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codeName="{3D1A710C-6663-3D7B-7F91-EC182F24A4BC}"/>
  <workbookPr codeName="ThisWorkbook"/>
  <mc:AlternateContent xmlns:mc="http://schemas.openxmlformats.org/markup-compatibility/2006">
    <mc:Choice Requires="x15">
      <x15ac:absPath xmlns:x15ac="http://schemas.microsoft.com/office/spreadsheetml/2010/11/ac" url="Q:\SBS\WEBDEVL\Nicola\fbs\html\docs\fbs\allotments\support\"/>
    </mc:Choice>
  </mc:AlternateContent>
  <xr:revisionPtr revIDLastSave="0" documentId="8_{17F0BD57-1B7E-4C57-B464-6629004DE4ED}" xr6:coauthVersionLast="36" xr6:coauthVersionMax="36" xr10:uidLastSave="{00000000-0000-0000-0000-000000000000}"/>
  <bookViews>
    <workbookView xWindow="0" yWindow="0" windowWidth="26985" windowHeight="11760" tabRatio="760" xr2:uid="{00000000-000D-0000-FFFF-FFFF00000000}"/>
  </bookViews>
  <sheets>
    <sheet name="Low Wealth Calculation By LEA" sheetId="147" r:id="rId1"/>
    <sheet name="FY20 All" sheetId="182" r:id="rId2"/>
    <sheet name="FY19 All " sheetId="181" state="hidden" r:id="rId3"/>
    <sheet name="FY18 All" sheetId="179" state="hidden" r:id="rId4"/>
    <sheet name="FY17 All" sheetId="178" state="hidden" r:id="rId5"/>
    <sheet name="FY16 All" sheetId="177" state="hidden" r:id="rId6"/>
    <sheet name="FY15 All" sheetId="175" state="hidden" r:id="rId7"/>
    <sheet name="FY14 All" sheetId="174" state="hidden" r:id="rId8"/>
    <sheet name="FY13 All" sheetId="173" state="hidden" r:id="rId9"/>
    <sheet name="FY 12 All" sheetId="172" state="hidden" r:id="rId10"/>
    <sheet name="FY11 All " sheetId="171" state="hidden" r:id="rId11"/>
    <sheet name="Module1" sheetId="168" state="veryHidden" r:id=""/>
    <sheet name="Module2" sheetId="169" state="veryHidden" r:id=""/>
    <sheet name="Module3" sheetId="170" state="veryHidden" r:id=""/>
    <sheet name="LEA List" sheetId="176" state="hidden" r:id="rId12"/>
  </sheets>
  <externalReferences>
    <externalReference r:id="rId13"/>
    <externalReference r:id="rId14"/>
  </externalReferences>
  <definedNames>
    <definedName name="_010" localSheetId="2">#REF!</definedName>
    <definedName name="_010" localSheetId="1">#REF!</definedName>
    <definedName name="_010">#REF!</definedName>
    <definedName name="_Key1" localSheetId="7" hidden="1">#REF!</definedName>
    <definedName name="_Key1" localSheetId="5" hidden="1">#REF!</definedName>
    <definedName name="_Key1" localSheetId="4" hidden="1">#REF!</definedName>
    <definedName name="_Key1" localSheetId="3" hidden="1">#REF!</definedName>
    <definedName name="_Key1" localSheetId="2" hidden="1">#REF!</definedName>
    <definedName name="_Key1" localSheetId="1" hidden="1">#REF!</definedName>
    <definedName name="_Key1" hidden="1">#REF!</definedName>
    <definedName name="_Key2" localSheetId="7" hidden="1">#REF!</definedName>
    <definedName name="_Key2" localSheetId="5" hidden="1">#REF!</definedName>
    <definedName name="_Key2" localSheetId="4" hidden="1">#REF!</definedName>
    <definedName name="_Key2" localSheetId="3" hidden="1">#REF!</definedName>
    <definedName name="_Key2" localSheetId="2" hidden="1">#REF!</definedName>
    <definedName name="_Key2" localSheetId="1" hidden="1">#REF!</definedName>
    <definedName name="_Key2" hidden="1">#REF!</definedName>
    <definedName name="_Order1" hidden="1">255</definedName>
    <definedName name="_Order2" hidden="1">255</definedName>
    <definedName name="_Sort" localSheetId="7" hidden="1">#REF!</definedName>
    <definedName name="_Sort" localSheetId="5" hidden="1">#REF!</definedName>
    <definedName name="_Sort" localSheetId="4" hidden="1">#REF!</definedName>
    <definedName name="_Sort" localSheetId="3" hidden="1">#REF!</definedName>
    <definedName name="_Sort" localSheetId="2" hidden="1">#REF!</definedName>
    <definedName name="_Sort" localSheetId="1" hidden="1">#REF!</definedName>
    <definedName name="_Sort" hidden="1">#REF!</definedName>
    <definedName name="FY04A" localSheetId="2">#REF!</definedName>
    <definedName name="FY04A" localSheetId="1">#REF!</definedName>
    <definedName name="FY04A">#REF!</definedName>
    <definedName name="FY04ADM" localSheetId="2">#REF!</definedName>
    <definedName name="FY04ADM" localSheetId="1">#REF!</definedName>
    <definedName name="FY04ADM">#REF!</definedName>
    <definedName name="FY04B" localSheetId="2">#REF!</definedName>
    <definedName name="FY04B" localSheetId="1">#REF!</definedName>
    <definedName name="FY04B">#REF!</definedName>
    <definedName name="FY04C" localSheetId="2">#REF!</definedName>
    <definedName name="FY04C" localSheetId="1">#REF!</definedName>
    <definedName name="FY04C">#REF!</definedName>
    <definedName name="FY04D" localSheetId="2">#REF!</definedName>
    <definedName name="FY04D" localSheetId="1">#REF!</definedName>
    <definedName name="FY04D">#REF!</definedName>
    <definedName name="FY04E" localSheetId="2">#REF!</definedName>
    <definedName name="FY04E" localSheetId="1">#REF!</definedName>
    <definedName name="FY04E">#REF!</definedName>
    <definedName name="FY04F" localSheetId="2">#REF!</definedName>
    <definedName name="FY04F" localSheetId="1">#REF!</definedName>
    <definedName name="FY04F">#REF!</definedName>
    <definedName name="FY04GH" localSheetId="2">#REF!</definedName>
    <definedName name="FY04GH" localSheetId="1">#REF!</definedName>
    <definedName name="FY04GH">#REF!</definedName>
    <definedName name="FY04I" localSheetId="2">#REF!</definedName>
    <definedName name="FY04I" localSheetId="1">#REF!</definedName>
    <definedName name="FY04I">#REF!</definedName>
    <definedName name="FY04J" localSheetId="2">#REF!</definedName>
    <definedName name="FY04J" localSheetId="1">#REF!</definedName>
    <definedName name="FY04J">#REF!</definedName>
    <definedName name="FY04Rounding" localSheetId="2">#REF!</definedName>
    <definedName name="FY04Rounding" localSheetId="1">#REF!</definedName>
    <definedName name="FY04Rounding">#REF!</definedName>
    <definedName name="FY04Summary" localSheetId="2">#REF!</definedName>
    <definedName name="FY04Summary" localSheetId="1">#REF!</definedName>
    <definedName name="FY04Summary">#REF!</definedName>
    <definedName name="FY05A" localSheetId="2">#REF!</definedName>
    <definedName name="FY05A" localSheetId="1">#REF!</definedName>
    <definedName name="FY05A">#REF!</definedName>
    <definedName name="FY05ADM" localSheetId="2">#REF!</definedName>
    <definedName name="FY05ADM" localSheetId="1">#REF!</definedName>
    <definedName name="FY05ADM">#REF!</definedName>
    <definedName name="FY05B" localSheetId="2">#REF!</definedName>
    <definedName name="FY05B" localSheetId="1">#REF!</definedName>
    <definedName name="FY05B">#REF!</definedName>
    <definedName name="FY05C" localSheetId="2">#REF!</definedName>
    <definedName name="FY05C" localSheetId="1">#REF!</definedName>
    <definedName name="FY05C">#REF!</definedName>
    <definedName name="FY05D" localSheetId="2">#REF!</definedName>
    <definedName name="FY05D" localSheetId="1">#REF!</definedName>
    <definedName name="FY05D">#REF!</definedName>
    <definedName name="FY05E" localSheetId="2">#REF!</definedName>
    <definedName name="FY05E" localSheetId="1">#REF!</definedName>
    <definedName name="FY05E">#REF!</definedName>
    <definedName name="FY05F" localSheetId="2">#REF!</definedName>
    <definedName name="FY05F" localSheetId="1">#REF!</definedName>
    <definedName name="FY05F">#REF!</definedName>
    <definedName name="FY05GH" localSheetId="2">#REF!</definedName>
    <definedName name="FY05GH" localSheetId="1">#REF!</definedName>
    <definedName name="FY05GH">#REF!</definedName>
    <definedName name="FY05I" localSheetId="2">#REF!</definedName>
    <definedName name="FY05I" localSheetId="1">#REF!</definedName>
    <definedName name="FY05I">#REF!</definedName>
    <definedName name="FY05J" localSheetId="2">#REF!</definedName>
    <definedName name="FY05J" localSheetId="1">#REF!</definedName>
    <definedName name="FY05J">#REF!</definedName>
    <definedName name="FY05Rounding" localSheetId="2">#REF!</definedName>
    <definedName name="FY05Rounding" localSheetId="1">#REF!</definedName>
    <definedName name="FY05Rounding">#REF!</definedName>
    <definedName name="FY05Summary" localSheetId="2">#REF!</definedName>
    <definedName name="FY05Summary" localSheetId="1">#REF!</definedName>
    <definedName name="FY05Summary">#REF!</definedName>
    <definedName name="FY06A" localSheetId="2">#REF!</definedName>
    <definedName name="FY06A" localSheetId="1">#REF!</definedName>
    <definedName name="FY06A">#REF!</definedName>
    <definedName name="FY06ADM" localSheetId="2">#REF!</definedName>
    <definedName name="FY06ADM" localSheetId="1">#REF!</definedName>
    <definedName name="FY06ADM">#REF!</definedName>
    <definedName name="FY06B" localSheetId="2">#REF!</definedName>
    <definedName name="FY06B" localSheetId="1">#REF!</definedName>
    <definedName name="FY06B">#REF!</definedName>
    <definedName name="FY06C" localSheetId="2">#REF!</definedName>
    <definedName name="FY06C" localSheetId="1">#REF!</definedName>
    <definedName name="FY06C">#REF!</definedName>
    <definedName name="FY06D" localSheetId="2">#REF!</definedName>
    <definedName name="FY06D" localSheetId="1">#REF!</definedName>
    <definedName name="FY06D">#REF!</definedName>
    <definedName name="FY06E" localSheetId="2">#REF!</definedName>
    <definedName name="FY06E" localSheetId="1">#REF!</definedName>
    <definedName name="FY06E">#REF!</definedName>
    <definedName name="FY06F" localSheetId="2">#REF!</definedName>
    <definedName name="FY06F" localSheetId="1">#REF!</definedName>
    <definedName name="FY06F">#REF!</definedName>
    <definedName name="FY06G" localSheetId="2">#REF!</definedName>
    <definedName name="FY06G" localSheetId="1">#REF!</definedName>
    <definedName name="FY06G">#REF!</definedName>
    <definedName name="FY06I" localSheetId="2">#REF!</definedName>
    <definedName name="FY06I" localSheetId="1">#REF!</definedName>
    <definedName name="FY06I">#REF!</definedName>
    <definedName name="FY06J" localSheetId="2">#REF!</definedName>
    <definedName name="FY06J" localSheetId="1">#REF!</definedName>
    <definedName name="FY06J">#REF!</definedName>
    <definedName name="FY06sum" localSheetId="2">#REF!</definedName>
    <definedName name="FY06sum" localSheetId="1">#REF!</definedName>
    <definedName name="FY06sum">#REF!</definedName>
    <definedName name="FY07A" localSheetId="2">#REF!</definedName>
    <definedName name="FY07A" localSheetId="1">#REF!</definedName>
    <definedName name="FY07A">#REF!</definedName>
    <definedName name="FY07ADM" localSheetId="2">#REF!</definedName>
    <definedName name="FY07ADM" localSheetId="1">#REF!</definedName>
    <definedName name="FY07ADM">#REF!</definedName>
    <definedName name="FY07B" localSheetId="2">#REF!</definedName>
    <definedName name="FY07B" localSheetId="1">#REF!</definedName>
    <definedName name="FY07B">#REF!</definedName>
    <definedName name="FY07C" localSheetId="2">#REF!</definedName>
    <definedName name="FY07C" localSheetId="1">#REF!</definedName>
    <definedName name="FY07C">#REF!</definedName>
    <definedName name="FY07D" localSheetId="2">#REF!</definedName>
    <definedName name="FY07D" localSheetId="1">#REF!</definedName>
    <definedName name="FY07D">#REF!</definedName>
    <definedName name="FY07E" localSheetId="2">#REF!</definedName>
    <definedName name="FY07E" localSheetId="1">#REF!</definedName>
    <definedName name="FY07E">#REF!</definedName>
    <definedName name="FY07F" localSheetId="2">#REF!</definedName>
    <definedName name="FY07F" localSheetId="1">#REF!</definedName>
    <definedName name="FY07F">#REF!</definedName>
    <definedName name="FY07G" localSheetId="2">#REF!</definedName>
    <definedName name="FY07G" localSheetId="1">#REF!</definedName>
    <definedName name="FY07G">#REF!</definedName>
    <definedName name="FY07J" localSheetId="2">#REF!</definedName>
    <definedName name="FY07J" localSheetId="1">#REF!</definedName>
    <definedName name="FY07J">#REF!</definedName>
    <definedName name="FY08A" localSheetId="10">'[1]FY08 All '!$K$6:$V$106</definedName>
    <definedName name="FY08A" localSheetId="2">#REF!</definedName>
    <definedName name="FY08A" localSheetId="1">#REF!</definedName>
    <definedName name="FY08A">#REF!</definedName>
    <definedName name="FY08ADM" localSheetId="10">'[1]FY08 All '!$A$6:$H$105</definedName>
    <definedName name="FY08ADM" localSheetId="2">#REF!</definedName>
    <definedName name="FY08ADM" localSheetId="1">#REF!</definedName>
    <definedName name="FY08ADM">#REF!</definedName>
    <definedName name="FY08B" localSheetId="10">'[1]FY08 All '!$X$6:$AG$106</definedName>
    <definedName name="FY08B" localSheetId="2">#REF!</definedName>
    <definedName name="FY08B" localSheetId="1">#REF!</definedName>
    <definedName name="FY08B">#REF!</definedName>
    <definedName name="FY08C" localSheetId="10">'[1]FY08 All '!$AI$6:$AZ$106</definedName>
    <definedName name="FY08C" localSheetId="2">#REF!</definedName>
    <definedName name="FY08C" localSheetId="1">#REF!</definedName>
    <definedName name="FY08C">#REF!</definedName>
    <definedName name="FY08D" localSheetId="10">'[1]FY08 All '!$BD$6:$BN$106</definedName>
    <definedName name="FY08D" localSheetId="2">#REF!</definedName>
    <definedName name="FY08D" localSheetId="1">#REF!</definedName>
    <definedName name="FY08D">#REF!</definedName>
    <definedName name="FY08E" localSheetId="10">'[1]FY08 All '!$BP$6:$CA$105</definedName>
    <definedName name="FY08E" localSheetId="2">#REF!</definedName>
    <definedName name="FY08E" localSheetId="1">#REF!</definedName>
    <definedName name="FY08E">#REF!</definedName>
    <definedName name="FY08F" localSheetId="10">'[1]FY08 All '!$CC$6:$CL$107</definedName>
    <definedName name="FY08F" localSheetId="2">#REF!</definedName>
    <definedName name="FY08F" localSheetId="1">#REF!</definedName>
    <definedName name="FY08F">#REF!</definedName>
    <definedName name="FY08G" localSheetId="10">'[1]FY08 All '!$CN$6:$DE$106</definedName>
    <definedName name="FY08G" localSheetId="2">#REF!</definedName>
    <definedName name="FY08G" localSheetId="1">#REF!</definedName>
    <definedName name="FY08G">#REF!</definedName>
    <definedName name="FY08I" localSheetId="10">'[1]FY08 All '!$DG$6:$DX$106</definedName>
    <definedName name="FY08I" localSheetId="2">#REF!</definedName>
    <definedName name="FY08I" localSheetId="1">#REF!</definedName>
    <definedName name="FY08I">#REF!</definedName>
    <definedName name="FY08J" localSheetId="10">'FY11 All '!$DY$6:$EO$213</definedName>
    <definedName name="FY08J" localSheetId="2">#REF!</definedName>
    <definedName name="FY08J" localSheetId="1">#REF!</definedName>
    <definedName name="FY08J">#REF!</definedName>
    <definedName name="FY09A" localSheetId="10">'FY11 All '!$K$6:$V$105</definedName>
    <definedName name="FY09A" localSheetId="2">#REF!</definedName>
    <definedName name="FY09A" localSheetId="1">#REF!</definedName>
    <definedName name="FY09A">#REF!</definedName>
    <definedName name="FY09ADm" localSheetId="10">'FY11 All '!$A$6:$H$105</definedName>
    <definedName name="FY09ADm" localSheetId="2">#REF!</definedName>
    <definedName name="FY09ADm" localSheetId="1">#REF!</definedName>
    <definedName name="FY09ADm">#REF!</definedName>
    <definedName name="FY09B" localSheetId="10">'FY11 All '!$X$6:$AG$105</definedName>
    <definedName name="FY09B" localSheetId="2">#REF!</definedName>
    <definedName name="FY09B" localSheetId="1">#REF!</definedName>
    <definedName name="FY09B">#REF!</definedName>
    <definedName name="FY09C" localSheetId="10">'FY11 All '!$AI$6:$AZ$105</definedName>
    <definedName name="FY09C" localSheetId="2">#REF!</definedName>
    <definedName name="FY09C" localSheetId="1">#REF!</definedName>
    <definedName name="FY09C">#REF!</definedName>
    <definedName name="FY09D" localSheetId="10">'FY11 All '!$BB$6:$BL$105</definedName>
    <definedName name="FY09D" localSheetId="2">#REF!</definedName>
    <definedName name="FY09D" localSheetId="1">#REF!</definedName>
    <definedName name="FY09D">#REF!</definedName>
    <definedName name="FY09E" localSheetId="10">'FY11 All '!$BN$6:$BY$105</definedName>
    <definedName name="FY09E" localSheetId="2">#REF!</definedName>
    <definedName name="FY09E" localSheetId="1">#REF!</definedName>
    <definedName name="FY09E">#REF!</definedName>
    <definedName name="FY09F" localSheetId="10">'FY11 All '!$CA$6:$CJ$105</definedName>
    <definedName name="FY09F" localSheetId="2">#REF!</definedName>
    <definedName name="FY09F" localSheetId="1">#REF!</definedName>
    <definedName name="FY09F">#REF!</definedName>
    <definedName name="FY09G" localSheetId="10">'FY11 All '!$CL$6:$DC$105</definedName>
    <definedName name="FY09G" localSheetId="2">#REF!</definedName>
    <definedName name="FY09G" localSheetId="1">#REF!</definedName>
    <definedName name="FY09G">#REF!</definedName>
    <definedName name="FY09I" localSheetId="10">'FY11 All '!$DE$6:$DV$105</definedName>
    <definedName name="FY09I" localSheetId="2">#REF!</definedName>
    <definedName name="FY09I" localSheetId="1">#REF!</definedName>
    <definedName name="FY09I">#REF!</definedName>
    <definedName name="FY09J" localSheetId="10">'FY11 All '!$DY$6:$EO$213</definedName>
    <definedName name="FY09J" localSheetId="2">#REF!</definedName>
    <definedName name="FY09J" localSheetId="1">#REF!</definedName>
    <definedName name="FY09J">#REF!</definedName>
    <definedName name="fy10A" localSheetId="10">'FY11 All '!$K$6:$V$105</definedName>
    <definedName name="fy10A" localSheetId="2">#REF!</definedName>
    <definedName name="fy10A" localSheetId="1">#REF!</definedName>
    <definedName name="fy10A">#REF!</definedName>
    <definedName name="fy10Adm" localSheetId="10">'FY11 All '!$A$6:$H$105</definedName>
    <definedName name="fy10Adm" localSheetId="2">#REF!</definedName>
    <definedName name="fy10Adm" localSheetId="1">#REF!</definedName>
    <definedName name="fy10Adm">#REF!</definedName>
    <definedName name="FY10B" localSheetId="10">'FY11 All '!$X$6:$AG$105</definedName>
    <definedName name="FY10B" localSheetId="2">#REF!</definedName>
    <definedName name="FY10B" localSheetId="1">#REF!</definedName>
    <definedName name="FY10B">#REF!</definedName>
    <definedName name="FY10C" localSheetId="10">'FY11 All '!$AI$6:$AZ$105</definedName>
    <definedName name="FY10C" localSheetId="2">#REF!</definedName>
    <definedName name="FY10C" localSheetId="1">#REF!</definedName>
    <definedName name="FY10C">#REF!</definedName>
    <definedName name="FY10D" localSheetId="10">'FY11 All '!$BB$6:$BL$105</definedName>
    <definedName name="FY10D" localSheetId="2">#REF!</definedName>
    <definedName name="FY10D" localSheetId="1">#REF!</definedName>
    <definedName name="FY10D">#REF!</definedName>
    <definedName name="FY10E" localSheetId="10">'FY11 All '!$BN$6:$BY$105</definedName>
    <definedName name="FY10E" localSheetId="2">#REF!</definedName>
    <definedName name="FY10E" localSheetId="1">#REF!</definedName>
    <definedName name="FY10E">#REF!</definedName>
    <definedName name="FY10F" localSheetId="10">'FY11 All '!$CA$6:$CJ$105</definedName>
    <definedName name="FY10F" localSheetId="2">#REF!</definedName>
    <definedName name="FY10F" localSheetId="1">#REF!</definedName>
    <definedName name="FY10F">#REF!</definedName>
    <definedName name="FY10G" localSheetId="10">'FY11 All '!$CL$6:$DC$105</definedName>
    <definedName name="FY10G" localSheetId="2">#REF!</definedName>
    <definedName name="FY10G" localSheetId="1">#REF!</definedName>
    <definedName name="FY10G">#REF!</definedName>
    <definedName name="FY10I" localSheetId="10">'FY11 All '!$DS$45+'FY11 All '!$DE$6:$DV$105</definedName>
    <definedName name="FY10I" localSheetId="2">#REF!+#REF!</definedName>
    <definedName name="FY10I" localSheetId="1">#REF!+#REF!</definedName>
    <definedName name="FY10I">#REF!+#REF!</definedName>
    <definedName name="Fy10J" localSheetId="10">'FY11 All '!$DY$6:$EO$219</definedName>
    <definedName name="Fy10J" localSheetId="2">#REF!</definedName>
    <definedName name="Fy10J" localSheetId="1">#REF!</definedName>
    <definedName name="Fy10J">#REF!</definedName>
    <definedName name="FY11A">'FY11 All '!$K$6:$V$105</definedName>
    <definedName name="FY11Adm">'FY11 All '!$A$6:$H$105</definedName>
    <definedName name="FY11B">'FY11 All '!$X$6:$AG$105</definedName>
    <definedName name="FY11C">'FY11 All '!$AI$6:$AZ$105</definedName>
    <definedName name="FY11D">'FY11 All '!$BB$6:$BL$105</definedName>
    <definedName name="FY11e">'FY11 All '!$BN$6:$BY$105</definedName>
    <definedName name="FY11F">'FY11 All '!$CA$6:$CJ$107</definedName>
    <definedName name="FY11G">'FY11 All '!$CL$6:$DC$106</definedName>
    <definedName name="FY11I">'FY11 All '!$DE$6:$DV$105</definedName>
    <definedName name="FY11J">'FY11 All '!$DY$6:$EO$220</definedName>
    <definedName name="FY12A">'FY 12 All'!$K$6:$V$105</definedName>
    <definedName name="FY12ADM">'FY 12 All'!$A$6:$H$105</definedName>
    <definedName name="FY12B">'FY 12 All'!$X$6:$AG$105</definedName>
    <definedName name="FY12C">'FY 12 All'!$AI$6:$AZ$105</definedName>
    <definedName name="FY12D">'FY 12 All'!$BB$6:$BL$105</definedName>
    <definedName name="FY12E">'FY 12 All'!$BN$6:$BY$105</definedName>
    <definedName name="FY12F">'FY 12 All'!$CA$6:$CG$105</definedName>
    <definedName name="FY12G">'FY 12 All'!$CL$6:$DC$105</definedName>
    <definedName name="FY12J">'FY 12 All'!$DX$6:$EO$222</definedName>
    <definedName name="FY13A">'FY13 All'!$K$6:$V$105</definedName>
    <definedName name="FY13ADM">'FY13 All'!$A$6:$H$105</definedName>
    <definedName name="FY13B">'FY13 All'!$X$6:$AG$105</definedName>
    <definedName name="FY13C">'FY13 All'!$AI$6:$AZ$105</definedName>
    <definedName name="FY13D">'FY13 All'!$BB$6:$BL$105</definedName>
    <definedName name="FY13E">'FY13 All'!$BN$6:$BY$107</definedName>
    <definedName name="FY13F">'FY13 All'!$CA$6:$CJ$105</definedName>
    <definedName name="FY13G">'FY13 All'!$CL$6:$DC$105</definedName>
    <definedName name="FY13I">'FY13 All'!$DE$6:$DV$105</definedName>
    <definedName name="FY13J">'FY13 All'!$DX$6:$EO$231</definedName>
    <definedName name="FY14A">'FY14 All'!$K$6:$V$105</definedName>
    <definedName name="FY14ADM">'FY14 All'!$A$6:$H$105</definedName>
    <definedName name="FY14Allot">'FY14 All'!$ES$6:$EU$120</definedName>
    <definedName name="FY14B">'FY14 All'!$X$6:$AG$105</definedName>
    <definedName name="FY14C">'FY14 All'!$AI$6:$AZ$105</definedName>
    <definedName name="FY14D">'FY14 All'!$BB$6:$BL$105</definedName>
    <definedName name="FY14E">'FY14 All'!$BN$6:$BY$105</definedName>
    <definedName name="FY14F">'FY14 All'!$CA$6:$CJ$105</definedName>
    <definedName name="FY14G">'FY14 All'!$CL$6:$DC$105</definedName>
    <definedName name="FY14I">'FY14 All'!$DE$6:$DV$105</definedName>
    <definedName name="FY14J">'FY14 All'!$DY$6:$EO$238</definedName>
    <definedName name="FY15A" localSheetId="5">'FY16 All'!$K$6:$V$106</definedName>
    <definedName name="FY15A">'FY15 All'!$K$6:$V$106</definedName>
    <definedName name="FY15ADM" localSheetId="5">'FY16 All'!$A$6:$H$106</definedName>
    <definedName name="FY15ADM" localSheetId="4">'FY17 All'!$A$6:$H$106</definedName>
    <definedName name="FY15ADM" localSheetId="3">'FY18 All'!$A$6:$H$106</definedName>
    <definedName name="FY15ADM" localSheetId="2">'FY19 All '!$A$6:$H$106</definedName>
    <definedName name="FY15ADM" localSheetId="1">'FY20 All'!$A$6:$H$106</definedName>
    <definedName name="FY15ADM">'FY15 All'!$A$6:$H$106</definedName>
    <definedName name="FY15Allot" localSheetId="5">'FY16 All'!$ES$6:$EU$124</definedName>
    <definedName name="FY15Allot" localSheetId="4">'FY17 All'!$ES$6:$EU$124</definedName>
    <definedName name="FY15Allot" localSheetId="3">'FY18 All'!$ES$6:$EU$124</definedName>
    <definedName name="FY15Allot" localSheetId="2">'FY19 All '!$ES$6:$EU$124</definedName>
    <definedName name="FY15Allot" localSheetId="1">'FY20 All'!$ES$6:$EU$124</definedName>
    <definedName name="FY15Allot">'FY15 All'!$ES$6:$EU$124</definedName>
    <definedName name="FY15B" localSheetId="5">'FY16 All'!$X$6:$AG$106</definedName>
    <definedName name="FY15B" localSheetId="4">'FY17 All'!$X$6:$AG$106</definedName>
    <definedName name="FY15B" localSheetId="3">'FY18 All'!$X$6:$AG$106</definedName>
    <definedName name="FY15B" localSheetId="2">'FY19 All '!$X$6:$AG$106</definedName>
    <definedName name="FY15B" localSheetId="1">'FY20 All'!$X$6:$AG$106</definedName>
    <definedName name="FY15B">'FY15 All'!$X$6:$AG$106</definedName>
    <definedName name="FY15C" localSheetId="5">'FY16 All'!$AI$6:$AW$109</definedName>
    <definedName name="FY15C" localSheetId="4">'FY17 All'!$AI$6:$AW$109</definedName>
    <definedName name="FY15C" localSheetId="3">'FY18 All'!$AI$6:$AW$109</definedName>
    <definedName name="FY15C" localSheetId="2">'FY19 All '!$AI$6:$AW$109</definedName>
    <definedName name="FY15C" localSheetId="1">'FY20 All'!$AI$6:$AW$109</definedName>
    <definedName name="FY15C">'FY15 All'!$AI$6:$AW$109</definedName>
    <definedName name="FY15D" localSheetId="5">'FY16 All'!$BB$6:$BL$106</definedName>
    <definedName name="FY15D" localSheetId="4">'FY17 All'!$BB$6:$BL$106</definedName>
    <definedName name="FY15D" localSheetId="3">'FY18 All'!$BB$6:$BL$106</definedName>
    <definedName name="FY15D" localSheetId="2">'FY19 All '!$BB$6:$BL$106</definedName>
    <definedName name="FY15D" localSheetId="1">'FY20 All'!$BB$6:$BL$106</definedName>
    <definedName name="FY15D">'FY15 All'!$BB$6:$BL$106</definedName>
    <definedName name="FY15E" localSheetId="5">'FY16 All'!$BN$6:$BY$107</definedName>
    <definedName name="FY15E" localSheetId="4">'FY17 All'!$BN$6:$BY$107</definedName>
    <definedName name="FY15E" localSheetId="3">'FY18 All'!$BN$6:$BY$107</definedName>
    <definedName name="FY15E" localSheetId="2">'FY19 All '!$BN$7:$BY$108</definedName>
    <definedName name="FY15E" localSheetId="1">'FY20 All'!$BN$7:$BY$108</definedName>
    <definedName name="FY15E">'FY15 All'!$BN$6:$BY$107</definedName>
    <definedName name="FY15F" localSheetId="5">'FY16 All'!$CA$6:$CJ$107</definedName>
    <definedName name="FY15F" localSheetId="4">'FY17 All'!$CA$6:$CJ$107</definedName>
    <definedName name="FY15F" localSheetId="3">'FY18 All'!$CA$6:$CJ$107</definedName>
    <definedName name="FY15F" localSheetId="2">'FY19 All '!$CA$6:$CJ$107</definedName>
    <definedName name="FY15F" localSheetId="1">'FY20 All'!$CA$6:$CJ$107</definedName>
    <definedName name="FY15F">'FY15 All'!$CA$6:$CJ$107</definedName>
    <definedName name="FY15G" localSheetId="5">'FY16 All'!$CL$6:$DC$106</definedName>
    <definedName name="FY15G" localSheetId="4">'FY17 All'!$CL$6:$DC$106</definedName>
    <definedName name="FY15G" localSheetId="3">'FY18 All'!$CL$6:$DC$106</definedName>
    <definedName name="FY15G" localSheetId="2">'FY19 All '!$CL$6:$DC$106</definedName>
    <definedName name="FY15G" localSheetId="1">'FY20 All'!$CL$6:$DC$106</definedName>
    <definedName name="FY15G">'FY15 All'!$CL$6:$DC$106</definedName>
    <definedName name="FY15J" localSheetId="5">'FY16 All'!$DX$6:$EO$248</definedName>
    <definedName name="FY15J" localSheetId="4">'FY17 All'!$DX$6:$EO$248</definedName>
    <definedName name="FY15J" localSheetId="3">'FY18 All'!$DX$6:$EO$248</definedName>
    <definedName name="FY15J" localSheetId="2">'FY19 All '!$DX$6:$EO$248</definedName>
    <definedName name="FY15J" localSheetId="1">'FY20 All'!$DX$6:$EO$248</definedName>
    <definedName name="FY15J">'FY15 All'!$DX$6:$EO$248</definedName>
    <definedName name="FY16A" localSheetId="4">'FY17 All'!$K$6:$V$105</definedName>
    <definedName name="FY16A" localSheetId="3">'FY18 All'!$K$6:$V$105</definedName>
    <definedName name="FY16A" localSheetId="2">'FY19 All '!$K$6:$V$105</definedName>
    <definedName name="FY16A" localSheetId="1">'FY20 All'!$K$6:$V$105</definedName>
    <definedName name="FY16A">'FY16 All'!$K$6:$V$105</definedName>
    <definedName name="FY16ADM" localSheetId="4">'FY17 All'!$A$6:$H$106</definedName>
    <definedName name="FY16ADM" localSheetId="3">'FY18 All'!$A$6:$H$106</definedName>
    <definedName name="FY16ADM" localSheetId="2">'FY19 All '!$A$6:$H$106</definedName>
    <definedName name="FY16ADM" localSheetId="1">'FY20 All'!$A$6:$H$106</definedName>
    <definedName name="FY16ADM">'FY16 All'!$A$6:$H$106</definedName>
    <definedName name="FY16Allot" localSheetId="4">'FY17 All'!$ES$6:$EU$122</definedName>
    <definedName name="FY16Allot" localSheetId="3">'FY18 All'!$ES$6:$EU$122</definedName>
    <definedName name="FY16Allot" localSheetId="2">'FY19 All '!$ES$6:$EU$122</definedName>
    <definedName name="FY16Allot" localSheetId="1">'FY20 All'!$ES$6:$EU$122</definedName>
    <definedName name="FY16Allot">'FY16 All'!$ES$6:$EU$122</definedName>
    <definedName name="FY16B" localSheetId="4">'FY17 All'!$X$6:$AG$106</definedName>
    <definedName name="FY16B" localSheetId="3">'FY18 All'!$X$6:$AG$106</definedName>
    <definedName name="FY16B" localSheetId="2">'FY19 All '!$X$6:$AG$106</definedName>
    <definedName name="FY16B" localSheetId="1">'FY20 All'!$X$6:$AG$106</definedName>
    <definedName name="FY16B">'FY16 All'!$X$6:$AG$106</definedName>
    <definedName name="FY16C">'FY16 All'!$AI$6:$AW$106</definedName>
    <definedName name="FY16D">'FY16 All'!$BB$6:$BL$106</definedName>
    <definedName name="FY16E">'FY16 All'!$BN$6:$BY$107</definedName>
    <definedName name="FY16F">'FY16 All'!$CA$6:$CJ$107</definedName>
    <definedName name="FY16G">'FY16 All'!$CL$6:$DC$106</definedName>
    <definedName name="FY16J">'FY16 All'!$DX$6:$EO$269</definedName>
    <definedName name="FY17A">'FY17 All'!$K$6:$V$105</definedName>
    <definedName name="FY17ADM" localSheetId="3">'FY18 All'!$A$6:$H$106</definedName>
    <definedName name="FY17ADM" localSheetId="2">'FY19 All '!$A$6:$H$106</definedName>
    <definedName name="FY17ADM" localSheetId="1">'FY20 All'!$A$6:$H$106</definedName>
    <definedName name="FY17ADM">'FY17 All'!$A$6:$H$106</definedName>
    <definedName name="FY17Allot" localSheetId="3">'FY18 All'!$ES$6:$EU$137</definedName>
    <definedName name="FY17Allot" localSheetId="2">'FY19 All '!$ES$6:$EU$177</definedName>
    <definedName name="FY17Allot" localSheetId="1">'FY20 All'!$ES$6:$EU$177</definedName>
    <definedName name="FY17Allot">'FY17 All'!$ES$6:$EU$137</definedName>
    <definedName name="FY17B">'FY17 All'!$X$6:$AG$106</definedName>
    <definedName name="FY17C" localSheetId="4">'FY17 All'!$AI$6:$AW$106</definedName>
    <definedName name="FY17C" localSheetId="3">'FY18 All'!$AI$6:$AW$106</definedName>
    <definedName name="FY17C" localSheetId="2">'FY19 All '!$AI$6:$AW$106</definedName>
    <definedName name="FY17C" localSheetId="1">'FY20 All'!$AI$6:$AW$106</definedName>
    <definedName name="FY17C">'FY17 All'!$AI$6:$AW$109</definedName>
    <definedName name="FY17D" localSheetId="4">'FY17 All'!$BB$6:$BL$106</definedName>
    <definedName name="FY17D" localSheetId="3">'FY18 All'!$BB$6:$BL$106</definedName>
    <definedName name="FY17D" localSheetId="2">'FY19 All '!$BB$6:$BL$106</definedName>
    <definedName name="FY17D" localSheetId="1">'FY20 All'!$BB$6:$BL$106</definedName>
    <definedName name="FY17D">'FY17 All'!$BB$6:$BL$112</definedName>
    <definedName name="FY17E" localSheetId="4">'FY17 All'!$BN$6:$BY$107</definedName>
    <definedName name="FY17E" localSheetId="3">'FY18 All'!$BN$6:$BY$107</definedName>
    <definedName name="FY17E" localSheetId="2">'FY19 All '!$BN$7:$BY$108</definedName>
    <definedName name="FY17E" localSheetId="1">'FY20 All'!$BN$7:$BY$108</definedName>
    <definedName name="FY17E">'FY17 All'!$BN$6:$BY$107</definedName>
    <definedName name="FY17F" localSheetId="4">'FY17 All'!$CA$6:$CJ$107</definedName>
    <definedName name="FY17F" localSheetId="3">'FY18 All'!$CA$6:$CJ$107</definedName>
    <definedName name="FY17F" localSheetId="2">'FY19 All '!$CA$6:$CJ$107</definedName>
    <definedName name="FY17F" localSheetId="1">'FY20 All'!$CA$6:$CJ$107</definedName>
    <definedName name="FY17F">'FY17 All'!$CA$6:$CJ$107</definedName>
    <definedName name="FY17G" localSheetId="4">'FY17 All'!$CL$6:$DC$106</definedName>
    <definedName name="FY17G" localSheetId="3">'FY18 All'!$CL$6:$DC$106</definedName>
    <definedName name="FY17G" localSheetId="2">'FY19 All '!$CL$6:$DC$106</definedName>
    <definedName name="FY17G" localSheetId="1">'FY20 All'!$CL$6:$DC$106</definedName>
    <definedName name="FY17G">'FY17 All'!$CL$6:$DC$106</definedName>
    <definedName name="FY17J" localSheetId="4">'FY17 All'!$DX$6:$EO$279</definedName>
    <definedName name="FY17J" localSheetId="3">'FY18 All'!$DX$6:$EO$279</definedName>
    <definedName name="FY17J" localSheetId="2">'FY19 All '!$DX$6:$EO$279</definedName>
    <definedName name="FY17J" localSheetId="1">'FY20 All'!$DX$6:$EO$279</definedName>
    <definedName name="FY17J">'FY17 All'!$DX$6:$EO$279</definedName>
    <definedName name="FY18A">'FY18 All'!$K$6:$V$106</definedName>
    <definedName name="FY18ADM">'FY18 All'!$A$6:$H$106</definedName>
    <definedName name="FY18Allot">'FY18 All'!$ES$6:$EU$137</definedName>
    <definedName name="FY18B">'FY18 All'!$X$6:$AG$106</definedName>
    <definedName name="FY18C">'FY18 All'!$AI$6:$AW$106</definedName>
    <definedName name="FY18D">'FY18 All'!$BB$6:$BL$112</definedName>
    <definedName name="FY18E">'FY18 All'!$BN$6:$BY$107</definedName>
    <definedName name="FY18F">'FY18 All'!$CA$6:$CJ$107</definedName>
    <definedName name="FY18G">'FY18 All'!$CL$6:$DC$106</definedName>
    <definedName name="FY18J">'FY18 All'!$DX$6:$EO$360</definedName>
    <definedName name="FY19A" localSheetId="2">'FY19 All '!$K$6:$V$106</definedName>
    <definedName name="FY19ADM" localSheetId="2">'FY19 All '!$A$6:$H$106</definedName>
    <definedName name="FY19Allot" localSheetId="2">'FY19 All '!$ES$6:$EU$177</definedName>
    <definedName name="FY19B" localSheetId="2">'FY19 All '!$X$6:$AG$106</definedName>
    <definedName name="FY19C" localSheetId="2">'FY19 All '!$AI$6:$AW$106</definedName>
    <definedName name="FY19D" localSheetId="2">'FY19 All '!$BB$6:$BL$112</definedName>
    <definedName name="FY19E" localSheetId="2">'FY19 All '!$BN$7:$BY$108</definedName>
    <definedName name="FY19F" localSheetId="2">'FY19 All '!$CA$6:$CJ$107</definedName>
    <definedName name="FY19G" localSheetId="2">'FY19 All '!$CL$6:$DC$106</definedName>
    <definedName name="FY19J" localSheetId="2">'FY19 All '!$DX$6:$EO$360</definedName>
    <definedName name="FY20A" localSheetId="1">'FY20 All'!$K$6:$V$106</definedName>
    <definedName name="FY20ADM" localSheetId="1">'FY20 All'!$A$6:$H$106</definedName>
    <definedName name="FY20Allot" localSheetId="1">'FY20 All'!$ES$6:$EU$177</definedName>
    <definedName name="FY20B" localSheetId="1">'FY20 All'!$X$6:$AG$106</definedName>
    <definedName name="FY20C" localSheetId="1">'FY20 All'!$AI$6:$AW$106</definedName>
    <definedName name="FY20D" localSheetId="1">'FY20 All'!$BB$6:$BL$112</definedName>
    <definedName name="FY20E" localSheetId="1">'FY20 All'!$BN$7:$BY$108</definedName>
    <definedName name="FY20F" localSheetId="1">'FY20 All'!$CA$6:$CJ$107</definedName>
    <definedName name="FY20G" localSheetId="1">'FY20 All'!$CL$6:$DC$106</definedName>
    <definedName name="FY20J" localSheetId="1">'FY20 All'!$DX$6:$EO$360</definedName>
    <definedName name="LEA">'LEA List'!$A$2:$B$116</definedName>
    <definedName name="_xlnm.Print_Area" localSheetId="3">'FY18 All'!$A$1:$DC$108</definedName>
    <definedName name="_xlnm.Print_Area" localSheetId="2">'FY19 All '!$A$1:$DC$108</definedName>
    <definedName name="_xlnm.Print_Area" localSheetId="1">'FY20 All'!$A$1:$DC$108</definedName>
    <definedName name="_xlnm.Print_Area" localSheetId="0">'Low Wealth Calculation By LEA'!$A$1:$R$172</definedName>
    <definedName name="_xlnm.Print_Titles" localSheetId="0">'Low Wealth Calculation By LEA'!$A:$B,'Low Wealth Calculation By LEA'!$1:$4</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N28" i="147" l="1"/>
  <c r="N37" i="147" l="1"/>
  <c r="N24" i="147"/>
  <c r="N83" i="147"/>
  <c r="N52" i="147"/>
  <c r="N51" i="147"/>
  <c r="N46" i="147"/>
  <c r="N155" i="147"/>
  <c r="N154" i="147"/>
  <c r="N146" i="147"/>
  <c r="M154" i="147"/>
  <c r="H114" i="182" l="1"/>
  <c r="N143" i="147"/>
  <c r="N87" i="147"/>
  <c r="N35" i="147"/>
  <c r="N43" i="147"/>
  <c r="N17" i="147"/>
  <c r="N10" i="147"/>
  <c r="BU106" i="182" l="1"/>
  <c r="BU105" i="182"/>
  <c r="BU104" i="182"/>
  <c r="BU103" i="182"/>
  <c r="BU102" i="182"/>
  <c r="BU101" i="182"/>
  <c r="BU100" i="182"/>
  <c r="BU99" i="182"/>
  <c r="BU98" i="182"/>
  <c r="BU97" i="182"/>
  <c r="BU96" i="182"/>
  <c r="BU95" i="182"/>
  <c r="BU94" i="182"/>
  <c r="BU93" i="182"/>
  <c r="BU92" i="182"/>
  <c r="BU91" i="182"/>
  <c r="BU90" i="182"/>
  <c r="BU89" i="182"/>
  <c r="BU88" i="182"/>
  <c r="BU87" i="182"/>
  <c r="BU86" i="182"/>
  <c r="BU85" i="182"/>
  <c r="BU84" i="182"/>
  <c r="BU83" i="182"/>
  <c r="BU82" i="182"/>
  <c r="BU81" i="182"/>
  <c r="BU80" i="182"/>
  <c r="BU79" i="182"/>
  <c r="BU78" i="182"/>
  <c r="BU77" i="182"/>
  <c r="BU76" i="182"/>
  <c r="BU75" i="182"/>
  <c r="BU74" i="182"/>
  <c r="BU73" i="182"/>
  <c r="BU72" i="182"/>
  <c r="BU71" i="182"/>
  <c r="BU70" i="182"/>
  <c r="BU69" i="182"/>
  <c r="BU68" i="182"/>
  <c r="BU67" i="182"/>
  <c r="BU66" i="182"/>
  <c r="BU65" i="182"/>
  <c r="BU64" i="182"/>
  <c r="BU63" i="182"/>
  <c r="BU62" i="182"/>
  <c r="BU61" i="182"/>
  <c r="BU60" i="182"/>
  <c r="BU59" i="182"/>
  <c r="BU58" i="182"/>
  <c r="BU57" i="182"/>
  <c r="BU56" i="182"/>
  <c r="BU55" i="182"/>
  <c r="BU54" i="182"/>
  <c r="BU53" i="182"/>
  <c r="BU52" i="182"/>
  <c r="BU51" i="182"/>
  <c r="BU50" i="182"/>
  <c r="BU49" i="182"/>
  <c r="BU48" i="182"/>
  <c r="BU47" i="182"/>
  <c r="BU46" i="182"/>
  <c r="BU45" i="182"/>
  <c r="BU44" i="182"/>
  <c r="BU43" i="182"/>
  <c r="BU42" i="182"/>
  <c r="BU41" i="182"/>
  <c r="BU40" i="182"/>
  <c r="BU39" i="182"/>
  <c r="BU38" i="182"/>
  <c r="BU37" i="182"/>
  <c r="BU36" i="182"/>
  <c r="BU35" i="182"/>
  <c r="BU34" i="182"/>
  <c r="BU33" i="182"/>
  <c r="BU32" i="182"/>
  <c r="BU31" i="182"/>
  <c r="BU30" i="182"/>
  <c r="BU29" i="182"/>
  <c r="BU28" i="182"/>
  <c r="BU27" i="182"/>
  <c r="BU26" i="182"/>
  <c r="BU25" i="182"/>
  <c r="BU24" i="182"/>
  <c r="BU23" i="182"/>
  <c r="BU22" i="182"/>
  <c r="BU21" i="182"/>
  <c r="BU20" i="182"/>
  <c r="BU19" i="182"/>
  <c r="BU18" i="182"/>
  <c r="BU17" i="182"/>
  <c r="BU16" i="182"/>
  <c r="BU15" i="182"/>
  <c r="BU14" i="182"/>
  <c r="BU13" i="182"/>
  <c r="BU12" i="182"/>
  <c r="BU11" i="182"/>
  <c r="BU10" i="182"/>
  <c r="BU9" i="182"/>
  <c r="BU8" i="182"/>
  <c r="BU7" i="182"/>
  <c r="M106" i="182" l="1"/>
  <c r="N106" i="182"/>
  <c r="N73" i="147"/>
  <c r="N16" i="147"/>
  <c r="N13" i="147"/>
  <c r="N11" i="147"/>
  <c r="M10" i="147" l="1"/>
  <c r="S105" i="182" l="1"/>
  <c r="O105" i="182"/>
  <c r="R105" i="182" s="1"/>
  <c r="V105" i="182" s="1"/>
  <c r="S104" i="182"/>
  <c r="O104" i="182"/>
  <c r="S103" i="182"/>
  <c r="S102" i="182"/>
  <c r="O102" i="182"/>
  <c r="R102" i="182" s="1"/>
  <c r="S101" i="182"/>
  <c r="S100" i="182"/>
  <c r="S99" i="182"/>
  <c r="O98" i="182"/>
  <c r="R98" i="182" s="1"/>
  <c r="S98" i="182"/>
  <c r="S96" i="182"/>
  <c r="S95" i="182"/>
  <c r="O94" i="182"/>
  <c r="R94" i="182" s="1"/>
  <c r="S94" i="182"/>
  <c r="S92" i="182"/>
  <c r="S91" i="182"/>
  <c r="O91" i="182"/>
  <c r="R91" i="182" s="1"/>
  <c r="S90" i="182"/>
  <c r="O90" i="182"/>
  <c r="R90" i="182" s="1"/>
  <c r="S88" i="182"/>
  <c r="O88" i="182"/>
  <c r="S87" i="182"/>
  <c r="S86" i="182"/>
  <c r="O86" i="182"/>
  <c r="R86" i="182" s="1"/>
  <c r="V86" i="182" s="1"/>
  <c r="S84" i="182"/>
  <c r="S83" i="182"/>
  <c r="O82" i="182"/>
  <c r="R82" i="182" s="1"/>
  <c r="S82" i="182"/>
  <c r="S80" i="182"/>
  <c r="S79" i="182"/>
  <c r="O78" i="182"/>
  <c r="R78" i="182" s="1"/>
  <c r="S78" i="182"/>
  <c r="S76" i="182"/>
  <c r="S75" i="182"/>
  <c r="O75" i="182"/>
  <c r="R75" i="182" s="1"/>
  <c r="S74" i="182"/>
  <c r="O74" i="182"/>
  <c r="R74" i="182" s="1"/>
  <c r="S72" i="182"/>
  <c r="O72" i="182"/>
  <c r="S71" i="182"/>
  <c r="O71" i="182"/>
  <c r="S70" i="182"/>
  <c r="O70" i="182"/>
  <c r="R70" i="182" s="1"/>
  <c r="S68" i="182"/>
  <c r="S67" i="182"/>
  <c r="O66" i="182"/>
  <c r="R66" i="182" s="1"/>
  <c r="S66" i="182"/>
  <c r="S64" i="182"/>
  <c r="S63" i="182"/>
  <c r="O62" i="182"/>
  <c r="R62" i="182" s="1"/>
  <c r="S62" i="182"/>
  <c r="S60" i="182"/>
  <c r="S59" i="182"/>
  <c r="O59" i="182"/>
  <c r="R59" i="182" s="1"/>
  <c r="S58" i="182"/>
  <c r="O58" i="182"/>
  <c r="R58" i="182" s="1"/>
  <c r="S56" i="182"/>
  <c r="O56" i="182"/>
  <c r="S55" i="182"/>
  <c r="O55" i="182"/>
  <c r="S54" i="182"/>
  <c r="O54" i="182"/>
  <c r="R54" i="182" s="1"/>
  <c r="S52" i="182"/>
  <c r="S51" i="182"/>
  <c r="O50" i="182"/>
  <c r="R50" i="182" s="1"/>
  <c r="S50" i="182"/>
  <c r="S48" i="182"/>
  <c r="S47" i="182"/>
  <c r="O46" i="182"/>
  <c r="R46" i="182" s="1"/>
  <c r="S46" i="182"/>
  <c r="S45" i="182"/>
  <c r="S44" i="182"/>
  <c r="O44" i="182"/>
  <c r="R44" i="182" s="1"/>
  <c r="S43" i="182"/>
  <c r="O43" i="182"/>
  <c r="S42" i="182"/>
  <c r="O42" i="182"/>
  <c r="R42" i="182" s="1"/>
  <c r="S41" i="182"/>
  <c r="S40" i="182"/>
  <c r="O40" i="182"/>
  <c r="R40" i="182" s="1"/>
  <c r="S39" i="182"/>
  <c r="O39" i="182"/>
  <c r="S38" i="182"/>
  <c r="O38" i="182"/>
  <c r="S37" i="182"/>
  <c r="O36" i="182"/>
  <c r="R36" i="182" s="1"/>
  <c r="S36" i="182"/>
  <c r="S35" i="182"/>
  <c r="S34" i="182"/>
  <c r="S33" i="182"/>
  <c r="O32" i="182"/>
  <c r="R32" i="182" s="1"/>
  <c r="S32" i="182"/>
  <c r="S31" i="182"/>
  <c r="S30" i="182"/>
  <c r="S29" i="182"/>
  <c r="S28" i="182"/>
  <c r="O28" i="182"/>
  <c r="R28" i="182" s="1"/>
  <c r="S27" i="182"/>
  <c r="O27" i="182"/>
  <c r="R27" i="182" s="1"/>
  <c r="S26" i="182"/>
  <c r="O26" i="182"/>
  <c r="R26" i="182" s="1"/>
  <c r="V26" i="182" s="1"/>
  <c r="S25" i="182"/>
  <c r="S24" i="182"/>
  <c r="O24" i="182"/>
  <c r="R24" i="182" s="1"/>
  <c r="S23" i="182"/>
  <c r="O23" i="182"/>
  <c r="S22" i="182"/>
  <c r="O22" i="182"/>
  <c r="R22" i="182" s="1"/>
  <c r="V22" i="182" s="1"/>
  <c r="S21" i="182"/>
  <c r="S20" i="182"/>
  <c r="S19" i="182"/>
  <c r="O18" i="182"/>
  <c r="R18" i="182" s="1"/>
  <c r="S18" i="182"/>
  <c r="S17" i="182"/>
  <c r="S16" i="182"/>
  <c r="O16" i="182"/>
  <c r="R16" i="182" s="1"/>
  <c r="S15" i="182"/>
  <c r="O15" i="182"/>
  <c r="S14" i="182"/>
  <c r="O14" i="182"/>
  <c r="R14" i="182" s="1"/>
  <c r="V14" i="182" s="1"/>
  <c r="S13" i="182"/>
  <c r="S12" i="182"/>
  <c r="S11" i="182"/>
  <c r="O10" i="182"/>
  <c r="R10" i="182" s="1"/>
  <c r="S10" i="182"/>
  <c r="S9" i="182"/>
  <c r="S8" i="182"/>
  <c r="O8" i="182"/>
  <c r="R8" i="182" s="1"/>
  <c r="S7" i="182"/>
  <c r="O7" i="182"/>
  <c r="S6" i="182"/>
  <c r="O6" i="182"/>
  <c r="DR4" i="182"/>
  <c r="DM4" i="182"/>
  <c r="P146" i="147"/>
  <c r="P135" i="147"/>
  <c r="P87" i="147"/>
  <c r="P52" i="147"/>
  <c r="M46" i="147"/>
  <c r="P37" i="147"/>
  <c r="P24" i="147"/>
  <c r="N165" i="147"/>
  <c r="N110" i="147"/>
  <c r="P110" i="147" s="1"/>
  <c r="N54" i="147"/>
  <c r="N63" i="147" s="1"/>
  <c r="N117" i="147"/>
  <c r="N76" i="147"/>
  <c r="P76" i="147" s="1"/>
  <c r="V28" i="182" l="1"/>
  <c r="V44" i="182"/>
  <c r="V70" i="182"/>
  <c r="V102" i="182"/>
  <c r="V27" i="182"/>
  <c r="V24" i="182"/>
  <c r="V40" i="182"/>
  <c r="V54" i="182"/>
  <c r="V32" i="182"/>
  <c r="O11" i="182"/>
  <c r="R11" i="182" s="1"/>
  <c r="V11" i="182" s="1"/>
  <c r="O19" i="182"/>
  <c r="R19" i="182" s="1"/>
  <c r="V19" i="182" s="1"/>
  <c r="O30" i="182"/>
  <c r="R30" i="182" s="1"/>
  <c r="V30" i="182" s="1"/>
  <c r="O31" i="182"/>
  <c r="R31" i="182" s="1"/>
  <c r="V31" i="182" s="1"/>
  <c r="V36" i="182"/>
  <c r="O47" i="182"/>
  <c r="R47" i="182" s="1"/>
  <c r="V47" i="182" s="1"/>
  <c r="O60" i="182"/>
  <c r="R60" i="182" s="1"/>
  <c r="V60" i="182" s="1"/>
  <c r="O63" i="182"/>
  <c r="R63" i="182" s="1"/>
  <c r="V63" i="182" s="1"/>
  <c r="O76" i="182"/>
  <c r="R76" i="182" s="1"/>
  <c r="V76" i="182" s="1"/>
  <c r="O79" i="182"/>
  <c r="R79" i="182" s="1"/>
  <c r="V79" i="182" s="1"/>
  <c r="O92" i="182"/>
  <c r="R92" i="182" s="1"/>
  <c r="V92" i="182" s="1"/>
  <c r="O95" i="182"/>
  <c r="R95" i="182" s="1"/>
  <c r="V95" i="182" s="1"/>
  <c r="V10" i="182"/>
  <c r="V18" i="182"/>
  <c r="R7" i="182"/>
  <c r="V7" i="182" s="1"/>
  <c r="R15" i="182"/>
  <c r="V15" i="182" s="1"/>
  <c r="R23" i="182"/>
  <c r="V23" i="182" s="1"/>
  <c r="R38" i="182"/>
  <c r="V38" i="182" s="1"/>
  <c r="R39" i="182"/>
  <c r="V39" i="182" s="1"/>
  <c r="O52" i="182"/>
  <c r="R55" i="182"/>
  <c r="V55" i="182" s="1"/>
  <c r="O68" i="182"/>
  <c r="R71" i="182"/>
  <c r="V71" i="182" s="1"/>
  <c r="O84" i="182"/>
  <c r="R84" i="182" s="1"/>
  <c r="V84" i="182" s="1"/>
  <c r="O87" i="182"/>
  <c r="R87" i="182" s="1"/>
  <c r="V87" i="182" s="1"/>
  <c r="O100" i="182"/>
  <c r="O101" i="182"/>
  <c r="R101" i="182" s="1"/>
  <c r="V101" i="182" s="1"/>
  <c r="O12" i="182"/>
  <c r="R12" i="182" s="1"/>
  <c r="V12" i="182" s="1"/>
  <c r="O20" i="182"/>
  <c r="R20" i="182" s="1"/>
  <c r="V20" i="182" s="1"/>
  <c r="O34" i="182"/>
  <c r="R34" i="182" s="1"/>
  <c r="V34" i="182" s="1"/>
  <c r="O35" i="182"/>
  <c r="R35" i="182" s="1"/>
  <c r="V35" i="182" s="1"/>
  <c r="O48" i="182"/>
  <c r="R48" i="182" s="1"/>
  <c r="V48" i="182" s="1"/>
  <c r="O51" i="182"/>
  <c r="R51" i="182" s="1"/>
  <c r="V51" i="182" s="1"/>
  <c r="O64" i="182"/>
  <c r="R64" i="182" s="1"/>
  <c r="V64" i="182" s="1"/>
  <c r="O67" i="182"/>
  <c r="R67" i="182" s="1"/>
  <c r="V67" i="182" s="1"/>
  <c r="O80" i="182"/>
  <c r="R80" i="182" s="1"/>
  <c r="V80" i="182" s="1"/>
  <c r="O83" i="182"/>
  <c r="R83" i="182" s="1"/>
  <c r="V83" i="182" s="1"/>
  <c r="O96" i="182"/>
  <c r="R96" i="182" s="1"/>
  <c r="V96" i="182" s="1"/>
  <c r="V8" i="182"/>
  <c r="V16" i="182"/>
  <c r="EU124" i="182"/>
  <c r="EU122" i="182"/>
  <c r="V59" i="182"/>
  <c r="S61" i="182"/>
  <c r="O61" i="182"/>
  <c r="R61" i="182" s="1"/>
  <c r="V61" i="182" s="1"/>
  <c r="V91" i="182"/>
  <c r="S93" i="182"/>
  <c r="O93" i="182"/>
  <c r="R93" i="182" s="1"/>
  <c r="S77" i="182"/>
  <c r="O77" i="182"/>
  <c r="R77" i="182" s="1"/>
  <c r="O17" i="182"/>
  <c r="R17" i="182" s="1"/>
  <c r="V17" i="182" s="1"/>
  <c r="O21" i="182"/>
  <c r="R21" i="182" s="1"/>
  <c r="V21" i="182" s="1"/>
  <c r="R43" i="182"/>
  <c r="V43" i="182" s="1"/>
  <c r="S49" i="182"/>
  <c r="O49" i="182"/>
  <c r="R49" i="182" s="1"/>
  <c r="V49" i="182" s="1"/>
  <c r="R52" i="182"/>
  <c r="V52" i="182" s="1"/>
  <c r="V58" i="182"/>
  <c r="V42" i="182"/>
  <c r="V46" i="182"/>
  <c r="S53" i="182"/>
  <c r="O53" i="182"/>
  <c r="R53" i="182" s="1"/>
  <c r="R56" i="182"/>
  <c r="V56" i="182" s="1"/>
  <c r="V62" i="182"/>
  <c r="S69" i="182"/>
  <c r="O69" i="182"/>
  <c r="R69" i="182" s="1"/>
  <c r="R72" i="182"/>
  <c r="V72" i="182" s="1"/>
  <c r="V78" i="182"/>
  <c r="S85" i="182"/>
  <c r="O85" i="182"/>
  <c r="R85" i="182" s="1"/>
  <c r="R88" i="182"/>
  <c r="V88" i="182" s="1"/>
  <c r="V94" i="182"/>
  <c r="R104" i="182"/>
  <c r="V104" i="182" s="1"/>
  <c r="V75" i="182"/>
  <c r="N156" i="147"/>
  <c r="O9" i="182"/>
  <c r="R9" i="182" s="1"/>
  <c r="V9" i="182" s="1"/>
  <c r="O13" i="182"/>
  <c r="R13" i="182" s="1"/>
  <c r="V13" i="182" s="1"/>
  <c r="S65" i="182"/>
  <c r="O65" i="182"/>
  <c r="R65" i="182" s="1"/>
  <c r="R68" i="182"/>
  <c r="V68" i="182" s="1"/>
  <c r="V74" i="182"/>
  <c r="S81" i="182"/>
  <c r="O81" i="182"/>
  <c r="R81" i="182" s="1"/>
  <c r="V90" i="182"/>
  <c r="S97" i="182"/>
  <c r="O97" i="182"/>
  <c r="R97" i="182" s="1"/>
  <c r="R100" i="182"/>
  <c r="V100" i="182" s="1"/>
  <c r="R6" i="182"/>
  <c r="O25" i="182"/>
  <c r="R25" i="182" s="1"/>
  <c r="V25" i="182" s="1"/>
  <c r="O29" i="182"/>
  <c r="R29" i="182" s="1"/>
  <c r="V29" i="182" s="1"/>
  <c r="O33" i="182"/>
  <c r="R33" i="182" s="1"/>
  <c r="V33" i="182" s="1"/>
  <c r="O37" i="182"/>
  <c r="R37" i="182" s="1"/>
  <c r="V37" i="182" s="1"/>
  <c r="O41" i="182"/>
  <c r="R41" i="182" s="1"/>
  <c r="V41" i="182" s="1"/>
  <c r="O45" i="182"/>
  <c r="R45" i="182" s="1"/>
  <c r="V45" i="182" s="1"/>
  <c r="V50" i="182"/>
  <c r="S57" i="182"/>
  <c r="O57" i="182"/>
  <c r="R57" i="182" s="1"/>
  <c r="V66" i="182"/>
  <c r="S73" i="182"/>
  <c r="O73" i="182"/>
  <c r="R73" i="182" s="1"/>
  <c r="V82" i="182"/>
  <c r="S89" i="182"/>
  <c r="O89" i="182"/>
  <c r="R89" i="182" s="1"/>
  <c r="V98" i="182"/>
  <c r="O99" i="182"/>
  <c r="R99" i="182" s="1"/>
  <c r="V99" i="182" s="1"/>
  <c r="O103" i="182"/>
  <c r="R103" i="182" s="1"/>
  <c r="V103" i="182" s="1"/>
  <c r="P46" i="147"/>
  <c r="N113" i="147"/>
  <c r="P113" i="147" s="1"/>
  <c r="N84" i="147"/>
  <c r="S105" i="181"/>
  <c r="S103" i="181"/>
  <c r="S102" i="181"/>
  <c r="S101" i="181"/>
  <c r="S100" i="181"/>
  <c r="S99" i="181"/>
  <c r="S98" i="181"/>
  <c r="S97" i="181"/>
  <c r="S96" i="181"/>
  <c r="S95" i="181"/>
  <c r="S94" i="181"/>
  <c r="S93" i="181"/>
  <c r="S92" i="181"/>
  <c r="S91" i="181"/>
  <c r="S90" i="181"/>
  <c r="S89" i="181"/>
  <c r="S88" i="181"/>
  <c r="S87" i="181"/>
  <c r="S86" i="181"/>
  <c r="S85" i="181"/>
  <c r="S84" i="181"/>
  <c r="S83" i="181"/>
  <c r="S82" i="181"/>
  <c r="S81" i="181"/>
  <c r="S80" i="181"/>
  <c r="S79" i="181"/>
  <c r="S78" i="181"/>
  <c r="S77" i="181"/>
  <c r="S76" i="181"/>
  <c r="S75" i="181"/>
  <c r="S74" i="181"/>
  <c r="S73" i="181"/>
  <c r="S72" i="181"/>
  <c r="S71" i="181"/>
  <c r="S70" i="181"/>
  <c r="S69" i="181"/>
  <c r="S68" i="181"/>
  <c r="S67" i="181"/>
  <c r="S66" i="181"/>
  <c r="S65" i="181"/>
  <c r="S64" i="181"/>
  <c r="S63" i="181"/>
  <c r="S62" i="181"/>
  <c r="S61" i="181"/>
  <c r="S60" i="181"/>
  <c r="S59" i="181"/>
  <c r="S58" i="181"/>
  <c r="S57" i="181"/>
  <c r="S56" i="181"/>
  <c r="S55" i="181"/>
  <c r="S54" i="181"/>
  <c r="S53" i="181"/>
  <c r="S52" i="181"/>
  <c r="S51" i="181"/>
  <c r="S50" i="181"/>
  <c r="S49" i="181"/>
  <c r="S48" i="181"/>
  <c r="S47" i="181"/>
  <c r="S46" i="181"/>
  <c r="S45" i="181"/>
  <c r="S44" i="181"/>
  <c r="S43" i="181"/>
  <c r="S42" i="181"/>
  <c r="S41" i="181"/>
  <c r="S40" i="181"/>
  <c r="S39" i="181"/>
  <c r="S38" i="181"/>
  <c r="S37" i="181"/>
  <c r="S36" i="181"/>
  <c r="S35" i="181"/>
  <c r="S34" i="181"/>
  <c r="S33" i="181"/>
  <c r="S32" i="181"/>
  <c r="S31" i="181"/>
  <c r="S30" i="181"/>
  <c r="S29" i="181"/>
  <c r="S28" i="181"/>
  <c r="S27" i="181"/>
  <c r="S26" i="181"/>
  <c r="S25" i="181"/>
  <c r="S24" i="181"/>
  <c r="S23" i="181"/>
  <c r="S22" i="181"/>
  <c r="S21" i="181"/>
  <c r="S20" i="181"/>
  <c r="S19" i="181"/>
  <c r="S18" i="181"/>
  <c r="S17" i="181"/>
  <c r="S16" i="181"/>
  <c r="S15" i="181"/>
  <c r="S14" i="181"/>
  <c r="S13" i="181"/>
  <c r="S12" i="181"/>
  <c r="S11" i="181"/>
  <c r="S10" i="181"/>
  <c r="S9" i="181"/>
  <c r="S8" i="181"/>
  <c r="S7" i="181"/>
  <c r="V73" i="182" l="1"/>
  <c r="V93" i="182"/>
  <c r="S106" i="182"/>
  <c r="V57" i="182"/>
  <c r="V97" i="182"/>
  <c r="V81" i="182"/>
  <c r="V65" i="182"/>
  <c r="V77" i="182"/>
  <c r="S6" i="181"/>
  <c r="N18" i="147"/>
  <c r="N12" i="147"/>
  <c r="O105" i="181"/>
  <c r="V89" i="182"/>
  <c r="V85" i="182"/>
  <c r="V69" i="182"/>
  <c r="V53" i="182"/>
  <c r="R106" i="182"/>
  <c r="V6" i="182"/>
  <c r="N85" i="147"/>
  <c r="O106" i="182"/>
  <c r="EU122" i="181"/>
  <c r="EU124" i="181"/>
  <c r="O9" i="181"/>
  <c r="O59" i="181"/>
  <c r="O65" i="181"/>
  <c r="O73" i="181"/>
  <c r="O95" i="181"/>
  <c r="O97" i="181"/>
  <c r="O46" i="181"/>
  <c r="O62" i="181"/>
  <c r="O32" i="181"/>
  <c r="O69" i="181"/>
  <c r="O101" i="181"/>
  <c r="O12" i="181"/>
  <c r="O44" i="181"/>
  <c r="O92" i="181"/>
  <c r="O7" i="181"/>
  <c r="O8" i="181"/>
  <c r="O47" i="181"/>
  <c r="O63" i="181"/>
  <c r="O75" i="181"/>
  <c r="O10" i="181"/>
  <c r="O17" i="181"/>
  <c r="O21" i="181"/>
  <c r="O37" i="181"/>
  <c r="O41" i="181"/>
  <c r="O64" i="181"/>
  <c r="O68" i="181"/>
  <c r="O72" i="181"/>
  <c r="O76" i="181"/>
  <c r="O80" i="181"/>
  <c r="O96" i="181"/>
  <c r="O100" i="181"/>
  <c r="O31" i="181"/>
  <c r="O43" i="181"/>
  <c r="O14" i="181"/>
  <c r="O22" i="181"/>
  <c r="O38" i="181"/>
  <c r="O42" i="181"/>
  <c r="O60" i="181"/>
  <c r="O36" i="181"/>
  <c r="O40" i="181"/>
  <c r="O27" i="181"/>
  <c r="O28" i="181"/>
  <c r="O48" i="181"/>
  <c r="O52" i="181"/>
  <c r="O56" i="181"/>
  <c r="O81" i="181"/>
  <c r="O85" i="181"/>
  <c r="O84" i="181"/>
  <c r="O88" i="181"/>
  <c r="O25" i="181"/>
  <c r="O54" i="181"/>
  <c r="O58" i="181"/>
  <c r="O79" i="181"/>
  <c r="O91" i="181"/>
  <c r="O104" i="181"/>
  <c r="O33" i="181"/>
  <c r="O16" i="181"/>
  <c r="O20" i="181"/>
  <c r="O24" i="181"/>
  <c r="O49" i="181"/>
  <c r="O53" i="181"/>
  <c r="O57" i="181"/>
  <c r="O90" i="181"/>
  <c r="T106" i="181"/>
  <c r="O15" i="181"/>
  <c r="O19" i="181"/>
  <c r="O35" i="181"/>
  <c r="O51" i="181"/>
  <c r="O67" i="181"/>
  <c r="O78" i="181"/>
  <c r="O83" i="181"/>
  <c r="O89" i="181"/>
  <c r="O99" i="181"/>
  <c r="M106" i="181"/>
  <c r="O13" i="181"/>
  <c r="U106" i="181"/>
  <c r="O11" i="181"/>
  <c r="O18" i="181"/>
  <c r="O23" i="181"/>
  <c r="O29" i="181"/>
  <c r="O34" i="181"/>
  <c r="O39" i="181"/>
  <c r="O45" i="181"/>
  <c r="O50" i="181"/>
  <c r="O55" i="181"/>
  <c r="O61" i="181"/>
  <c r="O66" i="181"/>
  <c r="O71" i="181"/>
  <c r="O77" i="181"/>
  <c r="O82" i="181"/>
  <c r="O87" i="181"/>
  <c r="O93" i="181"/>
  <c r="O103" i="181"/>
  <c r="N106" i="181"/>
  <c r="O6" i="181"/>
  <c r="O26" i="181"/>
  <c r="O30" i="181"/>
  <c r="O70" i="181"/>
  <c r="O74" i="181"/>
  <c r="O86" i="181"/>
  <c r="O94" i="181"/>
  <c r="O98" i="181"/>
  <c r="O102" i="181"/>
  <c r="S104" i="181"/>
  <c r="V106" i="182" l="1"/>
  <c r="S106" i="181"/>
  <c r="O106" i="181"/>
  <c r="R14" i="181" l="1"/>
  <c r="V14" i="181" s="1"/>
  <c r="R38" i="181"/>
  <c r="V38" i="181" s="1"/>
  <c r="R82" i="181"/>
  <c r="V82" i="181" s="1"/>
  <c r="R86" i="181"/>
  <c r="V86" i="181" s="1"/>
  <c r="R102" i="181"/>
  <c r="V102" i="181" s="1"/>
  <c r="R30" i="181"/>
  <c r="V30" i="181" s="1"/>
  <c r="R74" i="181"/>
  <c r="V74" i="181" s="1"/>
  <c r="R94" i="181"/>
  <c r="V94" i="181" s="1"/>
  <c r="R11" i="181"/>
  <c r="V11" i="181" s="1"/>
  <c r="R19" i="181"/>
  <c r="V19" i="181" s="1"/>
  <c r="R27" i="181"/>
  <c r="V27" i="181" s="1"/>
  <c r="R39" i="181"/>
  <c r="V39" i="181" s="1"/>
  <c r="R43" i="181"/>
  <c r="V43" i="181" s="1"/>
  <c r="R47" i="181"/>
  <c r="V47" i="181" s="1"/>
  <c r="R51" i="181"/>
  <c r="V51" i="181" s="1"/>
  <c r="R67" i="181"/>
  <c r="V67" i="181" s="1"/>
  <c r="R71" i="181"/>
  <c r="V71" i="181" s="1"/>
  <c r="R79" i="181"/>
  <c r="V79" i="181" s="1"/>
  <c r="R87" i="181"/>
  <c r="V87" i="181" s="1"/>
  <c r="R91" i="181"/>
  <c r="V91" i="181" s="1"/>
  <c r="R95" i="181"/>
  <c r="V95" i="181" s="1"/>
  <c r="R103" i="181"/>
  <c r="V103" i="181" s="1"/>
  <c r="R8" i="181"/>
  <c r="V8" i="181" s="1"/>
  <c r="R12" i="181"/>
  <c r="V12" i="181" s="1"/>
  <c r="R16" i="181"/>
  <c r="V16" i="181" s="1"/>
  <c r="R20" i="181"/>
  <c r="V20" i="181" s="1"/>
  <c r="R24" i="181"/>
  <c r="V24" i="181" s="1"/>
  <c r="R32" i="181"/>
  <c r="V32" i="181" s="1"/>
  <c r="R36" i="181"/>
  <c r="V36" i="181" s="1"/>
  <c r="R40" i="181"/>
  <c r="V40" i="181" s="1"/>
  <c r="R44" i="181"/>
  <c r="V44" i="181" s="1"/>
  <c r="R48" i="181"/>
  <c r="V48" i="181" s="1"/>
  <c r="R60" i="181"/>
  <c r="V60" i="181" s="1"/>
  <c r="R68" i="181"/>
  <c r="V68" i="181" s="1"/>
  <c r="R72" i="181"/>
  <c r="V72" i="181" s="1"/>
  <c r="R76" i="181"/>
  <c r="V76" i="181" s="1"/>
  <c r="R88" i="181"/>
  <c r="V88" i="181" s="1"/>
  <c r="R96" i="181"/>
  <c r="V96" i="181" s="1"/>
  <c r="R10" i="181"/>
  <c r="V10" i="181" s="1"/>
  <c r="R22" i="181"/>
  <c r="V22" i="181" s="1"/>
  <c r="R34" i="181"/>
  <c r="V34" i="181" s="1"/>
  <c r="R42" i="181"/>
  <c r="V42" i="181" s="1"/>
  <c r="R62" i="181"/>
  <c r="V62" i="181" s="1"/>
  <c r="R66" i="181"/>
  <c r="V66" i="181" s="1"/>
  <c r="R90" i="181"/>
  <c r="V90" i="181" s="1"/>
  <c r="R98" i="181"/>
  <c r="V98" i="181" s="1"/>
  <c r="R29" i="181"/>
  <c r="V29" i="181" s="1"/>
  <c r="R33" i="181"/>
  <c r="V33" i="181" s="1"/>
  <c r="R37" i="181"/>
  <c r="V37" i="181" s="1"/>
  <c r="R41" i="181"/>
  <c r="V41" i="181" s="1"/>
  <c r="R49" i="181"/>
  <c r="V49" i="181" s="1"/>
  <c r="R53" i="181"/>
  <c r="V53" i="181" s="1"/>
  <c r="R69" i="181"/>
  <c r="V69" i="181" s="1"/>
  <c r="R73" i="181"/>
  <c r="V73" i="181" s="1"/>
  <c r="R77" i="181"/>
  <c r="V77" i="181" s="1"/>
  <c r="R81" i="181"/>
  <c r="V81" i="181" s="1"/>
  <c r="R85" i="181"/>
  <c r="V85" i="181" s="1"/>
  <c r="R89" i="181"/>
  <c r="V89" i="181" s="1"/>
  <c r="R93" i="181"/>
  <c r="V93" i="181" s="1"/>
  <c r="R101" i="181"/>
  <c r="V101" i="181" s="1"/>
  <c r="R6" i="181"/>
  <c r="R26" i="181"/>
  <c r="V26" i="181" s="1"/>
  <c r="R23" i="181"/>
  <c r="V23" i="181" s="1"/>
  <c r="R31" i="181"/>
  <c r="V31" i="181" s="1"/>
  <c r="R35" i="181"/>
  <c r="V35" i="181" s="1"/>
  <c r="R55" i="181"/>
  <c r="V55" i="181" s="1"/>
  <c r="R59" i="181"/>
  <c r="V59" i="181" s="1"/>
  <c r="R63" i="181"/>
  <c r="V63" i="181" s="1"/>
  <c r="R75" i="181"/>
  <c r="V75" i="181" s="1"/>
  <c r="R83" i="181"/>
  <c r="V83" i="181" s="1"/>
  <c r="R46" i="181"/>
  <c r="V46" i="181" s="1"/>
  <c r="R58" i="181"/>
  <c r="V58" i="181" s="1"/>
  <c r="R70" i="181"/>
  <c r="V70" i="181" s="1"/>
  <c r="R52" i="181"/>
  <c r="V52" i="181" s="1"/>
  <c r="R84" i="181"/>
  <c r="V84" i="181" s="1"/>
  <c r="R100" i="181"/>
  <c r="V100" i="181" s="1"/>
  <c r="R104" i="181"/>
  <c r="V104" i="181" s="1"/>
  <c r="R17" i="181"/>
  <c r="V17" i="181" s="1"/>
  <c r="R57" i="181"/>
  <c r="V57" i="181" s="1"/>
  <c r="R61" i="181"/>
  <c r="V61" i="181" s="1"/>
  <c r="R97" i="181"/>
  <c r="V97" i="181" s="1"/>
  <c r="R13" i="181"/>
  <c r="V13" i="181" s="1"/>
  <c r="R21" i="181"/>
  <c r="V21" i="181" s="1"/>
  <c r="R25" i="181"/>
  <c r="V25" i="181" s="1"/>
  <c r="R99" i="181"/>
  <c r="V99" i="181" s="1"/>
  <c r="R56" i="181"/>
  <c r="V56" i="181" s="1"/>
  <c r="R15" i="181"/>
  <c r="V15" i="181" s="1"/>
  <c r="N74" i="147" l="1"/>
  <c r="N75" i="147" s="1"/>
  <c r="N78" i="147" s="1"/>
  <c r="N14" i="147"/>
  <c r="R28" i="181"/>
  <c r="V28" i="181" s="1"/>
  <c r="R80" i="181"/>
  <c r="V80" i="181" s="1"/>
  <c r="R92" i="181"/>
  <c r="V92" i="181" s="1"/>
  <c r="R78" i="181"/>
  <c r="V78" i="181" s="1"/>
  <c r="R105" i="181"/>
  <c r="V105" i="181" s="1"/>
  <c r="R64" i="181"/>
  <c r="V64" i="181" s="1"/>
  <c r="R54" i="181"/>
  <c r="V54" i="181" s="1"/>
  <c r="R45" i="181"/>
  <c r="V45" i="181" s="1"/>
  <c r="R18" i="181"/>
  <c r="V18" i="181" s="1"/>
  <c r="V6" i="181"/>
  <c r="R9" i="181"/>
  <c r="V9" i="181" s="1"/>
  <c r="R65" i="181"/>
  <c r="V65" i="181" s="1"/>
  <c r="R50" i="181"/>
  <c r="V50" i="181" s="1"/>
  <c r="N19" i="147" l="1"/>
  <c r="N42" i="147" s="1"/>
  <c r="N44" i="147" s="1"/>
  <c r="N48" i="147" s="1"/>
  <c r="N62" i="147" s="1"/>
  <c r="R7" i="181"/>
  <c r="Q106" i="181"/>
  <c r="N23" i="147" l="1"/>
  <c r="N27" i="147" s="1"/>
  <c r="N31" i="147" s="1"/>
  <c r="N36" i="147" s="1"/>
  <c r="N39" i="147" s="1"/>
  <c r="N61" i="147" s="1"/>
  <c r="N64" i="147" s="1"/>
  <c r="N111" i="147" s="1"/>
  <c r="V7" i="181"/>
  <c r="V106" i="181" s="1"/>
  <c r="R106" i="181"/>
  <c r="N88" i="147" l="1"/>
  <c r="N66" i="147"/>
  <c r="N112" i="147"/>
  <c r="L28" i="147"/>
  <c r="M11" i="147"/>
  <c r="P11" i="147" s="1"/>
  <c r="M155" i="147"/>
  <c r="P155" i="147" s="1"/>
  <c r="P154" i="147"/>
  <c r="M146" i="147"/>
  <c r="N89" i="147" l="1"/>
  <c r="N92" i="147" s="1"/>
  <c r="N114" i="147"/>
  <c r="M87" i="147"/>
  <c r="M83" i="147"/>
  <c r="P83" i="147" s="1"/>
  <c r="N95" i="147" l="1"/>
  <c r="N103" i="147" s="1"/>
  <c r="N123" i="147" s="1"/>
  <c r="N118" i="147"/>
  <c r="M73" i="147"/>
  <c r="P73" i="147" s="1"/>
  <c r="M52" i="147"/>
  <c r="M51" i="147"/>
  <c r="P51" i="147" s="1"/>
  <c r="M43" i="147"/>
  <c r="P43" i="147" s="1"/>
  <c r="M37" i="147"/>
  <c r="M35" i="147"/>
  <c r="M28" i="147"/>
  <c r="P28" i="147" s="1"/>
  <c r="M24" i="147"/>
  <c r="M76" i="147" s="1"/>
  <c r="M17" i="147"/>
  <c r="P17" i="147" s="1"/>
  <c r="M16" i="147"/>
  <c r="P16" i="147" s="1"/>
  <c r="M13" i="147"/>
  <c r="P10" i="147"/>
  <c r="L10" i="147"/>
  <c r="M143" i="147"/>
  <c r="P143" i="147" s="1"/>
  <c r="DR4" i="181"/>
  <c r="DM4" i="181"/>
  <c r="M165" i="147"/>
  <c r="P165" i="147" s="1"/>
  <c r="M156" i="147"/>
  <c r="P156" i="147" s="1"/>
  <c r="M110" i="147"/>
  <c r="N122" i="147" l="1"/>
  <c r="N124" i="147" s="1"/>
  <c r="M74" i="147"/>
  <c r="P74" i="147" s="1"/>
  <c r="P13" i="147"/>
  <c r="M117" i="147"/>
  <c r="P117" i="147" s="1"/>
  <c r="P35" i="147"/>
  <c r="M18" i="147"/>
  <c r="P18" i="147" s="1"/>
  <c r="M12" i="147"/>
  <c r="P12" i="147" s="1"/>
  <c r="M54" i="147"/>
  <c r="M113" i="147"/>
  <c r="M75" i="147"/>
  <c r="M84" i="147"/>
  <c r="K10" i="147"/>
  <c r="L165" i="147"/>
  <c r="L155" i="147"/>
  <c r="L154" i="147"/>
  <c r="L146" i="147"/>
  <c r="L87" i="147"/>
  <c r="L83" i="147"/>
  <c r="L73" i="147"/>
  <c r="L52" i="147"/>
  <c r="L51" i="147"/>
  <c r="L46" i="147"/>
  <c r="L43" i="147"/>
  <c r="L37" i="147"/>
  <c r="L35" i="147"/>
  <c r="L24" i="147"/>
  <c r="L17" i="147"/>
  <c r="L16" i="147"/>
  <c r="L13" i="147"/>
  <c r="L11" i="147"/>
  <c r="L18" i="147" s="1"/>
  <c r="EU122" i="179"/>
  <c r="L143" i="147" s="1"/>
  <c r="ET124" i="179"/>
  <c r="CI5" i="171"/>
  <c r="F6" i="171"/>
  <c r="H6" i="171" s="1"/>
  <c r="O6" i="171"/>
  <c r="S6" i="171"/>
  <c r="V6" i="171" s="1"/>
  <c r="AA6" i="171"/>
  <c r="AD6" i="171" s="1"/>
  <c r="AF6" i="171" s="1"/>
  <c r="AM6" i="171"/>
  <c r="AY6" i="171"/>
  <c r="BF6" i="171"/>
  <c r="BJ6" i="171"/>
  <c r="BL6" i="171"/>
  <c r="BU6" i="171"/>
  <c r="BX6" i="171" s="1"/>
  <c r="CF6" i="171"/>
  <c r="CI6" i="171" s="1"/>
  <c r="CJ6" i="171" s="1"/>
  <c r="CS6" i="171"/>
  <c r="CT6" i="171" s="1"/>
  <c r="DA6" i="171"/>
  <c r="DL6" i="171"/>
  <c r="DQ6" i="171"/>
  <c r="ED6" i="171"/>
  <c r="F7" i="171"/>
  <c r="H7" i="171" s="1"/>
  <c r="O7" i="171"/>
  <c r="S7" i="171"/>
  <c r="V7" i="171" s="1"/>
  <c r="AA7" i="171"/>
  <c r="AD7" i="171" s="1"/>
  <c r="AF7" i="171" s="1"/>
  <c r="AM7" i="171"/>
  <c r="AY7" i="171"/>
  <c r="BF7" i="171"/>
  <c r="BJ7" i="171"/>
  <c r="BL7" i="171"/>
  <c r="BU7" i="171"/>
  <c r="BX7" i="171" s="1"/>
  <c r="CF7" i="171"/>
  <c r="CI7" i="171" s="1"/>
  <c r="CJ7" i="171" s="1"/>
  <c r="CS7" i="171"/>
  <c r="CT7" i="171" s="1"/>
  <c r="DA7" i="171"/>
  <c r="DL7" i="171"/>
  <c r="DQ7" i="171"/>
  <c r="ED7" i="171"/>
  <c r="F8" i="171"/>
  <c r="H8" i="171" s="1"/>
  <c r="O8" i="171"/>
  <c r="S8" i="171"/>
  <c r="V8" i="171" s="1"/>
  <c r="AA8" i="171"/>
  <c r="AD8" i="171" s="1"/>
  <c r="AF8" i="171" s="1"/>
  <c r="AM8" i="171"/>
  <c r="AY8" i="171"/>
  <c r="BF8" i="171"/>
  <c r="BJ8" i="171"/>
  <c r="BL8" i="171"/>
  <c r="BU8" i="171"/>
  <c r="BX8" i="171" s="1"/>
  <c r="CF8" i="171"/>
  <c r="CI8" i="171" s="1"/>
  <c r="CJ8" i="171" s="1"/>
  <c r="CS8" i="171"/>
  <c r="CT8" i="171" s="1"/>
  <c r="CV8" i="171"/>
  <c r="CW8" i="171" s="1"/>
  <c r="DA8" i="171"/>
  <c r="DL8" i="171"/>
  <c r="DQ8" i="171"/>
  <c r="ED8" i="171"/>
  <c r="F9" i="171"/>
  <c r="H9" i="171" s="1"/>
  <c r="O9" i="171"/>
  <c r="S9" i="171"/>
  <c r="V9" i="171" s="1"/>
  <c r="AA9" i="171"/>
  <c r="AD9" i="171" s="1"/>
  <c r="AF9" i="171" s="1"/>
  <c r="AM9" i="171"/>
  <c r="AY9" i="171"/>
  <c r="BF9" i="171"/>
  <c r="BJ9" i="171"/>
  <c r="BL9" i="171"/>
  <c r="BU9" i="171"/>
  <c r="BX9" i="171" s="1"/>
  <c r="CF9" i="171"/>
  <c r="CI9" i="171" s="1"/>
  <c r="CJ9" i="171" s="1"/>
  <c r="CS9" i="171"/>
  <c r="CT9" i="171" s="1"/>
  <c r="DA9" i="171"/>
  <c r="DL9" i="171"/>
  <c r="DQ9" i="171"/>
  <c r="ED9" i="171"/>
  <c r="F10" i="171"/>
  <c r="H10" i="171" s="1"/>
  <c r="O10" i="171"/>
  <c r="S10" i="171"/>
  <c r="V10" i="171" s="1"/>
  <c r="AA10" i="171"/>
  <c r="AD10" i="171" s="1"/>
  <c r="AF10" i="171" s="1"/>
  <c r="AM10" i="171"/>
  <c r="AY10" i="171"/>
  <c r="BF10" i="171"/>
  <c r="BJ10" i="171"/>
  <c r="BL10" i="171"/>
  <c r="BU10" i="171"/>
  <c r="BX10" i="171" s="1"/>
  <c r="CF10" i="171"/>
  <c r="CI10" i="171" s="1"/>
  <c r="CJ10" i="171" s="1"/>
  <c r="CS10" i="171"/>
  <c r="CT10" i="171" s="1"/>
  <c r="CV10" i="171"/>
  <c r="DA10" i="171"/>
  <c r="DL10" i="171"/>
  <c r="DQ10" i="171"/>
  <c r="ED10" i="171"/>
  <c r="EE10" i="171" s="1"/>
  <c r="EK10" i="171"/>
  <c r="EL10" i="171" s="1"/>
  <c r="EM10" i="171" s="1"/>
  <c r="F11" i="171"/>
  <c r="H11" i="171" s="1"/>
  <c r="O11" i="171"/>
  <c r="S11" i="171"/>
  <c r="V11" i="171" s="1"/>
  <c r="AA11" i="171"/>
  <c r="AD11" i="171" s="1"/>
  <c r="AF11" i="171" s="1"/>
  <c r="AM11" i="171"/>
  <c r="AY11" i="171"/>
  <c r="BF11" i="171"/>
  <c r="BJ11" i="171"/>
  <c r="BL11" i="171"/>
  <c r="BU11" i="171"/>
  <c r="BX11" i="171" s="1"/>
  <c r="CF11" i="171"/>
  <c r="CI11" i="171" s="1"/>
  <c r="CJ11" i="171" s="1"/>
  <c r="CS11" i="171"/>
  <c r="CT11" i="171" s="1"/>
  <c r="CV11" i="171"/>
  <c r="DA11" i="171"/>
  <c r="DL11" i="171"/>
  <c r="DQ11" i="171"/>
  <c r="ED11" i="171"/>
  <c r="EE11" i="171" s="1"/>
  <c r="EK11" i="171"/>
  <c r="EL11" i="171" s="1"/>
  <c r="EM11" i="171" s="1"/>
  <c r="F12" i="171"/>
  <c r="H12" i="171" s="1"/>
  <c r="O12" i="171"/>
  <c r="S12" i="171"/>
  <c r="V12" i="171" s="1"/>
  <c r="AA12" i="171"/>
  <c r="AD12" i="171" s="1"/>
  <c r="AF12" i="171" s="1"/>
  <c r="AM12" i="171"/>
  <c r="AY12" i="171"/>
  <c r="BF12" i="171"/>
  <c r="BJ12" i="171"/>
  <c r="BL12" i="171"/>
  <c r="BU12" i="171"/>
  <c r="BX12" i="171" s="1"/>
  <c r="CF12" i="171"/>
  <c r="CS12" i="171"/>
  <c r="CT12" i="171" s="1"/>
  <c r="DA12" i="171"/>
  <c r="DL12" i="171"/>
  <c r="DQ12" i="171"/>
  <c r="ED12" i="171"/>
  <c r="EE12" i="171" s="1"/>
  <c r="EK12" i="171"/>
  <c r="EL12" i="171" s="1"/>
  <c r="EM12" i="171" s="1"/>
  <c r="F13" i="171"/>
  <c r="H13" i="171" s="1"/>
  <c r="O13" i="171"/>
  <c r="S13" i="171"/>
  <c r="V13" i="171" s="1"/>
  <c r="AA13" i="171"/>
  <c r="AD13" i="171" s="1"/>
  <c r="AF13" i="171" s="1"/>
  <c r="AM13" i="171"/>
  <c r="AY13" i="171"/>
  <c r="BF13" i="171"/>
  <c r="BJ13" i="171"/>
  <c r="BL13" i="171"/>
  <c r="BU13" i="171"/>
  <c r="BX13" i="171" s="1"/>
  <c r="CF13" i="171"/>
  <c r="CI13" i="171" s="1"/>
  <c r="CJ13" i="171" s="1"/>
  <c r="CS13" i="171"/>
  <c r="CT13" i="171" s="1"/>
  <c r="DA13" i="171"/>
  <c r="DL13" i="171"/>
  <c r="DQ13" i="171"/>
  <c r="ED13" i="171"/>
  <c r="EE13" i="171" s="1"/>
  <c r="EK13" i="171"/>
  <c r="EL13" i="171" s="1"/>
  <c r="EM13" i="171" s="1"/>
  <c r="F14" i="171"/>
  <c r="H14" i="171" s="1"/>
  <c r="O14" i="171"/>
  <c r="S14" i="171"/>
  <c r="V14" i="171" s="1"/>
  <c r="AA14" i="171"/>
  <c r="AD14" i="171" s="1"/>
  <c r="AF14" i="171" s="1"/>
  <c r="AM14" i="171"/>
  <c r="AY14" i="171"/>
  <c r="BF14" i="171"/>
  <c r="BJ14" i="171"/>
  <c r="BL14" i="171"/>
  <c r="BU14" i="171"/>
  <c r="BX14" i="171" s="1"/>
  <c r="CF14" i="171"/>
  <c r="CI14" i="171" s="1"/>
  <c r="CJ14" i="171" s="1"/>
  <c r="CS14" i="171"/>
  <c r="CT14" i="171" s="1"/>
  <c r="DA14" i="171"/>
  <c r="DL14" i="171"/>
  <c r="DQ14" i="171"/>
  <c r="ED14" i="171"/>
  <c r="F15" i="171"/>
  <c r="H15" i="171" s="1"/>
  <c r="O15" i="171"/>
  <c r="S15" i="171"/>
  <c r="V15" i="171" s="1"/>
  <c r="AA15" i="171"/>
  <c r="AD15" i="171" s="1"/>
  <c r="AF15" i="171" s="1"/>
  <c r="AM15" i="171"/>
  <c r="AY15" i="171"/>
  <c r="BF15" i="171"/>
  <c r="BJ15" i="171"/>
  <c r="BL15" i="171"/>
  <c r="BU15" i="171"/>
  <c r="BX15" i="171" s="1"/>
  <c r="CF15" i="171"/>
  <c r="CI15" i="171" s="1"/>
  <c r="CJ15" i="171" s="1"/>
  <c r="CS15" i="171"/>
  <c r="CT15" i="171" s="1"/>
  <c r="CV15" i="171"/>
  <c r="DA15" i="171"/>
  <c r="DL15" i="171"/>
  <c r="DQ15" i="171"/>
  <c r="ED15" i="171"/>
  <c r="F16" i="171"/>
  <c r="H16" i="171" s="1"/>
  <c r="O16" i="171"/>
  <c r="S16" i="171"/>
  <c r="V16" i="171" s="1"/>
  <c r="AA16" i="171"/>
  <c r="AD16" i="171" s="1"/>
  <c r="AF16" i="171" s="1"/>
  <c r="AM16" i="171"/>
  <c r="AY16" i="171"/>
  <c r="BF16" i="171"/>
  <c r="BJ16" i="171"/>
  <c r="BL16" i="171"/>
  <c r="BU16" i="171"/>
  <c r="BX16" i="171" s="1"/>
  <c r="CF16" i="171"/>
  <c r="CI16" i="171" s="1"/>
  <c r="CJ16" i="171" s="1"/>
  <c r="CS16" i="171"/>
  <c r="CT16" i="171" s="1"/>
  <c r="CV16" i="171"/>
  <c r="DA16" i="171"/>
  <c r="DL16" i="171"/>
  <c r="DQ16" i="171"/>
  <c r="ED16" i="171"/>
  <c r="F17" i="171"/>
  <c r="H17" i="171" s="1"/>
  <c r="O17" i="171"/>
  <c r="S17" i="171"/>
  <c r="V17" i="171" s="1"/>
  <c r="AA17" i="171"/>
  <c r="AD17" i="171" s="1"/>
  <c r="AF17" i="171" s="1"/>
  <c r="AM17" i="171"/>
  <c r="AY17" i="171"/>
  <c r="BF17" i="171"/>
  <c r="BJ17" i="171"/>
  <c r="BL17" i="171"/>
  <c r="BU17" i="171"/>
  <c r="BX17" i="171" s="1"/>
  <c r="CF17" i="171"/>
  <c r="CS17" i="171"/>
  <c r="CT17" i="171" s="1"/>
  <c r="DA17" i="171"/>
  <c r="DL17" i="171"/>
  <c r="DQ17" i="171"/>
  <c r="ED17" i="171"/>
  <c r="F18" i="171"/>
  <c r="H18" i="171" s="1"/>
  <c r="O18" i="171"/>
  <c r="S18" i="171"/>
  <c r="V18" i="171" s="1"/>
  <c r="AA18" i="171"/>
  <c r="AD18" i="171" s="1"/>
  <c r="AF18" i="171" s="1"/>
  <c r="AM18" i="171"/>
  <c r="AY18" i="171"/>
  <c r="BF18" i="171"/>
  <c r="BJ18" i="171"/>
  <c r="BL18" i="171"/>
  <c r="BU18" i="171"/>
  <c r="BX18" i="171" s="1"/>
  <c r="CF18" i="171"/>
  <c r="CI18" i="171" s="1"/>
  <c r="CJ18" i="171" s="1"/>
  <c r="CS18" i="171"/>
  <c r="CT18" i="171" s="1"/>
  <c r="CV18" i="171"/>
  <c r="DA18" i="171"/>
  <c r="DL18" i="171"/>
  <c r="DQ18" i="171"/>
  <c r="ED18" i="171"/>
  <c r="F19" i="171"/>
  <c r="H19" i="171" s="1"/>
  <c r="O19" i="171"/>
  <c r="S19" i="171"/>
  <c r="V19" i="171" s="1"/>
  <c r="AA19" i="171"/>
  <c r="AD19" i="171" s="1"/>
  <c r="AF19" i="171" s="1"/>
  <c r="AM19" i="171"/>
  <c r="AY19" i="171"/>
  <c r="BF19" i="171"/>
  <c r="BJ19" i="171"/>
  <c r="BL19" i="171"/>
  <c r="BU19" i="171"/>
  <c r="BX19" i="171" s="1"/>
  <c r="CF19" i="171"/>
  <c r="CS19" i="171"/>
  <c r="CT19" i="171" s="1"/>
  <c r="DA19" i="171"/>
  <c r="DL19" i="171"/>
  <c r="DQ19" i="171"/>
  <c r="ED19" i="171"/>
  <c r="EE19" i="171" s="1"/>
  <c r="EK19" i="171"/>
  <c r="EL19" i="171" s="1"/>
  <c r="EM19" i="171" s="1"/>
  <c r="F20" i="171"/>
  <c r="H20" i="171" s="1"/>
  <c r="O20" i="171"/>
  <c r="S20" i="171"/>
  <c r="V20" i="171" s="1"/>
  <c r="AA20" i="171"/>
  <c r="AD20" i="171" s="1"/>
  <c r="AF20" i="171" s="1"/>
  <c r="AM20" i="171"/>
  <c r="AY20" i="171"/>
  <c r="BF20" i="171"/>
  <c r="BJ20" i="171"/>
  <c r="BL20" i="171"/>
  <c r="BU20" i="171"/>
  <c r="BX20" i="171" s="1"/>
  <c r="CF20" i="171"/>
  <c r="CI20" i="171" s="1"/>
  <c r="CJ20" i="171" s="1"/>
  <c r="CS20" i="171"/>
  <c r="CT20" i="171" s="1"/>
  <c r="DA20" i="171"/>
  <c r="DL20" i="171"/>
  <c r="DQ20" i="171"/>
  <c r="ED20" i="171"/>
  <c r="EE20" i="171" s="1"/>
  <c r="EK20" i="171"/>
  <c r="EL20" i="171" s="1"/>
  <c r="EM20" i="171" s="1"/>
  <c r="F21" i="171"/>
  <c r="H21" i="171" s="1"/>
  <c r="O21" i="171"/>
  <c r="S21" i="171"/>
  <c r="V21" i="171" s="1"/>
  <c r="AA21" i="171"/>
  <c r="AD21" i="171" s="1"/>
  <c r="AF21" i="171" s="1"/>
  <c r="AM21" i="171"/>
  <c r="AY21" i="171"/>
  <c r="BF21" i="171"/>
  <c r="BJ21" i="171"/>
  <c r="BL21" i="171"/>
  <c r="BU21" i="171"/>
  <c r="BX21" i="171" s="1"/>
  <c r="CF21" i="171"/>
  <c r="CS21" i="171"/>
  <c r="CT21" i="171" s="1"/>
  <c r="CV21" i="171"/>
  <c r="CW21" i="171" s="1"/>
  <c r="DA21" i="171"/>
  <c r="DL21" i="171"/>
  <c r="DQ21" i="171"/>
  <c r="ED21" i="171"/>
  <c r="F22" i="171"/>
  <c r="H22" i="171" s="1"/>
  <c r="O22" i="171"/>
  <c r="S22" i="171"/>
  <c r="V22" i="171" s="1"/>
  <c r="AA22" i="171"/>
  <c r="AD22" i="171" s="1"/>
  <c r="AF22" i="171" s="1"/>
  <c r="AM22" i="171"/>
  <c r="AY22" i="171"/>
  <c r="BF22" i="171"/>
  <c r="BJ22" i="171"/>
  <c r="BL22" i="171"/>
  <c r="BU22" i="171"/>
  <c r="BX22" i="171" s="1"/>
  <c r="CF22" i="171"/>
  <c r="CI22" i="171" s="1"/>
  <c r="CJ22" i="171" s="1"/>
  <c r="CS22" i="171"/>
  <c r="CT22" i="171" s="1"/>
  <c r="DA22" i="171"/>
  <c r="DL22" i="171"/>
  <c r="DQ22" i="171"/>
  <c r="ED22" i="171"/>
  <c r="F23" i="171"/>
  <c r="H23" i="171" s="1"/>
  <c r="O23" i="171"/>
  <c r="S23" i="171"/>
  <c r="V23" i="171" s="1"/>
  <c r="AA23" i="171"/>
  <c r="AD23" i="171" s="1"/>
  <c r="AF23" i="171" s="1"/>
  <c r="AM23" i="171"/>
  <c r="AY23" i="171"/>
  <c r="BF23" i="171"/>
  <c r="BJ23" i="171"/>
  <c r="BL23" i="171"/>
  <c r="BU23" i="171"/>
  <c r="BX23" i="171" s="1"/>
  <c r="CF23" i="171"/>
  <c r="CI23" i="171" s="1"/>
  <c r="CJ23" i="171" s="1"/>
  <c r="CS23" i="171"/>
  <c r="CT23" i="171" s="1"/>
  <c r="CV23" i="171"/>
  <c r="CX23" i="171" s="1"/>
  <c r="DC23" i="171" s="1"/>
  <c r="DA23" i="171"/>
  <c r="DL23" i="171"/>
  <c r="DQ23" i="171"/>
  <c r="ED23" i="171"/>
  <c r="F24" i="171"/>
  <c r="H24" i="171" s="1"/>
  <c r="O24" i="171"/>
  <c r="S24" i="171"/>
  <c r="V24" i="171" s="1"/>
  <c r="AA24" i="171"/>
  <c r="AD24" i="171" s="1"/>
  <c r="AF24" i="171" s="1"/>
  <c r="AM24" i="171"/>
  <c r="AY24" i="171"/>
  <c r="BF24" i="171"/>
  <c r="BJ24" i="171"/>
  <c r="BL24" i="171"/>
  <c r="BU24" i="171"/>
  <c r="BX24" i="171" s="1"/>
  <c r="CF24" i="171"/>
  <c r="CS24" i="171"/>
  <c r="CT24" i="171" s="1"/>
  <c r="CV24" i="171"/>
  <c r="DA24" i="171"/>
  <c r="DL24" i="171"/>
  <c r="DQ24" i="171"/>
  <c r="ED24" i="171"/>
  <c r="F25" i="171"/>
  <c r="H25" i="171" s="1"/>
  <c r="O25" i="171"/>
  <c r="S25" i="171"/>
  <c r="V25" i="171" s="1"/>
  <c r="AA25" i="171"/>
  <c r="AD25" i="171" s="1"/>
  <c r="AF25" i="171" s="1"/>
  <c r="AM25" i="171"/>
  <c r="AY25" i="171"/>
  <c r="BF25" i="171"/>
  <c r="BJ25" i="171"/>
  <c r="BL25" i="171"/>
  <c r="BU25" i="171"/>
  <c r="BX25" i="171" s="1"/>
  <c r="CF25" i="171"/>
  <c r="CI25" i="171" s="1"/>
  <c r="CJ25" i="171" s="1"/>
  <c r="CS25" i="171"/>
  <c r="CT25" i="171" s="1"/>
  <c r="CV25" i="171"/>
  <c r="CX25" i="171" s="1"/>
  <c r="DC25" i="171" s="1"/>
  <c r="DA25" i="171"/>
  <c r="DL25" i="171"/>
  <c r="DQ25" i="171"/>
  <c r="ED25" i="171"/>
  <c r="F26" i="171"/>
  <c r="H26" i="171" s="1"/>
  <c r="O26" i="171"/>
  <c r="S26" i="171"/>
  <c r="V26" i="171" s="1"/>
  <c r="AA26" i="171"/>
  <c r="AD26" i="171" s="1"/>
  <c r="AF26" i="171" s="1"/>
  <c r="AM26" i="171"/>
  <c r="AY26" i="171"/>
  <c r="BF26" i="171"/>
  <c r="BJ26" i="171"/>
  <c r="BL26" i="171"/>
  <c r="BU26" i="171"/>
  <c r="BX26" i="171" s="1"/>
  <c r="CF26" i="171"/>
  <c r="CI26" i="171" s="1"/>
  <c r="CJ26" i="171" s="1"/>
  <c r="CS26" i="171"/>
  <c r="CT26" i="171" s="1"/>
  <c r="DA26" i="171"/>
  <c r="DL26" i="171"/>
  <c r="DQ26" i="171"/>
  <c r="ED26" i="171"/>
  <c r="F27" i="171"/>
  <c r="H27" i="171" s="1"/>
  <c r="O27" i="171"/>
  <c r="S27" i="171"/>
  <c r="V27" i="171" s="1"/>
  <c r="AA27" i="171"/>
  <c r="AD27" i="171" s="1"/>
  <c r="AF27" i="171" s="1"/>
  <c r="AM27" i="171"/>
  <c r="AY27" i="171"/>
  <c r="BF27" i="171"/>
  <c r="BJ27" i="171"/>
  <c r="BL27" i="171"/>
  <c r="BU27" i="171"/>
  <c r="BX27" i="171" s="1"/>
  <c r="CF27" i="171"/>
  <c r="CI27" i="171" s="1"/>
  <c r="CJ27" i="171" s="1"/>
  <c r="CS27" i="171"/>
  <c r="CT27" i="171" s="1"/>
  <c r="CV27" i="171"/>
  <c r="DA27" i="171"/>
  <c r="DL27" i="171"/>
  <c r="DQ27" i="171"/>
  <c r="ED27" i="171"/>
  <c r="F28" i="171"/>
  <c r="H28" i="171" s="1"/>
  <c r="O28" i="171"/>
  <c r="S28" i="171"/>
  <c r="V28" i="171" s="1"/>
  <c r="AA28" i="171"/>
  <c r="AD28" i="171" s="1"/>
  <c r="AF28" i="171" s="1"/>
  <c r="AM28" i="171"/>
  <c r="AY28" i="171"/>
  <c r="BF28" i="171"/>
  <c r="BJ28" i="171"/>
  <c r="BL28" i="171"/>
  <c r="BU28" i="171"/>
  <c r="BX28" i="171" s="1"/>
  <c r="CF28" i="171"/>
  <c r="CI28" i="171" s="1"/>
  <c r="CJ28" i="171" s="1"/>
  <c r="CS28" i="171"/>
  <c r="CT28" i="171" s="1"/>
  <c r="DA28" i="171"/>
  <c r="DL28" i="171"/>
  <c r="DQ28" i="171"/>
  <c r="ED28" i="171"/>
  <c r="F29" i="171"/>
  <c r="H29" i="171" s="1"/>
  <c r="O29" i="171"/>
  <c r="S29" i="171"/>
  <c r="V29" i="171" s="1"/>
  <c r="AA29" i="171"/>
  <c r="AD29" i="171" s="1"/>
  <c r="AF29" i="171" s="1"/>
  <c r="AM29" i="171"/>
  <c r="AY29" i="171"/>
  <c r="BF29" i="171"/>
  <c r="BJ29" i="171"/>
  <c r="BL29" i="171"/>
  <c r="BU29" i="171"/>
  <c r="BX29" i="171" s="1"/>
  <c r="CF29" i="171"/>
  <c r="CI29" i="171" s="1"/>
  <c r="CJ29" i="171" s="1"/>
  <c r="CS29" i="171"/>
  <c r="CT29" i="171" s="1"/>
  <c r="DA29" i="171"/>
  <c r="DL29" i="171"/>
  <c r="DQ29" i="171"/>
  <c r="ED29" i="171"/>
  <c r="F30" i="171"/>
  <c r="H30" i="171" s="1"/>
  <c r="O30" i="171"/>
  <c r="S30" i="171"/>
  <c r="V30" i="171" s="1"/>
  <c r="AA30" i="171"/>
  <c r="AD30" i="171" s="1"/>
  <c r="AF30" i="171" s="1"/>
  <c r="AM30" i="171"/>
  <c r="AY30" i="171"/>
  <c r="BF30" i="171"/>
  <c r="BJ30" i="171"/>
  <c r="BL30" i="171"/>
  <c r="BU30" i="171"/>
  <c r="BX30" i="171" s="1"/>
  <c r="CF30" i="171"/>
  <c r="CS30" i="171"/>
  <c r="CT30" i="171" s="1"/>
  <c r="DA30" i="171"/>
  <c r="DL30" i="171"/>
  <c r="DQ30" i="171"/>
  <c r="ED30" i="171"/>
  <c r="F31" i="171"/>
  <c r="H31" i="171" s="1"/>
  <c r="O31" i="171"/>
  <c r="S31" i="171"/>
  <c r="V31" i="171" s="1"/>
  <c r="AA31" i="171"/>
  <c r="AD31" i="171" s="1"/>
  <c r="AF31" i="171" s="1"/>
  <c r="AM31" i="171"/>
  <c r="AY31" i="171"/>
  <c r="BF31" i="171"/>
  <c r="BJ31" i="171"/>
  <c r="BL31" i="171"/>
  <c r="BU31" i="171"/>
  <c r="BX31" i="171" s="1"/>
  <c r="CF31" i="171"/>
  <c r="CI31" i="171" s="1"/>
  <c r="CJ31" i="171" s="1"/>
  <c r="CS31" i="171"/>
  <c r="CT31" i="171" s="1"/>
  <c r="DA31" i="171"/>
  <c r="DL31" i="171"/>
  <c r="DQ31" i="171"/>
  <c r="ED31" i="171"/>
  <c r="F32" i="171"/>
  <c r="H32" i="171" s="1"/>
  <c r="O32" i="171"/>
  <c r="S32" i="171"/>
  <c r="V32" i="171" s="1"/>
  <c r="AA32" i="171"/>
  <c r="AD32" i="171" s="1"/>
  <c r="AF32" i="171" s="1"/>
  <c r="AM32" i="171"/>
  <c r="AY32" i="171"/>
  <c r="BF32" i="171"/>
  <c r="BJ32" i="171"/>
  <c r="BL32" i="171"/>
  <c r="BU32" i="171"/>
  <c r="BX32" i="171" s="1"/>
  <c r="CF32" i="171"/>
  <c r="CI32" i="171" s="1"/>
  <c r="CJ32" i="171" s="1"/>
  <c r="CS32" i="171"/>
  <c r="CT32" i="171" s="1"/>
  <c r="CV32" i="171"/>
  <c r="CX32" i="171" s="1"/>
  <c r="DC32" i="171" s="1"/>
  <c r="DA32" i="171"/>
  <c r="DL32" i="171"/>
  <c r="DQ32" i="171"/>
  <c r="ED32" i="171"/>
  <c r="F33" i="171"/>
  <c r="H33" i="171" s="1"/>
  <c r="O33" i="171"/>
  <c r="S33" i="171"/>
  <c r="V33" i="171" s="1"/>
  <c r="AA33" i="171"/>
  <c r="AD33" i="171" s="1"/>
  <c r="AF33" i="171" s="1"/>
  <c r="AM33" i="171"/>
  <c r="AY33" i="171"/>
  <c r="BF33" i="171"/>
  <c r="BJ33" i="171"/>
  <c r="BL33" i="171"/>
  <c r="BU33" i="171"/>
  <c r="BX33" i="171" s="1"/>
  <c r="CF33" i="171"/>
  <c r="CI33" i="171" s="1"/>
  <c r="CJ33" i="171" s="1"/>
  <c r="CS33" i="171"/>
  <c r="CT33" i="171" s="1"/>
  <c r="CV33" i="171"/>
  <c r="DA33" i="171"/>
  <c r="DL33" i="171"/>
  <c r="DQ33" i="171"/>
  <c r="ED33" i="171"/>
  <c r="EE33" i="171"/>
  <c r="EK33" i="171"/>
  <c r="EL33" i="171" s="1"/>
  <c r="EM33" i="171" s="1"/>
  <c r="F34" i="171"/>
  <c r="H34" i="171" s="1"/>
  <c r="O34" i="171"/>
  <c r="S34" i="171"/>
  <c r="V34" i="171" s="1"/>
  <c r="AA34" i="171"/>
  <c r="AD34" i="171" s="1"/>
  <c r="AF34" i="171" s="1"/>
  <c r="AM34" i="171"/>
  <c r="AY34" i="171"/>
  <c r="BF34" i="171"/>
  <c r="BJ34" i="171"/>
  <c r="BL34" i="171"/>
  <c r="BU34" i="171"/>
  <c r="BX34" i="171" s="1"/>
  <c r="CF34" i="171"/>
  <c r="CS34" i="171"/>
  <c r="CT34" i="171" s="1"/>
  <c r="DA34" i="171"/>
  <c r="DL34" i="171"/>
  <c r="DQ34" i="171"/>
  <c r="ED34" i="171"/>
  <c r="EE34" i="171" s="1"/>
  <c r="EK34" i="171"/>
  <c r="EL34" i="171" s="1"/>
  <c r="EM34" i="171" s="1"/>
  <c r="F35" i="171"/>
  <c r="H35" i="171" s="1"/>
  <c r="O35" i="171"/>
  <c r="S35" i="171"/>
  <c r="V35" i="171" s="1"/>
  <c r="AA35" i="171"/>
  <c r="AD35" i="171" s="1"/>
  <c r="AF35" i="171" s="1"/>
  <c r="AM35" i="171"/>
  <c r="AY35" i="171"/>
  <c r="BF35" i="171"/>
  <c r="BJ35" i="171"/>
  <c r="BL35" i="171"/>
  <c r="BU35" i="171"/>
  <c r="BX35" i="171" s="1"/>
  <c r="CF35" i="171"/>
  <c r="CI35" i="171" s="1"/>
  <c r="CJ35" i="171" s="1"/>
  <c r="CS35" i="171"/>
  <c r="CT35" i="171" s="1"/>
  <c r="DA35" i="171"/>
  <c r="DL35" i="171"/>
  <c r="DQ35" i="171"/>
  <c r="ED35" i="171"/>
  <c r="F36" i="171"/>
  <c r="O36" i="171"/>
  <c r="S36" i="171"/>
  <c r="V36" i="171" s="1"/>
  <c r="AA36" i="171"/>
  <c r="AD36" i="171" s="1"/>
  <c r="AF36" i="171" s="1"/>
  <c r="AM36" i="171"/>
  <c r="AY36" i="171"/>
  <c r="BF36" i="171"/>
  <c r="BJ36" i="171"/>
  <c r="BL36" i="171"/>
  <c r="BU36" i="171"/>
  <c r="BX36" i="171" s="1"/>
  <c r="CF36" i="171"/>
  <c r="CI36" i="171" s="1"/>
  <c r="CJ36" i="171" s="1"/>
  <c r="CS36" i="171"/>
  <c r="CT36" i="171" s="1"/>
  <c r="DA36" i="171"/>
  <c r="DL36" i="171"/>
  <c r="DQ36" i="171"/>
  <c r="ED36" i="171"/>
  <c r="F37" i="171"/>
  <c r="H37" i="171" s="1"/>
  <c r="O37" i="171"/>
  <c r="S37" i="171"/>
  <c r="V37" i="171" s="1"/>
  <c r="AA37" i="171"/>
  <c r="AD37" i="171" s="1"/>
  <c r="AF37" i="171" s="1"/>
  <c r="AM37" i="171"/>
  <c r="AY37" i="171"/>
  <c r="BF37" i="171"/>
  <c r="BJ37" i="171"/>
  <c r="BL37" i="171"/>
  <c r="BU37" i="171"/>
  <c r="BX37" i="171" s="1"/>
  <c r="CF37" i="171"/>
  <c r="CI37" i="171" s="1"/>
  <c r="CJ37" i="171" s="1"/>
  <c r="CS37" i="171"/>
  <c r="CT37" i="171" s="1"/>
  <c r="CV37" i="171"/>
  <c r="DA37" i="171"/>
  <c r="DL37" i="171"/>
  <c r="DQ37" i="171"/>
  <c r="ED37" i="171"/>
  <c r="EE37" i="171"/>
  <c r="EG35" i="171" s="1"/>
  <c r="EK35" i="171" s="1"/>
  <c r="F38" i="171"/>
  <c r="H38" i="171" s="1"/>
  <c r="O38" i="171"/>
  <c r="S38" i="171"/>
  <c r="AA38" i="171"/>
  <c r="AD38" i="171" s="1"/>
  <c r="AF38" i="171" s="1"/>
  <c r="AM38" i="171"/>
  <c r="AY38" i="171"/>
  <c r="BF38" i="171"/>
  <c r="BJ38" i="171"/>
  <c r="BL38" i="171"/>
  <c r="BU38" i="171"/>
  <c r="BX38" i="171" s="1"/>
  <c r="CF38" i="171"/>
  <c r="CS38" i="171"/>
  <c r="CT38" i="171" s="1"/>
  <c r="DA38" i="171"/>
  <c r="DL38" i="171"/>
  <c r="DQ38" i="171"/>
  <c r="ED38" i="171"/>
  <c r="EE38" i="171" s="1"/>
  <c r="EK38" i="171"/>
  <c r="EL38" i="171" s="1"/>
  <c r="EM38" i="171" s="1"/>
  <c r="F39" i="171"/>
  <c r="H39" i="171" s="1"/>
  <c r="O39" i="171"/>
  <c r="S39" i="171"/>
  <c r="V39" i="171" s="1"/>
  <c r="AA39" i="171"/>
  <c r="AD39" i="171" s="1"/>
  <c r="AF39" i="171" s="1"/>
  <c r="AM39" i="171"/>
  <c r="AY39" i="171"/>
  <c r="BF39" i="171"/>
  <c r="BJ39" i="171"/>
  <c r="BL39" i="171"/>
  <c r="BU39" i="171"/>
  <c r="BX39" i="171" s="1"/>
  <c r="CF39" i="171"/>
  <c r="CI39" i="171" s="1"/>
  <c r="CJ39" i="171" s="1"/>
  <c r="CS39" i="171"/>
  <c r="CT39" i="171" s="1"/>
  <c r="CV39" i="171"/>
  <c r="CW39" i="171" s="1"/>
  <c r="DA39" i="171"/>
  <c r="DL39" i="171"/>
  <c r="DQ39" i="171"/>
  <c r="ED39" i="171"/>
  <c r="F40" i="171"/>
  <c r="H40" i="171" s="1"/>
  <c r="O40" i="171"/>
  <c r="S40" i="171"/>
  <c r="V40" i="171" s="1"/>
  <c r="AA40" i="171"/>
  <c r="AD40" i="171" s="1"/>
  <c r="AF40" i="171" s="1"/>
  <c r="AM40" i="171"/>
  <c r="AY40" i="171"/>
  <c r="BF40" i="171"/>
  <c r="BJ40" i="171"/>
  <c r="BL40" i="171"/>
  <c r="BU40" i="171"/>
  <c r="BX40" i="171" s="1"/>
  <c r="CF40" i="171"/>
  <c r="CS40" i="171"/>
  <c r="CT40" i="171" s="1"/>
  <c r="DA40" i="171"/>
  <c r="DL40" i="171"/>
  <c r="DQ40" i="171"/>
  <c r="ED40" i="171"/>
  <c r="F41" i="171"/>
  <c r="H41" i="171" s="1"/>
  <c r="O41" i="171"/>
  <c r="S41" i="171"/>
  <c r="V41" i="171" s="1"/>
  <c r="AA41" i="171"/>
  <c r="AD41" i="171" s="1"/>
  <c r="AM41" i="171"/>
  <c r="AY41" i="171"/>
  <c r="BF41" i="171"/>
  <c r="BJ41" i="171"/>
  <c r="BL41" i="171"/>
  <c r="BU41" i="171"/>
  <c r="BX41" i="171" s="1"/>
  <c r="CF41" i="171"/>
  <c r="CI41" i="171" s="1"/>
  <c r="CJ41" i="171" s="1"/>
  <c r="CS41" i="171"/>
  <c r="CT41" i="171" s="1"/>
  <c r="DA41" i="171"/>
  <c r="DL41" i="171"/>
  <c r="DQ41" i="171"/>
  <c r="ED41" i="171"/>
  <c r="F42" i="171"/>
  <c r="H42" i="171" s="1"/>
  <c r="O42" i="171"/>
  <c r="S42" i="171"/>
  <c r="V42" i="171" s="1"/>
  <c r="AA42" i="171"/>
  <c r="AD42" i="171" s="1"/>
  <c r="AF42" i="171" s="1"/>
  <c r="AM42" i="171"/>
  <c r="AY42" i="171"/>
  <c r="BF42" i="171"/>
  <c r="BJ42" i="171"/>
  <c r="BL42" i="171"/>
  <c r="BU42" i="171"/>
  <c r="BX42" i="171" s="1"/>
  <c r="CF42" i="171"/>
  <c r="CI42" i="171" s="1"/>
  <c r="CJ42" i="171" s="1"/>
  <c r="CS42" i="171"/>
  <c r="CT42" i="171" s="1"/>
  <c r="DA42" i="171"/>
  <c r="DL42" i="171"/>
  <c r="DQ42" i="171"/>
  <c r="ED42" i="171"/>
  <c r="F43" i="171"/>
  <c r="H43" i="171" s="1"/>
  <c r="O43" i="171"/>
  <c r="S43" i="171"/>
  <c r="V43" i="171" s="1"/>
  <c r="AA43" i="171"/>
  <c r="AD43" i="171" s="1"/>
  <c r="AF43" i="171" s="1"/>
  <c r="AM43" i="171"/>
  <c r="AY43" i="171"/>
  <c r="BF43" i="171"/>
  <c r="BJ43" i="171"/>
  <c r="BL43" i="171"/>
  <c r="BU43" i="171"/>
  <c r="BX43" i="171" s="1"/>
  <c r="CF43" i="171"/>
  <c r="CS43" i="171"/>
  <c r="CT43" i="171" s="1"/>
  <c r="CV43" i="171"/>
  <c r="DA43" i="171"/>
  <c r="DL43" i="171"/>
  <c r="DQ43" i="171"/>
  <c r="ED43" i="171"/>
  <c r="F44" i="171"/>
  <c r="H44" i="171" s="1"/>
  <c r="O44" i="171"/>
  <c r="S44" i="171"/>
  <c r="V44" i="171" s="1"/>
  <c r="AA44" i="171"/>
  <c r="AD44" i="171" s="1"/>
  <c r="AF44" i="171" s="1"/>
  <c r="AM44" i="171"/>
  <c r="AY44" i="171"/>
  <c r="BF44" i="171"/>
  <c r="BJ44" i="171"/>
  <c r="BL44" i="171"/>
  <c r="BU44" i="171"/>
  <c r="BX44" i="171" s="1"/>
  <c r="CF44" i="171"/>
  <c r="CI44" i="171" s="1"/>
  <c r="CJ44" i="171" s="1"/>
  <c r="CS44" i="171"/>
  <c r="CT44" i="171" s="1"/>
  <c r="DA44" i="171"/>
  <c r="DL44" i="171"/>
  <c r="DQ44" i="171"/>
  <c r="ED44" i="171"/>
  <c r="F45" i="171"/>
  <c r="H45" i="171" s="1"/>
  <c r="O45" i="171"/>
  <c r="S45" i="171"/>
  <c r="V45" i="171" s="1"/>
  <c r="AA45" i="171"/>
  <c r="AD45" i="171" s="1"/>
  <c r="AF45" i="171" s="1"/>
  <c r="AM45" i="171"/>
  <c r="AY45" i="171"/>
  <c r="BF45" i="171"/>
  <c r="BJ45" i="171"/>
  <c r="BL45" i="171"/>
  <c r="BU45" i="171"/>
  <c r="BX45" i="171" s="1"/>
  <c r="CF45" i="171"/>
  <c r="CI45" i="171" s="1"/>
  <c r="CJ45" i="171" s="1"/>
  <c r="CS45" i="171"/>
  <c r="CT45" i="171" s="1"/>
  <c r="DA45" i="171"/>
  <c r="DL45" i="171"/>
  <c r="DQ45" i="171"/>
  <c r="ED45" i="171"/>
  <c r="F46" i="171"/>
  <c r="H46" i="171" s="1"/>
  <c r="O46" i="171"/>
  <c r="S46" i="171"/>
  <c r="V46" i="171" s="1"/>
  <c r="AA46" i="171"/>
  <c r="AD46" i="171" s="1"/>
  <c r="AF46" i="171" s="1"/>
  <c r="AM46" i="171"/>
  <c r="AY46" i="171"/>
  <c r="BF46" i="171"/>
  <c r="BJ46" i="171"/>
  <c r="BL46" i="171"/>
  <c r="BU46" i="171"/>
  <c r="BX46" i="171" s="1"/>
  <c r="CF46" i="171"/>
  <c r="CI46" i="171" s="1"/>
  <c r="CJ46" i="171" s="1"/>
  <c r="CS46" i="171"/>
  <c r="CT46" i="171" s="1"/>
  <c r="CV46" i="171"/>
  <c r="CW46" i="171" s="1"/>
  <c r="DA46" i="171"/>
  <c r="DL46" i="171"/>
  <c r="DQ46" i="171"/>
  <c r="ED46" i="171"/>
  <c r="EE46" i="171" s="1"/>
  <c r="F47" i="171"/>
  <c r="H47" i="171" s="1"/>
  <c r="O47" i="171"/>
  <c r="S47" i="171"/>
  <c r="V47" i="171" s="1"/>
  <c r="AA47" i="171"/>
  <c r="AD47" i="171" s="1"/>
  <c r="AF47" i="171" s="1"/>
  <c r="AM47" i="171"/>
  <c r="AY47" i="171"/>
  <c r="BF47" i="171"/>
  <c r="BJ47" i="171"/>
  <c r="BL47" i="171"/>
  <c r="BU47" i="171"/>
  <c r="BX47" i="171" s="1"/>
  <c r="CF47" i="171"/>
  <c r="CI47" i="171" s="1"/>
  <c r="CJ47" i="171" s="1"/>
  <c r="CS47" i="171"/>
  <c r="CT47" i="171" s="1"/>
  <c r="DA47" i="171"/>
  <c r="DL47" i="171"/>
  <c r="DQ47" i="171"/>
  <c r="ED47" i="171"/>
  <c r="EE47" i="171" s="1"/>
  <c r="EK47" i="171"/>
  <c r="EL47" i="171" s="1"/>
  <c r="EM47" i="171" s="1"/>
  <c r="F48" i="171"/>
  <c r="H48" i="171" s="1"/>
  <c r="O48" i="171"/>
  <c r="S48" i="171"/>
  <c r="V48" i="171" s="1"/>
  <c r="AA48" i="171"/>
  <c r="AD48" i="171" s="1"/>
  <c r="AF48" i="171" s="1"/>
  <c r="AM48" i="171"/>
  <c r="AY48" i="171"/>
  <c r="BF48" i="171"/>
  <c r="BJ48" i="171"/>
  <c r="BL48" i="171"/>
  <c r="BU48" i="171"/>
  <c r="BX48" i="171" s="1"/>
  <c r="CF48" i="171"/>
  <c r="CI48" i="171" s="1"/>
  <c r="CJ48" i="171" s="1"/>
  <c r="CS48" i="171"/>
  <c r="CT48" i="171" s="1"/>
  <c r="DA48" i="171"/>
  <c r="DL48" i="171"/>
  <c r="DQ48" i="171"/>
  <c r="ED48" i="171"/>
  <c r="EE48" i="171" s="1"/>
  <c r="EK48" i="171"/>
  <c r="EL48" i="171" s="1"/>
  <c r="EM48" i="171" s="1"/>
  <c r="F49" i="171"/>
  <c r="H49" i="171" s="1"/>
  <c r="O49" i="171"/>
  <c r="S49" i="171"/>
  <c r="V49" i="171" s="1"/>
  <c r="AA49" i="171"/>
  <c r="AD49" i="171" s="1"/>
  <c r="AF49" i="171" s="1"/>
  <c r="AM49" i="171"/>
  <c r="AY49" i="171"/>
  <c r="BF49" i="171"/>
  <c r="BJ49" i="171"/>
  <c r="BL49" i="171"/>
  <c r="BU49" i="171"/>
  <c r="BX49" i="171" s="1"/>
  <c r="CF49" i="171"/>
  <c r="CI49" i="171" s="1"/>
  <c r="CJ49" i="171" s="1"/>
  <c r="CS49" i="171"/>
  <c r="CT49" i="171" s="1"/>
  <c r="CV49" i="171"/>
  <c r="DA49" i="171"/>
  <c r="DL49" i="171"/>
  <c r="DQ49" i="171"/>
  <c r="ED49" i="171"/>
  <c r="EE49" i="171" s="1"/>
  <c r="EK49" i="171"/>
  <c r="EL49" i="171" s="1"/>
  <c r="EM49" i="171" s="1"/>
  <c r="F50" i="171"/>
  <c r="H50" i="171" s="1"/>
  <c r="O50" i="171"/>
  <c r="S50" i="171"/>
  <c r="V50" i="171" s="1"/>
  <c r="AA50" i="171"/>
  <c r="AD50" i="171" s="1"/>
  <c r="AF50" i="171" s="1"/>
  <c r="AM50" i="171"/>
  <c r="AY50" i="171"/>
  <c r="BF50" i="171"/>
  <c r="BJ50" i="171"/>
  <c r="BL50" i="171"/>
  <c r="BU50" i="171"/>
  <c r="BX50" i="171" s="1"/>
  <c r="CF50" i="171"/>
  <c r="CI50" i="171" s="1"/>
  <c r="CJ50" i="171" s="1"/>
  <c r="CS50" i="171"/>
  <c r="CT50" i="171" s="1"/>
  <c r="CV50" i="171"/>
  <c r="CX50" i="171" s="1"/>
  <c r="DC50" i="171" s="1"/>
  <c r="DA50" i="171"/>
  <c r="DL50" i="171"/>
  <c r="DQ50" i="171"/>
  <c r="ED50" i="171"/>
  <c r="F51" i="171"/>
  <c r="H51" i="171" s="1"/>
  <c r="O51" i="171"/>
  <c r="S51" i="171"/>
  <c r="V51" i="171" s="1"/>
  <c r="AA51" i="171"/>
  <c r="AD51" i="171" s="1"/>
  <c r="AF51" i="171" s="1"/>
  <c r="AM51" i="171"/>
  <c r="AY51" i="171"/>
  <c r="BF51" i="171"/>
  <c r="BJ51" i="171"/>
  <c r="BL51" i="171"/>
  <c r="BU51" i="171"/>
  <c r="BX51" i="171" s="1"/>
  <c r="CF51" i="171"/>
  <c r="CI51" i="171" s="1"/>
  <c r="CJ51" i="171" s="1"/>
  <c r="CS51" i="171"/>
  <c r="CT51" i="171" s="1"/>
  <c r="DA51" i="171"/>
  <c r="DL51" i="171"/>
  <c r="DQ51" i="171"/>
  <c r="ED51" i="171"/>
  <c r="F52" i="171"/>
  <c r="H52" i="171" s="1"/>
  <c r="O52" i="171"/>
  <c r="S52" i="171"/>
  <c r="V52" i="171" s="1"/>
  <c r="AA52" i="171"/>
  <c r="AD52" i="171" s="1"/>
  <c r="AF52" i="171" s="1"/>
  <c r="AM52" i="171"/>
  <c r="AY52" i="171"/>
  <c r="BF52" i="171"/>
  <c r="BJ52" i="171"/>
  <c r="BL52" i="171"/>
  <c r="BU52" i="171"/>
  <c r="BX52" i="171" s="1"/>
  <c r="CF52" i="171"/>
  <c r="CI52" i="171" s="1"/>
  <c r="CJ52" i="171" s="1"/>
  <c r="CS52" i="171"/>
  <c r="CT52" i="171" s="1"/>
  <c r="DA52" i="171"/>
  <c r="DL52" i="171"/>
  <c r="DQ52" i="171"/>
  <c r="ED52" i="171"/>
  <c r="F53" i="171"/>
  <c r="H53" i="171" s="1"/>
  <c r="O53" i="171"/>
  <c r="S53" i="171"/>
  <c r="V53" i="171" s="1"/>
  <c r="AA53" i="171"/>
  <c r="AD53" i="171" s="1"/>
  <c r="AF53" i="171" s="1"/>
  <c r="AM53" i="171"/>
  <c r="AY53" i="171"/>
  <c r="BF53" i="171"/>
  <c r="BJ53" i="171"/>
  <c r="BL53" i="171"/>
  <c r="BU53" i="171"/>
  <c r="BX53" i="171" s="1"/>
  <c r="CF53" i="171"/>
  <c r="CI53" i="171" s="1"/>
  <c r="CJ53" i="171" s="1"/>
  <c r="CS53" i="171"/>
  <c r="CT53" i="171" s="1"/>
  <c r="CV53" i="171"/>
  <c r="CX53" i="171" s="1"/>
  <c r="DC53" i="171" s="1"/>
  <c r="DA53" i="171"/>
  <c r="DL53" i="171"/>
  <c r="DQ53" i="171"/>
  <c r="ED53" i="171"/>
  <c r="EE53" i="171" s="1"/>
  <c r="EK53" i="171"/>
  <c r="EL53" i="171" s="1"/>
  <c r="EM53" i="171" s="1"/>
  <c r="F54" i="171"/>
  <c r="H54" i="171" s="1"/>
  <c r="O54" i="171"/>
  <c r="S54" i="171"/>
  <c r="V54" i="171" s="1"/>
  <c r="AA54" i="171"/>
  <c r="AD54" i="171" s="1"/>
  <c r="AF54" i="171" s="1"/>
  <c r="AM54" i="171"/>
  <c r="AY54" i="171"/>
  <c r="BF54" i="171"/>
  <c r="BJ54" i="171"/>
  <c r="BL54" i="171"/>
  <c r="BU54" i="171"/>
  <c r="BX54" i="171" s="1"/>
  <c r="CF54" i="171"/>
  <c r="CI54" i="171" s="1"/>
  <c r="CJ54" i="171" s="1"/>
  <c r="CS54" i="171"/>
  <c r="CT54" i="171" s="1"/>
  <c r="CV54" i="171"/>
  <c r="CW54" i="171" s="1"/>
  <c r="DA54" i="171"/>
  <c r="DL54" i="171"/>
  <c r="DQ54" i="171"/>
  <c r="ED54" i="171"/>
  <c r="F55" i="171"/>
  <c r="H55" i="171" s="1"/>
  <c r="O55" i="171"/>
  <c r="S55" i="171"/>
  <c r="V55" i="171" s="1"/>
  <c r="AA55" i="171"/>
  <c r="AD55" i="171" s="1"/>
  <c r="AF55" i="171" s="1"/>
  <c r="AM55" i="171"/>
  <c r="AY55" i="171"/>
  <c r="BF55" i="171"/>
  <c r="BJ55" i="171"/>
  <c r="BL55" i="171"/>
  <c r="BU55" i="171"/>
  <c r="BX55" i="171" s="1"/>
  <c r="CF55" i="171"/>
  <c r="CI55" i="171" s="1"/>
  <c r="CJ55" i="171" s="1"/>
  <c r="CS55" i="171"/>
  <c r="CT55" i="171" s="1"/>
  <c r="CV55" i="171"/>
  <c r="CW55" i="171" s="1"/>
  <c r="DA55" i="171"/>
  <c r="DL55" i="171"/>
  <c r="DQ55" i="171"/>
  <c r="ED55" i="171"/>
  <c r="F56" i="171"/>
  <c r="H56" i="171" s="1"/>
  <c r="O56" i="171"/>
  <c r="S56" i="171"/>
  <c r="V56" i="171" s="1"/>
  <c r="AA56" i="171"/>
  <c r="AD56" i="171" s="1"/>
  <c r="AF56" i="171" s="1"/>
  <c r="AM56" i="171"/>
  <c r="AY56" i="171"/>
  <c r="BF56" i="171"/>
  <c r="BJ56" i="171"/>
  <c r="BL56" i="171"/>
  <c r="BU56" i="171"/>
  <c r="BX56" i="171" s="1"/>
  <c r="CF56" i="171"/>
  <c r="CS56" i="171"/>
  <c r="CT56" i="171" s="1"/>
  <c r="DA56" i="171"/>
  <c r="DL56" i="171"/>
  <c r="DQ56" i="171"/>
  <c r="ED56" i="171"/>
  <c r="EE56" i="171" s="1"/>
  <c r="EK56" i="171"/>
  <c r="EL56" i="171" s="1"/>
  <c r="EM56" i="171" s="1"/>
  <c r="F57" i="171"/>
  <c r="H57" i="171" s="1"/>
  <c r="O57" i="171"/>
  <c r="S57" i="171"/>
  <c r="V57" i="171" s="1"/>
  <c r="AA57" i="171"/>
  <c r="AD57" i="171" s="1"/>
  <c r="AF57" i="171" s="1"/>
  <c r="AM57" i="171"/>
  <c r="AY57" i="171"/>
  <c r="BF57" i="171"/>
  <c r="BJ57" i="171"/>
  <c r="BL57" i="171"/>
  <c r="BU57" i="171"/>
  <c r="BX57" i="171" s="1"/>
  <c r="CF57" i="171"/>
  <c r="CI57" i="171" s="1"/>
  <c r="CJ57" i="171" s="1"/>
  <c r="CS57" i="171"/>
  <c r="CT57" i="171" s="1"/>
  <c r="DA57" i="171"/>
  <c r="DL57" i="171"/>
  <c r="DQ57" i="171"/>
  <c r="ED57" i="171"/>
  <c r="EE57" i="171" s="1"/>
  <c r="EK57" i="171"/>
  <c r="EL57" i="171" s="1"/>
  <c r="EM57" i="171" s="1"/>
  <c r="F58" i="171"/>
  <c r="H58" i="171" s="1"/>
  <c r="O58" i="171"/>
  <c r="S58" i="171"/>
  <c r="V58" i="171" s="1"/>
  <c r="AA58" i="171"/>
  <c r="AD58" i="171" s="1"/>
  <c r="AF58" i="171" s="1"/>
  <c r="AM58" i="171"/>
  <c r="AY58" i="171"/>
  <c r="BF58" i="171"/>
  <c r="BJ58" i="171"/>
  <c r="BL58" i="171"/>
  <c r="BU58" i="171"/>
  <c r="BX58" i="171" s="1"/>
  <c r="CF58" i="171"/>
  <c r="CS58" i="171"/>
  <c r="CT58" i="171" s="1"/>
  <c r="DA58" i="171"/>
  <c r="DL58" i="171"/>
  <c r="DQ58" i="171"/>
  <c r="ED58" i="171"/>
  <c r="F59" i="171"/>
  <c r="H59" i="171" s="1"/>
  <c r="O59" i="171"/>
  <c r="S59" i="171"/>
  <c r="V59" i="171" s="1"/>
  <c r="AA59" i="171"/>
  <c r="AD59" i="171" s="1"/>
  <c r="AF59" i="171" s="1"/>
  <c r="AM59" i="171"/>
  <c r="AY59" i="171"/>
  <c r="BF59" i="171"/>
  <c r="BJ59" i="171"/>
  <c r="BL59" i="171"/>
  <c r="BU59" i="171"/>
  <c r="BX59" i="171" s="1"/>
  <c r="CF59" i="171"/>
  <c r="CS59" i="171"/>
  <c r="CT59" i="171" s="1"/>
  <c r="DA59" i="171"/>
  <c r="DL59" i="171"/>
  <c r="DQ59" i="171"/>
  <c r="ED59" i="171"/>
  <c r="F60" i="171"/>
  <c r="H60" i="171" s="1"/>
  <c r="O60" i="171"/>
  <c r="S60" i="171"/>
  <c r="V60" i="171" s="1"/>
  <c r="AA60" i="171"/>
  <c r="AD60" i="171" s="1"/>
  <c r="AF60" i="171" s="1"/>
  <c r="AM60" i="171"/>
  <c r="AY60" i="171"/>
  <c r="BF60" i="171"/>
  <c r="BJ60" i="171"/>
  <c r="BL60" i="171"/>
  <c r="BU60" i="171"/>
  <c r="BX60" i="171" s="1"/>
  <c r="CF60" i="171"/>
  <c r="CS60" i="171"/>
  <c r="CT60" i="171" s="1"/>
  <c r="DA60" i="171"/>
  <c r="DL60" i="171"/>
  <c r="DQ60" i="171"/>
  <c r="ED60" i="171"/>
  <c r="F61" i="171"/>
  <c r="H61" i="171" s="1"/>
  <c r="O61" i="171"/>
  <c r="S61" i="171"/>
  <c r="V61" i="171" s="1"/>
  <c r="AA61" i="171"/>
  <c r="AD61" i="171" s="1"/>
  <c r="AF61" i="171" s="1"/>
  <c r="AM61" i="171"/>
  <c r="AY61" i="171"/>
  <c r="BF61" i="171"/>
  <c r="BJ61" i="171"/>
  <c r="BL61" i="171"/>
  <c r="BU61" i="171"/>
  <c r="BX61" i="171" s="1"/>
  <c r="CF61" i="171"/>
  <c r="CS61" i="171"/>
  <c r="CT61" i="171" s="1"/>
  <c r="CV61" i="171"/>
  <c r="CW61" i="171" s="1"/>
  <c r="DA61" i="171"/>
  <c r="DL61" i="171"/>
  <c r="DQ61" i="171"/>
  <c r="ED61" i="171"/>
  <c r="EE61" i="171" s="1"/>
  <c r="EK61" i="171"/>
  <c r="EL61" i="171" s="1"/>
  <c r="EM61" i="171" s="1"/>
  <c r="F62" i="171"/>
  <c r="H62" i="171" s="1"/>
  <c r="O62" i="171"/>
  <c r="S62" i="171"/>
  <c r="V62" i="171" s="1"/>
  <c r="AA62" i="171"/>
  <c r="AD62" i="171" s="1"/>
  <c r="AF62" i="171" s="1"/>
  <c r="AM62" i="171"/>
  <c r="AY62" i="171"/>
  <c r="BF62" i="171"/>
  <c r="BJ62" i="171"/>
  <c r="BL62" i="171"/>
  <c r="BU62" i="171"/>
  <c r="BX62" i="171" s="1"/>
  <c r="CF62" i="171"/>
  <c r="CI62" i="171" s="1"/>
  <c r="CJ62" i="171" s="1"/>
  <c r="CS62" i="171"/>
  <c r="CT62" i="171" s="1"/>
  <c r="DA62" i="171"/>
  <c r="DL62" i="171"/>
  <c r="DQ62" i="171"/>
  <c r="ED62" i="171"/>
  <c r="EE62" i="171" s="1"/>
  <c r="EK62" i="171"/>
  <c r="EL62" i="171" s="1"/>
  <c r="EM62" i="171" s="1"/>
  <c r="F63" i="171"/>
  <c r="H63" i="171" s="1"/>
  <c r="O63" i="171"/>
  <c r="S63" i="171"/>
  <c r="V63" i="171" s="1"/>
  <c r="AA63" i="171"/>
  <c r="AD63" i="171"/>
  <c r="AF63" i="171" s="1"/>
  <c r="AM63" i="171"/>
  <c r="AY63" i="171"/>
  <c r="BF63" i="171"/>
  <c r="BJ63" i="171"/>
  <c r="BL63" i="171"/>
  <c r="BU63" i="171"/>
  <c r="BX63" i="171" s="1"/>
  <c r="CF63" i="171"/>
  <c r="CI63" i="171" s="1"/>
  <c r="CJ63" i="171" s="1"/>
  <c r="CS63" i="171"/>
  <c r="CT63" i="171" s="1"/>
  <c r="DA63" i="171"/>
  <c r="DL63" i="171"/>
  <c r="DQ63" i="171"/>
  <c r="ED63" i="171"/>
  <c r="F64" i="171"/>
  <c r="H64" i="171" s="1"/>
  <c r="O64" i="171"/>
  <c r="S64" i="171"/>
  <c r="V64" i="171" s="1"/>
  <c r="AA64" i="171"/>
  <c r="AM64" i="171"/>
  <c r="AY64" i="171"/>
  <c r="BF64" i="171"/>
  <c r="BJ64" i="171"/>
  <c r="BL64" i="171"/>
  <c r="BU64" i="171"/>
  <c r="BX64" i="171" s="1"/>
  <c r="CF64" i="171"/>
  <c r="CI64" i="171" s="1"/>
  <c r="CJ64" i="171" s="1"/>
  <c r="CS64" i="171"/>
  <c r="CT64" i="171" s="1"/>
  <c r="DA64" i="171"/>
  <c r="DL64" i="171"/>
  <c r="DQ64" i="171"/>
  <c r="ED64" i="171"/>
  <c r="F65" i="171"/>
  <c r="H65" i="171" s="1"/>
  <c r="O65" i="171"/>
  <c r="S65" i="171"/>
  <c r="V65" i="171" s="1"/>
  <c r="AA65" i="171"/>
  <c r="AD65" i="171" s="1"/>
  <c r="AF65" i="171" s="1"/>
  <c r="AM65" i="171"/>
  <c r="AY65" i="171"/>
  <c r="BF65" i="171"/>
  <c r="BJ65" i="171"/>
  <c r="BL65" i="171"/>
  <c r="BU65" i="171"/>
  <c r="BX65" i="171" s="1"/>
  <c r="CF65" i="171"/>
  <c r="CI65" i="171" s="1"/>
  <c r="CJ65" i="171" s="1"/>
  <c r="CS65" i="171"/>
  <c r="CT65" i="171" s="1"/>
  <c r="CV65" i="171"/>
  <c r="DA65" i="171"/>
  <c r="DL65" i="171"/>
  <c r="DQ65" i="171"/>
  <c r="ED65" i="171"/>
  <c r="F66" i="171"/>
  <c r="H66" i="171" s="1"/>
  <c r="O66" i="171"/>
  <c r="S66" i="171"/>
  <c r="V66" i="171" s="1"/>
  <c r="AA66" i="171"/>
  <c r="AD66" i="171" s="1"/>
  <c r="AF66" i="171" s="1"/>
  <c r="AM66" i="171"/>
  <c r="AY66" i="171"/>
  <c r="BF66" i="171"/>
  <c r="BJ66" i="171"/>
  <c r="BL66" i="171"/>
  <c r="BU66" i="171"/>
  <c r="BX66" i="171" s="1"/>
  <c r="CF66" i="171"/>
  <c r="CI66" i="171" s="1"/>
  <c r="CJ66" i="171" s="1"/>
  <c r="CS66" i="171"/>
  <c r="CT66" i="171" s="1"/>
  <c r="DA66" i="171"/>
  <c r="DL66" i="171"/>
  <c r="DQ66" i="171"/>
  <c r="ED66" i="171"/>
  <c r="F67" i="171"/>
  <c r="H67" i="171" s="1"/>
  <c r="O67" i="171"/>
  <c r="S67" i="171"/>
  <c r="V67" i="171" s="1"/>
  <c r="AA67" i="171"/>
  <c r="AD67" i="171" s="1"/>
  <c r="AF67" i="171" s="1"/>
  <c r="AM67" i="171"/>
  <c r="AY67" i="171"/>
  <c r="BF67" i="171"/>
  <c r="BJ67" i="171"/>
  <c r="BL67" i="171"/>
  <c r="BU67" i="171"/>
  <c r="BX67" i="171" s="1"/>
  <c r="CF67" i="171"/>
  <c r="CS67" i="171"/>
  <c r="CT67" i="171" s="1"/>
  <c r="DA67" i="171"/>
  <c r="DL67" i="171"/>
  <c r="DQ67" i="171"/>
  <c r="ED67" i="171"/>
  <c r="F68" i="171"/>
  <c r="H68" i="171" s="1"/>
  <c r="O68" i="171"/>
  <c r="S68" i="171"/>
  <c r="V68" i="171" s="1"/>
  <c r="AA68" i="171"/>
  <c r="AD68" i="171" s="1"/>
  <c r="AF68" i="171" s="1"/>
  <c r="AM68" i="171"/>
  <c r="AY68" i="171"/>
  <c r="BF68" i="171"/>
  <c r="BJ68" i="171"/>
  <c r="BL68" i="171"/>
  <c r="BU68" i="171"/>
  <c r="BX68" i="171" s="1"/>
  <c r="CF68" i="171"/>
  <c r="CS68" i="171"/>
  <c r="CT68" i="171" s="1"/>
  <c r="CV68" i="171"/>
  <c r="CW68" i="171" s="1"/>
  <c r="DA68" i="171"/>
  <c r="DL68" i="171"/>
  <c r="DQ68" i="171"/>
  <c r="ED68" i="171"/>
  <c r="F69" i="171"/>
  <c r="H69" i="171" s="1"/>
  <c r="O69" i="171"/>
  <c r="S69" i="171"/>
  <c r="V69" i="171" s="1"/>
  <c r="AA69" i="171"/>
  <c r="AD69" i="171" s="1"/>
  <c r="AF69" i="171" s="1"/>
  <c r="AM69" i="171"/>
  <c r="AY69" i="171"/>
  <c r="BF69" i="171"/>
  <c r="BJ69" i="171"/>
  <c r="BL69" i="171"/>
  <c r="BU69" i="171"/>
  <c r="BX69" i="171" s="1"/>
  <c r="CF69" i="171"/>
  <c r="CI69" i="171" s="1"/>
  <c r="CJ69" i="171" s="1"/>
  <c r="CS69" i="171"/>
  <c r="CT69" i="171" s="1"/>
  <c r="DA69" i="171"/>
  <c r="DL69" i="171"/>
  <c r="DQ69" i="171"/>
  <c r="ED69" i="171"/>
  <c r="F70" i="171"/>
  <c r="H70" i="171" s="1"/>
  <c r="O70" i="171"/>
  <c r="S70" i="171"/>
  <c r="V70" i="171" s="1"/>
  <c r="AA70" i="171"/>
  <c r="AD70" i="171" s="1"/>
  <c r="AF70" i="171" s="1"/>
  <c r="AM70" i="171"/>
  <c r="AY70" i="171"/>
  <c r="BF70" i="171"/>
  <c r="BJ70" i="171"/>
  <c r="BL70" i="171"/>
  <c r="BU70" i="171"/>
  <c r="BX70" i="171" s="1"/>
  <c r="CF70" i="171"/>
  <c r="CI70" i="171" s="1"/>
  <c r="CJ70" i="171" s="1"/>
  <c r="CS70" i="171"/>
  <c r="CT70" i="171" s="1"/>
  <c r="CV70" i="171"/>
  <c r="DA70" i="171"/>
  <c r="DL70" i="171"/>
  <c r="DQ70" i="171"/>
  <c r="ED70" i="171"/>
  <c r="F71" i="171"/>
  <c r="H71" i="171" s="1"/>
  <c r="O71" i="171"/>
  <c r="S71" i="171"/>
  <c r="V71" i="171" s="1"/>
  <c r="AA71" i="171"/>
  <c r="AD71" i="171" s="1"/>
  <c r="AF71" i="171" s="1"/>
  <c r="AM71" i="171"/>
  <c r="AY71" i="171"/>
  <c r="BF71" i="171"/>
  <c r="BJ71" i="171"/>
  <c r="BL71" i="171"/>
  <c r="BU71" i="171"/>
  <c r="BX71" i="171" s="1"/>
  <c r="CF71" i="171"/>
  <c r="CI71" i="171" s="1"/>
  <c r="CJ71" i="171" s="1"/>
  <c r="CS71" i="171"/>
  <c r="CT71" i="171" s="1"/>
  <c r="DA71" i="171"/>
  <c r="DL71" i="171"/>
  <c r="DQ71" i="171"/>
  <c r="ED71" i="171"/>
  <c r="EE71" i="171" s="1"/>
  <c r="EK71" i="171"/>
  <c r="EL71" i="171" s="1"/>
  <c r="EM71" i="171" s="1"/>
  <c r="F72" i="171"/>
  <c r="H72" i="171" s="1"/>
  <c r="O72" i="171"/>
  <c r="S72" i="171"/>
  <c r="V72" i="171" s="1"/>
  <c r="AA72" i="171"/>
  <c r="AD72" i="171" s="1"/>
  <c r="AF72" i="171" s="1"/>
  <c r="AM72" i="171"/>
  <c r="AY72" i="171"/>
  <c r="BF72" i="171"/>
  <c r="BJ72" i="171"/>
  <c r="BL72" i="171"/>
  <c r="BU72" i="171"/>
  <c r="BX72" i="171" s="1"/>
  <c r="CF72" i="171"/>
  <c r="CI72" i="171" s="1"/>
  <c r="CJ72" i="171" s="1"/>
  <c r="CS72" i="171"/>
  <c r="CT72" i="171" s="1"/>
  <c r="DA72" i="171"/>
  <c r="DL72" i="171"/>
  <c r="DQ72" i="171"/>
  <c r="ED72" i="171"/>
  <c r="F73" i="171"/>
  <c r="H73" i="171" s="1"/>
  <c r="O73" i="171"/>
  <c r="S73" i="171"/>
  <c r="V73" i="171" s="1"/>
  <c r="AA73" i="171"/>
  <c r="AD73" i="171" s="1"/>
  <c r="AF73" i="171" s="1"/>
  <c r="AM73" i="171"/>
  <c r="AY73" i="171"/>
  <c r="BF73" i="171"/>
  <c r="BJ73" i="171"/>
  <c r="BL73" i="171"/>
  <c r="BU73" i="171"/>
  <c r="BX73" i="171" s="1"/>
  <c r="CF73" i="171"/>
  <c r="CI73" i="171" s="1"/>
  <c r="CJ73" i="171" s="1"/>
  <c r="CS73" i="171"/>
  <c r="CT73" i="171" s="1"/>
  <c r="CV73" i="171"/>
  <c r="CX73" i="171" s="1"/>
  <c r="DC73" i="171" s="1"/>
  <c r="DA73" i="171"/>
  <c r="DL73" i="171"/>
  <c r="DQ73" i="171"/>
  <c r="ED73" i="171"/>
  <c r="F74" i="171"/>
  <c r="H74" i="171" s="1"/>
  <c r="O74" i="171"/>
  <c r="S74" i="171"/>
  <c r="V74" i="171" s="1"/>
  <c r="AA74" i="171"/>
  <c r="AD74" i="171" s="1"/>
  <c r="AF74" i="171" s="1"/>
  <c r="AM74" i="171"/>
  <c r="AY74" i="171"/>
  <c r="BF74" i="171"/>
  <c r="BJ74" i="171"/>
  <c r="BL74" i="171"/>
  <c r="BU74" i="171"/>
  <c r="BX74" i="171" s="1"/>
  <c r="CF74" i="171"/>
  <c r="CS74" i="171"/>
  <c r="CT74" i="171" s="1"/>
  <c r="CV74" i="171"/>
  <c r="DA74" i="171"/>
  <c r="DL74" i="171"/>
  <c r="DQ74" i="171"/>
  <c r="ED74" i="171"/>
  <c r="F75" i="171"/>
  <c r="H75" i="171" s="1"/>
  <c r="O75" i="171"/>
  <c r="S75" i="171"/>
  <c r="V75" i="171" s="1"/>
  <c r="AA75" i="171"/>
  <c r="AD75" i="171" s="1"/>
  <c r="AF75" i="171" s="1"/>
  <c r="AM75" i="171"/>
  <c r="AY75" i="171"/>
  <c r="BF75" i="171"/>
  <c r="BJ75" i="171"/>
  <c r="BL75" i="171"/>
  <c r="BU75" i="171"/>
  <c r="BX75" i="171" s="1"/>
  <c r="CF75" i="171"/>
  <c r="CS75" i="171"/>
  <c r="CT75" i="171" s="1"/>
  <c r="DA75" i="171"/>
  <c r="DL75" i="171"/>
  <c r="DQ75" i="171"/>
  <c r="ED75" i="171"/>
  <c r="F76" i="171"/>
  <c r="H76" i="171" s="1"/>
  <c r="O76" i="171"/>
  <c r="S76" i="171"/>
  <c r="V76" i="171" s="1"/>
  <c r="AA76" i="171"/>
  <c r="AD76" i="171" s="1"/>
  <c r="AF76" i="171" s="1"/>
  <c r="AM76" i="171"/>
  <c r="AY76" i="171"/>
  <c r="BF76" i="171"/>
  <c r="BJ76" i="171"/>
  <c r="BL76" i="171"/>
  <c r="BU76" i="171"/>
  <c r="BX76" i="171" s="1"/>
  <c r="CF76" i="171"/>
  <c r="CI76" i="171" s="1"/>
  <c r="CJ76" i="171" s="1"/>
  <c r="CS76" i="171"/>
  <c r="CT76" i="171" s="1"/>
  <c r="DA76" i="171"/>
  <c r="DL76" i="171"/>
  <c r="DQ76" i="171"/>
  <c r="ED76" i="171"/>
  <c r="F77" i="171"/>
  <c r="H77" i="171" s="1"/>
  <c r="O77" i="171"/>
  <c r="S77" i="171"/>
  <c r="V77" i="171" s="1"/>
  <c r="AA77" i="171"/>
  <c r="AD77" i="171" s="1"/>
  <c r="AF77" i="171" s="1"/>
  <c r="AM77" i="171"/>
  <c r="AY77" i="171"/>
  <c r="BF77" i="171"/>
  <c r="BJ77" i="171"/>
  <c r="BL77" i="171"/>
  <c r="BU77" i="171"/>
  <c r="BX77" i="171" s="1"/>
  <c r="CF77" i="171"/>
  <c r="CS77" i="171"/>
  <c r="CT77" i="171" s="1"/>
  <c r="DA77" i="171"/>
  <c r="DL77" i="171"/>
  <c r="DQ77" i="171"/>
  <c r="ED77" i="171"/>
  <c r="F78" i="171"/>
  <c r="H78" i="171" s="1"/>
  <c r="O78" i="171"/>
  <c r="S78" i="171"/>
  <c r="V78" i="171" s="1"/>
  <c r="AA78" i="171"/>
  <c r="AD78" i="171" s="1"/>
  <c r="AF78" i="171" s="1"/>
  <c r="AM78" i="171"/>
  <c r="AY78" i="171"/>
  <c r="BF78" i="171"/>
  <c r="BJ78" i="171"/>
  <c r="BL78" i="171"/>
  <c r="BU78" i="171"/>
  <c r="BX78" i="171" s="1"/>
  <c r="CF78" i="171"/>
  <c r="CI78" i="171" s="1"/>
  <c r="CJ78" i="171" s="1"/>
  <c r="CS78" i="171"/>
  <c r="CT78" i="171" s="1"/>
  <c r="DA78" i="171"/>
  <c r="DL78" i="171"/>
  <c r="DQ78" i="171"/>
  <c r="ED78" i="171"/>
  <c r="F79" i="171"/>
  <c r="H79" i="171" s="1"/>
  <c r="O79" i="171"/>
  <c r="S79" i="171"/>
  <c r="V79" i="171" s="1"/>
  <c r="AA79" i="171"/>
  <c r="AD79" i="171" s="1"/>
  <c r="AF79" i="171" s="1"/>
  <c r="AM79" i="171"/>
  <c r="AY79" i="171"/>
  <c r="BF79" i="171"/>
  <c r="BJ79" i="171"/>
  <c r="BL79" i="171"/>
  <c r="BU79" i="171"/>
  <c r="BX79" i="171" s="1"/>
  <c r="CF79" i="171"/>
  <c r="CS79" i="171"/>
  <c r="CT79" i="171" s="1"/>
  <c r="DA79" i="171"/>
  <c r="DL79" i="171"/>
  <c r="DQ79" i="171"/>
  <c r="ED79" i="171"/>
  <c r="F80" i="171"/>
  <c r="H80" i="171" s="1"/>
  <c r="O80" i="171"/>
  <c r="S80" i="171"/>
  <c r="V80" i="171" s="1"/>
  <c r="AA80" i="171"/>
  <c r="AD80" i="171" s="1"/>
  <c r="AF80" i="171" s="1"/>
  <c r="AM80" i="171"/>
  <c r="AY80" i="171"/>
  <c r="BF80" i="171"/>
  <c r="BJ80" i="171"/>
  <c r="BL80" i="171"/>
  <c r="BU80" i="171"/>
  <c r="BX80" i="171" s="1"/>
  <c r="CF80" i="171"/>
  <c r="CI80" i="171" s="1"/>
  <c r="CJ80" i="171" s="1"/>
  <c r="CS80" i="171"/>
  <c r="CT80" i="171" s="1"/>
  <c r="CV80" i="171"/>
  <c r="DA80" i="171"/>
  <c r="DL80" i="171"/>
  <c r="DQ80" i="171"/>
  <c r="ED80" i="171"/>
  <c r="F81" i="171"/>
  <c r="H81" i="171" s="1"/>
  <c r="O81" i="171"/>
  <c r="S81" i="171"/>
  <c r="V81" i="171" s="1"/>
  <c r="AA81" i="171"/>
  <c r="AD81" i="171" s="1"/>
  <c r="AF81" i="171" s="1"/>
  <c r="AM81" i="171"/>
  <c r="AY81" i="171"/>
  <c r="BF81" i="171"/>
  <c r="BJ81" i="171"/>
  <c r="BL81" i="171"/>
  <c r="BU81" i="171"/>
  <c r="BX81" i="171" s="1"/>
  <c r="CF81" i="171"/>
  <c r="CS81" i="171"/>
  <c r="CT81" i="171" s="1"/>
  <c r="DA81" i="171"/>
  <c r="DL81" i="171"/>
  <c r="DQ81" i="171"/>
  <c r="ED81" i="171"/>
  <c r="F82" i="171"/>
  <c r="H82" i="171" s="1"/>
  <c r="O82" i="171"/>
  <c r="S82" i="171"/>
  <c r="V82" i="171" s="1"/>
  <c r="AA82" i="171"/>
  <c r="AD82" i="171" s="1"/>
  <c r="AF82" i="171" s="1"/>
  <c r="AM82" i="171"/>
  <c r="AY82" i="171"/>
  <c r="BF82" i="171"/>
  <c r="BJ82" i="171"/>
  <c r="BL82" i="171"/>
  <c r="BU82" i="171"/>
  <c r="BX82" i="171" s="1"/>
  <c r="CF82" i="171"/>
  <c r="CI82" i="171" s="1"/>
  <c r="CJ82" i="171" s="1"/>
  <c r="CS82" i="171"/>
  <c r="CT82" i="171" s="1"/>
  <c r="DA82" i="171"/>
  <c r="DL82" i="171"/>
  <c r="DQ82" i="171"/>
  <c r="ED82" i="171"/>
  <c r="F83" i="171"/>
  <c r="H83" i="171" s="1"/>
  <c r="O83" i="171"/>
  <c r="S83" i="171"/>
  <c r="V83" i="171" s="1"/>
  <c r="AA83" i="171"/>
  <c r="AD83" i="171" s="1"/>
  <c r="AF83" i="171" s="1"/>
  <c r="AM83" i="171"/>
  <c r="AY83" i="171"/>
  <c r="BF83" i="171"/>
  <c r="BJ83" i="171"/>
  <c r="BL83" i="171"/>
  <c r="BU83" i="171"/>
  <c r="BX83" i="171" s="1"/>
  <c r="CF83" i="171"/>
  <c r="CI83" i="171" s="1"/>
  <c r="CJ83" i="171" s="1"/>
  <c r="CS83" i="171"/>
  <c r="CT83" i="171" s="1"/>
  <c r="DA83" i="171"/>
  <c r="DL83" i="171"/>
  <c r="DQ83" i="171"/>
  <c r="ED83" i="171"/>
  <c r="EE83" i="171" s="1"/>
  <c r="EK83" i="171"/>
  <c r="EL83" i="171" s="1"/>
  <c r="EM83" i="171" s="1"/>
  <c r="F84" i="171"/>
  <c r="H84" i="171" s="1"/>
  <c r="O84" i="171"/>
  <c r="S84" i="171"/>
  <c r="V84" i="171" s="1"/>
  <c r="AA84" i="171"/>
  <c r="AD84" i="171" s="1"/>
  <c r="AF84" i="171" s="1"/>
  <c r="AM84" i="171"/>
  <c r="AY84" i="171"/>
  <c r="BF84" i="171"/>
  <c r="BJ84" i="171"/>
  <c r="BL84" i="171"/>
  <c r="BU84" i="171"/>
  <c r="BX84" i="171" s="1"/>
  <c r="CF84" i="171"/>
  <c r="CI84" i="171" s="1"/>
  <c r="CJ84" i="171" s="1"/>
  <c r="CS84" i="171"/>
  <c r="CT84" i="171" s="1"/>
  <c r="DA84" i="171"/>
  <c r="DL84" i="171"/>
  <c r="DQ84" i="171"/>
  <c r="ED84" i="171"/>
  <c r="EE84" i="171" s="1"/>
  <c r="EK84" i="171"/>
  <c r="EL84" i="171" s="1"/>
  <c r="EM84" i="171" s="1"/>
  <c r="F85" i="171"/>
  <c r="H85" i="171" s="1"/>
  <c r="O85" i="171"/>
  <c r="S85" i="171"/>
  <c r="V85" i="171" s="1"/>
  <c r="AA85" i="171"/>
  <c r="AD85" i="171" s="1"/>
  <c r="AF85" i="171" s="1"/>
  <c r="AM85" i="171"/>
  <c r="AY85" i="171"/>
  <c r="BF85" i="171"/>
  <c r="BJ85" i="171"/>
  <c r="BL85" i="171"/>
  <c r="BU85" i="171"/>
  <c r="BX85" i="171" s="1"/>
  <c r="CF85" i="171"/>
  <c r="CI85" i="171" s="1"/>
  <c r="CJ85" i="171" s="1"/>
  <c r="CS85" i="171"/>
  <c r="CT85" i="171" s="1"/>
  <c r="DA85" i="171"/>
  <c r="DL85" i="171"/>
  <c r="DQ85" i="171"/>
  <c r="ED85" i="171"/>
  <c r="EE85" i="171" s="1"/>
  <c r="EK85" i="171"/>
  <c r="EL85" i="171" s="1"/>
  <c r="EM85" i="171" s="1"/>
  <c r="F86" i="171"/>
  <c r="H86" i="171" s="1"/>
  <c r="O86" i="171"/>
  <c r="S86" i="171"/>
  <c r="V86" i="171" s="1"/>
  <c r="AA86" i="171"/>
  <c r="AD86" i="171" s="1"/>
  <c r="AF86" i="171" s="1"/>
  <c r="AM86" i="171"/>
  <c r="AY86" i="171"/>
  <c r="BF86" i="171"/>
  <c r="BJ86" i="171"/>
  <c r="BL86" i="171"/>
  <c r="BU86" i="171"/>
  <c r="BX86" i="171" s="1"/>
  <c r="CF86" i="171"/>
  <c r="CS86" i="171"/>
  <c r="CT86" i="171" s="1"/>
  <c r="DA86" i="171"/>
  <c r="DL86" i="171"/>
  <c r="DQ86" i="171"/>
  <c r="ED86" i="171"/>
  <c r="EE86" i="171" s="1"/>
  <c r="EK86" i="171"/>
  <c r="EL86" i="171" s="1"/>
  <c r="EM86" i="171" s="1"/>
  <c r="F87" i="171"/>
  <c r="H87" i="171" s="1"/>
  <c r="O87" i="171"/>
  <c r="S87" i="171"/>
  <c r="V87" i="171" s="1"/>
  <c r="AA87" i="171"/>
  <c r="AD87" i="171" s="1"/>
  <c r="AF87" i="171" s="1"/>
  <c r="AM87" i="171"/>
  <c r="AY87" i="171"/>
  <c r="BF87" i="171"/>
  <c r="BJ87" i="171"/>
  <c r="BL87" i="171"/>
  <c r="BU87" i="171"/>
  <c r="BX87" i="171" s="1"/>
  <c r="CF87" i="171"/>
  <c r="CS87" i="171"/>
  <c r="CT87" i="171" s="1"/>
  <c r="DA87" i="171"/>
  <c r="DL87" i="171"/>
  <c r="DQ87" i="171"/>
  <c r="ED87" i="171"/>
  <c r="F88" i="171"/>
  <c r="H88" i="171" s="1"/>
  <c r="O88" i="171"/>
  <c r="S88" i="171"/>
  <c r="V88" i="171" s="1"/>
  <c r="AA88" i="171"/>
  <c r="AD88" i="171" s="1"/>
  <c r="AF88" i="171" s="1"/>
  <c r="AM88" i="171"/>
  <c r="AY88" i="171"/>
  <c r="BF88" i="171"/>
  <c r="BJ88" i="171"/>
  <c r="BL88" i="171"/>
  <c r="BU88" i="171"/>
  <c r="BX88" i="171" s="1"/>
  <c r="CF88" i="171"/>
  <c r="CI88" i="171" s="1"/>
  <c r="CJ88" i="171" s="1"/>
  <c r="CS88" i="171"/>
  <c r="CT88" i="171" s="1"/>
  <c r="DA88" i="171"/>
  <c r="DL88" i="171"/>
  <c r="DQ88" i="171"/>
  <c r="ED88" i="171"/>
  <c r="F89" i="171"/>
  <c r="H89" i="171" s="1"/>
  <c r="O89" i="171"/>
  <c r="S89" i="171"/>
  <c r="V89" i="171" s="1"/>
  <c r="AA89" i="171"/>
  <c r="AD89" i="171" s="1"/>
  <c r="AF89" i="171" s="1"/>
  <c r="AM89" i="171"/>
  <c r="AY89" i="171"/>
  <c r="BF89" i="171"/>
  <c r="BJ89" i="171"/>
  <c r="BL89" i="171"/>
  <c r="BU89" i="171"/>
  <c r="BX89" i="171" s="1"/>
  <c r="CF89" i="171"/>
  <c r="CI89" i="171" s="1"/>
  <c r="CJ89" i="171" s="1"/>
  <c r="CS89" i="171"/>
  <c r="CT89" i="171" s="1"/>
  <c r="DA89" i="171"/>
  <c r="DL89" i="171"/>
  <c r="DQ89" i="171"/>
  <c r="ED89" i="171"/>
  <c r="F90" i="171"/>
  <c r="H90" i="171" s="1"/>
  <c r="O90" i="171"/>
  <c r="S90" i="171"/>
  <c r="V90" i="171" s="1"/>
  <c r="AA90" i="171"/>
  <c r="AD90" i="171" s="1"/>
  <c r="AF90" i="171" s="1"/>
  <c r="AM90" i="171"/>
  <c r="AY90" i="171"/>
  <c r="BF90" i="171"/>
  <c r="BJ90" i="171"/>
  <c r="BL90" i="171"/>
  <c r="BU90" i="171"/>
  <c r="BX90" i="171" s="1"/>
  <c r="CF90" i="171"/>
  <c r="CS90" i="171"/>
  <c r="CT90" i="171" s="1"/>
  <c r="DA90" i="171"/>
  <c r="DL90" i="171"/>
  <c r="DQ90" i="171"/>
  <c r="ED90" i="171"/>
  <c r="F91" i="171"/>
  <c r="H91" i="171" s="1"/>
  <c r="O91" i="171"/>
  <c r="S91" i="171"/>
  <c r="V91" i="171" s="1"/>
  <c r="AA91" i="171"/>
  <c r="AD91" i="171" s="1"/>
  <c r="AF91" i="171" s="1"/>
  <c r="AM91" i="171"/>
  <c r="AY91" i="171"/>
  <c r="BF91" i="171"/>
  <c r="BJ91" i="171"/>
  <c r="BL91" i="171"/>
  <c r="BU91" i="171"/>
  <c r="BX91" i="171" s="1"/>
  <c r="CF91" i="171"/>
  <c r="CS91" i="171"/>
  <c r="CT91" i="171" s="1"/>
  <c r="DA91" i="171"/>
  <c r="DL91" i="171"/>
  <c r="DQ91" i="171"/>
  <c r="ED91" i="171"/>
  <c r="F92" i="171"/>
  <c r="H92" i="171" s="1"/>
  <c r="O92" i="171"/>
  <c r="S92" i="171"/>
  <c r="V92" i="171" s="1"/>
  <c r="AA92" i="171"/>
  <c r="AD92" i="171" s="1"/>
  <c r="AF92" i="171" s="1"/>
  <c r="AM92" i="171"/>
  <c r="AY92" i="171"/>
  <c r="BF92" i="171"/>
  <c r="BJ92" i="171"/>
  <c r="BL92" i="171"/>
  <c r="BU92" i="171"/>
  <c r="BX92" i="171" s="1"/>
  <c r="CF92" i="171"/>
  <c r="CI92" i="171" s="1"/>
  <c r="CJ92" i="171" s="1"/>
  <c r="CS92" i="171"/>
  <c r="CT92" i="171" s="1"/>
  <c r="DA92" i="171"/>
  <c r="DL92" i="171"/>
  <c r="DQ92" i="171"/>
  <c r="ED92" i="171"/>
  <c r="F93" i="171"/>
  <c r="H93" i="171" s="1"/>
  <c r="O93" i="171"/>
  <c r="S93" i="171"/>
  <c r="V93" i="171" s="1"/>
  <c r="AA93" i="171"/>
  <c r="AD93" i="171" s="1"/>
  <c r="AF93" i="171" s="1"/>
  <c r="AM93" i="171"/>
  <c r="AY93" i="171"/>
  <c r="BF93" i="171"/>
  <c r="BJ93" i="171"/>
  <c r="BL93" i="171"/>
  <c r="BU93" i="171"/>
  <c r="BX93" i="171" s="1"/>
  <c r="CF93" i="171"/>
  <c r="CI93" i="171" s="1"/>
  <c r="CJ93" i="171" s="1"/>
  <c r="CS93" i="171"/>
  <c r="CT93" i="171" s="1"/>
  <c r="CV93" i="171"/>
  <c r="DA93" i="171"/>
  <c r="DL93" i="171"/>
  <c r="DQ93" i="171"/>
  <c r="ED93" i="171"/>
  <c r="F94" i="171"/>
  <c r="H94" i="171" s="1"/>
  <c r="O94" i="171"/>
  <c r="S94" i="171"/>
  <c r="V94" i="171" s="1"/>
  <c r="AA94" i="171"/>
  <c r="AD94" i="171" s="1"/>
  <c r="AF94" i="171" s="1"/>
  <c r="AM94" i="171"/>
  <c r="AY94" i="171"/>
  <c r="BF94" i="171"/>
  <c r="BJ94" i="171"/>
  <c r="BL94" i="171"/>
  <c r="BU94" i="171"/>
  <c r="BX94" i="171" s="1"/>
  <c r="CF94" i="171"/>
  <c r="CI94" i="171" s="1"/>
  <c r="CJ94" i="171" s="1"/>
  <c r="CS94" i="171"/>
  <c r="CT94" i="171" s="1"/>
  <c r="DA94" i="171"/>
  <c r="DL94" i="171"/>
  <c r="DQ94" i="171"/>
  <c r="ED94" i="171"/>
  <c r="F95" i="171"/>
  <c r="H95" i="171" s="1"/>
  <c r="O95" i="171"/>
  <c r="S95" i="171"/>
  <c r="V95" i="171" s="1"/>
  <c r="AA95" i="171"/>
  <c r="AD95" i="171" s="1"/>
  <c r="AF95" i="171" s="1"/>
  <c r="AM95" i="171"/>
  <c r="AY95" i="171"/>
  <c r="BF95" i="171"/>
  <c r="BJ95" i="171"/>
  <c r="BL95" i="171"/>
  <c r="BU95" i="171"/>
  <c r="BX95" i="171" s="1"/>
  <c r="CF95" i="171"/>
  <c r="CI95" i="171" s="1"/>
  <c r="CJ95" i="171" s="1"/>
  <c r="CS95" i="171"/>
  <c r="CT95" i="171" s="1"/>
  <c r="DA95" i="171"/>
  <c r="DL95" i="171"/>
  <c r="DQ95" i="171"/>
  <c r="ED95" i="171"/>
  <c r="EE95" i="171" s="1"/>
  <c r="EK95" i="171"/>
  <c r="EL95" i="171" s="1"/>
  <c r="EM95" i="171" s="1"/>
  <c r="F96" i="171"/>
  <c r="H96" i="171" s="1"/>
  <c r="O96" i="171"/>
  <c r="S96" i="171"/>
  <c r="V96" i="171" s="1"/>
  <c r="AA96" i="171"/>
  <c r="AD96" i="171" s="1"/>
  <c r="AF96" i="171" s="1"/>
  <c r="AM96" i="171"/>
  <c r="AY96" i="171"/>
  <c r="BF96" i="171"/>
  <c r="BJ96" i="171"/>
  <c r="BL96" i="171"/>
  <c r="BU96" i="171"/>
  <c r="BX96" i="171" s="1"/>
  <c r="CF96" i="171"/>
  <c r="CI96" i="171" s="1"/>
  <c r="CJ96" i="171" s="1"/>
  <c r="CS96" i="171"/>
  <c r="CT96" i="171" s="1"/>
  <c r="DA96" i="171"/>
  <c r="DL96" i="171"/>
  <c r="DQ96" i="171"/>
  <c r="ED96" i="171"/>
  <c r="EE96" i="171" s="1"/>
  <c r="EK96" i="171"/>
  <c r="EL96" i="171" s="1"/>
  <c r="EM96" i="171" s="1"/>
  <c r="F97" i="171"/>
  <c r="H97" i="171" s="1"/>
  <c r="O97" i="171"/>
  <c r="S97" i="171"/>
  <c r="V97" i="171" s="1"/>
  <c r="AA97" i="171"/>
  <c r="AD97" i="171" s="1"/>
  <c r="AF97" i="171" s="1"/>
  <c r="AM97" i="171"/>
  <c r="AY97" i="171"/>
  <c r="BF97" i="171"/>
  <c r="BJ97" i="171"/>
  <c r="BL97" i="171"/>
  <c r="BU97" i="171"/>
  <c r="BX97" i="171" s="1"/>
  <c r="CF97" i="171"/>
  <c r="CS97" i="171"/>
  <c r="CT97" i="171" s="1"/>
  <c r="CV97" i="171"/>
  <c r="CX97" i="171" s="1"/>
  <c r="DC97" i="171" s="1"/>
  <c r="DA97" i="171"/>
  <c r="DL97" i="171"/>
  <c r="DQ97" i="171"/>
  <c r="ED97" i="171"/>
  <c r="F98" i="171"/>
  <c r="H98" i="171" s="1"/>
  <c r="O98" i="171"/>
  <c r="S98" i="171"/>
  <c r="V98" i="171" s="1"/>
  <c r="AA98" i="171"/>
  <c r="AD98" i="171" s="1"/>
  <c r="AF98" i="171" s="1"/>
  <c r="AM98" i="171"/>
  <c r="AY98" i="171"/>
  <c r="BF98" i="171"/>
  <c r="BJ98" i="171"/>
  <c r="BL98" i="171"/>
  <c r="BU98" i="171"/>
  <c r="BX98" i="171" s="1"/>
  <c r="CF98" i="171"/>
  <c r="CI98" i="171" s="1"/>
  <c r="CJ98" i="171"/>
  <c r="CS98" i="171"/>
  <c r="CT98" i="171" s="1"/>
  <c r="DA98" i="171"/>
  <c r="DL98" i="171"/>
  <c r="DQ98" i="171"/>
  <c r="ED98" i="171"/>
  <c r="F99" i="171"/>
  <c r="H99" i="171" s="1"/>
  <c r="O99" i="171"/>
  <c r="S99" i="171"/>
  <c r="V99" i="171" s="1"/>
  <c r="AA99" i="171"/>
  <c r="AD99" i="171" s="1"/>
  <c r="AF99" i="171" s="1"/>
  <c r="AM99" i="171"/>
  <c r="AY99" i="171"/>
  <c r="BF99" i="171"/>
  <c r="BJ99" i="171"/>
  <c r="BL99" i="171"/>
  <c r="BU99" i="171"/>
  <c r="BX99" i="171" s="1"/>
  <c r="CF99" i="171"/>
  <c r="CS99" i="171"/>
  <c r="CT99" i="171" s="1"/>
  <c r="DA99" i="171"/>
  <c r="DL99" i="171"/>
  <c r="DQ99" i="171"/>
  <c r="ED99" i="171"/>
  <c r="EE99" i="171" s="1"/>
  <c r="EK99" i="171"/>
  <c r="EL99" i="171" s="1"/>
  <c r="EM99" i="171" s="1"/>
  <c r="F100" i="171"/>
  <c r="H100" i="171" s="1"/>
  <c r="O100" i="171"/>
  <c r="S100" i="171"/>
  <c r="V100" i="171" s="1"/>
  <c r="AA100" i="171"/>
  <c r="AD100" i="171" s="1"/>
  <c r="AF100" i="171" s="1"/>
  <c r="AM100" i="171"/>
  <c r="AY100" i="171"/>
  <c r="BF100" i="171"/>
  <c r="BJ100" i="171"/>
  <c r="BL100" i="171"/>
  <c r="BU100" i="171"/>
  <c r="BX100" i="171" s="1"/>
  <c r="CF100" i="171"/>
  <c r="CS100" i="171"/>
  <c r="CT100" i="171" s="1"/>
  <c r="CV100" i="171"/>
  <c r="CW100" i="171" s="1"/>
  <c r="DA100" i="171"/>
  <c r="DL100" i="171"/>
  <c r="DQ100" i="171"/>
  <c r="ED100" i="171"/>
  <c r="EE100" i="171" s="1"/>
  <c r="EK100" i="171"/>
  <c r="EL100" i="171" s="1"/>
  <c r="EM100" i="171" s="1"/>
  <c r="F101" i="171"/>
  <c r="H101" i="171" s="1"/>
  <c r="O101" i="171"/>
  <c r="S101" i="171"/>
  <c r="V101" i="171" s="1"/>
  <c r="AA101" i="171"/>
  <c r="AD101" i="171" s="1"/>
  <c r="AF101" i="171" s="1"/>
  <c r="AM101" i="171"/>
  <c r="AY101" i="171"/>
  <c r="BF101" i="171"/>
  <c r="BJ101" i="171"/>
  <c r="BL101" i="171"/>
  <c r="BU101" i="171"/>
  <c r="BX101" i="171" s="1"/>
  <c r="CF101" i="171"/>
  <c r="CI101" i="171" s="1"/>
  <c r="CJ101" i="171" s="1"/>
  <c r="CS101" i="171"/>
  <c r="CT101" i="171" s="1"/>
  <c r="DA101" i="171"/>
  <c r="DL101" i="171"/>
  <c r="DQ101" i="171"/>
  <c r="ED101" i="171"/>
  <c r="EE101" i="171" s="1"/>
  <c r="EK101" i="171"/>
  <c r="EL101" i="171" s="1"/>
  <c r="EM101" i="171" s="1"/>
  <c r="F102" i="171"/>
  <c r="H102" i="171" s="1"/>
  <c r="O102" i="171"/>
  <c r="S102" i="171"/>
  <c r="V102" i="171" s="1"/>
  <c r="AA102" i="171"/>
  <c r="AD102" i="171" s="1"/>
  <c r="AF102" i="171" s="1"/>
  <c r="AM102" i="171"/>
  <c r="BF102" i="171"/>
  <c r="BJ102" i="171"/>
  <c r="BL102" i="171"/>
  <c r="BU102" i="171"/>
  <c r="BX102" i="171" s="1"/>
  <c r="CF102" i="171"/>
  <c r="CS102" i="171"/>
  <c r="CT102" i="171" s="1"/>
  <c r="DA102" i="171"/>
  <c r="DL102" i="171"/>
  <c r="DQ102" i="171"/>
  <c r="ED102" i="171"/>
  <c r="F103" i="171"/>
  <c r="H103" i="171" s="1"/>
  <c r="O103" i="171"/>
  <c r="S103" i="171"/>
  <c r="V103" i="171" s="1"/>
  <c r="AA103" i="171"/>
  <c r="AD103" i="171" s="1"/>
  <c r="AF103" i="171" s="1"/>
  <c r="AM103" i="171"/>
  <c r="AY103" i="171"/>
  <c r="BF103" i="171"/>
  <c r="BJ103" i="171"/>
  <c r="BL103" i="171"/>
  <c r="BU103" i="171"/>
  <c r="BX103" i="171" s="1"/>
  <c r="CF103" i="171"/>
  <c r="CI103" i="171" s="1"/>
  <c r="CJ103" i="171" s="1"/>
  <c r="CS103" i="171"/>
  <c r="CT103" i="171" s="1"/>
  <c r="DA103" i="171"/>
  <c r="DL103" i="171"/>
  <c r="DQ103" i="171"/>
  <c r="ED103" i="171"/>
  <c r="F104" i="171"/>
  <c r="H104" i="171" s="1"/>
  <c r="O104" i="171"/>
  <c r="S104" i="171"/>
  <c r="V104" i="171" s="1"/>
  <c r="AA104" i="171"/>
  <c r="AD104" i="171" s="1"/>
  <c r="AF104" i="171" s="1"/>
  <c r="AM104" i="171"/>
  <c r="AY104" i="171"/>
  <c r="BF104" i="171"/>
  <c r="BJ104" i="171"/>
  <c r="BL104" i="171"/>
  <c r="BU104" i="171"/>
  <c r="BX104" i="171" s="1"/>
  <c r="CF104" i="171"/>
  <c r="CI104" i="171" s="1"/>
  <c r="CJ104" i="171" s="1"/>
  <c r="CS104" i="171"/>
  <c r="CT104" i="171" s="1"/>
  <c r="DA104" i="171"/>
  <c r="DL104" i="171"/>
  <c r="DQ104" i="171"/>
  <c r="ED104" i="171"/>
  <c r="F105" i="171"/>
  <c r="H105" i="171" s="1"/>
  <c r="O105" i="171"/>
  <c r="S105" i="171"/>
  <c r="V105" i="171" s="1"/>
  <c r="AA105" i="171"/>
  <c r="AD105" i="171" s="1"/>
  <c r="AF105" i="171" s="1"/>
  <c r="AM105" i="171"/>
  <c r="AY105" i="171"/>
  <c r="BF105" i="171"/>
  <c r="BJ105" i="171"/>
  <c r="BL105" i="171"/>
  <c r="BU105" i="171"/>
  <c r="BX105" i="171" s="1"/>
  <c r="CF105" i="171"/>
  <c r="CI105" i="171" s="1"/>
  <c r="CJ105" i="171" s="1"/>
  <c r="CS105" i="171"/>
  <c r="CT105" i="171" s="1"/>
  <c r="DA105" i="171"/>
  <c r="DL105" i="171"/>
  <c r="DQ105" i="171"/>
  <c r="ED105" i="171"/>
  <c r="C106" i="171"/>
  <c r="D106" i="171"/>
  <c r="E106" i="171"/>
  <c r="G106" i="171"/>
  <c r="M106" i="171"/>
  <c r="N106" i="171"/>
  <c r="Q106" i="171"/>
  <c r="R106" i="171"/>
  <c r="T106" i="171"/>
  <c r="U106" i="171"/>
  <c r="Z106" i="171"/>
  <c r="AB106" i="171"/>
  <c r="AC106" i="171"/>
  <c r="AE106" i="171"/>
  <c r="AK106" i="171"/>
  <c r="AL106" i="171"/>
  <c r="BD106" i="171"/>
  <c r="BE106" i="171"/>
  <c r="BI106" i="171"/>
  <c r="BK106" i="171"/>
  <c r="CP106" i="171"/>
  <c r="CQ106" i="171"/>
  <c r="CR106" i="171"/>
  <c r="DJ106" i="171"/>
  <c r="DK106" i="171"/>
  <c r="DO106" i="171"/>
  <c r="DP106" i="171"/>
  <c r="ED106" i="171"/>
  <c r="CF107" i="171"/>
  <c r="CG22" i="171" s="1"/>
  <c r="ED107" i="171"/>
  <c r="ED108" i="171"/>
  <c r="ED109" i="171"/>
  <c r="ED110" i="171"/>
  <c r="ED111" i="171"/>
  <c r="EE111" i="171" s="1"/>
  <c r="EK111" i="171"/>
  <c r="EL111" i="171" s="1"/>
  <c r="EM111" i="171" s="1"/>
  <c r="ED112" i="171"/>
  <c r="ED113" i="171"/>
  <c r="ED114" i="171"/>
  <c r="ED115" i="171"/>
  <c r="ED116" i="171"/>
  <c r="E117" i="171"/>
  <c r="F117" i="171"/>
  <c r="G117" i="171"/>
  <c r="H117" i="171"/>
  <c r="ED117" i="171"/>
  <c r="ED118" i="171"/>
  <c r="ED119" i="171"/>
  <c r="EE119" i="171" s="1"/>
  <c r="EK119" i="171"/>
  <c r="EL119" i="171" s="1"/>
  <c r="EM119" i="171" s="1"/>
  <c r="ED120" i="171"/>
  <c r="EE120" i="171" s="1"/>
  <c r="EK120" i="171"/>
  <c r="EL120" i="171" s="1"/>
  <c r="EM120" i="171" s="1"/>
  <c r="ED121" i="171"/>
  <c r="EE121" i="171" s="1"/>
  <c r="EK121" i="171"/>
  <c r="EL121" i="171" s="1"/>
  <c r="EM121" i="171" s="1"/>
  <c r="ED122" i="171"/>
  <c r="EE122" i="171" s="1"/>
  <c r="EK122" i="171"/>
  <c r="EL122" i="171" s="1"/>
  <c r="EM122" i="171" s="1"/>
  <c r="EU122" i="171"/>
  <c r="ED123" i="171"/>
  <c r="ED124" i="171"/>
  <c r="ED125" i="171"/>
  <c r="ED126" i="171"/>
  <c r="ED127" i="171"/>
  <c r="ED128" i="171"/>
  <c r="ED129" i="171"/>
  <c r="ED130" i="171"/>
  <c r="ED131" i="171"/>
  <c r="ED132" i="171"/>
  <c r="ED133" i="171"/>
  <c r="ED134" i="171"/>
  <c r="ED135" i="171"/>
  <c r="EE135" i="171" s="1"/>
  <c r="EK135" i="171"/>
  <c r="EL135" i="171" s="1"/>
  <c r="EM135" i="171" s="1"/>
  <c r="ED136" i="171"/>
  <c r="EE136" i="171" s="1"/>
  <c r="EK136" i="171"/>
  <c r="EL136" i="171" s="1"/>
  <c r="EM136" i="171" s="1"/>
  <c r="ED137" i="171"/>
  <c r="ED138" i="171"/>
  <c r="ED139" i="171"/>
  <c r="ED140" i="171"/>
  <c r="ED141" i="171"/>
  <c r="ED142" i="171"/>
  <c r="ED143" i="171"/>
  <c r="ED144" i="171"/>
  <c r="ED145" i="171"/>
  <c r="ED146" i="171"/>
  <c r="ED147" i="171"/>
  <c r="EE147" i="171" s="1"/>
  <c r="EK147" i="171"/>
  <c r="EL147" i="171" s="1"/>
  <c r="EM147" i="171" s="1"/>
  <c r="ED148" i="171"/>
  <c r="ED149" i="171"/>
  <c r="ED150" i="171"/>
  <c r="ED151" i="171"/>
  <c r="ED152" i="171"/>
  <c r="ED153" i="171"/>
  <c r="ED154" i="171"/>
  <c r="EE154" i="171" s="1"/>
  <c r="EK154" i="171"/>
  <c r="EL154" i="171" s="1"/>
  <c r="EM154" i="171" s="1"/>
  <c r="ED155" i="171"/>
  <c r="EE155" i="171" s="1"/>
  <c r="EK155" i="171"/>
  <c r="EL155" i="171" s="1"/>
  <c r="EM155" i="171" s="1"/>
  <c r="ED156" i="171"/>
  <c r="EE156" i="171" s="1"/>
  <c r="EK156" i="171"/>
  <c r="EL156" i="171" s="1"/>
  <c r="EM156" i="171" s="1"/>
  <c r="ED157" i="171"/>
  <c r="ED158" i="171"/>
  <c r="ED159" i="171"/>
  <c r="ED160" i="171"/>
  <c r="EE160" i="171" s="1"/>
  <c r="EK160" i="171"/>
  <c r="EL160" i="171" s="1"/>
  <c r="EM160" i="171" s="1"/>
  <c r="ED161" i="171"/>
  <c r="EE161" i="171" s="1"/>
  <c r="EK161" i="171"/>
  <c r="EL161" i="171" s="1"/>
  <c r="EM161" i="171" s="1"/>
  <c r="ED162" i="171"/>
  <c r="ED163" i="171"/>
  <c r="ED164" i="171"/>
  <c r="EE164" i="171" s="1"/>
  <c r="EK164" i="171"/>
  <c r="EL164" i="171" s="1"/>
  <c r="EM164" i="171" s="1"/>
  <c r="ED165" i="171"/>
  <c r="ED166" i="171"/>
  <c r="ED167" i="171"/>
  <c r="ED168" i="171"/>
  <c r="ED169" i="171"/>
  <c r="ED170" i="171"/>
  <c r="ED171" i="171"/>
  <c r="ED172" i="171"/>
  <c r="ED173" i="171"/>
  <c r="ED174" i="171"/>
  <c r="ED175" i="171"/>
  <c r="ED176" i="171"/>
  <c r="ED177" i="171"/>
  <c r="ED178" i="171"/>
  <c r="ED179" i="171"/>
  <c r="EE179" i="171" s="1"/>
  <c r="EK179" i="171"/>
  <c r="EL179" i="171" s="1"/>
  <c r="EM179" i="171" s="1"/>
  <c r="ED180" i="171"/>
  <c r="ED181" i="171"/>
  <c r="ED182" i="171"/>
  <c r="ED183" i="171"/>
  <c r="ED184" i="171"/>
  <c r="ED185" i="171"/>
  <c r="ED186" i="171"/>
  <c r="ED187" i="171"/>
  <c r="ED188" i="171"/>
  <c r="EE188" i="171" s="1"/>
  <c r="EK188" i="171"/>
  <c r="EL188" i="171" s="1"/>
  <c r="EM188" i="171" s="1"/>
  <c r="ED189" i="171"/>
  <c r="ED190" i="171"/>
  <c r="ED191" i="171"/>
  <c r="ED192" i="171"/>
  <c r="ED193" i="171"/>
  <c r="ED194" i="171"/>
  <c r="ED195" i="171"/>
  <c r="ED196" i="171"/>
  <c r="ED197" i="171"/>
  <c r="ED198" i="171"/>
  <c r="ED199" i="171"/>
  <c r="ED200" i="171"/>
  <c r="ED201" i="171"/>
  <c r="ED202" i="171"/>
  <c r="ED203" i="171"/>
  <c r="ED204" i="171"/>
  <c r="ED205" i="171"/>
  <c r="ED206" i="171"/>
  <c r="ED207" i="171"/>
  <c r="ED208" i="171"/>
  <c r="ED209" i="171"/>
  <c r="EE209" i="171" s="1"/>
  <c r="EK209" i="171"/>
  <c r="EL209" i="171" s="1"/>
  <c r="EM209" i="171" s="1"/>
  <c r="ED210" i="171"/>
  <c r="EE211" i="171" s="1"/>
  <c r="ED211" i="171"/>
  <c r="ED212" i="171"/>
  <c r="ED213" i="171"/>
  <c r="ED214" i="171"/>
  <c r="ED215" i="171"/>
  <c r="ED216" i="171"/>
  <c r="ED217" i="171"/>
  <c r="ED218" i="171"/>
  <c r="EE218" i="171" s="1"/>
  <c r="EK218" i="171"/>
  <c r="EL218" i="171" s="1"/>
  <c r="EM218" i="171" s="1"/>
  <c r="ED219" i="171"/>
  <c r="EE219" i="171" s="1"/>
  <c r="EK219" i="171"/>
  <c r="EL219" i="171" s="1"/>
  <c r="EM219" i="171" s="1"/>
  <c r="EB220" i="171"/>
  <c r="EB223" i="171" s="1"/>
  <c r="EC220" i="171"/>
  <c r="EI220" i="171"/>
  <c r="DM4" i="172"/>
  <c r="DR4" i="172"/>
  <c r="F6" i="172"/>
  <c r="H6" i="172" s="1"/>
  <c r="F154" i="147" s="1"/>
  <c r="O6" i="172"/>
  <c r="R6" i="172" s="1"/>
  <c r="S6" i="172"/>
  <c r="F7" i="172"/>
  <c r="H7" i="172" s="1"/>
  <c r="O7" i="172"/>
  <c r="R7" i="172" s="1"/>
  <c r="S7" i="172"/>
  <c r="F8" i="172"/>
  <c r="H8" i="172" s="1"/>
  <c r="O8" i="172"/>
  <c r="R8" i="172"/>
  <c r="S8" i="172"/>
  <c r="F9" i="172"/>
  <c r="H9" i="172" s="1"/>
  <c r="O9" i="172"/>
  <c r="R9" i="172" s="1"/>
  <c r="S9" i="172"/>
  <c r="F10" i="172"/>
  <c r="H10" i="172" s="1"/>
  <c r="O10" i="172"/>
  <c r="R10" i="172" s="1"/>
  <c r="S10" i="172"/>
  <c r="F11" i="172"/>
  <c r="H11" i="172" s="1"/>
  <c r="O11" i="172"/>
  <c r="R11" i="172" s="1"/>
  <c r="V11" i="172" s="1"/>
  <c r="S11" i="172"/>
  <c r="F12" i="172"/>
  <c r="H12" i="172" s="1"/>
  <c r="O12" i="172"/>
  <c r="R12" i="172" s="1"/>
  <c r="S12" i="172"/>
  <c r="F13" i="172"/>
  <c r="H13" i="172" s="1"/>
  <c r="O13" i="172"/>
  <c r="R13" i="172" s="1"/>
  <c r="S13" i="172"/>
  <c r="F14" i="172"/>
  <c r="H14" i="172" s="1"/>
  <c r="O14" i="172"/>
  <c r="R14" i="172" s="1"/>
  <c r="S14" i="172"/>
  <c r="F15" i="172"/>
  <c r="H15" i="172" s="1"/>
  <c r="O15" i="172"/>
  <c r="R15" i="172" s="1"/>
  <c r="V15" i="172" s="1"/>
  <c r="S15" i="172"/>
  <c r="F16" i="172"/>
  <c r="H16" i="172" s="1"/>
  <c r="O16" i="172"/>
  <c r="R16" i="172" s="1"/>
  <c r="S16" i="172"/>
  <c r="F17" i="172"/>
  <c r="H17" i="172" s="1"/>
  <c r="O17" i="172"/>
  <c r="R17" i="172" s="1"/>
  <c r="S17" i="172"/>
  <c r="O18" i="172"/>
  <c r="R18" i="172" s="1"/>
  <c r="V18" i="172" s="1"/>
  <c r="S18" i="172"/>
  <c r="F19" i="172"/>
  <c r="H19" i="172" s="1"/>
  <c r="O19" i="172"/>
  <c r="R19" i="172" s="1"/>
  <c r="S19" i="172"/>
  <c r="F20" i="172"/>
  <c r="H20" i="172" s="1"/>
  <c r="O20" i="172"/>
  <c r="R20" i="172" s="1"/>
  <c r="S20" i="172"/>
  <c r="F21" i="172"/>
  <c r="H21" i="172" s="1"/>
  <c r="O21" i="172"/>
  <c r="R21" i="172" s="1"/>
  <c r="S21" i="172"/>
  <c r="F22" i="172"/>
  <c r="H22" i="172" s="1"/>
  <c r="O22" i="172"/>
  <c r="R22" i="172" s="1"/>
  <c r="S22" i="172"/>
  <c r="F23" i="172"/>
  <c r="H23" i="172" s="1"/>
  <c r="O23" i="172"/>
  <c r="R23" i="172" s="1"/>
  <c r="S23" i="172"/>
  <c r="F24" i="172"/>
  <c r="H24" i="172" s="1"/>
  <c r="O24" i="172"/>
  <c r="R24" i="172" s="1"/>
  <c r="S24" i="172"/>
  <c r="F25" i="172"/>
  <c r="H25" i="172" s="1"/>
  <c r="O25" i="172"/>
  <c r="R25" i="172" s="1"/>
  <c r="S25" i="172"/>
  <c r="F26" i="172"/>
  <c r="H26" i="172" s="1"/>
  <c r="O26" i="172"/>
  <c r="R26" i="172" s="1"/>
  <c r="S26" i="172"/>
  <c r="F27" i="172"/>
  <c r="H27" i="172" s="1"/>
  <c r="O27" i="172"/>
  <c r="R27" i="172" s="1"/>
  <c r="S27" i="172"/>
  <c r="F28" i="172"/>
  <c r="H28" i="172" s="1"/>
  <c r="O28" i="172"/>
  <c r="R28" i="172" s="1"/>
  <c r="S28" i="172"/>
  <c r="F29" i="172"/>
  <c r="H29" i="172" s="1"/>
  <c r="O29" i="172"/>
  <c r="R29" i="172" s="1"/>
  <c r="S29" i="172"/>
  <c r="F30" i="172"/>
  <c r="H30" i="172" s="1"/>
  <c r="O30" i="172"/>
  <c r="R30" i="172" s="1"/>
  <c r="S30" i="172"/>
  <c r="F31" i="172"/>
  <c r="H31" i="172" s="1"/>
  <c r="O31" i="172"/>
  <c r="R31" i="172" s="1"/>
  <c r="S31" i="172"/>
  <c r="F32" i="172"/>
  <c r="H32" i="172" s="1"/>
  <c r="O32" i="172"/>
  <c r="R32" i="172" s="1"/>
  <c r="S32" i="172"/>
  <c r="F33" i="172"/>
  <c r="H33" i="172" s="1"/>
  <c r="O33" i="172"/>
  <c r="R33" i="172" s="1"/>
  <c r="S33" i="172"/>
  <c r="F34" i="172"/>
  <c r="H34" i="172" s="1"/>
  <c r="O34" i="172"/>
  <c r="R34" i="172" s="1"/>
  <c r="S34" i="172"/>
  <c r="F35" i="172"/>
  <c r="H35" i="172" s="1"/>
  <c r="O35" i="172"/>
  <c r="R35" i="172" s="1"/>
  <c r="S35" i="172"/>
  <c r="F36" i="172"/>
  <c r="H36" i="172" s="1"/>
  <c r="O36" i="172"/>
  <c r="R36" i="172" s="1"/>
  <c r="S36" i="172"/>
  <c r="F37" i="172"/>
  <c r="H37" i="172" s="1"/>
  <c r="O37" i="172"/>
  <c r="R37" i="172" s="1"/>
  <c r="S37" i="172"/>
  <c r="F38" i="172"/>
  <c r="H38" i="172" s="1"/>
  <c r="O38" i="172"/>
  <c r="R38" i="172" s="1"/>
  <c r="S38" i="172"/>
  <c r="F39" i="172"/>
  <c r="H39" i="172" s="1"/>
  <c r="O39" i="172"/>
  <c r="R39" i="172" s="1"/>
  <c r="S39" i="172"/>
  <c r="F40" i="172"/>
  <c r="H40" i="172" s="1"/>
  <c r="O40" i="172"/>
  <c r="R40" i="172" s="1"/>
  <c r="S40" i="172"/>
  <c r="F41" i="172"/>
  <c r="H41" i="172" s="1"/>
  <c r="O41" i="172"/>
  <c r="R41" i="172" s="1"/>
  <c r="S41" i="172"/>
  <c r="F42" i="172"/>
  <c r="H42" i="172" s="1"/>
  <c r="O42" i="172"/>
  <c r="R42" i="172" s="1"/>
  <c r="S42" i="172"/>
  <c r="F43" i="172"/>
  <c r="H43" i="172" s="1"/>
  <c r="O43" i="172"/>
  <c r="R43" i="172" s="1"/>
  <c r="S43" i="172"/>
  <c r="F44" i="172"/>
  <c r="H44" i="172" s="1"/>
  <c r="O44" i="172"/>
  <c r="R44" i="172" s="1"/>
  <c r="S44" i="172"/>
  <c r="F45" i="172"/>
  <c r="H45" i="172" s="1"/>
  <c r="O45" i="172"/>
  <c r="R45" i="172" s="1"/>
  <c r="S45" i="172"/>
  <c r="F46" i="172"/>
  <c r="H46" i="172" s="1"/>
  <c r="O46" i="172"/>
  <c r="R46" i="172" s="1"/>
  <c r="S46" i="172"/>
  <c r="F47" i="172"/>
  <c r="H47" i="172" s="1"/>
  <c r="O47" i="172"/>
  <c r="R47" i="172" s="1"/>
  <c r="S47" i="172"/>
  <c r="F48" i="172"/>
  <c r="H48" i="172" s="1"/>
  <c r="O48" i="172"/>
  <c r="R48" i="172" s="1"/>
  <c r="S48" i="172"/>
  <c r="F49" i="172"/>
  <c r="H49" i="172" s="1"/>
  <c r="O49" i="172"/>
  <c r="R49" i="172" s="1"/>
  <c r="V49" i="172" s="1"/>
  <c r="S49" i="172"/>
  <c r="F50" i="172"/>
  <c r="H50" i="172" s="1"/>
  <c r="O50" i="172"/>
  <c r="R50" i="172" s="1"/>
  <c r="V50" i="172" s="1"/>
  <c r="S50" i="172"/>
  <c r="F51" i="172"/>
  <c r="H51" i="172" s="1"/>
  <c r="O51" i="172"/>
  <c r="R51" i="172" s="1"/>
  <c r="S51" i="172"/>
  <c r="F52" i="172"/>
  <c r="H52" i="172" s="1"/>
  <c r="O52" i="172"/>
  <c r="R52" i="172"/>
  <c r="S52" i="172"/>
  <c r="F53" i="172"/>
  <c r="H53" i="172" s="1"/>
  <c r="O53" i="172"/>
  <c r="R53" i="172" s="1"/>
  <c r="S53" i="172"/>
  <c r="F54" i="172"/>
  <c r="H54" i="172" s="1"/>
  <c r="O54" i="172"/>
  <c r="R54" i="172" s="1"/>
  <c r="V54" i="172" s="1"/>
  <c r="S54" i="172"/>
  <c r="F55" i="172"/>
  <c r="H55" i="172" s="1"/>
  <c r="O55" i="172"/>
  <c r="R55" i="172" s="1"/>
  <c r="S55" i="172"/>
  <c r="F56" i="172"/>
  <c r="H56" i="172" s="1"/>
  <c r="O56" i="172"/>
  <c r="R56" i="172" s="1"/>
  <c r="S56" i="172"/>
  <c r="F57" i="172"/>
  <c r="H57" i="172" s="1"/>
  <c r="O57" i="172"/>
  <c r="R57" i="172" s="1"/>
  <c r="S57" i="172"/>
  <c r="F58" i="172"/>
  <c r="H58" i="172" s="1"/>
  <c r="O58" i="172"/>
  <c r="R58" i="172" s="1"/>
  <c r="S58" i="172"/>
  <c r="F59" i="172"/>
  <c r="H59" i="172" s="1"/>
  <c r="O59" i="172"/>
  <c r="R59" i="172" s="1"/>
  <c r="S59" i="172"/>
  <c r="F60" i="172"/>
  <c r="H60" i="172" s="1"/>
  <c r="O60" i="172"/>
  <c r="R60" i="172" s="1"/>
  <c r="S60" i="172"/>
  <c r="F61" i="172"/>
  <c r="H61" i="172" s="1"/>
  <c r="O61" i="172"/>
  <c r="R61" i="172" s="1"/>
  <c r="S61" i="172"/>
  <c r="F62" i="172"/>
  <c r="H62" i="172" s="1"/>
  <c r="O62" i="172"/>
  <c r="R62" i="172" s="1"/>
  <c r="S62" i="172"/>
  <c r="F63" i="172"/>
  <c r="H63" i="172" s="1"/>
  <c r="O63" i="172"/>
  <c r="R63" i="172" s="1"/>
  <c r="V63" i="172" s="1"/>
  <c r="S63" i="172"/>
  <c r="F64" i="172"/>
  <c r="H64" i="172" s="1"/>
  <c r="O64" i="172"/>
  <c r="R64" i="172" s="1"/>
  <c r="S64" i="172"/>
  <c r="F65" i="172"/>
  <c r="H65" i="172" s="1"/>
  <c r="O65" i="172"/>
  <c r="R65" i="172" s="1"/>
  <c r="S65" i="172"/>
  <c r="F66" i="172"/>
  <c r="H66" i="172" s="1"/>
  <c r="O66" i="172"/>
  <c r="R66" i="172" s="1"/>
  <c r="S66" i="172"/>
  <c r="F67" i="172"/>
  <c r="H67" i="172" s="1"/>
  <c r="O67" i="172"/>
  <c r="R67" i="172" s="1"/>
  <c r="S67" i="172"/>
  <c r="F68" i="172"/>
  <c r="H68" i="172" s="1"/>
  <c r="O68" i="172"/>
  <c r="R68" i="172" s="1"/>
  <c r="S68" i="172"/>
  <c r="F69" i="172"/>
  <c r="H69" i="172" s="1"/>
  <c r="O69" i="172"/>
  <c r="R69" i="172" s="1"/>
  <c r="S69" i="172"/>
  <c r="F70" i="172"/>
  <c r="H70" i="172" s="1"/>
  <c r="O70" i="172"/>
  <c r="R70" i="172" s="1"/>
  <c r="S70" i="172"/>
  <c r="F71" i="172"/>
  <c r="H71" i="172" s="1"/>
  <c r="O71" i="172"/>
  <c r="R71" i="172" s="1"/>
  <c r="V71" i="172" s="1"/>
  <c r="S71" i="172"/>
  <c r="F72" i="172"/>
  <c r="H72" i="172" s="1"/>
  <c r="O72" i="172"/>
  <c r="R72" i="172" s="1"/>
  <c r="S72" i="172"/>
  <c r="F73" i="172"/>
  <c r="H73" i="172" s="1"/>
  <c r="O73" i="172"/>
  <c r="R73" i="172" s="1"/>
  <c r="S73" i="172"/>
  <c r="F74" i="172"/>
  <c r="H74" i="172" s="1"/>
  <c r="O74" i="172"/>
  <c r="R74" i="172" s="1"/>
  <c r="S74" i="172"/>
  <c r="F75" i="172"/>
  <c r="H75" i="172" s="1"/>
  <c r="O75" i="172"/>
  <c r="R75" i="172" s="1"/>
  <c r="S75" i="172"/>
  <c r="F76" i="172"/>
  <c r="H76" i="172" s="1"/>
  <c r="O76" i="172"/>
  <c r="R76" i="172" s="1"/>
  <c r="S76" i="172"/>
  <c r="F77" i="172"/>
  <c r="H77" i="172" s="1"/>
  <c r="O77" i="172"/>
  <c r="R77" i="172" s="1"/>
  <c r="S77" i="172"/>
  <c r="F78" i="172"/>
  <c r="H78" i="172" s="1"/>
  <c r="O78" i="172"/>
  <c r="R78" i="172" s="1"/>
  <c r="V78" i="172" s="1"/>
  <c r="S78" i="172"/>
  <c r="F79" i="172"/>
  <c r="H79" i="172" s="1"/>
  <c r="O79" i="172"/>
  <c r="R79" i="172" s="1"/>
  <c r="S79" i="172"/>
  <c r="F80" i="172"/>
  <c r="H80" i="172" s="1"/>
  <c r="O80" i="172"/>
  <c r="R80" i="172" s="1"/>
  <c r="S80" i="172"/>
  <c r="F81" i="172"/>
  <c r="H81" i="172" s="1"/>
  <c r="O81" i="172"/>
  <c r="R81" i="172" s="1"/>
  <c r="S81" i="172"/>
  <c r="F82" i="172"/>
  <c r="H82" i="172" s="1"/>
  <c r="O82" i="172"/>
  <c r="R82" i="172" s="1"/>
  <c r="S82" i="172"/>
  <c r="F83" i="172"/>
  <c r="H83" i="172" s="1"/>
  <c r="O83" i="172"/>
  <c r="R83" i="172" s="1"/>
  <c r="V83" i="172" s="1"/>
  <c r="S83" i="172"/>
  <c r="F84" i="172"/>
  <c r="H84" i="172" s="1"/>
  <c r="O84" i="172"/>
  <c r="R84" i="172"/>
  <c r="V84" i="172" s="1"/>
  <c r="S84" i="172"/>
  <c r="O85" i="172"/>
  <c r="R85" i="172" s="1"/>
  <c r="S85" i="172"/>
  <c r="F86" i="172"/>
  <c r="H86" i="172" s="1"/>
  <c r="O86" i="172"/>
  <c r="R86" i="172" s="1"/>
  <c r="S86" i="172"/>
  <c r="F87" i="172"/>
  <c r="H87" i="172" s="1"/>
  <c r="O87" i="172"/>
  <c r="R87" i="172" s="1"/>
  <c r="V87" i="172" s="1"/>
  <c r="S87" i="172"/>
  <c r="F88" i="172"/>
  <c r="H88" i="172" s="1"/>
  <c r="O88" i="172"/>
  <c r="R88" i="172" s="1"/>
  <c r="S88" i="172"/>
  <c r="F89" i="172"/>
  <c r="H89" i="172" s="1"/>
  <c r="O89" i="172"/>
  <c r="R89" i="172" s="1"/>
  <c r="V89" i="172" s="1"/>
  <c r="S89" i="172"/>
  <c r="F90" i="172"/>
  <c r="H90" i="172" s="1"/>
  <c r="O90" i="172"/>
  <c r="R90" i="172" s="1"/>
  <c r="S90" i="172"/>
  <c r="F91" i="172"/>
  <c r="H91" i="172" s="1"/>
  <c r="O91" i="172"/>
  <c r="R91" i="172" s="1"/>
  <c r="S91" i="172"/>
  <c r="F92" i="172"/>
  <c r="H92" i="172" s="1"/>
  <c r="O92" i="172"/>
  <c r="R92" i="172" s="1"/>
  <c r="S92" i="172"/>
  <c r="F93" i="172"/>
  <c r="H93" i="172" s="1"/>
  <c r="O93" i="172"/>
  <c r="R93" i="172" s="1"/>
  <c r="S93" i="172"/>
  <c r="F94" i="172"/>
  <c r="H94" i="172" s="1"/>
  <c r="O94" i="172"/>
  <c r="R94" i="172" s="1"/>
  <c r="S94" i="172"/>
  <c r="F95" i="172"/>
  <c r="H95" i="172" s="1"/>
  <c r="O95" i="172"/>
  <c r="R95" i="172" s="1"/>
  <c r="V95" i="172" s="1"/>
  <c r="S95" i="172"/>
  <c r="F96" i="172"/>
  <c r="H96" i="172" s="1"/>
  <c r="O96" i="172"/>
  <c r="R96" i="172" s="1"/>
  <c r="V96" i="172" s="1"/>
  <c r="S96" i="172"/>
  <c r="F97" i="172"/>
  <c r="H97" i="172" s="1"/>
  <c r="O97" i="172"/>
  <c r="R97" i="172" s="1"/>
  <c r="S97" i="172"/>
  <c r="F98" i="172"/>
  <c r="H98" i="172" s="1"/>
  <c r="O98" i="172"/>
  <c r="R98" i="172" s="1"/>
  <c r="S98" i="172"/>
  <c r="F99" i="172"/>
  <c r="H99" i="172" s="1"/>
  <c r="O99" i="172"/>
  <c r="R99" i="172" s="1"/>
  <c r="S99" i="172"/>
  <c r="F100" i="172"/>
  <c r="H100" i="172" s="1"/>
  <c r="O100" i="172"/>
  <c r="R100" i="172" s="1"/>
  <c r="S100" i="172"/>
  <c r="F101" i="172"/>
  <c r="H101" i="172" s="1"/>
  <c r="O101" i="172"/>
  <c r="R101" i="172" s="1"/>
  <c r="S101" i="172"/>
  <c r="F102" i="172"/>
  <c r="H102" i="172" s="1"/>
  <c r="O102" i="172"/>
  <c r="R102" i="172" s="1"/>
  <c r="S102" i="172"/>
  <c r="F103" i="172"/>
  <c r="H103" i="172" s="1"/>
  <c r="O103" i="172"/>
  <c r="R103" i="172" s="1"/>
  <c r="S103" i="172"/>
  <c r="F104" i="172"/>
  <c r="H104" i="172" s="1"/>
  <c r="O104" i="172"/>
  <c r="R104" i="172" s="1"/>
  <c r="V104" i="172" s="1"/>
  <c r="S104" i="172"/>
  <c r="F105" i="172"/>
  <c r="H105" i="172" s="1"/>
  <c r="O105" i="172"/>
  <c r="R105" i="172" s="1"/>
  <c r="V105" i="172" s="1"/>
  <c r="S105" i="172"/>
  <c r="C106" i="172"/>
  <c r="D106" i="172"/>
  <c r="G106" i="172"/>
  <c r="M106" i="172"/>
  <c r="N106" i="172"/>
  <c r="Q106" i="172"/>
  <c r="T106" i="172"/>
  <c r="U106" i="172"/>
  <c r="E114" i="172"/>
  <c r="E117" i="172" s="1"/>
  <c r="G114" i="172"/>
  <c r="E18" i="172" s="1"/>
  <c r="F18" i="172" s="1"/>
  <c r="H18" i="172" s="1"/>
  <c r="G115" i="172"/>
  <c r="F117" i="172"/>
  <c r="CI5" i="173"/>
  <c r="F6" i="173"/>
  <c r="O6" i="173"/>
  <c r="R6" i="173" s="1"/>
  <c r="S6" i="173"/>
  <c r="BX6" i="173"/>
  <c r="CF6" i="173"/>
  <c r="CI6" i="173" s="1"/>
  <c r="CJ6" i="173" s="1"/>
  <c r="DL6" i="173"/>
  <c r="DQ6" i="173"/>
  <c r="F7" i="173"/>
  <c r="H7" i="173" s="1"/>
  <c r="O7" i="173"/>
  <c r="R7" i="173" s="1"/>
  <c r="S7" i="173"/>
  <c r="BX7" i="173"/>
  <c r="CF7" i="173"/>
  <c r="CI7" i="173" s="1"/>
  <c r="CJ7" i="173" s="1"/>
  <c r="DL7" i="173"/>
  <c r="DM7" i="173" s="1"/>
  <c r="DQ7" i="173"/>
  <c r="DR7" i="173" s="1"/>
  <c r="F8" i="173"/>
  <c r="H8" i="173" s="1"/>
  <c r="O8" i="173"/>
  <c r="R8" i="173" s="1"/>
  <c r="S8" i="173"/>
  <c r="BX8" i="173"/>
  <c r="CF8" i="173"/>
  <c r="CI8" i="173" s="1"/>
  <c r="CJ8" i="173" s="1"/>
  <c r="DL8" i="173"/>
  <c r="DM8" i="173" s="1"/>
  <c r="DQ8" i="173"/>
  <c r="DR8" i="173" s="1"/>
  <c r="F9" i="173"/>
  <c r="H9" i="173" s="1"/>
  <c r="O9" i="173"/>
  <c r="R9" i="173" s="1"/>
  <c r="S9" i="173"/>
  <c r="BX9" i="173"/>
  <c r="CF9" i="173"/>
  <c r="CI9" i="173" s="1"/>
  <c r="CJ9" i="173" s="1"/>
  <c r="DL9" i="173"/>
  <c r="DM9" i="173" s="1"/>
  <c r="DQ9" i="173"/>
  <c r="DR9" i="173" s="1"/>
  <c r="F10" i="173"/>
  <c r="H10" i="173" s="1"/>
  <c r="O10" i="173"/>
  <c r="R10" i="173" s="1"/>
  <c r="S10" i="173"/>
  <c r="BX10" i="173"/>
  <c r="CF10" i="173"/>
  <c r="CI10" i="173" s="1"/>
  <c r="CJ10" i="173" s="1"/>
  <c r="DL10" i="173"/>
  <c r="DM10" i="173" s="1"/>
  <c r="DQ10" i="173"/>
  <c r="DR10" i="173" s="1"/>
  <c r="F11" i="173"/>
  <c r="H11" i="173" s="1"/>
  <c r="O11" i="173"/>
  <c r="S11" i="173"/>
  <c r="BX11" i="173"/>
  <c r="CF11" i="173"/>
  <c r="CI11" i="173" s="1"/>
  <c r="CJ11" i="173" s="1"/>
  <c r="DL11" i="173"/>
  <c r="DM11" i="173" s="1"/>
  <c r="DQ11" i="173"/>
  <c r="DR11" i="173" s="1"/>
  <c r="F12" i="173"/>
  <c r="H12" i="173" s="1"/>
  <c r="O12" i="173"/>
  <c r="R12" i="173" s="1"/>
  <c r="V12" i="173" s="1"/>
  <c r="S12" i="173"/>
  <c r="BX12" i="173"/>
  <c r="CF12" i="173"/>
  <c r="CI12" i="173" s="1"/>
  <c r="CJ12" i="173" s="1"/>
  <c r="DL12" i="173"/>
  <c r="DM12" i="173" s="1"/>
  <c r="DQ12" i="173"/>
  <c r="DR12" i="173" s="1"/>
  <c r="F13" i="173"/>
  <c r="H13" i="173" s="1"/>
  <c r="O13" i="173"/>
  <c r="R13" i="173" s="1"/>
  <c r="V13" i="173" s="1"/>
  <c r="S13" i="173"/>
  <c r="BX13" i="173"/>
  <c r="CF13" i="173"/>
  <c r="CI13" i="173" s="1"/>
  <c r="CJ13" i="173" s="1"/>
  <c r="DL13" i="173"/>
  <c r="DM13" i="173" s="1"/>
  <c r="DQ13" i="173"/>
  <c r="DR13" i="173" s="1"/>
  <c r="F14" i="173"/>
  <c r="H14" i="173" s="1"/>
  <c r="O14" i="173"/>
  <c r="R14" i="173" s="1"/>
  <c r="S14" i="173"/>
  <c r="BX14" i="173"/>
  <c r="CF14" i="173"/>
  <c r="CI14" i="173" s="1"/>
  <c r="CJ14" i="173" s="1"/>
  <c r="DL14" i="173"/>
  <c r="DM14" i="173" s="1"/>
  <c r="DQ14" i="173"/>
  <c r="DR14" i="173" s="1"/>
  <c r="F15" i="173"/>
  <c r="H15" i="173" s="1"/>
  <c r="O15" i="173"/>
  <c r="R15" i="173" s="1"/>
  <c r="S15" i="173"/>
  <c r="BX15" i="173"/>
  <c r="CF15" i="173"/>
  <c r="CI15" i="173" s="1"/>
  <c r="CJ15" i="173" s="1"/>
  <c r="DL15" i="173"/>
  <c r="DM15" i="173" s="1"/>
  <c r="DQ15" i="173"/>
  <c r="DR15" i="173" s="1"/>
  <c r="F16" i="173"/>
  <c r="H16" i="173" s="1"/>
  <c r="O16" i="173"/>
  <c r="R16" i="173" s="1"/>
  <c r="S16" i="173"/>
  <c r="BX16" i="173"/>
  <c r="CF16" i="173"/>
  <c r="CI16" i="173" s="1"/>
  <c r="CJ16" i="173" s="1"/>
  <c r="DL16" i="173"/>
  <c r="DM16" i="173" s="1"/>
  <c r="DQ16" i="173"/>
  <c r="DR16" i="173" s="1"/>
  <c r="F17" i="173"/>
  <c r="H17" i="173" s="1"/>
  <c r="O17" i="173"/>
  <c r="R17" i="173" s="1"/>
  <c r="V17" i="173" s="1"/>
  <c r="S17" i="173"/>
  <c r="BX17" i="173"/>
  <c r="CF17" i="173"/>
  <c r="CI17" i="173" s="1"/>
  <c r="CJ17" i="173" s="1"/>
  <c r="DL17" i="173"/>
  <c r="DM17" i="173" s="1"/>
  <c r="DQ17" i="173"/>
  <c r="DR17" i="173" s="1"/>
  <c r="DT17" i="173" s="1"/>
  <c r="O18" i="173"/>
  <c r="R18" i="173" s="1"/>
  <c r="S18" i="173"/>
  <c r="BX18" i="173"/>
  <c r="CF18" i="173"/>
  <c r="CI18" i="173" s="1"/>
  <c r="CJ18" i="173" s="1"/>
  <c r="DL18" i="173"/>
  <c r="DM18" i="173" s="1"/>
  <c r="DQ18" i="173"/>
  <c r="DR18" i="173" s="1"/>
  <c r="F19" i="173"/>
  <c r="H19" i="173" s="1"/>
  <c r="O19" i="173"/>
  <c r="R19" i="173" s="1"/>
  <c r="S19" i="173"/>
  <c r="BX19" i="173"/>
  <c r="CF19" i="173"/>
  <c r="CI19" i="173" s="1"/>
  <c r="CJ19" i="173" s="1"/>
  <c r="DL19" i="173"/>
  <c r="DM19" i="173" s="1"/>
  <c r="DQ19" i="173"/>
  <c r="DR19" i="173" s="1"/>
  <c r="F20" i="173"/>
  <c r="H20" i="173" s="1"/>
  <c r="O20" i="173"/>
  <c r="R20" i="173" s="1"/>
  <c r="S20" i="173"/>
  <c r="BX20" i="173"/>
  <c r="CF20" i="173"/>
  <c r="CI20" i="173" s="1"/>
  <c r="CJ20" i="173" s="1"/>
  <c r="DL20" i="173"/>
  <c r="DM20" i="173" s="1"/>
  <c r="DQ20" i="173"/>
  <c r="DR20" i="173" s="1"/>
  <c r="F21" i="173"/>
  <c r="H21" i="173" s="1"/>
  <c r="O21" i="173"/>
  <c r="R21" i="173" s="1"/>
  <c r="S21" i="173"/>
  <c r="BX21" i="173"/>
  <c r="CF21" i="173"/>
  <c r="CI21" i="173" s="1"/>
  <c r="CJ21" i="173" s="1"/>
  <c r="DL21" i="173"/>
  <c r="DM21" i="173" s="1"/>
  <c r="DQ21" i="173"/>
  <c r="DR21" i="173" s="1"/>
  <c r="F22" i="173"/>
  <c r="H22" i="173" s="1"/>
  <c r="O22" i="173"/>
  <c r="R22" i="173" s="1"/>
  <c r="S22" i="173"/>
  <c r="BX22" i="173"/>
  <c r="CF22" i="173"/>
  <c r="CI22" i="173" s="1"/>
  <c r="CJ22" i="173" s="1"/>
  <c r="DL22" i="173"/>
  <c r="DM22" i="173" s="1"/>
  <c r="DQ22" i="173"/>
  <c r="DR22" i="173" s="1"/>
  <c r="F23" i="173"/>
  <c r="H23" i="173" s="1"/>
  <c r="O23" i="173"/>
  <c r="R23" i="173" s="1"/>
  <c r="S23" i="173"/>
  <c r="BX23" i="173"/>
  <c r="CF23" i="173"/>
  <c r="CI23" i="173" s="1"/>
  <c r="CJ23" i="173" s="1"/>
  <c r="DL23" i="173"/>
  <c r="DM23" i="173" s="1"/>
  <c r="DQ23" i="173"/>
  <c r="DR23" i="173" s="1"/>
  <c r="F24" i="173"/>
  <c r="H24" i="173" s="1"/>
  <c r="O24" i="173"/>
  <c r="R24" i="173" s="1"/>
  <c r="V24" i="173" s="1"/>
  <c r="S24" i="173"/>
  <c r="BX24" i="173"/>
  <c r="CF24" i="173"/>
  <c r="CI24" i="173" s="1"/>
  <c r="CJ24" i="173" s="1"/>
  <c r="DL24" i="173"/>
  <c r="DM24" i="173" s="1"/>
  <c r="DQ24" i="173"/>
  <c r="DR24" i="173" s="1"/>
  <c r="F25" i="173"/>
  <c r="H25" i="173" s="1"/>
  <c r="O25" i="173"/>
  <c r="R25" i="173" s="1"/>
  <c r="S25" i="173"/>
  <c r="BX25" i="173"/>
  <c r="CF25" i="173"/>
  <c r="CI25" i="173" s="1"/>
  <c r="CJ25" i="173" s="1"/>
  <c r="DL25" i="173"/>
  <c r="DM25" i="173" s="1"/>
  <c r="DQ25" i="173"/>
  <c r="DR25" i="173" s="1"/>
  <c r="F26" i="173"/>
  <c r="H26" i="173" s="1"/>
  <c r="O26" i="173"/>
  <c r="R26" i="173" s="1"/>
  <c r="S26" i="173"/>
  <c r="BX26" i="173"/>
  <c r="CF26" i="173"/>
  <c r="CI26" i="173" s="1"/>
  <c r="CJ26" i="173" s="1"/>
  <c r="DL26" i="173"/>
  <c r="DM26" i="173" s="1"/>
  <c r="DQ26" i="173"/>
  <c r="DR26" i="173" s="1"/>
  <c r="F27" i="173"/>
  <c r="H27" i="173" s="1"/>
  <c r="O27" i="173"/>
  <c r="R27" i="173" s="1"/>
  <c r="S27" i="173"/>
  <c r="BX27" i="173"/>
  <c r="CF27" i="173"/>
  <c r="CI27" i="173" s="1"/>
  <c r="CJ27" i="173" s="1"/>
  <c r="DL27" i="173"/>
  <c r="DM27" i="173" s="1"/>
  <c r="DQ27" i="173"/>
  <c r="DR27" i="173" s="1"/>
  <c r="F28" i="173"/>
  <c r="H28" i="173" s="1"/>
  <c r="O28" i="173"/>
  <c r="R28" i="173" s="1"/>
  <c r="S28" i="173"/>
  <c r="BX28" i="173"/>
  <c r="CF28" i="173"/>
  <c r="CI28" i="173" s="1"/>
  <c r="CJ28" i="173" s="1"/>
  <c r="DL28" i="173"/>
  <c r="DM28" i="173" s="1"/>
  <c r="DQ28" i="173"/>
  <c r="DR28" i="173" s="1"/>
  <c r="F29" i="173"/>
  <c r="H29" i="173" s="1"/>
  <c r="O29" i="173"/>
  <c r="R29" i="173" s="1"/>
  <c r="S29" i="173"/>
  <c r="BX29" i="173"/>
  <c r="CF29" i="173"/>
  <c r="CI29" i="173" s="1"/>
  <c r="CJ29" i="173" s="1"/>
  <c r="DL29" i="173"/>
  <c r="DM29" i="173" s="1"/>
  <c r="DQ29" i="173"/>
  <c r="DR29" i="173" s="1"/>
  <c r="F30" i="173"/>
  <c r="H30" i="173" s="1"/>
  <c r="O30" i="173"/>
  <c r="R30" i="173" s="1"/>
  <c r="S30" i="173"/>
  <c r="BX30" i="173"/>
  <c r="CF30" i="173"/>
  <c r="CI30" i="173" s="1"/>
  <c r="CJ30" i="173" s="1"/>
  <c r="DL30" i="173"/>
  <c r="DM30" i="173" s="1"/>
  <c r="DQ30" i="173"/>
  <c r="DR30" i="173" s="1"/>
  <c r="F31" i="173"/>
  <c r="H31" i="173" s="1"/>
  <c r="O31" i="173"/>
  <c r="R31" i="173" s="1"/>
  <c r="S31" i="173"/>
  <c r="BX31" i="173"/>
  <c r="CF31" i="173"/>
  <c r="CI31" i="173" s="1"/>
  <c r="CJ31" i="173" s="1"/>
  <c r="DL31" i="173"/>
  <c r="DM31" i="173" s="1"/>
  <c r="DQ31" i="173"/>
  <c r="DR31" i="173" s="1"/>
  <c r="F32" i="173"/>
  <c r="H32" i="173" s="1"/>
  <c r="O32" i="173"/>
  <c r="R32" i="173" s="1"/>
  <c r="S32" i="173"/>
  <c r="BX32" i="173"/>
  <c r="CF32" i="173"/>
  <c r="CI32" i="173" s="1"/>
  <c r="CJ32" i="173" s="1"/>
  <c r="DL32" i="173"/>
  <c r="DM32" i="173" s="1"/>
  <c r="DQ32" i="173"/>
  <c r="DR32" i="173" s="1"/>
  <c r="F33" i="173"/>
  <c r="H33" i="173" s="1"/>
  <c r="O33" i="173"/>
  <c r="R33" i="173" s="1"/>
  <c r="S33" i="173"/>
  <c r="BX33" i="173"/>
  <c r="CF33" i="173"/>
  <c r="CI33" i="173" s="1"/>
  <c r="CJ33" i="173" s="1"/>
  <c r="DL33" i="173"/>
  <c r="DM33" i="173" s="1"/>
  <c r="DQ33" i="173"/>
  <c r="DR33" i="173" s="1"/>
  <c r="F34" i="173"/>
  <c r="H34" i="173" s="1"/>
  <c r="O34" i="173"/>
  <c r="R34" i="173" s="1"/>
  <c r="S34" i="173"/>
  <c r="BX34" i="173"/>
  <c r="CF34" i="173"/>
  <c r="CI34" i="173" s="1"/>
  <c r="CJ34" i="173" s="1"/>
  <c r="DL34" i="173"/>
  <c r="DM34" i="173" s="1"/>
  <c r="DQ34" i="173"/>
  <c r="DR34" i="173" s="1"/>
  <c r="F35" i="173"/>
  <c r="H35" i="173" s="1"/>
  <c r="O35" i="173"/>
  <c r="R35" i="173" s="1"/>
  <c r="S35" i="173"/>
  <c r="BX35" i="173"/>
  <c r="CF35" i="173"/>
  <c r="CI35" i="173" s="1"/>
  <c r="CJ35" i="173" s="1"/>
  <c r="DL35" i="173"/>
  <c r="DM35" i="173" s="1"/>
  <c r="DQ35" i="173"/>
  <c r="DR35" i="173" s="1"/>
  <c r="F36" i="173"/>
  <c r="H36" i="173" s="1"/>
  <c r="O36" i="173"/>
  <c r="R36" i="173" s="1"/>
  <c r="S36" i="173"/>
  <c r="BX36" i="173"/>
  <c r="CF36" i="173"/>
  <c r="CI36" i="173" s="1"/>
  <c r="CJ36" i="173" s="1"/>
  <c r="DL36" i="173"/>
  <c r="DM36" i="173" s="1"/>
  <c r="DQ36" i="173"/>
  <c r="DR36" i="173" s="1"/>
  <c r="F37" i="173"/>
  <c r="H37" i="173" s="1"/>
  <c r="O37" i="173"/>
  <c r="R37" i="173" s="1"/>
  <c r="S37" i="173"/>
  <c r="BX37" i="173"/>
  <c r="CF37" i="173"/>
  <c r="CI37" i="173" s="1"/>
  <c r="CJ37" i="173" s="1"/>
  <c r="DL37" i="173"/>
  <c r="DM37" i="173" s="1"/>
  <c r="DQ37" i="173"/>
  <c r="DR37" i="173" s="1"/>
  <c r="F38" i="173"/>
  <c r="H38" i="173" s="1"/>
  <c r="O38" i="173"/>
  <c r="R38" i="173" s="1"/>
  <c r="S38" i="173"/>
  <c r="BX38" i="173"/>
  <c r="CF38" i="173"/>
  <c r="CI38" i="173" s="1"/>
  <c r="CJ38" i="173" s="1"/>
  <c r="DL38" i="173"/>
  <c r="DM38" i="173" s="1"/>
  <c r="DQ38" i="173"/>
  <c r="DR38" i="173" s="1"/>
  <c r="F39" i="173"/>
  <c r="H39" i="173" s="1"/>
  <c r="O39" i="173"/>
  <c r="R39" i="173" s="1"/>
  <c r="S39" i="173"/>
  <c r="BX39" i="173"/>
  <c r="CF39" i="173"/>
  <c r="CI39" i="173" s="1"/>
  <c r="CJ39" i="173" s="1"/>
  <c r="DL39" i="173"/>
  <c r="DM39" i="173" s="1"/>
  <c r="DQ39" i="173"/>
  <c r="DR39" i="173" s="1"/>
  <c r="F40" i="173"/>
  <c r="H40" i="173" s="1"/>
  <c r="O40" i="173"/>
  <c r="R40" i="173" s="1"/>
  <c r="S40" i="173"/>
  <c r="BX40" i="173"/>
  <c r="CF40" i="173"/>
  <c r="CI40" i="173" s="1"/>
  <c r="CJ40" i="173" s="1"/>
  <c r="DL40" i="173"/>
  <c r="DM40" i="173" s="1"/>
  <c r="DQ40" i="173"/>
  <c r="DR40" i="173" s="1"/>
  <c r="F41" i="173"/>
  <c r="H41" i="173" s="1"/>
  <c r="O41" i="173"/>
  <c r="R41" i="173" s="1"/>
  <c r="S41" i="173"/>
  <c r="BX41" i="173"/>
  <c r="CF41" i="173"/>
  <c r="CI41" i="173" s="1"/>
  <c r="CJ41" i="173" s="1"/>
  <c r="DL41" i="173"/>
  <c r="DM41" i="173" s="1"/>
  <c r="DQ41" i="173"/>
  <c r="DR41" i="173" s="1"/>
  <c r="F42" i="173"/>
  <c r="H42" i="173" s="1"/>
  <c r="O42" i="173"/>
  <c r="R42" i="173" s="1"/>
  <c r="S42" i="173"/>
  <c r="BX42" i="173"/>
  <c r="CF42" i="173"/>
  <c r="CI42" i="173" s="1"/>
  <c r="CJ42" i="173" s="1"/>
  <c r="DL42" i="173"/>
  <c r="DM42" i="173" s="1"/>
  <c r="DQ42" i="173"/>
  <c r="DR42" i="173" s="1"/>
  <c r="F43" i="173"/>
  <c r="H43" i="173" s="1"/>
  <c r="O43" i="173"/>
  <c r="R43" i="173" s="1"/>
  <c r="S43" i="173"/>
  <c r="BX43" i="173"/>
  <c r="CF43" i="173"/>
  <c r="CI43" i="173" s="1"/>
  <c r="CJ43" i="173" s="1"/>
  <c r="DL43" i="173"/>
  <c r="DM43" i="173" s="1"/>
  <c r="DQ43" i="173"/>
  <c r="DR43" i="173" s="1"/>
  <c r="F44" i="173"/>
  <c r="H44" i="173" s="1"/>
  <c r="O44" i="173"/>
  <c r="R44" i="173" s="1"/>
  <c r="V44" i="173" s="1"/>
  <c r="S44" i="173"/>
  <c r="BX44" i="173"/>
  <c r="CF44" i="173"/>
  <c r="CI44" i="173" s="1"/>
  <c r="CJ44" i="173" s="1"/>
  <c r="DL44" i="173"/>
  <c r="DM44" i="173" s="1"/>
  <c r="DQ44" i="173"/>
  <c r="DR44" i="173" s="1"/>
  <c r="F45" i="173"/>
  <c r="H45" i="173" s="1"/>
  <c r="O45" i="173"/>
  <c r="R45" i="173" s="1"/>
  <c r="S45" i="173"/>
  <c r="BX45" i="173"/>
  <c r="CF45" i="173"/>
  <c r="CI45" i="173" s="1"/>
  <c r="CJ45" i="173" s="1"/>
  <c r="DL45" i="173"/>
  <c r="DM45" i="173" s="1"/>
  <c r="DQ45" i="173"/>
  <c r="DR45" i="173" s="1"/>
  <c r="F46" i="173"/>
  <c r="H46" i="173" s="1"/>
  <c r="O46" i="173"/>
  <c r="R46" i="173" s="1"/>
  <c r="S46" i="173"/>
  <c r="BX46" i="173"/>
  <c r="CF46" i="173"/>
  <c r="CI46" i="173" s="1"/>
  <c r="CJ46" i="173" s="1"/>
  <c r="DL46" i="173"/>
  <c r="DM46" i="173" s="1"/>
  <c r="DQ46" i="173"/>
  <c r="DR46" i="173" s="1"/>
  <c r="F47" i="173"/>
  <c r="H47" i="173" s="1"/>
  <c r="O47" i="173"/>
  <c r="R47" i="173" s="1"/>
  <c r="S47" i="173"/>
  <c r="BX47" i="173"/>
  <c r="CF47" i="173"/>
  <c r="CI47" i="173" s="1"/>
  <c r="CJ47" i="173" s="1"/>
  <c r="DL47" i="173"/>
  <c r="DM47" i="173" s="1"/>
  <c r="DQ47" i="173"/>
  <c r="DR47" i="173" s="1"/>
  <c r="F48" i="173"/>
  <c r="H48" i="173" s="1"/>
  <c r="O48" i="173"/>
  <c r="R48" i="173" s="1"/>
  <c r="S48" i="173"/>
  <c r="BX48" i="173"/>
  <c r="CF48" i="173"/>
  <c r="CI48" i="173" s="1"/>
  <c r="CJ48" i="173" s="1"/>
  <c r="DL48" i="173"/>
  <c r="DM48" i="173" s="1"/>
  <c r="DQ48" i="173"/>
  <c r="DR48" i="173" s="1"/>
  <c r="F49" i="173"/>
  <c r="H49" i="173" s="1"/>
  <c r="O49" i="173"/>
  <c r="R49" i="173" s="1"/>
  <c r="S49" i="173"/>
  <c r="BX49" i="173"/>
  <c r="CF49" i="173"/>
  <c r="CI49" i="173" s="1"/>
  <c r="CJ49" i="173" s="1"/>
  <c r="DL49" i="173"/>
  <c r="DM49" i="173" s="1"/>
  <c r="DQ49" i="173"/>
  <c r="DR49" i="173" s="1"/>
  <c r="F50" i="173"/>
  <c r="H50" i="173" s="1"/>
  <c r="O50" i="173"/>
  <c r="R50" i="173" s="1"/>
  <c r="S50" i="173"/>
  <c r="BX50" i="173"/>
  <c r="CF50" i="173"/>
  <c r="CI50" i="173" s="1"/>
  <c r="CJ50" i="173" s="1"/>
  <c r="DL50" i="173"/>
  <c r="DM50" i="173" s="1"/>
  <c r="DQ50" i="173"/>
  <c r="DR50" i="173" s="1"/>
  <c r="F51" i="173"/>
  <c r="H51" i="173" s="1"/>
  <c r="O51" i="173"/>
  <c r="R51" i="173" s="1"/>
  <c r="S51" i="173"/>
  <c r="BX51" i="173"/>
  <c r="CF51" i="173"/>
  <c r="CI51" i="173" s="1"/>
  <c r="CJ51" i="173" s="1"/>
  <c r="DL51" i="173"/>
  <c r="DM51" i="173" s="1"/>
  <c r="DQ51" i="173"/>
  <c r="DR51" i="173" s="1"/>
  <c r="F52" i="173"/>
  <c r="H52" i="173" s="1"/>
  <c r="O52" i="173"/>
  <c r="R52" i="173" s="1"/>
  <c r="V52" i="173" s="1"/>
  <c r="S52" i="173"/>
  <c r="BX52" i="173"/>
  <c r="CF52" i="173"/>
  <c r="CI52" i="173" s="1"/>
  <c r="CJ52" i="173" s="1"/>
  <c r="DL52" i="173"/>
  <c r="DM52" i="173" s="1"/>
  <c r="DQ52" i="173"/>
  <c r="DR52" i="173" s="1"/>
  <c r="F53" i="173"/>
  <c r="H53" i="173" s="1"/>
  <c r="O53" i="173"/>
  <c r="R53" i="173" s="1"/>
  <c r="S53" i="173"/>
  <c r="BX53" i="173"/>
  <c r="CF53" i="173"/>
  <c r="CI53" i="173" s="1"/>
  <c r="CJ53" i="173" s="1"/>
  <c r="DL53" i="173"/>
  <c r="DM53" i="173" s="1"/>
  <c r="DQ53" i="173"/>
  <c r="DR53" i="173" s="1"/>
  <c r="F54" i="173"/>
  <c r="H54" i="173" s="1"/>
  <c r="O54" i="173"/>
  <c r="R54" i="173" s="1"/>
  <c r="S54" i="173"/>
  <c r="BX54" i="173"/>
  <c r="CF54" i="173"/>
  <c r="CI54" i="173" s="1"/>
  <c r="CJ54" i="173" s="1"/>
  <c r="DL54" i="173"/>
  <c r="DM54" i="173" s="1"/>
  <c r="DQ54" i="173"/>
  <c r="DR54" i="173" s="1"/>
  <c r="F55" i="173"/>
  <c r="H55" i="173" s="1"/>
  <c r="O55" i="173"/>
  <c r="R55" i="173" s="1"/>
  <c r="S55" i="173"/>
  <c r="BX55" i="173"/>
  <c r="CF55" i="173"/>
  <c r="CI55" i="173" s="1"/>
  <c r="CJ55" i="173" s="1"/>
  <c r="DL55" i="173"/>
  <c r="DM55" i="173" s="1"/>
  <c r="DQ55" i="173"/>
  <c r="DR55" i="173" s="1"/>
  <c r="F56" i="173"/>
  <c r="H56" i="173" s="1"/>
  <c r="O56" i="173"/>
  <c r="R56" i="173" s="1"/>
  <c r="S56" i="173"/>
  <c r="BX56" i="173"/>
  <c r="CF56" i="173"/>
  <c r="CI56" i="173" s="1"/>
  <c r="CJ56" i="173" s="1"/>
  <c r="DL56" i="173"/>
  <c r="DM56" i="173" s="1"/>
  <c r="DQ56" i="173"/>
  <c r="DR56" i="173" s="1"/>
  <c r="F57" i="173"/>
  <c r="H57" i="173" s="1"/>
  <c r="O57" i="173"/>
  <c r="R57" i="173" s="1"/>
  <c r="S57" i="173"/>
  <c r="BX57" i="173"/>
  <c r="CF57" i="173"/>
  <c r="CI57" i="173" s="1"/>
  <c r="CJ57" i="173" s="1"/>
  <c r="DL57" i="173"/>
  <c r="DM57" i="173" s="1"/>
  <c r="DQ57" i="173"/>
  <c r="DR57" i="173" s="1"/>
  <c r="F58" i="173"/>
  <c r="H58" i="173" s="1"/>
  <c r="O58" i="173"/>
  <c r="R58" i="173" s="1"/>
  <c r="V58" i="173" s="1"/>
  <c r="S58" i="173"/>
  <c r="BX58" i="173"/>
  <c r="CF58" i="173"/>
  <c r="CI58" i="173" s="1"/>
  <c r="CJ58" i="173" s="1"/>
  <c r="DL58" i="173"/>
  <c r="DM58" i="173" s="1"/>
  <c r="DQ58" i="173"/>
  <c r="DR58" i="173" s="1"/>
  <c r="F59" i="173"/>
  <c r="H59" i="173" s="1"/>
  <c r="O59" i="173"/>
  <c r="R59" i="173" s="1"/>
  <c r="S59" i="173"/>
  <c r="BX59" i="173"/>
  <c r="CF59" i="173"/>
  <c r="CI59" i="173" s="1"/>
  <c r="CJ59" i="173" s="1"/>
  <c r="DL59" i="173"/>
  <c r="DM59" i="173" s="1"/>
  <c r="DQ59" i="173"/>
  <c r="DR59" i="173" s="1"/>
  <c r="F60" i="173"/>
  <c r="H60" i="173" s="1"/>
  <c r="O60" i="173"/>
  <c r="R60" i="173" s="1"/>
  <c r="S60" i="173"/>
  <c r="BX60" i="173"/>
  <c r="CF60" i="173"/>
  <c r="CI60" i="173" s="1"/>
  <c r="CJ60" i="173" s="1"/>
  <c r="DL60" i="173"/>
  <c r="DM60" i="173" s="1"/>
  <c r="DQ60" i="173"/>
  <c r="DR60" i="173" s="1"/>
  <c r="F61" i="173"/>
  <c r="H61" i="173" s="1"/>
  <c r="O61" i="173"/>
  <c r="R61" i="173" s="1"/>
  <c r="S61" i="173"/>
  <c r="BX61" i="173"/>
  <c r="CF61" i="173"/>
  <c r="CI61" i="173" s="1"/>
  <c r="CJ61" i="173" s="1"/>
  <c r="DL61" i="173"/>
  <c r="DM61" i="173" s="1"/>
  <c r="DQ61" i="173"/>
  <c r="DR61" i="173" s="1"/>
  <c r="F62" i="173"/>
  <c r="H62" i="173" s="1"/>
  <c r="O62" i="173"/>
  <c r="R62" i="173" s="1"/>
  <c r="S62" i="173"/>
  <c r="BX62" i="173"/>
  <c r="CF62" i="173"/>
  <c r="CI62" i="173" s="1"/>
  <c r="CJ62" i="173" s="1"/>
  <c r="DL62" i="173"/>
  <c r="DM62" i="173" s="1"/>
  <c r="DQ62" i="173"/>
  <c r="DR62" i="173" s="1"/>
  <c r="F63" i="173"/>
  <c r="H63" i="173"/>
  <c r="O63" i="173"/>
  <c r="R63" i="173" s="1"/>
  <c r="S63" i="173"/>
  <c r="BX63" i="173"/>
  <c r="CF63" i="173"/>
  <c r="CI63" i="173" s="1"/>
  <c r="CJ63" i="173" s="1"/>
  <c r="DL63" i="173"/>
  <c r="DM63" i="173" s="1"/>
  <c r="DQ63" i="173"/>
  <c r="DR63" i="173" s="1"/>
  <c r="F64" i="173"/>
  <c r="H64" i="173"/>
  <c r="O64" i="173"/>
  <c r="R64" i="173" s="1"/>
  <c r="S64" i="173"/>
  <c r="BX64" i="173"/>
  <c r="CF64" i="173"/>
  <c r="CI64" i="173" s="1"/>
  <c r="CJ64" i="173" s="1"/>
  <c r="DL64" i="173"/>
  <c r="DM64" i="173" s="1"/>
  <c r="DQ64" i="173"/>
  <c r="DR64" i="173" s="1"/>
  <c r="F65" i="173"/>
  <c r="H65" i="173"/>
  <c r="O65" i="173"/>
  <c r="R65" i="173" s="1"/>
  <c r="S65" i="173"/>
  <c r="BX65" i="173"/>
  <c r="CF65" i="173"/>
  <c r="CI65" i="173" s="1"/>
  <c r="CJ65" i="173" s="1"/>
  <c r="DL65" i="173"/>
  <c r="DM65" i="173" s="1"/>
  <c r="DQ65" i="173"/>
  <c r="DR65" i="173" s="1"/>
  <c r="F66" i="173"/>
  <c r="H66" i="173"/>
  <c r="O66" i="173"/>
  <c r="R66" i="173" s="1"/>
  <c r="S66" i="173"/>
  <c r="BX66" i="173"/>
  <c r="CF66" i="173"/>
  <c r="CI66" i="173" s="1"/>
  <c r="CJ66" i="173" s="1"/>
  <c r="DL66" i="173"/>
  <c r="DM66" i="173" s="1"/>
  <c r="DQ66" i="173"/>
  <c r="DR66" i="173" s="1"/>
  <c r="F67" i="173"/>
  <c r="H67" i="173" s="1"/>
  <c r="O67" i="173"/>
  <c r="R67" i="173" s="1"/>
  <c r="S67" i="173"/>
  <c r="BX67" i="173"/>
  <c r="CF67" i="173"/>
  <c r="CI67" i="173" s="1"/>
  <c r="CJ67" i="173" s="1"/>
  <c r="DL67" i="173"/>
  <c r="DM67" i="173" s="1"/>
  <c r="DQ67" i="173"/>
  <c r="DR67" i="173" s="1"/>
  <c r="F68" i="173"/>
  <c r="H68" i="173" s="1"/>
  <c r="O68" i="173"/>
  <c r="R68" i="173" s="1"/>
  <c r="S68" i="173"/>
  <c r="BX68" i="173"/>
  <c r="CF68" i="173"/>
  <c r="CI68" i="173" s="1"/>
  <c r="CJ68" i="173" s="1"/>
  <c r="DL68" i="173"/>
  <c r="DM68" i="173" s="1"/>
  <c r="DQ68" i="173"/>
  <c r="DR68" i="173" s="1"/>
  <c r="F69" i="173"/>
  <c r="H69" i="173" s="1"/>
  <c r="O69" i="173"/>
  <c r="R69" i="173" s="1"/>
  <c r="S69" i="173"/>
  <c r="BX69" i="173"/>
  <c r="CF69" i="173"/>
  <c r="CI69" i="173" s="1"/>
  <c r="CJ69" i="173" s="1"/>
  <c r="DL69" i="173"/>
  <c r="DM69" i="173" s="1"/>
  <c r="DQ69" i="173"/>
  <c r="DR69" i="173" s="1"/>
  <c r="F70" i="173"/>
  <c r="H70" i="173" s="1"/>
  <c r="O70" i="173"/>
  <c r="R70" i="173" s="1"/>
  <c r="S70" i="173"/>
  <c r="BX70" i="173"/>
  <c r="CF70" i="173"/>
  <c r="CI70" i="173" s="1"/>
  <c r="CJ70" i="173" s="1"/>
  <c r="DL70" i="173"/>
  <c r="DM70" i="173" s="1"/>
  <c r="DQ70" i="173"/>
  <c r="DR70" i="173" s="1"/>
  <c r="F71" i="173"/>
  <c r="H71" i="173"/>
  <c r="O71" i="173"/>
  <c r="R71" i="173" s="1"/>
  <c r="S71" i="173"/>
  <c r="BX71" i="173"/>
  <c r="CF71" i="173"/>
  <c r="CI71" i="173" s="1"/>
  <c r="CJ71" i="173" s="1"/>
  <c r="DL71" i="173"/>
  <c r="DM71" i="173" s="1"/>
  <c r="DQ71" i="173"/>
  <c r="DR71" i="173" s="1"/>
  <c r="F72" i="173"/>
  <c r="H72" i="173" s="1"/>
  <c r="O72" i="173"/>
  <c r="R72" i="173" s="1"/>
  <c r="S72" i="173"/>
  <c r="BX72" i="173"/>
  <c r="CF72" i="173"/>
  <c r="CI72" i="173" s="1"/>
  <c r="CJ72" i="173" s="1"/>
  <c r="DL72" i="173"/>
  <c r="DM72" i="173" s="1"/>
  <c r="DQ72" i="173"/>
  <c r="DR72" i="173" s="1"/>
  <c r="F73" i="173"/>
  <c r="H73" i="173" s="1"/>
  <c r="O73" i="173"/>
  <c r="R73" i="173" s="1"/>
  <c r="S73" i="173"/>
  <c r="BX73" i="173"/>
  <c r="CF73" i="173"/>
  <c r="CI73" i="173" s="1"/>
  <c r="CJ73" i="173" s="1"/>
  <c r="DL73" i="173"/>
  <c r="DM73" i="173" s="1"/>
  <c r="DQ73" i="173"/>
  <c r="DR73" i="173" s="1"/>
  <c r="F74" i="173"/>
  <c r="H74" i="173" s="1"/>
  <c r="O74" i="173"/>
  <c r="R74" i="173" s="1"/>
  <c r="S74" i="173"/>
  <c r="BX74" i="173"/>
  <c r="CF74" i="173"/>
  <c r="CI74" i="173" s="1"/>
  <c r="CJ74" i="173" s="1"/>
  <c r="DL74" i="173"/>
  <c r="DM74" i="173" s="1"/>
  <c r="DQ74" i="173"/>
  <c r="DR74" i="173" s="1"/>
  <c r="F75" i="173"/>
  <c r="H75" i="173" s="1"/>
  <c r="O75" i="173"/>
  <c r="R75" i="173" s="1"/>
  <c r="S75" i="173"/>
  <c r="BX75" i="173"/>
  <c r="CF75" i="173"/>
  <c r="CI75" i="173" s="1"/>
  <c r="CJ75" i="173" s="1"/>
  <c r="DL75" i="173"/>
  <c r="DM75" i="173" s="1"/>
  <c r="DQ75" i="173"/>
  <c r="DR75" i="173" s="1"/>
  <c r="F76" i="173"/>
  <c r="H76" i="173" s="1"/>
  <c r="O76" i="173"/>
  <c r="R76" i="173" s="1"/>
  <c r="S76" i="173"/>
  <c r="BX76" i="173"/>
  <c r="CF76" i="173"/>
  <c r="CI76" i="173" s="1"/>
  <c r="CJ76" i="173" s="1"/>
  <c r="DL76" i="173"/>
  <c r="DM76" i="173" s="1"/>
  <c r="DQ76" i="173"/>
  <c r="DR76" i="173" s="1"/>
  <c r="F77" i="173"/>
  <c r="H77" i="173" s="1"/>
  <c r="O77" i="173"/>
  <c r="R77" i="173" s="1"/>
  <c r="S77" i="173"/>
  <c r="BX77" i="173"/>
  <c r="CF77" i="173"/>
  <c r="CI77" i="173" s="1"/>
  <c r="CJ77" i="173" s="1"/>
  <c r="DL77" i="173"/>
  <c r="DM77" i="173" s="1"/>
  <c r="DQ77" i="173"/>
  <c r="DR77" i="173" s="1"/>
  <c r="F78" i="173"/>
  <c r="H78" i="173" s="1"/>
  <c r="O78" i="173"/>
  <c r="R78" i="173" s="1"/>
  <c r="S78" i="173"/>
  <c r="BX78" i="173"/>
  <c r="CF78" i="173"/>
  <c r="CI78" i="173" s="1"/>
  <c r="CJ78" i="173" s="1"/>
  <c r="DL78" i="173"/>
  <c r="DM78" i="173" s="1"/>
  <c r="DQ78" i="173"/>
  <c r="DR78" i="173" s="1"/>
  <c r="F79" i="173"/>
  <c r="H79" i="173" s="1"/>
  <c r="O79" i="173"/>
  <c r="R79" i="173" s="1"/>
  <c r="S79" i="173"/>
  <c r="BX79" i="173"/>
  <c r="CF79" i="173"/>
  <c r="CI79" i="173" s="1"/>
  <c r="CJ79" i="173" s="1"/>
  <c r="DL79" i="173"/>
  <c r="DM79" i="173" s="1"/>
  <c r="DQ79" i="173"/>
  <c r="DR79" i="173" s="1"/>
  <c r="F80" i="173"/>
  <c r="H80" i="173" s="1"/>
  <c r="O80" i="173"/>
  <c r="R80" i="173" s="1"/>
  <c r="S80" i="173"/>
  <c r="BX80" i="173"/>
  <c r="CF80" i="173"/>
  <c r="CI80" i="173"/>
  <c r="CJ80" i="173" s="1"/>
  <c r="DL80" i="173"/>
  <c r="DM80" i="173" s="1"/>
  <c r="DQ80" i="173"/>
  <c r="DR80" i="173" s="1"/>
  <c r="F81" i="173"/>
  <c r="H81" i="173" s="1"/>
  <c r="O81" i="173"/>
  <c r="R81" i="173" s="1"/>
  <c r="S81" i="173"/>
  <c r="BX81" i="173"/>
  <c r="CF81" i="173"/>
  <c r="CI81" i="173" s="1"/>
  <c r="CJ81" i="173" s="1"/>
  <c r="DL81" i="173"/>
  <c r="DM81" i="173" s="1"/>
  <c r="DQ81" i="173"/>
  <c r="DR81" i="173" s="1"/>
  <c r="F82" i="173"/>
  <c r="H82" i="173" s="1"/>
  <c r="O82" i="173"/>
  <c r="R82" i="173" s="1"/>
  <c r="S82" i="173"/>
  <c r="BX82" i="173"/>
  <c r="CF82" i="173"/>
  <c r="CI82" i="173"/>
  <c r="CJ82" i="173" s="1"/>
  <c r="DL82" i="173"/>
  <c r="DM82" i="173" s="1"/>
  <c r="DQ82" i="173"/>
  <c r="DR82" i="173" s="1"/>
  <c r="F83" i="173"/>
  <c r="H83" i="173"/>
  <c r="O83" i="173"/>
  <c r="R83" i="173" s="1"/>
  <c r="V83" i="173" s="1"/>
  <c r="S83" i="173"/>
  <c r="BX83" i="173"/>
  <c r="CF83" i="173"/>
  <c r="CI83" i="173"/>
  <c r="CJ83" i="173" s="1"/>
  <c r="DL83" i="173"/>
  <c r="DM83" i="173" s="1"/>
  <c r="DQ83" i="173"/>
  <c r="DR83" i="173"/>
  <c r="F84" i="173"/>
  <c r="H84" i="173" s="1"/>
  <c r="O84" i="173"/>
  <c r="R84" i="173" s="1"/>
  <c r="S84" i="173"/>
  <c r="BX84" i="173"/>
  <c r="CF84" i="173"/>
  <c r="CI84" i="173" s="1"/>
  <c r="CJ84" i="173" s="1"/>
  <c r="DL84" i="173"/>
  <c r="DM84" i="173" s="1"/>
  <c r="DQ84" i="173"/>
  <c r="DR84" i="173" s="1"/>
  <c r="O85" i="173"/>
  <c r="R85" i="173" s="1"/>
  <c r="S85" i="173"/>
  <c r="BX85" i="173"/>
  <c r="CF85" i="173"/>
  <c r="CI85" i="173" s="1"/>
  <c r="CJ85" i="173" s="1"/>
  <c r="DL85" i="173"/>
  <c r="DM85" i="173" s="1"/>
  <c r="DQ85" i="173"/>
  <c r="DR85" i="173" s="1"/>
  <c r="F86" i="173"/>
  <c r="H86" i="173" s="1"/>
  <c r="O86" i="173"/>
  <c r="R86" i="173" s="1"/>
  <c r="S86" i="173"/>
  <c r="V86" i="173" s="1"/>
  <c r="BX86" i="173"/>
  <c r="CF86" i="173"/>
  <c r="CI86" i="173" s="1"/>
  <c r="CJ86" i="173" s="1"/>
  <c r="DL86" i="173"/>
  <c r="DM86" i="173" s="1"/>
  <c r="DQ86" i="173"/>
  <c r="DR86" i="173" s="1"/>
  <c r="F87" i="173"/>
  <c r="H87" i="173" s="1"/>
  <c r="O87" i="173"/>
  <c r="R87" i="173" s="1"/>
  <c r="V87" i="173" s="1"/>
  <c r="S87" i="173"/>
  <c r="BX87" i="173"/>
  <c r="CF87" i="173"/>
  <c r="CI87" i="173" s="1"/>
  <c r="CJ87" i="173" s="1"/>
  <c r="DL87" i="173"/>
  <c r="DM87" i="173" s="1"/>
  <c r="DQ87" i="173"/>
  <c r="DR87" i="173" s="1"/>
  <c r="F88" i="173"/>
  <c r="H88" i="173" s="1"/>
  <c r="O88" i="173"/>
  <c r="R88" i="173" s="1"/>
  <c r="S88" i="173"/>
  <c r="BX88" i="173"/>
  <c r="CF88" i="173"/>
  <c r="CI88" i="173" s="1"/>
  <c r="CJ88" i="173" s="1"/>
  <c r="DL88" i="173"/>
  <c r="DM88" i="173" s="1"/>
  <c r="DQ88" i="173"/>
  <c r="DR88" i="173" s="1"/>
  <c r="F89" i="173"/>
  <c r="H89" i="173" s="1"/>
  <c r="O89" i="173"/>
  <c r="R89" i="173" s="1"/>
  <c r="S89" i="173"/>
  <c r="BX89" i="173"/>
  <c r="CF89" i="173"/>
  <c r="CI89" i="173" s="1"/>
  <c r="CJ89" i="173" s="1"/>
  <c r="DL89" i="173"/>
  <c r="DM89" i="173"/>
  <c r="DT89" i="173" s="1"/>
  <c r="DQ89" i="173"/>
  <c r="DR89" i="173" s="1"/>
  <c r="F90" i="173"/>
  <c r="H90" i="173" s="1"/>
  <c r="O90" i="173"/>
  <c r="R90" i="173" s="1"/>
  <c r="S90" i="173"/>
  <c r="BX90" i="173"/>
  <c r="CF90" i="173"/>
  <c r="CI90" i="173" s="1"/>
  <c r="CJ90" i="173" s="1"/>
  <c r="DL90" i="173"/>
  <c r="DM90" i="173"/>
  <c r="DQ90" i="173"/>
  <c r="DR90" i="173" s="1"/>
  <c r="F91" i="173"/>
  <c r="H91" i="173" s="1"/>
  <c r="O91" i="173"/>
  <c r="R91" i="173" s="1"/>
  <c r="S91" i="173"/>
  <c r="BX91" i="173"/>
  <c r="CF91" i="173"/>
  <c r="CI91" i="173" s="1"/>
  <c r="CJ91" i="173" s="1"/>
  <c r="DL91" i="173"/>
  <c r="DM91" i="173" s="1"/>
  <c r="DQ91" i="173"/>
  <c r="DR91" i="173" s="1"/>
  <c r="F92" i="173"/>
  <c r="H92" i="173" s="1"/>
  <c r="O92" i="173"/>
  <c r="R92" i="173" s="1"/>
  <c r="S92" i="173"/>
  <c r="BX92" i="173"/>
  <c r="CF92" i="173"/>
  <c r="CI92" i="173" s="1"/>
  <c r="CJ92" i="173" s="1"/>
  <c r="DL92" i="173"/>
  <c r="DM92" i="173" s="1"/>
  <c r="DQ92" i="173"/>
  <c r="DR92" i="173" s="1"/>
  <c r="F93" i="173"/>
  <c r="H93" i="173" s="1"/>
  <c r="O93" i="173"/>
  <c r="R93" i="173" s="1"/>
  <c r="S93" i="173"/>
  <c r="BX93" i="173"/>
  <c r="CF93" i="173"/>
  <c r="CI93" i="173" s="1"/>
  <c r="CJ93" i="173" s="1"/>
  <c r="DL93" i="173"/>
  <c r="DM93" i="173" s="1"/>
  <c r="DQ93" i="173"/>
  <c r="DR93" i="173" s="1"/>
  <c r="F94" i="173"/>
  <c r="H94" i="173" s="1"/>
  <c r="O94" i="173"/>
  <c r="R94" i="173" s="1"/>
  <c r="V94" i="173" s="1"/>
  <c r="S94" i="173"/>
  <c r="BX94" i="173"/>
  <c r="CF94" i="173"/>
  <c r="CI94" i="173"/>
  <c r="CJ94" i="173" s="1"/>
  <c r="DL94" i="173"/>
  <c r="DM94" i="173" s="1"/>
  <c r="DQ94" i="173"/>
  <c r="DR94" i="173" s="1"/>
  <c r="F95" i="173"/>
  <c r="H95" i="173" s="1"/>
  <c r="O95" i="173"/>
  <c r="R95" i="173" s="1"/>
  <c r="V95" i="173" s="1"/>
  <c r="S95" i="173"/>
  <c r="BX95" i="173"/>
  <c r="CF95" i="173"/>
  <c r="CI95" i="173" s="1"/>
  <c r="CJ95" i="173" s="1"/>
  <c r="DL95" i="173"/>
  <c r="DM95" i="173" s="1"/>
  <c r="DQ95" i="173"/>
  <c r="DR95" i="173" s="1"/>
  <c r="F96" i="173"/>
  <c r="H96" i="173" s="1"/>
  <c r="O96" i="173"/>
  <c r="R96" i="173" s="1"/>
  <c r="S96" i="173"/>
  <c r="BX96" i="173"/>
  <c r="CF96" i="173"/>
  <c r="CI96" i="173" s="1"/>
  <c r="CJ96" i="173" s="1"/>
  <c r="DL96" i="173"/>
  <c r="DM96" i="173" s="1"/>
  <c r="DQ96" i="173"/>
  <c r="DR96" i="173" s="1"/>
  <c r="F97" i="173"/>
  <c r="H97" i="173" s="1"/>
  <c r="O97" i="173"/>
  <c r="R97" i="173" s="1"/>
  <c r="S97" i="173"/>
  <c r="BX97" i="173"/>
  <c r="CF97" i="173"/>
  <c r="CI97" i="173" s="1"/>
  <c r="CJ97" i="173" s="1"/>
  <c r="DL97" i="173"/>
  <c r="DM97" i="173" s="1"/>
  <c r="DQ97" i="173"/>
  <c r="DR97" i="173" s="1"/>
  <c r="F98" i="173"/>
  <c r="H98" i="173" s="1"/>
  <c r="O98" i="173"/>
  <c r="R98" i="173" s="1"/>
  <c r="S98" i="173"/>
  <c r="BX98" i="173"/>
  <c r="CF98" i="173"/>
  <c r="CI98" i="173" s="1"/>
  <c r="CJ98" i="173" s="1"/>
  <c r="DL98" i="173"/>
  <c r="DM98" i="173" s="1"/>
  <c r="DQ98" i="173"/>
  <c r="DR98" i="173" s="1"/>
  <c r="F99" i="173"/>
  <c r="H99" i="173" s="1"/>
  <c r="O99" i="173"/>
  <c r="R99" i="173" s="1"/>
  <c r="S99" i="173"/>
  <c r="BX99" i="173"/>
  <c r="CF99" i="173"/>
  <c r="CI99" i="173" s="1"/>
  <c r="CJ99" i="173" s="1"/>
  <c r="DL99" i="173"/>
  <c r="DM99" i="173" s="1"/>
  <c r="DQ99" i="173"/>
  <c r="DR99" i="173" s="1"/>
  <c r="F100" i="173"/>
  <c r="H100" i="173" s="1"/>
  <c r="O100" i="173"/>
  <c r="R100" i="173" s="1"/>
  <c r="S100" i="173"/>
  <c r="BX100" i="173"/>
  <c r="CF100" i="173"/>
  <c r="CI100" i="173" s="1"/>
  <c r="CJ100" i="173" s="1"/>
  <c r="DL100" i="173"/>
  <c r="DM100" i="173" s="1"/>
  <c r="DQ100" i="173"/>
  <c r="DR100" i="173" s="1"/>
  <c r="F101" i="173"/>
  <c r="H101" i="173" s="1"/>
  <c r="O101" i="173"/>
  <c r="R101" i="173" s="1"/>
  <c r="S101" i="173"/>
  <c r="BX101" i="173"/>
  <c r="CF101" i="173"/>
  <c r="CI101" i="173" s="1"/>
  <c r="CJ101" i="173" s="1"/>
  <c r="DL101" i="173"/>
  <c r="DM101" i="173" s="1"/>
  <c r="DQ101" i="173"/>
  <c r="DR101" i="173" s="1"/>
  <c r="F102" i="173"/>
  <c r="H102" i="173" s="1"/>
  <c r="O102" i="173"/>
  <c r="R102" i="173" s="1"/>
  <c r="S102" i="173"/>
  <c r="BX102" i="173"/>
  <c r="CF102" i="173"/>
  <c r="CI102" i="173" s="1"/>
  <c r="CJ102" i="173" s="1"/>
  <c r="DL102" i="173"/>
  <c r="DM102" i="173" s="1"/>
  <c r="DQ102" i="173"/>
  <c r="DR102" i="173" s="1"/>
  <c r="F103" i="173"/>
  <c r="H103" i="173" s="1"/>
  <c r="O103" i="173"/>
  <c r="R103" i="173" s="1"/>
  <c r="S103" i="173"/>
  <c r="BX103" i="173"/>
  <c r="CF103" i="173"/>
  <c r="CI103" i="173" s="1"/>
  <c r="CJ103" i="173" s="1"/>
  <c r="DL103" i="173"/>
  <c r="DM103" i="173" s="1"/>
  <c r="DT103" i="173" s="1"/>
  <c r="DQ103" i="173"/>
  <c r="DR103" i="173" s="1"/>
  <c r="F104" i="173"/>
  <c r="H104" i="173" s="1"/>
  <c r="O104" i="173"/>
  <c r="R104" i="173" s="1"/>
  <c r="S104" i="173"/>
  <c r="BX104" i="173"/>
  <c r="CF104" i="173"/>
  <c r="CI104" i="173" s="1"/>
  <c r="CJ104" i="173" s="1"/>
  <c r="DL104" i="173"/>
  <c r="DM104" i="173" s="1"/>
  <c r="DQ104" i="173"/>
  <c r="DR104" i="173" s="1"/>
  <c r="F105" i="173"/>
  <c r="H105" i="173" s="1"/>
  <c r="O105" i="173"/>
  <c r="R105" i="173" s="1"/>
  <c r="S105" i="173"/>
  <c r="BX105" i="173"/>
  <c r="CF105" i="173"/>
  <c r="CI105" i="173" s="1"/>
  <c r="CJ105" i="173" s="1"/>
  <c r="DL105" i="173"/>
  <c r="DM105" i="173"/>
  <c r="DQ105" i="173"/>
  <c r="DR105" i="173" s="1"/>
  <c r="C106" i="173"/>
  <c r="D106" i="173"/>
  <c r="G106" i="173"/>
  <c r="M106" i="173"/>
  <c r="N106" i="173"/>
  <c r="Q106" i="173"/>
  <c r="T106" i="173"/>
  <c r="U106" i="173"/>
  <c r="CP106" i="173"/>
  <c r="CQ106" i="173"/>
  <c r="CR106" i="173"/>
  <c r="CS106" i="173"/>
  <c r="DI106" i="173"/>
  <c r="DJ106" i="173"/>
  <c r="DK106" i="173"/>
  <c r="DO106" i="173"/>
  <c r="DP106" i="173"/>
  <c r="E114" i="173"/>
  <c r="E116" i="173" s="1"/>
  <c r="G114" i="173"/>
  <c r="E18" i="173" s="1"/>
  <c r="F18" i="173" s="1"/>
  <c r="H18" i="173" s="1"/>
  <c r="G115" i="173"/>
  <c r="F116" i="173"/>
  <c r="EU122" i="173"/>
  <c r="DM4" i="174"/>
  <c r="DR4" i="174"/>
  <c r="CI5" i="174"/>
  <c r="CV5" i="174"/>
  <c r="CW5" i="174"/>
  <c r="F6" i="174"/>
  <c r="H6" i="174" s="1"/>
  <c r="H154" i="147" s="1"/>
  <c r="O6" i="174"/>
  <c r="R6" i="174" s="1"/>
  <c r="S6" i="174"/>
  <c r="AZ6" i="174"/>
  <c r="F7" i="174"/>
  <c r="H7" i="174" s="1"/>
  <c r="O7" i="174"/>
  <c r="S7" i="174"/>
  <c r="AZ7" i="174"/>
  <c r="F8" i="174"/>
  <c r="H8" i="174" s="1"/>
  <c r="O8" i="174"/>
  <c r="R8" i="174" s="1"/>
  <c r="S8" i="174"/>
  <c r="AZ8" i="174"/>
  <c r="F9" i="174"/>
  <c r="H9" i="174" s="1"/>
  <c r="O9" i="174"/>
  <c r="R9" i="174" s="1"/>
  <c r="S9" i="174"/>
  <c r="AZ9" i="174"/>
  <c r="F10" i="174"/>
  <c r="H10" i="174" s="1"/>
  <c r="O10" i="174"/>
  <c r="R10" i="174" s="1"/>
  <c r="S10" i="174"/>
  <c r="AZ10" i="174"/>
  <c r="F11" i="174"/>
  <c r="H11" i="174" s="1"/>
  <c r="O11" i="174"/>
  <c r="R11" i="174" s="1"/>
  <c r="S11" i="174"/>
  <c r="AZ11" i="174"/>
  <c r="F12" i="174"/>
  <c r="H12" i="174" s="1"/>
  <c r="O12" i="174"/>
  <c r="R12" i="174" s="1"/>
  <c r="S12" i="174"/>
  <c r="AZ12" i="174"/>
  <c r="F13" i="174"/>
  <c r="H13" i="174" s="1"/>
  <c r="O13" i="174"/>
  <c r="R13" i="174" s="1"/>
  <c r="S13" i="174"/>
  <c r="AZ13" i="174"/>
  <c r="F14" i="174"/>
  <c r="H14" i="174" s="1"/>
  <c r="O14" i="174"/>
  <c r="R14" i="174" s="1"/>
  <c r="S14" i="174"/>
  <c r="AZ14" i="174"/>
  <c r="F15" i="174"/>
  <c r="H15" i="174" s="1"/>
  <c r="O15" i="174"/>
  <c r="R15" i="174" s="1"/>
  <c r="S15" i="174"/>
  <c r="AZ15" i="174"/>
  <c r="F16" i="174"/>
  <c r="H16" i="174" s="1"/>
  <c r="O16" i="174"/>
  <c r="R16" i="174"/>
  <c r="S16" i="174"/>
  <c r="AZ16" i="174"/>
  <c r="F17" i="174"/>
  <c r="H17" i="174" s="1"/>
  <c r="O17" i="174"/>
  <c r="R17" i="174" s="1"/>
  <c r="S17" i="174"/>
  <c r="AZ17" i="174"/>
  <c r="O18" i="174"/>
  <c r="R18" i="174" s="1"/>
  <c r="S18" i="174"/>
  <c r="AZ18" i="174"/>
  <c r="F19" i="174"/>
  <c r="H19" i="174" s="1"/>
  <c r="O19" i="174"/>
  <c r="R19" i="174" s="1"/>
  <c r="S19" i="174"/>
  <c r="AZ19" i="174"/>
  <c r="F20" i="174"/>
  <c r="H20" i="174" s="1"/>
  <c r="O20" i="174"/>
  <c r="R20" i="174" s="1"/>
  <c r="S20" i="174"/>
  <c r="AZ20" i="174"/>
  <c r="F21" i="174"/>
  <c r="H21" i="174" s="1"/>
  <c r="O21" i="174"/>
  <c r="R21" i="174" s="1"/>
  <c r="S21" i="174"/>
  <c r="AZ21" i="174"/>
  <c r="F22" i="174"/>
  <c r="H22" i="174" s="1"/>
  <c r="O22" i="174"/>
  <c r="R22" i="174" s="1"/>
  <c r="S22" i="174"/>
  <c r="AZ22" i="174"/>
  <c r="F23" i="174"/>
  <c r="H23" i="174" s="1"/>
  <c r="O23" i="174"/>
  <c r="R23" i="174" s="1"/>
  <c r="S23" i="174"/>
  <c r="AZ23" i="174"/>
  <c r="F24" i="174"/>
  <c r="H24" i="174" s="1"/>
  <c r="O24" i="174"/>
  <c r="R24" i="174" s="1"/>
  <c r="S24" i="174"/>
  <c r="AZ24" i="174"/>
  <c r="F25" i="174"/>
  <c r="H25" i="174" s="1"/>
  <c r="O25" i="174"/>
  <c r="R25" i="174" s="1"/>
  <c r="S25" i="174"/>
  <c r="AZ25" i="174"/>
  <c r="F26" i="174"/>
  <c r="H26" i="174" s="1"/>
  <c r="O26" i="174"/>
  <c r="R26" i="174"/>
  <c r="S26" i="174"/>
  <c r="AZ26" i="174"/>
  <c r="F27" i="174"/>
  <c r="H27" i="174" s="1"/>
  <c r="O27" i="174"/>
  <c r="R27" i="174" s="1"/>
  <c r="S27" i="174"/>
  <c r="AZ27" i="174"/>
  <c r="F28" i="174"/>
  <c r="H28" i="174"/>
  <c r="O28" i="174"/>
  <c r="R28" i="174" s="1"/>
  <c r="S28" i="174"/>
  <c r="AZ28" i="174"/>
  <c r="F29" i="174"/>
  <c r="H29" i="174" s="1"/>
  <c r="O29" i="174"/>
  <c r="R29" i="174" s="1"/>
  <c r="S29" i="174"/>
  <c r="AZ29" i="174"/>
  <c r="F30" i="174"/>
  <c r="H30" i="174" s="1"/>
  <c r="O30" i="174"/>
  <c r="R30" i="174" s="1"/>
  <c r="V30" i="174" s="1"/>
  <c r="S30" i="174"/>
  <c r="AZ30" i="174"/>
  <c r="F31" i="174"/>
  <c r="H31" i="174" s="1"/>
  <c r="O31" i="174"/>
  <c r="R31" i="174" s="1"/>
  <c r="V31" i="174" s="1"/>
  <c r="S31" i="174"/>
  <c r="AZ31" i="174"/>
  <c r="F32" i="174"/>
  <c r="H32" i="174" s="1"/>
  <c r="O32" i="174"/>
  <c r="R32" i="174" s="1"/>
  <c r="V32" i="174" s="1"/>
  <c r="S32" i="174"/>
  <c r="AZ32" i="174"/>
  <c r="F33" i="174"/>
  <c r="H33" i="174" s="1"/>
  <c r="O33" i="174"/>
  <c r="R33" i="174" s="1"/>
  <c r="V33" i="174" s="1"/>
  <c r="S33" i="174"/>
  <c r="AZ33" i="174"/>
  <c r="F34" i="174"/>
  <c r="H34" i="174" s="1"/>
  <c r="O34" i="174"/>
  <c r="R34" i="174" s="1"/>
  <c r="S34" i="174"/>
  <c r="AZ34" i="174"/>
  <c r="F35" i="174"/>
  <c r="H35" i="174" s="1"/>
  <c r="O35" i="174"/>
  <c r="R35" i="174" s="1"/>
  <c r="S35" i="174"/>
  <c r="AZ35" i="174"/>
  <c r="F36" i="174"/>
  <c r="H36" i="174" s="1"/>
  <c r="O36" i="174"/>
  <c r="R36" i="174" s="1"/>
  <c r="S36" i="174"/>
  <c r="AZ36" i="174"/>
  <c r="F37" i="174"/>
  <c r="H37" i="174" s="1"/>
  <c r="O37" i="174"/>
  <c r="R37" i="174" s="1"/>
  <c r="S37" i="174"/>
  <c r="AZ37" i="174"/>
  <c r="F38" i="174"/>
  <c r="H38" i="174" s="1"/>
  <c r="O38" i="174"/>
  <c r="R38" i="174" s="1"/>
  <c r="S38" i="174"/>
  <c r="AZ38" i="174"/>
  <c r="F39" i="174"/>
  <c r="H39" i="174" s="1"/>
  <c r="O39" i="174"/>
  <c r="R39" i="174" s="1"/>
  <c r="V39" i="174" s="1"/>
  <c r="S39" i="174"/>
  <c r="AZ39" i="174"/>
  <c r="F40" i="174"/>
  <c r="H40" i="174" s="1"/>
  <c r="O40" i="174"/>
  <c r="R40" i="174" s="1"/>
  <c r="S40" i="174"/>
  <c r="AZ40" i="174"/>
  <c r="F41" i="174"/>
  <c r="H41" i="174" s="1"/>
  <c r="O41" i="174"/>
  <c r="R41" i="174" s="1"/>
  <c r="S41" i="174"/>
  <c r="AZ41" i="174"/>
  <c r="F42" i="174"/>
  <c r="H42" i="174" s="1"/>
  <c r="O42" i="174"/>
  <c r="R42" i="174" s="1"/>
  <c r="S42" i="174"/>
  <c r="AZ42" i="174"/>
  <c r="F43" i="174"/>
  <c r="H43" i="174" s="1"/>
  <c r="O43" i="174"/>
  <c r="R43" i="174" s="1"/>
  <c r="S43" i="174"/>
  <c r="AZ43" i="174"/>
  <c r="F44" i="174"/>
  <c r="H44" i="174" s="1"/>
  <c r="O44" i="174"/>
  <c r="R44" i="174" s="1"/>
  <c r="S44" i="174"/>
  <c r="AZ44" i="174"/>
  <c r="F45" i="174"/>
  <c r="H45" i="174" s="1"/>
  <c r="O45" i="174"/>
  <c r="R45" i="174" s="1"/>
  <c r="S45" i="174"/>
  <c r="AZ45" i="174"/>
  <c r="F46" i="174"/>
  <c r="H46" i="174" s="1"/>
  <c r="O46" i="174"/>
  <c r="R46" i="174"/>
  <c r="S46" i="174"/>
  <c r="AZ46" i="174"/>
  <c r="F47" i="174"/>
  <c r="H47" i="174" s="1"/>
  <c r="O47" i="174"/>
  <c r="R47" i="174" s="1"/>
  <c r="S47" i="174"/>
  <c r="AZ47" i="174"/>
  <c r="F48" i="174"/>
  <c r="H48" i="174"/>
  <c r="O48" i="174"/>
  <c r="R48" i="174" s="1"/>
  <c r="S48" i="174"/>
  <c r="AZ48" i="174"/>
  <c r="F49" i="174"/>
  <c r="H49" i="174" s="1"/>
  <c r="O49" i="174"/>
  <c r="R49" i="174" s="1"/>
  <c r="S49" i="174"/>
  <c r="AZ49" i="174"/>
  <c r="F50" i="174"/>
  <c r="H50" i="174" s="1"/>
  <c r="O50" i="174"/>
  <c r="R50" i="174" s="1"/>
  <c r="S50" i="174"/>
  <c r="AZ50" i="174"/>
  <c r="F51" i="174"/>
  <c r="H51" i="174" s="1"/>
  <c r="O51" i="174"/>
  <c r="R51" i="174" s="1"/>
  <c r="S51" i="174"/>
  <c r="AZ51" i="174"/>
  <c r="F52" i="174"/>
  <c r="H52" i="174" s="1"/>
  <c r="O52" i="174"/>
  <c r="R52" i="174" s="1"/>
  <c r="S52" i="174"/>
  <c r="AZ52" i="174"/>
  <c r="F53" i="174"/>
  <c r="H53" i="174" s="1"/>
  <c r="O53" i="174"/>
  <c r="R53" i="174" s="1"/>
  <c r="V53" i="174" s="1"/>
  <c r="S53" i="174"/>
  <c r="AZ53" i="174"/>
  <c r="F54" i="174"/>
  <c r="H54" i="174" s="1"/>
  <c r="O54" i="174"/>
  <c r="R54" i="174" s="1"/>
  <c r="V54" i="174" s="1"/>
  <c r="S54" i="174"/>
  <c r="AZ54" i="174"/>
  <c r="F55" i="174"/>
  <c r="H55" i="174" s="1"/>
  <c r="O55" i="174"/>
  <c r="R55" i="174" s="1"/>
  <c r="V55" i="174" s="1"/>
  <c r="S55" i="174"/>
  <c r="AZ55" i="174"/>
  <c r="F56" i="174"/>
  <c r="H56" i="174" s="1"/>
  <c r="O56" i="174"/>
  <c r="R56" i="174" s="1"/>
  <c r="S56" i="174"/>
  <c r="AZ56" i="174"/>
  <c r="F57" i="174"/>
  <c r="H57" i="174" s="1"/>
  <c r="O57" i="174"/>
  <c r="R57" i="174" s="1"/>
  <c r="S57" i="174"/>
  <c r="AZ57" i="174"/>
  <c r="F58" i="174"/>
  <c r="H58" i="174" s="1"/>
  <c r="O58" i="174"/>
  <c r="R58" i="174" s="1"/>
  <c r="S58" i="174"/>
  <c r="AZ58" i="174"/>
  <c r="F59" i="174"/>
  <c r="H59" i="174" s="1"/>
  <c r="O59" i="174"/>
  <c r="R59" i="174" s="1"/>
  <c r="V59" i="174" s="1"/>
  <c r="S59" i="174"/>
  <c r="AZ59" i="174"/>
  <c r="F60" i="174"/>
  <c r="H60" i="174" s="1"/>
  <c r="O60" i="174"/>
  <c r="R60" i="174" s="1"/>
  <c r="S60" i="174"/>
  <c r="AZ60" i="174"/>
  <c r="F61" i="174"/>
  <c r="H61" i="174" s="1"/>
  <c r="O61" i="174"/>
  <c r="R61" i="174" s="1"/>
  <c r="S61" i="174"/>
  <c r="AZ61" i="174"/>
  <c r="F62" i="174"/>
  <c r="H62" i="174" s="1"/>
  <c r="O62" i="174"/>
  <c r="R62" i="174" s="1"/>
  <c r="V62" i="174" s="1"/>
  <c r="S62" i="174"/>
  <c r="AZ62" i="174"/>
  <c r="F63" i="174"/>
  <c r="H63" i="174"/>
  <c r="O63" i="174"/>
  <c r="R63" i="174" s="1"/>
  <c r="V63" i="174" s="1"/>
  <c r="S63" i="174"/>
  <c r="AZ63" i="174"/>
  <c r="F64" i="174"/>
  <c r="H64" i="174" s="1"/>
  <c r="O64" i="174"/>
  <c r="R64" i="174" s="1"/>
  <c r="V64" i="174" s="1"/>
  <c r="S64" i="174"/>
  <c r="AZ64" i="174"/>
  <c r="F65" i="174"/>
  <c r="H65" i="174" s="1"/>
  <c r="O65" i="174"/>
  <c r="R65" i="174" s="1"/>
  <c r="V65" i="174" s="1"/>
  <c r="S65" i="174"/>
  <c r="AZ65" i="174"/>
  <c r="F66" i="174"/>
  <c r="H66" i="174" s="1"/>
  <c r="O66" i="174"/>
  <c r="R66" i="174" s="1"/>
  <c r="S66" i="174"/>
  <c r="AZ66" i="174"/>
  <c r="F67" i="174"/>
  <c r="H67" i="174" s="1"/>
  <c r="O67" i="174"/>
  <c r="R67" i="174" s="1"/>
  <c r="S67" i="174"/>
  <c r="AZ67" i="174"/>
  <c r="F68" i="174"/>
  <c r="H68" i="174" s="1"/>
  <c r="O68" i="174"/>
  <c r="R68" i="174" s="1"/>
  <c r="S68" i="174"/>
  <c r="AZ68" i="174"/>
  <c r="F69" i="174"/>
  <c r="H69" i="174" s="1"/>
  <c r="O69" i="174"/>
  <c r="R69" i="174" s="1"/>
  <c r="S69" i="174"/>
  <c r="AZ69" i="174"/>
  <c r="F70" i="174"/>
  <c r="H70" i="174" s="1"/>
  <c r="O70" i="174"/>
  <c r="R70" i="174" s="1"/>
  <c r="S70" i="174"/>
  <c r="AZ70" i="174"/>
  <c r="F71" i="174"/>
  <c r="H71" i="174" s="1"/>
  <c r="O71" i="174"/>
  <c r="R71" i="174" s="1"/>
  <c r="S71" i="174"/>
  <c r="AZ71" i="174"/>
  <c r="F72" i="174"/>
  <c r="H72" i="174" s="1"/>
  <c r="O72" i="174"/>
  <c r="R72" i="174" s="1"/>
  <c r="S72" i="174"/>
  <c r="AZ72" i="174"/>
  <c r="F73" i="174"/>
  <c r="H73" i="174" s="1"/>
  <c r="O73" i="174"/>
  <c r="R73" i="174" s="1"/>
  <c r="V73" i="174" s="1"/>
  <c r="S73" i="174"/>
  <c r="AZ73" i="174"/>
  <c r="F74" i="174"/>
  <c r="H74" i="174" s="1"/>
  <c r="O74" i="174"/>
  <c r="R74" i="174" s="1"/>
  <c r="S74" i="174"/>
  <c r="AZ74" i="174"/>
  <c r="F75" i="174"/>
  <c r="H75" i="174" s="1"/>
  <c r="O75" i="174"/>
  <c r="R75" i="174" s="1"/>
  <c r="V75" i="174" s="1"/>
  <c r="S75" i="174"/>
  <c r="AZ75" i="174"/>
  <c r="F76" i="174"/>
  <c r="H76" i="174" s="1"/>
  <c r="O76" i="174"/>
  <c r="R76" i="174" s="1"/>
  <c r="S76" i="174"/>
  <c r="AZ76" i="174"/>
  <c r="F77" i="174"/>
  <c r="H77" i="174" s="1"/>
  <c r="O77" i="174"/>
  <c r="R77" i="174" s="1"/>
  <c r="S77" i="174"/>
  <c r="AZ77" i="174"/>
  <c r="F78" i="174"/>
  <c r="H78" i="174" s="1"/>
  <c r="O78" i="174"/>
  <c r="R78" i="174" s="1"/>
  <c r="S78" i="174"/>
  <c r="AZ78" i="174"/>
  <c r="F79" i="174"/>
  <c r="H79" i="174" s="1"/>
  <c r="O79" i="174"/>
  <c r="R79" i="174" s="1"/>
  <c r="V79" i="174" s="1"/>
  <c r="S79" i="174"/>
  <c r="AZ79" i="174"/>
  <c r="F80" i="174"/>
  <c r="H80" i="174" s="1"/>
  <c r="O80" i="174"/>
  <c r="R80" i="174" s="1"/>
  <c r="S80" i="174"/>
  <c r="AZ80" i="174"/>
  <c r="F81" i="174"/>
  <c r="H81" i="174" s="1"/>
  <c r="O81" i="174"/>
  <c r="R81" i="174" s="1"/>
  <c r="S81" i="174"/>
  <c r="AZ81" i="174"/>
  <c r="F82" i="174"/>
  <c r="H82" i="174" s="1"/>
  <c r="O82" i="174"/>
  <c r="R82" i="174" s="1"/>
  <c r="S82" i="174"/>
  <c r="AZ82" i="174"/>
  <c r="F83" i="174"/>
  <c r="H83" i="174" s="1"/>
  <c r="O83" i="174"/>
  <c r="R83" i="174" s="1"/>
  <c r="S83" i="174"/>
  <c r="AZ83" i="174"/>
  <c r="F84" i="174"/>
  <c r="H84" i="174" s="1"/>
  <c r="O84" i="174"/>
  <c r="R84" i="174" s="1"/>
  <c r="S84" i="174"/>
  <c r="AZ84" i="174"/>
  <c r="O85" i="174"/>
  <c r="R85" i="174" s="1"/>
  <c r="V85" i="174" s="1"/>
  <c r="S85" i="174"/>
  <c r="AZ85" i="174"/>
  <c r="F86" i="174"/>
  <c r="H86" i="174" s="1"/>
  <c r="O86" i="174"/>
  <c r="R86" i="174" s="1"/>
  <c r="S86" i="174"/>
  <c r="AZ86" i="174"/>
  <c r="F87" i="174"/>
  <c r="H87" i="174" s="1"/>
  <c r="O87" i="174"/>
  <c r="R87" i="174" s="1"/>
  <c r="V87" i="174" s="1"/>
  <c r="S87" i="174"/>
  <c r="AZ87" i="174"/>
  <c r="F88" i="174"/>
  <c r="H88" i="174" s="1"/>
  <c r="O88" i="174"/>
  <c r="R88" i="174" s="1"/>
  <c r="V88" i="174" s="1"/>
  <c r="S88" i="174"/>
  <c r="AZ88" i="174"/>
  <c r="F89" i="174"/>
  <c r="H89" i="174" s="1"/>
  <c r="O89" i="174"/>
  <c r="R89" i="174" s="1"/>
  <c r="S89" i="174"/>
  <c r="AZ89" i="174"/>
  <c r="F90" i="174"/>
  <c r="H90" i="174" s="1"/>
  <c r="O90" i="174"/>
  <c r="R90" i="174" s="1"/>
  <c r="V90" i="174" s="1"/>
  <c r="S90" i="174"/>
  <c r="AZ90" i="174"/>
  <c r="F91" i="174"/>
  <c r="H91" i="174" s="1"/>
  <c r="O91" i="174"/>
  <c r="R91" i="174" s="1"/>
  <c r="S91" i="174"/>
  <c r="AZ91" i="174"/>
  <c r="F92" i="174"/>
  <c r="H92" i="174" s="1"/>
  <c r="O92" i="174"/>
  <c r="R92" i="174" s="1"/>
  <c r="S92" i="174"/>
  <c r="AZ92" i="174"/>
  <c r="F93" i="174"/>
  <c r="H93" i="174" s="1"/>
  <c r="O93" i="174"/>
  <c r="R93" i="174" s="1"/>
  <c r="S93" i="174"/>
  <c r="AZ93" i="174"/>
  <c r="F94" i="174"/>
  <c r="H94" i="174" s="1"/>
  <c r="O94" i="174"/>
  <c r="R94" i="174" s="1"/>
  <c r="S94" i="174"/>
  <c r="AZ94" i="174"/>
  <c r="F95" i="174"/>
  <c r="H95" i="174" s="1"/>
  <c r="O95" i="174"/>
  <c r="R95" i="174" s="1"/>
  <c r="S95" i="174"/>
  <c r="AZ95" i="174"/>
  <c r="F96" i="174"/>
  <c r="H96" i="174" s="1"/>
  <c r="O96" i="174"/>
  <c r="R96" i="174" s="1"/>
  <c r="V96" i="174" s="1"/>
  <c r="S96" i="174"/>
  <c r="AZ96" i="174"/>
  <c r="F97" i="174"/>
  <c r="H97" i="174" s="1"/>
  <c r="O97" i="174"/>
  <c r="R97" i="174" s="1"/>
  <c r="V97" i="174" s="1"/>
  <c r="S97" i="174"/>
  <c r="AZ97" i="174"/>
  <c r="F98" i="174"/>
  <c r="H98" i="174" s="1"/>
  <c r="O98" i="174"/>
  <c r="R98" i="174" s="1"/>
  <c r="V98" i="174" s="1"/>
  <c r="S98" i="174"/>
  <c r="AZ98" i="174"/>
  <c r="F99" i="174"/>
  <c r="H99" i="174" s="1"/>
  <c r="O99" i="174"/>
  <c r="R99" i="174" s="1"/>
  <c r="S99" i="174"/>
  <c r="AZ99" i="174"/>
  <c r="F100" i="174"/>
  <c r="H100" i="174" s="1"/>
  <c r="O100" i="174"/>
  <c r="R100" i="174" s="1"/>
  <c r="S100" i="174"/>
  <c r="AZ100" i="174"/>
  <c r="F101" i="174"/>
  <c r="H101" i="174" s="1"/>
  <c r="O101" i="174"/>
  <c r="R101" i="174" s="1"/>
  <c r="V101" i="174" s="1"/>
  <c r="S101" i="174"/>
  <c r="AZ101" i="174"/>
  <c r="F102" i="174"/>
  <c r="H102" i="174" s="1"/>
  <c r="O102" i="174"/>
  <c r="R102" i="174" s="1"/>
  <c r="S102" i="174"/>
  <c r="AZ102" i="174"/>
  <c r="F103" i="174"/>
  <c r="H103" i="174" s="1"/>
  <c r="O103" i="174"/>
  <c r="R103" i="174" s="1"/>
  <c r="S103" i="174"/>
  <c r="AZ103" i="174"/>
  <c r="F104" i="174"/>
  <c r="H104" i="174" s="1"/>
  <c r="O104" i="174"/>
  <c r="R104" i="174" s="1"/>
  <c r="V104" i="174" s="1"/>
  <c r="S104" i="174"/>
  <c r="AZ104" i="174"/>
  <c r="F105" i="174"/>
  <c r="H105" i="174" s="1"/>
  <c r="O105" i="174"/>
  <c r="R105" i="174" s="1"/>
  <c r="S105" i="174"/>
  <c r="AZ105" i="174"/>
  <c r="C106" i="174"/>
  <c r="D106" i="174"/>
  <c r="G106" i="174"/>
  <c r="M106" i="174"/>
  <c r="N106" i="174"/>
  <c r="Q106" i="174"/>
  <c r="T106" i="174"/>
  <c r="U106" i="174"/>
  <c r="AW113" i="174"/>
  <c r="AW114" i="174" s="1"/>
  <c r="E114" i="174"/>
  <c r="E116" i="174" s="1"/>
  <c r="G114" i="174"/>
  <c r="E18" i="174" s="1"/>
  <c r="F18" i="174" s="1"/>
  <c r="H18" i="174" s="1"/>
  <c r="G115" i="174"/>
  <c r="E85" i="174" s="1"/>
  <c r="F85" i="174" s="1"/>
  <c r="H85" i="174" s="1"/>
  <c r="F116" i="174"/>
  <c r="EU122" i="174"/>
  <c r="H143" i="147" s="1"/>
  <c r="DM4" i="175"/>
  <c r="DR4" i="175"/>
  <c r="F6" i="175"/>
  <c r="H6" i="175" s="1"/>
  <c r="I154" i="147" s="1"/>
  <c r="F7" i="175"/>
  <c r="H7" i="175" s="1"/>
  <c r="F8" i="175"/>
  <c r="H8" i="175" s="1"/>
  <c r="F9" i="175"/>
  <c r="H9" i="175" s="1"/>
  <c r="F10" i="175"/>
  <c r="H10" i="175" s="1"/>
  <c r="F11" i="175"/>
  <c r="H11" i="175" s="1"/>
  <c r="F12" i="175"/>
  <c r="H12" i="175" s="1"/>
  <c r="F13" i="175"/>
  <c r="H13" i="175" s="1"/>
  <c r="F14" i="175"/>
  <c r="H14" i="175" s="1"/>
  <c r="F15" i="175"/>
  <c r="H15" i="175" s="1"/>
  <c r="F16" i="175"/>
  <c r="H16" i="175" s="1"/>
  <c r="F17" i="175"/>
  <c r="H17" i="175" s="1"/>
  <c r="F19" i="175"/>
  <c r="H19" i="175" s="1"/>
  <c r="F20" i="175"/>
  <c r="H20" i="175" s="1"/>
  <c r="F21" i="175"/>
  <c r="H21" i="175" s="1"/>
  <c r="F22" i="175"/>
  <c r="H22" i="175" s="1"/>
  <c r="F23" i="175"/>
  <c r="H23" i="175" s="1"/>
  <c r="F24" i="175"/>
  <c r="H24" i="175" s="1"/>
  <c r="F25" i="175"/>
  <c r="H25" i="175" s="1"/>
  <c r="F26" i="175"/>
  <c r="H26" i="175" s="1"/>
  <c r="F27" i="175"/>
  <c r="H27" i="175" s="1"/>
  <c r="F28" i="175"/>
  <c r="H28" i="175" s="1"/>
  <c r="F29" i="175"/>
  <c r="H29" i="175" s="1"/>
  <c r="F30" i="175"/>
  <c r="H30" i="175" s="1"/>
  <c r="F31" i="175"/>
  <c r="H31" i="175" s="1"/>
  <c r="F32" i="175"/>
  <c r="H32" i="175" s="1"/>
  <c r="F33" i="175"/>
  <c r="H33" i="175" s="1"/>
  <c r="F34" i="175"/>
  <c r="H34" i="175" s="1"/>
  <c r="F35" i="175"/>
  <c r="H35" i="175" s="1"/>
  <c r="F36" i="175"/>
  <c r="H36" i="175" s="1"/>
  <c r="F37" i="175"/>
  <c r="H37" i="175" s="1"/>
  <c r="F38" i="175"/>
  <c r="H38" i="175" s="1"/>
  <c r="F39" i="175"/>
  <c r="H39" i="175" s="1"/>
  <c r="F40" i="175"/>
  <c r="H40" i="175" s="1"/>
  <c r="F41" i="175"/>
  <c r="H41" i="175" s="1"/>
  <c r="F42" i="175"/>
  <c r="H42" i="175" s="1"/>
  <c r="F43" i="175"/>
  <c r="H43" i="175" s="1"/>
  <c r="F44" i="175"/>
  <c r="H44" i="175" s="1"/>
  <c r="F45" i="175"/>
  <c r="H45" i="175" s="1"/>
  <c r="F46" i="175"/>
  <c r="H46" i="175" s="1"/>
  <c r="F47" i="175"/>
  <c r="H47" i="175" s="1"/>
  <c r="F48" i="175"/>
  <c r="H48" i="175" s="1"/>
  <c r="F49" i="175"/>
  <c r="H49" i="175" s="1"/>
  <c r="F50" i="175"/>
  <c r="H50" i="175" s="1"/>
  <c r="F51" i="175"/>
  <c r="H51" i="175" s="1"/>
  <c r="F52" i="175"/>
  <c r="H52" i="175" s="1"/>
  <c r="F53" i="175"/>
  <c r="H53" i="175" s="1"/>
  <c r="F54" i="175"/>
  <c r="H54" i="175" s="1"/>
  <c r="F55" i="175"/>
  <c r="H55" i="175" s="1"/>
  <c r="F56" i="175"/>
  <c r="H56" i="175" s="1"/>
  <c r="F57" i="175"/>
  <c r="H57" i="175" s="1"/>
  <c r="F58" i="175"/>
  <c r="H58" i="175" s="1"/>
  <c r="F59" i="175"/>
  <c r="H59" i="175" s="1"/>
  <c r="F60" i="175"/>
  <c r="H60" i="175" s="1"/>
  <c r="F61" i="175"/>
  <c r="H61" i="175" s="1"/>
  <c r="F62" i="175"/>
  <c r="H62" i="175" s="1"/>
  <c r="F63" i="175"/>
  <c r="H63" i="175" s="1"/>
  <c r="F64" i="175"/>
  <c r="H64" i="175" s="1"/>
  <c r="F65" i="175"/>
  <c r="H65" i="175" s="1"/>
  <c r="F66" i="175"/>
  <c r="H66" i="175" s="1"/>
  <c r="F67" i="175"/>
  <c r="H67" i="175" s="1"/>
  <c r="F68" i="175"/>
  <c r="H68" i="175" s="1"/>
  <c r="F69" i="175"/>
  <c r="H69" i="175" s="1"/>
  <c r="F70" i="175"/>
  <c r="H70" i="175" s="1"/>
  <c r="F71" i="175"/>
  <c r="H71" i="175" s="1"/>
  <c r="F72" i="175"/>
  <c r="H72" i="175" s="1"/>
  <c r="F73" i="175"/>
  <c r="H73" i="175" s="1"/>
  <c r="F74" i="175"/>
  <c r="H74" i="175" s="1"/>
  <c r="F75" i="175"/>
  <c r="H75" i="175" s="1"/>
  <c r="F76" i="175"/>
  <c r="H76" i="175" s="1"/>
  <c r="F77" i="175"/>
  <c r="H77" i="175" s="1"/>
  <c r="F78" i="175"/>
  <c r="H78" i="175" s="1"/>
  <c r="F79" i="175"/>
  <c r="H79" i="175" s="1"/>
  <c r="F80" i="175"/>
  <c r="H80" i="175" s="1"/>
  <c r="F81" i="175"/>
  <c r="H81" i="175" s="1"/>
  <c r="F82" i="175"/>
  <c r="H82" i="175" s="1"/>
  <c r="F83" i="175"/>
  <c r="H83" i="175" s="1"/>
  <c r="F84" i="175"/>
  <c r="H84" i="175" s="1"/>
  <c r="F86" i="175"/>
  <c r="H86" i="175" s="1"/>
  <c r="F87" i="175"/>
  <c r="H87" i="175" s="1"/>
  <c r="F88" i="175"/>
  <c r="H88" i="175" s="1"/>
  <c r="F89" i="175"/>
  <c r="H89" i="175" s="1"/>
  <c r="F90" i="175"/>
  <c r="H90" i="175" s="1"/>
  <c r="F91" i="175"/>
  <c r="H91" i="175" s="1"/>
  <c r="F92" i="175"/>
  <c r="H92" i="175" s="1"/>
  <c r="F93" i="175"/>
  <c r="H93" i="175" s="1"/>
  <c r="F94" i="175"/>
  <c r="H94" i="175" s="1"/>
  <c r="F95" i="175"/>
  <c r="H95" i="175" s="1"/>
  <c r="F96" i="175"/>
  <c r="H96" i="175" s="1"/>
  <c r="F97" i="175"/>
  <c r="H97" i="175" s="1"/>
  <c r="F98" i="175"/>
  <c r="H98" i="175" s="1"/>
  <c r="F99" i="175"/>
  <c r="H99" i="175" s="1"/>
  <c r="F100" i="175"/>
  <c r="H100" i="175" s="1"/>
  <c r="F101" i="175"/>
  <c r="H101" i="175" s="1"/>
  <c r="F102" i="175"/>
  <c r="H102" i="175" s="1"/>
  <c r="F103" i="175"/>
  <c r="H103" i="175" s="1"/>
  <c r="F104" i="175"/>
  <c r="H104" i="175" s="1"/>
  <c r="F105" i="175"/>
  <c r="H105" i="175" s="1"/>
  <c r="C106" i="175"/>
  <c r="D106" i="175"/>
  <c r="G106" i="175"/>
  <c r="E114" i="175"/>
  <c r="E116" i="175" s="1"/>
  <c r="G114" i="175"/>
  <c r="H114" i="175" s="1"/>
  <c r="G115" i="175"/>
  <c r="H115" i="175" s="1"/>
  <c r="F116" i="175"/>
  <c r="EU135" i="175"/>
  <c r="EU136" i="175" s="1"/>
  <c r="DM4" i="177"/>
  <c r="DR4" i="177"/>
  <c r="C106" i="177"/>
  <c r="D106" i="177"/>
  <c r="E106" i="177"/>
  <c r="F106" i="177"/>
  <c r="G106" i="177"/>
  <c r="H106" i="177"/>
  <c r="M106" i="177"/>
  <c r="N106" i="177"/>
  <c r="O106" i="177"/>
  <c r="Q106" i="177"/>
  <c r="R106" i="177"/>
  <c r="S106" i="177"/>
  <c r="T106" i="177"/>
  <c r="U106" i="177"/>
  <c r="V106" i="177"/>
  <c r="Z106" i="177"/>
  <c r="AA106" i="177"/>
  <c r="AB106" i="177"/>
  <c r="AC106" i="177"/>
  <c r="AD106" i="177"/>
  <c r="AE106" i="177"/>
  <c r="E116" i="177"/>
  <c r="F116" i="177"/>
  <c r="G116" i="177"/>
  <c r="H116" i="177"/>
  <c r="EU122" i="177"/>
  <c r="EU135" i="177" s="1"/>
  <c r="EU136" i="177" s="1"/>
  <c r="DM4" i="178"/>
  <c r="DR4" i="178"/>
  <c r="DM4" i="179"/>
  <c r="DR4" i="179"/>
  <c r="E10" i="147"/>
  <c r="F10" i="147"/>
  <c r="G10" i="147"/>
  <c r="H10" i="147"/>
  <c r="I10" i="147"/>
  <c r="J10" i="147"/>
  <c r="E11" i="147"/>
  <c r="E18" i="147" s="1"/>
  <c r="F11" i="147"/>
  <c r="F18" i="147" s="1"/>
  <c r="G11" i="147"/>
  <c r="G18" i="147" s="1"/>
  <c r="H11" i="147"/>
  <c r="H18" i="147" s="1"/>
  <c r="I11" i="147"/>
  <c r="I18" i="147" s="1"/>
  <c r="J11" i="147"/>
  <c r="J18" i="147" s="1"/>
  <c r="K11" i="147"/>
  <c r="E13" i="147"/>
  <c r="E74" i="147" s="1"/>
  <c r="F13" i="147"/>
  <c r="F74" i="147" s="1"/>
  <c r="G13" i="147"/>
  <c r="G74" i="147" s="1"/>
  <c r="H13" i="147"/>
  <c r="H74" i="147" s="1"/>
  <c r="I13" i="147"/>
  <c r="I74" i="147" s="1"/>
  <c r="J13" i="147"/>
  <c r="J74" i="147" s="1"/>
  <c r="K13" i="147"/>
  <c r="K74" i="147" s="1"/>
  <c r="E16" i="147"/>
  <c r="F16" i="147"/>
  <c r="G16" i="147"/>
  <c r="H16" i="147"/>
  <c r="I16" i="147"/>
  <c r="J16" i="147"/>
  <c r="K16" i="147"/>
  <c r="E17" i="147"/>
  <c r="F17" i="147"/>
  <c r="G17" i="147"/>
  <c r="H17" i="147"/>
  <c r="I17" i="147"/>
  <c r="J17" i="147"/>
  <c r="K17" i="147"/>
  <c r="F24" i="147"/>
  <c r="F76" i="147" s="1"/>
  <c r="H24" i="147"/>
  <c r="H76" i="147" s="1"/>
  <c r="I24" i="147"/>
  <c r="I76" i="147" s="1"/>
  <c r="J24" i="147"/>
  <c r="J76" i="147" s="1"/>
  <c r="K24" i="147"/>
  <c r="E28" i="147"/>
  <c r="F28" i="147"/>
  <c r="G28" i="147"/>
  <c r="H28" i="147"/>
  <c r="I28" i="147"/>
  <c r="J28" i="147"/>
  <c r="K28" i="147"/>
  <c r="E35" i="147"/>
  <c r="E117" i="147" s="1"/>
  <c r="F35" i="147"/>
  <c r="F117" i="147" s="1"/>
  <c r="G35" i="147"/>
  <c r="G84" i="147" s="1"/>
  <c r="H35" i="147"/>
  <c r="H117" i="147" s="1"/>
  <c r="I35" i="147"/>
  <c r="I84" i="147" s="1"/>
  <c r="J35" i="147"/>
  <c r="J84" i="147" s="1"/>
  <c r="K35" i="147"/>
  <c r="K84" i="147" s="1"/>
  <c r="F37" i="147"/>
  <c r="G37" i="147"/>
  <c r="H37" i="147"/>
  <c r="I37" i="147"/>
  <c r="J37" i="147"/>
  <c r="K37" i="147"/>
  <c r="E43" i="147"/>
  <c r="F43" i="147"/>
  <c r="G43" i="147"/>
  <c r="H43" i="147"/>
  <c r="I43" i="147"/>
  <c r="J43" i="147"/>
  <c r="K43" i="147"/>
  <c r="F46" i="147"/>
  <c r="G46" i="147"/>
  <c r="H46" i="147"/>
  <c r="I46" i="147"/>
  <c r="J46" i="147"/>
  <c r="K46" i="147"/>
  <c r="E51" i="147"/>
  <c r="F51" i="147"/>
  <c r="G51" i="147"/>
  <c r="H51" i="147"/>
  <c r="I51" i="147"/>
  <c r="J51" i="147"/>
  <c r="K51" i="147"/>
  <c r="E52" i="147"/>
  <c r="F52" i="147"/>
  <c r="G52" i="147"/>
  <c r="H52" i="147"/>
  <c r="I52" i="147"/>
  <c r="J52" i="147"/>
  <c r="K52" i="147"/>
  <c r="E73" i="147"/>
  <c r="F73" i="147"/>
  <c r="G73" i="147"/>
  <c r="H73" i="147"/>
  <c r="I73" i="147"/>
  <c r="J73" i="147"/>
  <c r="K73" i="147"/>
  <c r="E83" i="147"/>
  <c r="F83" i="147"/>
  <c r="G83" i="147"/>
  <c r="H83" i="147"/>
  <c r="I83" i="147"/>
  <c r="J83" i="147"/>
  <c r="K83" i="147"/>
  <c r="E87" i="147"/>
  <c r="F87" i="147"/>
  <c r="G87" i="147"/>
  <c r="H87" i="147"/>
  <c r="H110" i="147" s="1"/>
  <c r="H113" i="147" s="1"/>
  <c r="I87" i="147"/>
  <c r="I110" i="147" s="1"/>
  <c r="J87" i="147"/>
  <c r="J110" i="147" s="1"/>
  <c r="J113" i="147" s="1"/>
  <c r="K87" i="147"/>
  <c r="G110" i="147"/>
  <c r="E134" i="147"/>
  <c r="F134" i="147"/>
  <c r="G134" i="147"/>
  <c r="H134" i="147"/>
  <c r="E135" i="147"/>
  <c r="F135" i="147"/>
  <c r="G135" i="147"/>
  <c r="H135" i="147"/>
  <c r="F143" i="147"/>
  <c r="G143" i="147"/>
  <c r="I143" i="147"/>
  <c r="J143" i="147"/>
  <c r="K143" i="147"/>
  <c r="E146" i="147"/>
  <c r="F146" i="147"/>
  <c r="G146" i="147"/>
  <c r="H146" i="147"/>
  <c r="I146" i="147"/>
  <c r="J146" i="147"/>
  <c r="K146" i="147"/>
  <c r="E154" i="147"/>
  <c r="J154" i="147"/>
  <c r="K154" i="147"/>
  <c r="E155" i="147"/>
  <c r="F155" i="147"/>
  <c r="G155" i="147"/>
  <c r="H155" i="147"/>
  <c r="I155" i="147"/>
  <c r="J155" i="147"/>
  <c r="K155" i="147"/>
  <c r="H165" i="147"/>
  <c r="I165" i="147"/>
  <c r="J165" i="147"/>
  <c r="K165" i="147"/>
  <c r="L110" i="147"/>
  <c r="M63" i="147" l="1"/>
  <c r="P63" i="147" s="1"/>
  <c r="P54" i="147"/>
  <c r="N136" i="147"/>
  <c r="N144" i="147" s="1"/>
  <c r="M85" i="147"/>
  <c r="P85" i="147" s="1"/>
  <c r="P84" i="147"/>
  <c r="M78" i="147"/>
  <c r="P75" i="147"/>
  <c r="V25" i="174"/>
  <c r="V90" i="173"/>
  <c r="V77" i="173"/>
  <c r="V73" i="173"/>
  <c r="V56" i="173"/>
  <c r="V55" i="173"/>
  <c r="V45" i="173"/>
  <c r="V21" i="173"/>
  <c r="DT16" i="173"/>
  <c r="V102" i="172"/>
  <c r="V98" i="172"/>
  <c r="V94" i="172"/>
  <c r="V90" i="172"/>
  <c r="V72" i="172"/>
  <c r="V64" i="172"/>
  <c r="V56" i="172"/>
  <c r="V51" i="172"/>
  <c r="V47" i="172"/>
  <c r="V43" i="172"/>
  <c r="V12" i="172"/>
  <c r="V8" i="172"/>
  <c r="V84" i="174"/>
  <c r="V83" i="174"/>
  <c r="V41" i="174"/>
  <c r="V57" i="173"/>
  <c r="V38" i="173"/>
  <c r="V30" i="173"/>
  <c r="V26" i="173"/>
  <c r="V40" i="172"/>
  <c r="V32" i="172"/>
  <c r="V29" i="172"/>
  <c r="J54" i="147"/>
  <c r="J63" i="147" s="1"/>
  <c r="F54" i="147"/>
  <c r="F63" i="147" s="1"/>
  <c r="V88" i="173"/>
  <c r="V93" i="172"/>
  <c r="V67" i="174"/>
  <c r="V44" i="174"/>
  <c r="V40" i="174"/>
  <c r="V23" i="174"/>
  <c r="V21" i="174"/>
  <c r="V66" i="173"/>
  <c r="V65" i="173"/>
  <c r="V64" i="173"/>
  <c r="V20" i="173"/>
  <c r="V19" i="173"/>
  <c r="V100" i="172"/>
  <c r="V75" i="172"/>
  <c r="V59" i="172"/>
  <c r="V38" i="172"/>
  <c r="V89" i="173"/>
  <c r="V78" i="173"/>
  <c r="V23" i="173"/>
  <c r="V72" i="174"/>
  <c r="V70" i="174"/>
  <c r="V47" i="174"/>
  <c r="V99" i="172"/>
  <c r="V74" i="172"/>
  <c r="V13" i="172"/>
  <c r="V16" i="174"/>
  <c r="V91" i="172"/>
  <c r="V101" i="172"/>
  <c r="EE187" i="171"/>
  <c r="EG186" i="171" s="1"/>
  <c r="EK186" i="171" s="1"/>
  <c r="EE159" i="171"/>
  <c r="EG159" i="171" s="1"/>
  <c r="EK159" i="171" s="1"/>
  <c r="V48" i="174"/>
  <c r="V102" i="173"/>
  <c r="V99" i="173"/>
  <c r="V39" i="173"/>
  <c r="V31" i="173"/>
  <c r="V73" i="172"/>
  <c r="V44" i="172"/>
  <c r="V28" i="172"/>
  <c r="V92" i="173"/>
  <c r="V69" i="173"/>
  <c r="H114" i="172"/>
  <c r="V19" i="172"/>
  <c r="V9" i="172"/>
  <c r="G54" i="147"/>
  <c r="G63" i="147" s="1"/>
  <c r="V103" i="172"/>
  <c r="V80" i="174"/>
  <c r="V71" i="174"/>
  <c r="V52" i="174"/>
  <c r="V38" i="174"/>
  <c r="V103" i="173"/>
  <c r="DT91" i="173"/>
  <c r="DT86" i="173"/>
  <c r="DT85" i="173"/>
  <c r="V75" i="173"/>
  <c r="V34" i="173"/>
  <c r="V76" i="174"/>
  <c r="V104" i="173"/>
  <c r="DT92" i="173"/>
  <c r="V76" i="173"/>
  <c r="V60" i="173"/>
  <c r="V36" i="173"/>
  <c r="DT95" i="173"/>
  <c r="V20" i="172"/>
  <c r="V17" i="172"/>
  <c r="EE176" i="171"/>
  <c r="EG175" i="171" s="1"/>
  <c r="EK175" i="171" s="1"/>
  <c r="CW53" i="171"/>
  <c r="V46" i="174"/>
  <c r="DT12" i="173"/>
  <c r="DT11" i="173"/>
  <c r="V97" i="172"/>
  <c r="V80" i="173"/>
  <c r="V68" i="173"/>
  <c r="V50" i="173"/>
  <c r="V42" i="173"/>
  <c r="V28" i="173"/>
  <c r="DT14" i="173"/>
  <c r="EE168" i="171"/>
  <c r="EG167" i="171" s="1"/>
  <c r="EK167" i="171" s="1"/>
  <c r="CW50" i="171"/>
  <c r="CW23" i="171"/>
  <c r="V103" i="174"/>
  <c r="V74" i="174"/>
  <c r="V43" i="174"/>
  <c r="V35" i="174"/>
  <c r="V27" i="174"/>
  <c r="V22" i="174"/>
  <c r="V17" i="174"/>
  <c r="V6" i="174"/>
  <c r="DT105" i="173"/>
  <c r="V84" i="173"/>
  <c r="V61" i="173"/>
  <c r="V10" i="173"/>
  <c r="V8" i="173"/>
  <c r="V7" i="173"/>
  <c r="V85" i="172"/>
  <c r="V76" i="172"/>
  <c r="V69" i="172"/>
  <c r="V60" i="172"/>
  <c r="V45" i="172"/>
  <c r="V21" i="172"/>
  <c r="CG104" i="171"/>
  <c r="CX68" i="171"/>
  <c r="DC68" i="171" s="1"/>
  <c r="CX54" i="171"/>
  <c r="DC54" i="171" s="1"/>
  <c r="CX39" i="171"/>
  <c r="DC39" i="171" s="1"/>
  <c r="V56" i="174"/>
  <c r="V51" i="174"/>
  <c r="V20" i="174"/>
  <c r="DT104" i="173"/>
  <c r="V98" i="173"/>
  <c r="V81" i="173"/>
  <c r="V63" i="173"/>
  <c r="V27" i="173"/>
  <c r="EG187" i="171"/>
  <c r="EK187" i="171" s="1"/>
  <c r="EE163" i="171"/>
  <c r="EG162" i="171" s="1"/>
  <c r="EK162" i="171" s="1"/>
  <c r="DT13" i="173"/>
  <c r="V62" i="172"/>
  <c r="V42" i="172"/>
  <c r="V25" i="172"/>
  <c r="V10" i="172"/>
  <c r="CG88" i="171"/>
  <c r="CW25" i="171"/>
  <c r="EE29" i="171"/>
  <c r="K54" i="147"/>
  <c r="K63" i="147" s="1"/>
  <c r="E85" i="175"/>
  <c r="F85" i="175" s="1"/>
  <c r="H85" i="175" s="1"/>
  <c r="V49" i="174"/>
  <c r="V36" i="174"/>
  <c r="V28" i="174"/>
  <c r="V9" i="174"/>
  <c r="H114" i="173"/>
  <c r="DT102" i="173"/>
  <c r="DT101" i="173"/>
  <c r="V96" i="173"/>
  <c r="DT88" i="173"/>
  <c r="DT87" i="173"/>
  <c r="V79" i="173"/>
  <c r="V71" i="173"/>
  <c r="V41" i="173"/>
  <c r="V37" i="172"/>
  <c r="EE208" i="171"/>
  <c r="EG207" i="171" s="1"/>
  <c r="EK207" i="171" s="1"/>
  <c r="V55" i="172"/>
  <c r="CG103" i="171"/>
  <c r="V78" i="174"/>
  <c r="V57" i="174"/>
  <c r="V42" i="174"/>
  <c r="V14" i="174"/>
  <c r="V105" i="173"/>
  <c r="DT98" i="173"/>
  <c r="DT97" i="173"/>
  <c r="V93" i="173"/>
  <c r="V49" i="173"/>
  <c r="V48" i="173"/>
  <c r="V47" i="173"/>
  <c r="DT18" i="173"/>
  <c r="V16" i="173"/>
  <c r="V86" i="172"/>
  <c r="V77" i="172"/>
  <c r="V70" i="172"/>
  <c r="V61" i="172"/>
  <c r="V46" i="172"/>
  <c r="V41" i="172"/>
  <c r="EE166" i="171"/>
  <c r="EG166" i="171" s="1"/>
  <c r="EK166" i="171" s="1"/>
  <c r="CX55" i="171"/>
  <c r="DC55" i="171" s="1"/>
  <c r="CW32" i="171"/>
  <c r="V93" i="174"/>
  <c r="V81" i="174"/>
  <c r="V68" i="174"/>
  <c r="V60" i="174"/>
  <c r="V24" i="174"/>
  <c r="V19" i="174"/>
  <c r="V12" i="174"/>
  <c r="V53" i="173"/>
  <c r="DT20" i="173"/>
  <c r="V48" i="172"/>
  <c r="EE190" i="171"/>
  <c r="EG189" i="171" s="1"/>
  <c r="EK189" i="171" s="1"/>
  <c r="CX21" i="171"/>
  <c r="DC21" i="171" s="1"/>
  <c r="L54" i="147"/>
  <c r="L76" i="147"/>
  <c r="L113" i="147"/>
  <c r="L117" i="147"/>
  <c r="M14" i="147"/>
  <c r="P14" i="147" s="1"/>
  <c r="K76" i="147"/>
  <c r="I54" i="147"/>
  <c r="I63" i="147" s="1"/>
  <c r="E54" i="147"/>
  <c r="E63" i="147" s="1"/>
  <c r="EE213" i="171"/>
  <c r="EG213" i="171" s="1"/>
  <c r="EK213" i="171" s="1"/>
  <c r="EE178" i="171"/>
  <c r="EG178" i="171" s="1"/>
  <c r="EK178" i="171" s="1"/>
  <c r="CG97" i="171"/>
  <c r="CI97" i="171"/>
  <c r="CJ97" i="171" s="1"/>
  <c r="EE82" i="171"/>
  <c r="EG82" i="171" s="1"/>
  <c r="EK82" i="171" s="1"/>
  <c r="V70" i="173"/>
  <c r="V54" i="173"/>
  <c r="DT41" i="173"/>
  <c r="V40" i="173"/>
  <c r="DT37" i="173"/>
  <c r="V37" i="173"/>
  <c r="V18" i="173"/>
  <c r="V15" i="173"/>
  <c r="V80" i="172"/>
  <c r="V79" i="172"/>
  <c r="V30" i="172"/>
  <c r="V23" i="172"/>
  <c r="EL186" i="171"/>
  <c r="EM186" i="171" s="1"/>
  <c r="EE106" i="171"/>
  <c r="EG104" i="171" s="1"/>
  <c r="EK104" i="171" s="1"/>
  <c r="CW43" i="171"/>
  <c r="CX43" i="171"/>
  <c r="DC43" i="171" s="1"/>
  <c r="V102" i="174"/>
  <c r="V91" i="174"/>
  <c r="V86" i="174"/>
  <c r="V77" i="174"/>
  <c r="V66" i="174"/>
  <c r="V45" i="174"/>
  <c r="V34" i="174"/>
  <c r="DT99" i="173"/>
  <c r="K110" i="147"/>
  <c r="K113" i="147" s="1"/>
  <c r="H116" i="175"/>
  <c r="V105" i="174"/>
  <c r="V95" i="174"/>
  <c r="V89" i="174"/>
  <c r="V69" i="174"/>
  <c r="V58" i="174"/>
  <c r="V37" i="174"/>
  <c r="V26" i="174"/>
  <c r="V13" i="174"/>
  <c r="AZ106" i="174"/>
  <c r="G116" i="173"/>
  <c r="H115" i="173"/>
  <c r="H116" i="173" s="1"/>
  <c r="V100" i="173"/>
  <c r="DT96" i="173"/>
  <c r="DT90" i="173"/>
  <c r="EE206" i="171"/>
  <c r="EG206" i="171" s="1"/>
  <c r="EK206" i="171" s="1"/>
  <c r="CX33" i="171"/>
  <c r="DC33" i="171" s="1"/>
  <c r="CW33" i="171"/>
  <c r="V92" i="174"/>
  <c r="DT100" i="173"/>
  <c r="H54" i="147"/>
  <c r="H63" i="147" s="1"/>
  <c r="H115" i="174"/>
  <c r="V100" i="174"/>
  <c r="V99" i="174"/>
  <c r="V94" i="174"/>
  <c r="V82" i="174"/>
  <c r="V61" i="174"/>
  <c r="V50" i="174"/>
  <c r="V29" i="174"/>
  <c r="V18" i="174"/>
  <c r="V11" i="174"/>
  <c r="V8" i="174"/>
  <c r="V97" i="173"/>
  <c r="DT94" i="173"/>
  <c r="DT93" i="173"/>
  <c r="V91" i="173"/>
  <c r="V82" i="173"/>
  <c r="V72" i="173"/>
  <c r="V62" i="173"/>
  <c r="V46" i="173"/>
  <c r="DT33" i="173"/>
  <c r="V33" i="173"/>
  <c r="DT10" i="173"/>
  <c r="DT9" i="173"/>
  <c r="V9" i="173"/>
  <c r="DT8" i="173"/>
  <c r="DT7" i="173"/>
  <c r="DL106" i="173"/>
  <c r="DM4" i="173" s="1"/>
  <c r="DM6" i="173"/>
  <c r="DT6" i="173" s="1"/>
  <c r="S106" i="173"/>
  <c r="V92" i="172"/>
  <c r="V88" i="172"/>
  <c r="EE153" i="171"/>
  <c r="EG152" i="171" s="1"/>
  <c r="EK152" i="171" s="1"/>
  <c r="AM106" i="171"/>
  <c r="AN105" i="171" s="1"/>
  <c r="AQ105" i="171" s="1"/>
  <c r="AR105" i="171" s="1"/>
  <c r="AS105" i="171" s="1"/>
  <c r="AT105" i="171" s="1"/>
  <c r="AU105" i="171" s="1"/>
  <c r="AW105" i="171" s="1"/>
  <c r="AZ105" i="171" s="1"/>
  <c r="CI77" i="171"/>
  <c r="CJ77" i="171" s="1"/>
  <c r="CG77" i="171"/>
  <c r="G116" i="174"/>
  <c r="S106" i="174"/>
  <c r="DT28" i="173"/>
  <c r="DT21" i="173"/>
  <c r="DT15" i="173"/>
  <c r="O106" i="173"/>
  <c r="G117" i="172"/>
  <c r="V57" i="172"/>
  <c r="AN101" i="171"/>
  <c r="AQ101" i="171" s="1"/>
  <c r="AR101" i="171" s="1"/>
  <c r="AS101" i="171" s="1"/>
  <c r="AT101" i="171" s="1"/>
  <c r="AU101" i="171" s="1"/>
  <c r="AW101" i="171" s="1"/>
  <c r="AZ101" i="171" s="1"/>
  <c r="EE77" i="171"/>
  <c r="EG72" i="171" s="1"/>
  <c r="EK72" i="171" s="1"/>
  <c r="CW70" i="171"/>
  <c r="CX70" i="171"/>
  <c r="DC70" i="171" s="1"/>
  <c r="EE55" i="171"/>
  <c r="EG55" i="171" s="1"/>
  <c r="EK55" i="171" s="1"/>
  <c r="CW49" i="171"/>
  <c r="CX49" i="171"/>
  <c r="DC49" i="171" s="1"/>
  <c r="H114" i="174"/>
  <c r="V15" i="174"/>
  <c r="V10" i="174"/>
  <c r="O106" i="174"/>
  <c r="V101" i="173"/>
  <c r="V85" i="173"/>
  <c r="V74" i="173"/>
  <c r="V67" i="173"/>
  <c r="V59" i="173"/>
  <c r="V51" i="173"/>
  <c r="V43" i="173"/>
  <c r="DT36" i="173"/>
  <c r="V35" i="173"/>
  <c r="V32" i="173"/>
  <c r="DT29" i="173"/>
  <c r="V29" i="173"/>
  <c r="DT25" i="173"/>
  <c r="V25" i="173"/>
  <c r="V22" i="173"/>
  <c r="V14" i="173"/>
  <c r="R11" i="173"/>
  <c r="V11" i="173" s="1"/>
  <c r="H115" i="172"/>
  <c r="H117" i="172" s="1"/>
  <c r="V81" i="172"/>
  <c r="V31" i="172"/>
  <c r="V24" i="172"/>
  <c r="V16" i="172"/>
  <c r="EG211" i="171"/>
  <c r="EK211" i="171" s="1"/>
  <c r="EE174" i="171"/>
  <c r="EG173" i="171" s="1"/>
  <c r="EK173" i="171" s="1"/>
  <c r="EE146" i="171"/>
  <c r="EG146" i="171" s="1"/>
  <c r="EK146" i="171" s="1"/>
  <c r="CI102" i="171"/>
  <c r="CJ102" i="171" s="1"/>
  <c r="CG102" i="171"/>
  <c r="CX100" i="171"/>
  <c r="DC100" i="171" s="1"/>
  <c r="CW97" i="171"/>
  <c r="CG90" i="171"/>
  <c r="CI90" i="171"/>
  <c r="CJ90" i="171" s="1"/>
  <c r="CX65" i="171"/>
  <c r="DC65" i="171" s="1"/>
  <c r="CW65" i="171"/>
  <c r="EG176" i="171"/>
  <c r="EK176" i="171" s="1"/>
  <c r="CG99" i="171"/>
  <c r="AN85" i="171"/>
  <c r="AQ85" i="171" s="1"/>
  <c r="AR85" i="171" s="1"/>
  <c r="AS85" i="171" s="1"/>
  <c r="AT85" i="171" s="1"/>
  <c r="AU85" i="171" s="1"/>
  <c r="AW85" i="171" s="1"/>
  <c r="CI74" i="171"/>
  <c r="CJ74" i="171" s="1"/>
  <c r="CG74" i="171"/>
  <c r="CG56" i="171"/>
  <c r="CG46" i="171"/>
  <c r="EE32" i="171"/>
  <c r="EG30" i="171" s="1"/>
  <c r="EK30" i="171" s="1"/>
  <c r="V82" i="172"/>
  <c r="V67" i="172"/>
  <c r="V53" i="172"/>
  <c r="V52" i="172"/>
  <c r="V35" i="172"/>
  <c r="V27" i="172"/>
  <c r="V6" i="172"/>
  <c r="EE139" i="171"/>
  <c r="EG137" i="171" s="1"/>
  <c r="EK137" i="171" s="1"/>
  <c r="BJ106" i="171"/>
  <c r="CG105" i="171"/>
  <c r="AN103" i="171"/>
  <c r="AQ103" i="171" s="1"/>
  <c r="AR103" i="171" s="1"/>
  <c r="AS103" i="171" s="1"/>
  <c r="AT103" i="171" s="1"/>
  <c r="AU103" i="171" s="1"/>
  <c r="AW103" i="171" s="1"/>
  <c r="AZ103" i="171" s="1"/>
  <c r="AN99" i="171"/>
  <c r="AQ99" i="171" s="1"/>
  <c r="AR99" i="171" s="1"/>
  <c r="AS99" i="171" s="1"/>
  <c r="AT99" i="171" s="1"/>
  <c r="AU99" i="171" s="1"/>
  <c r="AW99" i="171" s="1"/>
  <c r="AZ99" i="171" s="1"/>
  <c r="EE98" i="171"/>
  <c r="EG98" i="171" s="1"/>
  <c r="EK98" i="171" s="1"/>
  <c r="CG98" i="171"/>
  <c r="CG95" i="171"/>
  <c r="CG94" i="171"/>
  <c r="CG93" i="171"/>
  <c r="CG86" i="171"/>
  <c r="AN78" i="171"/>
  <c r="AQ78" i="171" s="1"/>
  <c r="AR78" i="171" s="1"/>
  <c r="AS78" i="171" s="1"/>
  <c r="AT78" i="171" s="1"/>
  <c r="AU78" i="171" s="1"/>
  <c r="AW78" i="171" s="1"/>
  <c r="AZ78" i="171" s="1"/>
  <c r="CI56" i="171"/>
  <c r="CJ56" i="171" s="1"/>
  <c r="EE52" i="171"/>
  <c r="EG51" i="171" s="1"/>
  <c r="EK51" i="171" s="1"/>
  <c r="CX37" i="171"/>
  <c r="DC37" i="171" s="1"/>
  <c r="CW37" i="171"/>
  <c r="EE27" i="171"/>
  <c r="EG24" i="171" s="1"/>
  <c r="EK24" i="171" s="1"/>
  <c r="AN24" i="171"/>
  <c r="AQ24" i="171" s="1"/>
  <c r="AR24" i="171" s="1"/>
  <c r="AS24" i="171" s="1"/>
  <c r="AT24" i="171" s="1"/>
  <c r="AU24" i="171" s="1"/>
  <c r="AW24" i="171" s="1"/>
  <c r="AZ24" i="171" s="1"/>
  <c r="CW15" i="171"/>
  <c r="CX15" i="171"/>
  <c r="DC15" i="171" s="1"/>
  <c r="EG74" i="171"/>
  <c r="EK74" i="171" s="1"/>
  <c r="EE60" i="171"/>
  <c r="EG59" i="171" s="1"/>
  <c r="EK59" i="171" s="1"/>
  <c r="CG70" i="171"/>
  <c r="EE22" i="171"/>
  <c r="EG22" i="171" s="1"/>
  <c r="EK22" i="171" s="1"/>
  <c r="K12" i="147"/>
  <c r="K14" i="147" s="1"/>
  <c r="G12" i="147"/>
  <c r="G14" i="147" s="1"/>
  <c r="G19" i="147" s="1"/>
  <c r="G23" i="147" s="1"/>
  <c r="F12" i="147"/>
  <c r="F14" i="147" s="1"/>
  <c r="F19" i="147" s="1"/>
  <c r="J12" i="147"/>
  <c r="J14" i="147" s="1"/>
  <c r="J19" i="147" s="1"/>
  <c r="J23" i="147" s="1"/>
  <c r="J27" i="147" s="1"/>
  <c r="J31" i="147" s="1"/>
  <c r="J36" i="147" s="1"/>
  <c r="J39" i="147" s="1"/>
  <c r="J61" i="147" s="1"/>
  <c r="E156" i="147"/>
  <c r="K18" i="147"/>
  <c r="F84" i="147"/>
  <c r="F85" i="147" s="1"/>
  <c r="F75" i="147"/>
  <c r="F78" i="147" s="1"/>
  <c r="E12" i="147"/>
  <c r="E14" i="147" s="1"/>
  <c r="E19" i="147" s="1"/>
  <c r="E23" i="147" s="1"/>
  <c r="L74" i="147"/>
  <c r="E75" i="147"/>
  <c r="H156" i="147"/>
  <c r="G117" i="147"/>
  <c r="H12" i="147"/>
  <c r="H14" i="147" s="1"/>
  <c r="H19" i="147" s="1"/>
  <c r="H42" i="147" s="1"/>
  <c r="H44" i="147" s="1"/>
  <c r="H48" i="147" s="1"/>
  <c r="H62" i="147" s="1"/>
  <c r="J156" i="147"/>
  <c r="L156" i="147"/>
  <c r="H84" i="147"/>
  <c r="H85" i="147" s="1"/>
  <c r="L12" i="147"/>
  <c r="L14" i="147" s="1"/>
  <c r="L19" i="147" s="1"/>
  <c r="K117" i="147"/>
  <c r="I75" i="147"/>
  <c r="I78" i="147" s="1"/>
  <c r="F156" i="147"/>
  <c r="J85" i="147"/>
  <c r="K75" i="147"/>
  <c r="J117" i="147"/>
  <c r="L84" i="147"/>
  <c r="I12" i="147"/>
  <c r="I14" i="147" s="1"/>
  <c r="I19" i="147" s="1"/>
  <c r="I42" i="147" s="1"/>
  <c r="I44" i="147" s="1"/>
  <c r="I48" i="147" s="1"/>
  <c r="I62" i="147" s="1"/>
  <c r="G85" i="147"/>
  <c r="I85" i="147"/>
  <c r="H75" i="147"/>
  <c r="H78" i="147" s="1"/>
  <c r="I117" i="147"/>
  <c r="K85" i="147"/>
  <c r="G75" i="147"/>
  <c r="I113" i="147"/>
  <c r="V14" i="172"/>
  <c r="R106" i="172"/>
  <c r="I156" i="147"/>
  <c r="H106" i="174"/>
  <c r="J75" i="147"/>
  <c r="J78" i="147" s="1"/>
  <c r="E106" i="174"/>
  <c r="G113" i="147"/>
  <c r="DT77" i="173"/>
  <c r="DT65" i="173"/>
  <c r="DT59" i="173"/>
  <c r="DT47" i="173"/>
  <c r="DT45" i="173"/>
  <c r="DT43" i="173"/>
  <c r="V6" i="173"/>
  <c r="V68" i="172"/>
  <c r="EE79" i="171"/>
  <c r="EG78" i="171" s="1"/>
  <c r="EK78" i="171" s="1"/>
  <c r="DQ106" i="171"/>
  <c r="DR21" i="171" s="1"/>
  <c r="K156" i="147"/>
  <c r="E110" i="147"/>
  <c r="DT38" i="173"/>
  <c r="DT30" i="173"/>
  <c r="DQ106" i="173"/>
  <c r="DR4" i="173" s="1"/>
  <c r="DR6" i="173"/>
  <c r="E85" i="172"/>
  <c r="V36" i="172"/>
  <c r="V34" i="172"/>
  <c r="ED220" i="171"/>
  <c r="ED222" i="171" s="1"/>
  <c r="EE110" i="171"/>
  <c r="EG109" i="171" s="1"/>
  <c r="EK109" i="171" s="1"/>
  <c r="E84" i="147"/>
  <c r="E85" i="147" s="1"/>
  <c r="R7" i="174"/>
  <c r="V7" i="174" s="1"/>
  <c r="E85" i="173"/>
  <c r="DT83" i="173"/>
  <c r="DT75" i="173"/>
  <c r="DT35" i="173"/>
  <c r="DT27" i="173"/>
  <c r="H6" i="173"/>
  <c r="EE185" i="171"/>
  <c r="EG185" i="171" s="1"/>
  <c r="EK185" i="171" s="1"/>
  <c r="EE113" i="171"/>
  <c r="EG113" i="171" s="1"/>
  <c r="EK113" i="171" s="1"/>
  <c r="BF106" i="171"/>
  <c r="BG75" i="171" s="1"/>
  <c r="CG100" i="171"/>
  <c r="CI100" i="171"/>
  <c r="CJ100" i="171" s="1"/>
  <c r="CG91" i="171"/>
  <c r="CI91" i="171"/>
  <c r="CJ91" i="171" s="1"/>
  <c r="DT74" i="173"/>
  <c r="F110" i="147"/>
  <c r="DT51" i="173"/>
  <c r="DT78" i="173"/>
  <c r="DT70" i="173"/>
  <c r="DT40" i="173"/>
  <c r="DT32" i="173"/>
  <c r="DT24" i="173"/>
  <c r="DT19" i="173"/>
  <c r="EE215" i="171"/>
  <c r="EG214" i="171" s="1"/>
  <c r="EK214" i="171" s="1"/>
  <c r="EE108" i="171"/>
  <c r="EG107" i="171" s="1"/>
  <c r="EK107" i="171" s="1"/>
  <c r="CS106" i="171"/>
  <c r="CT106" i="171" s="1"/>
  <c r="CW74" i="171"/>
  <c r="CX74" i="171"/>
  <c r="DC74" i="171" s="1"/>
  <c r="DT67" i="173"/>
  <c r="DT61" i="173"/>
  <c r="EG197" i="171"/>
  <c r="EK197" i="171" s="1"/>
  <c r="G116" i="175"/>
  <c r="DT72" i="173"/>
  <c r="DT22" i="173"/>
  <c r="BX107" i="173"/>
  <c r="BY62" i="173" s="1"/>
  <c r="CT106" i="173"/>
  <c r="DT81" i="173"/>
  <c r="DT73" i="173"/>
  <c r="DT68" i="173"/>
  <c r="DT66" i="173"/>
  <c r="DT64" i="173"/>
  <c r="DT62" i="173"/>
  <c r="DT60" i="173"/>
  <c r="DT58" i="173"/>
  <c r="DT56" i="173"/>
  <c r="DT54" i="173"/>
  <c r="DT52" i="173"/>
  <c r="DT50" i="173"/>
  <c r="DT48" i="173"/>
  <c r="DT46" i="173"/>
  <c r="DT44" i="173"/>
  <c r="DT42" i="173"/>
  <c r="V65" i="172"/>
  <c r="V39" i="172"/>
  <c r="V22" i="172"/>
  <c r="EE94" i="171"/>
  <c r="EG94" i="171" s="1"/>
  <c r="EK94" i="171" s="1"/>
  <c r="DT82" i="173"/>
  <c r="DT55" i="173"/>
  <c r="DT53" i="173"/>
  <c r="F106" i="174"/>
  <c r="DT84" i="173"/>
  <c r="DT76" i="173"/>
  <c r="DT34" i="173"/>
  <c r="DT26" i="173"/>
  <c r="V33" i="172"/>
  <c r="BX107" i="171"/>
  <c r="BY104" i="171" s="1"/>
  <c r="CG101" i="171"/>
  <c r="CI67" i="171"/>
  <c r="CJ67" i="171" s="1"/>
  <c r="CG67" i="171"/>
  <c r="EE118" i="171"/>
  <c r="EG118" i="171" s="1"/>
  <c r="EK118" i="171" s="1"/>
  <c r="DR104" i="171"/>
  <c r="CW80" i="171"/>
  <c r="CX80" i="171"/>
  <c r="DC80" i="171" s="1"/>
  <c r="E18" i="175"/>
  <c r="DT69" i="173"/>
  <c r="DT63" i="173"/>
  <c r="DT57" i="173"/>
  <c r="DT49" i="173"/>
  <c r="V66" i="172"/>
  <c r="DL106" i="171"/>
  <c r="DM97" i="171" s="1"/>
  <c r="DT80" i="173"/>
  <c r="DT79" i="173"/>
  <c r="BY75" i="173"/>
  <c r="DT71" i="173"/>
  <c r="DT39" i="173"/>
  <c r="DT31" i="173"/>
  <c r="BY27" i="173"/>
  <c r="DT23" i="173"/>
  <c r="S106" i="172"/>
  <c r="EE172" i="171"/>
  <c r="EG172" i="171" s="1"/>
  <c r="EK172" i="171" s="1"/>
  <c r="BG88" i="171"/>
  <c r="DR77" i="171"/>
  <c r="O106" i="172"/>
  <c r="EE183" i="171"/>
  <c r="EE141" i="171"/>
  <c r="EG140" i="171" s="1"/>
  <c r="EK140" i="171" s="1"/>
  <c r="EE134" i="171"/>
  <c r="EG126" i="171" s="1"/>
  <c r="EK126" i="171" s="1"/>
  <c r="EE116" i="171"/>
  <c r="EG115" i="171" s="1"/>
  <c r="EK115" i="171" s="1"/>
  <c r="AN93" i="171"/>
  <c r="AQ93" i="171" s="1"/>
  <c r="AR93" i="171" s="1"/>
  <c r="AS93" i="171" s="1"/>
  <c r="AT93" i="171" s="1"/>
  <c r="AU93" i="171" s="1"/>
  <c r="AW93" i="171" s="1"/>
  <c r="AZ93" i="171" s="1"/>
  <c r="AN90" i="171"/>
  <c r="AQ90" i="171" s="1"/>
  <c r="AR90" i="171" s="1"/>
  <c r="AS90" i="171" s="1"/>
  <c r="AT90" i="171" s="1"/>
  <c r="AU90" i="171" s="1"/>
  <c r="AW90" i="171" s="1"/>
  <c r="AZ90" i="171" s="1"/>
  <c r="DR79" i="171"/>
  <c r="AN70" i="171"/>
  <c r="AQ70" i="171" s="1"/>
  <c r="AR70" i="171" s="1"/>
  <c r="AS70" i="171" s="1"/>
  <c r="AT70" i="171" s="1"/>
  <c r="AU70" i="171" s="1"/>
  <c r="AW70" i="171" s="1"/>
  <c r="AZ70" i="171" s="1"/>
  <c r="AN48" i="171"/>
  <c r="AQ48" i="171" s="1"/>
  <c r="AR48" i="171" s="1"/>
  <c r="AS48" i="171" s="1"/>
  <c r="AT48" i="171" s="1"/>
  <c r="AU48" i="171" s="1"/>
  <c r="AW48" i="171" s="1"/>
  <c r="AZ48" i="171" s="1"/>
  <c r="AN30" i="171"/>
  <c r="AQ30" i="171" s="1"/>
  <c r="AR30" i="171" s="1"/>
  <c r="AS30" i="171" s="1"/>
  <c r="AT30" i="171" s="1"/>
  <c r="AU30" i="171" s="1"/>
  <c r="AW30" i="171" s="1"/>
  <c r="AZ30" i="171" s="1"/>
  <c r="DR29" i="171"/>
  <c r="EG163" i="171"/>
  <c r="EK163" i="171" s="1"/>
  <c r="EL162" i="171" s="1"/>
  <c r="EM162" i="171" s="1"/>
  <c r="AN92" i="171"/>
  <c r="AQ92" i="171" s="1"/>
  <c r="AR92" i="171" s="1"/>
  <c r="AS92" i="171" s="1"/>
  <c r="AT92" i="171" s="1"/>
  <c r="AU92" i="171" s="1"/>
  <c r="AW92" i="171" s="1"/>
  <c r="AZ92" i="171" s="1"/>
  <c r="AN88" i="171"/>
  <c r="AQ88" i="171" s="1"/>
  <c r="AR88" i="171" s="1"/>
  <c r="AS88" i="171" s="1"/>
  <c r="AT88" i="171" s="1"/>
  <c r="AU88" i="171" s="1"/>
  <c r="AW88" i="171" s="1"/>
  <c r="AZ88" i="171" s="1"/>
  <c r="AD64" i="171"/>
  <c r="AF64" i="171" s="1"/>
  <c r="AA106" i="171"/>
  <c r="V58" i="172"/>
  <c r="V26" i="172"/>
  <c r="V7" i="172"/>
  <c r="EE192" i="171"/>
  <c r="EG192" i="171" s="1"/>
  <c r="EK192" i="171" s="1"/>
  <c r="EE170" i="171"/>
  <c r="EG169" i="171" s="1"/>
  <c r="EK169" i="171" s="1"/>
  <c r="EE151" i="171"/>
  <c r="AN7" i="171"/>
  <c r="AQ7" i="171" s="1"/>
  <c r="AR7" i="171" s="1"/>
  <c r="AS7" i="171" s="1"/>
  <c r="AT7" i="171" s="1"/>
  <c r="AU7" i="171" s="1"/>
  <c r="AW7" i="171" s="1"/>
  <c r="AZ7" i="171" s="1"/>
  <c r="AN10" i="171"/>
  <c r="AQ10" i="171" s="1"/>
  <c r="AR10" i="171" s="1"/>
  <c r="AS10" i="171" s="1"/>
  <c r="AT10" i="171" s="1"/>
  <c r="AU10" i="171" s="1"/>
  <c r="AW10" i="171" s="1"/>
  <c r="AZ10" i="171" s="1"/>
  <c r="AN16" i="171"/>
  <c r="AQ16" i="171" s="1"/>
  <c r="AR16" i="171" s="1"/>
  <c r="AS16" i="171" s="1"/>
  <c r="AT16" i="171" s="1"/>
  <c r="AU16" i="171" s="1"/>
  <c r="AW16" i="171" s="1"/>
  <c r="AZ16" i="171" s="1"/>
  <c r="AN6" i="171"/>
  <c r="AQ6" i="171" s="1"/>
  <c r="AR6" i="171" s="1"/>
  <c r="AS6" i="171" s="1"/>
  <c r="AT6" i="171" s="1"/>
  <c r="AU6" i="171" s="1"/>
  <c r="AN28" i="171"/>
  <c r="AQ28" i="171" s="1"/>
  <c r="AR28" i="171" s="1"/>
  <c r="AS28" i="171" s="1"/>
  <c r="AT28" i="171" s="1"/>
  <c r="AU28" i="171" s="1"/>
  <c r="AW28" i="171" s="1"/>
  <c r="AZ28" i="171" s="1"/>
  <c r="AN18" i="171"/>
  <c r="AQ18" i="171" s="1"/>
  <c r="AR18" i="171" s="1"/>
  <c r="AS18" i="171" s="1"/>
  <c r="AT18" i="171" s="1"/>
  <c r="AU18" i="171" s="1"/>
  <c r="AW18" i="171" s="1"/>
  <c r="AZ18" i="171" s="1"/>
  <c r="AN22" i="171"/>
  <c r="AQ22" i="171" s="1"/>
  <c r="AR22" i="171" s="1"/>
  <c r="AS22" i="171" s="1"/>
  <c r="AT22" i="171" s="1"/>
  <c r="AU22" i="171" s="1"/>
  <c r="AW22" i="171" s="1"/>
  <c r="AZ22" i="171" s="1"/>
  <c r="AN8" i="171"/>
  <c r="AQ8" i="171" s="1"/>
  <c r="AR8" i="171" s="1"/>
  <c r="AS8" i="171" s="1"/>
  <c r="AT8" i="171" s="1"/>
  <c r="AU8" i="171" s="1"/>
  <c r="AW8" i="171" s="1"/>
  <c r="AZ8" i="171" s="1"/>
  <c r="AN19" i="171"/>
  <c r="AQ19" i="171" s="1"/>
  <c r="AR19" i="171" s="1"/>
  <c r="AS19" i="171" s="1"/>
  <c r="AT19" i="171" s="1"/>
  <c r="AU19" i="171" s="1"/>
  <c r="AW19" i="171" s="1"/>
  <c r="AZ19" i="171" s="1"/>
  <c r="AN40" i="171"/>
  <c r="AQ40" i="171" s="1"/>
  <c r="AR40" i="171" s="1"/>
  <c r="AS40" i="171" s="1"/>
  <c r="AT40" i="171" s="1"/>
  <c r="AU40" i="171" s="1"/>
  <c r="AW40" i="171" s="1"/>
  <c r="AZ40" i="171" s="1"/>
  <c r="AN12" i="171"/>
  <c r="AQ12" i="171" s="1"/>
  <c r="AR12" i="171" s="1"/>
  <c r="AS12" i="171" s="1"/>
  <c r="AT12" i="171" s="1"/>
  <c r="AU12" i="171" s="1"/>
  <c r="AW12" i="171" s="1"/>
  <c r="AZ12" i="171" s="1"/>
  <c r="AN44" i="171"/>
  <c r="AQ44" i="171" s="1"/>
  <c r="AR44" i="171" s="1"/>
  <c r="AS44" i="171" s="1"/>
  <c r="AT44" i="171" s="1"/>
  <c r="AU44" i="171" s="1"/>
  <c r="AW44" i="171" s="1"/>
  <c r="AZ44" i="171" s="1"/>
  <c r="AN31" i="171"/>
  <c r="AQ31" i="171" s="1"/>
  <c r="AR31" i="171" s="1"/>
  <c r="AS31" i="171" s="1"/>
  <c r="AT31" i="171" s="1"/>
  <c r="AU31" i="171" s="1"/>
  <c r="AW31" i="171" s="1"/>
  <c r="AZ31" i="171" s="1"/>
  <c r="AN60" i="171"/>
  <c r="AQ60" i="171" s="1"/>
  <c r="AR60" i="171" s="1"/>
  <c r="AS60" i="171" s="1"/>
  <c r="AT60" i="171" s="1"/>
  <c r="AU60" i="171" s="1"/>
  <c r="AW60" i="171" s="1"/>
  <c r="AZ60" i="171" s="1"/>
  <c r="AN13" i="171"/>
  <c r="AQ13" i="171" s="1"/>
  <c r="AR13" i="171" s="1"/>
  <c r="AS13" i="171" s="1"/>
  <c r="AT13" i="171" s="1"/>
  <c r="AU13" i="171" s="1"/>
  <c r="AW13" i="171" s="1"/>
  <c r="AZ13" i="171" s="1"/>
  <c r="AN15" i="171"/>
  <c r="AQ15" i="171" s="1"/>
  <c r="AR15" i="171" s="1"/>
  <c r="AS15" i="171" s="1"/>
  <c r="AT15" i="171" s="1"/>
  <c r="AU15" i="171" s="1"/>
  <c r="AW15" i="171" s="1"/>
  <c r="AZ15" i="171" s="1"/>
  <c r="AN45" i="171"/>
  <c r="AQ45" i="171" s="1"/>
  <c r="AR45" i="171" s="1"/>
  <c r="AS45" i="171" s="1"/>
  <c r="AT45" i="171" s="1"/>
  <c r="AU45" i="171" s="1"/>
  <c r="AW45" i="171" s="1"/>
  <c r="AZ45" i="171" s="1"/>
  <c r="AN47" i="171"/>
  <c r="AQ47" i="171" s="1"/>
  <c r="AR47" i="171" s="1"/>
  <c r="AS47" i="171" s="1"/>
  <c r="AT47" i="171" s="1"/>
  <c r="AU47" i="171" s="1"/>
  <c r="AW47" i="171" s="1"/>
  <c r="AZ47" i="171" s="1"/>
  <c r="AN49" i="171"/>
  <c r="AQ49" i="171" s="1"/>
  <c r="AR49" i="171" s="1"/>
  <c r="AS49" i="171" s="1"/>
  <c r="AT49" i="171" s="1"/>
  <c r="AU49" i="171" s="1"/>
  <c r="AW49" i="171" s="1"/>
  <c r="AZ49" i="171" s="1"/>
  <c r="AN55" i="171"/>
  <c r="AQ55" i="171" s="1"/>
  <c r="AR55" i="171" s="1"/>
  <c r="AS55" i="171" s="1"/>
  <c r="AT55" i="171" s="1"/>
  <c r="AU55" i="171" s="1"/>
  <c r="AW55" i="171" s="1"/>
  <c r="AZ55" i="171" s="1"/>
  <c r="AN36" i="171"/>
  <c r="AQ36" i="171" s="1"/>
  <c r="AR36" i="171" s="1"/>
  <c r="AS36" i="171" s="1"/>
  <c r="AT36" i="171" s="1"/>
  <c r="AU36" i="171" s="1"/>
  <c r="AW36" i="171" s="1"/>
  <c r="AZ36" i="171" s="1"/>
  <c r="AN42" i="171"/>
  <c r="AQ42" i="171" s="1"/>
  <c r="AR42" i="171" s="1"/>
  <c r="AS42" i="171" s="1"/>
  <c r="AT42" i="171" s="1"/>
  <c r="AU42" i="171" s="1"/>
  <c r="AW42" i="171" s="1"/>
  <c r="AZ42" i="171" s="1"/>
  <c r="AN79" i="171"/>
  <c r="AQ79" i="171" s="1"/>
  <c r="AR79" i="171" s="1"/>
  <c r="AS79" i="171" s="1"/>
  <c r="AT79" i="171" s="1"/>
  <c r="AU79" i="171" s="1"/>
  <c r="AW79" i="171" s="1"/>
  <c r="AZ79" i="171" s="1"/>
  <c r="AN39" i="171"/>
  <c r="AQ39" i="171" s="1"/>
  <c r="AR39" i="171" s="1"/>
  <c r="AS39" i="171" s="1"/>
  <c r="AT39" i="171" s="1"/>
  <c r="AU39" i="171" s="1"/>
  <c r="AW39" i="171" s="1"/>
  <c r="AZ39" i="171" s="1"/>
  <c r="AN58" i="171"/>
  <c r="AQ58" i="171" s="1"/>
  <c r="AR58" i="171" s="1"/>
  <c r="AS58" i="171" s="1"/>
  <c r="AT58" i="171" s="1"/>
  <c r="AU58" i="171" s="1"/>
  <c r="AW58" i="171" s="1"/>
  <c r="AZ58" i="171" s="1"/>
  <c r="AN61" i="171"/>
  <c r="AQ61" i="171" s="1"/>
  <c r="AR61" i="171" s="1"/>
  <c r="AS61" i="171" s="1"/>
  <c r="AT61" i="171" s="1"/>
  <c r="AU61" i="171" s="1"/>
  <c r="AW61" i="171" s="1"/>
  <c r="AZ61" i="171" s="1"/>
  <c r="AN68" i="171"/>
  <c r="AQ68" i="171" s="1"/>
  <c r="AR68" i="171" s="1"/>
  <c r="AS68" i="171" s="1"/>
  <c r="AT68" i="171" s="1"/>
  <c r="AU68" i="171" s="1"/>
  <c r="AW68" i="171" s="1"/>
  <c r="AZ68" i="171" s="1"/>
  <c r="AN72" i="171"/>
  <c r="AQ72" i="171" s="1"/>
  <c r="AR72" i="171" s="1"/>
  <c r="AS72" i="171" s="1"/>
  <c r="AT72" i="171" s="1"/>
  <c r="AU72" i="171" s="1"/>
  <c r="AW72" i="171" s="1"/>
  <c r="AZ72" i="171" s="1"/>
  <c r="AN84" i="171"/>
  <c r="AQ84" i="171" s="1"/>
  <c r="AR84" i="171" s="1"/>
  <c r="AS84" i="171" s="1"/>
  <c r="AT84" i="171" s="1"/>
  <c r="AU84" i="171" s="1"/>
  <c r="AW84" i="171" s="1"/>
  <c r="AZ84" i="171" s="1"/>
  <c r="AN69" i="171"/>
  <c r="AQ69" i="171" s="1"/>
  <c r="AR69" i="171" s="1"/>
  <c r="AS69" i="171" s="1"/>
  <c r="AT69" i="171" s="1"/>
  <c r="AU69" i="171" s="1"/>
  <c r="AW69" i="171" s="1"/>
  <c r="AZ69" i="171" s="1"/>
  <c r="AN63" i="171"/>
  <c r="AQ63" i="171" s="1"/>
  <c r="AR63" i="171" s="1"/>
  <c r="AS63" i="171" s="1"/>
  <c r="AT63" i="171" s="1"/>
  <c r="AU63" i="171" s="1"/>
  <c r="AW63" i="171" s="1"/>
  <c r="AZ63" i="171" s="1"/>
  <c r="AN83" i="171"/>
  <c r="AQ83" i="171" s="1"/>
  <c r="AR83" i="171" s="1"/>
  <c r="AS83" i="171" s="1"/>
  <c r="AT83" i="171" s="1"/>
  <c r="AU83" i="171" s="1"/>
  <c r="AW83" i="171" s="1"/>
  <c r="AZ83" i="171" s="1"/>
  <c r="AN80" i="171"/>
  <c r="AQ80" i="171" s="1"/>
  <c r="AR80" i="171" s="1"/>
  <c r="AS80" i="171" s="1"/>
  <c r="AT80" i="171" s="1"/>
  <c r="AU80" i="171" s="1"/>
  <c r="AW80" i="171" s="1"/>
  <c r="AZ80" i="171" s="1"/>
  <c r="AN98" i="171"/>
  <c r="AQ98" i="171" s="1"/>
  <c r="AR98" i="171" s="1"/>
  <c r="AS98" i="171" s="1"/>
  <c r="AT98" i="171" s="1"/>
  <c r="AU98" i="171" s="1"/>
  <c r="AW98" i="171" s="1"/>
  <c r="AZ98" i="171" s="1"/>
  <c r="AN59" i="171"/>
  <c r="AQ59" i="171" s="1"/>
  <c r="AR59" i="171" s="1"/>
  <c r="AS59" i="171" s="1"/>
  <c r="AT59" i="171" s="1"/>
  <c r="AU59" i="171" s="1"/>
  <c r="AW59" i="171" s="1"/>
  <c r="AZ59" i="171" s="1"/>
  <c r="AN71" i="171"/>
  <c r="AQ71" i="171" s="1"/>
  <c r="AR71" i="171" s="1"/>
  <c r="AS71" i="171" s="1"/>
  <c r="AT71" i="171" s="1"/>
  <c r="AU71" i="171" s="1"/>
  <c r="AW71" i="171" s="1"/>
  <c r="AZ71" i="171" s="1"/>
  <c r="AN74" i="171"/>
  <c r="AQ74" i="171" s="1"/>
  <c r="AR74" i="171" s="1"/>
  <c r="AS74" i="171" s="1"/>
  <c r="AT74" i="171" s="1"/>
  <c r="AU74" i="171" s="1"/>
  <c r="AW74" i="171" s="1"/>
  <c r="AZ74" i="171" s="1"/>
  <c r="AN77" i="171"/>
  <c r="AQ77" i="171" s="1"/>
  <c r="AR77" i="171" s="1"/>
  <c r="AS77" i="171" s="1"/>
  <c r="AT77" i="171" s="1"/>
  <c r="AU77" i="171" s="1"/>
  <c r="AW77" i="171" s="1"/>
  <c r="AZ77" i="171" s="1"/>
  <c r="AN87" i="171"/>
  <c r="AQ87" i="171" s="1"/>
  <c r="AR87" i="171" s="1"/>
  <c r="AS87" i="171" s="1"/>
  <c r="AT87" i="171" s="1"/>
  <c r="AU87" i="171" s="1"/>
  <c r="AW87" i="171" s="1"/>
  <c r="AZ87" i="171" s="1"/>
  <c r="AN94" i="171"/>
  <c r="AQ94" i="171" s="1"/>
  <c r="AR94" i="171" s="1"/>
  <c r="AS94" i="171" s="1"/>
  <c r="AT94" i="171" s="1"/>
  <c r="AU94" i="171" s="1"/>
  <c r="AW94" i="171" s="1"/>
  <c r="AZ94" i="171" s="1"/>
  <c r="AN97" i="171"/>
  <c r="AQ97" i="171" s="1"/>
  <c r="AR97" i="171" s="1"/>
  <c r="AS97" i="171" s="1"/>
  <c r="AT97" i="171" s="1"/>
  <c r="AU97" i="171" s="1"/>
  <c r="AW97" i="171" s="1"/>
  <c r="AZ97" i="171" s="1"/>
  <c r="AN95" i="171"/>
  <c r="AQ95" i="171" s="1"/>
  <c r="AR95" i="171" s="1"/>
  <c r="AS95" i="171" s="1"/>
  <c r="AT95" i="171" s="1"/>
  <c r="AU95" i="171" s="1"/>
  <c r="AW95" i="171" s="1"/>
  <c r="AZ95" i="171" s="1"/>
  <c r="CI87" i="171"/>
  <c r="CJ87" i="171" s="1"/>
  <c r="CG87" i="171"/>
  <c r="EG80" i="171"/>
  <c r="EK80" i="171" s="1"/>
  <c r="AN57" i="171"/>
  <c r="AQ57" i="171" s="1"/>
  <c r="AR57" i="171" s="1"/>
  <c r="AS57" i="171" s="1"/>
  <c r="AT57" i="171" s="1"/>
  <c r="AU57" i="171" s="1"/>
  <c r="AW57" i="171" s="1"/>
  <c r="AZ57" i="171" s="1"/>
  <c r="H36" i="171"/>
  <c r="H106" i="171" s="1"/>
  <c r="F106" i="171"/>
  <c r="O106" i="171"/>
  <c r="AN34" i="171"/>
  <c r="AQ34" i="171" s="1"/>
  <c r="AR34" i="171" s="1"/>
  <c r="AS34" i="171" s="1"/>
  <c r="AT34" i="171" s="1"/>
  <c r="AU34" i="171" s="1"/>
  <c r="AW34" i="171" s="1"/>
  <c r="AZ34" i="171" s="1"/>
  <c r="EE217" i="171"/>
  <c r="EG216" i="171" s="1"/>
  <c r="EK216" i="171" s="1"/>
  <c r="EG210" i="171"/>
  <c r="EK210" i="171" s="1"/>
  <c r="EL210" i="171" s="1"/>
  <c r="EM210" i="171" s="1"/>
  <c r="EE144" i="171"/>
  <c r="EG144" i="171" s="1"/>
  <c r="EK144" i="171" s="1"/>
  <c r="AN104" i="171"/>
  <c r="AQ104" i="171" s="1"/>
  <c r="AR104" i="171" s="1"/>
  <c r="AS104" i="171" s="1"/>
  <c r="AT104" i="171" s="1"/>
  <c r="AU104" i="171" s="1"/>
  <c r="AW104" i="171" s="1"/>
  <c r="AZ104" i="171" s="1"/>
  <c r="DR98" i="171"/>
  <c r="CW93" i="171"/>
  <c r="CX93" i="171"/>
  <c r="DC93" i="171" s="1"/>
  <c r="AN82" i="171"/>
  <c r="AQ82" i="171" s="1"/>
  <c r="AR82" i="171" s="1"/>
  <c r="AS82" i="171" s="1"/>
  <c r="AT82" i="171" s="1"/>
  <c r="AU82" i="171" s="1"/>
  <c r="AW82" i="171" s="1"/>
  <c r="AZ82" i="171" s="1"/>
  <c r="DR80" i="171"/>
  <c r="DR76" i="171"/>
  <c r="CG61" i="171"/>
  <c r="CI61" i="171"/>
  <c r="CJ61" i="171" s="1"/>
  <c r="DR43" i="171"/>
  <c r="CG43" i="171"/>
  <c r="CI43" i="171"/>
  <c r="CJ43" i="171" s="1"/>
  <c r="EG168" i="171"/>
  <c r="EK168" i="171" s="1"/>
  <c r="EL167" i="171" s="1"/>
  <c r="EM167" i="171" s="1"/>
  <c r="EG165" i="171"/>
  <c r="EK165" i="171" s="1"/>
  <c r="AN102" i="171"/>
  <c r="AQ102" i="171" s="1"/>
  <c r="AR102" i="171" s="1"/>
  <c r="AS102" i="171" s="1"/>
  <c r="AT102" i="171" s="1"/>
  <c r="AU102" i="171" s="1"/>
  <c r="BG100" i="171"/>
  <c r="DR81" i="171"/>
  <c r="AN65" i="171"/>
  <c r="AQ65" i="171" s="1"/>
  <c r="AR65" i="171" s="1"/>
  <c r="AS65" i="171" s="1"/>
  <c r="AT65" i="171" s="1"/>
  <c r="AU65" i="171" s="1"/>
  <c r="AW65" i="171" s="1"/>
  <c r="AZ65" i="171" s="1"/>
  <c r="DR64" i="171"/>
  <c r="AF41" i="171"/>
  <c r="V38" i="171"/>
  <c r="V106" i="171" s="1"/>
  <c r="S106" i="171"/>
  <c r="CG11" i="171"/>
  <c r="CG7" i="171"/>
  <c r="CG10" i="171"/>
  <c r="CG16" i="171"/>
  <c r="CG9" i="171"/>
  <c r="CG14" i="171"/>
  <c r="CG25" i="171"/>
  <c r="CG36" i="171"/>
  <c r="CG37" i="171"/>
  <c r="CG20" i="171"/>
  <c r="CG32" i="171"/>
  <c r="CG29" i="171"/>
  <c r="CG33" i="171"/>
  <c r="CG52" i="171"/>
  <c r="CG27" i="171"/>
  <c r="CG39" i="171"/>
  <c r="CG35" i="171"/>
  <c r="CG48" i="171"/>
  <c r="CG42" i="171"/>
  <c r="CG72" i="171"/>
  <c r="CG8" i="171"/>
  <c r="CG85" i="171"/>
  <c r="CG18" i="171"/>
  <c r="CG31" i="171"/>
  <c r="CG66" i="171"/>
  <c r="CG73" i="171"/>
  <c r="EE91" i="171"/>
  <c r="EG89" i="171" s="1"/>
  <c r="EK89" i="171" s="1"/>
  <c r="CG89" i="171"/>
  <c r="AZ85" i="171"/>
  <c r="DR83" i="171"/>
  <c r="AN76" i="171"/>
  <c r="AQ76" i="171" s="1"/>
  <c r="AR76" i="171" s="1"/>
  <c r="AS76" i="171" s="1"/>
  <c r="AT76" i="171" s="1"/>
  <c r="AU76" i="171" s="1"/>
  <c r="AW76" i="171" s="1"/>
  <c r="AZ76" i="171" s="1"/>
  <c r="DR66" i="171"/>
  <c r="CG62" i="171"/>
  <c r="AN54" i="171"/>
  <c r="AQ54" i="171" s="1"/>
  <c r="AR54" i="171" s="1"/>
  <c r="AS54" i="171" s="1"/>
  <c r="AT54" i="171" s="1"/>
  <c r="AU54" i="171" s="1"/>
  <c r="AW54" i="171" s="1"/>
  <c r="AZ54" i="171" s="1"/>
  <c r="CG50" i="171"/>
  <c r="CG83" i="171"/>
  <c r="CG82" i="171"/>
  <c r="CG81" i="171"/>
  <c r="CG71" i="171"/>
  <c r="CI59" i="171"/>
  <c r="CJ59" i="171" s="1"/>
  <c r="CG59" i="171"/>
  <c r="CG55" i="171"/>
  <c r="BG53" i="171"/>
  <c r="CI99" i="171"/>
  <c r="CJ99" i="171" s="1"/>
  <c r="AN86" i="171"/>
  <c r="AQ86" i="171" s="1"/>
  <c r="AR86" i="171" s="1"/>
  <c r="AS86" i="171" s="1"/>
  <c r="AT86" i="171" s="1"/>
  <c r="AU86" i="171" s="1"/>
  <c r="AW86" i="171" s="1"/>
  <c r="AZ86" i="171" s="1"/>
  <c r="CG84" i="171"/>
  <c r="CG78" i="171"/>
  <c r="CG75" i="171"/>
  <c r="CI75" i="171"/>
  <c r="CJ75" i="171" s="1"/>
  <c r="CG68" i="171"/>
  <c r="CI68" i="171"/>
  <c r="CJ68" i="171" s="1"/>
  <c r="DR57" i="171"/>
  <c r="CG96" i="171"/>
  <c r="AN96" i="171"/>
  <c r="AQ96" i="171" s="1"/>
  <c r="AR96" i="171" s="1"/>
  <c r="AS96" i="171" s="1"/>
  <c r="AT96" i="171" s="1"/>
  <c r="AU96" i="171" s="1"/>
  <c r="AW96" i="171" s="1"/>
  <c r="AZ96" i="171" s="1"/>
  <c r="DR88" i="171"/>
  <c r="DR84" i="171"/>
  <c r="DR70" i="171"/>
  <c r="EE70" i="171"/>
  <c r="EG63" i="171" s="1"/>
  <c r="EK63" i="171" s="1"/>
  <c r="DR58" i="171"/>
  <c r="DR53" i="171"/>
  <c r="CG53" i="171"/>
  <c r="CG92" i="171"/>
  <c r="AN81" i="171"/>
  <c r="AQ81" i="171" s="1"/>
  <c r="AR81" i="171" s="1"/>
  <c r="AS81" i="171" s="1"/>
  <c r="AT81" i="171" s="1"/>
  <c r="AU81" i="171" s="1"/>
  <c r="AW81" i="171" s="1"/>
  <c r="AZ81" i="171" s="1"/>
  <c r="CG79" i="171"/>
  <c r="CI79" i="171"/>
  <c r="CJ79" i="171" s="1"/>
  <c r="BG77" i="171"/>
  <c r="DR75" i="171"/>
  <c r="AN75" i="171"/>
  <c r="AQ75" i="171" s="1"/>
  <c r="AR75" i="171" s="1"/>
  <c r="AS75" i="171" s="1"/>
  <c r="AT75" i="171" s="1"/>
  <c r="AU75" i="171" s="1"/>
  <c r="AW75" i="171" s="1"/>
  <c r="AZ75" i="171" s="1"/>
  <c r="DR73" i="171"/>
  <c r="CG64" i="171"/>
  <c r="CG60" i="171"/>
  <c r="CI60" i="171"/>
  <c r="CJ60" i="171" s="1"/>
  <c r="AN73" i="171"/>
  <c r="AQ73" i="171" s="1"/>
  <c r="AR73" i="171" s="1"/>
  <c r="AS73" i="171" s="1"/>
  <c r="AT73" i="171" s="1"/>
  <c r="AU73" i="171" s="1"/>
  <c r="AW73" i="171" s="1"/>
  <c r="AZ73" i="171" s="1"/>
  <c r="DR68" i="171"/>
  <c r="AN66" i="171"/>
  <c r="AQ66" i="171" s="1"/>
  <c r="AR66" i="171" s="1"/>
  <c r="AS66" i="171" s="1"/>
  <c r="AT66" i="171" s="1"/>
  <c r="AU66" i="171" s="1"/>
  <c r="AW66" i="171" s="1"/>
  <c r="AZ66" i="171" s="1"/>
  <c r="CG54" i="171"/>
  <c r="AN53" i="171"/>
  <c r="AQ53" i="171" s="1"/>
  <c r="AR53" i="171" s="1"/>
  <c r="AS53" i="171" s="1"/>
  <c r="AT53" i="171" s="1"/>
  <c r="AU53" i="171" s="1"/>
  <c r="AW53" i="171" s="1"/>
  <c r="AZ53" i="171" s="1"/>
  <c r="DR48" i="171"/>
  <c r="AN25" i="171"/>
  <c r="AQ25" i="171" s="1"/>
  <c r="AR25" i="171" s="1"/>
  <c r="AS25" i="171" s="1"/>
  <c r="AT25" i="171" s="1"/>
  <c r="AU25" i="171" s="1"/>
  <c r="AW25" i="171" s="1"/>
  <c r="AZ25" i="171" s="1"/>
  <c r="CG63" i="171"/>
  <c r="AN56" i="171"/>
  <c r="AQ56" i="171" s="1"/>
  <c r="AR56" i="171" s="1"/>
  <c r="AS56" i="171" s="1"/>
  <c r="AT56" i="171" s="1"/>
  <c r="AU56" i="171" s="1"/>
  <c r="AW56" i="171" s="1"/>
  <c r="AZ56" i="171" s="1"/>
  <c r="DR28" i="171"/>
  <c r="CI86" i="171"/>
  <c r="CJ86" i="171" s="1"/>
  <c r="CI81" i="171"/>
  <c r="CJ81" i="171" s="1"/>
  <c r="CG80" i="171"/>
  <c r="CW73" i="171"/>
  <c r="CG69" i="171"/>
  <c r="CG65" i="171"/>
  <c r="AN64" i="171"/>
  <c r="AQ64" i="171" s="1"/>
  <c r="AR64" i="171" s="1"/>
  <c r="AS64" i="171" s="1"/>
  <c r="AT64" i="171" s="1"/>
  <c r="AU64" i="171" s="1"/>
  <c r="AW64" i="171" s="1"/>
  <c r="AZ64" i="171" s="1"/>
  <c r="AN62" i="171"/>
  <c r="AQ62" i="171" s="1"/>
  <c r="AR62" i="171" s="1"/>
  <c r="AS62" i="171" s="1"/>
  <c r="AT62" i="171" s="1"/>
  <c r="AU62" i="171" s="1"/>
  <c r="AW62" i="171" s="1"/>
  <c r="AZ62" i="171" s="1"/>
  <c r="CX61" i="171"/>
  <c r="DC61" i="171" s="1"/>
  <c r="CI58" i="171"/>
  <c r="CJ58" i="171" s="1"/>
  <c r="CG58" i="171"/>
  <c r="BG55" i="171"/>
  <c r="DR46" i="171"/>
  <c r="AN14" i="171"/>
  <c r="AQ14" i="171" s="1"/>
  <c r="AR14" i="171" s="1"/>
  <c r="AS14" i="171" s="1"/>
  <c r="AT14" i="171" s="1"/>
  <c r="AU14" i="171" s="1"/>
  <c r="AW14" i="171" s="1"/>
  <c r="AZ14" i="171" s="1"/>
  <c r="CG76" i="171"/>
  <c r="DR71" i="171"/>
  <c r="DR55" i="171"/>
  <c r="CG51" i="171"/>
  <c r="EE41" i="171"/>
  <c r="EG41" i="171" s="1"/>
  <c r="EK41" i="171" s="1"/>
  <c r="DR37" i="171"/>
  <c r="DR33" i="171"/>
  <c r="DR32" i="171"/>
  <c r="DR78" i="171"/>
  <c r="EG76" i="171"/>
  <c r="EK76" i="171" s="1"/>
  <c r="DR62" i="171"/>
  <c r="BG60" i="171"/>
  <c r="DR50" i="171"/>
  <c r="CX27" i="171"/>
  <c r="DC27" i="171" s="1"/>
  <c r="CW27" i="171"/>
  <c r="AN21" i="171"/>
  <c r="AQ21" i="171" s="1"/>
  <c r="AR21" i="171" s="1"/>
  <c r="AS21" i="171" s="1"/>
  <c r="AT21" i="171" s="1"/>
  <c r="AU21" i="171" s="1"/>
  <c r="AW21" i="171" s="1"/>
  <c r="AZ21" i="171" s="1"/>
  <c r="AN41" i="171"/>
  <c r="AQ41" i="171" s="1"/>
  <c r="AR41" i="171" s="1"/>
  <c r="AS41" i="171" s="1"/>
  <c r="AT41" i="171" s="1"/>
  <c r="AU41" i="171" s="1"/>
  <c r="AW41" i="171" s="1"/>
  <c r="AZ41" i="171" s="1"/>
  <c r="AN23" i="171"/>
  <c r="AQ23" i="171" s="1"/>
  <c r="AR23" i="171" s="1"/>
  <c r="AS23" i="171" s="1"/>
  <c r="AT23" i="171" s="1"/>
  <c r="AU23" i="171" s="1"/>
  <c r="AW23" i="171" s="1"/>
  <c r="AZ23" i="171" s="1"/>
  <c r="EE18" i="171"/>
  <c r="EG18" i="171" s="1"/>
  <c r="EK18" i="171" s="1"/>
  <c r="AN9" i="171"/>
  <c r="AQ9" i="171" s="1"/>
  <c r="AR9" i="171" s="1"/>
  <c r="AS9" i="171" s="1"/>
  <c r="AT9" i="171" s="1"/>
  <c r="AU9" i="171" s="1"/>
  <c r="AW9" i="171" s="1"/>
  <c r="AZ9" i="171" s="1"/>
  <c r="AN52" i="171"/>
  <c r="AQ52" i="171" s="1"/>
  <c r="AR52" i="171" s="1"/>
  <c r="AS52" i="171" s="1"/>
  <c r="AT52" i="171" s="1"/>
  <c r="AU52" i="171" s="1"/>
  <c r="AW52" i="171" s="1"/>
  <c r="AZ52" i="171" s="1"/>
  <c r="AN46" i="171"/>
  <c r="AQ46" i="171" s="1"/>
  <c r="AR46" i="171" s="1"/>
  <c r="AS46" i="171" s="1"/>
  <c r="AT46" i="171" s="1"/>
  <c r="AU46" i="171" s="1"/>
  <c r="AW46" i="171" s="1"/>
  <c r="AZ46" i="171" s="1"/>
  <c r="DR6" i="171"/>
  <c r="CX46" i="171"/>
  <c r="DC46" i="171" s="1"/>
  <c r="EG45" i="171"/>
  <c r="EK45" i="171" s="1"/>
  <c r="AN43" i="171"/>
  <c r="AQ43" i="171" s="1"/>
  <c r="AR43" i="171" s="1"/>
  <c r="AS43" i="171" s="1"/>
  <c r="AT43" i="171" s="1"/>
  <c r="AU43" i="171" s="1"/>
  <c r="AW43" i="171" s="1"/>
  <c r="AZ43" i="171" s="1"/>
  <c r="CG40" i="171"/>
  <c r="CI40" i="171"/>
  <c r="CJ40" i="171" s="1"/>
  <c r="CI38" i="171"/>
  <c r="CJ38" i="171" s="1"/>
  <c r="CG38" i="171"/>
  <c r="AN38" i="171"/>
  <c r="AQ38" i="171" s="1"/>
  <c r="AR38" i="171" s="1"/>
  <c r="AS38" i="171" s="1"/>
  <c r="AT38" i="171" s="1"/>
  <c r="AU38" i="171" s="1"/>
  <c r="AW38" i="171" s="1"/>
  <c r="AZ38" i="171" s="1"/>
  <c r="DR35" i="171"/>
  <c r="CW24" i="171"/>
  <c r="CX24" i="171"/>
  <c r="DC24" i="171" s="1"/>
  <c r="BG24" i="171"/>
  <c r="CG57" i="171"/>
  <c r="CG44" i="171"/>
  <c r="AN35" i="171"/>
  <c r="AQ35" i="171" s="1"/>
  <c r="AR35" i="171" s="1"/>
  <c r="AS35" i="171" s="1"/>
  <c r="AT35" i="171" s="1"/>
  <c r="AU35" i="171" s="1"/>
  <c r="AW35" i="171" s="1"/>
  <c r="AZ35" i="171" s="1"/>
  <c r="CG34" i="171"/>
  <c r="CI34" i="171"/>
  <c r="CJ34" i="171" s="1"/>
  <c r="CI30" i="171"/>
  <c r="CJ30" i="171" s="1"/>
  <c r="CG30" i="171"/>
  <c r="CG26" i="171"/>
  <c r="CG49" i="171"/>
  <c r="CG47" i="171"/>
  <c r="EE44" i="171"/>
  <c r="EG44" i="171" s="1"/>
  <c r="EK44" i="171" s="1"/>
  <c r="DR40" i="171"/>
  <c r="EG37" i="171"/>
  <c r="EK37" i="171" s="1"/>
  <c r="AN37" i="171"/>
  <c r="AQ37" i="171" s="1"/>
  <c r="AR37" i="171" s="1"/>
  <c r="AS37" i="171" s="1"/>
  <c r="AT37" i="171" s="1"/>
  <c r="AU37" i="171" s="1"/>
  <c r="AW37" i="171" s="1"/>
  <c r="AZ37" i="171" s="1"/>
  <c r="EG36" i="171"/>
  <c r="EK36" i="171" s="1"/>
  <c r="EG32" i="171"/>
  <c r="EK32" i="171" s="1"/>
  <c r="EG46" i="171"/>
  <c r="EK46" i="171" s="1"/>
  <c r="CG45" i="171"/>
  <c r="BG37" i="171"/>
  <c r="CG28" i="171"/>
  <c r="CI24" i="171"/>
  <c r="CJ24" i="171" s="1"/>
  <c r="CG24" i="171"/>
  <c r="DR22" i="171"/>
  <c r="EG29" i="171"/>
  <c r="EK29" i="171" s="1"/>
  <c r="AN29" i="171"/>
  <c r="AQ29" i="171" s="1"/>
  <c r="AR29" i="171" s="1"/>
  <c r="AS29" i="171" s="1"/>
  <c r="AT29" i="171" s="1"/>
  <c r="AU29" i="171" s="1"/>
  <c r="AW29" i="171" s="1"/>
  <c r="AZ29" i="171" s="1"/>
  <c r="DR27" i="171"/>
  <c r="AN26" i="171"/>
  <c r="AQ26" i="171" s="1"/>
  <c r="AR26" i="171" s="1"/>
  <c r="AS26" i="171" s="1"/>
  <c r="AT26" i="171" s="1"/>
  <c r="AU26" i="171" s="1"/>
  <c r="AW26" i="171" s="1"/>
  <c r="AZ26" i="171" s="1"/>
  <c r="EE9" i="171"/>
  <c r="EG6" i="171" s="1"/>
  <c r="EK6" i="171" s="1"/>
  <c r="CG41" i="171"/>
  <c r="AN33" i="171"/>
  <c r="AQ33" i="171" s="1"/>
  <c r="AR33" i="171" s="1"/>
  <c r="AS33" i="171" s="1"/>
  <c r="AT33" i="171" s="1"/>
  <c r="AU33" i="171" s="1"/>
  <c r="AW33" i="171" s="1"/>
  <c r="AZ33" i="171" s="1"/>
  <c r="DR23" i="171"/>
  <c r="CG21" i="171"/>
  <c r="CI21" i="171"/>
  <c r="CJ21" i="171" s="1"/>
  <c r="CW18" i="171"/>
  <c r="CX18" i="171"/>
  <c r="DC18" i="171" s="1"/>
  <c r="AN17" i="171"/>
  <c r="AQ17" i="171" s="1"/>
  <c r="AR17" i="171" s="1"/>
  <c r="AS17" i="171" s="1"/>
  <c r="AT17" i="171" s="1"/>
  <c r="AU17" i="171" s="1"/>
  <c r="AW17" i="171" s="1"/>
  <c r="AZ17" i="171" s="1"/>
  <c r="EE16" i="171"/>
  <c r="EG14" i="171" s="1"/>
  <c r="EK14" i="171" s="1"/>
  <c r="CG6" i="171"/>
  <c r="BG46" i="171"/>
  <c r="AN32" i="171"/>
  <c r="AQ32" i="171" s="1"/>
  <c r="AR32" i="171" s="1"/>
  <c r="AS32" i="171" s="1"/>
  <c r="AT32" i="171" s="1"/>
  <c r="AU32" i="171" s="1"/>
  <c r="AW32" i="171" s="1"/>
  <c r="AZ32" i="171" s="1"/>
  <c r="DR30" i="171"/>
  <c r="BG29" i="171"/>
  <c r="EG28" i="171"/>
  <c r="EK28" i="171" s="1"/>
  <c r="AN27" i="171"/>
  <c r="AQ27" i="171" s="1"/>
  <c r="AR27" i="171" s="1"/>
  <c r="AS27" i="171" s="1"/>
  <c r="AT27" i="171" s="1"/>
  <c r="AU27" i="171" s="1"/>
  <c r="AW27" i="171" s="1"/>
  <c r="AZ27" i="171" s="1"/>
  <c r="CG19" i="171"/>
  <c r="CI19" i="171"/>
  <c r="CJ19" i="171" s="1"/>
  <c r="DR12" i="171"/>
  <c r="CX11" i="171"/>
  <c r="DC11" i="171" s="1"/>
  <c r="CW11" i="171"/>
  <c r="CI12" i="171"/>
  <c r="CJ12" i="171" s="1"/>
  <c r="CG12" i="171"/>
  <c r="BG9" i="171"/>
  <c r="DR14" i="171"/>
  <c r="CG13" i="171"/>
  <c r="AN11" i="171"/>
  <c r="AQ11" i="171" s="1"/>
  <c r="AR11" i="171" s="1"/>
  <c r="AS11" i="171" s="1"/>
  <c r="AT11" i="171" s="1"/>
  <c r="AU11" i="171" s="1"/>
  <c r="AW11" i="171" s="1"/>
  <c r="AZ11" i="171" s="1"/>
  <c r="CX8" i="171"/>
  <c r="DC8" i="171" s="1"/>
  <c r="AN20" i="171"/>
  <c r="AQ20" i="171" s="1"/>
  <c r="AR20" i="171" s="1"/>
  <c r="AS20" i="171" s="1"/>
  <c r="AT20" i="171" s="1"/>
  <c r="AU20" i="171" s="1"/>
  <c r="AW20" i="171" s="1"/>
  <c r="AZ20" i="171" s="1"/>
  <c r="CI17" i="171"/>
  <c r="CJ17" i="171" s="1"/>
  <c r="CG17" i="171"/>
  <c r="CX16" i="171"/>
  <c r="DC16" i="171" s="1"/>
  <c r="CW16" i="171"/>
  <c r="CX10" i="171"/>
  <c r="DC10" i="171" s="1"/>
  <c r="CW10" i="171"/>
  <c r="CG23" i="171"/>
  <c r="EG21" i="171"/>
  <c r="EK21" i="171" s="1"/>
  <c r="DR17" i="171"/>
  <c r="CG15" i="171"/>
  <c r="BG10" i="171"/>
  <c r="N145" i="147" l="1"/>
  <c r="N147" i="147"/>
  <c r="N160" i="147" s="1"/>
  <c r="K78" i="147"/>
  <c r="BG18" i="171"/>
  <c r="BG52" i="171"/>
  <c r="BG38" i="171"/>
  <c r="BG51" i="171"/>
  <c r="BG79" i="171"/>
  <c r="BG101" i="171"/>
  <c r="BG78" i="171"/>
  <c r="BG16" i="171"/>
  <c r="BG8" i="171"/>
  <c r="BG22" i="171"/>
  <c r="BG7" i="171"/>
  <c r="BG25" i="171"/>
  <c r="BG48" i="171"/>
  <c r="BG64" i="171"/>
  <c r="BG44" i="171"/>
  <c r="BG67" i="171"/>
  <c r="BG40" i="171"/>
  <c r="BG58" i="171"/>
  <c r="EG196" i="171"/>
  <c r="EK196" i="171" s="1"/>
  <c r="BG74" i="171"/>
  <c r="EG157" i="171"/>
  <c r="EK157" i="171" s="1"/>
  <c r="BY6" i="173"/>
  <c r="BY34" i="173"/>
  <c r="BG95" i="171"/>
  <c r="BY41" i="173"/>
  <c r="BG98" i="171"/>
  <c r="AN50" i="171"/>
  <c r="AQ50" i="171" s="1"/>
  <c r="AR50" i="171" s="1"/>
  <c r="AS50" i="171" s="1"/>
  <c r="AT50" i="171" s="1"/>
  <c r="AU50" i="171" s="1"/>
  <c r="AW50" i="171" s="1"/>
  <c r="AZ50" i="171" s="1"/>
  <c r="AN89" i="171"/>
  <c r="AQ89" i="171" s="1"/>
  <c r="AR89" i="171" s="1"/>
  <c r="AS89" i="171" s="1"/>
  <c r="AT89" i="171" s="1"/>
  <c r="AU89" i="171" s="1"/>
  <c r="AW89" i="171" s="1"/>
  <c r="AZ89" i="171" s="1"/>
  <c r="BG61" i="171"/>
  <c r="BY85" i="171"/>
  <c r="BG71" i="171"/>
  <c r="BG94" i="171"/>
  <c r="EG102" i="171"/>
  <c r="EK102" i="171" s="1"/>
  <c r="BG13" i="171"/>
  <c r="BG14" i="171"/>
  <c r="BG35" i="171"/>
  <c r="BG30" i="171"/>
  <c r="EG25" i="171"/>
  <c r="EK25" i="171" s="1"/>
  <c r="BG32" i="171"/>
  <c r="BG33" i="171"/>
  <c r="BG20" i="171"/>
  <c r="BG59" i="171"/>
  <c r="BG87" i="171"/>
  <c r="BG93" i="171"/>
  <c r="BG105" i="171"/>
  <c r="EG108" i="171"/>
  <c r="EK108" i="171" s="1"/>
  <c r="EG208" i="171"/>
  <c r="EK208" i="171" s="1"/>
  <c r="EL207" i="171" s="1"/>
  <c r="EM207" i="171" s="1"/>
  <c r="BG91" i="171"/>
  <c r="BG68" i="171"/>
  <c r="EG158" i="171"/>
  <c r="EK158" i="171" s="1"/>
  <c r="BY78" i="173"/>
  <c r="BG81" i="171"/>
  <c r="BY83" i="173"/>
  <c r="BY68" i="173"/>
  <c r="BY69" i="173"/>
  <c r="EL165" i="171"/>
  <c r="EM165" i="171" s="1"/>
  <c r="EL175" i="171"/>
  <c r="EM175" i="171" s="1"/>
  <c r="BY35" i="173"/>
  <c r="BY61" i="173"/>
  <c r="BY37" i="173"/>
  <c r="BY70" i="173"/>
  <c r="BY22" i="173"/>
  <c r="BY25" i="173"/>
  <c r="BY53" i="173"/>
  <c r="BY54" i="173"/>
  <c r="BY74" i="173"/>
  <c r="BY32" i="171"/>
  <c r="BY77" i="171"/>
  <c r="BY66" i="171"/>
  <c r="BY20" i="171"/>
  <c r="EG8" i="171"/>
  <c r="EK8" i="171" s="1"/>
  <c r="BY38" i="171"/>
  <c r="EG190" i="171"/>
  <c r="EK190" i="171" s="1"/>
  <c r="BY73" i="173"/>
  <c r="BY7" i="171"/>
  <c r="BY70" i="171"/>
  <c r="BY65" i="173"/>
  <c r="BY81" i="173"/>
  <c r="BY46" i="173"/>
  <c r="BY45" i="173"/>
  <c r="BY73" i="171"/>
  <c r="BY21" i="171"/>
  <c r="BY52" i="171"/>
  <c r="BY72" i="173"/>
  <c r="BY57" i="173"/>
  <c r="BY82" i="171"/>
  <c r="BY48" i="171"/>
  <c r="BY13" i="171"/>
  <c r="BY31" i="171"/>
  <c r="BY102" i="171"/>
  <c r="DR101" i="171"/>
  <c r="BY80" i="173"/>
  <c r="BY64" i="173"/>
  <c r="BY18" i="173"/>
  <c r="BY49" i="173"/>
  <c r="BY52" i="173"/>
  <c r="EG50" i="171"/>
  <c r="EK50" i="171" s="1"/>
  <c r="EG64" i="171"/>
  <c r="EK64" i="171" s="1"/>
  <c r="EG145" i="171"/>
  <c r="EK145" i="171" s="1"/>
  <c r="EG205" i="171"/>
  <c r="EK205" i="171" s="1"/>
  <c r="DR105" i="171"/>
  <c r="BY39" i="173"/>
  <c r="EG52" i="171"/>
  <c r="EK52" i="171" s="1"/>
  <c r="DM86" i="171"/>
  <c r="EL189" i="171"/>
  <c r="EM189" i="171" s="1"/>
  <c r="EL157" i="171"/>
  <c r="EM157" i="171" s="1"/>
  <c r="BY30" i="173"/>
  <c r="BY84" i="173"/>
  <c r="BY20" i="173"/>
  <c r="BY47" i="173"/>
  <c r="BY55" i="173"/>
  <c r="BY63" i="173"/>
  <c r="BY77" i="173"/>
  <c r="EG201" i="171"/>
  <c r="EK201" i="171" s="1"/>
  <c r="EG54" i="171"/>
  <c r="EK54" i="171" s="1"/>
  <c r="EL54" i="171" s="1"/>
  <c r="EM54" i="171" s="1"/>
  <c r="EG141" i="171"/>
  <c r="EK141" i="171" s="1"/>
  <c r="EL140" i="171" s="1"/>
  <c r="EM140" i="171" s="1"/>
  <c r="EG204" i="171"/>
  <c r="EK204" i="171" s="1"/>
  <c r="EG191" i="171"/>
  <c r="EK191" i="171" s="1"/>
  <c r="EL191" i="171" s="1"/>
  <c r="EM191" i="171" s="1"/>
  <c r="EG171" i="171"/>
  <c r="EK171" i="171" s="1"/>
  <c r="EL171" i="171" s="1"/>
  <c r="EM171" i="171" s="1"/>
  <c r="EG198" i="171"/>
  <c r="EK198" i="171" s="1"/>
  <c r="EL193" i="171" s="1"/>
  <c r="EM193" i="171" s="1"/>
  <c r="EG193" i="171"/>
  <c r="EK193" i="171" s="1"/>
  <c r="EG199" i="171"/>
  <c r="EK199" i="171" s="1"/>
  <c r="DM19" i="171"/>
  <c r="EG58" i="171"/>
  <c r="EK58" i="171" s="1"/>
  <c r="EG195" i="171"/>
  <c r="EK195" i="171" s="1"/>
  <c r="EG203" i="171"/>
  <c r="EK203" i="171" s="1"/>
  <c r="EG202" i="171"/>
  <c r="EK202" i="171" s="1"/>
  <c r="BY19" i="173"/>
  <c r="R106" i="173"/>
  <c r="EL28" i="171"/>
  <c r="EM28" i="171" s="1"/>
  <c r="EG15" i="171"/>
  <c r="EK15" i="171" s="1"/>
  <c r="EL35" i="171"/>
  <c r="EM35" i="171" s="1"/>
  <c r="EG97" i="171"/>
  <c r="EK97" i="171" s="1"/>
  <c r="EL97" i="171" s="1"/>
  <c r="EM97" i="171" s="1"/>
  <c r="BY43" i="173"/>
  <c r="BY51" i="173"/>
  <c r="BY59" i="173"/>
  <c r="BY67" i="173"/>
  <c r="EG194" i="171"/>
  <c r="EK194" i="171" s="1"/>
  <c r="EG60" i="171"/>
  <c r="EK60" i="171" s="1"/>
  <c r="EG39" i="171"/>
  <c r="EK39" i="171" s="1"/>
  <c r="EG200" i="171"/>
  <c r="EK200" i="171" s="1"/>
  <c r="BY44" i="173"/>
  <c r="BY66" i="173"/>
  <c r="BY31" i="173"/>
  <c r="BY26" i="173"/>
  <c r="BY36" i="173"/>
  <c r="EG31" i="171"/>
  <c r="EK31" i="171" s="1"/>
  <c r="EL30" i="171" s="1"/>
  <c r="EM30" i="171" s="1"/>
  <c r="EG177" i="171"/>
  <c r="EK177" i="171" s="1"/>
  <c r="EL177" i="171" s="1"/>
  <c r="EM177" i="171" s="1"/>
  <c r="L63" i="147"/>
  <c r="L85" i="147"/>
  <c r="L75" i="147"/>
  <c r="M19" i="147"/>
  <c r="P19" i="147" s="1"/>
  <c r="BY14" i="171"/>
  <c r="BY51" i="171"/>
  <c r="BY15" i="171"/>
  <c r="BY33" i="171"/>
  <c r="BY30" i="171"/>
  <c r="BY71" i="171"/>
  <c r="BY55" i="171"/>
  <c r="BY36" i="171"/>
  <c r="BY41" i="171"/>
  <c r="EG138" i="171"/>
  <c r="EK138" i="171" s="1"/>
  <c r="BY64" i="171"/>
  <c r="EG81" i="171"/>
  <c r="EK81" i="171" s="1"/>
  <c r="EL80" i="171" s="1"/>
  <c r="EM80" i="171" s="1"/>
  <c r="BY60" i="171"/>
  <c r="BY97" i="171"/>
  <c r="BY93" i="171"/>
  <c r="EG77" i="171"/>
  <c r="EK77" i="171" s="1"/>
  <c r="BY105" i="171"/>
  <c r="BY94" i="171"/>
  <c r="BY101" i="171"/>
  <c r="EG184" i="171"/>
  <c r="EK184" i="171" s="1"/>
  <c r="EL184" i="171" s="1"/>
  <c r="EM184" i="171" s="1"/>
  <c r="V106" i="174"/>
  <c r="DR89" i="171"/>
  <c r="DR99" i="171"/>
  <c r="EG153" i="171"/>
  <c r="EK153" i="171" s="1"/>
  <c r="EL152" i="171" s="1"/>
  <c r="EM152" i="171" s="1"/>
  <c r="H116" i="174"/>
  <c r="EL145" i="171"/>
  <c r="EM145" i="171" s="1"/>
  <c r="BY99" i="171"/>
  <c r="BY6" i="171"/>
  <c r="EG23" i="171"/>
  <c r="EK23" i="171" s="1"/>
  <c r="BY37" i="171"/>
  <c r="BY63" i="171"/>
  <c r="EG27" i="171"/>
  <c r="EK27" i="171" s="1"/>
  <c r="BY53" i="171"/>
  <c r="EG75" i="171"/>
  <c r="EK75" i="171" s="1"/>
  <c r="BY86" i="171"/>
  <c r="BY92" i="171"/>
  <c r="EG103" i="171"/>
  <c r="EK103" i="171" s="1"/>
  <c r="V106" i="173"/>
  <c r="BY32" i="173"/>
  <c r="V106" i="172"/>
  <c r="BY90" i="171"/>
  <c r="BY47" i="171"/>
  <c r="EG17" i="171"/>
  <c r="EK17" i="171" s="1"/>
  <c r="EL17" i="171" s="1"/>
  <c r="EM17" i="171" s="1"/>
  <c r="BY26" i="171"/>
  <c r="BY44" i="171"/>
  <c r="BY19" i="171"/>
  <c r="BY18" i="171"/>
  <c r="BY8" i="171"/>
  <c r="BY17" i="171"/>
  <c r="BY83" i="171"/>
  <c r="BY57" i="171"/>
  <c r="BY69" i="171"/>
  <c r="BY43" i="171"/>
  <c r="BY81" i="171"/>
  <c r="BY95" i="171"/>
  <c r="BY24" i="171"/>
  <c r="BY27" i="171"/>
  <c r="BY22" i="171"/>
  <c r="BY16" i="171"/>
  <c r="BY34" i="171"/>
  <c r="BY35" i="171"/>
  <c r="EL45" i="171"/>
  <c r="EM45" i="171" s="1"/>
  <c r="EL58" i="171"/>
  <c r="EM58" i="171" s="1"/>
  <c r="BY10" i="171"/>
  <c r="BY58" i="171"/>
  <c r="EG26" i="171"/>
  <c r="EK26" i="171" s="1"/>
  <c r="EL23" i="171" s="1"/>
  <c r="EM23" i="171" s="1"/>
  <c r="BY28" i="171"/>
  <c r="BY50" i="171"/>
  <c r="BY61" i="171"/>
  <c r="BY84" i="171"/>
  <c r="BY29" i="171"/>
  <c r="BY80" i="171"/>
  <c r="BY49" i="171"/>
  <c r="BY59" i="171"/>
  <c r="BY98" i="171"/>
  <c r="BY75" i="171"/>
  <c r="EG142" i="171"/>
  <c r="EK142" i="171" s="1"/>
  <c r="EL142" i="171" s="1"/>
  <c r="EM142" i="171" s="1"/>
  <c r="BY76" i="171"/>
  <c r="EG139" i="171"/>
  <c r="EK139" i="171" s="1"/>
  <c r="BY72" i="171"/>
  <c r="EG106" i="171"/>
  <c r="EK106" i="171" s="1"/>
  <c r="EG73" i="171"/>
  <c r="EK73" i="171" s="1"/>
  <c r="EG93" i="171"/>
  <c r="EK93" i="171" s="1"/>
  <c r="EG105" i="171"/>
  <c r="EK105" i="171" s="1"/>
  <c r="EG92" i="171"/>
  <c r="EK92" i="171" s="1"/>
  <c r="EG143" i="171"/>
  <c r="EK143" i="171" s="1"/>
  <c r="EG170" i="171"/>
  <c r="EK170" i="171" s="1"/>
  <c r="EL169" i="171" s="1"/>
  <c r="EM169" i="171" s="1"/>
  <c r="BY29" i="173"/>
  <c r="BY50" i="173"/>
  <c r="EG174" i="171"/>
  <c r="EK174" i="171" s="1"/>
  <c r="EL173" i="171" s="1"/>
  <c r="EM173" i="171" s="1"/>
  <c r="AN51" i="171"/>
  <c r="AQ51" i="171" s="1"/>
  <c r="AR51" i="171" s="1"/>
  <c r="AS51" i="171" s="1"/>
  <c r="AT51" i="171" s="1"/>
  <c r="AU51" i="171" s="1"/>
  <c r="AW51" i="171" s="1"/>
  <c r="AZ51" i="171" s="1"/>
  <c r="AN67" i="171"/>
  <c r="AQ67" i="171" s="1"/>
  <c r="AR67" i="171" s="1"/>
  <c r="AS67" i="171" s="1"/>
  <c r="AT67" i="171" s="1"/>
  <c r="AU67" i="171" s="1"/>
  <c r="AW67" i="171" s="1"/>
  <c r="AZ67" i="171" s="1"/>
  <c r="E37" i="147"/>
  <c r="AN91" i="171"/>
  <c r="AQ91" i="171" s="1"/>
  <c r="AR91" i="171" s="1"/>
  <c r="AS91" i="171" s="1"/>
  <c r="AT91" i="171" s="1"/>
  <c r="AU91" i="171" s="1"/>
  <c r="AW91" i="171" s="1"/>
  <c r="AZ91" i="171" s="1"/>
  <c r="AN100" i="171"/>
  <c r="AQ100" i="171" s="1"/>
  <c r="AR100" i="171" s="1"/>
  <c r="AS100" i="171" s="1"/>
  <c r="AT100" i="171" s="1"/>
  <c r="AU100" i="171" s="1"/>
  <c r="AW100" i="171" s="1"/>
  <c r="AZ100" i="171" s="1"/>
  <c r="EG212" i="171"/>
  <c r="EK212" i="171" s="1"/>
  <c r="EL212" i="171" s="1"/>
  <c r="EM212" i="171" s="1"/>
  <c r="G42" i="147"/>
  <c r="G44" i="147" s="1"/>
  <c r="G48" i="147" s="1"/>
  <c r="G62" i="147" s="1"/>
  <c r="K19" i="147"/>
  <c r="K23" i="147" s="1"/>
  <c r="K27" i="147" s="1"/>
  <c r="K31" i="147" s="1"/>
  <c r="K36" i="147" s="1"/>
  <c r="K39" i="147" s="1"/>
  <c r="K61" i="147" s="1"/>
  <c r="H23" i="147"/>
  <c r="H27" i="147" s="1"/>
  <c r="H31" i="147" s="1"/>
  <c r="H36" i="147" s="1"/>
  <c r="H39" i="147" s="1"/>
  <c r="H61" i="147" s="1"/>
  <c r="H64" i="147" s="1"/>
  <c r="H66" i="147" s="1"/>
  <c r="J42" i="147"/>
  <c r="J44" i="147" s="1"/>
  <c r="J48" i="147" s="1"/>
  <c r="J62" i="147" s="1"/>
  <c r="J64" i="147" s="1"/>
  <c r="E42" i="147"/>
  <c r="E44" i="147" s="1"/>
  <c r="I23" i="147"/>
  <c r="I27" i="147" s="1"/>
  <c r="I31" i="147" s="1"/>
  <c r="I36" i="147" s="1"/>
  <c r="I39" i="147" s="1"/>
  <c r="I61" i="147" s="1"/>
  <c r="I64" i="147" s="1"/>
  <c r="I66" i="147" s="1"/>
  <c r="DM14" i="171"/>
  <c r="DT14" i="171" s="1"/>
  <c r="DM8" i="171"/>
  <c r="DM13" i="171"/>
  <c r="DM4" i="171"/>
  <c r="DM25" i="171"/>
  <c r="DM20" i="171"/>
  <c r="DM36" i="171"/>
  <c r="DM21" i="171"/>
  <c r="DT21" i="171" s="1"/>
  <c r="DM24" i="171"/>
  <c r="DM18" i="171"/>
  <c r="DM34" i="171"/>
  <c r="DM47" i="171"/>
  <c r="DM49" i="171"/>
  <c r="DM52" i="171"/>
  <c r="DM54" i="171"/>
  <c r="DM59" i="171"/>
  <c r="DM61" i="171"/>
  <c r="DM6" i="171"/>
  <c r="DT6" i="171" s="1"/>
  <c r="DM31" i="171"/>
  <c r="DM39" i="171"/>
  <c r="DM11" i="171"/>
  <c r="DM55" i="171"/>
  <c r="DT55" i="171" s="1"/>
  <c r="DM58" i="171"/>
  <c r="DT58" i="171" s="1"/>
  <c r="DM67" i="171"/>
  <c r="DM74" i="171"/>
  <c r="DM28" i="171"/>
  <c r="DT28" i="171" s="1"/>
  <c r="DM45" i="171"/>
  <c r="DM68" i="171"/>
  <c r="DT68" i="171" s="1"/>
  <c r="DM60" i="171"/>
  <c r="DM88" i="171"/>
  <c r="DT88" i="171" s="1"/>
  <c r="DM72" i="171"/>
  <c r="DM78" i="171"/>
  <c r="DT78" i="171" s="1"/>
  <c r="DM80" i="171"/>
  <c r="DT80" i="171" s="1"/>
  <c r="DM101" i="171"/>
  <c r="DM105" i="171"/>
  <c r="DT105" i="171" s="1"/>
  <c r="DM51" i="171"/>
  <c r="DM66" i="171"/>
  <c r="DT66" i="171" s="1"/>
  <c r="DM69" i="171"/>
  <c r="DM83" i="171"/>
  <c r="DT83" i="171" s="1"/>
  <c r="DM85" i="171"/>
  <c r="DM92" i="171"/>
  <c r="DM96" i="171"/>
  <c r="DM100" i="171"/>
  <c r="DM42" i="171"/>
  <c r="DM104" i="171"/>
  <c r="DT104" i="171" s="1"/>
  <c r="DM94" i="171"/>
  <c r="DM98" i="171"/>
  <c r="DT98" i="171" s="1"/>
  <c r="E106" i="172"/>
  <c r="F85" i="172"/>
  <c r="E113" i="147"/>
  <c r="DM89" i="171"/>
  <c r="DM32" i="171"/>
  <c r="DT32" i="171" s="1"/>
  <c r="DM26" i="171"/>
  <c r="DM53" i="171"/>
  <c r="DT53" i="171" s="1"/>
  <c r="DM70" i="171"/>
  <c r="DT70" i="171" s="1"/>
  <c r="EG117" i="171"/>
  <c r="EK117" i="171" s="1"/>
  <c r="EL117" i="171" s="1"/>
  <c r="EM117" i="171" s="1"/>
  <c r="L42" i="147"/>
  <c r="L23" i="147"/>
  <c r="EL21" i="171"/>
  <c r="EM21" i="171" s="1"/>
  <c r="DM15" i="171"/>
  <c r="DM23" i="171"/>
  <c r="DT23" i="171" s="1"/>
  <c r="DM35" i="171"/>
  <c r="DT35" i="171" s="1"/>
  <c r="EG69" i="171"/>
  <c r="EK69" i="171" s="1"/>
  <c r="DM71" i="171"/>
  <c r="DT71" i="171" s="1"/>
  <c r="EG90" i="171"/>
  <c r="EK90" i="171" s="1"/>
  <c r="EG87" i="171"/>
  <c r="EK87" i="171" s="1"/>
  <c r="EG91" i="171"/>
  <c r="EK91" i="171" s="1"/>
  <c r="EG151" i="171"/>
  <c r="EK151" i="171" s="1"/>
  <c r="EG148" i="171"/>
  <c r="EK148" i="171" s="1"/>
  <c r="EG149" i="171"/>
  <c r="EK149" i="171" s="1"/>
  <c r="EG67" i="171"/>
  <c r="EK67" i="171" s="1"/>
  <c r="DM102" i="171"/>
  <c r="DM50" i="171"/>
  <c r="DT50" i="171" s="1"/>
  <c r="EG127" i="171"/>
  <c r="EK127" i="171" s="1"/>
  <c r="DM84" i="171"/>
  <c r="DT84" i="171" s="1"/>
  <c r="DM87" i="171"/>
  <c r="EG131" i="171"/>
  <c r="EK131" i="171" s="1"/>
  <c r="R106" i="174"/>
  <c r="EG42" i="171"/>
  <c r="EK42" i="171" s="1"/>
  <c r="EG43" i="171"/>
  <c r="EK43" i="171" s="1"/>
  <c r="DM77" i="171"/>
  <c r="DT77" i="171" s="1"/>
  <c r="DM40" i="171"/>
  <c r="DT40" i="171" s="1"/>
  <c r="EG68" i="171"/>
  <c r="EK68" i="171" s="1"/>
  <c r="EG40" i="171"/>
  <c r="EK40" i="171" s="1"/>
  <c r="DM29" i="171"/>
  <c r="DT29" i="171" s="1"/>
  <c r="EG114" i="171"/>
  <c r="EK114" i="171" s="1"/>
  <c r="F18" i="175"/>
  <c r="E106" i="175"/>
  <c r="BY40" i="173"/>
  <c r="DM91" i="171"/>
  <c r="BY9" i="171"/>
  <c r="BY12" i="171"/>
  <c r="BY11" i="171"/>
  <c r="BY39" i="171"/>
  <c r="BY40" i="171"/>
  <c r="BY65" i="171"/>
  <c r="BY54" i="171"/>
  <c r="BY25" i="171"/>
  <c r="BY46" i="171"/>
  <c r="BY45" i="171"/>
  <c r="BY78" i="171"/>
  <c r="BY42" i="171"/>
  <c r="BY68" i="171"/>
  <c r="BY62" i="171"/>
  <c r="BY74" i="171"/>
  <c r="BY89" i="171"/>
  <c r="BY87" i="171"/>
  <c r="BY103" i="171"/>
  <c r="BY88" i="171"/>
  <c r="BY23" i="171"/>
  <c r="BY56" i="171"/>
  <c r="BY67" i="171"/>
  <c r="E24" i="147"/>
  <c r="E76" i="147" s="1"/>
  <c r="E78" i="147" s="1"/>
  <c r="BY96" i="171"/>
  <c r="BY100" i="171"/>
  <c r="BY38" i="173"/>
  <c r="BY76" i="173"/>
  <c r="BY58" i="173"/>
  <c r="BY33" i="173"/>
  <c r="DM99" i="171"/>
  <c r="BY48" i="173"/>
  <c r="BY91" i="171"/>
  <c r="EG215" i="171"/>
  <c r="EK215" i="171" s="1"/>
  <c r="EL214" i="171" s="1"/>
  <c r="EM214" i="171" s="1"/>
  <c r="BY60" i="173"/>
  <c r="DM75" i="171"/>
  <c r="DT75" i="171" s="1"/>
  <c r="BY71" i="173"/>
  <c r="EG217" i="171"/>
  <c r="EK217" i="171" s="1"/>
  <c r="EL216" i="171" s="1"/>
  <c r="EM216" i="171" s="1"/>
  <c r="DR9" i="171"/>
  <c r="DR15" i="171"/>
  <c r="DR26" i="171"/>
  <c r="DR4" i="171"/>
  <c r="DR13" i="171"/>
  <c r="DR10" i="171"/>
  <c r="DR19" i="171"/>
  <c r="DR39" i="171"/>
  <c r="DR42" i="171"/>
  <c r="DR25" i="171"/>
  <c r="DR7" i="171"/>
  <c r="DR24" i="171"/>
  <c r="DR11" i="171"/>
  <c r="DR16" i="171"/>
  <c r="DR20" i="171"/>
  <c r="DR34" i="171"/>
  <c r="DR38" i="171"/>
  <c r="DR41" i="171"/>
  <c r="DR44" i="171"/>
  <c r="DR45" i="171"/>
  <c r="DR56" i="171"/>
  <c r="DR18" i="171"/>
  <c r="DR47" i="171"/>
  <c r="DR49" i="171"/>
  <c r="DR52" i="171"/>
  <c r="DR54" i="171"/>
  <c r="DR8" i="171"/>
  <c r="DR59" i="171"/>
  <c r="DR31" i="171"/>
  <c r="DR51" i="171"/>
  <c r="DR36" i="171"/>
  <c r="DR67" i="171"/>
  <c r="DR63" i="171"/>
  <c r="DR65" i="171"/>
  <c r="DR87" i="171"/>
  <c r="DR91" i="171"/>
  <c r="DR95" i="171"/>
  <c r="DR97" i="171"/>
  <c r="DT97" i="171" s="1"/>
  <c r="DR103" i="171"/>
  <c r="DR72" i="171"/>
  <c r="DR82" i="171"/>
  <c r="DR60" i="171"/>
  <c r="DR94" i="171"/>
  <c r="DR74" i="171"/>
  <c r="DR96" i="171"/>
  <c r="DR85" i="171"/>
  <c r="DR92" i="171"/>
  <c r="DR102" i="171"/>
  <c r="DR93" i="171"/>
  <c r="DR61" i="171"/>
  <c r="DR100" i="171"/>
  <c r="DR69" i="171"/>
  <c r="DR86" i="171"/>
  <c r="BY21" i="173"/>
  <c r="BY79" i="171"/>
  <c r="DM95" i="171"/>
  <c r="DM12" i="171"/>
  <c r="DT12" i="171" s="1"/>
  <c r="DM38" i="171"/>
  <c r="DM16" i="171"/>
  <c r="DM103" i="171"/>
  <c r="EG88" i="171"/>
  <c r="EK88" i="171" s="1"/>
  <c r="EG128" i="171"/>
  <c r="EK128" i="171" s="1"/>
  <c r="CW5" i="173"/>
  <c r="CV5" i="173"/>
  <c r="DM73" i="171"/>
  <c r="DT73" i="171" s="1"/>
  <c r="DM81" i="171"/>
  <c r="DT81" i="171" s="1"/>
  <c r="DM63" i="171"/>
  <c r="EG150" i="171"/>
  <c r="EK150" i="171" s="1"/>
  <c r="BY8" i="173"/>
  <c r="BY12" i="173"/>
  <c r="BY16" i="173"/>
  <c r="BY92" i="173"/>
  <c r="BY13" i="173"/>
  <c r="BY99" i="173"/>
  <c r="BY86" i="173"/>
  <c r="BY90" i="173"/>
  <c r="BY94" i="173"/>
  <c r="BY98" i="173"/>
  <c r="BY102" i="173"/>
  <c r="BY9" i="173"/>
  <c r="BY103" i="173"/>
  <c r="BY11" i="173"/>
  <c r="BY15" i="173"/>
  <c r="BY96" i="173"/>
  <c r="BY104" i="173"/>
  <c r="BY95" i="173"/>
  <c r="BY85" i="173"/>
  <c r="BY89" i="173"/>
  <c r="BY93" i="173"/>
  <c r="BY97" i="173"/>
  <c r="BY101" i="173"/>
  <c r="BY105" i="173"/>
  <c r="CZ106" i="173"/>
  <c r="BY88" i="173"/>
  <c r="BY10" i="173"/>
  <c r="BY14" i="173"/>
  <c r="G24" i="147"/>
  <c r="G76" i="147" s="1"/>
  <c r="G78" i="147" s="1"/>
  <c r="BY100" i="173"/>
  <c r="BY17" i="173"/>
  <c r="BY87" i="173"/>
  <c r="BY91" i="173"/>
  <c r="BY56" i="173"/>
  <c r="BY24" i="173"/>
  <c r="F113" i="147"/>
  <c r="G154" i="147"/>
  <c r="G156" i="147" s="1"/>
  <c r="BY79" i="173"/>
  <c r="EG79" i="171"/>
  <c r="EK79" i="171" s="1"/>
  <c r="EL78" i="171" s="1"/>
  <c r="EM78" i="171" s="1"/>
  <c r="EG181" i="171"/>
  <c r="EK181" i="171" s="1"/>
  <c r="EG182" i="171"/>
  <c r="EK182" i="171" s="1"/>
  <c r="EG180" i="171"/>
  <c r="EK180" i="171" s="1"/>
  <c r="EL107" i="171"/>
  <c r="EM107" i="171" s="1"/>
  <c r="DM22" i="171"/>
  <c r="DT22" i="171" s="1"/>
  <c r="AD106" i="171"/>
  <c r="AF106" i="171" s="1"/>
  <c r="DM76" i="171"/>
  <c r="DT76" i="171" s="1"/>
  <c r="AW6" i="171"/>
  <c r="DM7" i="171"/>
  <c r="DT7" i="171" s="1"/>
  <c r="EG7" i="171"/>
  <c r="EK7" i="171" s="1"/>
  <c r="EG9" i="171"/>
  <c r="EK9" i="171" s="1"/>
  <c r="EE220" i="171"/>
  <c r="EE222" i="171" s="1"/>
  <c r="DM43" i="171"/>
  <c r="DT43" i="171" s="1"/>
  <c r="DM46" i="171"/>
  <c r="DT46" i="171" s="1"/>
  <c r="DM57" i="171"/>
  <c r="DT57" i="171" s="1"/>
  <c r="DM82" i="171"/>
  <c r="EG116" i="171"/>
  <c r="EK116" i="171" s="1"/>
  <c r="DM65" i="171"/>
  <c r="CV9" i="171"/>
  <c r="CV14" i="171"/>
  <c r="CV12" i="171"/>
  <c r="CV17" i="171"/>
  <c r="CV6" i="171"/>
  <c r="CV19" i="171"/>
  <c r="CV26" i="171"/>
  <c r="CV20" i="171"/>
  <c r="CW5" i="171"/>
  <c r="CV13" i="171"/>
  <c r="CV30" i="171"/>
  <c r="CV35" i="171"/>
  <c r="CV40" i="171"/>
  <c r="CV5" i="171"/>
  <c r="CV7" i="171"/>
  <c r="CV28" i="171"/>
  <c r="CV38" i="171"/>
  <c r="CV22" i="171"/>
  <c r="CV42" i="171"/>
  <c r="CV36" i="171"/>
  <c r="CV51" i="171"/>
  <c r="CV58" i="171"/>
  <c r="CV64" i="171"/>
  <c r="CV45" i="171"/>
  <c r="CV56" i="171"/>
  <c r="CV62" i="171"/>
  <c r="CV34" i="171"/>
  <c r="CV29" i="171"/>
  <c r="CV41" i="171"/>
  <c r="CV47" i="171"/>
  <c r="CV71" i="171"/>
  <c r="CV75" i="171"/>
  <c r="CV78" i="171"/>
  <c r="CV77" i="171"/>
  <c r="CV84" i="171"/>
  <c r="CV44" i="171"/>
  <c r="CV48" i="171"/>
  <c r="CV66" i="171"/>
  <c r="CV83" i="171"/>
  <c r="CV89" i="171"/>
  <c r="CV59" i="171"/>
  <c r="CV67" i="171"/>
  <c r="CV88" i="171"/>
  <c r="CV69" i="171"/>
  <c r="CV98" i="171"/>
  <c r="CV86" i="171"/>
  <c r="CV90" i="171"/>
  <c r="CV60" i="171"/>
  <c r="CV79" i="171"/>
  <c r="CV103" i="171"/>
  <c r="CV31" i="171"/>
  <c r="CV52" i="171"/>
  <c r="CV87" i="171"/>
  <c r="CV91" i="171"/>
  <c r="CV95" i="171"/>
  <c r="CV63" i="171"/>
  <c r="CV76" i="171"/>
  <c r="CV101" i="171"/>
  <c r="CV105" i="171"/>
  <c r="CV72" i="171"/>
  <c r="CV85" i="171"/>
  <c r="CV99" i="171"/>
  <c r="CV104" i="171"/>
  <c r="CV57" i="171"/>
  <c r="CV82" i="171"/>
  <c r="CV94" i="171"/>
  <c r="CV102" i="171"/>
  <c r="CV81" i="171"/>
  <c r="CV92" i="171"/>
  <c r="CV96" i="171"/>
  <c r="BY82" i="173"/>
  <c r="DM90" i="171"/>
  <c r="BG12" i="171"/>
  <c r="BG17" i="171"/>
  <c r="BG11" i="171"/>
  <c r="BG26" i="171"/>
  <c r="BG43" i="171"/>
  <c r="BG6" i="171"/>
  <c r="BG21" i="171"/>
  <c r="BG23" i="171"/>
  <c r="BG42" i="171"/>
  <c r="BG45" i="171"/>
  <c r="BG28" i="171"/>
  <c r="BG36" i="171"/>
  <c r="BG49" i="171"/>
  <c r="BG39" i="171"/>
  <c r="BG41" i="171"/>
  <c r="BG47" i="171"/>
  <c r="BG27" i="171"/>
  <c r="BG34" i="171"/>
  <c r="BG15" i="171"/>
  <c r="BG50" i="171"/>
  <c r="BG56" i="171"/>
  <c r="BG62" i="171"/>
  <c r="BG19" i="171"/>
  <c r="BG86" i="171"/>
  <c r="BG65" i="171"/>
  <c r="BG69" i="171"/>
  <c r="BG80" i="171"/>
  <c r="BG57" i="171"/>
  <c r="BG66" i="171"/>
  <c r="BG92" i="171"/>
  <c r="BG96" i="171"/>
  <c r="BG99" i="171"/>
  <c r="BG70" i="171"/>
  <c r="BG76" i="171"/>
  <c r="BG31" i="171"/>
  <c r="BG63" i="171"/>
  <c r="BG73" i="171"/>
  <c r="BG85" i="171"/>
  <c r="BG104" i="171"/>
  <c r="BG72" i="171"/>
  <c r="BG89" i="171"/>
  <c r="BG90" i="171"/>
  <c r="BG82" i="171"/>
  <c r="BG83" i="171"/>
  <c r="BG102" i="171"/>
  <c r="BG97" i="171"/>
  <c r="BG103" i="171"/>
  <c r="E46" i="147"/>
  <c r="BY23" i="173"/>
  <c r="BG84" i="171"/>
  <c r="F42" i="147"/>
  <c r="F44" i="147" s="1"/>
  <c r="F48" i="147" s="1"/>
  <c r="F62" i="147" s="1"/>
  <c r="F23" i="147"/>
  <c r="F27" i="147" s="1"/>
  <c r="F31" i="147" s="1"/>
  <c r="F36" i="147" s="1"/>
  <c r="F39" i="147" s="1"/>
  <c r="F61" i="147" s="1"/>
  <c r="DM44" i="171"/>
  <c r="DT44" i="171" s="1"/>
  <c r="DM56" i="171"/>
  <c r="DM33" i="171"/>
  <c r="DT33" i="171" s="1"/>
  <c r="DM10" i="171"/>
  <c r="DM37" i="171"/>
  <c r="DT37" i="171" s="1"/>
  <c r="EG65" i="171"/>
  <c r="EK65" i="171" s="1"/>
  <c r="EG66" i="171"/>
  <c r="EK66" i="171" s="1"/>
  <c r="AW102" i="171"/>
  <c r="AY102" i="171" s="1"/>
  <c r="EG129" i="171"/>
  <c r="EK129" i="171" s="1"/>
  <c r="EG134" i="171"/>
  <c r="EK134" i="171" s="1"/>
  <c r="EG124" i="171"/>
  <c r="EK124" i="171" s="1"/>
  <c r="EG132" i="171"/>
  <c r="EK132" i="171" s="1"/>
  <c r="EG125" i="171"/>
  <c r="EK125" i="171" s="1"/>
  <c r="EG133" i="171"/>
  <c r="EK133" i="171" s="1"/>
  <c r="EG130" i="171"/>
  <c r="EK130" i="171" s="1"/>
  <c r="EG123" i="171"/>
  <c r="EK123" i="171" s="1"/>
  <c r="EG16" i="171"/>
  <c r="EK16" i="171" s="1"/>
  <c r="EL14" i="171" s="1"/>
  <c r="EM14" i="171" s="1"/>
  <c r="DM27" i="171"/>
  <c r="DT27" i="171" s="1"/>
  <c r="DM9" i="171"/>
  <c r="DM48" i="171"/>
  <c r="DT48" i="171" s="1"/>
  <c r="DM17" i="171"/>
  <c r="DT17" i="171" s="1"/>
  <c r="DM30" i="171"/>
  <c r="DT30" i="171" s="1"/>
  <c r="EG70" i="171"/>
  <c r="EK70" i="171" s="1"/>
  <c r="DM41" i="171"/>
  <c r="DM62" i="171"/>
  <c r="DT62" i="171" s="1"/>
  <c r="DM79" i="171"/>
  <c r="DT79" i="171" s="1"/>
  <c r="DM93" i="171"/>
  <c r="EG183" i="171"/>
  <c r="EK183" i="171" s="1"/>
  <c r="EG110" i="171"/>
  <c r="EK110" i="171" s="1"/>
  <c r="EL109" i="171" s="1"/>
  <c r="EM109" i="171" s="1"/>
  <c r="BY42" i="173"/>
  <c r="BY7" i="173"/>
  <c r="BG54" i="171"/>
  <c r="BY28" i="173"/>
  <c r="EG112" i="171"/>
  <c r="EK112" i="171" s="1"/>
  <c r="EL112" i="171" s="1"/>
  <c r="EM112" i="171" s="1"/>
  <c r="E106" i="173"/>
  <c r="F85" i="173"/>
  <c r="DR90" i="171"/>
  <c r="DM64" i="171"/>
  <c r="DT64" i="171" s="1"/>
  <c r="M23" i="147" l="1"/>
  <c r="P23" i="147" s="1"/>
  <c r="EL39" i="171"/>
  <c r="EM39" i="171" s="1"/>
  <c r="DT89" i="171"/>
  <c r="DT99" i="171"/>
  <c r="DT10" i="171"/>
  <c r="DT19" i="171"/>
  <c r="DT101" i="171"/>
  <c r="EL50" i="171"/>
  <c r="EM50" i="171" s="1"/>
  <c r="DT90" i="171"/>
  <c r="EK225" i="171"/>
  <c r="DT36" i="171"/>
  <c r="DT86" i="171"/>
  <c r="EL102" i="171"/>
  <c r="EM102" i="171" s="1"/>
  <c r="E27" i="147"/>
  <c r="E31" i="147" s="1"/>
  <c r="E36" i="147" s="1"/>
  <c r="E39" i="147" s="1"/>
  <c r="E61" i="147" s="1"/>
  <c r="DT54" i="171"/>
  <c r="DT16" i="171"/>
  <c r="DT87" i="171"/>
  <c r="DT41" i="171"/>
  <c r="DT65" i="171"/>
  <c r="DT100" i="171"/>
  <c r="DT45" i="171"/>
  <c r="DT34" i="171"/>
  <c r="DT18" i="171"/>
  <c r="DT8" i="171"/>
  <c r="M42" i="147"/>
  <c r="P42" i="147" s="1"/>
  <c r="L78" i="147"/>
  <c r="G27" i="147"/>
  <c r="G31" i="147" s="1"/>
  <c r="G36" i="147" s="1"/>
  <c r="G39" i="147" s="1"/>
  <c r="G61" i="147" s="1"/>
  <c r="G64" i="147" s="1"/>
  <c r="G66" i="147" s="1"/>
  <c r="DT13" i="171"/>
  <c r="DT93" i="171"/>
  <c r="DT9" i="171"/>
  <c r="EL137" i="171"/>
  <c r="EM137" i="171" s="1"/>
  <c r="DT96" i="171"/>
  <c r="DT26" i="171"/>
  <c r="DT74" i="171"/>
  <c r="DT61" i="171"/>
  <c r="DT24" i="171"/>
  <c r="EL72" i="171"/>
  <c r="EM72" i="171" s="1"/>
  <c r="EK220" i="171"/>
  <c r="DT31" i="171"/>
  <c r="EL63" i="171"/>
  <c r="EM63" i="171" s="1"/>
  <c r="AU106" i="171"/>
  <c r="DT15" i="171"/>
  <c r="EL92" i="171"/>
  <c r="EM92" i="171" s="1"/>
  <c r="K42" i="147"/>
  <c r="K44" i="147" s="1"/>
  <c r="K48" i="147" s="1"/>
  <c r="K62" i="147" s="1"/>
  <c r="K64" i="147" s="1"/>
  <c r="K66" i="147" s="1"/>
  <c r="H111" i="147"/>
  <c r="H112" i="147" s="1"/>
  <c r="H114" i="147" s="1"/>
  <c r="H118" i="147" s="1"/>
  <c r="H122" i="147" s="1"/>
  <c r="H88" i="147"/>
  <c r="H89" i="147" s="1"/>
  <c r="H92" i="147" s="1"/>
  <c r="H95" i="147" s="1"/>
  <c r="H103" i="147" s="1"/>
  <c r="H123" i="147" s="1"/>
  <c r="E48" i="147"/>
  <c r="E62" i="147" s="1"/>
  <c r="J66" i="147"/>
  <c r="J88" i="147"/>
  <c r="J89" i="147" s="1"/>
  <c r="J92" i="147" s="1"/>
  <c r="J95" i="147" s="1"/>
  <c r="J103" i="147" s="1"/>
  <c r="J123" i="147" s="1"/>
  <c r="J111" i="147"/>
  <c r="J112" i="147" s="1"/>
  <c r="J114" i="147" s="1"/>
  <c r="J118" i="147" s="1"/>
  <c r="J122" i="147" s="1"/>
  <c r="I111" i="147"/>
  <c r="I112" i="147" s="1"/>
  <c r="I114" i="147" s="1"/>
  <c r="I118" i="147" s="1"/>
  <c r="I122" i="147" s="1"/>
  <c r="I88" i="147"/>
  <c r="I89" i="147" s="1"/>
  <c r="I92" i="147" s="1"/>
  <c r="CW60" i="171"/>
  <c r="CX60" i="171"/>
  <c r="DC60" i="171" s="1"/>
  <c r="CW89" i="171"/>
  <c r="CX89" i="171"/>
  <c r="DC89" i="171" s="1"/>
  <c r="CW45" i="171"/>
  <c r="CX45" i="171"/>
  <c r="DC45" i="171" s="1"/>
  <c r="CW28" i="171"/>
  <c r="CX28" i="171"/>
  <c r="DC28" i="171" s="1"/>
  <c r="CX20" i="171"/>
  <c r="DC20" i="171" s="1"/>
  <c r="CW20" i="171"/>
  <c r="CW104" i="171"/>
  <c r="CX104" i="171"/>
  <c r="DC104" i="171" s="1"/>
  <c r="CW90" i="171"/>
  <c r="CX90" i="171"/>
  <c r="DC90" i="171" s="1"/>
  <c r="CW71" i="171"/>
  <c r="CX71" i="171"/>
  <c r="DC71" i="171" s="1"/>
  <c r="CX7" i="171"/>
  <c r="DC7" i="171" s="1"/>
  <c r="CW7" i="171"/>
  <c r="EL148" i="171"/>
  <c r="EM148" i="171" s="1"/>
  <c r="CX96" i="171"/>
  <c r="DC96" i="171" s="1"/>
  <c r="CW96" i="171"/>
  <c r="CX99" i="171"/>
  <c r="DC99" i="171" s="1"/>
  <c r="CW99" i="171"/>
  <c r="CW91" i="171"/>
  <c r="CX91" i="171"/>
  <c r="DC91" i="171" s="1"/>
  <c r="CX86" i="171"/>
  <c r="DC86" i="171" s="1"/>
  <c r="CW86" i="171"/>
  <c r="CX66" i="171"/>
  <c r="DC66" i="171" s="1"/>
  <c r="CW66" i="171"/>
  <c r="CW47" i="171"/>
  <c r="CX47" i="171"/>
  <c r="DC47" i="171" s="1"/>
  <c r="CW58" i="171"/>
  <c r="CX58" i="171"/>
  <c r="DC58" i="171" s="1"/>
  <c r="CW19" i="171"/>
  <c r="CX19" i="171"/>
  <c r="DC19" i="171" s="1"/>
  <c r="EK226" i="171"/>
  <c r="EK227" i="171" s="1"/>
  <c r="EK229" i="171" s="1"/>
  <c r="H85" i="172"/>
  <c r="H106" i="172" s="1"/>
  <c r="F106" i="172"/>
  <c r="DT92" i="171"/>
  <c r="DT56" i="171"/>
  <c r="F64" i="147"/>
  <c r="CW92" i="171"/>
  <c r="CX92" i="171"/>
  <c r="DC92" i="171" s="1"/>
  <c r="CW85" i="171"/>
  <c r="CX85" i="171"/>
  <c r="DC85" i="171" s="1"/>
  <c r="CW87" i="171"/>
  <c r="CX87" i="171"/>
  <c r="DC87" i="171" s="1"/>
  <c r="CW98" i="171"/>
  <c r="CX98" i="171"/>
  <c r="DC98" i="171" s="1"/>
  <c r="CX48" i="171"/>
  <c r="DC48" i="171" s="1"/>
  <c r="CW48" i="171"/>
  <c r="CX41" i="171"/>
  <c r="DC41" i="171" s="1"/>
  <c r="CW41" i="171"/>
  <c r="CW51" i="171"/>
  <c r="CX51" i="171"/>
  <c r="DC51" i="171" s="1"/>
  <c r="CW40" i="171"/>
  <c r="CX40" i="171"/>
  <c r="DC40" i="171" s="1"/>
  <c r="CW6" i="171"/>
  <c r="CX6" i="171"/>
  <c r="DC6" i="171" s="1"/>
  <c r="EL6" i="171"/>
  <c r="EL114" i="171"/>
  <c r="EM114" i="171" s="1"/>
  <c r="EL42" i="171"/>
  <c r="EM42" i="171" s="1"/>
  <c r="DT85" i="171"/>
  <c r="DT67" i="171"/>
  <c r="DT59" i="171"/>
  <c r="CW63" i="171"/>
  <c r="CX63" i="171"/>
  <c r="DC63" i="171" s="1"/>
  <c r="AG11" i="171"/>
  <c r="AG13" i="171"/>
  <c r="AG24" i="171"/>
  <c r="AG36" i="171"/>
  <c r="AG38" i="171"/>
  <c r="AG43" i="171"/>
  <c r="AG45" i="171"/>
  <c r="AG49" i="171"/>
  <c r="AG19" i="171"/>
  <c r="AG31" i="171"/>
  <c r="AG54" i="171"/>
  <c r="AG25" i="171"/>
  <c r="AG53" i="171"/>
  <c r="AG100" i="171"/>
  <c r="AG81" i="171"/>
  <c r="AG67" i="171"/>
  <c r="AG73" i="171"/>
  <c r="AG69" i="171"/>
  <c r="AG91" i="171"/>
  <c r="AG94" i="171"/>
  <c r="AG101" i="171"/>
  <c r="AG97" i="171"/>
  <c r="AG52" i="171"/>
  <c r="AG6" i="171"/>
  <c r="AG22" i="171"/>
  <c r="AG26" i="171"/>
  <c r="AG104" i="171"/>
  <c r="AG88" i="171"/>
  <c r="AG63" i="171"/>
  <c r="AG85" i="171"/>
  <c r="AG72" i="171"/>
  <c r="AG87" i="171"/>
  <c r="AG84" i="171"/>
  <c r="AG28" i="171"/>
  <c r="AG20" i="171"/>
  <c r="AG57" i="171"/>
  <c r="AG99" i="171"/>
  <c r="AG93" i="171"/>
  <c r="AG95" i="171"/>
  <c r="AG40" i="171"/>
  <c r="AG42" i="171"/>
  <c r="AG66" i="171"/>
  <c r="AG50" i="171"/>
  <c r="AG33" i="171"/>
  <c r="AG29" i="171"/>
  <c r="AG14" i="171"/>
  <c r="AG35" i="171"/>
  <c r="AG23" i="171"/>
  <c r="AG92" i="171"/>
  <c r="AG30" i="171"/>
  <c r="AG56" i="171"/>
  <c r="AG58" i="171"/>
  <c r="AG83" i="171"/>
  <c r="AG71" i="171"/>
  <c r="AG82" i="171"/>
  <c r="AG102" i="171"/>
  <c r="AG75" i="171"/>
  <c r="AG48" i="171"/>
  <c r="AG105" i="171"/>
  <c r="AG17" i="171"/>
  <c r="AG27" i="171"/>
  <c r="AG10" i="171"/>
  <c r="AG74" i="171"/>
  <c r="AG78" i="171"/>
  <c r="AG9" i="171"/>
  <c r="AG62" i="171"/>
  <c r="AG12" i="171"/>
  <c r="AG103" i="171"/>
  <c r="AG65" i="171"/>
  <c r="AG34" i="171"/>
  <c r="AG7" i="171"/>
  <c r="AG61" i="171"/>
  <c r="AG96" i="171"/>
  <c r="AG90" i="171"/>
  <c r="AG32" i="171"/>
  <c r="AG76" i="171"/>
  <c r="AG77" i="171"/>
  <c r="AG59" i="171"/>
  <c r="AG55" i="171"/>
  <c r="AG16" i="171"/>
  <c r="AG18" i="171"/>
  <c r="AG8" i="171"/>
  <c r="AG60" i="171"/>
  <c r="AG89" i="171"/>
  <c r="AG86" i="171"/>
  <c r="AG44" i="171"/>
  <c r="AG39" i="171"/>
  <c r="AG51" i="171"/>
  <c r="AG37" i="171"/>
  <c r="AG47" i="171"/>
  <c r="AG46" i="171"/>
  <c r="AG15" i="171"/>
  <c r="AG98" i="171"/>
  <c r="AG68" i="171"/>
  <c r="AG70" i="171"/>
  <c r="AG21" i="171"/>
  <c r="AG79" i="171"/>
  <c r="AG80" i="171"/>
  <c r="CW72" i="171"/>
  <c r="CX72" i="171"/>
  <c r="DC72" i="171" s="1"/>
  <c r="CW44" i="171"/>
  <c r="CX44" i="171"/>
  <c r="DC44" i="171" s="1"/>
  <c r="CW17" i="171"/>
  <c r="CX17" i="171"/>
  <c r="DC17" i="171" s="1"/>
  <c r="CW102" i="171"/>
  <c r="CX102" i="171"/>
  <c r="DC102" i="171" s="1"/>
  <c r="CW105" i="171"/>
  <c r="CX105" i="171"/>
  <c r="DC105" i="171" s="1"/>
  <c r="CW31" i="171"/>
  <c r="CX31" i="171"/>
  <c r="DC31" i="171" s="1"/>
  <c r="CW88" i="171"/>
  <c r="CX88" i="171"/>
  <c r="DC88" i="171" s="1"/>
  <c r="CW84" i="171"/>
  <c r="CX84" i="171"/>
  <c r="DC84" i="171" s="1"/>
  <c r="CX34" i="171"/>
  <c r="DC34" i="171" s="1"/>
  <c r="CW34" i="171"/>
  <c r="CW42" i="171"/>
  <c r="CX42" i="171"/>
  <c r="DC42" i="171" s="1"/>
  <c r="CW30" i="171"/>
  <c r="CX30" i="171"/>
  <c r="DC30" i="171" s="1"/>
  <c r="CX12" i="171"/>
  <c r="DC12" i="171" s="1"/>
  <c r="CW12" i="171"/>
  <c r="EL180" i="171"/>
  <c r="EM180" i="171" s="1"/>
  <c r="DT63" i="171"/>
  <c r="DT103" i="171"/>
  <c r="L27" i="147"/>
  <c r="DT94" i="171"/>
  <c r="DT69" i="171"/>
  <c r="DT52" i="171"/>
  <c r="DT20" i="171"/>
  <c r="CX57" i="171"/>
  <c r="DC57" i="171" s="1"/>
  <c r="CW57" i="171"/>
  <c r="CW75" i="171"/>
  <c r="CX75" i="171"/>
  <c r="DC75" i="171" s="1"/>
  <c r="CW95" i="171"/>
  <c r="CX95" i="171"/>
  <c r="DC95" i="171" s="1"/>
  <c r="CW64" i="171"/>
  <c r="CX64" i="171"/>
  <c r="DC64" i="171" s="1"/>
  <c r="AG64" i="171"/>
  <c r="CX52" i="171"/>
  <c r="DC52" i="171" s="1"/>
  <c r="CW52" i="171"/>
  <c r="CX29" i="171"/>
  <c r="DC29" i="171" s="1"/>
  <c r="CW29" i="171"/>
  <c r="CW94" i="171"/>
  <c r="CX94" i="171"/>
  <c r="DC94" i="171" s="1"/>
  <c r="CW101" i="171"/>
  <c r="CX101" i="171"/>
  <c r="DC101" i="171" s="1"/>
  <c r="CX103" i="171"/>
  <c r="DC103" i="171" s="1"/>
  <c r="CW103" i="171"/>
  <c r="CW67" i="171"/>
  <c r="CX67" i="171"/>
  <c r="DC67" i="171" s="1"/>
  <c r="CW77" i="171"/>
  <c r="CX77" i="171"/>
  <c r="DC77" i="171" s="1"/>
  <c r="CX62" i="171"/>
  <c r="DC62" i="171" s="1"/>
  <c r="CW62" i="171"/>
  <c r="CW22" i="171"/>
  <c r="CX22" i="171"/>
  <c r="DC22" i="171" s="1"/>
  <c r="CW13" i="171"/>
  <c r="CX13" i="171"/>
  <c r="DC13" i="171" s="1"/>
  <c r="CX14" i="171"/>
  <c r="DC14" i="171" s="1"/>
  <c r="CW14" i="171"/>
  <c r="AG41" i="171"/>
  <c r="DT91" i="171"/>
  <c r="DT102" i="171"/>
  <c r="L44" i="147"/>
  <c r="DT60" i="171"/>
  <c r="DT11" i="171"/>
  <c r="DT49" i="171"/>
  <c r="DT25" i="171"/>
  <c r="CW83" i="171"/>
  <c r="CX83" i="171"/>
  <c r="DC83" i="171" s="1"/>
  <c r="CW26" i="171"/>
  <c r="CX26" i="171"/>
  <c r="DC26" i="171" s="1"/>
  <c r="H18" i="175"/>
  <c r="H106" i="175" s="1"/>
  <c r="F106" i="175"/>
  <c r="EL123" i="171"/>
  <c r="EM123" i="171" s="1"/>
  <c r="AZ102" i="171"/>
  <c r="AY106" i="171"/>
  <c r="CX81" i="171"/>
  <c r="DC81" i="171" s="1"/>
  <c r="CW81" i="171"/>
  <c r="CW69" i="171"/>
  <c r="CX69" i="171"/>
  <c r="DC69" i="171" s="1"/>
  <c r="CW36" i="171"/>
  <c r="CX36" i="171"/>
  <c r="DC36" i="171" s="1"/>
  <c r="CW35" i="171"/>
  <c r="CX35" i="171"/>
  <c r="DC35" i="171" s="1"/>
  <c r="DT82" i="171"/>
  <c r="EL87" i="171"/>
  <c r="EM87" i="171" s="1"/>
  <c r="DT72" i="171"/>
  <c r="H85" i="173"/>
  <c r="H106" i="173" s="1"/>
  <c r="F106" i="173"/>
  <c r="CW82" i="171"/>
  <c r="CX82" i="171"/>
  <c r="DC82" i="171" s="1"/>
  <c r="CX76" i="171"/>
  <c r="DC76" i="171" s="1"/>
  <c r="CW76" i="171"/>
  <c r="CW79" i="171"/>
  <c r="CX79" i="171"/>
  <c r="DC79" i="171" s="1"/>
  <c r="CW59" i="171"/>
  <c r="CX59" i="171"/>
  <c r="DC59" i="171" s="1"/>
  <c r="CW78" i="171"/>
  <c r="CX78" i="171"/>
  <c r="DC78" i="171" s="1"/>
  <c r="CX56" i="171"/>
  <c r="DC56" i="171" s="1"/>
  <c r="CW56" i="171"/>
  <c r="CW38" i="171"/>
  <c r="CX38" i="171"/>
  <c r="DC38" i="171" s="1"/>
  <c r="CW9" i="171"/>
  <c r="CX9" i="171"/>
  <c r="DC9" i="171" s="1"/>
  <c r="AW106" i="171"/>
  <c r="AZ6" i="171"/>
  <c r="AZ106" i="171" s="1"/>
  <c r="DT38" i="171"/>
  <c r="DT95" i="171"/>
  <c r="DT42" i="171"/>
  <c r="DT51" i="171"/>
  <c r="DT39" i="171"/>
  <c r="DT47" i="171"/>
  <c r="N158" i="147" l="1"/>
  <c r="M27" i="147"/>
  <c r="P27" i="147" s="1"/>
  <c r="M44" i="147"/>
  <c r="P44" i="147" s="1"/>
  <c r="E64" i="147"/>
  <c r="E88" i="147" s="1"/>
  <c r="E89" i="147" s="1"/>
  <c r="G111" i="147"/>
  <c r="G112" i="147" s="1"/>
  <c r="G114" i="147" s="1"/>
  <c r="G118" i="147" s="1"/>
  <c r="G122" i="147" s="1"/>
  <c r="G88" i="147"/>
  <c r="G89" i="147" s="1"/>
  <c r="G92" i="147" s="1"/>
  <c r="G95" i="147" s="1"/>
  <c r="G103" i="147" s="1"/>
  <c r="G123" i="147" s="1"/>
  <c r="K88" i="147"/>
  <c r="K89" i="147" s="1"/>
  <c r="K92" i="147" s="1"/>
  <c r="K95" i="147" s="1"/>
  <c r="K103" i="147" s="1"/>
  <c r="K123" i="147" s="1"/>
  <c r="K111" i="147"/>
  <c r="K112" i="147" s="1"/>
  <c r="K114" i="147" s="1"/>
  <c r="K118" i="147" s="1"/>
  <c r="K122" i="147" s="1"/>
  <c r="J124" i="147"/>
  <c r="J136" i="147" s="1"/>
  <c r="J144" i="147" s="1"/>
  <c r="J147" i="147" s="1"/>
  <c r="H124" i="147"/>
  <c r="H136" i="147" s="1"/>
  <c r="H144" i="147" s="1"/>
  <c r="H147" i="147" s="1"/>
  <c r="I95" i="147"/>
  <c r="I103" i="147" s="1"/>
  <c r="I123" i="147" s="1"/>
  <c r="I124" i="147" s="1"/>
  <c r="I136" i="147" s="1"/>
  <c r="I144" i="147" s="1"/>
  <c r="L48" i="147"/>
  <c r="AZ111" i="171"/>
  <c r="AZ112" i="171" s="1"/>
  <c r="E143" i="147"/>
  <c r="F66" i="147"/>
  <c r="F111" i="147"/>
  <c r="F112" i="147" s="1"/>
  <c r="F114" i="147" s="1"/>
  <c r="F118" i="147" s="1"/>
  <c r="F122" i="147" s="1"/>
  <c r="F88" i="147"/>
  <c r="F89" i="147" s="1"/>
  <c r="L31" i="147"/>
  <c r="EM6" i="171"/>
  <c r="EM220" i="171" s="1"/>
  <c r="EL220" i="171"/>
  <c r="E111" i="147" l="1"/>
  <c r="E112" i="147" s="1"/>
  <c r="E114" i="147" s="1"/>
  <c r="E118" i="147" s="1"/>
  <c r="E122" i="147" s="1"/>
  <c r="E66" i="147"/>
  <c r="M31" i="147"/>
  <c r="P31" i="147" s="1"/>
  <c r="M48" i="147"/>
  <c r="P48" i="147" s="1"/>
  <c r="G124" i="147"/>
  <c r="G136" i="147" s="1"/>
  <c r="G144" i="147" s="1"/>
  <c r="G147" i="147" s="1"/>
  <c r="K124" i="147"/>
  <c r="K136" i="147" s="1"/>
  <c r="K144" i="147" s="1"/>
  <c r="K145" i="147" s="1"/>
  <c r="J145" i="147"/>
  <c r="H145" i="147"/>
  <c r="I147" i="147"/>
  <c r="I160" i="147" s="1"/>
  <c r="I158" i="147" s="1"/>
  <c r="I145" i="147"/>
  <c r="J160" i="147"/>
  <c r="J158" i="147" s="1"/>
  <c r="E92" i="147"/>
  <c r="E95" i="147" s="1"/>
  <c r="E103" i="147" s="1"/>
  <c r="E123" i="147" s="1"/>
  <c r="L36" i="147"/>
  <c r="F92" i="147"/>
  <c r="F95" i="147" s="1"/>
  <c r="F103" i="147" s="1"/>
  <c r="F123" i="147" s="1"/>
  <c r="F124" i="147" s="1"/>
  <c r="F136" i="147" s="1"/>
  <c r="F144" i="147" s="1"/>
  <c r="H160" i="147"/>
  <c r="H158" i="147" s="1"/>
  <c r="L62" i="147"/>
  <c r="E124" i="147" l="1"/>
  <c r="E136" i="147" s="1"/>
  <c r="E144" i="147" s="1"/>
  <c r="E145" i="147" s="1"/>
  <c r="G145" i="147"/>
  <c r="K147" i="147"/>
  <c r="K160" i="147" s="1"/>
  <c r="K158" i="147" s="1"/>
  <c r="M36" i="147"/>
  <c r="P36" i="147" s="1"/>
  <c r="M62" i="147"/>
  <c r="P62" i="147" s="1"/>
  <c r="F147" i="147"/>
  <c r="F145" i="147"/>
  <c r="L39" i="147"/>
  <c r="G160" i="147"/>
  <c r="G158" i="147" s="1"/>
  <c r="E147" i="147" l="1"/>
  <c r="E160" i="147" s="1"/>
  <c r="E158" i="147" s="1"/>
  <c r="M39" i="147"/>
  <c r="P39" i="147" s="1"/>
  <c r="L61" i="147"/>
  <c r="F160" i="147"/>
  <c r="F158" i="147" s="1"/>
  <c r="M61" i="147" l="1"/>
  <c r="P61" i="147" s="1"/>
  <c r="L64" i="147"/>
  <c r="M64" i="147" l="1"/>
  <c r="P64" i="147" s="1"/>
  <c r="L111" i="147"/>
  <c r="L66" i="147"/>
  <c r="L88" i="147"/>
  <c r="M111" i="147" l="1"/>
  <c r="P111" i="147" s="1"/>
  <c r="M88" i="147"/>
  <c r="P88" i="147" s="1"/>
  <c r="M66" i="147"/>
  <c r="L112" i="147"/>
  <c r="L89" i="147"/>
  <c r="M89" i="147" l="1"/>
  <c r="P89" i="147" s="1"/>
  <c r="M112" i="147"/>
  <c r="P112" i="147" s="1"/>
  <c r="L92" i="147"/>
  <c r="L114" i="147"/>
  <c r="M114" i="147" l="1"/>
  <c r="P114" i="147" s="1"/>
  <c r="M92" i="147"/>
  <c r="P92" i="147" s="1"/>
  <c r="L118" i="147"/>
  <c r="L95" i="147"/>
  <c r="L103" i="147" s="1"/>
  <c r="M95" i="147" l="1"/>
  <c r="M103" i="147" s="1"/>
  <c r="P103" i="147" s="1"/>
  <c r="M118" i="147"/>
  <c r="P118" i="147" s="1"/>
  <c r="L123" i="147"/>
  <c r="L122" i="147"/>
  <c r="M122" i="147" l="1"/>
  <c r="P122" i="147" s="1"/>
  <c r="M123" i="147"/>
  <c r="P123" i="147" s="1"/>
  <c r="L124" i="147"/>
  <c r="M124" i="147" l="1"/>
  <c r="P124" i="147" s="1"/>
  <c r="L136" i="147"/>
  <c r="M136" i="147" l="1"/>
  <c r="L144" i="147"/>
  <c r="M144" i="147" l="1"/>
  <c r="P144" i="147" s="1"/>
  <c r="P136" i="147"/>
  <c r="L145" i="147"/>
  <c r="L147" i="147"/>
  <c r="M145" i="147" l="1"/>
  <c r="P145" i="147" s="1"/>
  <c r="M147" i="147"/>
  <c r="P147" i="147" s="1"/>
  <c r="L160" i="147"/>
  <c r="M160" i="147" l="1"/>
  <c r="L158" i="147"/>
  <c r="M158" i="147" l="1"/>
  <c r="P158" i="147" s="1"/>
  <c r="P160" i="14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Lisa Rogers</author>
  </authors>
  <commentList>
    <comment ref="CR13" authorId="0" shapeId="0" xr:uid="{CE2D6279-F4AC-4224-BCE0-3156EA51704B}">
      <text>
        <r>
          <rPr>
            <b/>
            <sz val="9"/>
            <color indexed="81"/>
            <rFont val="Tahoma"/>
            <family val="2"/>
          </rPr>
          <t>Lisa Rogers:</t>
        </r>
        <r>
          <rPr>
            <sz val="9"/>
            <color indexed="81"/>
            <rFont val="Tahoma"/>
            <family val="2"/>
          </rPr>
          <t xml:space="preserve">
Per email from Alexis Schauss dated 4-26-16 6:19pm regarding FY17_NonSupplant_FY14actuals_080_remedy.xlsm Bertie Co remedy to supplanting in LW Supplemental Funding Deficiency or Local Appropriations less than the MIN.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Lisa Rogers</author>
  </authors>
  <commentList>
    <comment ref="CR13" authorId="0" shapeId="0" xr:uid="{00000000-0006-0000-0100-000001000000}">
      <text>
        <r>
          <rPr>
            <b/>
            <sz val="9"/>
            <color indexed="81"/>
            <rFont val="Tahoma"/>
            <family val="2"/>
          </rPr>
          <t>Lisa Rogers:</t>
        </r>
        <r>
          <rPr>
            <sz val="9"/>
            <color indexed="81"/>
            <rFont val="Tahoma"/>
            <family val="2"/>
          </rPr>
          <t xml:space="preserve">
Per email from Alexis Schauss dated 4-26-16 6:19pm regarding FY17_NonSupplant_FY14actuals_080_remedy.xlsm Bertie Co remedy to supplanting in LW Supplemental Funding Deficiency or Local Appropriations less than the MIN.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Lisa Rogers</author>
  </authors>
  <commentList>
    <comment ref="CR13" authorId="0" shapeId="0" xr:uid="{00000000-0006-0000-0200-000001000000}">
      <text>
        <r>
          <rPr>
            <b/>
            <sz val="9"/>
            <color indexed="81"/>
            <rFont val="Tahoma"/>
            <family val="2"/>
          </rPr>
          <t>Lisa Rogers:</t>
        </r>
        <r>
          <rPr>
            <sz val="9"/>
            <color indexed="81"/>
            <rFont val="Tahoma"/>
            <family val="2"/>
          </rPr>
          <t xml:space="preserve">
Per email from Alexis Schauss dated 4-26-16 6:19pm regarding FY17_NonSupplant_FY14actuals_080_remedy.xlsm Bertie Co remedy to supplanting in LW Supplemental Funding Deficiency or Local Appropriations less than the MIN.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xml:space="preserve"> Gloria J. Waters</author>
  </authors>
  <commentList>
    <comment ref="EM10" authorId="0" shapeId="0" xr:uid="{00000000-0006-0000-0700-000001000000}">
      <text>
        <r>
          <rPr>
            <b/>
            <sz val="8"/>
            <color indexed="81"/>
            <rFont val="Tahoma"/>
            <family val="2"/>
          </rPr>
          <t xml:space="preserve"> Gloria J. Waters:</t>
        </r>
        <r>
          <rPr>
            <sz val="8"/>
            <color indexed="81"/>
            <rFont val="Tahoma"/>
            <family val="2"/>
          </rPr>
          <t xml:space="preserve">
Due to rounding on Wksht C…diff=0.5
</t>
        </r>
      </text>
    </comment>
    <comment ref="EM181" authorId="0" shapeId="0" xr:uid="{00000000-0006-0000-0700-000002000000}">
      <text>
        <r>
          <rPr>
            <b/>
            <sz val="8"/>
            <color indexed="81"/>
            <rFont val="Tahoma"/>
            <family val="2"/>
          </rPr>
          <t xml:space="preserve"> Gloria J. Waters:</t>
        </r>
        <r>
          <rPr>
            <sz val="8"/>
            <color indexed="81"/>
            <rFont val="Tahoma"/>
            <family val="2"/>
          </rPr>
          <t xml:space="preserve">
Due to rounding on Wksht C…diff=-0.4.
</t>
        </r>
      </text>
    </comment>
  </commentList>
</comments>
</file>

<file path=xl/sharedStrings.xml><?xml version="1.0" encoding="utf-8"?>
<sst xmlns="http://schemas.openxmlformats.org/spreadsheetml/2006/main" count="36380" uniqueCount="1549">
  <si>
    <t>Yes 02-03</t>
  </si>
  <si>
    <t>Difference</t>
  </si>
  <si>
    <t>Need Reduced Funding (Wksht I)</t>
  </si>
  <si>
    <t>ADM</t>
  </si>
  <si>
    <t/>
  </si>
  <si>
    <t>LEA NO</t>
  </si>
  <si>
    <t>Type</t>
  </si>
  <si>
    <t>LEA NAME</t>
  </si>
  <si>
    <t>CS</t>
  </si>
  <si>
    <t>01B</t>
  </si>
  <si>
    <t>River Mill Charter</t>
  </si>
  <si>
    <t>01C</t>
  </si>
  <si>
    <t>Clover Garden CS</t>
  </si>
  <si>
    <t>06A</t>
  </si>
  <si>
    <t>Grandfather Academy</t>
  </si>
  <si>
    <t>06B</t>
  </si>
  <si>
    <t>Crossnore Academy</t>
  </si>
  <si>
    <t>07A</t>
  </si>
  <si>
    <t>Washington Montessori</t>
  </si>
  <si>
    <t>10A</t>
  </si>
  <si>
    <t>Charter Day School</t>
  </si>
  <si>
    <t>111</t>
  </si>
  <si>
    <t>Asheville City</t>
  </si>
  <si>
    <t>11A</t>
  </si>
  <si>
    <t>Evergreen Community</t>
  </si>
  <si>
    <t>11B</t>
  </si>
  <si>
    <t>Art Space CS</t>
  </si>
  <si>
    <t>11K</t>
  </si>
  <si>
    <t>F Delany New Sch for Children</t>
  </si>
  <si>
    <t>12A</t>
  </si>
  <si>
    <t>New Dimensions</t>
  </si>
  <si>
    <t>16A</t>
  </si>
  <si>
    <t>Cape Lookout Marine</t>
  </si>
  <si>
    <t>16B</t>
  </si>
  <si>
    <t>Total Budgt</t>
  </si>
  <si>
    <t>Tiller School</t>
  </si>
  <si>
    <t>181</t>
  </si>
  <si>
    <t>Hickory City</t>
  </si>
  <si>
    <t>182</t>
  </si>
  <si>
    <t>Newton-Conover City</t>
  </si>
  <si>
    <t>19A</t>
  </si>
  <si>
    <t>Chatham Charter</t>
  </si>
  <si>
    <t>19B</t>
  </si>
  <si>
    <t>Woods Charter</t>
  </si>
  <si>
    <t>20A</t>
  </si>
  <si>
    <t>The Learning Center</t>
  </si>
  <si>
    <t>241</t>
  </si>
  <si>
    <t>Whiteville City</t>
  </si>
  <si>
    <t>40% of the County Percentage of Revenue Base per ADM</t>
  </si>
  <si>
    <t>10% of the County Percentage of Property Tax Base per Mile</t>
  </si>
  <si>
    <t>50% of the County Percentage of Per Capita Income</t>
  </si>
  <si>
    <t xml:space="preserve">(C) = (a) x (b)  Calculated County Appropriation per ADM   </t>
  </si>
  <si>
    <t xml:space="preserve"> (e) = (d)/(C) Calculated County Appropriation per ADM  </t>
  </si>
  <si>
    <t xml:space="preserve">  County would receive 100% funding, if the county could receive 100% funding based on the 1st way or 2nd way.</t>
  </si>
  <si>
    <t xml:space="preserve">  Otherwise, the county would receive funding% based on Local Effort % (e).</t>
  </si>
  <si>
    <t xml:space="preserve">  one time adjustment and will not be implemented if the county has reduced its tax rate.</t>
  </si>
  <si>
    <t>26B</t>
  </si>
  <si>
    <t>Alpha Academy</t>
  </si>
  <si>
    <t>291</t>
  </si>
  <si>
    <t>Lexington City</t>
  </si>
  <si>
    <t>292</t>
  </si>
  <si>
    <t>Thomasville City</t>
  </si>
  <si>
    <t>32A</t>
  </si>
  <si>
    <t>Maureen Joy Charter</t>
  </si>
  <si>
    <t>32B</t>
  </si>
  <si>
    <t>Healthy Start Academy</t>
  </si>
  <si>
    <t>32C</t>
  </si>
  <si>
    <t>Carter Community Charter</t>
  </si>
  <si>
    <t>32D</t>
  </si>
  <si>
    <t>Kestrel Heights CS</t>
  </si>
  <si>
    <t>32H</t>
  </si>
  <si>
    <t>Research Triangle Charter Academy</t>
  </si>
  <si>
    <t>34B</t>
  </si>
  <si>
    <t>Quality Education Academy</t>
  </si>
  <si>
    <t>34C</t>
  </si>
  <si>
    <t>Downtown Middle</t>
  </si>
  <si>
    <t>34D</t>
  </si>
  <si>
    <t>C G Woodson</t>
  </si>
  <si>
    <t>34F</t>
  </si>
  <si>
    <t>Forsyth Academy</t>
  </si>
  <si>
    <t>35A</t>
  </si>
  <si>
    <t>36A</t>
  </si>
  <si>
    <t>Highland Charter</t>
  </si>
  <si>
    <t>36B</t>
  </si>
  <si>
    <t>Piedmont Community CS</t>
  </si>
  <si>
    <t>Gates County</t>
  </si>
  <si>
    <t>41B</t>
  </si>
  <si>
    <t>Greensboro Academy</t>
  </si>
  <si>
    <t>41C</t>
  </si>
  <si>
    <t>41D</t>
  </si>
  <si>
    <t>Phoenix Academy Inc</t>
  </si>
  <si>
    <t>421</t>
  </si>
  <si>
    <t>Roanoke Rapids City</t>
  </si>
  <si>
    <t>422</t>
  </si>
  <si>
    <t>Weldon City</t>
  </si>
  <si>
    <t>45A</t>
  </si>
  <si>
    <t>The Mountain Community School</t>
  </si>
  <si>
    <t>491</t>
  </si>
  <si>
    <t>Mooresville City</t>
  </si>
  <si>
    <t>49B</t>
  </si>
  <si>
    <t>American Renaissance MS</t>
  </si>
  <si>
    <t>49D</t>
  </si>
  <si>
    <t>Success Institute</t>
  </si>
  <si>
    <t>50A</t>
  </si>
  <si>
    <t>Summit Charter</t>
  </si>
  <si>
    <t>53A</t>
  </si>
  <si>
    <t>Provisions Academy</t>
  </si>
  <si>
    <t>Lenoir County Public</t>
  </si>
  <si>
    <t>54A</t>
  </si>
  <si>
    <t>Children's Village</t>
  </si>
  <si>
    <t>55A</t>
  </si>
  <si>
    <t>Lincoln Charter</t>
  </si>
  <si>
    <t>60A</t>
  </si>
  <si>
    <t>Community Charter</t>
  </si>
  <si>
    <t>60B</t>
  </si>
  <si>
    <t>Sugar Creek Charter</t>
  </si>
  <si>
    <t>60C</t>
  </si>
  <si>
    <t>Kennedy Charter</t>
  </si>
  <si>
    <t>60D</t>
  </si>
  <si>
    <t>Lake Norman Charter</t>
  </si>
  <si>
    <t>60F</t>
  </si>
  <si>
    <t>Metrolina Regional</t>
  </si>
  <si>
    <t>60H</t>
  </si>
  <si>
    <t>Crossroads Charter HS</t>
  </si>
  <si>
    <t>63A</t>
  </si>
  <si>
    <t>63B</t>
  </si>
  <si>
    <t>Sandhills Theatre Arts</t>
  </si>
  <si>
    <t>64A</t>
  </si>
  <si>
    <t>65A</t>
  </si>
  <si>
    <t>Cape Fear Center for</t>
  </si>
  <si>
    <t>66A</t>
  </si>
  <si>
    <t>Gaston College Preparatory</t>
  </si>
  <si>
    <t>681</t>
  </si>
  <si>
    <t>Chapel Hill-Carrboro City</t>
  </si>
  <si>
    <t>68A</t>
  </si>
  <si>
    <t>Orange County Charter</t>
  </si>
  <si>
    <t>New Century Charter</t>
  </si>
  <si>
    <t>69A</t>
  </si>
  <si>
    <t>Arapahoe CS</t>
  </si>
  <si>
    <t>73A</t>
  </si>
  <si>
    <t>Bethel Hill Charter</t>
  </si>
  <si>
    <t>761</t>
  </si>
  <si>
    <t>Asheboro City</t>
  </si>
  <si>
    <t>78A</t>
  </si>
  <si>
    <t>CIS Academy</t>
  </si>
  <si>
    <t>79A</t>
  </si>
  <si>
    <t>Bethany Community MS</t>
  </si>
  <si>
    <t>81A</t>
  </si>
  <si>
    <t>Thomas Jefferson Classical Academy</t>
  </si>
  <si>
    <t>821</t>
  </si>
  <si>
    <t>Clinton City</t>
  </si>
  <si>
    <t>83B</t>
  </si>
  <si>
    <t>Laurinburg Homework Center</t>
  </si>
  <si>
    <t>861</t>
  </si>
  <si>
    <t>Elkin City</t>
  </si>
  <si>
    <t>862</t>
  </si>
  <si>
    <t>Mount Airy City</t>
  </si>
  <si>
    <t>Millennium Charter Academy</t>
  </si>
  <si>
    <t>88A</t>
  </si>
  <si>
    <t>Brevard Academy</t>
  </si>
  <si>
    <t>90A</t>
  </si>
  <si>
    <t>Union Academy</t>
  </si>
  <si>
    <t>91A</t>
  </si>
  <si>
    <t>Vance Charter School</t>
  </si>
  <si>
    <t>92B</t>
  </si>
  <si>
    <t>Exploris</t>
  </si>
  <si>
    <t>92D</t>
  </si>
  <si>
    <t>Magellan Charter</t>
  </si>
  <si>
    <t>92E</t>
  </si>
  <si>
    <t>Sterling Montessori</t>
  </si>
  <si>
    <t>92F</t>
  </si>
  <si>
    <t>Franklin Academy</t>
  </si>
  <si>
    <t>92G</t>
  </si>
  <si>
    <t>East Wake Academy</t>
  </si>
  <si>
    <t>92K</t>
  </si>
  <si>
    <t>Raleigh Charter High</t>
  </si>
  <si>
    <t>92L</t>
  </si>
  <si>
    <t>92M</t>
  </si>
  <si>
    <t>PreEminent Charter</t>
  </si>
  <si>
    <t>92N</t>
  </si>
  <si>
    <t>Quest Academy</t>
  </si>
  <si>
    <t>92P</t>
  </si>
  <si>
    <t>Community Partners Charter HS</t>
  </si>
  <si>
    <t>92Q</t>
  </si>
  <si>
    <t>Hope Elementary</t>
  </si>
  <si>
    <t>93A</t>
  </si>
  <si>
    <t>Haliwa-Saponi Tribal</t>
  </si>
  <si>
    <t>96C</t>
  </si>
  <si>
    <t>Dillard Academy</t>
  </si>
  <si>
    <t>97D</t>
  </si>
  <si>
    <t>Bridges Charter School</t>
  </si>
  <si>
    <t>98A</t>
  </si>
  <si>
    <t>Sallie B Howard</t>
  </si>
  <si>
    <t>ADM (Adjusted)</t>
  </si>
  <si>
    <t>% of County</t>
  </si>
  <si>
    <t>Reconcile (2)-(1)</t>
  </si>
  <si>
    <t>Allotment to County, City, Charter</t>
  </si>
  <si>
    <t>Per Capita Income (Wksht F) (50%)</t>
  </si>
  <si>
    <t>Tax Base per Sq. Miles  (Wkst D) (10%)</t>
  </si>
  <si>
    <t>Anticipated Revenue Per ADM (40%)</t>
  </si>
  <si>
    <t>Counties Eligible to Receive Allotments (if &lt;100%)</t>
  </si>
  <si>
    <t>Yes</t>
  </si>
  <si>
    <t>Durham Public</t>
  </si>
  <si>
    <t>Nash-Rocky Mount</t>
  </si>
  <si>
    <t>Chapel Hill-Carrboro</t>
  </si>
  <si>
    <t>Rowan-Salisbury</t>
  </si>
  <si>
    <t>Charter Schools</t>
  </si>
  <si>
    <t>(2)</t>
  </si>
  <si>
    <t>100% Funding (if County tax rate &gt; State Avg tax rate)</t>
  </si>
  <si>
    <t>Final Local Effort Funding %</t>
  </si>
  <si>
    <t>Calculating Low Wealth Supplemental Funding</t>
  </si>
  <si>
    <t>STEP 1  -   Comparability:</t>
  </si>
  <si>
    <t>County Revenue:</t>
  </si>
  <si>
    <t xml:space="preserve"> Calculate County Adjusted Property Tax Base:</t>
  </si>
  <si>
    <t xml:space="preserve">  Property Value to be Adjusted</t>
  </si>
  <si>
    <t xml:space="preserve">  Adjusted Real Property Value</t>
  </si>
  <si>
    <t xml:space="preserve">  County Adjusted Property Tax Base</t>
  </si>
  <si>
    <t xml:space="preserve"> Convert County Adjusted Property Tax Base to Anticipated Revenue:</t>
  </si>
  <si>
    <t xml:space="preserve">          (State Average Tax Rate for all Counties after adjusting each County's Actual Tax Rate by </t>
  </si>
  <si>
    <t xml:space="preserve">           the County's Weighted Sales Assessment Ratio) (per $100 in Property Value)</t>
  </si>
  <si>
    <t xml:space="preserve"> Calculate Anticipated Total County Revenue Availability per Student:</t>
  </si>
  <si>
    <t>Density Adjustment:</t>
  </si>
  <si>
    <t xml:space="preserve">  County Percentage of State Average Property Tax Base per Square Mile</t>
  </si>
  <si>
    <t>Per Capita Income:</t>
  </si>
  <si>
    <t xml:space="preserve">   County Percentage of State 3 Year Average Per Capita Income</t>
  </si>
  <si>
    <t>STEP 2  -   Eligibility</t>
  </si>
  <si>
    <t>Eligible for Funding:</t>
  </si>
  <si>
    <t>County Wealth as a Percentage of State Average Wealth</t>
  </si>
  <si>
    <t>STEP 3   -   Effort : Funding % based on County's Local Effort</t>
  </si>
  <si>
    <t>1st way to meet effort requirement:</t>
  </si>
  <si>
    <t>2nd way to meet effort requirement:</t>
  </si>
  <si>
    <t xml:space="preserve">  Actual County Appropriation to Schools</t>
  </si>
  <si>
    <t xml:space="preserve">  County's ADM</t>
  </si>
  <si>
    <t xml:space="preserve">  Local Effort % = Actual County Appropriation as a Percentage of </t>
  </si>
  <si>
    <t xml:space="preserve"> (b) County Wealth as a Percentage of State Average</t>
  </si>
  <si>
    <t xml:space="preserve">Per ADM </t>
  </si>
  <si>
    <t>(a) State Average Local Appropriation per ADM</t>
  </si>
  <si>
    <t>(b) County Wealth as a Percentage of State Average</t>
  </si>
  <si>
    <t>(b) Weighted Sales Assessment Ratio</t>
  </si>
  <si>
    <t>(a) County Adjusted Property Tax Base</t>
  </si>
  <si>
    <t>(b) Square Miles in County</t>
  </si>
  <si>
    <t>(C )=(a)/(b)  County Adjusted Property Tax Base per Square Mile</t>
  </si>
  <si>
    <t>(b) Total County's Average Daily Membership (ADM)</t>
  </si>
  <si>
    <t>(a) Anticipated Total County Revenue Availability</t>
  </si>
  <si>
    <t xml:space="preserve">(a)/100 x (b)  Anticipated County Property Tax Revenue Availability </t>
  </si>
  <si>
    <t>(b) State Average "Effective" Tax Rate</t>
  </si>
  <si>
    <t>(a) County 3 Year Average Per Capita Income</t>
  </si>
  <si>
    <t>(b) State 3 Year Average Per Capita Income</t>
  </si>
  <si>
    <t xml:space="preserve"> (a) State Average Local Appropriation per ADM</t>
  </si>
  <si>
    <t>(d) State Average Local Appropriation per ADM</t>
  </si>
  <si>
    <t>Initial</t>
  </si>
  <si>
    <t xml:space="preserve">  If a county's calculated effort falls below 100% because the effective tax rate drops below the state average</t>
  </si>
  <si>
    <t xml:space="preserve">  tax rate, the county cannot lose more than 10% of what the funding would have been at 100%.  This is a</t>
  </si>
  <si>
    <t xml:space="preserve">  Another provision allows counties to increase local appropriations to the public schools and have this </t>
  </si>
  <si>
    <t xml:space="preserve">  increase included in the local appropriation calculations, for effort, in the formula.</t>
  </si>
  <si>
    <t xml:space="preserve">  Real Property </t>
  </si>
  <si>
    <t xml:space="preserve"> (C)/(d) =</t>
  </si>
  <si>
    <t xml:space="preserve"> (a)/(b) =</t>
  </si>
  <si>
    <t>If the County Wealth Percentage &lt;=100%, then a County is eligible.</t>
  </si>
  <si>
    <t>STEP 4   -   Allotment Amount</t>
  </si>
  <si>
    <t>ADM (used in Worksheet J)</t>
  </si>
  <si>
    <t>Printed from http://www.dor.state.nc.us/publications/5yr_tax_rates.pdf</t>
  </si>
  <si>
    <t>01D</t>
  </si>
  <si>
    <t xml:space="preserve">             is from http://www.dor.state.nc.us/publications/5yr_tax_rates.pdf</t>
  </si>
  <si>
    <t>32K</t>
  </si>
  <si>
    <t>Central Park School for Children</t>
  </si>
  <si>
    <t>84B</t>
  </si>
  <si>
    <t>Gray Stone Day School</t>
  </si>
  <si>
    <t>92R</t>
  </si>
  <si>
    <t>Casa Esperanza</t>
  </si>
  <si>
    <t>60J</t>
  </si>
  <si>
    <t>Socrates Academy</t>
  </si>
  <si>
    <t>95A</t>
  </si>
  <si>
    <t>Two Rivers Community</t>
  </si>
  <si>
    <t>Yes 05-06</t>
  </si>
  <si>
    <t xml:space="preserve">     Effective State Average Tax Rate</t>
  </si>
  <si>
    <t>Final Funding %</t>
  </si>
  <si>
    <t>ADM Adjustments</t>
  </si>
  <si>
    <t>Worksheet ADM</t>
  </si>
  <si>
    <t>ADM &amp; Adjustments</t>
  </si>
  <si>
    <t>Arts Based Elementary</t>
  </si>
  <si>
    <t>Year 2006, 07, &amp; 08</t>
  </si>
  <si>
    <t>Year 2005, 06, 07</t>
  </si>
  <si>
    <t>Click on Census, then on Densities/Areas. Website did not have 2010 Census data; used 2000 Census again.</t>
  </si>
  <si>
    <t>Click on County/State Estimates, then on Revised County Population Estimates, 2008.</t>
  </si>
  <si>
    <t>Data from "2008 Revised County Population Estimates" at www.demog.state.nc.us</t>
  </si>
  <si>
    <t xml:space="preserve"> FY11-12 Allotted ADM</t>
  </si>
  <si>
    <t>Queens Grant Community</t>
  </si>
  <si>
    <t>Mountain Discoverty School</t>
  </si>
  <si>
    <t>Adjustments</t>
  </si>
  <si>
    <t>Worksheet A</t>
  </si>
  <si>
    <t>Adjusted Property Tax Base</t>
  </si>
  <si>
    <t>2007-08 Tax Rate (Wksht E)</t>
  </si>
  <si>
    <t>Yes 08-09</t>
  </si>
  <si>
    <t>24N</t>
  </si>
  <si>
    <t>Columbus Charter</t>
  </si>
  <si>
    <t>32L</t>
  </si>
  <si>
    <t>Voyager Academy</t>
  </si>
  <si>
    <t>41F</t>
  </si>
  <si>
    <t>Triad Math &amp; Science</t>
  </si>
  <si>
    <t>49E</t>
  </si>
  <si>
    <t>Pine Lake Preparatory</t>
  </si>
  <si>
    <t>51A</t>
  </si>
  <si>
    <t>Neuse Charter</t>
  </si>
  <si>
    <t>60k</t>
  </si>
  <si>
    <t>Charlotte Secondary</t>
  </si>
  <si>
    <t>60L</t>
  </si>
  <si>
    <t>KIPP: Charlotte</t>
  </si>
  <si>
    <t>65B</t>
  </si>
  <si>
    <t>86T</t>
  </si>
  <si>
    <t>92S</t>
  </si>
  <si>
    <t>Endeavor Charter</t>
  </si>
  <si>
    <t>Budget Shortage</t>
  </si>
  <si>
    <t>% of State Avg Effective Tax Rate</t>
  </si>
  <si>
    <t>County's wealth, Allotment</t>
  </si>
  <si>
    <t xml:space="preserve"> (C)=(a)/(b) Anticipated Total County Revenue Availability per ADM</t>
  </si>
  <si>
    <t>(d) Anticipated State Average Revenue Availability per ADM</t>
  </si>
  <si>
    <t xml:space="preserve">   County Percentage of State Average County Revenue per ADM</t>
  </si>
  <si>
    <t>(d) State Average Adjusted Property Tax Base per Square Mile</t>
  </si>
  <si>
    <t xml:space="preserve"> (f) Total County's Average Daily Membership (ADM) </t>
  </si>
  <si>
    <t>Allotments to County, City, Charter</t>
  </si>
  <si>
    <t>Low Wealth Allotment, PRC 031, CAT 039</t>
  </si>
  <si>
    <t>Total Allotment</t>
  </si>
  <si>
    <t>Worksheet B</t>
  </si>
  <si>
    <t>Anticipated County Revenue</t>
  </si>
  <si>
    <t>Worksheet C</t>
  </si>
  <si>
    <t>Worksheet D</t>
  </si>
  <si>
    <t>Tax Base per square mile</t>
  </si>
  <si>
    <t>Worksheet E</t>
  </si>
  <si>
    <t>Worksheet F</t>
  </si>
  <si>
    <t>Per Capita Income</t>
  </si>
  <si>
    <t>Worksheet I</t>
  </si>
  <si>
    <t>Worksheet J</t>
  </si>
  <si>
    <t>After</t>
  </si>
  <si>
    <t xml:space="preserve">  Final Funding % for this County is </t>
  </si>
  <si>
    <t xml:space="preserve">  Calculation of Total (100%) Funding:</t>
  </si>
  <si>
    <t xml:space="preserve">  Calculation of Local Effort% Proration:</t>
  </si>
  <si>
    <t xml:space="preserve">  Unadjusted Allotment </t>
  </si>
  <si>
    <t xml:space="preserve">  Final Funding %</t>
  </si>
  <si>
    <t>10% Maximum Loss :</t>
  </si>
  <si>
    <t xml:space="preserve">  County is eligible for this provision</t>
  </si>
  <si>
    <t xml:space="preserve">  Maximum 10% Loss</t>
  </si>
  <si>
    <t xml:space="preserve">           Adjusted Allotment by 10% Max Loss</t>
  </si>
  <si>
    <t xml:space="preserve">             Adjusted Allotment by Local Effort %</t>
  </si>
  <si>
    <t xml:space="preserve">               (= Unadjusted Allotment - 10% Max Loss)</t>
  </si>
  <si>
    <t xml:space="preserve">  Calculation of  Pro Rata Allotment based on Total Available State Budget:</t>
  </si>
  <si>
    <t xml:space="preserve">        % of Total</t>
  </si>
  <si>
    <t xml:space="preserve">              (if more than State Average, then Difference = 0)</t>
  </si>
  <si>
    <t xml:space="preserve">  County's total ADM (include city, charters)</t>
  </si>
  <si>
    <t xml:space="preserve">     County % of Total</t>
  </si>
  <si>
    <t>(3)</t>
  </si>
  <si>
    <t>Allotted</t>
  </si>
  <si>
    <t>Adjustment</t>
  </si>
  <si>
    <t>Effective County Tax Rate (Wksht E)</t>
  </si>
  <si>
    <t>010</t>
  </si>
  <si>
    <t>Alamance County</t>
  </si>
  <si>
    <t>020</t>
  </si>
  <si>
    <t>Alexander County</t>
  </si>
  <si>
    <t>030</t>
  </si>
  <si>
    <t>Alleghany County</t>
  </si>
  <si>
    <t>040</t>
  </si>
  <si>
    <t>Anson County</t>
  </si>
  <si>
    <t>050</t>
  </si>
  <si>
    <t>Ashe County</t>
  </si>
  <si>
    <t>060</t>
  </si>
  <si>
    <t>Avery County</t>
  </si>
  <si>
    <t>070</t>
  </si>
  <si>
    <t>Beaufort County</t>
  </si>
  <si>
    <t>080</t>
  </si>
  <si>
    <t>Bertie County</t>
  </si>
  <si>
    <t>090</t>
  </si>
  <si>
    <t>Bladen County</t>
  </si>
  <si>
    <t>100</t>
  </si>
  <si>
    <t>Brunswick County</t>
  </si>
  <si>
    <t>110</t>
  </si>
  <si>
    <t>Buncombe County</t>
  </si>
  <si>
    <t>120</t>
  </si>
  <si>
    <t>Burke County</t>
  </si>
  <si>
    <t>130</t>
  </si>
  <si>
    <t>Cabarrus County</t>
  </si>
  <si>
    <t>140</t>
  </si>
  <si>
    <t>Caldwell County</t>
  </si>
  <si>
    <t>150</t>
  </si>
  <si>
    <t>Camden County</t>
  </si>
  <si>
    <t>160</t>
  </si>
  <si>
    <t xml:space="preserve">Carteret County  </t>
  </si>
  <si>
    <t>170</t>
  </si>
  <si>
    <t>Caswell County</t>
  </si>
  <si>
    <t>180</t>
  </si>
  <si>
    <t>Catawba County</t>
  </si>
  <si>
    <t>190</t>
  </si>
  <si>
    <t>Chatham County</t>
  </si>
  <si>
    <t>200</t>
  </si>
  <si>
    <t>Cherokee County</t>
  </si>
  <si>
    <t>210</t>
  </si>
  <si>
    <t>Chowan County</t>
  </si>
  <si>
    <t>220</t>
  </si>
  <si>
    <t>Clay County</t>
  </si>
  <si>
    <t>230</t>
  </si>
  <si>
    <t>Cleveland County</t>
  </si>
  <si>
    <t>240</t>
  </si>
  <si>
    <t xml:space="preserve">Columbus County  </t>
  </si>
  <si>
    <t>250</t>
  </si>
  <si>
    <t>Craven County</t>
  </si>
  <si>
    <t>260</t>
  </si>
  <si>
    <t xml:space="preserve">Cumberland County  </t>
  </si>
  <si>
    <t>270</t>
  </si>
  <si>
    <t>Currituck County</t>
  </si>
  <si>
    <t>280</t>
  </si>
  <si>
    <t>Dare County</t>
  </si>
  <si>
    <t>290</t>
  </si>
  <si>
    <t>Davidson County</t>
  </si>
  <si>
    <t>300</t>
  </si>
  <si>
    <t>Davie County</t>
  </si>
  <si>
    <t>310</t>
  </si>
  <si>
    <t>Duplin County</t>
  </si>
  <si>
    <t>320</t>
  </si>
  <si>
    <t>Durham County</t>
  </si>
  <si>
    <t>330</t>
  </si>
  <si>
    <t>Edgecombe County</t>
  </si>
  <si>
    <t>340</t>
  </si>
  <si>
    <t>Forsyth County</t>
  </si>
  <si>
    <t>350</t>
  </si>
  <si>
    <t>Franklin County</t>
  </si>
  <si>
    <t>360</t>
  </si>
  <si>
    <t xml:space="preserve">Gaston County     </t>
  </si>
  <si>
    <t>370</t>
  </si>
  <si>
    <t>Gates  County</t>
  </si>
  <si>
    <t>380</t>
  </si>
  <si>
    <t>Graham County</t>
  </si>
  <si>
    <t>390</t>
  </si>
  <si>
    <t>Granville County</t>
  </si>
  <si>
    <t>400</t>
  </si>
  <si>
    <t>ADM after adjustments (all wkshts except J)</t>
  </si>
  <si>
    <t>ADM (used in Wksht J)</t>
  </si>
  <si>
    <t>Constructed Expenditures Per ADM</t>
  </si>
  <si>
    <t>(1) Allotment (unadjusted)</t>
  </si>
  <si>
    <t>Local Effort (Wksht GH)</t>
  </si>
  <si>
    <t>(3) Allotment (adjusted for 10% loss)</t>
  </si>
  <si>
    <t>(2) Allotment (adjusted for local effort)</t>
  </si>
  <si>
    <t>Thus, adjusted allotment is equal to prorated allotment.</t>
  </si>
  <si>
    <t>Prorated Allotment reserve for city and charters</t>
  </si>
  <si>
    <t>Sq Miles in County</t>
  </si>
  <si>
    <t>Pop. Per Sq Mile</t>
  </si>
  <si>
    <t>Real Estate Assessment Sales Ratio (Note 1)</t>
  </si>
  <si>
    <t>Property Tax Rates Year of latest reevaluation (Note 2)</t>
  </si>
  <si>
    <t>Weighted Sales Assessment Ratio (Note 3)</t>
  </si>
  <si>
    <t>Effective County Tax Rates         (Note 5)</t>
  </si>
  <si>
    <t>Supplemental Taxes &amp; Other</t>
  </si>
  <si>
    <t>Local Appropriation Per ADM</t>
  </si>
  <si>
    <t>(C)</t>
  </si>
  <si>
    <t>Worksheet GH: Local Appropriation per ADM, Local Effort Funding %</t>
  </si>
  <si>
    <t>Maximum 10% Loss</t>
  </si>
  <si>
    <t>Eligible for Low Wealth? (Wksht C)</t>
  </si>
  <si>
    <t>Funding % (Wksht GH)</t>
  </si>
  <si>
    <t>Greene County</t>
  </si>
  <si>
    <t>410</t>
  </si>
  <si>
    <t>Guilford County</t>
  </si>
  <si>
    <t>420</t>
  </si>
  <si>
    <t>Halifax County</t>
  </si>
  <si>
    <t>430</t>
  </si>
  <si>
    <t>Harnett County</t>
  </si>
  <si>
    <t>440</t>
  </si>
  <si>
    <t>Haywood County</t>
  </si>
  <si>
    <t>450</t>
  </si>
  <si>
    <t>Henderson County</t>
  </si>
  <si>
    <t>460</t>
  </si>
  <si>
    <t>Hertford County</t>
  </si>
  <si>
    <t>470</t>
  </si>
  <si>
    <t>Hoke County</t>
  </si>
  <si>
    <t>480</t>
  </si>
  <si>
    <t>Hyde County</t>
  </si>
  <si>
    <t>490</t>
  </si>
  <si>
    <t>Iredell County</t>
  </si>
  <si>
    <t>500</t>
  </si>
  <si>
    <t>Jackson County</t>
  </si>
  <si>
    <t>510</t>
  </si>
  <si>
    <t>Johnston County</t>
  </si>
  <si>
    <t>520</t>
  </si>
  <si>
    <t>Jones County</t>
  </si>
  <si>
    <t>530</t>
  </si>
  <si>
    <t>Lee County</t>
  </si>
  <si>
    <t>540</t>
  </si>
  <si>
    <t>Lenoir County</t>
  </si>
  <si>
    <t>550</t>
  </si>
  <si>
    <t>Lincoln County</t>
  </si>
  <si>
    <t>560</t>
  </si>
  <si>
    <t>Macon County</t>
  </si>
  <si>
    <t>570</t>
  </si>
  <si>
    <t>Madison County</t>
  </si>
  <si>
    <t>580</t>
  </si>
  <si>
    <t>Martin County</t>
  </si>
  <si>
    <t>590</t>
  </si>
  <si>
    <t>McDowell County</t>
  </si>
  <si>
    <t>600</t>
  </si>
  <si>
    <t xml:space="preserve">Mecklenburg County  </t>
  </si>
  <si>
    <t>610</t>
  </si>
  <si>
    <t>Mitchell County</t>
  </si>
  <si>
    <t>620</t>
  </si>
  <si>
    <t>Montgomery County</t>
  </si>
  <si>
    <t>630</t>
  </si>
  <si>
    <t>Moore County</t>
  </si>
  <si>
    <t>640</t>
  </si>
  <si>
    <t>Nash County</t>
  </si>
  <si>
    <t>650</t>
  </si>
  <si>
    <t>New Hanover County</t>
  </si>
  <si>
    <t>660</t>
  </si>
  <si>
    <t>Northampton County</t>
  </si>
  <si>
    <t>670</t>
  </si>
  <si>
    <t>Onslow County</t>
  </si>
  <si>
    <t>680</t>
  </si>
  <si>
    <t>Orange County</t>
  </si>
  <si>
    <t>690</t>
  </si>
  <si>
    <t>Pamlico County</t>
  </si>
  <si>
    <t>700</t>
  </si>
  <si>
    <t>Pasquotank County</t>
  </si>
  <si>
    <t>710</t>
  </si>
  <si>
    <t>Pender County</t>
  </si>
  <si>
    <t>720</t>
  </si>
  <si>
    <t>Perquimans County</t>
  </si>
  <si>
    <t>730</t>
  </si>
  <si>
    <t>Person County</t>
  </si>
  <si>
    <t>740</t>
  </si>
  <si>
    <t>Pitt County</t>
  </si>
  <si>
    <t>750</t>
  </si>
  <si>
    <t>Polk County</t>
  </si>
  <si>
    <t>760</t>
  </si>
  <si>
    <t>Randolph County</t>
  </si>
  <si>
    <t>770</t>
  </si>
  <si>
    <t>Richmond County</t>
  </si>
  <si>
    <t>780</t>
  </si>
  <si>
    <t>Year of Latest Eval.</t>
  </si>
  <si>
    <r>
      <t xml:space="preserve">Sales &amp; Use Tax Distribution         </t>
    </r>
    <r>
      <rPr>
        <b/>
        <sz val="9"/>
        <color indexed="12"/>
        <rFont val="Arial"/>
        <family val="2"/>
      </rPr>
      <t>(Note 1)</t>
    </r>
  </si>
  <si>
    <t>Select 2006, 2005, 2004</t>
  </si>
  <si>
    <t>Robeson County</t>
  </si>
  <si>
    <t>790</t>
  </si>
  <si>
    <t>Rockingham County</t>
  </si>
  <si>
    <t>800</t>
  </si>
  <si>
    <t>Rowan County</t>
  </si>
  <si>
    <t>810</t>
  </si>
  <si>
    <t>Rutherford County</t>
  </si>
  <si>
    <t>820</t>
  </si>
  <si>
    <t>Sampson County</t>
  </si>
  <si>
    <t>830</t>
  </si>
  <si>
    <t>Scotland County</t>
  </si>
  <si>
    <t>840</t>
  </si>
  <si>
    <t>Stanly County</t>
  </si>
  <si>
    <t>850</t>
  </si>
  <si>
    <t>Stokes County</t>
  </si>
  <si>
    <t>860</t>
  </si>
  <si>
    <t>Surry County</t>
  </si>
  <si>
    <t>870</t>
  </si>
  <si>
    <t>Swain County</t>
  </si>
  <si>
    <t>880</t>
  </si>
  <si>
    <t>Transylvania County</t>
  </si>
  <si>
    <t>890</t>
  </si>
  <si>
    <t>Tyrrell County</t>
  </si>
  <si>
    <t>900</t>
  </si>
  <si>
    <t>Union County</t>
  </si>
  <si>
    <t>910</t>
  </si>
  <si>
    <t>Vance County</t>
  </si>
  <si>
    <t>920</t>
  </si>
  <si>
    <t>Anticipated Prop Tax Revenue (Generated at State Avg from wksht E)</t>
  </si>
  <si>
    <t>(a)+(b)+(c ) = Anticipated Total County Revenue</t>
  </si>
  <si>
    <t>ADM after adjustments (All worksheets except J)</t>
  </si>
  <si>
    <t>ADM Adjustments (None)</t>
  </si>
  <si>
    <t>FY11-12</t>
  </si>
  <si>
    <t>2009-10 Real Property</t>
  </si>
  <si>
    <t>FY 2011-12 ADM (adjusted)</t>
  </si>
  <si>
    <t>The sum of amounts for April 2007 - March 2008. The raw data was</t>
  </si>
  <si>
    <t xml:space="preserve">FY 2007-2008". Rec'd from Kesha Howell, Admin Office of the Courts, </t>
  </si>
  <si>
    <t>Kesha.B.Howell@nccourts.org, 789-3604 dated 4/6/09.</t>
  </si>
  <si>
    <t>Sales &amp; Use Tax Distribution         (Note 1)</t>
  </si>
  <si>
    <t>County's % of State Average</t>
  </si>
  <si>
    <t>FY 11-12 ADM (adjusted)</t>
  </si>
  <si>
    <t xml:space="preserve">                 Electronic file from Sharon Phelan, Dept of Rev 733-3258, rec'd 12/03/09. Sharon.Phelan@dornc.com</t>
  </si>
  <si>
    <t xml:space="preserve">            (2) Also see sheet titled " 2009 NC County Property Tax Rates for the last five years",</t>
  </si>
  <si>
    <t xml:space="preserve">            (1) If year of latest revaluation is 2009, WSA is equal to Year 2009's sales ratio</t>
  </si>
  <si>
    <t xml:space="preserve">            (2) If year of latest revaluation is 2008, WSA is equal to ((Year 2008's sales ratio x 2)</t>
  </si>
  <si>
    <t xml:space="preserve">                 + ( Year 2009's sales ratio x 4)) / 6</t>
  </si>
  <si>
    <t xml:space="preserve">            (3) If year of latest revaluation is 2007 or prior, WSA is equal to ((Year 2007's sales ratio x 1)</t>
  </si>
  <si>
    <t xml:space="preserve">                 + ( Year 2008's sales ratio x 2) + (Year 2009's sales ratio x 3) / 6</t>
  </si>
  <si>
    <t xml:space="preserve">             Titled " 2009 NC County Property Tax Rates for the last five years",</t>
  </si>
  <si>
    <t xml:space="preserve">             column of "2009-10"</t>
  </si>
  <si>
    <t>Property Tax Rates 2009-10 (Note 4)</t>
  </si>
  <si>
    <t>Variance From 2008</t>
  </si>
  <si>
    <t>Go to http://www.bea.gov/regional/reis/</t>
  </si>
  <si>
    <t>Select 2007, 2006, 2005</t>
  </si>
  <si>
    <t>Constructed Expenditures Per ADM :(a) x $1709.52</t>
  </si>
  <si>
    <t>Difference from State Avg: $1709.52 less (c)</t>
  </si>
  <si>
    <t>2009-10 Tax Rate (Wksht E)</t>
  </si>
  <si>
    <t>Data from "2008 NC County Property Tax Rates for the Last Five Years" column "2008-09"</t>
  </si>
  <si>
    <t>Data from FY09-10 Low Wealth Allotment Worksheet E</t>
  </si>
  <si>
    <t>Note 3:</t>
  </si>
  <si>
    <t>Adjusted allotment in FY 10-11 Initial per Worksheet I in FY 10-11 folder</t>
  </si>
  <si>
    <t>ADM FY11-12</t>
  </si>
  <si>
    <t>36C</t>
  </si>
  <si>
    <t>Mountain Island</t>
  </si>
  <si>
    <t>81B</t>
  </si>
  <si>
    <t>Lake Lure Classical Academy</t>
  </si>
  <si>
    <t>91B</t>
  </si>
  <si>
    <t>Henderson Collegiate</t>
  </si>
  <si>
    <t>Kesha.B.Howell@nccourts.org, 789-3604 dated 3/8/07.</t>
  </si>
  <si>
    <t>Difference from State Average per ADM</t>
  </si>
  <si>
    <t>Budget Surplus/(Shortage)</t>
  </si>
  <si>
    <t>Adjusted Revenue Base Per Sq Mile</t>
  </si>
  <si>
    <t>ADM Per Sq Mile</t>
  </si>
  <si>
    <t>Note 1:</t>
  </si>
  <si>
    <t>Click on Census, then on Densities/Areas. Print date 3/12/07</t>
  </si>
  <si>
    <t>Note 2:</t>
  </si>
  <si>
    <t>Data from "2005 Certified County Population Estimates" at www.demog.state.nc.us</t>
  </si>
  <si>
    <t>Click on County/State Estimates, then on Certified County Population Estimates, 2005. Print date 3/12/07</t>
  </si>
  <si>
    <t xml:space="preserve">            For regulation, see General Assembly of North Carolina, Senate Bill 622, </t>
  </si>
  <si>
    <t xml:space="preserve">                   Supplemental Funding in Low Wealth Counties, Section 7.6(c)(15).</t>
  </si>
  <si>
    <t xml:space="preserve">                   Supplemental Funding in Low Wealth Counties, Section 7.6(c)(9) and 7.6(c)(15).</t>
  </si>
  <si>
    <t xml:space="preserve">           For clarification of the Effective County Tax Rate for Public School Capital Funds see SB 1741, section 7.15.</t>
  </si>
  <si>
    <t>LEA #</t>
  </si>
  <si>
    <t>Counties' Wealth (Wksht C) (&lt;100% eligible to receive funding)</t>
  </si>
  <si>
    <t>100% Funding (if (b)&gt;(c)); Otherwise (b)/(c)%</t>
  </si>
  <si>
    <t>Effective   Tax Rate     (Wksht E)</t>
  </si>
  <si>
    <t>Prior Yr Weighted Sales Assessment Ratio     (Wksht E)</t>
  </si>
  <si>
    <t xml:space="preserve">(1)     Above State Average </t>
  </si>
  <si>
    <t>Weighted Sales Assessment Ratio    (Wksht E)</t>
  </si>
  <si>
    <t>(2)        Below   State Average</t>
  </si>
  <si>
    <t>Data from "2006 NC County Property Tax Rates for the Last Five Years" column "2005-2006"</t>
  </si>
  <si>
    <t>Downloaded from http://www.dor.state.nc.us/publications/5yr_tax_rates.pdf</t>
  </si>
  <si>
    <t>Data from FY06-07 Low Wealth Allotment Worksheet E</t>
  </si>
  <si>
    <t>ADM (LEA and CS)</t>
  </si>
  <si>
    <t>Total Allotment (Wksht C)</t>
  </si>
  <si>
    <t>Total Allotment (check total)</t>
  </si>
  <si>
    <t>Cross Creek</t>
  </si>
  <si>
    <t>73B</t>
  </si>
  <si>
    <t>Roxboro Community</t>
  </si>
  <si>
    <t>Torchlight Academy</t>
  </si>
  <si>
    <t>Allotment to LEAs</t>
  </si>
  <si>
    <t>Allotment to Charters</t>
  </si>
  <si>
    <t>Wake County</t>
  </si>
  <si>
    <t>930</t>
  </si>
  <si>
    <t>Warren County</t>
  </si>
  <si>
    <t>940</t>
  </si>
  <si>
    <t>Washington County</t>
  </si>
  <si>
    <t>950</t>
  </si>
  <si>
    <t>Watauga County</t>
  </si>
  <si>
    <t>960</t>
  </si>
  <si>
    <t>Wayne County</t>
  </si>
  <si>
    <t>970</t>
  </si>
  <si>
    <t>Wilkes County</t>
  </si>
  <si>
    <t>980</t>
  </si>
  <si>
    <t>Wilson County</t>
  </si>
  <si>
    <t>990</t>
  </si>
  <si>
    <t>Yadkin County</t>
  </si>
  <si>
    <t>995</t>
  </si>
  <si>
    <t>Yancey County</t>
  </si>
  <si>
    <t xml:space="preserve"> </t>
  </si>
  <si>
    <t>Total</t>
  </si>
  <si>
    <t>LEA Name</t>
  </si>
  <si>
    <t>Less: Agricultural Use Value</t>
  </si>
  <si>
    <t>Tax Base to be Adjusted</t>
  </si>
  <si>
    <t>LEA No.</t>
  </si>
  <si>
    <t>NA</t>
  </si>
  <si>
    <t xml:space="preserve">      Adjusted Allotment for this county</t>
  </si>
  <si>
    <t>(2) Agricultural Use Value</t>
  </si>
  <si>
    <t>(3) Utility Value</t>
  </si>
  <si>
    <t>(4) Personal Property Value</t>
  </si>
  <si>
    <t>Effective County Tax Rate</t>
  </si>
  <si>
    <t>Carteret County</t>
  </si>
  <si>
    <t>Columbus County</t>
  </si>
  <si>
    <t>Cumberland County</t>
  </si>
  <si>
    <t>Gaston County</t>
  </si>
  <si>
    <t>Mecklenburg County</t>
  </si>
  <si>
    <t>Totals/Averages:</t>
  </si>
  <si>
    <t>County</t>
  </si>
  <si>
    <t>(Bureau of Economic Analysis, Regional Accounts Data, Local Area Personal Income)</t>
  </si>
  <si>
    <t>Other Counties</t>
  </si>
  <si>
    <t>130 Cabarrus Co</t>
  </si>
  <si>
    <t>800 Rowan Co</t>
  </si>
  <si>
    <t>132 Kannapolis City</t>
  </si>
  <si>
    <t>34G</t>
  </si>
  <si>
    <t>60G</t>
  </si>
  <si>
    <t>87A</t>
  </si>
  <si>
    <t>Per Student</t>
  </si>
  <si>
    <t>Percentage of State Average</t>
  </si>
  <si>
    <t>Alamance Co.</t>
  </si>
  <si>
    <t>Alexander Co.</t>
  </si>
  <si>
    <t>Alleghany Co.</t>
  </si>
  <si>
    <t>Anson Co.</t>
  </si>
  <si>
    <t>Ashe Co.</t>
  </si>
  <si>
    <t>Avery Co.</t>
  </si>
  <si>
    <t>Beaufort Co.</t>
  </si>
  <si>
    <t>Bertie Co.</t>
  </si>
  <si>
    <t>Bladen Co.</t>
  </si>
  <si>
    <t>Brunswick Co.</t>
  </si>
  <si>
    <t>Buncombe Co.</t>
  </si>
  <si>
    <t>Burke Co.</t>
  </si>
  <si>
    <t>Cabarrus Co.</t>
  </si>
  <si>
    <t>Caldwell Co.</t>
  </si>
  <si>
    <t>Camden Co.</t>
  </si>
  <si>
    <t>Carteret Co.</t>
  </si>
  <si>
    <t>Caswell Co.</t>
  </si>
  <si>
    <t>Catawba Co.</t>
  </si>
  <si>
    <t>Chatham Co.</t>
  </si>
  <si>
    <t>Cherokee Co.</t>
  </si>
  <si>
    <t>Chowan Co.</t>
  </si>
  <si>
    <t>Clay Co.</t>
  </si>
  <si>
    <t>Cleveland Co.</t>
  </si>
  <si>
    <t>Columbus Co.</t>
  </si>
  <si>
    <t>Craven Co.</t>
  </si>
  <si>
    <t>Cumberland Co.</t>
  </si>
  <si>
    <t>Currituck Co.</t>
  </si>
  <si>
    <t>Dare Co.</t>
  </si>
  <si>
    <t>Davidson Co.</t>
  </si>
  <si>
    <t>Davie Co.</t>
  </si>
  <si>
    <t>Duplin Co.</t>
  </si>
  <si>
    <t>Edgecombe Co.</t>
  </si>
  <si>
    <t>Forsyth Co.</t>
  </si>
  <si>
    <t>Franklin Co.</t>
  </si>
  <si>
    <t>Gaston Co.</t>
  </si>
  <si>
    <t>Graham Co.</t>
  </si>
  <si>
    <t>Granville Co.</t>
  </si>
  <si>
    <t>Greene Co.</t>
  </si>
  <si>
    <t>Guilford Co.</t>
  </si>
  <si>
    <t>Halifax Co.</t>
  </si>
  <si>
    <t>Haywood Co.</t>
  </si>
  <si>
    <t>Henderson Co.</t>
  </si>
  <si>
    <t>Hertford Co.</t>
  </si>
  <si>
    <t>Hoke Co.</t>
  </si>
  <si>
    <t>Hyde Co.</t>
  </si>
  <si>
    <t>Iredell Co.</t>
  </si>
  <si>
    <t>Jackson Co.</t>
  </si>
  <si>
    <t>Johnston Co.</t>
  </si>
  <si>
    <t>Jones Co.</t>
  </si>
  <si>
    <t>Lee Co.</t>
  </si>
  <si>
    <t>Lenoir Co.</t>
  </si>
  <si>
    <t>Lincoln Co.</t>
  </si>
  <si>
    <t>Macon Co.</t>
  </si>
  <si>
    <t>Madison Co.</t>
  </si>
  <si>
    <t>Martin Co.</t>
  </si>
  <si>
    <t>McDowell Co.</t>
  </si>
  <si>
    <t>Mecklenburg Co.</t>
  </si>
  <si>
    <t>Mitchell Co.</t>
  </si>
  <si>
    <t>Montgomery Co.</t>
  </si>
  <si>
    <t>Moore Co.</t>
  </si>
  <si>
    <t>Nash Co.</t>
  </si>
  <si>
    <t>New Hanover Co.</t>
  </si>
  <si>
    <t>Northampton Co.</t>
  </si>
  <si>
    <t>Onslow Co.</t>
  </si>
  <si>
    <t>Orange Co.</t>
  </si>
  <si>
    <t>Pamlico Co.</t>
  </si>
  <si>
    <t>Pasquotank Co.</t>
  </si>
  <si>
    <t>Pender Co.</t>
  </si>
  <si>
    <t>Perquimans Co.</t>
  </si>
  <si>
    <t>Person Co.</t>
  </si>
  <si>
    <t>Pitt Co.</t>
  </si>
  <si>
    <t>Polk Co.</t>
  </si>
  <si>
    <t>Randolph Co.</t>
  </si>
  <si>
    <t>Richmond Co.</t>
  </si>
  <si>
    <t>Robeson Co.</t>
  </si>
  <si>
    <t>Rockingham Co.</t>
  </si>
  <si>
    <t>Rowan Co.</t>
  </si>
  <si>
    <t>Rutherford Co.</t>
  </si>
  <si>
    <t>Sampson Co.</t>
  </si>
  <si>
    <t>Scotland Co.</t>
  </si>
  <si>
    <t>Stanly Co.</t>
  </si>
  <si>
    <t>Stokes Co.</t>
  </si>
  <si>
    <t>Surry Co.</t>
  </si>
  <si>
    <t>Swain Co.</t>
  </si>
  <si>
    <t>Transylvania Co.</t>
  </si>
  <si>
    <t>Tyrrell Co.</t>
  </si>
  <si>
    <t>Union Co.</t>
  </si>
  <si>
    <t>Vance Co.</t>
  </si>
  <si>
    <t>Wake Co.</t>
  </si>
  <si>
    <t>Warren Co.</t>
  </si>
  <si>
    <t>Washington Co.</t>
  </si>
  <si>
    <t>Watauga Co.</t>
  </si>
  <si>
    <t>Wayne Co.</t>
  </si>
  <si>
    <t>Wilkes Co.</t>
  </si>
  <si>
    <t>Wilson Co.</t>
  </si>
  <si>
    <t>Yadkin Co.</t>
  </si>
  <si>
    <t>Yancey Co.</t>
  </si>
  <si>
    <t>(2) Total Available Budget for all fundable counties</t>
  </si>
  <si>
    <t>(1) Total Adjusted Allotment for all fundable counties</t>
  </si>
  <si>
    <t>North Carolina</t>
  </si>
  <si>
    <t>Durham Co.</t>
  </si>
  <si>
    <t>Gates  Co.</t>
  </si>
  <si>
    <t>Harnett Co.</t>
  </si>
  <si>
    <t>Total:</t>
  </si>
  <si>
    <t xml:space="preserve">   LEA Name</t>
  </si>
  <si>
    <t>Average</t>
  </si>
  <si>
    <t>Percent of Variance</t>
  </si>
  <si>
    <t>County's Percentage of State Average Per Capita Income</t>
  </si>
  <si>
    <t>Unadjusted Allotment</t>
  </si>
  <si>
    <t>Adjusted Allotment</t>
  </si>
  <si>
    <t>Maximum 10% loss</t>
  </si>
  <si>
    <t>(1)</t>
  </si>
  <si>
    <t xml:space="preserve"> Name</t>
  </si>
  <si>
    <t>132</t>
  </si>
  <si>
    <t>Kannapolis City</t>
  </si>
  <si>
    <t>ADM (County, City, Charter)</t>
  </si>
  <si>
    <t>ADM (County Only)</t>
  </si>
  <si>
    <t>ADM Adjustments (Note 1)</t>
  </si>
  <si>
    <t>Funding Summary</t>
  </si>
  <si>
    <t>Total Adjusted Allotment</t>
  </si>
  <si>
    <t>Total Budget</t>
  </si>
  <si>
    <t>Note 1</t>
  </si>
  <si>
    <t>(4)</t>
  </si>
  <si>
    <t>=(1)+(2)+(3)+(4)</t>
  </si>
  <si>
    <t>(a)</t>
  </si>
  <si>
    <t>(b)</t>
  </si>
  <si>
    <t>= (a) x (b)</t>
  </si>
  <si>
    <t>(Note 1)</t>
  </si>
  <si>
    <t>(Note 2)</t>
  </si>
  <si>
    <t>(Note 3)</t>
  </si>
  <si>
    <t>State Average Effective Tax Rate</t>
  </si>
  <si>
    <t xml:space="preserve">Note 1: Real Estate Assessment Sales Ratios </t>
  </si>
  <si>
    <t xml:space="preserve">            (1) Data of Real Estate Sales Ratios is from </t>
  </si>
  <si>
    <t xml:space="preserve">                 Titled "Real Estate Assessment Sales Ratio Study Percentages"</t>
  </si>
  <si>
    <t>Note 2: Year of latest revaluation</t>
  </si>
  <si>
    <t>Yes 04-05</t>
  </si>
  <si>
    <t>Yes 03-04</t>
  </si>
  <si>
    <t>Manual Adjustment</t>
  </si>
  <si>
    <t>Memo</t>
  </si>
  <si>
    <t>13A</t>
  </si>
  <si>
    <t>Carolina International School</t>
  </si>
  <si>
    <t>Guilford Preparatory Academy</t>
  </si>
  <si>
    <t>54B</t>
  </si>
  <si>
    <t>Kinston Charter Academy</t>
  </si>
  <si>
    <t>60I</t>
  </si>
  <si>
    <t>Children's Community School</t>
  </si>
  <si>
    <t>Academy of Moore County</t>
  </si>
  <si>
    <t>Rocky Mount Preparatory</t>
  </si>
  <si>
    <t>68N</t>
  </si>
  <si>
    <t>PACE Academy</t>
  </si>
  <si>
    <t>Allotment</t>
  </si>
  <si>
    <t>Low Wealth Supplemental Funding</t>
  </si>
  <si>
    <t xml:space="preserve">            (1) See Sheet titled "Real Estate Assessment Sales Ratio Study Percentages", </t>
  </si>
  <si>
    <t xml:space="preserve">                 Real Estate Sales Ratios in Bold denote the year of revaluation</t>
  </si>
  <si>
    <t>FY 2010-11 Initial</t>
  </si>
  <si>
    <t xml:space="preserve">for fiscal year 2008-09" </t>
  </si>
  <si>
    <t>Received from Richard Jones, Dept of Revenue, Richard.Jones@ncmail.net, phone 733-7736, dated 4/27/09</t>
  </si>
  <si>
    <t>Data obtained from "2008 North Carolina County Property Tax Rates for the Last Five Years"</t>
  </si>
  <si>
    <t>Received from Sharon Phelan, Dept of Revenue, Sharon.Phelan@dornc.com, phone 733-3258 dated 2/05/09</t>
  </si>
  <si>
    <t>FY 2010-11 ADM (adjusted)</t>
  </si>
  <si>
    <t>2007-08 Fines and Forfeitures    (Note 2)</t>
  </si>
  <si>
    <t>2008-09 Real Property</t>
  </si>
  <si>
    <t>FY 10-11</t>
  </si>
  <si>
    <t>FY 10-11 ADM (adjusted)</t>
  </si>
  <si>
    <t>2007 Certified Population</t>
  </si>
  <si>
    <t>Property Tax Rates 2008-09 (Note 4)</t>
  </si>
  <si>
    <t xml:space="preserve">                 Electronic file from Sharon Phelan, Dept of Rev 733-3258, rec'd 2/05/09. Sharon.Phelan@dornc.com</t>
  </si>
  <si>
    <t xml:space="preserve">            (2) Also see sheet titled " 2008 NC County Property Tax Rates for the last five years",</t>
  </si>
  <si>
    <t xml:space="preserve">            (1) If year of latest revaluation is 2008, WSA is equal to Year 2008's sales ratio</t>
  </si>
  <si>
    <t xml:space="preserve">            (2) If year of latest revaluation is 2007, WSA is equal to ((Year 2007's sales ratio x 2)</t>
  </si>
  <si>
    <t xml:space="preserve">                 + ( Year 2008's sales ratio x 4)) / 6</t>
  </si>
  <si>
    <t xml:space="preserve">            (3) If year of latest revaluation is 2006 or prior, WSA is equal to ((Year 2006's sales ratio x 1)</t>
  </si>
  <si>
    <t xml:space="preserve">                 + ( Year 2007's sales ratio x 2) + (Year 2008's sales ratio x 3) / 6</t>
  </si>
  <si>
    <t xml:space="preserve">             Titled " 2008 NC County Property Tax Rates for the last five years",</t>
  </si>
  <si>
    <t xml:space="preserve">             column of "2008-09"</t>
  </si>
  <si>
    <t>2007-08 County Appropriations To Schools</t>
  </si>
  <si>
    <t>2008-09 Tax Rate (Wksht E)</t>
  </si>
  <si>
    <t>ADM FY10-11</t>
  </si>
  <si>
    <t>FY10-11</t>
  </si>
  <si>
    <t xml:space="preserve">                 column of "Year of latest revaluation"</t>
  </si>
  <si>
    <t>Note 3: Calculation of Weighted Sales Assessment Ratio (WSA)</t>
  </si>
  <si>
    <t>Note 4: Property Tax Rates</t>
  </si>
  <si>
    <t xml:space="preserve">             Data of Property Tax Rates and Property Tax Rates Year of latest revaluation</t>
  </si>
  <si>
    <t xml:space="preserve"># of ADM </t>
  </si>
  <si>
    <t xml:space="preserve">located in </t>
  </si>
  <si>
    <t>each county</t>
  </si>
  <si>
    <t>Data obtained from "Valuations of real and personal property and valuations of public service companies by counties,</t>
  </si>
  <si>
    <t>Note 2</t>
  </si>
  <si>
    <t>Data also included on "Real Estate Assessment Sales Ratio Study Percentages"; year of latest reevaluation indicated by boldface type.</t>
  </si>
  <si>
    <t>Note 3</t>
  </si>
  <si>
    <t>Calculated value from worksheet E: Weighted Sales Assessment Ratio</t>
  </si>
  <si>
    <t>Effective County Tax</t>
  </si>
  <si>
    <t>obtained from monthly reports at www.dor.state.nc.us/publications/</t>
  </si>
  <si>
    <t>Rate divided by 100</t>
  </si>
  <si>
    <t>reimbursement.html.</t>
  </si>
  <si>
    <t xml:space="preserve">Data obtained from "NC Judicial Branch of Gov't Fines and Forfeitures, </t>
  </si>
  <si>
    <t xml:space="preserve">Data obtained from "April 2000 Census County/State Densities/Areas" at www.demog.state.nc.us </t>
  </si>
  <si>
    <t xml:space="preserve"> FY09-10 Allotted ADM</t>
  </si>
  <si>
    <t>The sum of amounts for April 2006 - March 2007. The raw data was</t>
  </si>
  <si>
    <t xml:space="preserve">FY 2006-2007". Rec'd from Kesha Howell, Admin Office of the Courts, </t>
  </si>
  <si>
    <t>Web site directions for per capita personal income</t>
  </si>
  <si>
    <t>Go to www.bea.gov/bea/regional/reis</t>
  </si>
  <si>
    <t>Step 1</t>
  </si>
  <si>
    <t>Select Table CA1-3: Personal income, population, per capita personal income</t>
  </si>
  <si>
    <t>Step 2</t>
  </si>
  <si>
    <t>Select 3.0 per capita personal income</t>
  </si>
  <si>
    <t>Select North Carolina</t>
  </si>
  <si>
    <t>Then Click Display</t>
  </si>
  <si>
    <t>Note 5. Effective County Tax Rate</t>
  </si>
  <si>
    <t>(1)+(2)+(3)+(4)= Adjusted  Property Tax Base</t>
  </si>
  <si>
    <t>(1) Adjusted Real Property Value (exclude Agricultural)</t>
  </si>
  <si>
    <t>Adjusted Property Tax Base (Wksht A)</t>
  </si>
  <si>
    <t>http://www.bea.doc.gov/bea/regional/reis/drill.cfm</t>
  </si>
  <si>
    <t>Anticipated Total County Revenue (Wksht B)</t>
  </si>
  <si>
    <t>Anticipated County Revenue Per ADM</t>
  </si>
  <si>
    <t>County's % of State Average on</t>
  </si>
  <si>
    <t>40%-10%-50% Average</t>
  </si>
  <si>
    <t>Eligibility</t>
  </si>
  <si>
    <t xml:space="preserve">Rowan Co.  </t>
  </si>
  <si>
    <t>LEA</t>
  </si>
  <si>
    <t>(from Wksht G)</t>
  </si>
  <si>
    <t>=(a)+(b)+(c )</t>
  </si>
  <si>
    <t>(c )</t>
  </si>
  <si>
    <t xml:space="preserve">        * (Local Sales and Use Taxes, Fines &amp; Forfeitures)</t>
  </si>
  <si>
    <t>State Average</t>
  </si>
  <si>
    <t xml:space="preserve"> Local Appropriation</t>
  </si>
  <si>
    <t>Need Reduced Funding (if (1)&gt;0 &amp; (2)&gt;0)</t>
  </si>
  <si>
    <t>Previously Adjusted?</t>
  </si>
  <si>
    <t>Yes 99-00</t>
  </si>
  <si>
    <t>Yes 97-98</t>
  </si>
  <si>
    <t>Yes 98-99</t>
  </si>
  <si>
    <t>Yes 00-01</t>
  </si>
  <si>
    <t>Weighted Sales Assessment Ratio</t>
  </si>
  <si>
    <t>State Average of</t>
  </si>
  <si>
    <t>(Wksht E)</t>
  </si>
  <si>
    <t>FY12-13</t>
  </si>
  <si>
    <t>FY 2011-12 Initial</t>
  </si>
  <si>
    <t>1223 from Ozella Wiggins, 5/4/11</t>
  </si>
  <si>
    <r>
      <t xml:space="preserve">ADM Adjustments </t>
    </r>
    <r>
      <rPr>
        <b/>
        <sz val="9"/>
        <rFont val="Arial"/>
        <family val="2"/>
      </rPr>
      <t>(Note 1)</t>
    </r>
  </si>
  <si>
    <t>2010-11 Real Property</t>
  </si>
  <si>
    <t xml:space="preserve">for fiscal year 2010-11" </t>
  </si>
  <si>
    <t>Received from Sharon Phelan, Dept of Revenue, Sharon.Phelan@dornc.com, phone 733-3258, dated 5/5/11</t>
  </si>
  <si>
    <t>Data obtained from "2010 North Carolina County Property Tax Rates for the Last Five Years"</t>
  </si>
  <si>
    <t>Received from Sharon Phelan, Dept of Revenue, Sharon.Phelan@dornc.com, phone 733-3258 dated 5/5/11</t>
  </si>
  <si>
    <t>2009-10 Fines and Forfeitures    (Note 2)</t>
  </si>
  <si>
    <t>FY 2012-13 ADM (adjusted)</t>
  </si>
  <si>
    <t>The sum of amounts for April 2009 - March 2010. The raw data was</t>
  </si>
  <si>
    <t>reimbursement.html. (see worksheet B.1)</t>
  </si>
  <si>
    <t>Data obtained from "NC Judicial Branch of Governmentt Fines and</t>
  </si>
  <si>
    <t>Forfeitures Disbursed in State Fiscal Year 2009-2010" which was</t>
  </si>
  <si>
    <t>received from Kesha Howell, Admin Office of the Courts on 12/28/11.</t>
  </si>
  <si>
    <t>kesha.howell@aoc.nccourts.org</t>
  </si>
  <si>
    <t>(see worksheet B.3)</t>
  </si>
  <si>
    <t>(c)</t>
  </si>
  <si>
    <t>(from Wksht GH)</t>
  </si>
  <si>
    <t>FY 12-13 ADM (adjusted)</t>
  </si>
  <si>
    <t>2009 Certified Population</t>
  </si>
  <si>
    <t>Data obtained from "April 2000 Census County/State Densities/Areas" at</t>
  </si>
  <si>
    <t>http://www.osbm.state.nc.us/ncosbm/facts_and_figures/socioeconomic_data/population_estimates/demog/densa00.html</t>
  </si>
  <si>
    <t>Website did not have 2010 Census data; used 2000 Census data.</t>
  </si>
  <si>
    <t>Data obtained from "2009 Revised County Population Estimates" at</t>
  </si>
  <si>
    <t>http://www.osbm.state.nc.us/ncosbm/facts_and_figures/socioeconomic_data/population_estimates/demog/countygrowth_2009.html</t>
  </si>
  <si>
    <t>The amount on the total row represents the state average for Adjusted Revenue Base per Square Mile</t>
  </si>
  <si>
    <t>Tax Base per Square Mile</t>
  </si>
  <si>
    <t xml:space="preserve">                 Electronic file from Sharon Phelan, Dept of Rev 733-3258, rec'd 5/5/11. Sharon.Phelan@dornc.com</t>
  </si>
  <si>
    <t xml:space="preserve">            (2) Also see sheet titled " 2010 NC County Property Tax Rates for the last five years",</t>
  </si>
  <si>
    <t xml:space="preserve">            (1) If year of latest revaluation is 2010, WSA is equal to Year 2010's sales ratio</t>
  </si>
  <si>
    <t xml:space="preserve">            (2) If year of latest revaluation is 2009, WSA is equal to ((Year 2009's sales ratio x 2)</t>
  </si>
  <si>
    <t xml:space="preserve">                 + ( Year 2010's sales ratio x 4)) / 6</t>
  </si>
  <si>
    <t xml:space="preserve">            (3) If year of latest revaluation is 2008 or prior, WSA is equal to ((Year 2008's sales ratio x 1)</t>
  </si>
  <si>
    <t xml:space="preserve">                 + ( Year 2009's sales ratio x 2) + (Year 2010's sales ratio x 3) / 6</t>
  </si>
  <si>
    <t xml:space="preserve">            For regulation, see General Assembly of North Carolina, House Bill 200, </t>
  </si>
  <si>
    <t xml:space="preserve">                   Use of Supplemental Funding in Low Wealth Counties, Section 7.4(b)(17).</t>
  </si>
  <si>
    <t xml:space="preserve">             Titled " 2010 NC County Property Tax Rates for the last five years",</t>
  </si>
  <si>
    <t xml:space="preserve">             column of "2010-11"</t>
  </si>
  <si>
    <t xml:space="preserve">                   Use of Supplemental Funding in Low Wealth Counties, Section 7.4(b)(9).</t>
  </si>
  <si>
    <t>Property Tax Rates 2010-11 (Note 4)</t>
  </si>
  <si>
    <t>Select 2009, 2008, 2007</t>
  </si>
  <si>
    <t>Then Click Download</t>
  </si>
  <si>
    <t>2009-10 County Appropriations To Schools</t>
  </si>
  <si>
    <t>2009-10 Tax Rate (Wksht E) (Note 1)</t>
  </si>
  <si>
    <t>Prior Yr Weighted Sales Assessment Ratio     (Wksht E) (Note 2)</t>
  </si>
  <si>
    <t>2010-11 Tax Rate (Wksht E)</t>
  </si>
  <si>
    <t>Yes 10-11</t>
  </si>
  <si>
    <t>Data from "2010 NC County Property Tax Rates for the Last Five Years" column "2009-10"</t>
  </si>
  <si>
    <t>Data from FY11-12 Low Wealth Allotment Worksheet E</t>
  </si>
  <si>
    <t>ADM FY12-13</t>
  </si>
  <si>
    <t>32M</t>
  </si>
  <si>
    <t>Year 2007, 08 &amp; 09</t>
  </si>
  <si>
    <t>FY 2012-13 Initial</t>
  </si>
  <si>
    <t>Allotted ADM</t>
  </si>
  <si>
    <t xml:space="preserve"> FY12-13 Allotted ADM</t>
  </si>
  <si>
    <t>FY13-14</t>
  </si>
  <si>
    <t>2011-12 Real Property</t>
  </si>
  <si>
    <t xml:space="preserve">for fiscal year 2011-12" </t>
  </si>
  <si>
    <t>Received from Jessica Turner, Dept of Revenue, jessica.turner@dornc.com, phone 733-7736, dated 5/4/12</t>
  </si>
  <si>
    <t>Data obtained from "2011 North Carolina County Property Tax Rates for the Last Five Years"</t>
  </si>
  <si>
    <t>Received from Mike Connolly, Dept of Revenue, michael.connolly@dornc.com, phone 715-2442 dated 5/2/12</t>
  </si>
  <si>
    <t>2010-11 Fines and Forfeitures    (Note 2)</t>
  </si>
  <si>
    <t>The sum of amounts for April 2010 - March 2011. The raw data was</t>
  </si>
  <si>
    <t>reimbursement.html. (see worksheets B.1 and B.1a)</t>
  </si>
  <si>
    <t>Forfeitures Disbursed in State Fiscal Year 2010-2011" which was</t>
  </si>
  <si>
    <t>Data obtained from "2010 Revised County Population Estimates" at</t>
  </si>
  <si>
    <t>FY 13-14 ADM (adjusted)</t>
  </si>
  <si>
    <t>2010 Certified Population</t>
  </si>
  <si>
    <t>FY 2013-14 ADM (adjusted)</t>
  </si>
  <si>
    <t>Property Tax Rates 2011-12 (Note 4)</t>
  </si>
  <si>
    <t xml:space="preserve">            (1) Data of Real Estate Sales Ratios is </t>
  </si>
  <si>
    <t xml:space="preserve">                 electronic file from Mike Connolly, Dept of Rev 715-2442, rec'd 5/2/12. michael.connolly@dornc.com</t>
  </si>
  <si>
    <t xml:space="preserve">            (2) Also see sheet titled " 2011 NC County Property Tax Rates for the last five years",</t>
  </si>
  <si>
    <t xml:space="preserve">            (1) If year of latest revaluation is 2011, WSA is equal to Year 2011's sales ratio</t>
  </si>
  <si>
    <t xml:space="preserve">            (2) If year of latest revaluation is 2010, WSA is equal to ((Year 2010's sales ratio x 2)</t>
  </si>
  <si>
    <t xml:space="preserve">                 + ( Year 2011's sales ratio x 4)) / 6</t>
  </si>
  <si>
    <t xml:space="preserve">            (3) If year of latest revaluation is 2009 or prior, WSA is equal to ((Year 2009's sales ratio x 1)</t>
  </si>
  <si>
    <t xml:space="preserve">                 + ( Year 2010's sales ratio x 2) + (Year 2011's sales ratio x 3) / 6</t>
  </si>
  <si>
    <t xml:space="preserve">             Titled " 2011 NC County Property Tax Rates for the last five years",</t>
  </si>
  <si>
    <t xml:space="preserve">             column of "2011-12"</t>
  </si>
  <si>
    <t xml:space="preserve">             Downloaded on 5/1/12</t>
  </si>
  <si>
    <t>2010-11 County Appropriations To Schools</t>
  </si>
  <si>
    <t>27A</t>
  </si>
  <si>
    <t>Water's Edge Village School</t>
  </si>
  <si>
    <t>32N</t>
  </si>
  <si>
    <t>Research Triangle High School</t>
  </si>
  <si>
    <t>33A</t>
  </si>
  <si>
    <t>North East Carolina Preparatory School</t>
  </si>
  <si>
    <t>41G</t>
  </si>
  <si>
    <t>Cornerstone Academy</t>
  </si>
  <si>
    <t>41H</t>
  </si>
  <si>
    <t>College Preparatory &amp; Leadership Academy</t>
  </si>
  <si>
    <t>58B</t>
  </si>
  <si>
    <t>Bear Grass</t>
  </si>
  <si>
    <t>60M</t>
  </si>
  <si>
    <t>Corvian Community School</t>
  </si>
  <si>
    <t>92T</t>
  </si>
  <si>
    <t>Triangle Math &amp; Science Academy</t>
  </si>
  <si>
    <t>Year 2008, 09 &amp; 10</t>
  </si>
  <si>
    <t>ADM FY13-14</t>
  </si>
  <si>
    <t xml:space="preserve">Downloaded from: </t>
  </si>
  <si>
    <t>http://www.bea.gov/iTable/iTable.cfm?ReqID=70&amp;step=1</t>
  </si>
  <si>
    <t>Hawbridge School</t>
  </si>
  <si>
    <t>Global Scholars Academy</t>
  </si>
  <si>
    <t>The STEAM Academy of Winston-Salem</t>
  </si>
  <si>
    <t>Community School of Davidson</t>
  </si>
  <si>
    <t>60K</t>
  </si>
  <si>
    <t>Cape Fear Center for Inquiry</t>
  </si>
  <si>
    <t>Wilmington Preparatory Academy</t>
  </si>
  <si>
    <t>Orange Charter</t>
  </si>
  <si>
    <t>Southern Wake Academy</t>
  </si>
  <si>
    <t xml:space="preserve"> FY13-14 Allotted ADM</t>
  </si>
  <si>
    <t>2010-11 Tax Rate (Wksht E) (Note 1)</t>
  </si>
  <si>
    <t>2011-12 Tax Rate (Wksht E)</t>
  </si>
  <si>
    <t>FY 2013-14 Initial</t>
  </si>
  <si>
    <t>(before SL2013-360, Section 8.3(h))</t>
  </si>
  <si>
    <t>NOTE: As of FY13-14, this maximum 10% loss calculation is no longer used.</t>
  </si>
  <si>
    <t>NO MORE Maximum 10% Loss</t>
  </si>
  <si>
    <r>
      <t xml:space="preserve">ADM Adjustments </t>
    </r>
    <r>
      <rPr>
        <b/>
        <sz val="9"/>
        <rFont val="Calibri"/>
        <family val="2"/>
      </rPr>
      <t>(Note 1)</t>
    </r>
  </si>
  <si>
    <t xml:space="preserve">As of July 1, 2013, this </t>
  </si>
  <si>
    <t>applicable.</t>
  </si>
  <si>
    <t>provision is no longer</t>
  </si>
  <si>
    <t>When Low Wealth is fully funded, there is no proration.</t>
  </si>
  <si>
    <t>Notwithstanding any other provision of this section, for the</t>
  </si>
  <si>
    <t>the Armed Forces of the United States that have an average</t>
  </si>
  <si>
    <t>daily membership of more than 23,000 students shall</t>
  </si>
  <si>
    <t>receive the same amount of supplemental funding for</t>
  </si>
  <si>
    <t>low-wealth counties as received in the 2012-2013 fiscal year.</t>
  </si>
  <si>
    <r>
      <t xml:space="preserve">         Less:  </t>
    </r>
    <r>
      <rPr>
        <sz val="10"/>
        <rFont val="Calibri"/>
        <family val="2"/>
      </rPr>
      <t>Agricultural Use Value</t>
    </r>
  </si>
  <si>
    <r>
      <t xml:space="preserve">        Divided by : </t>
    </r>
    <r>
      <rPr>
        <sz val="10"/>
        <rFont val="Calibri"/>
        <family val="2"/>
      </rPr>
      <t>Weighted Sales Assessment Ratio</t>
    </r>
  </si>
  <si>
    <r>
      <t xml:space="preserve">        Plus :  </t>
    </r>
    <r>
      <rPr>
        <sz val="11"/>
        <rFont val="Calibri"/>
        <family val="2"/>
      </rPr>
      <t>Public Service Company Value</t>
    </r>
  </si>
  <si>
    <r>
      <t xml:space="preserve">        Plus : </t>
    </r>
    <r>
      <rPr>
        <sz val="10"/>
        <rFont val="Calibri"/>
        <family val="2"/>
      </rPr>
      <t xml:space="preserve"> </t>
    </r>
    <r>
      <rPr>
        <sz val="11"/>
        <rFont val="Calibri"/>
        <family val="2"/>
      </rPr>
      <t>Personal Property Value</t>
    </r>
  </si>
  <si>
    <r>
      <t xml:space="preserve">        Plus :  </t>
    </r>
    <r>
      <rPr>
        <sz val="11"/>
        <rFont val="Calibri"/>
        <family val="2"/>
      </rPr>
      <t>Agricultural Use Value</t>
    </r>
  </si>
  <si>
    <r>
      <t xml:space="preserve">       Plus :  </t>
    </r>
    <r>
      <rPr>
        <sz val="11"/>
        <rFont val="Calibri"/>
        <family val="2"/>
      </rPr>
      <t xml:space="preserve">Additional Revenue * :                    </t>
    </r>
  </si>
  <si>
    <r>
      <t>(a) County's Tax Rate (Prior Year)</t>
    </r>
    <r>
      <rPr>
        <i/>
        <sz val="10"/>
        <rFont val="Calibri"/>
        <family val="2"/>
      </rPr>
      <t xml:space="preserve"> (Per $100 in Property Valuation) </t>
    </r>
  </si>
  <si>
    <r>
      <t xml:space="preserve"> (C) = (a)x(b)  Effective County Tax Rate</t>
    </r>
    <r>
      <rPr>
        <i/>
        <sz val="10"/>
        <rFont val="Calibri"/>
        <family val="2"/>
      </rPr>
      <t xml:space="preserve">   </t>
    </r>
  </si>
  <si>
    <r>
      <t xml:space="preserve">(d) Actual County Appropriation per ADM   </t>
    </r>
    <r>
      <rPr>
        <i/>
        <sz val="10"/>
        <rFont val="Calibri"/>
        <family val="2"/>
      </rPr>
      <t xml:space="preserve"> </t>
    </r>
  </si>
  <si>
    <r>
      <t>(C)=(a)x(b) Calculated County Appropriation per ADM</t>
    </r>
    <r>
      <rPr>
        <i/>
        <sz val="10"/>
        <rFont val="Calibri"/>
        <family val="2"/>
      </rPr>
      <t xml:space="preserve">  </t>
    </r>
  </si>
  <si>
    <r>
      <t xml:space="preserve"> (e)=(d)-(C) Difference From State Average</t>
    </r>
    <r>
      <rPr>
        <i/>
        <sz val="10"/>
        <rFont val="Calibri"/>
        <family val="2"/>
      </rPr>
      <t xml:space="preserve">  </t>
    </r>
  </si>
  <si>
    <r>
      <t>(g) = (e) x (f) Unadjusted Allotment (if funded at 100%)</t>
    </r>
    <r>
      <rPr>
        <i/>
        <sz val="10"/>
        <rFont val="Calibri"/>
        <family val="2"/>
      </rPr>
      <t xml:space="preserve"> </t>
    </r>
  </si>
  <si>
    <r>
      <t xml:space="preserve">Prorated Allotment for this county </t>
    </r>
    <r>
      <rPr>
        <sz val="11"/>
        <rFont val="Calibri"/>
        <family val="2"/>
      </rPr>
      <t>(</t>
    </r>
    <r>
      <rPr>
        <u/>
        <sz val="11"/>
        <rFont val="Calibri"/>
        <family val="2"/>
      </rPr>
      <t>include</t>
    </r>
    <r>
      <rPr>
        <sz val="11"/>
        <rFont val="Calibri"/>
        <family val="2"/>
      </rPr>
      <t xml:space="preserve"> city, charters)</t>
    </r>
  </si>
  <si>
    <t xml:space="preserve"> Allotment Amount for County (not including city, charters)</t>
  </si>
  <si>
    <t xml:space="preserve">  County's ADM (not including city, charters)</t>
  </si>
  <si>
    <t>FY14-15</t>
  </si>
  <si>
    <t xml:space="preserve"> FY14-15 Allotted ADM</t>
  </si>
  <si>
    <t>The per capita distribution for Kannapolis City was not available at planning.</t>
  </si>
  <si>
    <t>Prior year per capita distribution was used.</t>
  </si>
  <si>
    <t>Distribution will be updated at planning.</t>
  </si>
  <si>
    <t>2012-13 Real Property</t>
  </si>
  <si>
    <t xml:space="preserve">for fiscal year 2012-13" </t>
  </si>
  <si>
    <t>Received from Jessica Turner, Dept of Revenue, jessica.turner@dornc.com, phone 733-7736, dated 5/1/13</t>
  </si>
  <si>
    <t>Data obtained from "2012 North Carolina County Property Tax Rates for the Last Five Years"</t>
  </si>
  <si>
    <t xml:space="preserve">Downloaded on 3/13/13 from </t>
  </si>
  <si>
    <t>http://www.dornc.com/publications/property.html</t>
  </si>
  <si>
    <t>2011-12 Fines and Forfeitures    (Note 2)</t>
  </si>
  <si>
    <t>FY 2014-15 Allotted ADM (adjusted)</t>
  </si>
  <si>
    <t>The sum of amounts for April 2011 - March 2012. The raw data was</t>
  </si>
  <si>
    <t>Forfeitures Disbursed in State Fiscal Year 2011-2012" which was</t>
  </si>
  <si>
    <t>received from Kesha Howell, Admin Office of the Courts on 1/30/13.</t>
  </si>
  <si>
    <t>2011 Revised Certified Population</t>
  </si>
  <si>
    <t>Data obtained from "2011 Revised County Population Estimates" at</t>
  </si>
  <si>
    <t>http://www.osbm.state.nc.us/ncosbm/facts_and_figures/socioeconomic_data/population_estimates/demog/countygrowth_2011.html</t>
  </si>
  <si>
    <t xml:space="preserve">            (1) Data of Real Estate Assessment Sales Ratios was downloaded from</t>
  </si>
  <si>
    <t xml:space="preserve">                  http://www.dornc.com/publications/property.html on March 13, 2013 by clicking on the link</t>
  </si>
  <si>
    <t xml:space="preserve">                 entitled "Sales Ratios for Multiple Years (Excel)" under the heading "Sales Ratio."</t>
  </si>
  <si>
    <t xml:space="preserve">            (1) See sheet titled " 2012 NC County Property Tax Rates for the last five years",</t>
  </si>
  <si>
    <t xml:space="preserve">            (1) If year of latest revaluation is 2012, WSA is equal to Year 2012's sales ratio</t>
  </si>
  <si>
    <t xml:space="preserve">            (2) If year of latest revaluation is 2011, WSA is equal to ((Year 2011's sales ratio x 2)</t>
  </si>
  <si>
    <t xml:space="preserve">                 + ( Year 2012's sales ratio x 4)) / 6</t>
  </si>
  <si>
    <t xml:space="preserve">            (3) If year of latest revaluation is 2010 or prior, WSA is equal to ((Year 2010's sales ratio x 1)</t>
  </si>
  <si>
    <t xml:space="preserve">                 + ( Year 2011's sales ratio x 2) + (Year 2012's sales ratio x 3) / 6</t>
  </si>
  <si>
    <t xml:space="preserve">             Data for Property Tax Rates and Property Tax Rates Year of latest revaluation</t>
  </si>
  <si>
    <t xml:space="preserve">             was downloaded from http://www.dornc.com/taxes/property/rates.html on March 13, 2013.</t>
  </si>
  <si>
    <t xml:space="preserve">             Titled "County Property Tax Rates for the Last Five Years pdf excel",</t>
  </si>
  <si>
    <t xml:space="preserve">             column of "2012-13"</t>
  </si>
  <si>
    <t>Property Tax Rates 2012-13 (Note 4)</t>
  </si>
  <si>
    <t>2011-12 County Appropriations To Schools</t>
  </si>
  <si>
    <t>09A</t>
  </si>
  <si>
    <t>Paul R. Brown Leadership Academy</t>
  </si>
  <si>
    <t>13B</t>
  </si>
  <si>
    <t>Cabarrus Charter Academy</t>
  </si>
  <si>
    <t>19C</t>
  </si>
  <si>
    <t>Willow Oak Montessori</t>
  </si>
  <si>
    <t>23A</t>
  </si>
  <si>
    <t>Pinnacle Classical Academy</t>
  </si>
  <si>
    <t>24B</t>
  </si>
  <si>
    <t>Flemington Academy</t>
  </si>
  <si>
    <t>24C</t>
  </si>
  <si>
    <t>STEM Education for a Global Society Academy (SEGS)</t>
  </si>
  <si>
    <t>32P</t>
  </si>
  <si>
    <t>The Institute for the Development of Young Leaders</t>
  </si>
  <si>
    <t>34H</t>
  </si>
  <si>
    <t>The North Carolina Leadership Academy</t>
  </si>
  <si>
    <t>39A</t>
  </si>
  <si>
    <t>Falls Lake Academy</t>
  </si>
  <si>
    <t>39B</t>
  </si>
  <si>
    <t>Oxford Preparatory High School</t>
  </si>
  <si>
    <t>41J</t>
  </si>
  <si>
    <t>Summerfield Charter Academy</t>
  </si>
  <si>
    <t>49F</t>
  </si>
  <si>
    <t>Langtree Charter Academy</t>
  </si>
  <si>
    <t>60N</t>
  </si>
  <si>
    <t>Aristotle Preparatory Academy</t>
  </si>
  <si>
    <t>60P</t>
  </si>
  <si>
    <t>Charlotte Choice Charter</t>
  </si>
  <si>
    <t>60Q</t>
  </si>
  <si>
    <t>Invest Collegiate</t>
  </si>
  <si>
    <t>60R</t>
  </si>
  <si>
    <t>StudentFirst Academy</t>
  </si>
  <si>
    <t>65C</t>
  </si>
  <si>
    <t>Douglass Academy</t>
  </si>
  <si>
    <t>65D</t>
  </si>
  <si>
    <t>Island Montessori Charter</t>
  </si>
  <si>
    <t>67B</t>
  </si>
  <si>
    <t>Z.E.C.A. School of Arts and Technology</t>
  </si>
  <si>
    <t>76N</t>
  </si>
  <si>
    <t>Uwharrie Charter Academy</t>
  </si>
  <si>
    <t>78B</t>
  </si>
  <si>
    <t>Southeastern Academy</t>
  </si>
  <si>
    <t>92U</t>
  </si>
  <si>
    <t>Longleaf School of the Arts</t>
  </si>
  <si>
    <t>NOTE:</t>
  </si>
  <si>
    <t>Per SL2013-360, Section 8.3(h), Counties containing a base of the Armed Forces of the United States that have an average daily membership of more than 23,000 students shall receive the same amount of supplemental for low-wealth counties as received in the 2012-2013 fiscal year.</t>
  </si>
  <si>
    <r>
      <t xml:space="preserve">Sales &amp; Use Tax Distribution         </t>
    </r>
    <r>
      <rPr>
        <b/>
        <sz val="10"/>
        <color indexed="12"/>
        <rFont val="Calibri"/>
        <family val="2"/>
      </rPr>
      <t>(Note 1)</t>
    </r>
  </si>
  <si>
    <r>
      <t xml:space="preserve">ADM Adjustments </t>
    </r>
    <r>
      <rPr>
        <b/>
        <sz val="10"/>
        <rFont val="Calibri"/>
        <family val="2"/>
      </rPr>
      <t>(Note 1)</t>
    </r>
  </si>
  <si>
    <t>Worksheet G: Local Appropriation per ADM, Local Effort Funding %</t>
  </si>
  <si>
    <t>Year 2009, 10 &amp; 11</t>
  </si>
  <si>
    <t>If the Effective County Tax Rate &gt; the Effective State Average Tax</t>
  </si>
  <si>
    <t>Rate, then a County is  Funded at 100%.</t>
  </si>
  <si>
    <t xml:space="preserve">If the Actual County Appropriation per ADM &gt; the Calculated County </t>
  </si>
  <si>
    <t>Appropriation per ADM (i.e.., Local Effort % (e) &gt; 100%),  then a County</t>
  </si>
  <si>
    <t>is fundable at 100%. Otherwise a County is Funded at Local Effort % (e)</t>
  </si>
  <si>
    <t>Total (LEAs and Charter Schools)</t>
  </si>
  <si>
    <t>Alamance-Burlington</t>
  </si>
  <si>
    <t>Edenton-Chowan</t>
  </si>
  <si>
    <t>Iredell-Statesville</t>
  </si>
  <si>
    <t>Charlotte-Mecklenburg</t>
  </si>
  <si>
    <t>Elizabeth City-Pasquotank</t>
  </si>
  <si>
    <t>FY 15-16</t>
  </si>
  <si>
    <t>FY 2015-16 ADM (adjusted)</t>
  </si>
  <si>
    <t>FY 2015-16 Allotted ADM (adjusted)</t>
  </si>
  <si>
    <t>2012-13 Fines and Forfeitures    (Note 2)</t>
  </si>
  <si>
    <t>2012 Certified Population</t>
  </si>
  <si>
    <t>Property Tax Rates 2013-14 (Note 4)</t>
  </si>
  <si>
    <t>Variance From 2012</t>
  </si>
  <si>
    <t>2012-13 County Appropriations To Schools</t>
  </si>
  <si>
    <t>Constructed Expenditures Per ADM :(a) x $1681.65</t>
  </si>
  <si>
    <t>Difference from State Avg: $1681.65 less (c)</t>
  </si>
  <si>
    <t>FY15-16</t>
  </si>
  <si>
    <t>2013-14 Real Property</t>
  </si>
  <si>
    <t>Year 2010, 11 &amp; 12</t>
  </si>
  <si>
    <t>08A</t>
  </si>
  <si>
    <t>Heritage Collegiate Leadership Academy</t>
  </si>
  <si>
    <t>10B</t>
  </si>
  <si>
    <t>South Brunswick Charter School</t>
  </si>
  <si>
    <t>11C</t>
  </si>
  <si>
    <t>Invest Collegiate (Buncombe)</t>
  </si>
  <si>
    <t>11D</t>
  </si>
  <si>
    <t>The Franklin School of Innovation</t>
  </si>
  <si>
    <t>13C</t>
  </si>
  <si>
    <t>A.C.E. Academy</t>
  </si>
  <si>
    <t>26C</t>
  </si>
  <si>
    <t>The Capitol Encore Academy</t>
  </si>
  <si>
    <t>32Q</t>
  </si>
  <si>
    <t>Reaching All Minds Academy</t>
  </si>
  <si>
    <t>42A</t>
  </si>
  <si>
    <t>KIPP Halifax College Preparatory</t>
  </si>
  <si>
    <t>43C</t>
  </si>
  <si>
    <t>Anderson Creek Club Charter School</t>
  </si>
  <si>
    <t>60S</t>
  </si>
  <si>
    <t>Bradford Preparatory School</t>
  </si>
  <si>
    <t>60U</t>
  </si>
  <si>
    <t>Commonwealth High School</t>
  </si>
  <si>
    <t>60V</t>
  </si>
  <si>
    <t>Charlotte Learning Academy</t>
  </si>
  <si>
    <t>60Y</t>
  </si>
  <si>
    <t>61J</t>
  </si>
  <si>
    <t>Thunderbird Preparatory School</t>
  </si>
  <si>
    <t>61K</t>
  </si>
  <si>
    <t>United Community School</t>
  </si>
  <si>
    <t>68C</t>
  </si>
  <si>
    <t>The Expedition School</t>
  </si>
  <si>
    <t>92V</t>
  </si>
  <si>
    <t>Wake Forest Charter Academy</t>
  </si>
  <si>
    <t>92W</t>
  </si>
  <si>
    <t>Cardinal Charter</t>
  </si>
  <si>
    <t>92X</t>
  </si>
  <si>
    <t>Dynamic Community Charter</t>
  </si>
  <si>
    <t>92Y</t>
  </si>
  <si>
    <t>Envision Science Academy</t>
  </si>
  <si>
    <t>96F</t>
  </si>
  <si>
    <t>Wayne Preparatory</t>
  </si>
  <si>
    <t>98B</t>
  </si>
  <si>
    <t>Wilson Preparatory Academy</t>
  </si>
  <si>
    <t>FY 2014-15 Initial</t>
  </si>
  <si>
    <t>Variance From 2011</t>
  </si>
  <si>
    <t>Constructed Expenditures Per ADM :(a) x $1668.86</t>
  </si>
  <si>
    <t>Difference from State Avg: $1668.86 less (c)</t>
  </si>
  <si>
    <t>FY16-17</t>
  </si>
  <si>
    <t>Year 2011, 12 &amp; 13</t>
  </si>
  <si>
    <t>FY 2015-16 Initial</t>
  </si>
  <si>
    <t>FY 2016-17 Planning</t>
  </si>
  <si>
    <t>2014-15 Real Property</t>
  </si>
  <si>
    <t>2013-14 Fines and Forfeitures    (Note 2)</t>
  </si>
  <si>
    <t>FY 2016-17 Allotted ADM (adjusted)</t>
  </si>
  <si>
    <t>The sum of amounts for April 2013 - March 2014. The raw data was</t>
  </si>
  <si>
    <t>Forfeitures Disbursed in State Fiscal Year 2013-2014" which was</t>
  </si>
  <si>
    <t>received from Kesha Howell, Admin Office of the Courts on 2/4/15.</t>
  </si>
  <si>
    <t>Local Effort (Wksht G)</t>
  </si>
  <si>
    <t>2013 Revised Certified Population</t>
  </si>
  <si>
    <t>Property Tax Rates 2014-15 (Note 4)</t>
  </si>
  <si>
    <t>2013-14 County Appropriations To Schools</t>
  </si>
  <si>
    <t>Variance From 2013</t>
  </si>
  <si>
    <t>32R</t>
  </si>
  <si>
    <t>Excelsior Classical Academy</t>
  </si>
  <si>
    <t>32S</t>
  </si>
  <si>
    <t>KIPP Durham College Preparatory</t>
  </si>
  <si>
    <t>00A</t>
  </si>
  <si>
    <t>NC Connections Academy</t>
  </si>
  <si>
    <t>00B</t>
  </si>
  <si>
    <t>NC Virtual Academy</t>
  </si>
  <si>
    <t>35B</t>
  </si>
  <si>
    <t>Youngsville</t>
  </si>
  <si>
    <t>41K</t>
  </si>
  <si>
    <t>Piedmont Classical High School</t>
  </si>
  <si>
    <t>44A</t>
  </si>
  <si>
    <t>Shinning Rock</t>
  </si>
  <si>
    <t>61L</t>
  </si>
  <si>
    <t>Stewart Creek High School</t>
  </si>
  <si>
    <t>61M</t>
  </si>
  <si>
    <t>Charlotte Lab School</t>
  </si>
  <si>
    <t>61N</t>
  </si>
  <si>
    <t>Queen City STEM School</t>
  </si>
  <si>
    <t>61P</t>
  </si>
  <si>
    <t>VERITAS Community School</t>
  </si>
  <si>
    <t>70A</t>
  </si>
  <si>
    <t>Northeast Academy of Aerospace &amp; AdvTech</t>
  </si>
  <si>
    <t>74C</t>
  </si>
  <si>
    <t>Winterville Charter Academy</t>
  </si>
  <si>
    <t>76A</t>
  </si>
  <si>
    <t>93J</t>
  </si>
  <si>
    <t>Pave</t>
  </si>
  <si>
    <t xml:space="preserve">2015-2017 fiscal biennium, counties containing a base of </t>
  </si>
  <si>
    <t>Per SL 2015-241, Section 8.3(h),</t>
  </si>
  <si>
    <t xml:space="preserve">for fiscal year 2014-15" </t>
  </si>
  <si>
    <t>Data obtained from "2013 Revised County Population Estimates" at</t>
  </si>
  <si>
    <t xml:space="preserve">                  http://www.dornc.com/publications/property.html on May 28, 2014 by clicking on the link</t>
  </si>
  <si>
    <t>Note 2: Year of latest revaluation and Property Tax Rates</t>
  </si>
  <si>
    <t xml:space="preserve">            Data obtained from "2014-2015 Property Tax Rates and Revaluation Schedules for North Carolina Counties"</t>
  </si>
  <si>
    <t xml:space="preserve">                 which was downloaded from http://www.dor.state.nc.us/publications/countyrates.html on May 28, 2014.</t>
  </si>
  <si>
    <t xml:space="preserve">            (1) If year of latest revaluation is 2013, WSA is equal to Year 2013's sales ratio</t>
  </si>
  <si>
    <t xml:space="preserve">            (2) If year of latest revaluation is 2012, WSA is equal to ((Year 2012's sales ratio x 2)</t>
  </si>
  <si>
    <t xml:space="preserve">                 + ( Year 2013's sales ratio x 4)) / 6</t>
  </si>
  <si>
    <t xml:space="preserve">            (3) If year of latest revaluation is 2011 or prior, WSA is equal to ((Year 2011's sales ratio x 1)</t>
  </si>
  <si>
    <t xml:space="preserve">                 + ( Year 2012's sales ratio x 2) + (Year 2013's sales ratio x 3) / 6</t>
  </si>
  <si>
    <t xml:space="preserve">            For regulation, see General Assembly of North Carolina, Senate Bill 402, </t>
  </si>
  <si>
    <t xml:space="preserve">                   Use of Supplemental Funding in Low Wealth Counties, Section 8.3(b)(17).</t>
  </si>
  <si>
    <t>Note 4. Effective County Tax Rate</t>
  </si>
  <si>
    <t>FY 2016-17 Initial</t>
  </si>
  <si>
    <t>LEA COUNTY</t>
  </si>
  <si>
    <r>
      <t xml:space="preserve">ADM Adjustments
</t>
    </r>
    <r>
      <rPr>
        <b/>
        <sz val="10"/>
        <rFont val="Calibri"/>
        <family val="2"/>
      </rPr>
      <t>(Note 1)</t>
    </r>
  </si>
  <si>
    <t>Received from Sharon Phelan, Dept of Revenue, sharon.phelan@dornc.com, phone 919-814-1144, dated 6/1/16</t>
  </si>
  <si>
    <t>Data obtained from "2014 Property  Tax Rates and Revaluation Schedules for North Carolin Counties</t>
  </si>
  <si>
    <t xml:space="preserve">Downloaded on 3/8/16 from </t>
  </si>
  <si>
    <t>PROPERTY TAX RATES AND REVALUATION SCHEDULES FOR NORTH CAROLINA COUNTIES</t>
  </si>
  <si>
    <t>Revised per capita distribution of local funds for 2016-17 taken from</t>
  </si>
  <si>
    <t>document dated April 14, 2016 and signed by Alexis Schauss.</t>
  </si>
  <si>
    <t xml:space="preserve">                   Use of Supplemental Funding in Low Wealth Counties, Section 8.3(b)(9).</t>
  </si>
  <si>
    <t>2015-2016 Real Property</t>
  </si>
  <si>
    <t xml:space="preserve">Received on 8/24/16 from </t>
  </si>
  <si>
    <t xml:space="preserve">for fiscal year 2015-16" </t>
  </si>
  <si>
    <t>Data obtained from "2015 Property  Tax Rates and Revaluation Schedules for North Carolin Counties</t>
  </si>
  <si>
    <t>2014-15 Fines and Forfeitures    (Note 2)</t>
  </si>
  <si>
    <t>FY 2017-18 Allotted ADM (adjusted)</t>
  </si>
  <si>
    <t>The sum of amounts for April 2014 - March 2015. The raw data was</t>
  </si>
  <si>
    <t>Forfeitures Disbursed in State Fiscal Year 2014-2015" which was</t>
  </si>
  <si>
    <t>received from Kesha Howell, Admin Office of the Courts on 1/12/17.</t>
  </si>
  <si>
    <t>(before Hold Harmless SL2013-360, Section 8.3(h))</t>
  </si>
  <si>
    <t>2014 Revised Certified Population</t>
  </si>
  <si>
    <t>Property Tax Rates 2015-16 (Note 4)</t>
  </si>
  <si>
    <t xml:space="preserve">                  http://www.dornc.com/publications/property.html on 1-13-17 by clicking on the link</t>
  </si>
  <si>
    <t xml:space="preserve">            Data obtained from "2015-2016 Property Tax Rates and Revaluation Schedules for North Carolina Counties"</t>
  </si>
  <si>
    <t xml:space="preserve">                 which was downloaded from http://www.dor.state.nc.us/publications/countyrates.html on 1-13-17.</t>
  </si>
  <si>
    <t xml:space="preserve">            (1) If year of latest revaluation is 2015, WSA is equal to Year 2015's sales ratio</t>
  </si>
  <si>
    <t xml:space="preserve">            (2) If year of latest revaluation is 2014, WSA is equal to ((Year 2014's sales ratio x 2)</t>
  </si>
  <si>
    <t xml:space="preserve">                 + ( Year 2015's sales ratio x 4)) / 6</t>
  </si>
  <si>
    <t xml:space="preserve">            (3) If year of latest revaluation is 2013 or prior, WSA is equal to ((Year 2013's sales ratio x 1)</t>
  </si>
  <si>
    <t xml:space="preserve">                 + ( Year 2014's sales ratio x 2) + (Year 2015's sales ratio x 3) / 6</t>
  </si>
  <si>
    <t>2012</t>
  </si>
  <si>
    <t>2013</t>
  </si>
  <si>
    <t>2014</t>
  </si>
  <si>
    <t>Variance From 2014</t>
  </si>
  <si>
    <t>2014-15 County Appropriations To Schools</t>
  </si>
  <si>
    <t>Constructed Expenditures Per ADM :(a) x $1750.61</t>
  </si>
  <si>
    <t>Difference from State Avg: $1750.61 less (c)</t>
  </si>
  <si>
    <t>13D</t>
  </si>
  <si>
    <t>Kannapolis Charter Academy</t>
  </si>
  <si>
    <t>41L</t>
  </si>
  <si>
    <t>Gate City Charter Academy</t>
  </si>
  <si>
    <t>45B</t>
  </si>
  <si>
    <t>FernLeaf Community Charter School</t>
  </si>
  <si>
    <t>49G</t>
  </si>
  <si>
    <t>Iredell Charter Academy</t>
  </si>
  <si>
    <t>61Q</t>
  </si>
  <si>
    <t>Mallard Creek STEM Academy</t>
  </si>
  <si>
    <t>61R</t>
  </si>
  <si>
    <t>Matthews-Mint Hill Charter Academy</t>
  </si>
  <si>
    <t>65G</t>
  </si>
  <si>
    <t>Girls Leadership Academy of Wilmington</t>
  </si>
  <si>
    <t>74B</t>
  </si>
  <si>
    <t>Ignite Innovation Academy - Pitt</t>
  </si>
  <si>
    <t>Union Day School</t>
  </si>
  <si>
    <t>90B</t>
  </si>
  <si>
    <t>Union Preparatory Academy at Indian Trai</t>
  </si>
  <si>
    <t>90C</t>
  </si>
  <si>
    <t>93L</t>
  </si>
  <si>
    <t>Central Wake Charter High School</t>
  </si>
  <si>
    <t>Allotment to Onslow (HH)</t>
  </si>
  <si>
    <t>(After Hold Harmless SL2013-360, Section 8.3(h))</t>
  </si>
  <si>
    <t>FY 17-18</t>
  </si>
  <si>
    <r>
      <t xml:space="preserve">Prorated Allotment for this county only:
   </t>
    </r>
    <r>
      <rPr>
        <b/>
        <sz val="11"/>
        <rFont val="Calibri"/>
        <family val="2"/>
      </rPr>
      <t>(</t>
    </r>
    <r>
      <rPr>
        <b/>
        <u/>
        <sz val="11"/>
        <rFont val="Calibri"/>
        <family val="2"/>
      </rPr>
      <t>excludes</t>
    </r>
    <r>
      <rPr>
        <sz val="11"/>
        <rFont val="Calibri"/>
        <family val="2"/>
      </rPr>
      <t xml:space="preserve"> city and charters)</t>
    </r>
  </si>
  <si>
    <t>Year 2012, 13 &amp; 14</t>
  </si>
  <si>
    <r>
      <t xml:space="preserve">  Note:  Revised legislation effective 7/1/97:   </t>
    </r>
    <r>
      <rPr>
        <b/>
        <u/>
        <sz val="12"/>
        <rFont val="Calibri"/>
        <family val="2"/>
        <scheme val="minor"/>
      </rPr>
      <t>Eliminated in FY 13-14</t>
    </r>
  </si>
  <si>
    <t>FY17-18</t>
  </si>
  <si>
    <t>FY 18-19</t>
  </si>
  <si>
    <t>FY 2017-18 Initial</t>
  </si>
  <si>
    <t>Year 2013, 14 &amp; 15</t>
  </si>
  <si>
    <t>Revised per capita distribution of local funds for 2017-18 taken from document</t>
  </si>
  <si>
    <t>dated April 24, 2017 and signed by Alexis Schauss.</t>
  </si>
  <si>
    <t>http://www.osbm.state.nc.us/ncosbm/facts_and_figures/socioeconomic_data/population_estimates.shtm</t>
  </si>
  <si>
    <t>Data obtained from "2014 Revised County Population Estimates" at</t>
  </si>
  <si>
    <t>Gates Co.</t>
  </si>
  <si>
    <t>Wayne Co. Stabilization</t>
  </si>
  <si>
    <t>Amendment H B 528, Section 2:19 Section 7.3(h) of S.L. 2017-57 reads as rewritten:  Counties Containing a Base of the Armed Forces. - Notwithstanding any other special provision of this section, for the 2017-2019 fiscal biennium, county cantaining a base of the Armed Forces of the United States that has an average daily membership of more than 23,000 students shall receive whichever is the higher amount in each fiscal year as follows:  either the amount of the supplemental funding the county received as lowe-wealth county in 2012-2013 fiscal year or the amount of supplemental funding the county is eligible to receive as a low-wealth county pursuant to the formula for distribution of supplemental funding under the other provisions of this section.</t>
  </si>
  <si>
    <t>2016-2017 Real Property</t>
  </si>
  <si>
    <t>2015-16Fines and Forfeitures    (Note 2)</t>
  </si>
  <si>
    <t>FY 2018-19 Allotted ADM (adjusted)</t>
  </si>
  <si>
    <t>2015 Revised Certified Population</t>
  </si>
  <si>
    <t xml:space="preserve">                  http://www.dornc.com/publications/property.html on 3-8-18 by clicking on the link</t>
  </si>
  <si>
    <t xml:space="preserve">            Data obtained from "2016-2017 Property Tax Rates and Revaluation Schedules for North Carolina Counties"</t>
  </si>
  <si>
    <t xml:space="preserve">                 which was downloaded from http://www.dor.state.nc.us/publications/countyrates.html on 3-8-18</t>
  </si>
  <si>
    <t>Variance From 2015</t>
  </si>
  <si>
    <t>2015-16 County Appropriations To Schools</t>
  </si>
  <si>
    <t>Constructed Expenditures Per ADM :(a) x $1828.82</t>
  </si>
  <si>
    <t>Difference from State Avg: $1828.82 less (c)</t>
  </si>
  <si>
    <t>ADM
Adjust-ments</t>
  </si>
  <si>
    <t xml:space="preserve">Recon-cile
(2)-(1)
</t>
  </si>
  <si>
    <t>09B</t>
  </si>
  <si>
    <t>Emereau  Bladen</t>
  </si>
  <si>
    <t>50Z</t>
  </si>
  <si>
    <t>Catamount</t>
  </si>
  <si>
    <t>61S</t>
  </si>
  <si>
    <t>Unity Classical Charter</t>
  </si>
  <si>
    <t>61T</t>
  </si>
  <si>
    <t>Movement Charter School</t>
  </si>
  <si>
    <t>61U</t>
  </si>
  <si>
    <t>UpROAR Leadership Academy</t>
  </si>
  <si>
    <t>65F</t>
  </si>
  <si>
    <t>Coastal Preparatory</t>
  </si>
  <si>
    <t>74Z</t>
  </si>
  <si>
    <t>93M</t>
  </si>
  <si>
    <t>Peak Charter Academy</t>
  </si>
  <si>
    <t>93N</t>
  </si>
  <si>
    <t>Pine Springs Prep Academy</t>
  </si>
  <si>
    <t>FY18-19</t>
  </si>
  <si>
    <t>Revised per capita distribution of local funds for 2018-19 taken from document</t>
  </si>
  <si>
    <t>dated April 10, 2018 and signed by Alexis Schauss.</t>
  </si>
  <si>
    <t>(Note 4)</t>
  </si>
  <si>
    <t xml:space="preserve">Property Tax Rates Year of latest reevaluation </t>
  </si>
  <si>
    <t>Property Tax Rates 2016-17</t>
  </si>
  <si>
    <t>(Note 5)</t>
  </si>
  <si>
    <t xml:space="preserve">Effective County Tax Rates       </t>
  </si>
  <si>
    <t>Allotment to Wayne County (HH)</t>
  </si>
  <si>
    <t>ADJUST SUPPLEMENTAL FUNDING IN LOW-WEALTH COUNTIES SECTION 7.3.  Section 7.3(h) of S.L. 2017-57, as amended by Section 2.19 of S.L. 2017-197, reads as rewritten: "SECTION 7.3.(h)  Counties Containing a Base of the Armed Forces. – Notwithstanding any other provision of this section, for the 2017-2019 fiscal biennium,2017-2018 fiscal year, a county containing a base of the Armed Forces of the United States that has an average daily membership of more than 23,000 students shall receive whichever is the higher amount in each the 2017-2018 fiscal year as follows: either the amount of supplemental funding the county received as a low-wealth county in the 2012-2013 fiscal year or the amount of supplemental funding the county is eligible to receive as a low-wealth county pursuant to the formula for distribution of supplemental funding under the other provisions of this section. Notwithstanding any other provision of this section, for the 2018-2019 fiscal year, counties containing a base of the Armed Forces of the United States that have an average daily membership of more than 17,000 students shall receive whichever is the higher amount in the 2018-2019 fiscal year as follows: either the amount of supplemental funding the county received as a low-wealth county in the 2012-2013 fiscal year or the amount of supplemental funding the county is eligible to receive as a low-wealth county pursuant to the formula for distribution of supplemental funding under the other provisions of this section."</t>
  </si>
  <si>
    <t>FY 2018-19 Initial</t>
  </si>
  <si>
    <t>FY 19-20</t>
  </si>
  <si>
    <t>Planning</t>
  </si>
  <si>
    <t>(FY19-20)-(FY18-19)</t>
  </si>
  <si>
    <t>FY 2019-20 Planning</t>
  </si>
  <si>
    <t>2017-2018 Real Property</t>
  </si>
  <si>
    <t>2016-17Fines and Forfeitures    (Note 2)</t>
  </si>
  <si>
    <t>FY 2019-20 Allotted ADM (adjusted)</t>
  </si>
  <si>
    <t>2016 Revised Certified Population</t>
  </si>
  <si>
    <t>https://files.nc.gov/ncosbm/demog/countygrowth_2016.html</t>
  </si>
  <si>
    <t>Property Tax Rates 2017-18</t>
  </si>
  <si>
    <t>Variance From 2016</t>
  </si>
  <si>
    <t>Constructed Expenditures Per ADM :(a) x $1900.38</t>
  </si>
  <si>
    <t>Difference from State Avg: $1900.38 less (c)</t>
  </si>
  <si>
    <t>ok</t>
  </si>
  <si>
    <t>River Mill</t>
  </si>
  <si>
    <t>Clover Garden School</t>
  </si>
  <si>
    <t>The Hawbridge</t>
  </si>
  <si>
    <t>Marjorie Williams Academy</t>
  </si>
  <si>
    <t>Washington Montessor</t>
  </si>
  <si>
    <t>Three Rivers Academy</t>
  </si>
  <si>
    <t>Paul R. Brown Leader</t>
  </si>
  <si>
    <t>Emereau: Bladen</t>
  </si>
  <si>
    <t>Charter Day Sch.</t>
  </si>
  <si>
    <t>South Brunswick</t>
  </si>
  <si>
    <t>Art Space Charter</t>
  </si>
  <si>
    <t>The Franklin School</t>
  </si>
  <si>
    <t>Francine Delany New</t>
  </si>
  <si>
    <t>New Dimensions Sch.</t>
  </si>
  <si>
    <t>Carolina Intl. Schl</t>
  </si>
  <si>
    <t>Cabarrus Charter</t>
  </si>
  <si>
    <t>Concord Lake STEAM Academy (formerly Kannapolis Charter Academy)</t>
  </si>
  <si>
    <t>The Woods</t>
  </si>
  <si>
    <t>Willow Oak Montessor</t>
  </si>
  <si>
    <t>Pinnacle Classical</t>
  </si>
  <si>
    <t>Thomas Academy</t>
  </si>
  <si>
    <t>The Capitol Encore</t>
  </si>
  <si>
    <t>Water's Edge Village</t>
  </si>
  <si>
    <t>29A</t>
  </si>
  <si>
    <t>Davidson Charter Academy: CFA</t>
  </si>
  <si>
    <t>NC Connections</t>
  </si>
  <si>
    <t>Healthy Start</t>
  </si>
  <si>
    <t>Carter Comm. School</t>
  </si>
  <si>
    <t>Kestrel Heights Sch.</t>
  </si>
  <si>
    <t>Research Triangle</t>
  </si>
  <si>
    <t>Central Park School</t>
  </si>
  <si>
    <t>Global Scholars Acad</t>
  </si>
  <si>
    <t>Research Triangle HS</t>
  </si>
  <si>
    <t>Institute for Develo</t>
  </si>
  <si>
    <t>Reaching All Minds</t>
  </si>
  <si>
    <t>NE Carolina Prep Sch</t>
  </si>
  <si>
    <t>Quality Education</t>
  </si>
  <si>
    <t>Carter G. Woodson</t>
  </si>
  <si>
    <t>Forsyth Academies</t>
  </si>
  <si>
    <t>Arts-Based Elem.</t>
  </si>
  <si>
    <t>NC Leadership Academ</t>
  </si>
  <si>
    <t>34Z</t>
  </si>
  <si>
    <t>Appalachian State University Academy at Middle Fork</t>
  </si>
  <si>
    <t>Crosscreek Charter</t>
  </si>
  <si>
    <t>Youngsville Academy</t>
  </si>
  <si>
    <t>Piedmont Comm.</t>
  </si>
  <si>
    <t>Oxford Preparatory</t>
  </si>
  <si>
    <t>Guilford Prep Acad.</t>
  </si>
  <si>
    <t>Phoenix Academy</t>
  </si>
  <si>
    <t>The CP &amp; LA of HP</t>
  </si>
  <si>
    <t>Summerfield Charter</t>
  </si>
  <si>
    <t>Gateway Charter Academy</t>
  </si>
  <si>
    <t>41M</t>
  </si>
  <si>
    <t>Next Generation Academy</t>
  </si>
  <si>
    <t>41N</t>
  </si>
  <si>
    <t>The Experiential School of Greensboro</t>
  </si>
  <si>
    <t>KIPP Halifax College</t>
  </si>
  <si>
    <t>Anderson Creek Club</t>
  </si>
  <si>
    <t>Shining Rock Classical Academy: CFA</t>
  </si>
  <si>
    <t>Mountain Community</t>
  </si>
  <si>
    <t>American Renaissance</t>
  </si>
  <si>
    <t>Success Inst.</t>
  </si>
  <si>
    <t>Pine Lake Pre.</t>
  </si>
  <si>
    <t>Langtree Charter</t>
  </si>
  <si>
    <t>Catamount School</t>
  </si>
  <si>
    <t>51B</t>
  </si>
  <si>
    <t>Johnston Charter Academy</t>
  </si>
  <si>
    <t>53B</t>
  </si>
  <si>
    <t>Ascend Leadership Academy: Lee County</t>
  </si>
  <si>
    <t>Metrolina Reg. Acad.</t>
  </si>
  <si>
    <t>Queen's Grant Comm.</t>
  </si>
  <si>
    <t>Comm'ty Sch Davidson</t>
  </si>
  <si>
    <t>KIPP Charlotte</t>
  </si>
  <si>
    <t>Corvian CommunitySch</t>
  </si>
  <si>
    <t>Aristotle Preparator</t>
  </si>
  <si>
    <t>Charlotte Choice</t>
  </si>
  <si>
    <t>Bradford Preparatory</t>
  </si>
  <si>
    <t>Commonwealth High</t>
  </si>
  <si>
    <t>Charlotte Learning</t>
  </si>
  <si>
    <t>Pioneer Springs</t>
  </si>
  <si>
    <t>Lakeside Charter Academy</t>
  </si>
  <si>
    <t>United Community</t>
  </si>
  <si>
    <t>Stewart Creek High</t>
  </si>
  <si>
    <t>Matthews Charter Academy</t>
  </si>
  <si>
    <t>Unity Classical Charter School</t>
  </si>
  <si>
    <t>UPROAR Leadership Academy</t>
  </si>
  <si>
    <t>61W</t>
  </si>
  <si>
    <t>East Voyager Academy</t>
  </si>
  <si>
    <t>61X</t>
  </si>
  <si>
    <t>Mountain Island Day Community Charter School</t>
  </si>
  <si>
    <t>Academy of Moore Co.</t>
  </si>
  <si>
    <t>STARS</t>
  </si>
  <si>
    <t>63C</t>
  </si>
  <si>
    <t>Moore Montessori Community School</t>
  </si>
  <si>
    <t>Rocky Mount Charter</t>
  </si>
  <si>
    <t>Cape Fear Center</t>
  </si>
  <si>
    <t>Wilmington P Academy</t>
  </si>
  <si>
    <t>Island Montessori</t>
  </si>
  <si>
    <t>Coastal Preparatory Academy</t>
  </si>
  <si>
    <t>65Z</t>
  </si>
  <si>
    <t>D.C. Virgo Preparatory Academy</t>
  </si>
  <si>
    <t>Gaston College Prep.</t>
  </si>
  <si>
    <t>ZECA School of Arts</t>
  </si>
  <si>
    <t>Orange Co. Charter</t>
  </si>
  <si>
    <t>Expedition School</t>
  </si>
  <si>
    <t>Arapahoe Charter</t>
  </si>
  <si>
    <t>Northeast Academy of Aerospace and Advanced Technologies</t>
  </si>
  <si>
    <t>ECU Lab School</t>
  </si>
  <si>
    <t>Ashboro City</t>
  </si>
  <si>
    <t>295</t>
  </si>
  <si>
    <t>Innovative High school</t>
  </si>
  <si>
    <t>Bethany Comm. Middle</t>
  </si>
  <si>
    <t>79Z</t>
  </si>
  <si>
    <t>Moss Street Partnership School</t>
  </si>
  <si>
    <t>80B</t>
  </si>
  <si>
    <t>Essie Mae Kiser Foxx Charter School</t>
  </si>
  <si>
    <t>Thomas Jefferson</t>
  </si>
  <si>
    <t>LLCA - CFA</t>
  </si>
  <si>
    <t>Gray Stone Day Sch</t>
  </si>
  <si>
    <t>Millennium Charter</t>
  </si>
  <si>
    <t>Mountain Discovery</t>
  </si>
  <si>
    <t>Union Preparatory Academy at Indian Trail</t>
  </si>
  <si>
    <t>Exploris Middle</t>
  </si>
  <si>
    <t>Raleigh High</t>
  </si>
  <si>
    <t>PreEminent</t>
  </si>
  <si>
    <t>Southern Wake Acad.</t>
  </si>
  <si>
    <t>TriangleMath&amp;Science</t>
  </si>
  <si>
    <t>Longleaf School Arts</t>
  </si>
  <si>
    <t>Wake Forest Charter</t>
  </si>
  <si>
    <t>Envision Science</t>
  </si>
  <si>
    <t>PAVE Southeast Raleigh Charter School</t>
  </si>
  <si>
    <t>Pine Springs Preparatory Academy</t>
  </si>
  <si>
    <t>93P</t>
  </si>
  <si>
    <t>Rolesville Charter Academy</t>
  </si>
  <si>
    <t>93R</t>
  </si>
  <si>
    <t>Raleigh Oak Charter Schoo</t>
  </si>
  <si>
    <t>Bridges Academy</t>
  </si>
  <si>
    <t>Sallie B. Howard</t>
  </si>
  <si>
    <t>Wilson Preparatory</t>
  </si>
  <si>
    <t>HH</t>
  </si>
  <si>
    <t>FY1-19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</si>
</sst>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6">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_)"/>
    <numFmt numFmtId="165" formatCode="#,##0.0000_);\(#,##0.0000\)"/>
    <numFmt numFmtId="166" formatCode="_(* #,##0_);_(* \(#,##0\);_(* &quot;-&quot;??_);_(@_)"/>
    <numFmt numFmtId="167" formatCode="_(&quot;$&quot;* #,##0_);_(&quot;$&quot;* \(#,##0\);_(&quot;$&quot;* &quot;-&quot;??_);_(@_)"/>
    <numFmt numFmtId="168" formatCode="0.0000_)"/>
    <numFmt numFmtId="169" formatCode="0.0000%"/>
    <numFmt numFmtId="170" formatCode="#,##0.0000_);[Red]\(#,##0.0000\)"/>
    <numFmt numFmtId="171" formatCode="&quot;$&quot;#,##0.000_);\(&quot;$&quot;#,##0.000\)"/>
    <numFmt numFmtId="172" formatCode="#,##0.000_);\(#,##0.000\)"/>
    <numFmt numFmtId="173" formatCode="0_);[Red]\(0\)"/>
    <numFmt numFmtId="174" formatCode="#,##0.000"/>
    <numFmt numFmtId="175" formatCode="_(* #,##0.000_);_(* \(#,##0.000\);_(* &quot;-&quot;??_);_(@_)"/>
    <numFmt numFmtId="176" formatCode="0.0%"/>
    <numFmt numFmtId="177" formatCode="&quot;$&quot;#,##0"/>
    <numFmt numFmtId="178" formatCode="&quot;$&quot;#,##0.000000_);[Red]\(&quot;$&quot;#,##0.000000\)"/>
    <numFmt numFmtId="179" formatCode="#,##0.000_);[Red]\(#,##0.000\)"/>
    <numFmt numFmtId="180" formatCode="&quot;$&quot;#,##0.00"/>
    <numFmt numFmtId="181" formatCode="#,##0.0000"/>
    <numFmt numFmtId="182" formatCode="&quot;$&quot;#,##0.000"/>
    <numFmt numFmtId="183" formatCode="#,##0.00000_);[Red]\(#,##0.00000\)"/>
    <numFmt numFmtId="184" formatCode="0.0000"/>
    <numFmt numFmtId="185" formatCode="#,##0.00000000"/>
    <numFmt numFmtId="186" formatCode="\ \ .0000"/>
    <numFmt numFmtId="187" formatCode=".0000"/>
    <numFmt numFmtId="188" formatCode="#,##0.00000_);\(#,##0.00000\)"/>
    <numFmt numFmtId="189" formatCode="_(* #,##0.00_);_(* \(#,##0.00\);_(* &quot;-&quot;_);_(@_)"/>
    <numFmt numFmtId="190" formatCode="_(* #,##0.0_);_(* \(#,##0.0\);_(* &quot;-&quot;_);_(@_)"/>
    <numFmt numFmtId="191" formatCode="&quot;$&quot;#,##0.0000_);[Red]\(&quot;$&quot;#,##0.0000\)"/>
  </numFmts>
  <fonts count="119">
    <font>
      <sz val="9"/>
      <name val="COUR"/>
    </font>
    <font>
      <sz val="10"/>
      <name val="Bookman Old Style"/>
      <family val="1"/>
    </font>
    <font>
      <sz val="10"/>
      <name val="Bookman"/>
      <family val="1"/>
    </font>
    <font>
      <sz val="8"/>
      <name val="Bookman"/>
      <family val="1"/>
    </font>
    <font>
      <sz val="12"/>
      <name val="Helv"/>
    </font>
    <font>
      <sz val="10"/>
      <color indexed="8"/>
      <name val="MS Sans Serif"/>
      <family val="2"/>
    </font>
    <font>
      <sz val="11"/>
      <name val="Times New Roman"/>
      <family val="1"/>
    </font>
    <font>
      <sz val="10"/>
      <name val="Bookman"/>
    </font>
    <font>
      <sz val="12"/>
      <name val="SWISS"/>
    </font>
    <font>
      <sz val="10"/>
      <name val="Arial"/>
      <family val="2"/>
    </font>
    <font>
      <sz val="10"/>
      <name val="SWISS"/>
    </font>
    <font>
      <sz val="12"/>
      <name val="Arial"/>
      <family val="2"/>
    </font>
    <font>
      <b/>
      <sz val="10"/>
      <name val="Arial"/>
      <family val="2"/>
    </font>
    <font>
      <sz val="10"/>
      <color indexed="8"/>
      <name val="Arial"/>
      <family val="2"/>
    </font>
    <font>
      <sz val="9"/>
      <name val="Arial"/>
      <family val="2"/>
    </font>
    <font>
      <sz val="9"/>
      <name val="Bookman"/>
      <family val="1"/>
    </font>
    <font>
      <sz val="9"/>
      <color indexed="12"/>
      <name val="Bookman"/>
      <family val="1"/>
    </font>
    <font>
      <sz val="9"/>
      <color indexed="12"/>
      <name val="Arial"/>
      <family val="2"/>
    </font>
    <font>
      <b/>
      <sz val="9"/>
      <name val="Arial"/>
      <family val="2"/>
    </font>
    <font>
      <sz val="10"/>
      <name val="Bookman Old Style"/>
      <family val="1"/>
    </font>
    <font>
      <sz val="10"/>
      <name val="COUR"/>
    </font>
    <font>
      <b/>
      <sz val="10"/>
      <color indexed="8"/>
      <name val="Bookman"/>
    </font>
    <font>
      <b/>
      <sz val="10"/>
      <name val="COUR"/>
    </font>
    <font>
      <sz val="9"/>
      <color indexed="8"/>
      <name val="Arial"/>
      <family val="2"/>
    </font>
    <font>
      <sz val="11"/>
      <name val="SWISS"/>
    </font>
    <font>
      <b/>
      <sz val="11"/>
      <name val="Times New Roman"/>
      <family val="1"/>
    </font>
    <font>
      <b/>
      <sz val="10"/>
      <name val="Bookman"/>
    </font>
    <font>
      <sz val="9"/>
      <name val="Bookman Old Style"/>
      <family val="1"/>
    </font>
    <font>
      <u/>
      <sz val="6.3"/>
      <color indexed="12"/>
      <name val="COUR"/>
    </font>
    <font>
      <sz val="10"/>
      <name val="Times New Roman"/>
      <family val="1"/>
    </font>
    <font>
      <sz val="9"/>
      <name val="COUR"/>
    </font>
    <font>
      <sz val="10"/>
      <color indexed="12"/>
      <name val="Arial"/>
      <family val="2"/>
    </font>
    <font>
      <sz val="8"/>
      <name val="COUR"/>
    </font>
    <font>
      <b/>
      <sz val="10"/>
      <color indexed="18"/>
      <name val="Arial"/>
      <family val="2"/>
    </font>
    <font>
      <b/>
      <sz val="10"/>
      <color indexed="8"/>
      <name val="Arial"/>
      <family val="2"/>
    </font>
    <font>
      <sz val="11"/>
      <name val="Arial"/>
      <family val="2"/>
    </font>
    <font>
      <b/>
      <sz val="14"/>
      <name val="Arial"/>
      <family val="2"/>
    </font>
    <font>
      <b/>
      <sz val="11"/>
      <name val="Arial"/>
      <family val="2"/>
    </font>
    <font>
      <b/>
      <u/>
      <sz val="14"/>
      <name val="Arial"/>
      <family val="2"/>
    </font>
    <font>
      <b/>
      <u/>
      <sz val="11"/>
      <name val="Arial"/>
      <family val="2"/>
    </font>
    <font>
      <u/>
      <sz val="11"/>
      <name val="Arial"/>
      <family val="2"/>
    </font>
    <font>
      <b/>
      <u/>
      <sz val="16"/>
      <name val="Arial"/>
      <family val="2"/>
    </font>
    <font>
      <u/>
      <sz val="10"/>
      <name val="Arial"/>
      <family val="2"/>
    </font>
    <font>
      <sz val="11"/>
      <color indexed="12"/>
      <name val="Arial"/>
      <family val="2"/>
    </font>
    <font>
      <sz val="12"/>
      <name val="Arial"/>
      <family val="2"/>
    </font>
    <font>
      <sz val="11"/>
      <color indexed="10"/>
      <name val="Arial"/>
      <family val="2"/>
    </font>
    <font>
      <sz val="8"/>
      <name val="Arial"/>
      <family val="2"/>
    </font>
    <font>
      <sz val="6"/>
      <name val="Arial"/>
      <family val="2"/>
    </font>
    <font>
      <b/>
      <sz val="11"/>
      <color indexed="10"/>
      <name val="Arial"/>
      <family val="2"/>
    </font>
    <font>
      <sz val="14"/>
      <name val="Arial"/>
      <family val="2"/>
    </font>
    <font>
      <i/>
      <sz val="6"/>
      <name val="Arial"/>
      <family val="2"/>
    </font>
    <font>
      <b/>
      <sz val="11"/>
      <name val="SWISS"/>
    </font>
    <font>
      <sz val="11"/>
      <color indexed="8"/>
      <name val="Times New Roman"/>
      <family val="1"/>
    </font>
    <font>
      <b/>
      <sz val="9"/>
      <color indexed="12"/>
      <name val="Arial"/>
      <family val="2"/>
    </font>
    <font>
      <b/>
      <sz val="8"/>
      <color indexed="12"/>
      <name val="Arial"/>
      <family val="2"/>
    </font>
    <font>
      <sz val="11"/>
      <name val="Arial"/>
      <family val="2"/>
    </font>
    <font>
      <u/>
      <sz val="9"/>
      <name val="COUR"/>
    </font>
    <font>
      <b/>
      <sz val="9"/>
      <color indexed="18"/>
      <name val="Arial"/>
      <family val="2"/>
    </font>
    <font>
      <u/>
      <sz val="9"/>
      <color indexed="12"/>
      <name val="Arial"/>
      <family val="2"/>
    </font>
    <font>
      <u/>
      <sz val="10"/>
      <color indexed="12"/>
      <name val="Arial"/>
      <family val="2"/>
    </font>
    <font>
      <b/>
      <sz val="8"/>
      <color indexed="81"/>
      <name val="Tahoma"/>
      <family val="2"/>
    </font>
    <font>
      <sz val="8"/>
      <color indexed="81"/>
      <name val="Tahoma"/>
      <family val="2"/>
    </font>
    <font>
      <sz val="10"/>
      <name val="Calibri"/>
      <family val="2"/>
    </font>
    <font>
      <b/>
      <sz val="9"/>
      <name val="Calibri"/>
      <family val="2"/>
    </font>
    <font>
      <sz val="11"/>
      <name val="Calibri"/>
      <family val="2"/>
    </font>
    <font>
      <i/>
      <sz val="10"/>
      <name val="Calibri"/>
      <family val="2"/>
    </font>
    <font>
      <u/>
      <sz val="11"/>
      <name val="Calibri"/>
      <family val="2"/>
    </font>
    <font>
      <b/>
      <sz val="10"/>
      <name val="Calibri"/>
      <family val="2"/>
    </font>
    <font>
      <b/>
      <sz val="10"/>
      <color indexed="12"/>
      <name val="Calibri"/>
      <family val="2"/>
    </font>
    <font>
      <b/>
      <sz val="9"/>
      <color indexed="81"/>
      <name val="Tahoma"/>
      <family val="2"/>
    </font>
    <font>
      <sz val="9"/>
      <color indexed="81"/>
      <name val="Tahoma"/>
      <family val="2"/>
    </font>
    <font>
      <sz val="10"/>
      <name val="Calibri"/>
      <family val="2"/>
      <scheme val="minor"/>
    </font>
    <font>
      <sz val="10"/>
      <color indexed="12"/>
      <name val="Calibri"/>
      <family val="2"/>
      <scheme val="minor"/>
    </font>
    <font>
      <u/>
      <sz val="10"/>
      <color indexed="12"/>
      <name val="Calibri"/>
      <family val="2"/>
      <scheme val="minor"/>
    </font>
    <font>
      <b/>
      <sz val="10"/>
      <name val="Calibri"/>
      <family val="2"/>
      <scheme val="minor"/>
    </font>
    <font>
      <sz val="10"/>
      <color rgb="FFFF0000"/>
      <name val="Calibri"/>
      <family val="2"/>
      <scheme val="minor"/>
    </font>
    <font>
      <b/>
      <sz val="10"/>
      <color indexed="8"/>
      <name val="Calibri"/>
      <family val="2"/>
      <scheme val="minor"/>
    </font>
    <font>
      <sz val="9"/>
      <name val="Calibri"/>
      <family val="2"/>
      <scheme val="minor"/>
    </font>
    <font>
      <b/>
      <sz val="9"/>
      <color indexed="18"/>
      <name val="Calibri"/>
      <family val="2"/>
      <scheme val="minor"/>
    </font>
    <font>
      <sz val="10"/>
      <color indexed="8"/>
      <name val="Calibri"/>
      <family val="2"/>
      <scheme val="minor"/>
    </font>
    <font>
      <sz val="9"/>
      <color indexed="12"/>
      <name val="Calibri"/>
      <family val="2"/>
      <scheme val="minor"/>
    </font>
    <font>
      <b/>
      <sz val="8"/>
      <color indexed="12"/>
      <name val="Calibri"/>
      <family val="2"/>
      <scheme val="minor"/>
    </font>
    <font>
      <sz val="11"/>
      <name val="Calibri"/>
      <family val="2"/>
      <scheme val="minor"/>
    </font>
    <font>
      <sz val="9"/>
      <color indexed="8"/>
      <name val="Calibri"/>
      <family val="2"/>
      <scheme val="minor"/>
    </font>
    <font>
      <b/>
      <sz val="9"/>
      <name val="Calibri"/>
      <family val="2"/>
      <scheme val="minor"/>
    </font>
    <font>
      <sz val="11"/>
      <color indexed="8"/>
      <name val="Calibri"/>
      <family val="2"/>
      <scheme val="minor"/>
    </font>
    <font>
      <b/>
      <sz val="11"/>
      <name val="Calibri"/>
      <family val="2"/>
      <scheme val="minor"/>
    </font>
    <font>
      <u/>
      <sz val="9"/>
      <color indexed="12"/>
      <name val="Calibri"/>
      <family val="2"/>
      <scheme val="minor"/>
    </font>
    <font>
      <u/>
      <sz val="8"/>
      <color indexed="12"/>
      <name val="Calibri"/>
      <family val="2"/>
      <scheme val="minor"/>
    </font>
    <font>
      <sz val="8"/>
      <name val="Calibri"/>
      <family val="2"/>
      <scheme val="minor"/>
    </font>
    <font>
      <b/>
      <u/>
      <sz val="14"/>
      <name val="Calibri"/>
      <family val="2"/>
      <scheme val="minor"/>
    </font>
    <font>
      <i/>
      <sz val="10"/>
      <name val="Calibri"/>
      <family val="2"/>
      <scheme val="minor"/>
    </font>
    <font>
      <b/>
      <sz val="10"/>
      <color indexed="12"/>
      <name val="Calibri"/>
      <family val="2"/>
      <scheme val="minor"/>
    </font>
    <font>
      <b/>
      <sz val="10"/>
      <color indexed="18"/>
      <name val="Calibri"/>
      <family val="2"/>
      <scheme val="minor"/>
    </font>
    <font>
      <b/>
      <sz val="14"/>
      <name val="Calibri"/>
      <family val="2"/>
      <scheme val="minor"/>
    </font>
    <font>
      <b/>
      <u/>
      <sz val="11"/>
      <name val="Calibri"/>
      <family val="2"/>
      <scheme val="minor"/>
    </font>
    <font>
      <sz val="12"/>
      <name val="Calibri"/>
      <family val="2"/>
      <scheme val="minor"/>
    </font>
    <font>
      <sz val="6"/>
      <name val="Calibri"/>
      <family val="2"/>
      <scheme val="minor"/>
    </font>
    <font>
      <u/>
      <sz val="10"/>
      <name val="Calibri"/>
      <family val="2"/>
      <scheme val="minor"/>
    </font>
    <font>
      <sz val="10"/>
      <color indexed="10"/>
      <name val="Calibri"/>
      <family val="2"/>
      <scheme val="minor"/>
    </font>
    <font>
      <sz val="11"/>
      <color indexed="12"/>
      <name val="Calibri"/>
      <family val="2"/>
      <scheme val="minor"/>
    </font>
    <font>
      <sz val="14"/>
      <name val="Calibri"/>
      <family val="2"/>
      <scheme val="minor"/>
    </font>
    <font>
      <b/>
      <sz val="8"/>
      <name val="Calibri"/>
      <family val="2"/>
      <scheme val="minor"/>
    </font>
    <font>
      <b/>
      <sz val="11"/>
      <color indexed="8"/>
      <name val="Calibri"/>
      <family val="2"/>
      <scheme val="minor"/>
    </font>
    <font>
      <b/>
      <sz val="11"/>
      <color indexed="12"/>
      <name val="Calibri"/>
      <family val="2"/>
      <scheme val="minor"/>
    </font>
    <font>
      <b/>
      <sz val="13"/>
      <name val="Calibri"/>
      <family val="2"/>
      <scheme val="minor"/>
    </font>
    <font>
      <b/>
      <u/>
      <sz val="12"/>
      <name val="Calibri"/>
      <family val="2"/>
      <scheme val="minor"/>
    </font>
    <font>
      <b/>
      <i/>
      <sz val="11"/>
      <name val="Calibri"/>
      <family val="2"/>
      <scheme val="minor"/>
    </font>
    <font>
      <sz val="11"/>
      <color indexed="10"/>
      <name val="Calibri"/>
      <family val="2"/>
      <scheme val="minor"/>
    </font>
    <font>
      <b/>
      <sz val="12"/>
      <name val="Calibri"/>
      <family val="2"/>
      <scheme val="minor"/>
    </font>
    <font>
      <b/>
      <i/>
      <sz val="9"/>
      <name val="Calibri"/>
      <family val="2"/>
      <scheme val="minor"/>
    </font>
    <font>
      <u/>
      <sz val="11"/>
      <name val="Calibri"/>
      <family val="2"/>
      <scheme val="minor"/>
    </font>
    <font>
      <b/>
      <i/>
      <sz val="10"/>
      <name val="Calibri"/>
      <family val="2"/>
      <scheme val="minor"/>
    </font>
    <font>
      <b/>
      <sz val="10"/>
      <color rgb="FFFF0000"/>
      <name val="Calibri"/>
      <family val="2"/>
      <scheme val="minor"/>
    </font>
    <font>
      <b/>
      <sz val="11"/>
      <name val="Calibri"/>
      <family val="2"/>
    </font>
    <font>
      <b/>
      <u/>
      <sz val="11"/>
      <name val="Calibri"/>
      <family val="2"/>
    </font>
    <font>
      <sz val="10"/>
      <color rgb="FF000000"/>
      <name val="Calibri"/>
      <family val="2"/>
    </font>
    <font>
      <b/>
      <sz val="12"/>
      <name val="Times"/>
    </font>
    <font>
      <sz val="12"/>
      <name val="Times"/>
      <family val="1"/>
    </font>
  </fonts>
  <fills count="27">
    <fill>
      <patternFill patternType="none"/>
    </fill>
    <fill>
      <patternFill patternType="gray125"/>
    </fill>
    <fill>
      <patternFill patternType="solid">
        <fgColor indexed="47"/>
        <bgColor indexed="64"/>
      </patternFill>
    </fill>
    <fill>
      <patternFill patternType="solid">
        <fgColor indexed="41"/>
        <bgColor indexed="64"/>
      </patternFill>
    </fill>
    <fill>
      <patternFill patternType="solid">
        <fgColor indexed="46"/>
        <bgColor indexed="64"/>
      </patternFill>
    </fill>
    <fill>
      <patternFill patternType="solid">
        <fgColor indexed="13"/>
        <bgColor indexed="64"/>
      </patternFill>
    </fill>
    <fill>
      <patternFill patternType="solid">
        <fgColor indexed="49"/>
        <bgColor indexed="64"/>
      </patternFill>
    </fill>
    <fill>
      <patternFill patternType="solid">
        <fgColor indexed="22"/>
        <bgColor indexed="64"/>
      </patternFill>
    </fill>
    <fill>
      <patternFill patternType="solid">
        <fgColor indexed="15"/>
        <bgColor indexed="64"/>
      </patternFill>
    </fill>
    <fill>
      <patternFill patternType="solid">
        <fgColor indexed="42"/>
        <bgColor indexed="64"/>
      </patternFill>
    </fill>
    <fill>
      <patternFill patternType="solid">
        <fgColor rgb="FFFFFF00"/>
        <bgColor indexed="64"/>
      </patternFill>
    </fill>
    <fill>
      <patternFill patternType="solid">
        <fgColor theme="0" tint="-0.14999847407452621"/>
        <bgColor indexed="64"/>
      </patternFill>
    </fill>
    <fill>
      <patternFill patternType="solid">
        <fgColor rgb="FFCCFFFF"/>
        <bgColor indexed="64"/>
      </patternFill>
    </fill>
    <fill>
      <patternFill patternType="solid">
        <fgColor rgb="FFFA58DF"/>
        <bgColor indexed="64"/>
      </patternFill>
    </fill>
    <fill>
      <patternFill patternType="solid">
        <fgColor rgb="FFFF33CC"/>
        <bgColor indexed="64"/>
      </patternFill>
    </fill>
    <fill>
      <patternFill patternType="solid">
        <fgColor theme="7" tint="0.79998168889431442"/>
        <bgColor indexed="64"/>
      </patternFill>
    </fill>
    <fill>
      <patternFill patternType="solid">
        <fgColor rgb="FF00B0F0"/>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9" tint="0.59996337778862885"/>
        <bgColor indexed="64"/>
      </patternFill>
    </fill>
    <fill>
      <patternFill patternType="solid">
        <fgColor rgb="FFD9D9D9"/>
        <bgColor rgb="FF000000"/>
      </patternFill>
    </fill>
    <fill>
      <patternFill patternType="solid">
        <fgColor rgb="FFCCFFFF"/>
        <bgColor rgb="FF000000"/>
      </patternFill>
    </fill>
    <fill>
      <patternFill patternType="solid">
        <fgColor rgb="FFCCC0DA"/>
        <bgColor rgb="FF000000"/>
      </patternFill>
    </fill>
    <fill>
      <patternFill patternType="solid">
        <fgColor rgb="FFFFC000"/>
        <bgColor rgb="FF000000"/>
      </patternFill>
    </fill>
    <fill>
      <patternFill patternType="solid">
        <fgColor rgb="FFFFFF00"/>
        <bgColor rgb="FF000000"/>
      </patternFill>
    </fill>
    <fill>
      <patternFill patternType="solid">
        <fgColor rgb="FFF608CE"/>
        <bgColor rgb="FF000000"/>
      </patternFill>
    </fill>
  </fills>
  <borders count="119">
    <border>
      <left/>
      <right/>
      <top/>
      <bottom/>
      <diagonal/>
    </border>
    <border>
      <left style="hair">
        <color indexed="64"/>
      </left>
      <right style="hair">
        <color indexed="64"/>
      </right>
      <top style="hair">
        <color indexed="64"/>
      </top>
      <bottom style="hair">
        <color indexed="64"/>
      </bottom>
      <diagonal/>
    </border>
    <border>
      <left/>
      <right/>
      <top/>
      <bottom style="double">
        <color indexed="64"/>
      </bottom>
      <diagonal/>
    </border>
    <border>
      <left style="medium">
        <color indexed="64"/>
      </left>
      <right style="medium">
        <color indexed="64"/>
      </right>
      <top style="medium">
        <color indexed="64"/>
      </top>
      <bottom style="medium">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bottom style="hair">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style="medium">
        <color indexed="64"/>
      </bottom>
      <diagonal/>
    </border>
    <border>
      <left style="hair">
        <color indexed="64"/>
      </left>
      <right style="hair">
        <color indexed="64"/>
      </right>
      <top style="medium">
        <color indexed="64"/>
      </top>
      <bottom/>
      <diagonal/>
    </border>
    <border>
      <left style="hair">
        <color indexed="64"/>
      </left>
      <right style="hair">
        <color indexed="64"/>
      </right>
      <top style="medium">
        <color indexed="64"/>
      </top>
      <bottom style="hair">
        <color indexed="64"/>
      </bottom>
      <diagonal/>
    </border>
    <border>
      <left style="medium">
        <color indexed="64"/>
      </left>
      <right/>
      <top/>
      <bottom style="medium">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diagonal/>
    </border>
    <border>
      <left/>
      <right/>
      <top/>
      <bottom style="hair">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style="double">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style="medium">
        <color indexed="64"/>
      </right>
      <top style="double">
        <color indexed="64"/>
      </top>
      <bottom/>
      <diagonal/>
    </border>
    <border>
      <left/>
      <right/>
      <top/>
      <bottom style="medium">
        <color indexed="64"/>
      </bottom>
      <diagonal/>
    </border>
    <border>
      <left style="hair">
        <color indexed="64"/>
      </left>
      <right style="hair">
        <color indexed="64"/>
      </right>
      <top style="hair">
        <color indexed="64"/>
      </top>
      <bottom/>
      <diagonal/>
    </border>
    <border>
      <left style="thin">
        <color indexed="8"/>
      </left>
      <right style="thin">
        <color indexed="8"/>
      </right>
      <top style="medium">
        <color indexed="64"/>
      </top>
      <bottom style="medium">
        <color indexed="64"/>
      </bottom>
      <diagonal/>
    </border>
    <border>
      <left/>
      <right/>
      <top style="medium">
        <color indexed="64"/>
      </top>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hair">
        <color indexed="64"/>
      </right>
      <top style="hair">
        <color indexed="64"/>
      </top>
      <bottom style="medium">
        <color indexed="64"/>
      </bottom>
      <diagonal/>
    </border>
    <border>
      <left style="medium">
        <color indexed="64"/>
      </left>
      <right style="hair">
        <color indexed="64"/>
      </right>
      <top style="hair">
        <color indexed="64"/>
      </top>
      <bottom style="medium">
        <color indexed="64"/>
      </bottom>
      <diagonal/>
    </border>
    <border>
      <left style="thin">
        <color indexed="64"/>
      </left>
      <right/>
      <top/>
      <bottom/>
      <diagonal/>
    </border>
    <border>
      <left/>
      <right style="thin">
        <color indexed="64"/>
      </right>
      <top style="thin">
        <color indexed="64"/>
      </top>
      <bottom/>
      <diagonal/>
    </border>
    <border>
      <left/>
      <right style="double">
        <color indexed="64"/>
      </right>
      <top/>
      <bottom/>
      <diagonal/>
    </border>
    <border>
      <left/>
      <right style="double">
        <color indexed="64"/>
      </right>
      <top/>
      <bottom style="double">
        <color indexed="64"/>
      </bottom>
      <diagonal/>
    </border>
    <border>
      <left/>
      <right style="thin">
        <color indexed="64"/>
      </right>
      <top/>
      <bottom/>
      <diagonal/>
    </border>
    <border>
      <left style="double">
        <color indexed="64"/>
      </left>
      <right/>
      <top/>
      <bottom style="double">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hair">
        <color indexed="64"/>
      </left>
      <right style="medium">
        <color indexed="64"/>
      </right>
      <top/>
      <bottom style="hair">
        <color indexed="64"/>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medium">
        <color indexed="64"/>
      </left>
      <right style="medium">
        <color indexed="64"/>
      </right>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medium">
        <color indexed="64"/>
      </top>
      <bottom/>
      <diagonal/>
    </border>
    <border>
      <left style="hair">
        <color indexed="64"/>
      </left>
      <right style="medium">
        <color indexed="64"/>
      </right>
      <top style="hair">
        <color indexed="64"/>
      </top>
      <bottom style="thin">
        <color indexed="64"/>
      </bottom>
      <diagonal/>
    </border>
    <border>
      <left style="medium">
        <color indexed="64"/>
      </left>
      <right style="hair">
        <color indexed="64"/>
      </right>
      <top style="hair">
        <color indexed="64"/>
      </top>
      <bottom style="thin">
        <color indexed="64"/>
      </bottom>
      <diagonal/>
    </border>
    <border>
      <left/>
      <right/>
      <top style="thin">
        <color indexed="64"/>
      </top>
      <bottom style="medium">
        <color indexed="64"/>
      </bottom>
      <diagonal/>
    </border>
    <border>
      <left style="medium">
        <color indexed="64"/>
      </left>
      <right style="hair">
        <color indexed="64"/>
      </right>
      <top/>
      <bottom style="hair">
        <color indexed="64"/>
      </bottom>
      <diagonal/>
    </border>
    <border>
      <left style="thin">
        <color indexed="64"/>
      </left>
      <right style="thin">
        <color indexed="64"/>
      </right>
      <top style="thin">
        <color indexed="64"/>
      </top>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medium">
        <color indexed="64"/>
      </top>
      <bottom style="medium">
        <color indexed="64"/>
      </bottom>
      <diagonal/>
    </border>
    <border>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medium">
        <color indexed="64"/>
      </bottom>
      <diagonal/>
    </border>
    <border>
      <left style="medium">
        <color indexed="64"/>
      </left>
      <right style="hair">
        <color indexed="64"/>
      </right>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medium">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medium">
        <color indexed="64"/>
      </left>
      <right style="thin">
        <color indexed="64"/>
      </right>
      <top style="dotted">
        <color indexed="64"/>
      </top>
      <bottom style="dashed">
        <color indexed="64"/>
      </bottom>
      <diagonal/>
    </border>
    <border>
      <left style="thin">
        <color indexed="64"/>
      </left>
      <right style="thin">
        <color indexed="64"/>
      </right>
      <top style="dotted">
        <color indexed="64"/>
      </top>
      <bottom style="dashed">
        <color indexed="64"/>
      </bottom>
      <diagonal/>
    </border>
    <border>
      <left style="medium">
        <color indexed="64"/>
      </left>
      <right style="thin">
        <color indexed="64"/>
      </right>
      <top style="dashed">
        <color indexed="64"/>
      </top>
      <bottom style="medium">
        <color indexed="64"/>
      </bottom>
      <diagonal/>
    </border>
    <border>
      <left style="thin">
        <color indexed="64"/>
      </left>
      <right style="thin">
        <color indexed="64"/>
      </right>
      <top style="dashed">
        <color indexed="64"/>
      </top>
      <bottom style="medium">
        <color indexed="64"/>
      </bottom>
      <diagonal/>
    </border>
    <border>
      <left style="thin">
        <color indexed="64"/>
      </left>
      <right style="thin">
        <color indexed="64"/>
      </right>
      <top/>
      <bottom style="dotted">
        <color indexed="64"/>
      </bottom>
      <diagonal/>
    </border>
    <border>
      <left style="double">
        <color indexed="8"/>
      </left>
      <right/>
      <top/>
      <bottom style="double">
        <color indexed="8"/>
      </bottom>
      <diagonal/>
    </border>
    <border>
      <left style="double">
        <color indexed="64"/>
      </left>
      <right/>
      <top/>
      <bottom/>
      <diagonal/>
    </border>
    <border>
      <left/>
      <right/>
      <top/>
      <bottom style="double">
        <color indexed="8"/>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top style="thin">
        <color indexed="8"/>
      </top>
      <bottom/>
      <diagonal/>
    </border>
    <border>
      <left/>
      <right/>
      <top style="double">
        <color indexed="8"/>
      </top>
      <bottom/>
      <diagonal/>
    </border>
    <border>
      <left/>
      <right/>
      <top style="double">
        <color indexed="64"/>
      </top>
      <bottom/>
      <diagonal/>
    </border>
    <border>
      <left style="thin">
        <color indexed="8"/>
      </left>
      <right/>
      <top style="thin">
        <color indexed="8"/>
      </top>
      <bottom/>
      <diagonal/>
    </border>
    <border>
      <left style="thin">
        <color indexed="8"/>
      </left>
      <right/>
      <top/>
      <bottom/>
      <diagonal/>
    </border>
    <border>
      <left style="double">
        <color indexed="8"/>
      </left>
      <right/>
      <top style="double">
        <color indexed="8"/>
      </top>
      <bottom/>
      <diagonal/>
    </border>
    <border>
      <left/>
      <right style="double">
        <color indexed="8"/>
      </right>
      <top style="double">
        <color indexed="8"/>
      </top>
      <bottom/>
      <diagonal/>
    </border>
    <border>
      <left style="double">
        <color indexed="8"/>
      </left>
      <right/>
      <top/>
      <bottom/>
      <diagonal/>
    </border>
    <border>
      <left style="thin">
        <color indexed="64"/>
      </left>
      <right/>
      <top style="thin">
        <color indexed="64"/>
      </top>
      <bottom/>
      <diagonal/>
    </border>
    <border>
      <left style="double">
        <color indexed="64"/>
      </left>
      <right/>
      <top style="double">
        <color indexed="64"/>
      </top>
      <bottom/>
      <diagonal/>
    </border>
    <border>
      <left/>
      <right style="double">
        <color indexed="64"/>
      </right>
      <top style="double">
        <color indexed="64"/>
      </top>
      <bottom/>
      <diagonal/>
    </border>
    <border>
      <left/>
      <right style="double">
        <color indexed="8"/>
      </right>
      <top/>
      <bottom/>
      <diagonal/>
    </border>
    <border>
      <left/>
      <right style="double">
        <color indexed="8"/>
      </right>
      <top/>
      <bottom style="double">
        <color indexed="8"/>
      </bottom>
      <diagonal/>
    </border>
    <border>
      <left style="medium">
        <color indexed="64"/>
      </left>
      <right style="thin">
        <color indexed="64"/>
      </right>
      <top style="medium">
        <color indexed="64"/>
      </top>
      <bottom/>
      <diagonal/>
    </border>
    <border>
      <left style="double">
        <color indexed="8"/>
      </left>
      <right style="thin">
        <color indexed="64"/>
      </right>
      <top/>
      <bottom/>
      <diagonal/>
    </border>
    <border>
      <left/>
      <right/>
      <top style="thin">
        <color auto="1"/>
      </top>
      <bottom/>
      <diagonal/>
    </border>
    <border>
      <left style="thin">
        <color indexed="64"/>
      </left>
      <right style="medium">
        <color indexed="64"/>
      </right>
      <top/>
      <bottom style="dotted">
        <color indexed="64"/>
      </bottom>
      <diagonal/>
    </border>
    <border>
      <left style="thin">
        <color indexed="64"/>
      </left>
      <right style="medium">
        <color indexed="64"/>
      </right>
      <top style="dotted">
        <color indexed="64"/>
      </top>
      <bottom style="dotted">
        <color indexed="64"/>
      </bottom>
      <diagonal/>
    </border>
  </borders>
  <cellStyleXfs count="22">
    <xf numFmtId="0" fontId="0" fillId="0" borderId="0"/>
    <xf numFmtId="43" fontId="1" fillId="0" borderId="0" applyFont="0" applyFill="0" applyBorder="0" applyAlignment="0" applyProtection="0"/>
    <xf numFmtId="44" fontId="1" fillId="0" borderId="0" applyFont="0" applyFill="0" applyBorder="0" applyAlignment="0" applyProtection="0"/>
    <xf numFmtId="0" fontId="28" fillId="0" borderId="0" applyNumberFormat="0" applyFill="0" applyBorder="0" applyAlignment="0" applyProtection="0">
      <alignment vertical="top"/>
      <protection locked="0"/>
    </xf>
    <xf numFmtId="0" fontId="5" fillId="0" borderId="0"/>
    <xf numFmtId="0" fontId="13" fillId="0" borderId="0"/>
    <xf numFmtId="0" fontId="5" fillId="0" borderId="0"/>
    <xf numFmtId="0" fontId="7" fillId="0" borderId="0"/>
    <xf numFmtId="168" fontId="4" fillId="0" borderId="0"/>
    <xf numFmtId="168" fontId="4" fillId="0" borderId="0"/>
    <xf numFmtId="37" fontId="10" fillId="0" borderId="0"/>
    <xf numFmtId="0" fontId="11" fillId="0" borderId="0"/>
    <xf numFmtId="37" fontId="10" fillId="0" borderId="0"/>
    <xf numFmtId="37" fontId="8" fillId="0" borderId="0"/>
    <xf numFmtId="0" fontId="7" fillId="0" borderId="0"/>
    <xf numFmtId="0" fontId="7" fillId="0" borderId="0"/>
    <xf numFmtId="37" fontId="10" fillId="0" borderId="0"/>
    <xf numFmtId="0" fontId="5" fillId="0" borderId="0"/>
    <xf numFmtId="3" fontId="24" fillId="0" borderId="0"/>
    <xf numFmtId="0" fontId="5" fillId="0" borderId="0"/>
    <xf numFmtId="0" fontId="5" fillId="0" borderId="0"/>
    <xf numFmtId="9" fontId="1" fillId="0" borderId="0" applyFont="0" applyFill="0" applyBorder="0" applyAlignment="0" applyProtection="0"/>
  </cellStyleXfs>
  <cellXfs count="2335">
    <xf numFmtId="0" fontId="0" fillId="0" borderId="0" xfId="0"/>
    <xf numFmtId="43" fontId="2" fillId="0" borderId="0" xfId="1" applyFont="1" applyFill="1" applyBorder="1" applyProtection="1"/>
    <xf numFmtId="43" fontId="2" fillId="0" borderId="0" xfId="1" applyFont="1" applyFill="1" applyBorder="1"/>
    <xf numFmtId="0" fontId="2" fillId="0" borderId="0" xfId="11" applyFont="1" applyFill="1" applyBorder="1" applyProtection="1"/>
    <xf numFmtId="0" fontId="2" fillId="0" borderId="0" xfId="11" applyFont="1" applyFill="1" applyBorder="1"/>
    <xf numFmtId="0" fontId="3" fillId="0" borderId="0" xfId="11" applyFont="1" applyFill="1" applyBorder="1" applyProtection="1"/>
    <xf numFmtId="0" fontId="14" fillId="0" borderId="0" xfId="0" applyFont="1" applyFill="1" applyBorder="1" applyAlignment="1">
      <alignment vertical="center"/>
    </xf>
    <xf numFmtId="0" fontId="9" fillId="0" borderId="1" xfId="0" applyFont="1" applyFill="1" applyBorder="1" applyAlignment="1">
      <alignment vertical="center"/>
    </xf>
    <xf numFmtId="38" fontId="14" fillId="0" borderId="1" xfId="0" applyNumberFormat="1" applyFont="1" applyFill="1" applyBorder="1" applyAlignment="1">
      <alignment vertical="center"/>
    </xf>
    <xf numFmtId="0" fontId="9" fillId="0" borderId="0" xfId="0" applyFont="1" applyFill="1" applyBorder="1" applyAlignment="1">
      <alignment vertical="center" shrinkToFit="1"/>
    </xf>
    <xf numFmtId="38" fontId="9" fillId="0" borderId="2" xfId="0" applyNumberFormat="1" applyFont="1" applyFill="1" applyBorder="1" applyAlignment="1">
      <alignment vertical="center"/>
    </xf>
    <xf numFmtId="0" fontId="9" fillId="0" borderId="0" xfId="0" applyFont="1" applyFill="1" applyBorder="1" applyAlignment="1">
      <alignment vertical="center"/>
    </xf>
    <xf numFmtId="38" fontId="9" fillId="0" borderId="0" xfId="0" applyNumberFormat="1" applyFont="1" applyFill="1" applyBorder="1" applyAlignment="1">
      <alignment vertical="center"/>
    </xf>
    <xf numFmtId="38" fontId="14" fillId="0" borderId="0" xfId="0" applyNumberFormat="1" applyFont="1" applyFill="1" applyBorder="1" applyAlignment="1">
      <alignment vertical="center"/>
    </xf>
    <xf numFmtId="10" fontId="15" fillId="0" borderId="0" xfId="16" applyNumberFormat="1" applyFont="1" applyFill="1" applyBorder="1" applyProtection="1"/>
    <xf numFmtId="37" fontId="14" fillId="0" borderId="0" xfId="10" applyFont="1" applyFill="1" applyBorder="1" applyAlignment="1" applyProtection="1"/>
    <xf numFmtId="37" fontId="14" fillId="0" borderId="0" xfId="10" applyFont="1" applyFill="1" applyBorder="1" applyAlignment="1" applyProtection="1">
      <alignment horizontal="left" indent="3"/>
    </xf>
    <xf numFmtId="37" fontId="16" fillId="0" borderId="3" xfId="16" applyFont="1" applyFill="1" applyBorder="1" applyAlignment="1" applyProtection="1">
      <alignment horizontal="center" vertical="center" wrapText="1"/>
    </xf>
    <xf numFmtId="43" fontId="15" fillId="0" borderId="1" xfId="1" applyFont="1" applyFill="1" applyBorder="1" applyProtection="1"/>
    <xf numFmtId="10" fontId="15" fillId="0" borderId="1" xfId="16" applyNumberFormat="1" applyFont="1" applyFill="1" applyBorder="1" applyProtection="1"/>
    <xf numFmtId="43" fontId="15" fillId="0" borderId="4" xfId="1" applyFont="1" applyFill="1" applyBorder="1" applyProtection="1"/>
    <xf numFmtId="43" fontId="15" fillId="0" borderId="5" xfId="1" applyFont="1" applyFill="1" applyBorder="1" applyProtection="1"/>
    <xf numFmtId="37" fontId="16" fillId="0" borderId="6" xfId="16" applyFont="1" applyFill="1" applyBorder="1" applyAlignment="1" applyProtection="1">
      <alignment horizontal="center" vertical="center" wrapText="1"/>
    </xf>
    <xf numFmtId="10" fontId="16" fillId="0" borderId="7" xfId="16" applyNumberFormat="1" applyFont="1" applyFill="1" applyBorder="1" applyAlignment="1" applyProtection="1">
      <alignment horizontal="center" vertical="center" wrapText="1"/>
    </xf>
    <xf numFmtId="37" fontId="16" fillId="0" borderId="7" xfId="16" applyFont="1" applyFill="1" applyBorder="1" applyAlignment="1" applyProtection="1">
      <alignment horizontal="center" vertical="center" wrapText="1"/>
    </xf>
    <xf numFmtId="0" fontId="16" fillId="0" borderId="8" xfId="11" applyFont="1" applyFill="1" applyBorder="1" applyAlignment="1" applyProtection="1">
      <alignment horizontal="center" vertical="center" wrapText="1"/>
    </xf>
    <xf numFmtId="10" fontId="16" fillId="0" borderId="6" xfId="16" applyNumberFormat="1" applyFont="1" applyFill="1" applyBorder="1" applyAlignment="1" applyProtection="1">
      <alignment horizontal="center" vertical="center" wrapText="1"/>
    </xf>
    <xf numFmtId="0" fontId="15" fillId="0" borderId="0" xfId="15" applyFont="1" applyFill="1" applyBorder="1"/>
    <xf numFmtId="10" fontId="15" fillId="0" borderId="9" xfId="16" applyNumberFormat="1" applyFont="1" applyFill="1" applyBorder="1" applyProtection="1"/>
    <xf numFmtId="0" fontId="9" fillId="0" borderId="4" xfId="0" applyFont="1" applyFill="1" applyBorder="1" applyAlignment="1">
      <alignment vertical="center"/>
    </xf>
    <xf numFmtId="38" fontId="14" fillId="0" borderId="4" xfId="0" applyNumberFormat="1" applyFont="1" applyFill="1" applyBorder="1" applyAlignment="1">
      <alignment vertical="center"/>
    </xf>
    <xf numFmtId="37" fontId="14" fillId="0" borderId="0" xfId="10" applyFont="1" applyFill="1" applyBorder="1"/>
    <xf numFmtId="0" fontId="19" fillId="0" borderId="0" xfId="0" applyFont="1" applyFill="1" applyBorder="1" applyAlignment="1">
      <alignment vertical="center"/>
    </xf>
    <xf numFmtId="38" fontId="19" fillId="0" borderId="0" xfId="0" applyNumberFormat="1" applyFont="1" applyFill="1" applyBorder="1" applyAlignment="1">
      <alignment vertical="center"/>
    </xf>
    <xf numFmtId="0" fontId="12" fillId="0" borderId="0" xfId="0" applyFont="1" applyFill="1" applyBorder="1" applyAlignment="1">
      <alignment vertical="center"/>
    </xf>
    <xf numFmtId="38" fontId="12" fillId="0" borderId="0" xfId="0" applyNumberFormat="1" applyFont="1" applyFill="1" applyBorder="1" applyAlignment="1">
      <alignment vertical="center"/>
    </xf>
    <xf numFmtId="38" fontId="14" fillId="0" borderId="10" xfId="10" applyNumberFormat="1" applyFont="1" applyFill="1" applyBorder="1" applyProtection="1">
      <protection locked="0"/>
    </xf>
    <xf numFmtId="38" fontId="14" fillId="0" borderId="1" xfId="10" applyNumberFormat="1" applyFont="1" applyFill="1" applyBorder="1" applyProtection="1">
      <protection locked="0"/>
    </xf>
    <xf numFmtId="37" fontId="14" fillId="0" borderId="0" xfId="10" applyFont="1" applyFill="1" applyBorder="1" applyProtection="1">
      <protection locked="0"/>
    </xf>
    <xf numFmtId="37" fontId="14" fillId="0" borderId="0" xfId="10" quotePrefix="1" applyFont="1" applyFill="1" applyBorder="1" applyProtection="1">
      <protection locked="0"/>
    </xf>
    <xf numFmtId="37" fontId="17" fillId="0" borderId="3" xfId="10" applyFont="1" applyFill="1" applyBorder="1" applyAlignment="1" applyProtection="1">
      <alignment horizontal="center" wrapText="1"/>
      <protection locked="0"/>
    </xf>
    <xf numFmtId="37" fontId="14" fillId="0" borderId="11" xfId="10" applyFont="1" applyFill="1" applyBorder="1" applyAlignment="1" applyProtection="1">
      <alignment horizontal="right"/>
    </xf>
    <xf numFmtId="37" fontId="18" fillId="0" borderId="0" xfId="10" applyFont="1" applyFill="1" applyBorder="1" applyProtection="1">
      <protection locked="0"/>
    </xf>
    <xf numFmtId="38" fontId="12" fillId="0" borderId="0" xfId="1" applyNumberFormat="1" applyFont="1" applyFill="1" applyBorder="1" applyAlignment="1">
      <alignment horizontal="center"/>
    </xf>
    <xf numFmtId="37" fontId="12" fillId="0" borderId="0" xfId="10" applyFont="1" applyFill="1" applyBorder="1"/>
    <xf numFmtId="166" fontId="12" fillId="0" borderId="0" xfId="1" applyNumberFormat="1" applyFont="1" applyFill="1" applyBorder="1"/>
    <xf numFmtId="0" fontId="12" fillId="0" borderId="0" xfId="11" applyFont="1" applyFill="1" applyBorder="1"/>
    <xf numFmtId="43" fontId="12" fillId="0" borderId="0" xfId="1" applyFont="1" applyFill="1" applyBorder="1"/>
    <xf numFmtId="0" fontId="14" fillId="0" borderId="0" xfId="0" applyFont="1" applyFill="1" applyBorder="1" applyAlignment="1">
      <alignment horizontal="center"/>
    </xf>
    <xf numFmtId="0" fontId="14" fillId="0" borderId="0" xfId="0" applyFont="1" applyFill="1" applyBorder="1" applyAlignment="1">
      <alignment horizontal="left"/>
    </xf>
    <xf numFmtId="38" fontId="14" fillId="0" borderId="0" xfId="0" applyNumberFormat="1" applyFont="1" applyFill="1" applyBorder="1" applyAlignment="1">
      <alignment horizontal="right"/>
    </xf>
    <xf numFmtId="38" fontId="14" fillId="0" borderId="0" xfId="0" applyNumberFormat="1" applyFont="1" applyFill="1" applyBorder="1" applyAlignment="1">
      <alignment horizontal="center"/>
    </xf>
    <xf numFmtId="10" fontId="14" fillId="0" borderId="0" xfId="0" applyNumberFormat="1" applyFont="1" applyFill="1" applyBorder="1" applyAlignment="1">
      <alignment horizontal="right"/>
    </xf>
    <xf numFmtId="0" fontId="14" fillId="0" borderId="0" xfId="0" applyFont="1" applyFill="1" applyBorder="1" applyAlignment="1">
      <alignment horizontal="right"/>
    </xf>
    <xf numFmtId="0" fontId="23" fillId="0" borderId="0" xfId="20" applyFont="1" applyFill="1" applyBorder="1" applyAlignment="1">
      <alignment horizontal="center"/>
    </xf>
    <xf numFmtId="0" fontId="23" fillId="0" borderId="0" xfId="20" applyFont="1" applyFill="1" applyBorder="1" applyAlignment="1">
      <alignment horizontal="left"/>
    </xf>
    <xf numFmtId="38" fontId="14" fillId="0" borderId="12" xfId="0" applyNumberFormat="1" applyFont="1" applyFill="1" applyBorder="1" applyAlignment="1">
      <alignment horizontal="center"/>
    </xf>
    <xf numFmtId="38" fontId="14" fillId="0" borderId="12" xfId="0" applyNumberFormat="1" applyFont="1" applyFill="1" applyBorder="1" applyAlignment="1">
      <alignment horizontal="right"/>
    </xf>
    <xf numFmtId="0" fontId="14" fillId="0" borderId="12" xfId="0" applyFont="1" applyFill="1" applyBorder="1" applyAlignment="1">
      <alignment horizontal="left"/>
    </xf>
    <xf numFmtId="0" fontId="14" fillId="0" borderId="12" xfId="0" applyFont="1" applyFill="1" applyBorder="1" applyAlignment="1">
      <alignment horizontal="center"/>
    </xf>
    <xf numFmtId="0" fontId="23" fillId="0" borderId="13" xfId="20" applyFont="1" applyFill="1" applyBorder="1" applyAlignment="1">
      <alignment horizontal="center"/>
    </xf>
    <xf numFmtId="0" fontId="23" fillId="0" borderId="13" xfId="20" applyFont="1" applyFill="1" applyBorder="1" applyAlignment="1">
      <alignment horizontal="left"/>
    </xf>
    <xf numFmtId="38" fontId="14" fillId="0" borderId="13" xfId="0" applyNumberFormat="1" applyFont="1" applyFill="1" applyBorder="1" applyAlignment="1">
      <alignment horizontal="center"/>
    </xf>
    <xf numFmtId="38" fontId="14" fillId="0" borderId="13" xfId="0" applyNumberFormat="1" applyFont="1" applyFill="1" applyBorder="1" applyAlignment="1">
      <alignment horizontal="right"/>
    </xf>
    <xf numFmtId="10" fontId="14" fillId="0" borderId="13" xfId="0" applyNumberFormat="1" applyFont="1" applyFill="1" applyBorder="1" applyAlignment="1">
      <alignment horizontal="right"/>
    </xf>
    <xf numFmtId="0" fontId="14" fillId="0" borderId="13" xfId="0" applyFont="1" applyFill="1" applyBorder="1" applyAlignment="1">
      <alignment horizontal="right"/>
    </xf>
    <xf numFmtId="0" fontId="23" fillId="0" borderId="14" xfId="20" applyFont="1" applyFill="1" applyBorder="1" applyAlignment="1">
      <alignment horizontal="center"/>
    </xf>
    <xf numFmtId="0" fontId="23" fillId="0" borderId="14" xfId="20" applyFont="1" applyFill="1" applyBorder="1" applyAlignment="1">
      <alignment horizontal="left"/>
    </xf>
    <xf numFmtId="38" fontId="14" fillId="0" borderId="14" xfId="0" applyNumberFormat="1" applyFont="1" applyFill="1" applyBorder="1" applyAlignment="1">
      <alignment horizontal="center"/>
    </xf>
    <xf numFmtId="38" fontId="14" fillId="0" borderId="14" xfId="0" applyNumberFormat="1" applyFont="1" applyFill="1" applyBorder="1" applyAlignment="1">
      <alignment horizontal="right"/>
    </xf>
    <xf numFmtId="10" fontId="14" fillId="0" borderId="14" xfId="0" applyNumberFormat="1" applyFont="1" applyFill="1" applyBorder="1" applyAlignment="1">
      <alignment horizontal="right"/>
    </xf>
    <xf numFmtId="0" fontId="23" fillId="0" borderId="12" xfId="20" applyFont="1" applyFill="1" applyBorder="1" applyAlignment="1">
      <alignment horizontal="center"/>
    </xf>
    <xf numFmtId="0" fontId="23" fillId="0" borderId="12" xfId="20" applyFont="1" applyFill="1" applyBorder="1" applyAlignment="1">
      <alignment horizontal="left"/>
    </xf>
    <xf numFmtId="10" fontId="14" fillId="0" borderId="12" xfId="0" applyNumberFormat="1" applyFont="1" applyFill="1" applyBorder="1" applyAlignment="1">
      <alignment horizontal="right"/>
    </xf>
    <xf numFmtId="38" fontId="14" fillId="0" borderId="15" xfId="0" applyNumberFormat="1" applyFont="1" applyFill="1" applyBorder="1" applyAlignment="1">
      <alignment horizontal="right"/>
    </xf>
    <xf numFmtId="49" fontId="9" fillId="0" borderId="0" xfId="0" applyNumberFormat="1" applyFont="1" applyFill="1" applyBorder="1" applyAlignment="1">
      <alignment horizontal="center" vertical="center"/>
    </xf>
    <xf numFmtId="49" fontId="12" fillId="0" borderId="0" xfId="0" applyNumberFormat="1" applyFont="1" applyFill="1" applyBorder="1" applyAlignment="1">
      <alignment horizontal="left" vertical="center"/>
    </xf>
    <xf numFmtId="49" fontId="13" fillId="0" borderId="1" xfId="17" applyNumberFormat="1" applyFont="1" applyFill="1" applyBorder="1" applyAlignment="1">
      <alignment horizontal="center" vertical="center" wrapText="1"/>
    </xf>
    <xf numFmtId="49" fontId="13" fillId="0" borderId="4" xfId="17" applyNumberFormat="1" applyFont="1" applyFill="1" applyBorder="1" applyAlignment="1">
      <alignment horizontal="center" vertical="center" wrapText="1"/>
    </xf>
    <xf numFmtId="49" fontId="19" fillId="0" borderId="0" xfId="0" applyNumberFormat="1" applyFont="1" applyFill="1" applyBorder="1" applyAlignment="1">
      <alignment horizontal="center" vertical="center"/>
    </xf>
    <xf numFmtId="49" fontId="27" fillId="0" borderId="0" xfId="0" applyNumberFormat="1" applyFont="1" applyFill="1" applyBorder="1" applyAlignment="1">
      <alignment vertical="center"/>
    </xf>
    <xf numFmtId="38" fontId="14" fillId="0" borderId="15" xfId="0" applyNumberFormat="1" applyFont="1" applyFill="1" applyBorder="1" applyAlignment="1">
      <alignment horizontal="center"/>
    </xf>
    <xf numFmtId="49" fontId="14" fillId="0" borderId="0" xfId="0" applyNumberFormat="1" applyFont="1" applyFill="1" applyBorder="1" applyAlignment="1">
      <alignment horizontal="center"/>
    </xf>
    <xf numFmtId="49" fontId="23" fillId="0" borderId="0" xfId="20" applyNumberFormat="1" applyFont="1" applyFill="1" applyBorder="1" applyAlignment="1">
      <alignment horizontal="center"/>
    </xf>
    <xf numFmtId="49" fontId="23" fillId="0" borderId="13" xfId="20" applyNumberFormat="1" applyFont="1" applyFill="1" applyBorder="1" applyAlignment="1">
      <alignment horizontal="center"/>
    </xf>
    <xf numFmtId="49" fontId="23" fillId="0" borderId="14" xfId="20" applyNumberFormat="1" applyFont="1" applyFill="1" applyBorder="1" applyAlignment="1">
      <alignment horizontal="center"/>
    </xf>
    <xf numFmtId="49" fontId="23" fillId="0" borderId="12" xfId="20" applyNumberFormat="1" applyFont="1" applyFill="1" applyBorder="1" applyAlignment="1">
      <alignment horizontal="center"/>
    </xf>
    <xf numFmtId="49" fontId="14" fillId="0" borderId="12" xfId="0" applyNumberFormat="1" applyFont="1" applyFill="1" applyBorder="1" applyAlignment="1">
      <alignment horizontal="center"/>
    </xf>
    <xf numFmtId="38" fontId="12" fillId="0" borderId="0" xfId="0" applyNumberFormat="1" applyFont="1" applyFill="1" applyBorder="1" applyAlignment="1">
      <alignment horizontal="left" vertical="center"/>
    </xf>
    <xf numFmtId="38" fontId="12" fillId="0" borderId="0" xfId="1" applyNumberFormat="1" applyFont="1" applyFill="1" applyBorder="1" applyAlignment="1">
      <alignment horizontal="left"/>
    </xf>
    <xf numFmtId="0" fontId="0" fillId="0" borderId="0" xfId="0" applyFill="1"/>
    <xf numFmtId="37" fontId="12" fillId="0" borderId="0" xfId="12" applyFont="1" applyFill="1" applyBorder="1"/>
    <xf numFmtId="0" fontId="12" fillId="0" borderId="0" xfId="14" applyFont="1" applyFill="1" applyBorder="1"/>
    <xf numFmtId="37" fontId="12" fillId="0" borderId="0" xfId="13" applyFont="1" applyFill="1" applyAlignment="1">
      <alignment horizontal="center"/>
    </xf>
    <xf numFmtId="37" fontId="14" fillId="0" borderId="0" xfId="10" quotePrefix="1" applyFont="1" applyFill="1" applyBorder="1" applyAlignment="1">
      <alignment horizontal="center"/>
    </xf>
    <xf numFmtId="166" fontId="14" fillId="0" borderId="0" xfId="1" quotePrefix="1" applyNumberFormat="1" applyFont="1" applyFill="1" applyBorder="1" applyAlignment="1">
      <alignment horizontal="center"/>
    </xf>
    <xf numFmtId="0" fontId="0" fillId="0" borderId="16" xfId="0" applyBorder="1"/>
    <xf numFmtId="0" fontId="0" fillId="0" borderId="0" xfId="0" applyBorder="1"/>
    <xf numFmtId="38" fontId="14" fillId="0" borderId="5" xfId="0" applyNumberFormat="1" applyFont="1" applyFill="1" applyBorder="1" applyAlignment="1">
      <alignment vertical="center"/>
    </xf>
    <xf numFmtId="37" fontId="17" fillId="0" borderId="6" xfId="10" applyFont="1" applyFill="1" applyBorder="1" applyAlignment="1" applyProtection="1">
      <alignment horizontal="center" wrapText="1"/>
    </xf>
    <xf numFmtId="38" fontId="14" fillId="0" borderId="1" xfId="2" applyNumberFormat="1" applyFont="1" applyFill="1" applyBorder="1" applyProtection="1"/>
    <xf numFmtId="41" fontId="14" fillId="0" borderId="0" xfId="10" applyNumberFormat="1" applyFont="1" applyFill="1" applyBorder="1" applyProtection="1"/>
    <xf numFmtId="37" fontId="14" fillId="0" borderId="0" xfId="10" applyFont="1" applyFill="1" applyBorder="1" applyProtection="1"/>
    <xf numFmtId="0" fontId="9" fillId="0" borderId="16" xfId="0" applyFont="1" applyFill="1" applyBorder="1"/>
    <xf numFmtId="0" fontId="9" fillId="0" borderId="0" xfId="0" applyFont="1" applyFill="1"/>
    <xf numFmtId="168" fontId="9" fillId="0" borderId="0" xfId="8" applyFont="1" applyFill="1"/>
    <xf numFmtId="168" fontId="9" fillId="0" borderId="0" xfId="8" applyFont="1" applyFill="1" applyBorder="1" applyAlignment="1">
      <alignment horizontal="left"/>
    </xf>
    <xf numFmtId="168" fontId="9" fillId="0" borderId="0" xfId="8" applyFont="1" applyFill="1" applyAlignment="1">
      <alignment horizontal="center"/>
    </xf>
    <xf numFmtId="173" fontId="9" fillId="0" borderId="0" xfId="8" applyNumberFormat="1" applyFont="1" applyFill="1" applyAlignment="1">
      <alignment horizontal="center"/>
    </xf>
    <xf numFmtId="173" fontId="9" fillId="0" borderId="0" xfId="8" quotePrefix="1" applyNumberFormat="1" applyFont="1" applyFill="1" applyAlignment="1">
      <alignment horizontal="center"/>
    </xf>
    <xf numFmtId="168" fontId="9" fillId="0" borderId="0" xfId="8" quotePrefix="1" applyFont="1" applyFill="1" applyAlignment="1">
      <alignment horizontal="center"/>
    </xf>
    <xf numFmtId="168" fontId="9" fillId="0" borderId="0" xfId="8" quotePrefix="1" applyFont="1" applyFill="1"/>
    <xf numFmtId="168" fontId="31" fillId="0" borderId="0" xfId="8" applyFont="1" applyFill="1" applyBorder="1" applyAlignment="1">
      <alignment wrapText="1"/>
    </xf>
    <xf numFmtId="173" fontId="31" fillId="0" borderId="17" xfId="8" applyNumberFormat="1" applyFont="1" applyFill="1" applyBorder="1" applyAlignment="1">
      <alignment horizontal="center" wrapText="1"/>
    </xf>
    <xf numFmtId="173" fontId="31" fillId="0" borderId="0" xfId="8" applyNumberFormat="1" applyFont="1" applyFill="1" applyBorder="1" applyAlignment="1">
      <alignment horizontal="center" wrapText="1"/>
    </xf>
    <xf numFmtId="168" fontId="31" fillId="0" borderId="17" xfId="8" applyFont="1" applyFill="1" applyBorder="1" applyAlignment="1">
      <alignment horizontal="center" wrapText="1"/>
    </xf>
    <xf numFmtId="0" fontId="0" fillId="0" borderId="18" xfId="0" applyBorder="1"/>
    <xf numFmtId="0" fontId="30" fillId="0" borderId="0" xfId="0" applyFont="1" applyFill="1"/>
    <xf numFmtId="0" fontId="19" fillId="0" borderId="0" xfId="0" quotePrefix="1" applyFont="1" applyAlignment="1">
      <alignment horizontal="right"/>
    </xf>
    <xf numFmtId="0" fontId="19" fillId="0" borderId="0" xfId="0" applyFont="1"/>
    <xf numFmtId="170" fontId="6" fillId="0" borderId="1" xfId="9" applyNumberFormat="1" applyFont="1" applyFill="1" applyBorder="1" applyAlignment="1">
      <alignment horizontal="center"/>
    </xf>
    <xf numFmtId="39" fontId="15" fillId="0" borderId="5" xfId="15" applyNumberFormat="1" applyFont="1" applyBorder="1" applyProtection="1"/>
    <xf numFmtId="39" fontId="15" fillId="0" borderId="4" xfId="15" applyNumberFormat="1" applyFont="1" applyBorder="1" applyProtection="1"/>
    <xf numFmtId="10" fontId="15" fillId="0" borderId="4" xfId="16" applyNumberFormat="1" applyFont="1" applyFill="1" applyBorder="1" applyProtection="1"/>
    <xf numFmtId="9" fontId="15" fillId="0" borderId="10" xfId="15" applyNumberFormat="1" applyFont="1" applyBorder="1"/>
    <xf numFmtId="9" fontId="15" fillId="0" borderId="1" xfId="15" applyNumberFormat="1" applyFont="1" applyBorder="1"/>
    <xf numFmtId="168" fontId="6" fillId="0" borderId="0" xfId="9" applyFont="1" applyFill="1"/>
    <xf numFmtId="168" fontId="6" fillId="0" borderId="0" xfId="9" applyFont="1" applyFill="1" applyAlignment="1">
      <alignment horizontal="center"/>
    </xf>
    <xf numFmtId="0" fontId="14" fillId="0" borderId="13" xfId="0" applyFont="1" applyFill="1" applyBorder="1" applyAlignment="1">
      <alignment horizontal="left"/>
    </xf>
    <xf numFmtId="0" fontId="14" fillId="0" borderId="14" xfId="0" applyFont="1" applyFill="1" applyBorder="1" applyAlignment="1">
      <alignment horizontal="left"/>
    </xf>
    <xf numFmtId="38" fontId="9" fillId="0" borderId="15" xfId="0" applyNumberFormat="1" applyFont="1" applyFill="1" applyBorder="1" applyAlignment="1">
      <alignment vertical="center"/>
    </xf>
    <xf numFmtId="49" fontId="13" fillId="0" borderId="5" xfId="17" applyNumberFormat="1" applyFont="1" applyFill="1" applyBorder="1" applyAlignment="1">
      <alignment horizontal="center" vertical="center" wrapText="1"/>
    </xf>
    <xf numFmtId="0" fontId="9" fillId="0" borderId="5" xfId="0" applyFont="1" applyFill="1" applyBorder="1" applyAlignment="1">
      <alignment vertical="center"/>
    </xf>
    <xf numFmtId="49" fontId="31" fillId="0" borderId="3" xfId="17" applyNumberFormat="1" applyFont="1" applyFill="1" applyBorder="1" applyAlignment="1">
      <alignment horizontal="center"/>
    </xf>
    <xf numFmtId="0" fontId="31" fillId="0" borderId="3" xfId="0" applyFont="1" applyFill="1" applyBorder="1" applyAlignment="1">
      <alignment horizontal="center" wrapText="1"/>
    </xf>
    <xf numFmtId="0" fontId="14" fillId="0" borderId="19" xfId="0" applyFont="1" applyFill="1" applyBorder="1" applyAlignment="1">
      <alignment horizontal="centerContinuous" vertical="center"/>
    </xf>
    <xf numFmtId="38" fontId="14" fillId="0" borderId="19" xfId="0" applyNumberFormat="1" applyFont="1" applyFill="1" applyBorder="1" applyAlignment="1">
      <alignment horizontal="centerContinuous" vertical="center"/>
    </xf>
    <xf numFmtId="0" fontId="14" fillId="0" borderId="18" xfId="0" applyFont="1" applyFill="1" applyBorder="1" applyAlignment="1">
      <alignment horizontal="centerContinuous" vertical="center"/>
    </xf>
    <xf numFmtId="0" fontId="14" fillId="0" borderId="20" xfId="0" applyFont="1" applyFill="1" applyBorder="1" applyAlignment="1">
      <alignment horizontal="centerContinuous" vertical="center"/>
    </xf>
    <xf numFmtId="38" fontId="14" fillId="0" borderId="21" xfId="0" applyNumberFormat="1" applyFont="1" applyFill="1" applyBorder="1" applyAlignment="1">
      <alignment horizontal="center" wrapText="1"/>
    </xf>
    <xf numFmtId="0" fontId="14" fillId="0" borderId="22" xfId="0" applyFont="1" applyFill="1" applyBorder="1" applyAlignment="1">
      <alignment vertical="center"/>
    </xf>
    <xf numFmtId="0" fontId="14" fillId="0" borderId="0" xfId="0" applyFont="1" applyBorder="1" applyAlignment="1">
      <alignment horizontal="right"/>
    </xf>
    <xf numFmtId="0" fontId="14" fillId="0" borderId="0" xfId="0" applyFont="1" applyBorder="1"/>
    <xf numFmtId="38" fontId="14" fillId="0" borderId="0" xfId="1" applyNumberFormat="1" applyFont="1" applyBorder="1"/>
    <xf numFmtId="173" fontId="31" fillId="2" borderId="17" xfId="8" applyNumberFormat="1" applyFont="1" applyFill="1" applyBorder="1" applyAlignment="1">
      <alignment horizontal="center" wrapText="1"/>
    </xf>
    <xf numFmtId="168" fontId="31" fillId="2" borderId="17" xfId="8" applyFont="1" applyFill="1" applyBorder="1" applyAlignment="1">
      <alignment horizontal="center" wrapText="1"/>
    </xf>
    <xf numFmtId="38" fontId="9" fillId="0" borderId="0" xfId="0" applyNumberFormat="1" applyFont="1" applyFill="1" applyBorder="1" applyAlignment="1">
      <alignment horizontal="center" vertical="center"/>
    </xf>
    <xf numFmtId="0" fontId="23" fillId="0" borderId="8" xfId="20" applyFont="1" applyFill="1" applyBorder="1" applyAlignment="1">
      <alignment horizontal="center"/>
    </xf>
    <xf numFmtId="49" fontId="23" fillId="0" borderId="21" xfId="20" applyNumberFormat="1" applyFont="1" applyFill="1" applyBorder="1" applyAlignment="1">
      <alignment horizontal="center" wrapText="1"/>
    </xf>
    <xf numFmtId="0" fontId="23" fillId="0" borderId="21" xfId="20" applyFont="1" applyFill="1" applyBorder="1" applyAlignment="1">
      <alignment horizontal="center"/>
    </xf>
    <xf numFmtId="0" fontId="23" fillId="0" borderId="6" xfId="20" applyFont="1" applyFill="1" applyBorder="1" applyAlignment="1">
      <alignment horizontal="center"/>
    </xf>
    <xf numFmtId="38" fontId="14" fillId="0" borderId="6" xfId="0" applyNumberFormat="1" applyFont="1" applyFill="1" applyBorder="1" applyAlignment="1">
      <alignment horizontal="center" wrapText="1"/>
    </xf>
    <xf numFmtId="38" fontId="14" fillId="0" borderId="7" xfId="0" applyNumberFormat="1" applyFont="1" applyFill="1" applyBorder="1" applyAlignment="1">
      <alignment horizontal="center"/>
    </xf>
    <xf numFmtId="10" fontId="14" fillId="0" borderId="3" xfId="0" applyNumberFormat="1" applyFont="1" applyFill="1" applyBorder="1" applyAlignment="1">
      <alignment horizontal="center" wrapText="1"/>
    </xf>
    <xf numFmtId="38" fontId="14" fillId="0" borderId="7" xfId="0" applyNumberFormat="1" applyFont="1" applyFill="1" applyBorder="1" applyAlignment="1">
      <alignment horizontal="center" wrapText="1"/>
    </xf>
    <xf numFmtId="38" fontId="18" fillId="0" borderId="3" xfId="0" applyNumberFormat="1" applyFont="1" applyFill="1" applyBorder="1" applyAlignment="1">
      <alignment horizontal="center" wrapText="1"/>
    </xf>
    <xf numFmtId="38" fontId="14" fillId="0" borderId="14" xfId="0" applyNumberFormat="1" applyFont="1" applyFill="1" applyBorder="1" applyAlignment="1">
      <alignment horizontal="center" wrapText="1"/>
    </xf>
    <xf numFmtId="41" fontId="14" fillId="0" borderId="17" xfId="0" applyNumberFormat="1" applyFont="1" applyFill="1" applyBorder="1" applyAlignment="1">
      <alignment horizontal="center" wrapText="1"/>
    </xf>
    <xf numFmtId="41" fontId="14" fillId="0" borderId="12" xfId="0" applyNumberFormat="1" applyFont="1" applyFill="1" applyBorder="1" applyAlignment="1">
      <alignment horizontal="center"/>
    </xf>
    <xf numFmtId="41" fontId="14" fillId="0" borderId="0" xfId="0" applyNumberFormat="1" applyFont="1" applyFill="1" applyBorder="1" applyAlignment="1">
      <alignment horizontal="center"/>
    </xf>
    <xf numFmtId="41" fontId="14" fillId="0" borderId="13" xfId="0" applyNumberFormat="1" applyFont="1" applyFill="1" applyBorder="1" applyAlignment="1">
      <alignment horizontal="center"/>
    </xf>
    <xf numFmtId="41" fontId="14" fillId="0" borderId="14" xfId="0" applyNumberFormat="1" applyFont="1" applyFill="1" applyBorder="1" applyAlignment="1">
      <alignment horizontal="center"/>
    </xf>
    <xf numFmtId="0" fontId="23" fillId="0" borderId="0" xfId="6" applyFont="1" applyFill="1" applyBorder="1" applyAlignment="1">
      <alignment horizontal="left"/>
    </xf>
    <xf numFmtId="0" fontId="23" fillId="0" borderId="23" xfId="6" applyFont="1" applyFill="1" applyBorder="1" applyAlignment="1">
      <alignment horizontal="left"/>
    </xf>
    <xf numFmtId="41" fontId="14" fillId="0" borderId="15" xfId="0" applyNumberFormat="1" applyFont="1" applyFill="1" applyBorder="1" applyAlignment="1">
      <alignment horizontal="center"/>
    </xf>
    <xf numFmtId="49" fontId="21" fillId="0" borderId="8" xfId="13" applyNumberFormat="1" applyFont="1" applyFill="1" applyBorder="1" applyAlignment="1" applyProtection="1">
      <alignment horizontal="center" vertical="center" wrapText="1"/>
    </xf>
    <xf numFmtId="37" fontId="9" fillId="0" borderId="0" xfId="12" applyFont="1" applyBorder="1"/>
    <xf numFmtId="0" fontId="14" fillId="0" borderId="0" xfId="0" applyFont="1" applyFill="1" applyBorder="1"/>
    <xf numFmtId="38" fontId="14" fillId="0" borderId="0" xfId="1" applyNumberFormat="1" applyFont="1" applyFill="1" applyBorder="1"/>
    <xf numFmtId="0" fontId="23" fillId="0" borderId="0" xfId="20" quotePrefix="1" applyFont="1" applyFill="1" applyBorder="1" applyAlignment="1">
      <alignment horizontal="center"/>
    </xf>
    <xf numFmtId="0" fontId="12" fillId="0" borderId="24" xfId="0" applyFont="1" applyBorder="1" applyAlignment="1">
      <alignment horizontal="centerContinuous"/>
    </xf>
    <xf numFmtId="38" fontId="9" fillId="0" borderId="25" xfId="0" applyNumberFormat="1" applyFont="1" applyFill="1" applyBorder="1" applyAlignment="1">
      <alignment horizontal="center" vertical="center"/>
    </xf>
    <xf numFmtId="38" fontId="14" fillId="0" borderId="26" xfId="0" applyNumberFormat="1" applyFont="1" applyFill="1" applyBorder="1" applyAlignment="1">
      <alignment horizontal="centerContinuous" vertical="center"/>
    </xf>
    <xf numFmtId="0" fontId="9" fillId="0" borderId="27" xfId="0" applyFont="1" applyBorder="1" applyAlignment="1">
      <alignment horizontal="centerContinuous"/>
    </xf>
    <xf numFmtId="0" fontId="9" fillId="0" borderId="7" xfId="0" applyFont="1" applyFill="1" applyBorder="1" applyAlignment="1">
      <alignment horizontal="center" vertical="center"/>
    </xf>
    <xf numFmtId="38" fontId="9" fillId="0" borderId="28" xfId="0" applyNumberFormat="1" applyFont="1" applyFill="1" applyBorder="1" applyAlignment="1">
      <alignment horizontal="center" vertical="center"/>
    </xf>
    <xf numFmtId="38" fontId="9" fillId="0" borderId="29" xfId="0" applyNumberFormat="1" applyFont="1" applyFill="1" applyBorder="1" applyAlignment="1">
      <alignment horizontal="center" vertical="center"/>
    </xf>
    <xf numFmtId="38" fontId="9" fillId="0" borderId="30" xfId="0" applyNumberFormat="1" applyFont="1" applyFill="1" applyBorder="1" applyAlignment="1">
      <alignment horizontal="center" vertical="center"/>
    </xf>
    <xf numFmtId="0" fontId="9" fillId="0" borderId="31" xfId="0" applyFont="1" applyBorder="1" applyAlignment="1">
      <alignment horizontal="center"/>
    </xf>
    <xf numFmtId="38" fontId="9" fillId="0" borderId="32" xfId="0" applyNumberFormat="1" applyFont="1" applyFill="1" applyBorder="1" applyAlignment="1">
      <alignment horizontal="center" vertical="center"/>
    </xf>
    <xf numFmtId="0" fontId="9" fillId="0" borderId="0" xfId="0" applyFont="1" applyBorder="1" applyAlignment="1">
      <alignment horizontal="right"/>
    </xf>
    <xf numFmtId="38" fontId="9" fillId="0" borderId="0" xfId="0" applyNumberFormat="1" applyFont="1" applyBorder="1"/>
    <xf numFmtId="38" fontId="9" fillId="0" borderId="0" xfId="0" applyNumberFormat="1" applyFont="1" applyBorder="1" applyAlignment="1">
      <alignment horizontal="right"/>
    </xf>
    <xf numFmtId="38" fontId="9" fillId="0" borderId="15" xfId="0" applyNumberFormat="1" applyFont="1" applyBorder="1"/>
    <xf numFmtId="38" fontId="14" fillId="0" borderId="33" xfId="0" applyNumberFormat="1" applyFont="1" applyFill="1" applyBorder="1"/>
    <xf numFmtId="37" fontId="14" fillId="0" borderId="34" xfId="10" applyFont="1" applyBorder="1" applyAlignment="1">
      <alignment horizontal="right"/>
    </xf>
    <xf numFmtId="178" fontId="14" fillId="0" borderId="35" xfId="10" applyNumberFormat="1" applyFont="1" applyBorder="1"/>
    <xf numFmtId="166" fontId="14" fillId="0" borderId="0" xfId="1" applyNumberFormat="1" applyFont="1" applyBorder="1" applyAlignment="1">
      <alignment horizontal="right"/>
    </xf>
    <xf numFmtId="37" fontId="14" fillId="0" borderId="0" xfId="10" applyFont="1" applyBorder="1"/>
    <xf numFmtId="37" fontId="14" fillId="0" borderId="16" xfId="10" applyFont="1" applyBorder="1" applyAlignment="1">
      <alignment horizontal="right"/>
    </xf>
    <xf numFmtId="166" fontId="14" fillId="0" borderId="36" xfId="1" applyNumberFormat="1" applyFont="1" applyBorder="1" applyProtection="1"/>
    <xf numFmtId="166" fontId="14" fillId="0" borderId="0" xfId="1" applyNumberFormat="1" applyFont="1" applyBorder="1"/>
    <xf numFmtId="166" fontId="14" fillId="0" borderId="37" xfId="1" applyNumberFormat="1" applyFont="1" applyBorder="1" applyProtection="1"/>
    <xf numFmtId="37" fontId="14" fillId="0" borderId="0" xfId="10" applyNumberFormat="1" applyFont="1" applyBorder="1" applyProtection="1"/>
    <xf numFmtId="37" fontId="9" fillId="0" borderId="0" xfId="12" applyFont="1" applyFill="1" applyBorder="1"/>
    <xf numFmtId="0" fontId="12" fillId="0" borderId="0" xfId="7" applyFont="1"/>
    <xf numFmtId="0" fontId="9" fillId="0" borderId="0" xfId="7" applyFont="1"/>
    <xf numFmtId="0" fontId="9" fillId="0" borderId="0" xfId="7" applyFont="1" applyAlignment="1">
      <alignment horizontal="right"/>
    </xf>
    <xf numFmtId="0" fontId="9" fillId="0" borderId="0" xfId="14" applyFont="1" applyBorder="1"/>
    <xf numFmtId="37" fontId="14" fillId="0" borderId="0" xfId="13" applyFont="1" applyFill="1" applyBorder="1" applyAlignment="1" applyProtection="1">
      <alignment horizontal="right"/>
    </xf>
    <xf numFmtId="0" fontId="0" fillId="0" borderId="19" xfId="0" applyBorder="1"/>
    <xf numFmtId="38" fontId="0" fillId="0" borderId="38" xfId="0" applyNumberFormat="1" applyFill="1" applyBorder="1"/>
    <xf numFmtId="0" fontId="0" fillId="0" borderId="39" xfId="0" applyBorder="1"/>
    <xf numFmtId="183" fontId="0" fillId="0" borderId="37" xfId="0" applyNumberFormat="1" applyFill="1" applyBorder="1"/>
    <xf numFmtId="166" fontId="14" fillId="0" borderId="40" xfId="1" applyNumberFormat="1" applyFont="1" applyFill="1" applyBorder="1" applyProtection="1"/>
    <xf numFmtId="38" fontId="14" fillId="0" borderId="40" xfId="10" applyNumberFormat="1" applyFont="1" applyFill="1" applyBorder="1" applyProtection="1">
      <protection locked="0"/>
    </xf>
    <xf numFmtId="167" fontId="14" fillId="0" borderId="15" xfId="2" applyNumberFormat="1" applyFont="1" applyFill="1" applyBorder="1" applyAlignment="1" applyProtection="1"/>
    <xf numFmtId="0" fontId="9" fillId="0" borderId="0" xfId="0" applyFont="1" applyFill="1" applyBorder="1"/>
    <xf numFmtId="168" fontId="12" fillId="0" borderId="0" xfId="8" applyFont="1" applyFill="1" applyBorder="1" applyAlignment="1">
      <alignment horizontal="left"/>
    </xf>
    <xf numFmtId="0" fontId="12" fillId="0" borderId="0" xfId="14" applyFont="1" applyFill="1" applyBorder="1" applyAlignment="1">
      <alignment horizontal="left"/>
    </xf>
    <xf numFmtId="166" fontId="12" fillId="0" borderId="0" xfId="1" applyNumberFormat="1" applyFont="1" applyFill="1" applyBorder="1" applyAlignment="1">
      <alignment horizontal="left"/>
    </xf>
    <xf numFmtId="166" fontId="12" fillId="0" borderId="39" xfId="1" applyNumberFormat="1" applyFont="1" applyFill="1" applyBorder="1" applyAlignment="1">
      <alignment horizontal="left"/>
    </xf>
    <xf numFmtId="0" fontId="12" fillId="0" borderId="0" xfId="11" applyFont="1" applyFill="1" applyBorder="1" applyAlignment="1">
      <alignment horizontal="left"/>
    </xf>
    <xf numFmtId="0" fontId="12" fillId="0" borderId="39" xfId="11" applyFont="1" applyFill="1" applyBorder="1" applyAlignment="1">
      <alignment horizontal="left"/>
    </xf>
    <xf numFmtId="37" fontId="12" fillId="0" borderId="0" xfId="10" applyFont="1" applyFill="1" applyBorder="1" applyAlignment="1" applyProtection="1">
      <alignment horizontal="left"/>
      <protection locked="0"/>
    </xf>
    <xf numFmtId="37" fontId="12" fillId="0" borderId="39" xfId="10" applyFont="1" applyFill="1" applyBorder="1" applyAlignment="1" applyProtection="1">
      <alignment horizontal="left"/>
      <protection locked="0"/>
    </xf>
    <xf numFmtId="0" fontId="12" fillId="0" borderId="0" xfId="15" applyFont="1" applyFill="1" applyBorder="1" applyAlignment="1">
      <alignment horizontal="left"/>
    </xf>
    <xf numFmtId="0" fontId="12" fillId="0" borderId="39" xfId="15" applyFont="1" applyFill="1" applyBorder="1" applyAlignment="1">
      <alignment horizontal="left"/>
    </xf>
    <xf numFmtId="38" fontId="9" fillId="3" borderId="5" xfId="0" applyNumberFormat="1" applyFont="1" applyFill="1" applyBorder="1" applyAlignment="1">
      <alignment vertical="center"/>
    </xf>
    <xf numFmtId="38" fontId="13" fillId="3" borderId="5" xfId="17" applyNumberFormat="1" applyFont="1" applyFill="1" applyBorder="1" applyAlignment="1">
      <alignment vertical="center" wrapText="1"/>
    </xf>
    <xf numFmtId="38" fontId="9" fillId="4" borderId="0" xfId="0" applyNumberFormat="1" applyFont="1" applyFill="1" applyBorder="1"/>
    <xf numFmtId="38" fontId="9" fillId="4" borderId="0" xfId="0" applyNumberFormat="1" applyFont="1" applyFill="1" applyBorder="1" applyAlignment="1">
      <alignment vertical="center"/>
    </xf>
    <xf numFmtId="38" fontId="31" fillId="3" borderId="41" xfId="4" applyNumberFormat="1" applyFont="1" applyFill="1" applyBorder="1" applyAlignment="1">
      <alignment horizontal="center" wrapText="1"/>
    </xf>
    <xf numFmtId="38" fontId="31" fillId="3" borderId="21" xfId="17" applyNumberFormat="1" applyFont="1" applyFill="1" applyBorder="1" applyAlignment="1">
      <alignment horizontal="center" vertical="center" wrapText="1"/>
    </xf>
    <xf numFmtId="0" fontId="12" fillId="0" borderId="19" xfId="0" applyFont="1" applyBorder="1"/>
    <xf numFmtId="164" fontId="9" fillId="0" borderId="5" xfId="12" applyNumberFormat="1" applyFont="1" applyBorder="1" applyAlignment="1" applyProtection="1">
      <alignment horizontal="center"/>
    </xf>
    <xf numFmtId="37" fontId="9" fillId="0" borderId="5" xfId="12" applyFont="1" applyBorder="1"/>
    <xf numFmtId="38" fontId="9" fillId="3" borderId="5" xfId="2" applyNumberFormat="1" applyFont="1" applyFill="1" applyBorder="1" applyProtection="1"/>
    <xf numFmtId="175" fontId="9" fillId="3" borderId="5" xfId="1" applyNumberFormat="1" applyFont="1" applyFill="1" applyBorder="1" applyProtection="1"/>
    <xf numFmtId="166" fontId="9" fillId="0" borderId="5" xfId="1" applyNumberFormat="1" applyFont="1" applyBorder="1"/>
    <xf numFmtId="10" fontId="9" fillId="0" borderId="5" xfId="12" applyNumberFormat="1" applyFont="1" applyBorder="1" applyProtection="1"/>
    <xf numFmtId="10" fontId="9" fillId="0" borderId="0" xfId="12" applyNumberFormat="1" applyFont="1" applyBorder="1" applyProtection="1"/>
    <xf numFmtId="166" fontId="9" fillId="3" borderId="5" xfId="1" applyNumberFormat="1" applyFont="1" applyFill="1" applyBorder="1"/>
    <xf numFmtId="166" fontId="9" fillId="0" borderId="5" xfId="1" applyNumberFormat="1" applyFont="1" applyBorder="1" applyProtection="1"/>
    <xf numFmtId="164" fontId="9" fillId="0" borderId="1" xfId="12" applyNumberFormat="1" applyFont="1" applyBorder="1" applyAlignment="1" applyProtection="1">
      <alignment horizontal="center"/>
    </xf>
    <xf numFmtId="37" fontId="9" fillId="0" borderId="1" xfId="12" applyFont="1" applyBorder="1"/>
    <xf numFmtId="41" fontId="9" fillId="0" borderId="1" xfId="1" applyNumberFormat="1" applyFont="1" applyBorder="1" applyProtection="1"/>
    <xf numFmtId="166" fontId="9" fillId="0" borderId="1" xfId="1" applyNumberFormat="1" applyFont="1" applyBorder="1" applyProtection="1"/>
    <xf numFmtId="166" fontId="9" fillId="0" borderId="1" xfId="1" applyNumberFormat="1" applyFont="1" applyBorder="1"/>
    <xf numFmtId="41" fontId="9" fillId="0" borderId="40" xfId="1" applyNumberFormat="1" applyFont="1" applyBorder="1" applyProtection="1"/>
    <xf numFmtId="10" fontId="9" fillId="0" borderId="0" xfId="12" applyNumberFormat="1" applyFont="1" applyFill="1" applyBorder="1" applyProtection="1"/>
    <xf numFmtId="166" fontId="9" fillId="0" borderId="1" xfId="1" applyNumberFormat="1" applyFont="1" applyFill="1" applyBorder="1" applyProtection="1"/>
    <xf numFmtId="166" fontId="9" fillId="0" borderId="1" xfId="1" applyNumberFormat="1" applyFont="1" applyFill="1" applyBorder="1"/>
    <xf numFmtId="37" fontId="9" fillId="0" borderId="0" xfId="12" applyFont="1" applyBorder="1" applyAlignment="1">
      <alignment shrinkToFit="1"/>
    </xf>
    <xf numFmtId="37" fontId="9" fillId="0" borderId="0" xfId="12" applyFont="1" applyBorder="1" applyAlignment="1">
      <alignment horizontal="right" shrinkToFit="1"/>
    </xf>
    <xf numFmtId="175" fontId="13" fillId="0" borderId="15" xfId="1" applyNumberFormat="1" applyFont="1" applyBorder="1" applyAlignment="1" applyProtection="1"/>
    <xf numFmtId="166" fontId="13" fillId="0" borderId="15" xfId="1" applyNumberFormat="1" applyFont="1" applyBorder="1" applyAlignment="1">
      <alignment shrinkToFit="1"/>
    </xf>
    <xf numFmtId="37" fontId="13" fillId="0" borderId="0" xfId="12" applyFont="1" applyBorder="1" applyAlignment="1">
      <alignment shrinkToFit="1"/>
    </xf>
    <xf numFmtId="43" fontId="13" fillId="0" borderId="0" xfId="1" applyFont="1" applyBorder="1" applyAlignment="1" applyProtection="1">
      <alignment shrinkToFit="1"/>
    </xf>
    <xf numFmtId="43" fontId="9" fillId="0" borderId="0" xfId="1" applyNumberFormat="1" applyFont="1" applyFill="1" applyBorder="1"/>
    <xf numFmtId="166" fontId="12" fillId="0" borderId="0" xfId="1" applyNumberFormat="1" applyFont="1" applyBorder="1" applyProtection="1"/>
    <xf numFmtId="43" fontId="9" fillId="0" borderId="0" xfId="1" applyFont="1" applyBorder="1" applyAlignment="1" applyProtection="1">
      <alignment horizontal="center"/>
    </xf>
    <xf numFmtId="166" fontId="12" fillId="0" borderId="0" xfId="1" applyNumberFormat="1" applyFont="1" applyBorder="1" applyAlignment="1">
      <alignment horizontal="center"/>
    </xf>
    <xf numFmtId="37" fontId="12" fillId="0" borderId="0" xfId="12" applyFont="1" applyBorder="1" applyAlignment="1">
      <alignment horizontal="center"/>
    </xf>
    <xf numFmtId="166" fontId="12" fillId="0" borderId="0" xfId="1" applyNumberFormat="1" applyFont="1" applyBorder="1" applyAlignment="1" applyProtection="1">
      <alignment horizontal="center"/>
    </xf>
    <xf numFmtId="166" fontId="9" fillId="0" borderId="0" xfId="1" applyNumberFormat="1" applyFont="1" applyBorder="1" applyAlignment="1">
      <alignment horizontal="center"/>
    </xf>
    <xf numFmtId="166" fontId="12" fillId="0" borderId="0" xfId="1" applyNumberFormat="1" applyFont="1" applyBorder="1"/>
    <xf numFmtId="43" fontId="12" fillId="0" borderId="0" xfId="1" applyFont="1" applyBorder="1" applyProtection="1"/>
    <xf numFmtId="37" fontId="12" fillId="0" borderId="0" xfId="12" applyFont="1" applyBorder="1"/>
    <xf numFmtId="164" fontId="9" fillId="0" borderId="5" xfId="14" applyNumberFormat="1" applyFont="1" applyBorder="1" applyAlignment="1" applyProtection="1">
      <alignment horizontal="center"/>
    </xf>
    <xf numFmtId="0" fontId="9" fillId="0" borderId="5" xfId="14" applyFont="1" applyBorder="1"/>
    <xf numFmtId="166" fontId="9" fillId="0" borderId="5" xfId="14" applyNumberFormat="1" applyFont="1" applyBorder="1" applyProtection="1"/>
    <xf numFmtId="10" fontId="9" fillId="0" borderId="5" xfId="14" applyNumberFormat="1" applyFont="1" applyBorder="1" applyProtection="1"/>
    <xf numFmtId="166" fontId="9" fillId="0" borderId="0" xfId="14" applyNumberFormat="1" applyFont="1" applyBorder="1" applyProtection="1"/>
    <xf numFmtId="164" fontId="9" fillId="0" borderId="1" xfId="14" applyNumberFormat="1" applyFont="1" applyBorder="1" applyAlignment="1" applyProtection="1">
      <alignment horizontal="center"/>
    </xf>
    <xf numFmtId="0" fontId="9" fillId="0" borderId="1" xfId="14" applyFont="1" applyBorder="1"/>
    <xf numFmtId="166" fontId="9" fillId="0" borderId="1" xfId="14" applyNumberFormat="1" applyFont="1" applyBorder="1" applyProtection="1"/>
    <xf numFmtId="10" fontId="9" fillId="0" borderId="1" xfId="14" applyNumberFormat="1" applyFont="1" applyBorder="1" applyProtection="1"/>
    <xf numFmtId="37" fontId="9" fillId="0" borderId="1" xfId="14" applyNumberFormat="1" applyFont="1" applyBorder="1" applyProtection="1"/>
    <xf numFmtId="166" fontId="9" fillId="3" borderId="1" xfId="1" applyNumberFormat="1" applyFont="1" applyFill="1" applyBorder="1"/>
    <xf numFmtId="5" fontId="9" fillId="0" borderId="1" xfId="14" applyNumberFormat="1" applyFont="1" applyBorder="1" applyProtection="1"/>
    <xf numFmtId="10" fontId="9" fillId="0" borderId="0" xfId="14" applyNumberFormat="1" applyFont="1" applyBorder="1" applyProtection="1"/>
    <xf numFmtId="0" fontId="12" fillId="0" borderId="0" xfId="0" applyFont="1" applyFill="1" applyBorder="1"/>
    <xf numFmtId="38" fontId="12" fillId="0" borderId="0" xfId="1" applyNumberFormat="1" applyFont="1" applyFill="1" applyBorder="1"/>
    <xf numFmtId="38" fontId="9" fillId="0" borderId="0" xfId="1" applyNumberFormat="1" applyFont="1" applyFill="1" applyBorder="1" applyAlignment="1">
      <alignment horizontal="center"/>
    </xf>
    <xf numFmtId="170" fontId="12" fillId="0" borderId="0" xfId="0" applyNumberFormat="1" applyFont="1" applyFill="1" applyBorder="1"/>
    <xf numFmtId="38" fontId="12" fillId="0" borderId="0" xfId="0" applyNumberFormat="1" applyFont="1" applyFill="1" applyBorder="1"/>
    <xf numFmtId="0" fontId="9" fillId="0" borderId="0" xfId="14" applyFont="1" applyFill="1" applyBorder="1"/>
    <xf numFmtId="37" fontId="12" fillId="0" borderId="0" xfId="13" applyFont="1" applyFill="1" applyBorder="1" applyAlignment="1">
      <alignment horizontal="left"/>
    </xf>
    <xf numFmtId="37" fontId="12" fillId="0" borderId="0" xfId="13" applyFont="1" applyFill="1"/>
    <xf numFmtId="37" fontId="9" fillId="0" borderId="0" xfId="13" applyFont="1" applyFill="1"/>
    <xf numFmtId="0" fontId="9" fillId="0" borderId="0" xfId="0" applyFont="1" applyFill="1" applyBorder="1" applyProtection="1"/>
    <xf numFmtId="49" fontId="9" fillId="0" borderId="0" xfId="0" applyNumberFormat="1" applyFont="1" applyFill="1" applyAlignment="1">
      <alignment horizontal="center"/>
    </xf>
    <xf numFmtId="38" fontId="12" fillId="0" borderId="0" xfId="0" applyNumberFormat="1" applyFont="1" applyFill="1" applyBorder="1" applyAlignment="1">
      <alignment horizontal="left"/>
    </xf>
    <xf numFmtId="38" fontId="9" fillId="0" borderId="0" xfId="1" applyNumberFormat="1" applyFont="1" applyFill="1" applyBorder="1"/>
    <xf numFmtId="170" fontId="9" fillId="0" borderId="0" xfId="0" applyNumberFormat="1" applyFont="1" applyFill="1" applyBorder="1"/>
    <xf numFmtId="38" fontId="9" fillId="0" borderId="0" xfId="0" applyNumberFormat="1" applyFont="1" applyFill="1" applyBorder="1"/>
    <xf numFmtId="38" fontId="12" fillId="0" borderId="39" xfId="0" applyNumberFormat="1" applyFont="1" applyFill="1" applyBorder="1" applyAlignment="1">
      <alignment horizontal="left"/>
    </xf>
    <xf numFmtId="38" fontId="9" fillId="0" borderId="0" xfId="0" quotePrefix="1" applyNumberFormat="1" applyFont="1" applyFill="1" applyBorder="1" applyAlignment="1">
      <alignment horizontal="center"/>
    </xf>
    <xf numFmtId="0" fontId="9" fillId="0" borderId="0" xfId="11" applyFont="1" applyFill="1" applyBorder="1"/>
    <xf numFmtId="0" fontId="9" fillId="0" borderId="39" xfId="11" applyFont="1" applyFill="1" applyBorder="1"/>
    <xf numFmtId="0" fontId="33" fillId="0" borderId="34" xfId="11" applyFont="1" applyFill="1" applyBorder="1"/>
    <xf numFmtId="0" fontId="9" fillId="0" borderId="35" xfId="11" applyFont="1" applyFill="1" applyBorder="1"/>
    <xf numFmtId="0" fontId="9" fillId="0" borderId="42" xfId="11" applyFont="1" applyFill="1" applyBorder="1"/>
    <xf numFmtId="166" fontId="9" fillId="0" borderId="0" xfId="1" applyNumberFormat="1" applyFont="1" applyFill="1" applyBorder="1"/>
    <xf numFmtId="43" fontId="9" fillId="0" borderId="0" xfId="1" applyFont="1" applyFill="1" applyBorder="1"/>
    <xf numFmtId="49" fontId="34" fillId="0" borderId="8" xfId="13" applyNumberFormat="1" applyFont="1" applyFill="1" applyBorder="1" applyAlignment="1" applyProtection="1">
      <alignment horizontal="center" vertical="center" wrapText="1"/>
    </xf>
    <xf numFmtId="0" fontId="12" fillId="0" borderId="21" xfId="0" applyFont="1" applyFill="1" applyBorder="1" applyAlignment="1">
      <alignment horizontal="center" vertical="center"/>
    </xf>
    <xf numFmtId="0" fontId="12" fillId="0" borderId="6" xfId="0" applyFont="1" applyFill="1" applyBorder="1" applyAlignment="1">
      <alignment horizontal="center" vertical="center" wrapText="1"/>
    </xf>
    <xf numFmtId="0" fontId="9" fillId="0" borderId="10" xfId="0" applyFont="1" applyFill="1" applyBorder="1"/>
    <xf numFmtId="49" fontId="9" fillId="0" borderId="43" xfId="0" applyNumberFormat="1" applyFont="1" applyFill="1" applyBorder="1" applyAlignment="1">
      <alignment horizontal="center"/>
    </xf>
    <xf numFmtId="0" fontId="9" fillId="0" borderId="1" xfId="0" applyFont="1" applyFill="1" applyBorder="1"/>
    <xf numFmtId="49" fontId="9" fillId="0" borderId="44" xfId="0" applyNumberFormat="1" applyFont="1" applyFill="1" applyBorder="1" applyAlignment="1">
      <alignment horizontal="center"/>
    </xf>
    <xf numFmtId="38" fontId="9" fillId="0" borderId="45" xfId="0" applyNumberFormat="1" applyFont="1" applyFill="1" applyBorder="1"/>
    <xf numFmtId="0" fontId="9" fillId="0" borderId="46" xfId="0" applyFont="1" applyFill="1" applyBorder="1"/>
    <xf numFmtId="0" fontId="9" fillId="0" borderId="1" xfId="0" applyFont="1" applyFill="1" applyBorder="1" applyAlignment="1">
      <alignment horizontal="left"/>
    </xf>
    <xf numFmtId="0" fontId="9" fillId="0" borderId="0" xfId="11" applyFont="1" applyFill="1" applyBorder="1" applyProtection="1"/>
    <xf numFmtId="166" fontId="12" fillId="0" borderId="0" xfId="1" applyNumberFormat="1" applyFont="1" applyFill="1" applyBorder="1" applyProtection="1"/>
    <xf numFmtId="43" fontId="12" fillId="0" borderId="0" xfId="1" applyFont="1" applyFill="1" applyBorder="1" applyProtection="1"/>
    <xf numFmtId="49" fontId="9" fillId="0" borderId="47" xfId="0" applyNumberFormat="1" applyFont="1" applyFill="1" applyBorder="1" applyAlignment="1">
      <alignment horizontal="center"/>
    </xf>
    <xf numFmtId="38" fontId="9" fillId="0" borderId="0" xfId="0" applyNumberFormat="1" applyFont="1" applyFill="1"/>
    <xf numFmtId="40" fontId="9" fillId="0" borderId="0" xfId="0" applyNumberFormat="1" applyFont="1" applyFill="1"/>
    <xf numFmtId="0" fontId="9" fillId="0" borderId="16" xfId="0" applyFont="1" applyBorder="1"/>
    <xf numFmtId="0" fontId="9" fillId="0" borderId="0" xfId="0" applyFont="1"/>
    <xf numFmtId="0" fontId="12" fillId="0" borderId="0" xfId="15" applyFont="1" applyFill="1"/>
    <xf numFmtId="38" fontId="12" fillId="0" borderId="0" xfId="15" applyNumberFormat="1" applyFont="1" applyFill="1"/>
    <xf numFmtId="40" fontId="12" fillId="0" borderId="0" xfId="15" applyNumberFormat="1" applyFont="1" applyFill="1"/>
    <xf numFmtId="0" fontId="9" fillId="0" borderId="0" xfId="15" applyFont="1" applyFill="1"/>
    <xf numFmtId="0" fontId="9" fillId="0" borderId="0" xfId="15" applyFont="1" applyFill="1" applyBorder="1"/>
    <xf numFmtId="49" fontId="12" fillId="0" borderId="0" xfId="0" applyNumberFormat="1" applyFont="1" applyFill="1" applyBorder="1" applyAlignment="1">
      <alignment horizontal="center"/>
    </xf>
    <xf numFmtId="0" fontId="12" fillId="0" borderId="0" xfId="0" applyFont="1" applyFill="1" applyBorder="1" applyAlignment="1">
      <alignment horizontal="left"/>
    </xf>
    <xf numFmtId="38" fontId="12" fillId="0" borderId="0" xfId="0" applyNumberFormat="1" applyFont="1" applyFill="1" applyBorder="1" applyAlignment="1">
      <alignment horizontal="right"/>
    </xf>
    <xf numFmtId="38" fontId="12" fillId="0" borderId="0" xfId="0" applyNumberFormat="1" applyFont="1" applyFill="1" applyBorder="1" applyAlignment="1">
      <alignment horizontal="center"/>
    </xf>
    <xf numFmtId="10" fontId="12" fillId="0" borderId="0" xfId="0" applyNumberFormat="1" applyFont="1" applyFill="1" applyBorder="1" applyAlignment="1">
      <alignment horizontal="right"/>
    </xf>
    <xf numFmtId="0" fontId="9" fillId="0" borderId="0" xfId="0" applyFont="1" applyFill="1" applyBorder="1" applyAlignment="1">
      <alignment horizontal="right"/>
    </xf>
    <xf numFmtId="0" fontId="9" fillId="0" borderId="0" xfId="0" applyFont="1" applyFill="1" applyBorder="1" applyAlignment="1">
      <alignment horizontal="center"/>
    </xf>
    <xf numFmtId="1" fontId="34" fillId="0" borderId="0" xfId="0" applyNumberFormat="1" applyFont="1" applyFill="1" applyBorder="1"/>
    <xf numFmtId="37" fontId="9" fillId="0" borderId="0" xfId="10" applyFont="1" applyFill="1" applyBorder="1"/>
    <xf numFmtId="37" fontId="9" fillId="0" borderId="0" xfId="10" applyFont="1" applyFill="1" applyBorder="1" applyProtection="1">
      <protection locked="0"/>
    </xf>
    <xf numFmtId="0" fontId="9" fillId="0" borderId="0" xfId="11" applyFont="1" applyFill="1" applyBorder="1" applyAlignment="1">
      <alignment horizontal="center"/>
    </xf>
    <xf numFmtId="38" fontId="12" fillId="0" borderId="16" xfId="0" applyNumberFormat="1" applyFont="1" applyFill="1" applyBorder="1" applyAlignment="1">
      <alignment horizontal="left"/>
    </xf>
    <xf numFmtId="1" fontId="34" fillId="0" borderId="0" xfId="0" applyNumberFormat="1" applyFont="1" applyFill="1" applyBorder="1" applyAlignment="1">
      <alignment horizontal="center"/>
    </xf>
    <xf numFmtId="37" fontId="9" fillId="0" borderId="0" xfId="10" quotePrefix="1" applyFont="1" applyFill="1" applyBorder="1" applyAlignment="1">
      <alignment horizontal="center"/>
    </xf>
    <xf numFmtId="166" fontId="9" fillId="0" borderId="0" xfId="1" quotePrefix="1" applyNumberFormat="1" applyFont="1" applyFill="1" applyBorder="1" applyAlignment="1">
      <alignment horizontal="center"/>
    </xf>
    <xf numFmtId="37" fontId="9" fillId="0" borderId="0" xfId="10" quotePrefix="1" applyFont="1" applyFill="1" applyBorder="1" applyProtection="1">
      <protection locked="0"/>
    </xf>
    <xf numFmtId="0" fontId="9" fillId="0" borderId="0" xfId="15" quotePrefix="1" applyFont="1" applyFill="1" applyAlignment="1">
      <alignment horizontal="center"/>
    </xf>
    <xf numFmtId="0" fontId="9" fillId="0" borderId="0" xfId="15" applyFont="1" applyFill="1" applyAlignment="1">
      <alignment horizontal="center"/>
    </xf>
    <xf numFmtId="38" fontId="9" fillId="0" borderId="0" xfId="15" applyNumberFormat="1" applyFont="1" applyFill="1" applyAlignment="1">
      <alignment horizontal="center"/>
    </xf>
    <xf numFmtId="40" fontId="9" fillId="0" borderId="0" xfId="15" quotePrefix="1" applyNumberFormat="1" applyFont="1" applyFill="1" applyAlignment="1">
      <alignment horizontal="center"/>
    </xf>
    <xf numFmtId="37" fontId="9" fillId="0" borderId="0" xfId="13" applyFont="1" applyFill="1" applyAlignment="1">
      <alignment horizontal="right"/>
    </xf>
    <xf numFmtId="179" fontId="9" fillId="0" borderId="0" xfId="13" applyNumberFormat="1" applyFont="1" applyFill="1"/>
    <xf numFmtId="38" fontId="12" fillId="0" borderId="11" xfId="0" applyNumberFormat="1" applyFont="1" applyFill="1" applyBorder="1" applyAlignment="1">
      <alignment horizontal="left"/>
    </xf>
    <xf numFmtId="49" fontId="9" fillId="0" borderId="0" xfId="0" applyNumberFormat="1" applyFont="1" applyFill="1" applyBorder="1" applyAlignment="1">
      <alignment horizontal="center"/>
    </xf>
    <xf numFmtId="0" fontId="9" fillId="0" borderId="0" xfId="0" quotePrefix="1" applyFont="1" applyFill="1" applyBorder="1" applyAlignment="1">
      <alignment horizontal="center"/>
    </xf>
    <xf numFmtId="38" fontId="31" fillId="3" borderId="3" xfId="0" applyNumberFormat="1" applyFont="1" applyFill="1" applyBorder="1" applyAlignment="1">
      <alignment horizontal="center" vertical="center" wrapText="1"/>
    </xf>
    <xf numFmtId="38" fontId="31" fillId="0" borderId="21" xfId="0" applyNumberFormat="1" applyFont="1" applyFill="1" applyBorder="1" applyAlignment="1">
      <alignment horizontal="center" vertical="center" wrapText="1"/>
    </xf>
    <xf numFmtId="38" fontId="31" fillId="0" borderId="19" xfId="0" applyNumberFormat="1" applyFont="1" applyFill="1" applyBorder="1" applyAlignment="1">
      <alignment horizontal="center" vertical="center" wrapText="1"/>
    </xf>
    <xf numFmtId="38" fontId="31" fillId="0" borderId="3" xfId="0" applyNumberFormat="1" applyFont="1" applyFill="1" applyBorder="1" applyAlignment="1">
      <alignment horizontal="center" vertical="center" wrapText="1"/>
    </xf>
    <xf numFmtId="38" fontId="31" fillId="0" borderId="0" xfId="0" applyNumberFormat="1" applyFont="1" applyFill="1" applyBorder="1" applyAlignment="1">
      <alignment horizontal="center" vertical="center" wrapText="1"/>
    </xf>
    <xf numFmtId="0" fontId="31" fillId="0" borderId="0" xfId="0" applyFont="1" applyFill="1"/>
    <xf numFmtId="0" fontId="31" fillId="0" borderId="17" xfId="15" applyFont="1" applyFill="1" applyBorder="1" applyAlignment="1" applyProtection="1">
      <alignment horizontal="center" vertical="center" wrapText="1"/>
    </xf>
    <xf numFmtId="1" fontId="9" fillId="2" borderId="17" xfId="9" applyNumberFormat="1" applyFont="1" applyFill="1" applyBorder="1" applyAlignment="1" applyProtection="1">
      <alignment horizontal="center"/>
    </xf>
    <xf numFmtId="37" fontId="9" fillId="0" borderId="0" xfId="13" applyFont="1"/>
    <xf numFmtId="0" fontId="9" fillId="0" borderId="48" xfId="0" applyFont="1" applyFill="1" applyBorder="1" applyAlignment="1">
      <alignment horizontal="center" wrapText="1"/>
    </xf>
    <xf numFmtId="0" fontId="9" fillId="0" borderId="0" xfId="0" applyFont="1" applyFill="1" applyBorder="1" applyAlignment="1">
      <alignment horizontal="center" wrapText="1"/>
    </xf>
    <xf numFmtId="0" fontId="9" fillId="0" borderId="36" xfId="0" applyFont="1" applyFill="1" applyBorder="1" applyAlignment="1">
      <alignment horizontal="center" wrapText="1"/>
    </xf>
    <xf numFmtId="0" fontId="9" fillId="0" borderId="0" xfId="0" applyFont="1" applyFill="1" applyBorder="1" applyAlignment="1">
      <alignment horizontal="left"/>
    </xf>
    <xf numFmtId="0" fontId="31" fillId="0" borderId="0" xfId="0" applyFont="1" applyFill="1" applyBorder="1" applyAlignment="1" applyProtection="1">
      <alignment horizontal="left"/>
    </xf>
    <xf numFmtId="0" fontId="9" fillId="0" borderId="0" xfId="0" applyFont="1" applyFill="1" applyBorder="1" applyAlignment="1" applyProtection="1">
      <alignment horizontal="left"/>
    </xf>
    <xf numFmtId="49" fontId="12" fillId="0" borderId="0" xfId="15" applyNumberFormat="1" applyFont="1" applyFill="1" applyBorder="1" applyAlignment="1" applyProtection="1">
      <alignment horizontal="center" wrapText="1"/>
    </xf>
    <xf numFmtId="0" fontId="9" fillId="0" borderId="0" xfId="15" applyFont="1" applyFill="1" applyBorder="1" applyProtection="1"/>
    <xf numFmtId="37" fontId="9" fillId="0" borderId="0" xfId="15" applyNumberFormat="1" applyFont="1" applyFill="1" applyBorder="1" applyProtection="1"/>
    <xf numFmtId="38" fontId="9" fillId="0" borderId="0" xfId="15" applyNumberFormat="1" applyFont="1" applyFill="1" applyBorder="1" applyProtection="1"/>
    <xf numFmtId="40" fontId="9" fillId="0" borderId="0" xfId="15" applyNumberFormat="1" applyFont="1" applyFill="1" applyBorder="1" applyProtection="1"/>
    <xf numFmtId="40" fontId="9" fillId="0" borderId="0" xfId="15" applyNumberFormat="1" applyFont="1" applyFill="1" applyBorder="1"/>
    <xf numFmtId="49" fontId="9" fillId="0" borderId="0" xfId="11" applyNumberFormat="1" applyFont="1" applyFill="1" applyBorder="1" applyProtection="1"/>
    <xf numFmtId="3" fontId="35" fillId="0" borderId="0" xfId="18" applyNumberFormat="1" applyFont="1" applyAlignment="1" applyProtection="1">
      <protection locked="0"/>
    </xf>
    <xf numFmtId="3" fontId="35" fillId="0" borderId="0" xfId="18" applyNumberFormat="1" applyFont="1" applyFill="1" applyAlignment="1" applyProtection="1">
      <protection locked="0"/>
    </xf>
    <xf numFmtId="3" fontId="35" fillId="0" borderId="13" xfId="18" applyNumberFormat="1" applyFont="1" applyBorder="1" applyAlignment="1" applyProtection="1">
      <protection locked="0"/>
    </xf>
    <xf numFmtId="3" fontId="35" fillId="0" borderId="12" xfId="18" applyNumberFormat="1" applyFont="1" applyBorder="1" applyAlignment="1" applyProtection="1">
      <protection locked="0"/>
    </xf>
    <xf numFmtId="3" fontId="35" fillId="0" borderId="49" xfId="18" applyNumberFormat="1" applyFont="1" applyBorder="1" applyAlignment="1" applyProtection="1">
      <protection locked="0"/>
    </xf>
    <xf numFmtId="3" fontId="35" fillId="0" borderId="0" xfId="18" applyNumberFormat="1" applyFont="1" applyFill="1" applyBorder="1" applyAlignment="1" applyProtection="1">
      <protection locked="0"/>
    </xf>
    <xf numFmtId="3" fontId="35" fillId="0" borderId="0" xfId="18" applyNumberFormat="1" applyFont="1" applyBorder="1" applyAlignment="1" applyProtection="1">
      <protection locked="0"/>
    </xf>
    <xf numFmtId="3" fontId="35" fillId="0" borderId="50" xfId="18" applyNumberFormat="1" applyFont="1" applyBorder="1" applyAlignment="1" applyProtection="1">
      <protection locked="0"/>
    </xf>
    <xf numFmtId="3" fontId="37" fillId="0" borderId="51" xfId="18" applyNumberFormat="1" applyFont="1" applyBorder="1" applyAlignment="1" applyProtection="1">
      <alignment horizontal="center"/>
      <protection locked="0"/>
    </xf>
    <xf numFmtId="3" fontId="37" fillId="0" borderId="13" xfId="18" applyNumberFormat="1" applyFont="1" applyBorder="1" applyAlignment="1" applyProtection="1">
      <alignment horizontal="center"/>
      <protection locked="0"/>
    </xf>
    <xf numFmtId="9" fontId="37" fillId="0" borderId="0" xfId="18" applyNumberFormat="1" applyFont="1" applyAlignment="1" applyProtection="1">
      <alignment horizontal="center"/>
      <protection locked="0"/>
    </xf>
    <xf numFmtId="3" fontId="35" fillId="0" borderId="52" xfId="18" applyNumberFormat="1" applyFont="1" applyBorder="1" applyAlignment="1" applyProtection="1">
      <protection locked="0"/>
    </xf>
    <xf numFmtId="3" fontId="35" fillId="0" borderId="48" xfId="18" applyNumberFormat="1" applyFont="1" applyBorder="1" applyAlignment="1" applyProtection="1">
      <protection locked="0"/>
    </xf>
    <xf numFmtId="3" fontId="35" fillId="0" borderId="53" xfId="18" applyNumberFormat="1" applyFont="1" applyBorder="1" applyAlignment="1" applyProtection="1">
      <protection locked="0"/>
    </xf>
    <xf numFmtId="3" fontId="35" fillId="0" borderId="2" xfId="18" applyNumberFormat="1" applyFont="1" applyFill="1" applyBorder="1" applyAlignment="1" applyProtection="1">
      <protection locked="0"/>
    </xf>
    <xf numFmtId="3" fontId="35" fillId="0" borderId="2" xfId="18" applyNumberFormat="1" applyFont="1" applyBorder="1" applyAlignment="1" applyProtection="1">
      <protection locked="0"/>
    </xf>
    <xf numFmtId="3" fontId="35" fillId="0" borderId="51" xfId="18" applyNumberFormat="1" applyFont="1" applyBorder="1" applyAlignment="1" applyProtection="1">
      <protection locked="0"/>
    </xf>
    <xf numFmtId="3" fontId="35" fillId="0" borderId="54" xfId="18" applyNumberFormat="1" applyFont="1" applyBorder="1" applyAlignment="1" applyProtection="1">
      <protection locked="0"/>
    </xf>
    <xf numFmtId="3" fontId="35" fillId="0" borderId="13" xfId="18" applyNumberFormat="1" applyFont="1" applyFill="1" applyBorder="1" applyAlignment="1" applyProtection="1">
      <protection locked="0"/>
    </xf>
    <xf numFmtId="3" fontId="35" fillId="0" borderId="55" xfId="18" applyNumberFormat="1" applyFont="1" applyBorder="1" applyAlignment="1" applyProtection="1">
      <protection locked="0"/>
    </xf>
    <xf numFmtId="3" fontId="37" fillId="0" borderId="0" xfId="18" applyNumberFormat="1" applyFont="1" applyAlignment="1" applyProtection="1">
      <alignment horizontal="right"/>
      <protection locked="0"/>
    </xf>
    <xf numFmtId="0" fontId="14" fillId="0" borderId="56" xfId="0" applyFont="1" applyFill="1" applyBorder="1" applyAlignment="1">
      <alignment horizontal="center" wrapText="1"/>
    </xf>
    <xf numFmtId="38" fontId="37" fillId="0" borderId="0" xfId="18" applyNumberFormat="1" applyFont="1" applyFill="1" applyBorder="1" applyAlignment="1" applyProtection="1">
      <protection locked="0"/>
    </xf>
    <xf numFmtId="181" fontId="35" fillId="0" borderId="0" xfId="18" applyNumberFormat="1" applyFont="1" applyAlignment="1" applyProtection="1">
      <protection locked="0"/>
    </xf>
    <xf numFmtId="0" fontId="14" fillId="0" borderId="0" xfId="11" applyFont="1" applyFill="1" applyBorder="1" applyAlignment="1" applyProtection="1"/>
    <xf numFmtId="0" fontId="0" fillId="0" borderId="24" xfId="0" applyBorder="1"/>
    <xf numFmtId="0" fontId="14" fillId="0" borderId="0" xfId="11" applyFont="1" applyFill="1" applyBorder="1"/>
    <xf numFmtId="38" fontId="14" fillId="0" borderId="36" xfId="0" applyNumberFormat="1" applyFont="1" applyFill="1" applyBorder="1"/>
    <xf numFmtId="0" fontId="0" fillId="0" borderId="0" xfId="0" applyBorder="1" applyAlignment="1">
      <alignment horizontal="right"/>
    </xf>
    <xf numFmtId="0" fontId="0" fillId="0" borderId="11" xfId="0" applyBorder="1"/>
    <xf numFmtId="0" fontId="0" fillId="0" borderId="39" xfId="0" applyBorder="1" applyAlignment="1">
      <alignment horizontal="right"/>
    </xf>
    <xf numFmtId="38" fontId="0" fillId="0" borderId="0" xfId="0" applyNumberFormat="1" applyBorder="1"/>
    <xf numFmtId="43" fontId="15" fillId="0" borderId="0" xfId="1" applyFont="1" applyFill="1" applyBorder="1" applyProtection="1"/>
    <xf numFmtId="43" fontId="2" fillId="0" borderId="0" xfId="1" quotePrefix="1" applyFont="1" applyFill="1" applyBorder="1" applyProtection="1"/>
    <xf numFmtId="185" fontId="2" fillId="0" borderId="0" xfId="11" applyNumberFormat="1" applyFont="1" applyFill="1" applyBorder="1" applyProtection="1"/>
    <xf numFmtId="38" fontId="23" fillId="3" borderId="8" xfId="20" applyNumberFormat="1" applyFont="1" applyFill="1" applyBorder="1" applyAlignment="1">
      <alignment horizontal="center" wrapText="1"/>
    </xf>
    <xf numFmtId="38" fontId="14" fillId="3" borderId="3" xfId="0" applyNumberFormat="1" applyFont="1" applyFill="1" applyBorder="1" applyAlignment="1">
      <alignment horizontal="center" wrapText="1"/>
    </xf>
    <xf numFmtId="41" fontId="14" fillId="4" borderId="17" xfId="0" applyNumberFormat="1" applyFont="1" applyFill="1" applyBorder="1" applyAlignment="1">
      <alignment horizontal="center" textRotation="90" wrapText="1"/>
    </xf>
    <xf numFmtId="38" fontId="23" fillId="3" borderId="0" xfId="20" applyNumberFormat="1" applyFont="1" applyFill="1" applyBorder="1" applyAlignment="1">
      <alignment horizontal="right"/>
    </xf>
    <xf numFmtId="38" fontId="14" fillId="3" borderId="0" xfId="0" applyNumberFormat="1" applyFont="1" applyFill="1" applyBorder="1" applyAlignment="1">
      <alignment horizontal="right"/>
    </xf>
    <xf numFmtId="38" fontId="23" fillId="3" borderId="13" xfId="20" applyNumberFormat="1" applyFont="1" applyFill="1" applyBorder="1" applyAlignment="1">
      <alignment horizontal="right"/>
    </xf>
    <xf numFmtId="38" fontId="14" fillId="3" borderId="13" xfId="0" applyNumberFormat="1" applyFont="1" applyFill="1" applyBorder="1" applyAlignment="1">
      <alignment horizontal="center"/>
    </xf>
    <xf numFmtId="0" fontId="23" fillId="0" borderId="23" xfId="6" applyFont="1" applyFill="1" applyBorder="1" applyAlignment="1">
      <alignment horizontal="center"/>
    </xf>
    <xf numFmtId="0" fontId="0" fillId="0" borderId="0" xfId="0" quotePrefix="1" applyFill="1" applyAlignment="1">
      <alignment horizontal="center"/>
    </xf>
    <xf numFmtId="0" fontId="0" fillId="0" borderId="0" xfId="0" applyFill="1" applyAlignment="1">
      <alignment horizontal="center"/>
    </xf>
    <xf numFmtId="38" fontId="14" fillId="3" borderId="0" xfId="0" applyNumberFormat="1" applyFont="1" applyFill="1" applyBorder="1" applyAlignment="1">
      <alignment horizontal="center"/>
    </xf>
    <xf numFmtId="0" fontId="30" fillId="0" borderId="0" xfId="0" quotePrefix="1" applyFont="1" applyFill="1" applyBorder="1"/>
    <xf numFmtId="0" fontId="30" fillId="0" borderId="0" xfId="0" applyFont="1" applyFill="1" applyBorder="1"/>
    <xf numFmtId="38" fontId="9" fillId="0" borderId="32" xfId="0" applyNumberFormat="1" applyFont="1" applyFill="1" applyBorder="1"/>
    <xf numFmtId="38" fontId="9" fillId="0" borderId="57" xfId="0" applyNumberFormat="1" applyFont="1" applyFill="1" applyBorder="1"/>
    <xf numFmtId="38" fontId="14" fillId="0" borderId="58" xfId="0" applyNumberFormat="1" applyFont="1" applyFill="1" applyBorder="1" applyAlignment="1">
      <alignment vertical="center"/>
    </xf>
    <xf numFmtId="38" fontId="14" fillId="0" borderId="59" xfId="0" applyNumberFormat="1" applyFont="1" applyFill="1" applyBorder="1" applyAlignment="1">
      <alignment vertical="center"/>
    </xf>
    <xf numFmtId="38" fontId="14" fillId="0" borderId="60" xfId="0" applyNumberFormat="1" applyFont="1" applyFill="1" applyBorder="1" applyAlignment="1">
      <alignment vertical="center"/>
    </xf>
    <xf numFmtId="0" fontId="9" fillId="0" borderId="0" xfId="0" applyFont="1" applyFill="1" applyBorder="1" applyAlignment="1">
      <alignment horizontal="center" vertical="center"/>
    </xf>
    <xf numFmtId="38" fontId="9" fillId="0" borderId="61" xfId="0" applyNumberFormat="1" applyFont="1" applyFill="1" applyBorder="1" applyAlignment="1">
      <alignment horizontal="center"/>
    </xf>
    <xf numFmtId="49" fontId="14" fillId="0" borderId="0" xfId="0" applyNumberFormat="1" applyFont="1" applyFill="1" applyBorder="1" applyAlignment="1">
      <alignment horizontal="left" vertical="center"/>
    </xf>
    <xf numFmtId="164" fontId="14" fillId="0" borderId="10" xfId="0" applyNumberFormat="1" applyFont="1" applyBorder="1" applyAlignment="1" applyProtection="1">
      <alignment horizontal="center"/>
    </xf>
    <xf numFmtId="0" fontId="14" fillId="0" borderId="10" xfId="0" applyFont="1" applyBorder="1"/>
    <xf numFmtId="38" fontId="14" fillId="3" borderId="10" xfId="2" applyNumberFormat="1" applyFont="1" applyFill="1" applyBorder="1" applyProtection="1"/>
    <xf numFmtId="38" fontId="14" fillId="3" borderId="10" xfId="2" applyNumberFormat="1" applyFont="1" applyFill="1" applyBorder="1" applyAlignment="1" applyProtection="1">
      <alignment horizontal="right"/>
    </xf>
    <xf numFmtId="38" fontId="14" fillId="0" borderId="10" xfId="2" applyNumberFormat="1" applyFont="1" applyBorder="1" applyProtection="1"/>
    <xf numFmtId="38" fontId="14" fillId="0" borderId="10" xfId="0" applyNumberFormat="1" applyFont="1" applyBorder="1" applyProtection="1"/>
    <xf numFmtId="38" fontId="14" fillId="0" borderId="10" xfId="0" applyNumberFormat="1" applyFont="1" applyBorder="1" applyAlignment="1" applyProtection="1">
      <alignment horizontal="right"/>
    </xf>
    <xf numFmtId="38" fontId="14" fillId="3" borderId="10" xfId="0" applyNumberFormat="1" applyFont="1" applyFill="1" applyBorder="1" applyProtection="1"/>
    <xf numFmtId="164" fontId="14" fillId="0" borderId="1" xfId="0" applyNumberFormat="1" applyFont="1" applyBorder="1" applyAlignment="1" applyProtection="1">
      <alignment horizontal="center"/>
    </xf>
    <xf numFmtId="0" fontId="14" fillId="0" borderId="1" xfId="0" applyFont="1" applyBorder="1"/>
    <xf numFmtId="38" fontId="14" fillId="3" borderId="1" xfId="2" applyNumberFormat="1" applyFont="1" applyFill="1" applyBorder="1" applyProtection="1"/>
    <xf numFmtId="38" fontId="14" fillId="3" borderId="1" xfId="2" applyNumberFormat="1" applyFont="1" applyFill="1" applyBorder="1" applyAlignment="1" applyProtection="1">
      <alignment horizontal="right"/>
    </xf>
    <xf numFmtId="38" fontId="14" fillId="0" borderId="1" xfId="2" applyNumberFormat="1" applyFont="1" applyBorder="1" applyProtection="1"/>
    <xf numFmtId="164" fontId="14" fillId="3" borderId="1" xfId="0" applyNumberFormat="1" applyFont="1" applyFill="1" applyBorder="1" applyAlignment="1" applyProtection="1">
      <alignment horizontal="center"/>
    </xf>
    <xf numFmtId="170" fontId="14" fillId="3" borderId="1" xfId="0" applyNumberFormat="1" applyFont="1" applyFill="1" applyBorder="1" applyAlignment="1" applyProtection="1">
      <alignment horizontal="center"/>
    </xf>
    <xf numFmtId="38" fontId="14" fillId="0" borderId="1" xfId="0" applyNumberFormat="1" applyFont="1" applyBorder="1" applyProtection="1"/>
    <xf numFmtId="38" fontId="14" fillId="0" borderId="1" xfId="0" applyNumberFormat="1" applyFont="1" applyBorder="1" applyAlignment="1" applyProtection="1">
      <alignment horizontal="right"/>
    </xf>
    <xf numFmtId="38" fontId="14" fillId="3" borderId="1" xfId="0" applyNumberFormat="1" applyFont="1" applyFill="1" applyBorder="1" applyProtection="1"/>
    <xf numFmtId="164" fontId="14" fillId="0" borderId="46" xfId="0" applyNumberFormat="1" applyFont="1" applyBorder="1" applyAlignment="1" applyProtection="1">
      <alignment horizontal="center"/>
    </xf>
    <xf numFmtId="0" fontId="14" fillId="0" borderId="46" xfId="0" applyFont="1" applyBorder="1"/>
    <xf numFmtId="38" fontId="14" fillId="3" borderId="46" xfId="2" applyNumberFormat="1" applyFont="1" applyFill="1" applyBorder="1" applyProtection="1"/>
    <xf numFmtId="38" fontId="14" fillId="3" borderId="46" xfId="2" applyNumberFormat="1" applyFont="1" applyFill="1" applyBorder="1" applyAlignment="1" applyProtection="1">
      <alignment horizontal="right"/>
    </xf>
    <xf numFmtId="38" fontId="14" fillId="0" borderId="46" xfId="2" applyNumberFormat="1" applyFont="1" applyBorder="1" applyProtection="1"/>
    <xf numFmtId="38" fontId="14" fillId="0" borderId="46" xfId="0" applyNumberFormat="1" applyFont="1" applyBorder="1" applyProtection="1"/>
    <xf numFmtId="38" fontId="14" fillId="0" borderId="46" xfId="0" applyNumberFormat="1" applyFont="1" applyBorder="1" applyAlignment="1" applyProtection="1">
      <alignment horizontal="right"/>
    </xf>
    <xf numFmtId="38" fontId="14" fillId="3" borderId="46" xfId="0" applyNumberFormat="1" applyFont="1" applyFill="1" applyBorder="1" applyProtection="1"/>
    <xf numFmtId="0" fontId="14" fillId="0" borderId="0" xfId="0" applyFont="1" applyBorder="1" applyAlignment="1">
      <alignment shrinkToFit="1"/>
    </xf>
    <xf numFmtId="38" fontId="14" fillId="0" borderId="2" xfId="1" applyNumberFormat="1" applyFont="1" applyBorder="1" applyAlignment="1" applyProtection="1">
      <alignment shrinkToFit="1"/>
    </xf>
    <xf numFmtId="38" fontId="14" fillId="0" borderId="2" xfId="1" applyNumberFormat="1" applyFont="1" applyBorder="1" applyAlignment="1" applyProtection="1"/>
    <xf numFmtId="164" fontId="14" fillId="0" borderId="0" xfId="0" applyNumberFormat="1" applyFont="1" applyBorder="1" applyAlignment="1" applyProtection="1">
      <alignment horizontal="center"/>
    </xf>
    <xf numFmtId="170" fontId="14" fillId="0" borderId="2" xfId="0" applyNumberFormat="1" applyFont="1" applyBorder="1" applyAlignment="1" applyProtection="1">
      <alignment shrinkToFit="1"/>
    </xf>
    <xf numFmtId="38" fontId="14" fillId="0" borderId="2" xfId="0" applyNumberFormat="1" applyFont="1" applyBorder="1" applyAlignment="1" applyProtection="1">
      <alignment shrinkToFit="1"/>
    </xf>
    <xf numFmtId="38" fontId="14" fillId="0" borderId="2" xfId="0" applyNumberFormat="1" applyFont="1" applyBorder="1" applyAlignment="1" applyProtection="1">
      <alignment horizontal="right" shrinkToFit="1"/>
    </xf>
    <xf numFmtId="38" fontId="14" fillId="0" borderId="0" xfId="1" applyNumberFormat="1" applyFont="1" applyBorder="1" applyAlignment="1">
      <alignment horizontal="center"/>
    </xf>
    <xf numFmtId="170" fontId="14" fillId="0" borderId="0" xfId="0" applyNumberFormat="1" applyFont="1" applyBorder="1" applyAlignment="1">
      <alignment horizontal="center"/>
    </xf>
    <xf numFmtId="38" fontId="14" fillId="0" borderId="0" xfId="0" applyNumberFormat="1" applyFont="1" applyBorder="1"/>
    <xf numFmtId="38" fontId="14" fillId="0" borderId="0" xfId="1" applyNumberFormat="1" applyFont="1" applyBorder="1" applyAlignment="1">
      <alignment horizontal="right"/>
    </xf>
    <xf numFmtId="170" fontId="14" fillId="0" borderId="0" xfId="0" applyNumberFormat="1" applyFont="1" applyBorder="1"/>
    <xf numFmtId="38" fontId="14" fillId="0" borderId="0" xfId="0" applyNumberFormat="1" applyFont="1" applyBorder="1" applyAlignment="1">
      <alignment horizontal="right"/>
    </xf>
    <xf numFmtId="170" fontId="14" fillId="0" borderId="0" xfId="0" applyNumberFormat="1" applyFont="1" applyFill="1" applyBorder="1"/>
    <xf numFmtId="164" fontId="14" fillId="0" borderId="10" xfId="10" applyNumberFormat="1" applyFont="1" applyBorder="1" applyAlignment="1" applyProtection="1">
      <alignment horizontal="center"/>
    </xf>
    <xf numFmtId="37" fontId="14" fillId="0" borderId="10" xfId="10" applyFont="1" applyBorder="1" applyProtection="1"/>
    <xf numFmtId="38" fontId="14" fillId="3" borderId="10" xfId="10" applyNumberFormat="1" applyFont="1" applyFill="1" applyBorder="1" applyProtection="1"/>
    <xf numFmtId="166" fontId="14" fillId="3" borderId="10" xfId="1" applyNumberFormat="1" applyFont="1" applyFill="1" applyBorder="1"/>
    <xf numFmtId="164" fontId="14" fillId="0" borderId="1" xfId="10" applyNumberFormat="1" applyFont="1" applyBorder="1" applyAlignment="1" applyProtection="1">
      <alignment horizontal="center"/>
    </xf>
    <xf numFmtId="37" fontId="14" fillId="0" borderId="1" xfId="10" applyFont="1" applyBorder="1" applyProtection="1"/>
    <xf numFmtId="38" fontId="14" fillId="3" borderId="1" xfId="10" applyNumberFormat="1" applyFont="1" applyFill="1" applyBorder="1" applyProtection="1"/>
    <xf numFmtId="166" fontId="14" fillId="0" borderId="1" xfId="1" applyNumberFormat="1" applyFont="1" applyBorder="1" applyProtection="1"/>
    <xf numFmtId="166" fontId="14" fillId="3" borderId="1" xfId="1" applyNumberFormat="1" applyFont="1" applyFill="1" applyBorder="1"/>
    <xf numFmtId="10" fontId="14" fillId="0" borderId="1" xfId="10" applyNumberFormat="1" applyFont="1" applyBorder="1" applyProtection="1"/>
    <xf numFmtId="164" fontId="14" fillId="0" borderId="46" xfId="10" applyNumberFormat="1" applyFont="1" applyBorder="1" applyAlignment="1" applyProtection="1">
      <alignment horizontal="center"/>
    </xf>
    <xf numFmtId="37" fontId="14" fillId="0" borderId="46" xfId="10" applyFont="1" applyBorder="1" applyProtection="1"/>
    <xf numFmtId="38" fontId="14" fillId="3" borderId="4" xfId="10" applyNumberFormat="1" applyFont="1" applyFill="1" applyBorder="1" applyProtection="1"/>
    <xf numFmtId="38" fontId="14" fillId="3" borderId="4" xfId="2" applyNumberFormat="1" applyFont="1" applyFill="1" applyBorder="1" applyProtection="1"/>
    <xf numFmtId="37" fontId="14" fillId="0" borderId="0" xfId="10" applyFont="1" applyBorder="1" applyAlignment="1" applyProtection="1"/>
    <xf numFmtId="42" fontId="14" fillId="0" borderId="15" xfId="10" applyNumberFormat="1" applyFont="1" applyBorder="1" applyAlignment="1" applyProtection="1"/>
    <xf numFmtId="42" fontId="14" fillId="0" borderId="15" xfId="2" applyNumberFormat="1" applyFont="1" applyBorder="1" applyAlignment="1" applyProtection="1"/>
    <xf numFmtId="42" fontId="14" fillId="0" borderId="15" xfId="2" applyNumberFormat="1" applyFont="1" applyFill="1" applyBorder="1" applyAlignment="1" applyProtection="1">
      <protection locked="0"/>
    </xf>
    <xf numFmtId="37" fontId="14" fillId="0" borderId="15" xfId="2" applyNumberFormat="1" applyFont="1" applyFill="1" applyBorder="1" applyAlignment="1" applyProtection="1">
      <protection locked="0"/>
    </xf>
    <xf numFmtId="37" fontId="18" fillId="0" borderId="0" xfId="10" applyFont="1" applyBorder="1" applyProtection="1"/>
    <xf numFmtId="166" fontId="18" fillId="0" borderId="0" xfId="1" applyNumberFormat="1" applyFont="1" applyBorder="1" applyAlignment="1" applyProtection="1">
      <alignment horizontal="center"/>
    </xf>
    <xf numFmtId="37" fontId="18" fillId="0" borderId="0" xfId="10" applyNumberFormat="1" applyFont="1" applyBorder="1" applyProtection="1"/>
    <xf numFmtId="41" fontId="14" fillId="0" borderId="0" xfId="10" applyNumberFormat="1" applyFont="1" applyBorder="1" applyProtection="1"/>
    <xf numFmtId="37" fontId="14" fillId="0" borderId="0" xfId="10" applyFont="1" applyBorder="1" applyProtection="1"/>
    <xf numFmtId="166" fontId="14" fillId="0" borderId="0" xfId="1" applyNumberFormat="1" applyFont="1" applyBorder="1" applyProtection="1"/>
    <xf numFmtId="37" fontId="12" fillId="5" borderId="0" xfId="12" applyFont="1" applyFill="1" applyBorder="1"/>
    <xf numFmtId="166" fontId="12" fillId="5" borderId="0" xfId="1" applyNumberFormat="1" applyFont="1" applyFill="1" applyBorder="1"/>
    <xf numFmtId="43" fontId="12" fillId="5" borderId="0" xfId="1" applyFont="1" applyFill="1" applyBorder="1"/>
    <xf numFmtId="0" fontId="9" fillId="5" borderId="0" xfId="0" applyFont="1" applyFill="1"/>
    <xf numFmtId="0" fontId="52" fillId="0" borderId="1" xfId="19" applyFont="1" applyFill="1" applyBorder="1" applyAlignment="1">
      <alignment horizontal="center" wrapText="1"/>
    </xf>
    <xf numFmtId="168" fontId="6" fillId="0" borderId="1" xfId="9" applyNumberFormat="1" applyFont="1" applyFill="1" applyBorder="1" applyAlignment="1" applyProtection="1">
      <alignment horizontal="left"/>
    </xf>
    <xf numFmtId="168" fontId="6" fillId="2" borderId="1" xfId="0" applyNumberFormat="1" applyFont="1" applyFill="1" applyBorder="1" applyAlignment="1" applyProtection="1">
      <alignment horizontal="left"/>
    </xf>
    <xf numFmtId="1" fontId="6" fillId="2" borderId="1" xfId="0" applyNumberFormat="1" applyFont="1" applyFill="1" applyBorder="1" applyAlignment="1" applyProtection="1">
      <alignment horizontal="center"/>
    </xf>
    <xf numFmtId="173" fontId="6" fillId="0" borderId="0" xfId="9" applyNumberFormat="1" applyFont="1" applyFill="1" applyAlignment="1">
      <alignment horizontal="center"/>
    </xf>
    <xf numFmtId="186" fontId="6" fillId="2" borderId="1" xfId="0" applyNumberFormat="1" applyFont="1" applyFill="1" applyBorder="1" applyAlignment="1" applyProtection="1">
      <alignment horizontal="left"/>
    </xf>
    <xf numFmtId="168" fontId="6" fillId="0" borderId="1" xfId="9" applyFont="1" applyFill="1" applyBorder="1"/>
    <xf numFmtId="10" fontId="6" fillId="0" borderId="1" xfId="9" applyNumberFormat="1" applyFont="1" applyFill="1" applyBorder="1"/>
    <xf numFmtId="168" fontId="25" fillId="2" borderId="1" xfId="0" applyNumberFormat="1" applyFont="1" applyFill="1" applyBorder="1" applyAlignment="1" applyProtection="1">
      <alignment horizontal="left"/>
    </xf>
    <xf numFmtId="1" fontId="6" fillId="2" borderId="1" xfId="0" applyNumberFormat="1" applyFont="1" applyFill="1" applyBorder="1" applyAlignment="1">
      <alignment horizontal="center"/>
    </xf>
    <xf numFmtId="187" fontId="6" fillId="2" borderId="1" xfId="0" applyNumberFormat="1" applyFont="1" applyFill="1" applyBorder="1" applyAlignment="1" applyProtection="1">
      <alignment horizontal="left"/>
    </xf>
    <xf numFmtId="168" fontId="25" fillId="0" borderId="15" xfId="9" applyFont="1" applyFill="1" applyBorder="1"/>
    <xf numFmtId="168" fontId="12" fillId="5" borderId="0" xfId="8" applyFont="1" applyFill="1" applyBorder="1" applyAlignment="1">
      <alignment horizontal="left"/>
    </xf>
    <xf numFmtId="168" fontId="9" fillId="5" borderId="0" xfId="8" applyFont="1" applyFill="1"/>
    <xf numFmtId="168" fontId="9" fillId="5" borderId="0" xfId="8" applyFont="1" applyFill="1" applyBorder="1" applyAlignment="1">
      <alignment horizontal="left"/>
    </xf>
    <xf numFmtId="168" fontId="9" fillId="5" borderId="0" xfId="8" applyFont="1" applyFill="1" applyAlignment="1">
      <alignment horizontal="center"/>
    </xf>
    <xf numFmtId="173" fontId="9" fillId="5" borderId="0" xfId="8" applyNumberFormat="1" applyFont="1" applyFill="1" applyAlignment="1">
      <alignment horizontal="center"/>
    </xf>
    <xf numFmtId="0" fontId="17" fillId="0" borderId="8" xfId="0" applyFont="1" applyBorder="1" applyAlignment="1">
      <alignment horizontal="center" wrapText="1"/>
    </xf>
    <xf numFmtId="0" fontId="17" fillId="0" borderId="21" xfId="0" applyFont="1" applyBorder="1" applyAlignment="1">
      <alignment horizontal="center" wrapText="1"/>
    </xf>
    <xf numFmtId="38" fontId="14" fillId="3" borderId="21" xfId="1" applyNumberFormat="1" applyFont="1" applyFill="1" applyBorder="1" applyAlignment="1">
      <alignment horizontal="center" wrapText="1"/>
    </xf>
    <xf numFmtId="38" fontId="17" fillId="0" borderId="21" xfId="1" applyNumberFormat="1" applyFont="1" applyBorder="1" applyAlignment="1">
      <alignment horizontal="center" wrapText="1"/>
    </xf>
    <xf numFmtId="0" fontId="17" fillId="3" borderId="21" xfId="0" applyFont="1" applyFill="1" applyBorder="1" applyAlignment="1">
      <alignment horizontal="center" wrapText="1"/>
    </xf>
    <xf numFmtId="170" fontId="17" fillId="3" borderId="21" xfId="0" applyNumberFormat="1" applyFont="1" applyFill="1" applyBorder="1" applyAlignment="1">
      <alignment horizontal="center" wrapText="1"/>
    </xf>
    <xf numFmtId="38" fontId="17" fillId="0" borderId="21" xfId="0" applyNumberFormat="1" applyFont="1" applyBorder="1" applyAlignment="1">
      <alignment horizontal="center" wrapText="1"/>
    </xf>
    <xf numFmtId="38" fontId="17" fillId="3" borderId="21" xfId="0" applyNumberFormat="1" applyFont="1" applyFill="1" applyBorder="1" applyAlignment="1">
      <alignment horizontal="center" wrapText="1"/>
    </xf>
    <xf numFmtId="38" fontId="17" fillId="0" borderId="6" xfId="0" applyNumberFormat="1" applyFont="1" applyBorder="1" applyAlignment="1">
      <alignment horizontal="center" wrapText="1"/>
    </xf>
    <xf numFmtId="37" fontId="17" fillId="0" borderId="8" xfId="10" applyFont="1" applyBorder="1" applyAlignment="1" applyProtection="1">
      <alignment horizontal="center" wrapText="1"/>
    </xf>
    <xf numFmtId="37" fontId="17" fillId="0" borderId="62" xfId="10" applyFont="1" applyBorder="1" applyAlignment="1" applyProtection="1">
      <alignment wrapText="1"/>
    </xf>
    <xf numFmtId="37" fontId="17" fillId="3" borderId="8" xfId="10" applyFont="1" applyFill="1" applyBorder="1" applyAlignment="1" applyProtection="1">
      <alignment horizontal="center" wrapText="1"/>
    </xf>
    <xf numFmtId="166" fontId="17" fillId="3" borderId="3" xfId="1" applyNumberFormat="1" applyFont="1" applyFill="1" applyBorder="1" applyAlignment="1" applyProtection="1">
      <alignment horizontal="center" wrapText="1"/>
    </xf>
    <xf numFmtId="37" fontId="17" fillId="3" borderId="3" xfId="10" applyFont="1" applyFill="1" applyBorder="1" applyAlignment="1" applyProtection="1">
      <alignment horizontal="center" wrapText="1"/>
    </xf>
    <xf numFmtId="37" fontId="17" fillId="3" borderId="63" xfId="10" applyFont="1" applyFill="1" applyBorder="1" applyAlignment="1" applyProtection="1">
      <alignment horizontal="center" wrapText="1"/>
    </xf>
    <xf numFmtId="37" fontId="17" fillId="0" borderId="21" xfId="10" applyFont="1" applyBorder="1" applyAlignment="1" applyProtection="1">
      <alignment horizontal="center" wrapText="1"/>
    </xf>
    <xf numFmtId="37" fontId="17" fillId="0" borderId="6" xfId="10" applyFont="1" applyBorder="1" applyAlignment="1" applyProtection="1">
      <alignment horizontal="center" wrapText="1"/>
    </xf>
    <xf numFmtId="10" fontId="14" fillId="0" borderId="5" xfId="10" applyNumberFormat="1" applyFont="1" applyBorder="1" applyProtection="1"/>
    <xf numFmtId="166" fontId="14" fillId="0" borderId="4" xfId="1" applyNumberFormat="1" applyFont="1" applyBorder="1" applyProtection="1"/>
    <xf numFmtId="166" fontId="14" fillId="0" borderId="5" xfId="1" applyNumberFormat="1" applyFont="1" applyBorder="1" applyProtection="1"/>
    <xf numFmtId="0" fontId="17" fillId="0" borderId="8" xfId="11" applyFont="1" applyFill="1" applyBorder="1" applyAlignment="1" applyProtection="1">
      <alignment horizontal="center" wrapText="1"/>
    </xf>
    <xf numFmtId="0" fontId="17" fillId="0" borderId="21" xfId="11" applyFont="1" applyFill="1" applyBorder="1" applyAlignment="1" applyProtection="1">
      <alignment horizontal="center" wrapText="1"/>
    </xf>
    <xf numFmtId="0" fontId="17" fillId="3" borderId="21" xfId="11" applyFont="1" applyFill="1" applyBorder="1" applyAlignment="1" applyProtection="1">
      <alignment horizontal="center" wrapText="1"/>
    </xf>
    <xf numFmtId="0" fontId="17" fillId="0" borderId="6" xfId="11" applyFont="1" applyFill="1" applyBorder="1" applyAlignment="1" applyProtection="1">
      <alignment horizontal="center" wrapText="1"/>
    </xf>
    <xf numFmtId="0" fontId="17" fillId="3" borderId="6" xfId="11" applyFont="1" applyFill="1" applyBorder="1" applyAlignment="1" applyProtection="1">
      <alignment horizontal="center" wrapText="1"/>
    </xf>
    <xf numFmtId="49" fontId="17" fillId="0" borderId="8" xfId="11" applyNumberFormat="1" applyFont="1" applyFill="1" applyBorder="1" applyAlignment="1" applyProtection="1">
      <alignment horizontal="center" wrapText="1"/>
    </xf>
    <xf numFmtId="0" fontId="17" fillId="3" borderId="8" xfId="11" applyFont="1" applyFill="1" applyBorder="1" applyAlignment="1" applyProtection="1">
      <alignment horizontal="center" wrapText="1"/>
    </xf>
    <xf numFmtId="43" fontId="17" fillId="0" borderId="6" xfId="1" applyFont="1" applyFill="1" applyBorder="1" applyAlignment="1" applyProtection="1">
      <alignment horizontal="center" wrapText="1"/>
    </xf>
    <xf numFmtId="43" fontId="17" fillId="3" borderId="8" xfId="1" applyFont="1" applyFill="1" applyBorder="1" applyAlignment="1" applyProtection="1">
      <alignment horizontal="center" wrapText="1"/>
    </xf>
    <xf numFmtId="0" fontId="17" fillId="0" borderId="62" xfId="11" applyFont="1" applyFill="1" applyBorder="1" applyAlignment="1" applyProtection="1">
      <alignment horizontal="center" wrapText="1"/>
    </xf>
    <xf numFmtId="0" fontId="17" fillId="0" borderId="18" xfId="11" applyFont="1" applyFill="1" applyBorder="1" applyAlignment="1" applyProtection="1">
      <alignment horizontal="center" wrapText="1"/>
    </xf>
    <xf numFmtId="164" fontId="14" fillId="0" borderId="5" xfId="11" applyNumberFormat="1" applyFont="1" applyFill="1" applyBorder="1" applyAlignment="1" applyProtection="1">
      <alignment horizontal="center"/>
    </xf>
    <xf numFmtId="0" fontId="14" fillId="0" borderId="5" xfId="11" applyFont="1" applyFill="1" applyBorder="1" applyProtection="1"/>
    <xf numFmtId="38" fontId="14" fillId="3" borderId="5" xfId="2" applyNumberFormat="1" applyFont="1" applyFill="1" applyBorder="1" applyProtection="1"/>
    <xf numFmtId="166" fontId="14" fillId="3" borderId="5" xfId="1" applyNumberFormat="1" applyFont="1" applyFill="1" applyBorder="1"/>
    <xf numFmtId="5" fontId="14" fillId="0" borderId="57" xfId="11" applyNumberFormat="1" applyFont="1" applyFill="1" applyBorder="1" applyProtection="1"/>
    <xf numFmtId="10" fontId="14" fillId="0" borderId="43" xfId="11" applyNumberFormat="1" applyFont="1" applyFill="1" applyBorder="1" applyProtection="1"/>
    <xf numFmtId="10" fontId="14" fillId="3" borderId="10" xfId="11" applyNumberFormat="1" applyFont="1" applyFill="1" applyBorder="1" applyProtection="1"/>
    <xf numFmtId="10" fontId="14" fillId="3" borderId="64" xfId="11" applyNumberFormat="1" applyFont="1" applyFill="1" applyBorder="1" applyProtection="1"/>
    <xf numFmtId="10" fontId="14" fillId="0" borderId="64" xfId="21" applyNumberFormat="1" applyFont="1" applyFill="1" applyBorder="1" applyProtection="1"/>
    <xf numFmtId="5" fontId="14" fillId="0" borderId="64" xfId="11" applyNumberFormat="1" applyFont="1" applyFill="1" applyBorder="1" applyProtection="1"/>
    <xf numFmtId="176" fontId="14" fillId="3" borderId="43" xfId="11" applyNumberFormat="1" applyFont="1" applyFill="1" applyBorder="1" applyProtection="1"/>
    <xf numFmtId="166" fontId="14" fillId="0" borderId="65" xfId="1" applyNumberFormat="1" applyFont="1" applyFill="1" applyBorder="1" applyProtection="1"/>
    <xf numFmtId="166" fontId="14" fillId="0" borderId="64" xfId="1" applyNumberFormat="1" applyFont="1" applyFill="1" applyBorder="1" applyProtection="1"/>
    <xf numFmtId="164" fontId="14" fillId="0" borderId="1" xfId="11" applyNumberFormat="1" applyFont="1" applyFill="1" applyBorder="1" applyAlignment="1" applyProtection="1">
      <alignment horizontal="center"/>
    </xf>
    <xf numFmtId="0" fontId="14" fillId="0" borderId="1" xfId="11" applyFont="1" applyFill="1" applyBorder="1" applyProtection="1"/>
    <xf numFmtId="166" fontId="14" fillId="0" borderId="45" xfId="1" applyNumberFormat="1" applyFont="1" applyFill="1" applyBorder="1" applyProtection="1"/>
    <xf numFmtId="10" fontId="14" fillId="0" borderId="44" xfId="11" applyNumberFormat="1" applyFont="1" applyFill="1" applyBorder="1" applyProtection="1"/>
    <xf numFmtId="10" fontId="14" fillId="3" borderId="1" xfId="11" applyNumberFormat="1" applyFont="1" applyFill="1" applyBorder="1" applyProtection="1"/>
    <xf numFmtId="10" fontId="14" fillId="3" borderId="45" xfId="11" applyNumberFormat="1" applyFont="1" applyFill="1" applyBorder="1" applyProtection="1"/>
    <xf numFmtId="10" fontId="14" fillId="0" borderId="45" xfId="21" applyNumberFormat="1" applyFont="1" applyFill="1" applyBorder="1" applyProtection="1"/>
    <xf numFmtId="7" fontId="14" fillId="0" borderId="44" xfId="11" applyNumberFormat="1" applyFont="1" applyFill="1" applyBorder="1" applyProtection="1"/>
    <xf numFmtId="7" fontId="14" fillId="0" borderId="1" xfId="11" applyNumberFormat="1" applyFont="1" applyFill="1" applyBorder="1" applyProtection="1"/>
    <xf numFmtId="5" fontId="14" fillId="0" borderId="45" xfId="11" applyNumberFormat="1" applyFont="1" applyFill="1" applyBorder="1" applyProtection="1"/>
    <xf numFmtId="176" fontId="14" fillId="3" borderId="44" xfId="11" applyNumberFormat="1" applyFont="1" applyFill="1" applyBorder="1" applyProtection="1"/>
    <xf numFmtId="166" fontId="14" fillId="3" borderId="44" xfId="1" applyNumberFormat="1" applyFont="1" applyFill="1" applyBorder="1" applyAlignment="1" applyProtection="1">
      <alignment horizontal="center"/>
    </xf>
    <xf numFmtId="164" fontId="14" fillId="0" borderId="4" xfId="11" applyNumberFormat="1" applyFont="1" applyFill="1" applyBorder="1" applyAlignment="1" applyProtection="1">
      <alignment horizontal="center"/>
    </xf>
    <xf numFmtId="0" fontId="14" fillId="0" borderId="4" xfId="11" applyFont="1" applyFill="1" applyBorder="1" applyProtection="1"/>
    <xf numFmtId="166" fontId="14" fillId="0" borderId="66" xfId="1" applyNumberFormat="1" applyFont="1" applyFill="1" applyBorder="1" applyProtection="1"/>
    <xf numFmtId="10" fontId="14" fillId="0" borderId="67" xfId="11" applyNumberFormat="1" applyFont="1" applyFill="1" applyBorder="1" applyProtection="1"/>
    <xf numFmtId="10" fontId="14" fillId="3" borderId="4" xfId="11" applyNumberFormat="1" applyFont="1" applyFill="1" applyBorder="1" applyProtection="1"/>
    <xf numFmtId="10" fontId="14" fillId="3" borderId="66" xfId="11" applyNumberFormat="1" applyFont="1" applyFill="1" applyBorder="1" applyProtection="1"/>
    <xf numFmtId="10" fontId="14" fillId="0" borderId="66" xfId="21" applyNumberFormat="1" applyFont="1" applyFill="1" applyBorder="1" applyProtection="1"/>
    <xf numFmtId="5" fontId="14" fillId="0" borderId="66" xfId="11" applyNumberFormat="1" applyFont="1" applyFill="1" applyBorder="1" applyProtection="1"/>
    <xf numFmtId="166" fontId="14" fillId="3" borderId="67" xfId="1" applyNumberFormat="1" applyFont="1" applyFill="1" applyBorder="1" applyAlignment="1" applyProtection="1">
      <alignment horizontal="center"/>
    </xf>
    <xf numFmtId="5" fontId="14" fillId="0" borderId="15" xfId="11" applyNumberFormat="1" applyFont="1" applyFill="1" applyBorder="1" applyAlignment="1" applyProtection="1"/>
    <xf numFmtId="37" fontId="14" fillId="0" borderId="15" xfId="11" applyNumberFormat="1" applyFont="1" applyFill="1" applyBorder="1" applyAlignment="1" applyProtection="1"/>
    <xf numFmtId="5" fontId="14" fillId="0" borderId="0" xfId="11" applyNumberFormat="1" applyFont="1" applyFill="1" applyBorder="1" applyAlignment="1" applyProtection="1"/>
    <xf numFmtId="0" fontId="14" fillId="0" borderId="12" xfId="11" applyFont="1" applyFill="1" applyBorder="1" applyAlignment="1" applyProtection="1"/>
    <xf numFmtId="10" fontId="14" fillId="0" borderId="0" xfId="11" applyNumberFormat="1" applyFont="1" applyFill="1" applyBorder="1" applyAlignment="1" applyProtection="1"/>
    <xf numFmtId="0" fontId="14" fillId="0" borderId="68" xfId="11" applyFont="1" applyFill="1" applyBorder="1" applyAlignment="1" applyProtection="1">
      <alignment horizontal="center"/>
    </xf>
    <xf numFmtId="7" fontId="14" fillId="0" borderId="0" xfId="11" applyNumberFormat="1" applyFont="1" applyFill="1" applyBorder="1" applyAlignment="1" applyProtection="1"/>
    <xf numFmtId="167" fontId="14" fillId="0" borderId="12" xfId="2" applyNumberFormat="1" applyFont="1" applyFill="1" applyBorder="1" applyAlignment="1" applyProtection="1"/>
    <xf numFmtId="5" fontId="14" fillId="0" borderId="33" xfId="11" applyNumberFormat="1" applyFont="1" applyFill="1" applyBorder="1" applyAlignment="1" applyProtection="1"/>
    <xf numFmtId="37" fontId="14" fillId="0" borderId="0" xfId="11" applyNumberFormat="1" applyFont="1" applyFill="1" applyBorder="1" applyAlignment="1" applyProtection="1"/>
    <xf numFmtId="0" fontId="14" fillId="0" borderId="34" xfId="11" applyFont="1" applyFill="1" applyBorder="1" applyAlignment="1" applyProtection="1">
      <alignment horizontal="center"/>
    </xf>
    <xf numFmtId="0" fontId="17" fillId="0" borderId="42" xfId="11" applyFont="1" applyFill="1" applyBorder="1" applyAlignment="1" applyProtection="1">
      <alignment horizontal="right"/>
    </xf>
    <xf numFmtId="0" fontId="14" fillId="0" borderId="42" xfId="11" applyFont="1" applyFill="1" applyBorder="1" applyAlignment="1" applyProtection="1"/>
    <xf numFmtId="0" fontId="14" fillId="0" borderId="35" xfId="11" applyFont="1" applyFill="1" applyBorder="1" applyAlignment="1" applyProtection="1"/>
    <xf numFmtId="43" fontId="14" fillId="0" borderId="0" xfId="1" applyFont="1" applyFill="1" applyBorder="1" applyAlignment="1" applyProtection="1"/>
    <xf numFmtId="0" fontId="14" fillId="0" borderId="0" xfId="11" applyFont="1" applyFill="1" applyBorder="1" applyAlignment="1"/>
    <xf numFmtId="0" fontId="17" fillId="0" borderId="0" xfId="11" applyFont="1" applyFill="1" applyBorder="1" applyAlignment="1" applyProtection="1">
      <alignment horizontal="right"/>
    </xf>
    <xf numFmtId="0" fontId="17" fillId="0" borderId="16" xfId="11" applyFont="1" applyFill="1" applyBorder="1" applyAlignment="1" applyProtection="1">
      <alignment horizontal="right"/>
    </xf>
    <xf numFmtId="7" fontId="17" fillId="3" borderId="0" xfId="11" applyNumberFormat="1" applyFont="1" applyFill="1" applyBorder="1" applyAlignment="1" applyProtection="1"/>
    <xf numFmtId="0" fontId="14" fillId="0" borderId="36" xfId="11" applyFont="1" applyFill="1" applyBorder="1" applyAlignment="1" applyProtection="1"/>
    <xf numFmtId="0" fontId="14" fillId="0" borderId="0" xfId="11" applyFont="1" applyFill="1" applyBorder="1" applyProtection="1"/>
    <xf numFmtId="43" fontId="14" fillId="0" borderId="0" xfId="1" applyFont="1" applyFill="1" applyBorder="1" applyProtection="1"/>
    <xf numFmtId="0" fontId="14" fillId="0" borderId="11" xfId="11" applyFont="1" applyFill="1" applyBorder="1" applyAlignment="1" applyProtection="1"/>
    <xf numFmtId="0" fontId="17" fillId="0" borderId="39" xfId="11" applyFont="1" applyFill="1" applyBorder="1" applyAlignment="1" applyProtection="1">
      <alignment horizontal="right"/>
    </xf>
    <xf numFmtId="0" fontId="14" fillId="0" borderId="39" xfId="11" applyFont="1" applyFill="1" applyBorder="1" applyAlignment="1" applyProtection="1"/>
    <xf numFmtId="0" fontId="14" fillId="0" borderId="37" xfId="11" applyFont="1" applyFill="1" applyBorder="1" applyAlignment="1" applyProtection="1"/>
    <xf numFmtId="167" fontId="14" fillId="0" borderId="0" xfId="11" applyNumberFormat="1" applyFont="1" applyFill="1" applyBorder="1" applyProtection="1"/>
    <xf numFmtId="49" fontId="14" fillId="0" borderId="0" xfId="11" applyNumberFormat="1" applyFont="1" applyFill="1" applyBorder="1" applyAlignment="1" applyProtection="1">
      <alignment horizontal="center"/>
    </xf>
    <xf numFmtId="49" fontId="3" fillId="0" borderId="0" xfId="11" applyNumberFormat="1" applyFont="1" applyFill="1" applyBorder="1" applyProtection="1"/>
    <xf numFmtId="37" fontId="2" fillId="0" borderId="0" xfId="11" applyNumberFormat="1" applyFont="1" applyFill="1" applyBorder="1" applyProtection="1"/>
    <xf numFmtId="10" fontId="14" fillId="0" borderId="69" xfId="11" applyNumberFormat="1" applyFont="1" applyFill="1" applyBorder="1" applyProtection="1"/>
    <xf numFmtId="7" fontId="14" fillId="0" borderId="69" xfId="11" applyNumberFormat="1" applyFont="1" applyFill="1" applyBorder="1" applyProtection="1"/>
    <xf numFmtId="7" fontId="14" fillId="0" borderId="5" xfId="11" applyNumberFormat="1" applyFont="1" applyFill="1" applyBorder="1" applyProtection="1"/>
    <xf numFmtId="3" fontId="2" fillId="0" borderId="0" xfId="11" applyNumberFormat="1" applyFont="1" applyFill="1" applyBorder="1" applyProtection="1"/>
    <xf numFmtId="3" fontId="26" fillId="0" borderId="0" xfId="11" applyNumberFormat="1" applyFont="1" applyFill="1" applyBorder="1" applyProtection="1"/>
    <xf numFmtId="3" fontId="2" fillId="0" borderId="0" xfId="11" applyNumberFormat="1" applyFont="1" applyFill="1" applyBorder="1"/>
    <xf numFmtId="0" fontId="54" fillId="0" borderId="17" xfId="12" applyNumberFormat="1" applyFont="1" applyBorder="1" applyAlignment="1">
      <alignment horizontal="center" wrapText="1"/>
    </xf>
    <xf numFmtId="0" fontId="54" fillId="0" borderId="17" xfId="12" applyNumberFormat="1" applyFont="1" applyBorder="1" applyAlignment="1">
      <alignment wrapText="1"/>
    </xf>
    <xf numFmtId="0" fontId="54" fillId="3" borderId="17" xfId="1" applyNumberFormat="1" applyFont="1" applyFill="1" applyBorder="1" applyAlignment="1">
      <alignment horizontal="center" wrapText="1"/>
    </xf>
    <xf numFmtId="0" fontId="54" fillId="0" borderId="17" xfId="1" applyNumberFormat="1" applyFont="1" applyBorder="1" applyAlignment="1">
      <alignment horizontal="center" wrapText="1"/>
    </xf>
    <xf numFmtId="0" fontId="54" fillId="0" borderId="0" xfId="12" applyNumberFormat="1" applyFont="1" applyBorder="1" applyAlignment="1">
      <alignment horizontal="center" wrapText="1"/>
    </xf>
    <xf numFmtId="166" fontId="13" fillId="0" borderId="15" xfId="1" applyNumberFormat="1" applyFont="1" applyBorder="1" applyAlignment="1" applyProtection="1">
      <alignment shrinkToFit="1"/>
    </xf>
    <xf numFmtId="168" fontId="6" fillId="0" borderId="0" xfId="9" applyFont="1" applyFill="1" applyBorder="1"/>
    <xf numFmtId="168" fontId="6" fillId="0" borderId="0" xfId="9" applyNumberFormat="1" applyFont="1" applyFill="1" applyAlignment="1" applyProtection="1">
      <alignment horizontal="center"/>
    </xf>
    <xf numFmtId="173" fontId="25" fillId="0" borderId="0" xfId="9" applyNumberFormat="1" applyFont="1" applyFill="1" applyAlignment="1">
      <alignment horizontal="center"/>
    </xf>
    <xf numFmtId="168" fontId="25" fillId="0" borderId="0" xfId="9" applyFont="1" applyFill="1" applyAlignment="1">
      <alignment horizontal="right"/>
    </xf>
    <xf numFmtId="40" fontId="6" fillId="0" borderId="0" xfId="9" applyNumberFormat="1" applyFont="1" applyFill="1" applyAlignment="1">
      <alignment horizontal="center"/>
    </xf>
    <xf numFmtId="170" fontId="6" fillId="0" borderId="0" xfId="9" applyNumberFormat="1" applyFont="1" applyFill="1" applyAlignment="1">
      <alignment horizontal="center"/>
    </xf>
    <xf numFmtId="0" fontId="55" fillId="0" borderId="0" xfId="0" applyFont="1" applyFill="1"/>
    <xf numFmtId="0" fontId="54" fillId="0" borderId="17" xfId="14" applyFont="1" applyBorder="1" applyAlignment="1">
      <alignment horizontal="center" wrapText="1"/>
    </xf>
    <xf numFmtId="0" fontId="54" fillId="3" borderId="17" xfId="14" applyFont="1" applyFill="1" applyBorder="1" applyAlignment="1">
      <alignment horizontal="center" wrapText="1"/>
    </xf>
    <xf numFmtId="0" fontId="54" fillId="0" borderId="17" xfId="11" applyFont="1" applyFill="1" applyBorder="1" applyAlignment="1" applyProtection="1">
      <alignment horizontal="center" wrapText="1"/>
    </xf>
    <xf numFmtId="0" fontId="54" fillId="0" borderId="0" xfId="14" applyFont="1" applyBorder="1" applyAlignment="1">
      <alignment horizontal="center" wrapText="1"/>
    </xf>
    <xf numFmtId="0" fontId="16" fillId="0" borderId="8" xfId="15" applyFont="1" applyBorder="1" applyAlignment="1" applyProtection="1">
      <alignment horizontal="center" vertical="center" wrapText="1"/>
    </xf>
    <xf numFmtId="0" fontId="16" fillId="0" borderId="21" xfId="15" applyFont="1" applyBorder="1" applyAlignment="1" applyProtection="1">
      <alignment horizontal="center" vertical="center" wrapText="1"/>
    </xf>
    <xf numFmtId="0" fontId="16" fillId="3" borderId="6" xfId="11" applyFont="1" applyFill="1" applyBorder="1" applyAlignment="1" applyProtection="1">
      <alignment horizontal="center" vertical="center" wrapText="1"/>
    </xf>
    <xf numFmtId="0" fontId="16" fillId="0" borderId="0" xfId="15" applyFont="1" applyBorder="1" applyAlignment="1" applyProtection="1">
      <alignment horizontal="center" vertical="center" wrapText="1"/>
    </xf>
    <xf numFmtId="0" fontId="16" fillId="3" borderId="8" xfId="15" applyFont="1" applyFill="1" applyBorder="1" applyAlignment="1" applyProtection="1">
      <alignment horizontal="center" vertical="center" wrapText="1"/>
    </xf>
    <xf numFmtId="0" fontId="16" fillId="3" borderId="21" xfId="15" applyFont="1" applyFill="1" applyBorder="1" applyAlignment="1" applyProtection="1">
      <alignment horizontal="center" vertical="center" wrapText="1"/>
    </xf>
    <xf numFmtId="0" fontId="16" fillId="0" borderId="6" xfId="15" applyFont="1" applyBorder="1" applyAlignment="1" applyProtection="1">
      <alignment horizontal="center" vertical="center" wrapText="1"/>
    </xf>
    <xf numFmtId="37" fontId="16" fillId="3" borderId="8" xfId="16" applyFont="1" applyFill="1" applyBorder="1" applyAlignment="1" applyProtection="1">
      <alignment horizontal="center" vertical="center" wrapText="1"/>
    </xf>
    <xf numFmtId="49" fontId="15" fillId="0" borderId="10" xfId="15" applyNumberFormat="1" applyFont="1" applyBorder="1" applyAlignment="1" applyProtection="1">
      <alignment horizontal="center"/>
    </xf>
    <xf numFmtId="0" fontId="15" fillId="0" borderId="10" xfId="15" applyFont="1" applyBorder="1" applyProtection="1"/>
    <xf numFmtId="0" fontId="15" fillId="0" borderId="0" xfId="15" applyFont="1" applyBorder="1" applyProtection="1"/>
    <xf numFmtId="38" fontId="15" fillId="3" borderId="10" xfId="15" applyNumberFormat="1" applyFont="1" applyFill="1" applyBorder="1" applyProtection="1"/>
    <xf numFmtId="5" fontId="15" fillId="0" borderId="10" xfId="15" applyNumberFormat="1" applyFont="1" applyBorder="1" applyProtection="1"/>
    <xf numFmtId="7" fontId="15" fillId="0" borderId="10" xfId="15" applyNumberFormat="1" applyFont="1" applyBorder="1" applyProtection="1"/>
    <xf numFmtId="7" fontId="15" fillId="0" borderId="0" xfId="15" applyNumberFormat="1" applyFont="1" applyBorder="1" applyProtection="1"/>
    <xf numFmtId="9" fontId="15" fillId="0" borderId="0" xfId="15" applyNumberFormat="1" applyFont="1"/>
    <xf numFmtId="49" fontId="15" fillId="0" borderId="1" xfId="15" applyNumberFormat="1" applyFont="1" applyBorder="1" applyAlignment="1" applyProtection="1">
      <alignment horizontal="center"/>
    </xf>
    <xf numFmtId="0" fontId="15" fillId="0" borderId="1" xfId="15" applyFont="1" applyBorder="1" applyProtection="1"/>
    <xf numFmtId="10" fontId="15" fillId="3" borderId="1" xfId="15" applyNumberFormat="1" applyFont="1" applyFill="1" applyBorder="1" applyProtection="1"/>
    <xf numFmtId="3" fontId="15" fillId="3" borderId="1" xfId="15" applyNumberFormat="1" applyFont="1" applyFill="1" applyBorder="1"/>
    <xf numFmtId="38" fontId="15" fillId="3" borderId="1" xfId="15" applyNumberFormat="1" applyFont="1" applyFill="1" applyBorder="1" applyProtection="1"/>
    <xf numFmtId="37" fontId="15" fillId="0" borderId="1" xfId="15" applyNumberFormat="1" applyFont="1" applyBorder="1" applyProtection="1"/>
    <xf numFmtId="39" fontId="15" fillId="0" borderId="1" xfId="15" applyNumberFormat="1" applyFont="1" applyBorder="1" applyProtection="1"/>
    <xf numFmtId="39" fontId="15" fillId="0" borderId="0" xfId="15" applyNumberFormat="1" applyFont="1" applyBorder="1" applyProtection="1"/>
    <xf numFmtId="170" fontId="15" fillId="3" borderId="1" xfId="15" applyNumberFormat="1" applyFont="1" applyFill="1" applyBorder="1"/>
    <xf numFmtId="3" fontId="15" fillId="3" borderId="4" xfId="15" applyNumberFormat="1" applyFont="1" applyFill="1" applyBorder="1"/>
    <xf numFmtId="37" fontId="15" fillId="0" borderId="4" xfId="15" applyNumberFormat="1" applyFont="1" applyBorder="1" applyProtection="1"/>
    <xf numFmtId="9" fontId="15" fillId="0" borderId="4" xfId="15" applyNumberFormat="1" applyFont="1" applyBorder="1"/>
    <xf numFmtId="0" fontId="15" fillId="0" borderId="0" xfId="15" applyFont="1" applyBorder="1" applyAlignment="1" applyProtection="1">
      <alignment horizontal="center"/>
    </xf>
    <xf numFmtId="37" fontId="15" fillId="0" borderId="15" xfId="15" applyNumberFormat="1" applyFont="1" applyBorder="1" applyProtection="1"/>
    <xf numFmtId="39" fontId="15" fillId="0" borderId="15" xfId="15" applyNumberFormat="1" applyFont="1" applyBorder="1" applyProtection="1"/>
    <xf numFmtId="40" fontId="15" fillId="0" borderId="0" xfId="15" applyNumberFormat="1" applyFont="1" applyBorder="1"/>
    <xf numFmtId="0" fontId="15" fillId="0" borderId="0" xfId="15" applyFont="1" applyBorder="1"/>
    <xf numFmtId="170" fontId="15" fillId="0" borderId="0" xfId="15" applyNumberFormat="1" applyFont="1"/>
    <xf numFmtId="0" fontId="15" fillId="0" borderId="0" xfId="15" applyFont="1"/>
    <xf numFmtId="37" fontId="15" fillId="0" borderId="0" xfId="15" applyNumberFormat="1" applyFont="1" applyBorder="1" applyProtection="1"/>
    <xf numFmtId="37" fontId="17" fillId="0" borderId="17" xfId="13" applyFont="1" applyFill="1" applyBorder="1" applyAlignment="1" applyProtection="1">
      <alignment horizontal="center" wrapText="1"/>
    </xf>
    <xf numFmtId="37" fontId="17" fillId="3" borderId="17" xfId="13" applyFont="1" applyFill="1" applyBorder="1" applyAlignment="1" applyProtection="1">
      <alignment horizontal="center" wrapText="1"/>
    </xf>
    <xf numFmtId="37" fontId="17" fillId="0" borderId="0" xfId="13" applyFont="1" applyFill="1" applyBorder="1" applyAlignment="1" applyProtection="1">
      <alignment horizontal="center" wrapText="1"/>
    </xf>
    <xf numFmtId="37" fontId="17" fillId="2" borderId="70" xfId="13" applyFont="1" applyFill="1" applyBorder="1" applyAlignment="1" applyProtection="1">
      <alignment horizontal="center" wrapText="1"/>
    </xf>
    <xf numFmtId="37" fontId="17" fillId="2" borderId="17" xfId="13" applyFont="1" applyFill="1" applyBorder="1" applyAlignment="1" applyProtection="1">
      <alignment horizontal="center" wrapText="1"/>
    </xf>
    <xf numFmtId="37" fontId="17" fillId="3" borderId="70" xfId="13" applyFont="1" applyFill="1" applyBorder="1" applyAlignment="1" applyProtection="1">
      <alignment horizontal="center" wrapText="1"/>
    </xf>
    <xf numFmtId="164" fontId="14" fillId="0" borderId="5" xfId="13" applyNumberFormat="1" applyFont="1" applyFill="1" applyBorder="1" applyAlignment="1" applyProtection="1">
      <alignment horizontal="center"/>
    </xf>
    <xf numFmtId="37" fontId="14" fillId="0" borderId="5" xfId="13" applyFont="1" applyFill="1" applyBorder="1" applyProtection="1"/>
    <xf numFmtId="37" fontId="14" fillId="3" borderId="5" xfId="13" applyFont="1" applyFill="1" applyBorder="1" applyAlignment="1" applyProtection="1">
      <alignment horizontal="center"/>
    </xf>
    <xf numFmtId="10" fontId="14" fillId="3" borderId="5" xfId="13" applyNumberFormat="1" applyFont="1" applyFill="1" applyBorder="1" applyAlignment="1" applyProtection="1">
      <alignment horizontal="center"/>
    </xf>
    <xf numFmtId="37" fontId="14" fillId="0" borderId="0" xfId="13" applyFont="1" applyFill="1" applyBorder="1" applyProtection="1"/>
    <xf numFmtId="186" fontId="29" fillId="2" borderId="1" xfId="0" applyNumberFormat="1" applyFont="1" applyFill="1" applyBorder="1" applyAlignment="1" applyProtection="1">
      <alignment horizontal="center"/>
    </xf>
    <xf numFmtId="171" fontId="14" fillId="0" borderId="71" xfId="13" applyNumberFormat="1" applyFont="1" applyFill="1" applyBorder="1" applyProtection="1"/>
    <xf numFmtId="171" fontId="14" fillId="0" borderId="0" xfId="13" applyNumberFormat="1" applyFont="1" applyFill="1" applyBorder="1" applyProtection="1"/>
    <xf numFmtId="186" fontId="6" fillId="3" borderId="1" xfId="0" applyNumberFormat="1" applyFont="1" applyFill="1" applyBorder="1" applyAlignment="1" applyProtection="1">
      <alignment horizontal="center"/>
    </xf>
    <xf numFmtId="170" fontId="14" fillId="3" borderId="5" xfId="13" applyNumberFormat="1" applyFont="1" applyFill="1" applyBorder="1" applyProtection="1"/>
    <xf numFmtId="171" fontId="14" fillId="0" borderId="5" xfId="13" applyNumberFormat="1" applyFont="1" applyFill="1" applyBorder="1" applyProtection="1"/>
    <xf numFmtId="172" fontId="14" fillId="0" borderId="5" xfId="13" applyNumberFormat="1" applyFont="1" applyFill="1" applyBorder="1" applyProtection="1"/>
    <xf numFmtId="164" fontId="14" fillId="0" borderId="1" xfId="13" applyNumberFormat="1" applyFont="1" applyFill="1" applyBorder="1" applyAlignment="1" applyProtection="1">
      <alignment horizontal="center"/>
    </xf>
    <xf numFmtId="37" fontId="14" fillId="0" borderId="1" xfId="13" applyFont="1" applyFill="1" applyBorder="1" applyProtection="1"/>
    <xf numFmtId="172" fontId="14" fillId="0" borderId="1" xfId="13" applyNumberFormat="1" applyFont="1" applyFill="1" applyBorder="1" applyProtection="1"/>
    <xf numFmtId="179" fontId="14" fillId="0" borderId="1" xfId="13" applyNumberFormat="1" applyFont="1" applyFill="1" applyBorder="1" applyProtection="1"/>
    <xf numFmtId="172" fontId="14" fillId="0" borderId="0" xfId="13" applyNumberFormat="1" applyFont="1" applyFill="1" applyBorder="1" applyProtection="1"/>
    <xf numFmtId="187" fontId="29" fillId="2" borderId="1" xfId="0" applyNumberFormat="1" applyFont="1" applyFill="1" applyBorder="1" applyAlignment="1" applyProtection="1">
      <alignment horizontal="center"/>
    </xf>
    <xf numFmtId="187" fontId="6" fillId="3" borderId="1" xfId="0" applyNumberFormat="1" applyFont="1" applyFill="1" applyBorder="1" applyAlignment="1" applyProtection="1">
      <alignment horizontal="center"/>
    </xf>
    <xf numFmtId="37" fontId="14" fillId="0" borderId="0" xfId="13" applyFont="1" applyFill="1" applyBorder="1" applyAlignment="1" applyProtection="1">
      <alignment horizontal="center"/>
    </xf>
    <xf numFmtId="165" fontId="14" fillId="0" borderId="0" xfId="13" applyNumberFormat="1" applyFont="1" applyFill="1" applyBorder="1" applyProtection="1"/>
    <xf numFmtId="165" fontId="18" fillId="0" borderId="0" xfId="13" applyNumberFormat="1" applyFont="1" applyFill="1" applyBorder="1" applyProtection="1"/>
    <xf numFmtId="37" fontId="14" fillId="0" borderId="0" xfId="13" applyNumberFormat="1" applyFont="1" applyFill="1" applyBorder="1" applyProtection="1"/>
    <xf numFmtId="37" fontId="14" fillId="0" borderId="0" xfId="13" applyFont="1" applyAlignment="1">
      <alignment horizontal="center"/>
    </xf>
    <xf numFmtId="37" fontId="14" fillId="0" borderId="0" xfId="13" applyFont="1"/>
    <xf numFmtId="168" fontId="14" fillId="0" borderId="0" xfId="13" applyNumberFormat="1" applyFont="1" applyFill="1" applyBorder="1" applyProtection="1"/>
    <xf numFmtId="37" fontId="14" fillId="0" borderId="0" xfId="13" applyFont="1" applyAlignment="1">
      <alignment vertical="top"/>
    </xf>
    <xf numFmtId="37" fontId="14" fillId="0" borderId="0" xfId="13" applyFont="1" applyFill="1" applyBorder="1" applyAlignment="1" applyProtection="1">
      <alignment horizontal="center" vertical="top"/>
    </xf>
    <xf numFmtId="168" fontId="14" fillId="0" borderId="0" xfId="9" applyFont="1" applyFill="1"/>
    <xf numFmtId="37" fontId="14" fillId="0" borderId="0" xfId="13" applyFont="1" applyFill="1" applyBorder="1" applyAlignment="1" applyProtection="1"/>
    <xf numFmtId="165" fontId="14" fillId="0" borderId="0" xfId="13" applyNumberFormat="1" applyFont="1"/>
    <xf numFmtId="37" fontId="17" fillId="0" borderId="17" xfId="13" applyFont="1" applyBorder="1" applyAlignment="1">
      <alignment horizontal="center" wrapText="1"/>
    </xf>
    <xf numFmtId="0" fontId="17" fillId="4" borderId="70" xfId="0" applyFont="1" applyFill="1" applyBorder="1" applyAlignment="1" applyProtection="1">
      <alignment horizontal="center" wrapText="1"/>
    </xf>
    <xf numFmtId="37" fontId="14" fillId="0" borderId="1" xfId="13" applyFont="1" applyBorder="1" applyAlignment="1">
      <alignment horizontal="center"/>
    </xf>
    <xf numFmtId="0" fontId="14" fillId="4" borderId="1" xfId="0" applyFont="1" applyFill="1" applyBorder="1" applyAlignment="1" applyProtection="1">
      <alignment horizontal="left"/>
    </xf>
    <xf numFmtId="37" fontId="14" fillId="4" borderId="1" xfId="13" applyFont="1" applyFill="1" applyBorder="1" applyAlignment="1">
      <alignment horizontal="left"/>
    </xf>
    <xf numFmtId="179" fontId="14" fillId="0" borderId="5" xfId="13" applyNumberFormat="1" applyFont="1" applyFill="1" applyBorder="1" applyProtection="1"/>
    <xf numFmtId="38" fontId="14" fillId="0" borderId="12" xfId="0" applyNumberFormat="1" applyFont="1" applyFill="1" applyBorder="1" applyAlignment="1">
      <alignment horizontal="left"/>
    </xf>
    <xf numFmtId="0" fontId="23" fillId="0" borderId="13" xfId="20" quotePrefix="1" applyFont="1" applyFill="1" applyBorder="1" applyAlignment="1">
      <alignment horizontal="center"/>
    </xf>
    <xf numFmtId="164" fontId="14" fillId="3" borderId="1" xfId="2" applyNumberFormat="1" applyFont="1" applyFill="1" applyBorder="1" applyAlignment="1" applyProtection="1">
      <alignment horizontal="center"/>
    </xf>
    <xf numFmtId="38" fontId="14" fillId="0" borderId="5" xfId="2" applyNumberFormat="1" applyFont="1" applyBorder="1" applyProtection="1"/>
    <xf numFmtId="164" fontId="14" fillId="3" borderId="5" xfId="2" applyNumberFormat="1" applyFont="1" applyFill="1" applyBorder="1" applyAlignment="1" applyProtection="1">
      <alignment horizontal="center"/>
    </xf>
    <xf numFmtId="170" fontId="14" fillId="3" borderId="5" xfId="0" applyNumberFormat="1" applyFont="1" applyFill="1" applyBorder="1" applyAlignment="1" applyProtection="1">
      <alignment horizontal="center"/>
    </xf>
    <xf numFmtId="38" fontId="14" fillId="0" borderId="5" xfId="2" applyNumberFormat="1" applyFont="1" applyFill="1" applyBorder="1" applyProtection="1"/>
    <xf numFmtId="38" fontId="14" fillId="0" borderId="5" xfId="0" applyNumberFormat="1" applyFont="1" applyBorder="1" applyAlignment="1" applyProtection="1">
      <alignment horizontal="right"/>
    </xf>
    <xf numFmtId="42" fontId="14" fillId="0" borderId="2" xfId="10" applyNumberFormat="1" applyFont="1" applyBorder="1" applyAlignment="1" applyProtection="1"/>
    <xf numFmtId="38" fontId="14" fillId="3" borderId="5" xfId="10" applyNumberFormat="1" applyFont="1" applyFill="1" applyBorder="1" applyProtection="1"/>
    <xf numFmtId="10" fontId="14" fillId="3" borderId="5" xfId="11" applyNumberFormat="1" applyFont="1" applyFill="1" applyBorder="1" applyProtection="1"/>
    <xf numFmtId="10" fontId="14" fillId="3" borderId="57" xfId="11" applyNumberFormat="1" applyFont="1" applyFill="1" applyBorder="1" applyProtection="1"/>
    <xf numFmtId="176" fontId="14" fillId="3" borderId="57" xfId="11" applyNumberFormat="1" applyFont="1" applyFill="1" applyBorder="1" applyProtection="1"/>
    <xf numFmtId="175" fontId="9" fillId="3" borderId="5" xfId="2" applyNumberFormat="1" applyFont="1" applyFill="1" applyBorder="1" applyProtection="1"/>
    <xf numFmtId="10" fontId="15" fillId="3" borderId="5" xfId="15" applyNumberFormat="1" applyFont="1" applyFill="1" applyBorder="1" applyProtection="1"/>
    <xf numFmtId="3" fontId="15" fillId="3" borderId="5" xfId="15" applyNumberFormat="1" applyFont="1" applyFill="1" applyBorder="1"/>
    <xf numFmtId="170" fontId="15" fillId="3" borderId="5" xfId="15" applyNumberFormat="1" applyFont="1" applyFill="1" applyBorder="1"/>
    <xf numFmtId="184" fontId="29" fillId="2" borderId="1" xfId="0" applyNumberFormat="1" applyFont="1" applyFill="1" applyBorder="1" applyAlignment="1" applyProtection="1">
      <alignment horizontal="center"/>
    </xf>
    <xf numFmtId="38" fontId="14" fillId="4" borderId="21" xfId="1" applyNumberFormat="1" applyFont="1" applyFill="1" applyBorder="1" applyAlignment="1">
      <alignment horizontal="center" wrapText="1"/>
    </xf>
    <xf numFmtId="38" fontId="17" fillId="4" borderId="21" xfId="0" applyNumberFormat="1" applyFont="1" applyFill="1" applyBorder="1" applyAlignment="1">
      <alignment horizontal="center" wrapText="1"/>
    </xf>
    <xf numFmtId="164" fontId="14" fillId="3" borderId="5" xfId="0" applyNumberFormat="1" applyFont="1" applyFill="1" applyBorder="1" applyAlignment="1" applyProtection="1">
      <alignment horizontal="center"/>
    </xf>
    <xf numFmtId="37" fontId="17" fillId="4" borderId="8" xfId="10" applyFont="1" applyFill="1" applyBorder="1" applyAlignment="1" applyProtection="1">
      <alignment horizontal="center" wrapText="1"/>
    </xf>
    <xf numFmtId="166" fontId="17" fillId="4" borderId="3" xfId="1" applyNumberFormat="1" applyFont="1" applyFill="1" applyBorder="1" applyAlignment="1" applyProtection="1">
      <alignment horizontal="center" wrapText="1"/>
    </xf>
    <xf numFmtId="37" fontId="17" fillId="4" borderId="3" xfId="10" applyFont="1" applyFill="1" applyBorder="1" applyAlignment="1" applyProtection="1">
      <alignment horizontal="center" wrapText="1"/>
    </xf>
    <xf numFmtId="37" fontId="17" fillId="6" borderId="63" xfId="10" applyFont="1" applyFill="1" applyBorder="1" applyAlignment="1" applyProtection="1">
      <alignment horizontal="center" wrapText="1"/>
    </xf>
    <xf numFmtId="166" fontId="14" fillId="0" borderId="10" xfId="1" applyNumberFormat="1" applyFont="1" applyBorder="1" applyProtection="1"/>
    <xf numFmtId="10" fontId="14" fillId="0" borderId="10" xfId="10" applyNumberFormat="1" applyFont="1" applyBorder="1" applyProtection="1"/>
    <xf numFmtId="166" fontId="14" fillId="0" borderId="40" xfId="1" applyNumberFormat="1" applyFont="1" applyBorder="1" applyProtection="1"/>
    <xf numFmtId="10" fontId="14" fillId="0" borderId="46" xfId="10" applyNumberFormat="1" applyFont="1" applyBorder="1" applyProtection="1"/>
    <xf numFmtId="0" fontId="56" fillId="0" borderId="0" xfId="3" applyFont="1" applyFill="1" applyAlignment="1" applyProtection="1"/>
    <xf numFmtId="0" fontId="57" fillId="0" borderId="34" xfId="11" applyFont="1" applyFill="1" applyBorder="1"/>
    <xf numFmtId="0" fontId="54" fillId="4" borderId="17" xfId="1" applyNumberFormat="1" applyFont="1" applyFill="1" applyBorder="1" applyAlignment="1">
      <alignment horizontal="center" wrapText="1"/>
    </xf>
    <xf numFmtId="0" fontId="54" fillId="6" borderId="17" xfId="1" applyNumberFormat="1" applyFont="1" applyFill="1" applyBorder="1" applyAlignment="1">
      <alignment horizontal="center" wrapText="1"/>
    </xf>
    <xf numFmtId="10" fontId="9" fillId="0" borderId="1" xfId="12" applyNumberFormat="1" applyFont="1" applyBorder="1" applyProtection="1"/>
    <xf numFmtId="10" fontId="9" fillId="0" borderId="1" xfId="12" applyNumberFormat="1" applyFont="1" applyFill="1" applyBorder="1" applyProtection="1"/>
    <xf numFmtId="0" fontId="6" fillId="4" borderId="30" xfId="0" applyNumberFormat="1" applyFont="1" applyFill="1" applyBorder="1" applyAlignment="1" applyProtection="1">
      <alignment horizontal="center"/>
    </xf>
    <xf numFmtId="164" fontId="6" fillId="4" borderId="31" xfId="0" applyNumberFormat="1" applyFont="1" applyFill="1" applyBorder="1" applyAlignment="1" applyProtection="1">
      <alignment horizontal="center"/>
    </xf>
    <xf numFmtId="164" fontId="6" fillId="4" borderId="32" xfId="0" applyNumberFormat="1" applyFont="1" applyFill="1" applyBorder="1" applyAlignment="1" applyProtection="1">
      <alignment horizontal="center"/>
    </xf>
    <xf numFmtId="168" fontId="31" fillId="4" borderId="17" xfId="8" applyFont="1" applyFill="1" applyBorder="1" applyAlignment="1">
      <alignment horizontal="center" wrapText="1"/>
    </xf>
    <xf numFmtId="173" fontId="31" fillId="4" borderId="17" xfId="8" applyNumberFormat="1" applyFont="1" applyFill="1" applyBorder="1" applyAlignment="1">
      <alignment horizontal="center" wrapText="1"/>
    </xf>
    <xf numFmtId="37" fontId="14" fillId="0" borderId="0" xfId="13" applyFont="1" applyAlignment="1">
      <alignment horizontal="right"/>
    </xf>
    <xf numFmtId="179" fontId="14" fillId="0" borderId="0" xfId="13" applyNumberFormat="1" applyFont="1"/>
    <xf numFmtId="38" fontId="23" fillId="6" borderId="8" xfId="20" applyNumberFormat="1" applyFont="1" applyFill="1" applyBorder="1" applyAlignment="1">
      <alignment horizontal="center" wrapText="1"/>
    </xf>
    <xf numFmtId="41" fontId="14" fillId="6" borderId="0" xfId="0" applyNumberFormat="1" applyFont="1" applyFill="1" applyBorder="1" applyAlignment="1">
      <alignment horizontal="center"/>
    </xf>
    <xf numFmtId="0" fontId="23" fillId="6" borderId="13" xfId="20" applyFont="1" applyFill="1" applyBorder="1" applyAlignment="1">
      <alignment horizontal="center"/>
    </xf>
    <xf numFmtId="49" fontId="23" fillId="6" borderId="13" xfId="20" applyNumberFormat="1" applyFont="1" applyFill="1" applyBorder="1" applyAlignment="1">
      <alignment horizontal="center"/>
    </xf>
    <xf numFmtId="0" fontId="23" fillId="6" borderId="13" xfId="20" applyFont="1" applyFill="1" applyBorder="1" applyAlignment="1">
      <alignment horizontal="left"/>
    </xf>
    <xf numFmtId="38" fontId="14" fillId="6" borderId="13" xfId="0" applyNumberFormat="1" applyFont="1" applyFill="1" applyBorder="1" applyAlignment="1">
      <alignment horizontal="center"/>
    </xf>
    <xf numFmtId="38" fontId="14" fillId="6" borderId="0" xfId="0" applyNumberFormat="1" applyFont="1" applyFill="1" applyBorder="1" applyAlignment="1">
      <alignment horizontal="right"/>
    </xf>
    <xf numFmtId="38" fontId="14" fillId="6" borderId="13" xfId="0" applyNumberFormat="1" applyFont="1" applyFill="1" applyBorder="1" applyAlignment="1">
      <alignment horizontal="right"/>
    </xf>
    <xf numFmtId="0" fontId="14" fillId="6" borderId="13" xfId="0" applyFont="1" applyFill="1" applyBorder="1" applyAlignment="1">
      <alignment horizontal="right"/>
    </xf>
    <xf numFmtId="41" fontId="14" fillId="6" borderId="13" xfId="0" applyNumberFormat="1" applyFont="1" applyFill="1" applyBorder="1" applyAlignment="1">
      <alignment horizontal="center"/>
    </xf>
    <xf numFmtId="0" fontId="14" fillId="6" borderId="13" xfId="0" applyFont="1" applyFill="1" applyBorder="1" applyAlignment="1">
      <alignment horizontal="left"/>
    </xf>
    <xf numFmtId="38" fontId="14" fillId="6" borderId="0" xfId="0" applyNumberFormat="1" applyFont="1" applyFill="1" applyBorder="1" applyAlignment="1">
      <alignment horizontal="center"/>
    </xf>
    <xf numFmtId="0" fontId="14" fillId="6" borderId="0" xfId="0" applyFont="1" applyFill="1" applyBorder="1" applyAlignment="1">
      <alignment horizontal="right"/>
    </xf>
    <xf numFmtId="0" fontId="14" fillId="6" borderId="0" xfId="0" applyFont="1" applyFill="1" applyBorder="1" applyAlignment="1">
      <alignment horizontal="left"/>
    </xf>
    <xf numFmtId="38" fontId="14" fillId="6" borderId="15" xfId="0" applyNumberFormat="1" applyFont="1" applyFill="1" applyBorder="1" applyAlignment="1">
      <alignment horizontal="right"/>
    </xf>
    <xf numFmtId="38" fontId="9" fillId="7" borderId="1" xfId="0" applyNumberFormat="1" applyFont="1" applyFill="1" applyBorder="1" applyAlignment="1">
      <alignment vertical="center"/>
    </xf>
    <xf numFmtId="49" fontId="1" fillId="0" borderId="0" xfId="0" applyNumberFormat="1" applyFont="1" applyFill="1" applyBorder="1" applyAlignment="1">
      <alignment horizontal="center" vertical="center"/>
    </xf>
    <xf numFmtId="0" fontId="12" fillId="0" borderId="24" xfId="0" applyFont="1" applyFill="1" applyBorder="1" applyAlignment="1">
      <alignment horizontal="centerContinuous"/>
    </xf>
    <xf numFmtId="0" fontId="1" fillId="0" borderId="0" xfId="0" applyFont="1" applyFill="1" applyBorder="1" applyAlignment="1">
      <alignment vertical="center"/>
    </xf>
    <xf numFmtId="38" fontId="9" fillId="6" borderId="28" xfId="0" applyNumberFormat="1" applyFont="1" applyFill="1" applyBorder="1" applyAlignment="1">
      <alignment horizontal="center" vertical="center"/>
    </xf>
    <xf numFmtId="0" fontId="1" fillId="0" borderId="0" xfId="0" quotePrefix="1" applyFont="1" applyAlignment="1">
      <alignment horizontal="right"/>
    </xf>
    <xf numFmtId="38" fontId="9" fillId="7" borderId="0" xfId="0" applyNumberFormat="1" applyFont="1" applyFill="1" applyBorder="1"/>
    <xf numFmtId="38" fontId="9" fillId="6" borderId="0" xfId="0" applyNumberFormat="1" applyFont="1" applyFill="1" applyBorder="1" applyAlignment="1">
      <alignment vertical="center"/>
    </xf>
    <xf numFmtId="38" fontId="9" fillId="7" borderId="0" xfId="0" applyNumberFormat="1" applyFont="1" applyFill="1" applyBorder="1" applyAlignment="1">
      <alignment vertical="center"/>
    </xf>
    <xf numFmtId="38" fontId="9" fillId="5" borderId="0" xfId="0" applyNumberFormat="1" applyFont="1" applyFill="1" applyBorder="1"/>
    <xf numFmtId="0" fontId="1" fillId="0" borderId="0" xfId="0" applyFont="1"/>
    <xf numFmtId="38" fontId="9" fillId="0" borderId="15" xfId="0" applyNumberFormat="1" applyFont="1" applyFill="1" applyBorder="1"/>
    <xf numFmtId="38" fontId="1" fillId="0" borderId="0" xfId="0" applyNumberFormat="1" applyFont="1" applyFill="1" applyBorder="1" applyAlignment="1">
      <alignment vertical="center"/>
    </xf>
    <xf numFmtId="38" fontId="9" fillId="5" borderId="0" xfId="0" applyNumberFormat="1" applyFont="1" applyFill="1" applyBorder="1" applyAlignment="1">
      <alignment vertical="center"/>
    </xf>
    <xf numFmtId="38" fontId="14" fillId="5" borderId="0" xfId="0" applyNumberFormat="1" applyFont="1" applyFill="1" applyBorder="1" applyAlignment="1">
      <alignment vertical="center"/>
    </xf>
    <xf numFmtId="166" fontId="14" fillId="3" borderId="5" xfId="2" applyNumberFormat="1" applyFont="1" applyFill="1" applyBorder="1" applyProtection="1"/>
    <xf numFmtId="43" fontId="14" fillId="0" borderId="44" xfId="11" applyNumberFormat="1" applyFont="1" applyFill="1" applyBorder="1" applyProtection="1"/>
    <xf numFmtId="43" fontId="14" fillId="0" borderId="1" xfId="11" applyNumberFormat="1" applyFont="1" applyFill="1" applyBorder="1" applyProtection="1"/>
    <xf numFmtId="168" fontId="6" fillId="0" borderId="1" xfId="9" applyFont="1" applyFill="1" applyBorder="1" applyAlignment="1" applyProtection="1">
      <alignment horizontal="left"/>
    </xf>
    <xf numFmtId="168" fontId="6" fillId="0" borderId="0" xfId="9" applyFont="1" applyFill="1" applyAlignment="1" applyProtection="1">
      <alignment horizontal="center"/>
    </xf>
    <xf numFmtId="38" fontId="15" fillId="3" borderId="5" xfId="15" applyNumberFormat="1" applyFont="1" applyFill="1" applyBorder="1"/>
    <xf numFmtId="38" fontId="15" fillId="3" borderId="1" xfId="15" applyNumberFormat="1" applyFont="1" applyFill="1" applyBorder="1"/>
    <xf numFmtId="38" fontId="15" fillId="3" borderId="4" xfId="15" applyNumberFormat="1" applyFont="1" applyFill="1" applyBorder="1"/>
    <xf numFmtId="170" fontId="29" fillId="2" borderId="1" xfId="0" applyNumberFormat="1" applyFont="1" applyFill="1" applyBorder="1" applyAlignment="1" applyProtection="1">
      <alignment horizontal="center"/>
    </xf>
    <xf numFmtId="41" fontId="9" fillId="0" borderId="45" xfId="0" applyNumberFormat="1" applyFont="1" applyFill="1" applyBorder="1"/>
    <xf numFmtId="40" fontId="9" fillId="0" borderId="45" xfId="0" applyNumberFormat="1" applyFont="1" applyFill="1" applyBorder="1"/>
    <xf numFmtId="49" fontId="9" fillId="0" borderId="0" xfId="0" applyNumberFormat="1" applyFont="1" applyFill="1"/>
    <xf numFmtId="49" fontId="13" fillId="0" borderId="8" xfId="17" applyNumberFormat="1" applyFont="1" applyFill="1" applyBorder="1" applyAlignment="1">
      <alignment horizontal="center" vertical="center"/>
    </xf>
    <xf numFmtId="0" fontId="9" fillId="0" borderId="21" xfId="0" applyFont="1" applyFill="1" applyBorder="1" applyAlignment="1">
      <alignment horizontal="center" vertical="center" wrapText="1"/>
    </xf>
    <xf numFmtId="0" fontId="9" fillId="3" borderId="21" xfId="0" applyFont="1" applyFill="1" applyBorder="1" applyAlignment="1">
      <alignment horizontal="center" vertical="center" wrapText="1"/>
    </xf>
    <xf numFmtId="38" fontId="13" fillId="3" borderId="21" xfId="17" applyNumberFormat="1" applyFont="1" applyFill="1" applyBorder="1" applyAlignment="1">
      <alignment horizontal="center" vertical="center" wrapText="1"/>
    </xf>
    <xf numFmtId="38" fontId="14" fillId="0" borderId="21" xfId="0" applyNumberFormat="1" applyFont="1" applyFill="1" applyBorder="1" applyAlignment="1">
      <alignment horizontal="center" vertical="center" wrapText="1"/>
    </xf>
    <xf numFmtId="0" fontId="14" fillId="0" borderId="6" xfId="0" applyFont="1" applyFill="1" applyBorder="1" applyAlignment="1">
      <alignment horizontal="center" vertical="center" wrapText="1"/>
    </xf>
    <xf numFmtId="38" fontId="17" fillId="0" borderId="72" xfId="0" applyNumberFormat="1" applyFont="1" applyBorder="1" applyAlignment="1">
      <alignment horizontal="center" wrapText="1"/>
    </xf>
    <xf numFmtId="38" fontId="17" fillId="0" borderId="63" xfId="1" applyNumberFormat="1" applyFont="1" applyBorder="1" applyAlignment="1">
      <alignment horizontal="center" wrapText="1"/>
    </xf>
    <xf numFmtId="38" fontId="14" fillId="0" borderId="73" xfId="0" applyNumberFormat="1" applyFont="1" applyBorder="1" applyAlignment="1" applyProtection="1">
      <alignment horizontal="right"/>
    </xf>
    <xf numFmtId="38" fontId="14" fillId="0" borderId="74" xfId="0" applyNumberFormat="1" applyFont="1" applyBorder="1" applyAlignment="1" applyProtection="1">
      <alignment horizontal="right"/>
    </xf>
    <xf numFmtId="38" fontId="14" fillId="0" borderId="75" xfId="0" applyNumberFormat="1" applyFont="1" applyBorder="1" applyAlignment="1" applyProtection="1">
      <alignment horizontal="right"/>
    </xf>
    <xf numFmtId="37" fontId="58" fillId="0" borderId="0" xfId="3" applyNumberFormat="1" applyFont="1" applyFill="1" applyBorder="1" applyAlignment="1" applyProtection="1"/>
    <xf numFmtId="41" fontId="9" fillId="0" borderId="0" xfId="10" applyNumberFormat="1" applyFont="1" applyFill="1" applyBorder="1" applyProtection="1"/>
    <xf numFmtId="37" fontId="9" fillId="0" borderId="0" xfId="10" applyFont="1" applyFill="1" applyBorder="1" applyProtection="1"/>
    <xf numFmtId="37" fontId="14" fillId="0" borderId="0" xfId="10" quotePrefix="1" applyFont="1" applyBorder="1" applyAlignment="1">
      <alignment horizontal="center"/>
    </xf>
    <xf numFmtId="7" fontId="14" fillId="0" borderId="43" xfId="11" applyNumberFormat="1" applyFont="1" applyFill="1" applyBorder="1" applyProtection="1"/>
    <xf numFmtId="7" fontId="14" fillId="0" borderId="10" xfId="11" applyNumberFormat="1" applyFont="1" applyFill="1" applyBorder="1" applyProtection="1"/>
    <xf numFmtId="43" fontId="14" fillId="0" borderId="44" xfId="1" applyFont="1" applyFill="1" applyBorder="1" applyProtection="1"/>
    <xf numFmtId="43" fontId="14" fillId="0" borderId="1" xfId="1" applyFont="1" applyFill="1" applyBorder="1" applyProtection="1"/>
    <xf numFmtId="43" fontId="14" fillId="0" borderId="67" xfId="1" applyFont="1" applyFill="1" applyBorder="1" applyProtection="1"/>
    <xf numFmtId="43" fontId="14" fillId="0" borderId="4" xfId="1" applyFont="1" applyFill="1" applyBorder="1" applyProtection="1"/>
    <xf numFmtId="176" fontId="14" fillId="3" borderId="76" xfId="11" applyNumberFormat="1" applyFont="1" applyFill="1" applyBorder="1" applyProtection="1"/>
    <xf numFmtId="7" fontId="17" fillId="8" borderId="0" xfId="11" applyNumberFormat="1" applyFont="1" applyFill="1" applyBorder="1" applyAlignment="1" applyProtection="1"/>
    <xf numFmtId="38" fontId="14" fillId="5" borderId="35" xfId="0" applyNumberFormat="1" applyFont="1" applyFill="1" applyBorder="1" applyAlignment="1">
      <alignment horizontal="right"/>
    </xf>
    <xf numFmtId="166" fontId="13" fillId="0" borderId="0" xfId="1" applyNumberFormat="1" applyFont="1" applyBorder="1" applyAlignment="1">
      <alignment shrinkToFit="1"/>
    </xf>
    <xf numFmtId="0" fontId="59" fillId="0" borderId="0" xfId="3" applyFont="1" applyAlignment="1" applyProtection="1"/>
    <xf numFmtId="0" fontId="58" fillId="0" borderId="0" xfId="3" applyFont="1" applyAlignment="1" applyProtection="1"/>
    <xf numFmtId="166" fontId="12" fillId="0" borderId="0" xfId="1" applyNumberFormat="1" applyFont="1" applyBorder="1" applyAlignment="1">
      <alignment horizontal="left"/>
    </xf>
    <xf numFmtId="0" fontId="35" fillId="0" borderId="0" xfId="0" applyFont="1" applyFill="1"/>
    <xf numFmtId="168" fontId="9" fillId="0" borderId="56" xfId="8" applyFont="1" applyFill="1" applyBorder="1" applyAlignment="1"/>
    <xf numFmtId="168" fontId="9" fillId="0" borderId="14" xfId="8" applyFont="1" applyFill="1" applyBorder="1" applyAlignment="1"/>
    <xf numFmtId="168" fontId="9" fillId="0" borderId="77" xfId="8" applyFont="1" applyFill="1" applyBorder="1" applyAlignment="1"/>
    <xf numFmtId="0" fontId="54" fillId="4" borderId="17" xfId="14" applyFont="1" applyFill="1" applyBorder="1" applyAlignment="1">
      <alignment horizontal="center" wrapText="1"/>
    </xf>
    <xf numFmtId="164" fontId="0" fillId="0" borderId="0" xfId="0" applyNumberFormat="1"/>
    <xf numFmtId="166" fontId="0" fillId="0" borderId="0" xfId="0" applyNumberFormat="1"/>
    <xf numFmtId="10" fontId="0" fillId="0" borderId="0" xfId="0" applyNumberFormat="1"/>
    <xf numFmtId="37" fontId="0" fillId="0" borderId="0" xfId="0" applyNumberFormat="1"/>
    <xf numFmtId="5" fontId="0" fillId="0" borderId="0" xfId="0" applyNumberFormat="1"/>
    <xf numFmtId="0" fontId="16" fillId="6" borderId="8" xfId="15" applyFont="1" applyFill="1" applyBorder="1" applyAlignment="1" applyProtection="1">
      <alignment horizontal="center" vertical="center" wrapText="1"/>
    </xf>
    <xf numFmtId="37" fontId="16" fillId="4" borderId="8" xfId="16" applyFont="1" applyFill="1" applyBorder="1" applyAlignment="1" applyProtection="1">
      <alignment horizontal="center" vertical="center" wrapText="1"/>
    </xf>
    <xf numFmtId="3" fontId="15" fillId="3" borderId="78" xfId="15" applyNumberFormat="1" applyFont="1" applyFill="1" applyBorder="1"/>
    <xf numFmtId="170" fontId="15" fillId="8" borderId="0" xfId="15" applyNumberFormat="1" applyFont="1" applyFill="1"/>
    <xf numFmtId="37" fontId="17" fillId="4" borderId="70" xfId="13" applyFont="1" applyFill="1" applyBorder="1" applyAlignment="1" applyProtection="1">
      <alignment horizontal="center" wrapText="1"/>
    </xf>
    <xf numFmtId="37" fontId="17" fillId="4" borderId="17" xfId="13" applyFont="1" applyFill="1" applyBorder="1" applyAlignment="1" applyProtection="1">
      <alignment horizontal="center" wrapText="1"/>
    </xf>
    <xf numFmtId="188" fontId="14" fillId="0" borderId="0" xfId="13" applyNumberFormat="1" applyFont="1" applyFill="1" applyBorder="1" applyProtection="1"/>
    <xf numFmtId="186" fontId="14" fillId="3" borderId="1" xfId="0" applyNumberFormat="1" applyFont="1" applyFill="1" applyBorder="1" applyAlignment="1" applyProtection="1">
      <alignment horizontal="center"/>
    </xf>
    <xf numFmtId="170" fontId="14" fillId="2" borderId="1" xfId="9" applyNumberFormat="1" applyFont="1" applyFill="1" applyBorder="1" applyAlignment="1">
      <alignment horizontal="center"/>
    </xf>
    <xf numFmtId="179" fontId="14" fillId="0" borderId="71" xfId="13" applyNumberFormat="1" applyFont="1" applyFill="1" applyBorder="1" applyProtection="1"/>
    <xf numFmtId="187" fontId="14" fillId="3" borderId="1" xfId="0" applyNumberFormat="1" applyFont="1" applyFill="1" applyBorder="1" applyAlignment="1" applyProtection="1">
      <alignment horizontal="center"/>
    </xf>
    <xf numFmtId="0" fontId="17" fillId="0" borderId="0" xfId="0" applyFont="1" applyFill="1" applyBorder="1" applyAlignment="1" applyProtection="1">
      <alignment horizontal="left"/>
    </xf>
    <xf numFmtId="0" fontId="14" fillId="0" borderId="0" xfId="0" applyFont="1" applyFill="1" applyBorder="1" applyAlignment="1" applyProtection="1">
      <alignment horizontal="left"/>
    </xf>
    <xf numFmtId="41" fontId="14" fillId="10" borderId="0" xfId="0" applyNumberFormat="1" applyFont="1" applyFill="1" applyBorder="1" applyAlignment="1">
      <alignment horizontal="center"/>
    </xf>
    <xf numFmtId="0" fontId="9" fillId="0" borderId="0" xfId="0" applyFont="1" applyFill="1" applyAlignment="1">
      <alignment horizontal="left"/>
    </xf>
    <xf numFmtId="49" fontId="20" fillId="0" borderId="79" xfId="0" applyNumberFormat="1" applyFont="1" applyBorder="1" applyAlignment="1">
      <alignment horizontal="center"/>
    </xf>
    <xf numFmtId="0" fontId="20" fillId="0" borderId="80" xfId="0" applyFont="1" applyBorder="1"/>
    <xf numFmtId="38" fontId="20" fillId="0" borderId="80" xfId="0" applyNumberFormat="1" applyFont="1" applyBorder="1"/>
    <xf numFmtId="49" fontId="20" fillId="0" borderId="81" xfId="0" applyNumberFormat="1" applyFont="1" applyBorder="1" applyAlignment="1">
      <alignment horizontal="center"/>
    </xf>
    <xf numFmtId="0" fontId="20" fillId="0" borderId="82" xfId="0" applyFont="1" applyBorder="1"/>
    <xf numFmtId="38" fontId="20" fillId="0" borderId="82" xfId="0" applyNumberFormat="1" applyFont="1" applyBorder="1"/>
    <xf numFmtId="0" fontId="20" fillId="0" borderId="83" xfId="0" applyFont="1" applyBorder="1" applyAlignment="1">
      <alignment horizontal="left"/>
    </xf>
    <xf numFmtId="49" fontId="20" fillId="0" borderId="84" xfId="0" applyNumberFormat="1" applyFont="1" applyBorder="1" applyAlignment="1">
      <alignment horizontal="center"/>
    </xf>
    <xf numFmtId="0" fontId="20" fillId="0" borderId="85" xfId="0" applyFont="1" applyBorder="1"/>
    <xf numFmtId="49" fontId="20" fillId="0" borderId="86" xfId="0" applyNumberFormat="1" applyFont="1" applyBorder="1" applyAlignment="1">
      <alignment horizontal="center"/>
    </xf>
    <xf numFmtId="0" fontId="20" fillId="0" borderId="87" xfId="0" applyFont="1" applyBorder="1"/>
    <xf numFmtId="38" fontId="20" fillId="0" borderId="21" xfId="0" applyNumberFormat="1" applyFont="1" applyBorder="1"/>
    <xf numFmtId="49" fontId="20" fillId="0" borderId="0" xfId="0" applyNumberFormat="1" applyFont="1" applyAlignment="1">
      <alignment horizontal="center"/>
    </xf>
    <xf numFmtId="0" fontId="20" fillId="0" borderId="0" xfId="0" applyFont="1"/>
    <xf numFmtId="0" fontId="22" fillId="0" borderId="21" xfId="0" applyFont="1" applyBorder="1" applyAlignment="1">
      <alignment horizontal="center" vertical="center" wrapText="1"/>
    </xf>
    <xf numFmtId="0" fontId="22" fillId="0" borderId="21" xfId="0" applyFont="1" applyBorder="1" applyAlignment="1">
      <alignment horizontal="center" vertical="center"/>
    </xf>
    <xf numFmtId="38" fontId="9" fillId="11" borderId="1" xfId="0" applyNumberFormat="1" applyFont="1" applyFill="1" applyBorder="1" applyAlignment="1">
      <alignment vertical="center"/>
    </xf>
    <xf numFmtId="38" fontId="9" fillId="12" borderId="28" xfId="0" applyNumberFormat="1" applyFont="1" applyFill="1" applyBorder="1" applyAlignment="1">
      <alignment horizontal="center" vertical="center"/>
    </xf>
    <xf numFmtId="38" fontId="9" fillId="11" borderId="0" xfId="0" applyNumberFormat="1" applyFont="1" applyFill="1" applyBorder="1"/>
    <xf numFmtId="38" fontId="9" fillId="12" borderId="0" xfId="0" applyNumberFormat="1" applyFont="1" applyFill="1" applyBorder="1" applyAlignment="1">
      <alignment vertical="center"/>
    </xf>
    <xf numFmtId="38" fontId="9" fillId="11" borderId="0" xfId="0" applyNumberFormat="1" applyFont="1" applyFill="1" applyBorder="1" applyAlignment="1">
      <alignment vertical="center"/>
    </xf>
    <xf numFmtId="38" fontId="9" fillId="12" borderId="0" xfId="0" applyNumberFormat="1" applyFont="1" applyFill="1" applyBorder="1"/>
    <xf numFmtId="38" fontId="14" fillId="0" borderId="0" xfId="0" applyNumberFormat="1" applyFont="1" applyFill="1" applyBorder="1" applyAlignment="1">
      <alignment horizontal="right" vertical="center"/>
    </xf>
    <xf numFmtId="10" fontId="14" fillId="0" borderId="0" xfId="0" applyNumberFormat="1" applyFont="1" applyFill="1" applyBorder="1" applyAlignment="1">
      <alignment horizontal="left" vertical="center"/>
    </xf>
    <xf numFmtId="189" fontId="14" fillId="0" borderId="14" xfId="0" applyNumberFormat="1" applyFont="1" applyFill="1" applyBorder="1" applyAlignment="1">
      <alignment horizontal="center"/>
    </xf>
    <xf numFmtId="189" fontId="14" fillId="0" borderId="12" xfId="0" applyNumberFormat="1" applyFont="1" applyFill="1" applyBorder="1" applyAlignment="1">
      <alignment horizontal="center"/>
    </xf>
    <xf numFmtId="189" fontId="14" fillId="0" borderId="15" xfId="0" applyNumberFormat="1" applyFont="1" applyFill="1" applyBorder="1" applyAlignment="1">
      <alignment horizontal="center"/>
    </xf>
    <xf numFmtId="38" fontId="20" fillId="0" borderId="88" xfId="0" applyNumberFormat="1" applyFont="1" applyBorder="1"/>
    <xf numFmtId="38" fontId="71" fillId="4" borderId="21" xfId="1" applyNumberFormat="1" applyFont="1" applyFill="1" applyBorder="1" applyAlignment="1">
      <alignment horizontal="center" wrapText="1"/>
    </xf>
    <xf numFmtId="38" fontId="72" fillId="0" borderId="21" xfId="1" applyNumberFormat="1" applyFont="1" applyBorder="1" applyAlignment="1">
      <alignment horizontal="center" wrapText="1"/>
    </xf>
    <xf numFmtId="0" fontId="72" fillId="3" borderId="21" xfId="0" applyFont="1" applyFill="1" applyBorder="1" applyAlignment="1">
      <alignment horizontal="center" wrapText="1"/>
    </xf>
    <xf numFmtId="170" fontId="72" fillId="3" borderId="21" xfId="0" applyNumberFormat="1" applyFont="1" applyFill="1" applyBorder="1" applyAlignment="1">
      <alignment horizontal="center" wrapText="1"/>
    </xf>
    <xf numFmtId="38" fontId="72" fillId="0" borderId="72" xfId="0" applyNumberFormat="1" applyFont="1" applyBorder="1" applyAlignment="1">
      <alignment horizontal="center" wrapText="1"/>
    </xf>
    <xf numFmtId="38" fontId="72" fillId="0" borderId="63" xfId="1" applyNumberFormat="1" applyFont="1" applyBorder="1" applyAlignment="1">
      <alignment horizontal="center" wrapText="1"/>
    </xf>
    <xf numFmtId="38" fontId="72" fillId="4" borderId="21" xfId="0" applyNumberFormat="1" applyFont="1" applyFill="1" applyBorder="1" applyAlignment="1">
      <alignment horizontal="center" wrapText="1"/>
    </xf>
    <xf numFmtId="38" fontId="72" fillId="0" borderId="6" xfId="0" applyNumberFormat="1" applyFont="1" applyBorder="1" applyAlignment="1">
      <alignment horizontal="center" wrapText="1"/>
    </xf>
    <xf numFmtId="41" fontId="71" fillId="3" borderId="10" xfId="2" applyNumberFormat="1" applyFont="1" applyFill="1" applyBorder="1" applyProtection="1"/>
    <xf numFmtId="41" fontId="71" fillId="3" borderId="10" xfId="2" applyNumberFormat="1" applyFont="1" applyFill="1" applyBorder="1" applyAlignment="1" applyProtection="1">
      <alignment horizontal="right"/>
    </xf>
    <xf numFmtId="41" fontId="71" fillId="0" borderId="10" xfId="2" applyNumberFormat="1" applyFont="1" applyBorder="1" applyProtection="1"/>
    <xf numFmtId="164" fontId="71" fillId="3" borderId="5" xfId="0" applyNumberFormat="1" applyFont="1" applyFill="1" applyBorder="1" applyAlignment="1" applyProtection="1">
      <alignment horizontal="center"/>
    </xf>
    <xf numFmtId="170" fontId="71" fillId="3" borderId="5" xfId="0" applyNumberFormat="1" applyFont="1" applyFill="1" applyBorder="1" applyAlignment="1" applyProtection="1">
      <alignment horizontal="center"/>
    </xf>
    <xf numFmtId="41" fontId="71" fillId="0" borderId="10" xfId="0" applyNumberFormat="1" applyFont="1" applyBorder="1" applyProtection="1"/>
    <xf numFmtId="41" fontId="71" fillId="0" borderId="73" xfId="0" applyNumberFormat="1" applyFont="1" applyBorder="1" applyAlignment="1" applyProtection="1">
      <alignment horizontal="right"/>
    </xf>
    <xf numFmtId="41" fontId="71" fillId="3" borderId="10" xfId="0" applyNumberFormat="1" applyFont="1" applyFill="1" applyBorder="1" applyProtection="1"/>
    <xf numFmtId="41" fontId="71" fillId="3" borderId="1" xfId="2" applyNumberFormat="1" applyFont="1" applyFill="1" applyBorder="1" applyProtection="1"/>
    <xf numFmtId="41" fontId="71" fillId="3" borderId="1" xfId="2" applyNumberFormat="1" applyFont="1" applyFill="1" applyBorder="1" applyAlignment="1" applyProtection="1">
      <alignment horizontal="right"/>
    </xf>
    <xf numFmtId="41" fontId="71" fillId="0" borderId="1" xfId="2" applyNumberFormat="1" applyFont="1" applyBorder="1" applyProtection="1"/>
    <xf numFmtId="164" fontId="71" fillId="3" borderId="1" xfId="0" applyNumberFormat="1" applyFont="1" applyFill="1" applyBorder="1" applyAlignment="1" applyProtection="1">
      <alignment horizontal="center"/>
    </xf>
    <xf numFmtId="170" fontId="71" fillId="3" borderId="1" xfId="0" applyNumberFormat="1" applyFont="1" applyFill="1" applyBorder="1" applyAlignment="1" applyProtection="1">
      <alignment horizontal="center"/>
    </xf>
    <xf numFmtId="41" fontId="71" fillId="0" borderId="1" xfId="0" applyNumberFormat="1" applyFont="1" applyBorder="1" applyProtection="1"/>
    <xf numFmtId="41" fontId="71" fillId="0" borderId="74" xfId="0" applyNumberFormat="1" applyFont="1" applyBorder="1" applyAlignment="1" applyProtection="1">
      <alignment horizontal="right"/>
    </xf>
    <xf numFmtId="41" fontId="71" fillId="3" borderId="1" xfId="0" applyNumberFormat="1" applyFont="1" applyFill="1" applyBorder="1" applyProtection="1"/>
    <xf numFmtId="41" fontId="71" fillId="3" borderId="46" xfId="2" applyNumberFormat="1" applyFont="1" applyFill="1" applyBorder="1" applyProtection="1"/>
    <xf numFmtId="41" fontId="71" fillId="3" borderId="46" xfId="2" applyNumberFormat="1" applyFont="1" applyFill="1" applyBorder="1" applyAlignment="1" applyProtection="1">
      <alignment horizontal="right"/>
    </xf>
    <xf numFmtId="41" fontId="71" fillId="0" borderId="46" xfId="2" applyNumberFormat="1" applyFont="1" applyBorder="1" applyProtection="1"/>
    <xf numFmtId="41" fontId="71" fillId="0" borderId="46" xfId="0" applyNumberFormat="1" applyFont="1" applyBorder="1" applyProtection="1"/>
    <xf numFmtId="41" fontId="71" fillId="0" borderId="75" xfId="0" applyNumberFormat="1" applyFont="1" applyBorder="1" applyAlignment="1" applyProtection="1">
      <alignment horizontal="right"/>
    </xf>
    <xf numFmtId="41" fontId="71" fillId="3" borderId="46" xfId="0" applyNumberFormat="1" applyFont="1" applyFill="1" applyBorder="1" applyProtection="1"/>
    <xf numFmtId="0" fontId="71" fillId="0" borderId="0" xfId="0" applyFont="1" applyBorder="1" applyAlignment="1">
      <alignment horizontal="right"/>
    </xf>
    <xf numFmtId="0" fontId="71" fillId="0" borderId="0" xfId="0" applyFont="1" applyBorder="1"/>
    <xf numFmtId="0" fontId="71" fillId="0" borderId="0" xfId="0" applyFont="1" applyFill="1" applyBorder="1"/>
    <xf numFmtId="0" fontId="73" fillId="0" borderId="0" xfId="3" applyFont="1" applyAlignment="1" applyProtection="1"/>
    <xf numFmtId="185" fontId="35" fillId="0" borderId="0" xfId="18" applyNumberFormat="1" applyFont="1" applyAlignment="1" applyProtection="1">
      <protection locked="0"/>
    </xf>
    <xf numFmtId="164" fontId="71" fillId="0" borderId="10" xfId="0" applyNumberFormat="1" applyFont="1" applyBorder="1" applyAlignment="1" applyProtection="1">
      <alignment horizontal="center"/>
    </xf>
    <xf numFmtId="0" fontId="71" fillId="0" borderId="10" xfId="0" applyFont="1" applyBorder="1"/>
    <xf numFmtId="164" fontId="71" fillId="0" borderId="1" xfId="0" applyNumberFormat="1" applyFont="1" applyBorder="1" applyAlignment="1" applyProtection="1">
      <alignment horizontal="center"/>
    </xf>
    <xf numFmtId="0" fontId="71" fillId="0" borderId="1" xfId="0" applyFont="1" applyBorder="1"/>
    <xf numFmtId="164" fontId="71" fillId="0" borderId="46" xfId="0" applyNumberFormat="1" applyFont="1" applyBorder="1" applyAlignment="1" applyProtection="1">
      <alignment horizontal="center"/>
    </xf>
    <xf numFmtId="0" fontId="71" fillId="0" borderId="46" xfId="0" applyFont="1" applyBorder="1"/>
    <xf numFmtId="0" fontId="71" fillId="0" borderId="0" xfId="0" applyFont="1" applyBorder="1" applyAlignment="1">
      <alignment shrinkToFit="1"/>
    </xf>
    <xf numFmtId="38" fontId="71" fillId="0" borderId="2" xfId="1" applyNumberFormat="1" applyFont="1" applyBorder="1" applyAlignment="1" applyProtection="1">
      <alignment shrinkToFit="1"/>
    </xf>
    <xf numFmtId="38" fontId="71" fillId="0" borderId="2" xfId="1" applyNumberFormat="1" applyFont="1" applyBorder="1" applyAlignment="1" applyProtection="1"/>
    <xf numFmtId="164" fontId="71" fillId="0" borderId="0" xfId="0" applyNumberFormat="1" applyFont="1" applyBorder="1" applyAlignment="1" applyProtection="1">
      <alignment horizontal="center"/>
    </xf>
    <xf numFmtId="170" fontId="71" fillId="0" borderId="2" xfId="0" applyNumberFormat="1" applyFont="1" applyBorder="1" applyAlignment="1" applyProtection="1">
      <alignment horizontal="center" shrinkToFit="1"/>
    </xf>
    <xf numFmtId="41" fontId="71" fillId="0" borderId="2" xfId="0" applyNumberFormat="1" applyFont="1" applyBorder="1" applyAlignment="1" applyProtection="1">
      <alignment shrinkToFit="1"/>
    </xf>
    <xf numFmtId="41" fontId="71" fillId="0" borderId="2" xfId="0" applyNumberFormat="1" applyFont="1" applyBorder="1" applyAlignment="1" applyProtection="1">
      <alignment horizontal="right" shrinkToFit="1"/>
    </xf>
    <xf numFmtId="38" fontId="71" fillId="0" borderId="0" xfId="1" applyNumberFormat="1" applyFont="1" applyBorder="1" applyAlignment="1">
      <alignment horizontal="center"/>
    </xf>
    <xf numFmtId="38" fontId="71" fillId="0" borderId="0" xfId="1" applyNumberFormat="1" applyFont="1" applyBorder="1"/>
    <xf numFmtId="170" fontId="71" fillId="0" borderId="0" xfId="0" applyNumberFormat="1" applyFont="1" applyBorder="1" applyAlignment="1">
      <alignment horizontal="center"/>
    </xf>
    <xf numFmtId="38" fontId="71" fillId="0" borderId="0" xfId="0" applyNumberFormat="1" applyFont="1" applyBorder="1"/>
    <xf numFmtId="170" fontId="71" fillId="0" borderId="0" xfId="0" applyNumberFormat="1" applyFont="1" applyBorder="1"/>
    <xf numFmtId="38" fontId="71" fillId="0" borderId="0" xfId="1" applyNumberFormat="1" applyFont="1" applyBorder="1" applyAlignment="1">
      <alignment horizontal="right"/>
    </xf>
    <xf numFmtId="38" fontId="71" fillId="0" borderId="0" xfId="0" applyNumberFormat="1" applyFont="1" applyBorder="1" applyAlignment="1">
      <alignment horizontal="right"/>
    </xf>
    <xf numFmtId="38" fontId="71" fillId="0" borderId="0" xfId="1" applyNumberFormat="1" applyFont="1" applyFill="1" applyBorder="1"/>
    <xf numFmtId="170" fontId="71" fillId="0" borderId="0" xfId="0" applyNumberFormat="1" applyFont="1" applyFill="1" applyBorder="1"/>
    <xf numFmtId="38" fontId="74" fillId="0" borderId="0" xfId="1" applyNumberFormat="1" applyFont="1" applyFill="1" applyBorder="1" applyAlignment="1">
      <alignment horizontal="left"/>
    </xf>
    <xf numFmtId="0" fontId="71" fillId="0" borderId="0" xfId="0" applyFont="1" applyFill="1"/>
    <xf numFmtId="0" fontId="75" fillId="0" borderId="0" xfId="0" applyFont="1" applyFill="1" applyBorder="1" applyAlignment="1"/>
    <xf numFmtId="38" fontId="71" fillId="0" borderId="0" xfId="0" applyNumberFormat="1" applyFont="1" applyFill="1"/>
    <xf numFmtId="40" fontId="71" fillId="0" borderId="0" xfId="0" applyNumberFormat="1" applyFont="1" applyFill="1"/>
    <xf numFmtId="0" fontId="71" fillId="0" borderId="16" xfId="0" applyFont="1" applyBorder="1"/>
    <xf numFmtId="0" fontId="71" fillId="0" borderId="0" xfId="0" applyFont="1"/>
    <xf numFmtId="49" fontId="74" fillId="0" borderId="0" xfId="0" applyNumberFormat="1" applyFont="1" applyFill="1" applyBorder="1" applyAlignment="1">
      <alignment horizontal="left" vertical="center"/>
    </xf>
    <xf numFmtId="0" fontId="74" fillId="0" borderId="0" xfId="0" applyFont="1" applyFill="1" applyBorder="1" applyAlignment="1">
      <alignment vertical="center"/>
    </xf>
    <xf numFmtId="38" fontId="74" fillId="0" borderId="0" xfId="0" applyNumberFormat="1" applyFont="1" applyFill="1" applyBorder="1" applyAlignment="1">
      <alignment vertical="center"/>
    </xf>
    <xf numFmtId="0" fontId="74" fillId="0" borderId="0" xfId="0" applyFont="1" applyFill="1" applyBorder="1"/>
    <xf numFmtId="38" fontId="74" fillId="0" borderId="0" xfId="1" applyNumberFormat="1" applyFont="1" applyFill="1" applyBorder="1"/>
    <xf numFmtId="38" fontId="71" fillId="0" borderId="0" xfId="1" applyNumberFormat="1" applyFont="1" applyFill="1" applyBorder="1" applyAlignment="1">
      <alignment horizontal="center"/>
    </xf>
    <xf numFmtId="170" fontId="74" fillId="0" borderId="0" xfId="0" applyNumberFormat="1" applyFont="1" applyFill="1" applyBorder="1"/>
    <xf numFmtId="38" fontId="74" fillId="0" borderId="0" xfId="0" applyNumberFormat="1" applyFont="1" applyFill="1" applyBorder="1"/>
    <xf numFmtId="37" fontId="74" fillId="0" borderId="0" xfId="10" applyFont="1" applyFill="1" applyBorder="1"/>
    <xf numFmtId="166" fontId="74" fillId="0" borderId="0" xfId="1" applyNumberFormat="1" applyFont="1" applyFill="1" applyBorder="1"/>
    <xf numFmtId="0" fontId="74" fillId="0" borderId="0" xfId="11" applyFont="1" applyFill="1" applyBorder="1"/>
    <xf numFmtId="38" fontId="74" fillId="0" borderId="0" xfId="1" applyNumberFormat="1" applyFont="1" applyFill="1" applyBorder="1" applyAlignment="1">
      <alignment horizontal="center"/>
    </xf>
    <xf numFmtId="43" fontId="74" fillId="0" borderId="0" xfId="1" applyFont="1" applyFill="1" applyBorder="1"/>
    <xf numFmtId="37" fontId="74" fillId="0" borderId="0" xfId="12" applyFont="1" applyFill="1" applyBorder="1"/>
    <xf numFmtId="168" fontId="74" fillId="0" borderId="0" xfId="8" applyFont="1" applyFill="1" applyBorder="1" applyAlignment="1">
      <alignment horizontal="left"/>
    </xf>
    <xf numFmtId="168" fontId="71" fillId="0" borderId="0" xfId="8" applyFont="1" applyFill="1"/>
    <xf numFmtId="168" fontId="71" fillId="0" borderId="0" xfId="8" applyFont="1" applyFill="1" applyBorder="1" applyAlignment="1">
      <alignment horizontal="left"/>
    </xf>
    <xf numFmtId="168" fontId="71" fillId="0" borderId="0" xfId="8" applyFont="1" applyFill="1" applyAlignment="1">
      <alignment horizontal="center"/>
    </xf>
    <xf numFmtId="173" fontId="71" fillId="0" borderId="0" xfId="8" applyNumberFormat="1" applyFont="1" applyFill="1" applyAlignment="1">
      <alignment horizontal="center"/>
    </xf>
    <xf numFmtId="173" fontId="71" fillId="0" borderId="0" xfId="8" quotePrefix="1" applyNumberFormat="1" applyFont="1" applyFill="1" applyAlignment="1">
      <alignment horizontal="center"/>
    </xf>
    <xf numFmtId="168" fontId="71" fillId="0" borderId="0" xfId="8" quotePrefix="1" applyFont="1" applyFill="1" applyAlignment="1">
      <alignment horizontal="center"/>
    </xf>
    <xf numFmtId="168" fontId="71" fillId="0" borderId="0" xfId="8" quotePrefix="1" applyFont="1" applyFill="1"/>
    <xf numFmtId="0" fontId="74" fillId="0" borderId="0" xfId="14" applyFont="1" applyFill="1" applyBorder="1"/>
    <xf numFmtId="0" fontId="71" fillId="0" borderId="0" xfId="14" applyFont="1" applyFill="1" applyBorder="1"/>
    <xf numFmtId="37" fontId="74" fillId="0" borderId="0" xfId="13" applyFont="1" applyFill="1" applyAlignment="1">
      <alignment horizontal="center"/>
    </xf>
    <xf numFmtId="0" fontId="74" fillId="0" borderId="0" xfId="15" applyFont="1" applyFill="1"/>
    <xf numFmtId="38" fontId="74" fillId="0" borderId="0" xfId="15" applyNumberFormat="1" applyFont="1" applyFill="1"/>
    <xf numFmtId="40" fontId="74" fillId="0" borderId="0" xfId="15" applyNumberFormat="1" applyFont="1" applyFill="1"/>
    <xf numFmtId="0" fontId="71" fillId="0" borderId="0" xfId="15" applyFont="1" applyFill="1"/>
    <xf numFmtId="0" fontId="71" fillId="0" borderId="0" xfId="15" applyFont="1" applyFill="1" applyBorder="1"/>
    <xf numFmtId="37" fontId="74" fillId="0" borderId="0" xfId="13" applyFont="1" applyFill="1" applyBorder="1" applyAlignment="1">
      <alignment horizontal="left"/>
    </xf>
    <xf numFmtId="37" fontId="74" fillId="0" borderId="0" xfId="13" applyFont="1" applyFill="1"/>
    <xf numFmtId="37" fontId="71" fillId="0" borderId="0" xfId="13" applyFont="1" applyFill="1"/>
    <xf numFmtId="0" fontId="71" fillId="0" borderId="0" xfId="0" applyFont="1" applyFill="1" applyBorder="1" applyProtection="1"/>
    <xf numFmtId="0" fontId="71" fillId="0" borderId="16" xfId="0" applyFont="1" applyFill="1" applyBorder="1"/>
    <xf numFmtId="49" fontId="74" fillId="0" borderId="0" xfId="0" applyNumberFormat="1" applyFont="1" applyFill="1" applyBorder="1" applyAlignment="1">
      <alignment horizontal="center"/>
    </xf>
    <xf numFmtId="0" fontId="74" fillId="0" borderId="0" xfId="0" applyFont="1" applyFill="1" applyBorder="1" applyAlignment="1">
      <alignment horizontal="left"/>
    </xf>
    <xf numFmtId="38" fontId="74" fillId="0" borderId="0" xfId="0" applyNumberFormat="1" applyFont="1" applyFill="1" applyBorder="1" applyAlignment="1">
      <alignment horizontal="right"/>
    </xf>
    <xf numFmtId="38" fontId="74" fillId="0" borderId="0" xfId="0" applyNumberFormat="1" applyFont="1" applyFill="1" applyBorder="1" applyAlignment="1">
      <alignment horizontal="center"/>
    </xf>
    <xf numFmtId="10" fontId="74" fillId="0" borderId="0" xfId="0" applyNumberFormat="1" applyFont="1" applyFill="1" applyBorder="1" applyAlignment="1">
      <alignment horizontal="right"/>
    </xf>
    <xf numFmtId="0" fontId="71" fillId="0" borderId="0" xfId="0" applyFont="1" applyFill="1" applyBorder="1" applyAlignment="1">
      <alignment horizontal="right"/>
    </xf>
    <xf numFmtId="0" fontId="71" fillId="0" borderId="0" xfId="0" applyFont="1" applyFill="1" applyBorder="1" applyAlignment="1">
      <alignment horizontal="center"/>
    </xf>
    <xf numFmtId="49" fontId="71" fillId="0" borderId="0" xfId="0" applyNumberFormat="1" applyFont="1" applyFill="1" applyAlignment="1">
      <alignment horizontal="center"/>
    </xf>
    <xf numFmtId="1" fontId="76" fillId="0" borderId="0" xfId="0" applyNumberFormat="1" applyFont="1" applyFill="1" applyBorder="1"/>
    <xf numFmtId="38" fontId="74" fillId="0" borderId="0" xfId="0" applyNumberFormat="1" applyFont="1" applyFill="1" applyBorder="1" applyAlignment="1">
      <alignment horizontal="left" vertical="center"/>
    </xf>
    <xf numFmtId="38" fontId="74" fillId="0" borderId="0" xfId="0" applyNumberFormat="1" applyFont="1" applyFill="1" applyBorder="1" applyAlignment="1">
      <alignment horizontal="left"/>
    </xf>
    <xf numFmtId="38" fontId="71" fillId="0" borderId="0" xfId="0" applyNumberFormat="1" applyFont="1" applyFill="1" applyBorder="1"/>
    <xf numFmtId="37" fontId="74" fillId="0" borderId="0" xfId="10" applyFont="1" applyFill="1" applyBorder="1" applyAlignment="1" applyProtection="1">
      <alignment horizontal="left"/>
      <protection locked="0"/>
    </xf>
    <xf numFmtId="37" fontId="71" fillId="0" borderId="0" xfId="10" applyFont="1" applyFill="1" applyBorder="1"/>
    <xf numFmtId="166" fontId="71" fillId="0" borderId="0" xfId="1" applyNumberFormat="1" applyFont="1" applyFill="1" applyBorder="1"/>
    <xf numFmtId="37" fontId="71" fillId="0" borderId="0" xfId="10" applyFont="1" applyFill="1" applyBorder="1" applyProtection="1">
      <protection locked="0"/>
    </xf>
    <xf numFmtId="0" fontId="74" fillId="0" borderId="0" xfId="11" applyFont="1" applyFill="1" applyBorder="1" applyAlignment="1">
      <alignment horizontal="left"/>
    </xf>
    <xf numFmtId="0" fontId="71" fillId="0" borderId="0" xfId="11" applyFont="1" applyFill="1" applyBorder="1" applyAlignment="1">
      <alignment horizontal="center"/>
    </xf>
    <xf numFmtId="166" fontId="74" fillId="0" borderId="0" xfId="1" applyNumberFormat="1" applyFont="1" applyFill="1" applyBorder="1" applyAlignment="1">
      <alignment horizontal="left"/>
    </xf>
    <xf numFmtId="0" fontId="74" fillId="0" borderId="0" xfId="14" applyFont="1" applyFill="1" applyBorder="1" applyAlignment="1">
      <alignment horizontal="left"/>
    </xf>
    <xf numFmtId="0" fontId="74" fillId="0" borderId="0" xfId="15" applyFont="1" applyFill="1" applyBorder="1" applyAlignment="1">
      <alignment horizontal="left"/>
    </xf>
    <xf numFmtId="0" fontId="71" fillId="0" borderId="0" xfId="0" applyFont="1" applyFill="1" applyAlignment="1">
      <alignment horizontal="left"/>
    </xf>
    <xf numFmtId="1" fontId="76" fillId="0" borderId="0" xfId="0" applyNumberFormat="1" applyFont="1" applyFill="1" applyBorder="1" applyAlignment="1">
      <alignment horizontal="center"/>
    </xf>
    <xf numFmtId="0" fontId="71" fillId="0" borderId="0" xfId="0" applyFont="1" applyFill="1" applyBorder="1" applyAlignment="1">
      <alignment vertical="center"/>
    </xf>
    <xf numFmtId="38" fontId="71" fillId="0" borderId="0" xfId="0" applyNumberFormat="1" applyFont="1" applyFill="1" applyBorder="1" applyAlignment="1">
      <alignment horizontal="center" vertical="center"/>
    </xf>
    <xf numFmtId="38" fontId="71" fillId="0" borderId="0" xfId="0" applyNumberFormat="1" applyFont="1" applyFill="1" applyBorder="1" applyAlignment="1">
      <alignment vertical="center"/>
    </xf>
    <xf numFmtId="38" fontId="74" fillId="0" borderId="39" xfId="0" applyNumberFormat="1" applyFont="1" applyFill="1" applyBorder="1" applyAlignment="1">
      <alignment horizontal="left"/>
    </xf>
    <xf numFmtId="38" fontId="71" fillId="0" borderId="0" xfId="0" quotePrefix="1" applyNumberFormat="1" applyFont="1" applyFill="1" applyBorder="1" applyAlignment="1">
      <alignment horizontal="center"/>
    </xf>
    <xf numFmtId="37" fontId="74" fillId="0" borderId="39" xfId="10" applyFont="1" applyFill="1" applyBorder="1" applyAlignment="1" applyProtection="1">
      <alignment horizontal="left"/>
      <protection locked="0"/>
    </xf>
    <xf numFmtId="37" fontId="77" fillId="0" borderId="0" xfId="10" quotePrefix="1" applyFont="1" applyBorder="1" applyAlignment="1">
      <alignment horizontal="center"/>
    </xf>
    <xf numFmtId="166" fontId="77" fillId="0" borderId="0" xfId="1" quotePrefix="1" applyNumberFormat="1" applyFont="1" applyFill="1" applyBorder="1" applyAlignment="1">
      <alignment horizontal="center"/>
    </xf>
    <xf numFmtId="37" fontId="77" fillId="0" borderId="0" xfId="10" quotePrefix="1" applyFont="1" applyFill="1" applyBorder="1" applyAlignment="1">
      <alignment horizontal="center"/>
    </xf>
    <xf numFmtId="37" fontId="77" fillId="0" borderId="0" xfId="10" quotePrefix="1" applyFont="1" applyFill="1" applyBorder="1" applyProtection="1">
      <protection locked="0"/>
    </xf>
    <xf numFmtId="0" fontId="74" fillId="0" borderId="39" xfId="11" applyFont="1" applyFill="1" applyBorder="1" applyAlignment="1">
      <alignment horizontal="left"/>
    </xf>
    <xf numFmtId="0" fontId="71" fillId="0" borderId="0" xfId="11" applyFont="1" applyFill="1" applyBorder="1"/>
    <xf numFmtId="0" fontId="71" fillId="0" borderId="39" xfId="11" applyFont="1" applyFill="1" applyBorder="1"/>
    <xf numFmtId="0" fontId="78" fillId="0" borderId="34" xfId="11" applyFont="1" applyFill="1" applyBorder="1"/>
    <xf numFmtId="0" fontId="71" fillId="0" borderId="35" xfId="11" applyFont="1" applyFill="1" applyBorder="1"/>
    <xf numFmtId="0" fontId="71" fillId="0" borderId="42" xfId="11" applyFont="1" applyFill="1" applyBorder="1"/>
    <xf numFmtId="166" fontId="74" fillId="0" borderId="0" xfId="1" applyNumberFormat="1" applyFont="1" applyBorder="1" applyAlignment="1">
      <alignment horizontal="left"/>
    </xf>
    <xf numFmtId="37" fontId="71" fillId="0" borderId="0" xfId="12" applyFont="1" applyFill="1" applyBorder="1"/>
    <xf numFmtId="43" fontId="71" fillId="0" borderId="0" xfId="1" applyFont="1" applyFill="1" applyBorder="1"/>
    <xf numFmtId="168" fontId="71" fillId="0" borderId="56" xfId="8" applyFont="1" applyFill="1" applyBorder="1" applyAlignment="1"/>
    <xf numFmtId="168" fontId="71" fillId="0" borderId="14" xfId="8" applyFont="1" applyFill="1" applyBorder="1" applyAlignment="1"/>
    <xf numFmtId="168" fontId="71" fillId="0" borderId="77" xfId="8" applyFont="1" applyFill="1" applyBorder="1" applyAlignment="1"/>
    <xf numFmtId="0" fontId="74" fillId="0" borderId="39" xfId="15" applyFont="1" applyFill="1" applyBorder="1" applyAlignment="1">
      <alignment horizontal="left"/>
    </xf>
    <xf numFmtId="0" fontId="71" fillId="0" borderId="0" xfId="15" quotePrefix="1" applyFont="1" applyFill="1" applyAlignment="1">
      <alignment horizontal="center"/>
    </xf>
    <xf numFmtId="0" fontId="71" fillId="0" borderId="0" xfId="15" applyFont="1" applyFill="1" applyAlignment="1">
      <alignment horizontal="center"/>
    </xf>
    <xf numFmtId="38" fontId="71" fillId="0" borderId="0" xfId="15" applyNumberFormat="1" applyFont="1" applyFill="1" applyAlignment="1">
      <alignment horizontal="center"/>
    </xf>
    <xf numFmtId="40" fontId="71" fillId="0" borderId="0" xfId="15" quotePrefix="1" applyNumberFormat="1" applyFont="1" applyFill="1" applyAlignment="1">
      <alignment horizontal="center"/>
    </xf>
    <xf numFmtId="37" fontId="77" fillId="0" borderId="0" xfId="13" applyFont="1" applyAlignment="1">
      <alignment horizontal="right"/>
    </xf>
    <xf numFmtId="179" fontId="77" fillId="0" borderId="0" xfId="13" applyNumberFormat="1" applyFont="1"/>
    <xf numFmtId="38" fontId="74" fillId="0" borderId="11" xfId="0" applyNumberFormat="1" applyFont="1" applyFill="1" applyBorder="1" applyAlignment="1">
      <alignment horizontal="left"/>
    </xf>
    <xf numFmtId="49" fontId="71" fillId="0" borderId="0" xfId="0" applyNumberFormat="1" applyFont="1" applyFill="1" applyBorder="1" applyAlignment="1">
      <alignment horizontal="center"/>
    </xf>
    <xf numFmtId="0" fontId="71" fillId="0" borderId="0" xfId="0" quotePrefix="1" applyFont="1" applyFill="1" applyBorder="1" applyAlignment="1">
      <alignment horizontal="center"/>
    </xf>
    <xf numFmtId="49" fontId="79" fillId="0" borderId="8" xfId="17" applyNumberFormat="1" applyFont="1" applyFill="1" applyBorder="1" applyAlignment="1">
      <alignment horizontal="center" vertical="center"/>
    </xf>
    <xf numFmtId="0" fontId="71" fillId="0" borderId="21" xfId="0" applyFont="1" applyFill="1" applyBorder="1" applyAlignment="1">
      <alignment horizontal="center" vertical="center" wrapText="1"/>
    </xf>
    <xf numFmtId="0" fontId="71" fillId="3" borderId="21" xfId="0" applyFont="1" applyFill="1" applyBorder="1" applyAlignment="1">
      <alignment horizontal="center" vertical="center" wrapText="1"/>
    </xf>
    <xf numFmtId="38" fontId="79" fillId="3" borderId="21" xfId="17" applyNumberFormat="1" applyFont="1" applyFill="1" applyBorder="1" applyAlignment="1">
      <alignment horizontal="center" vertical="center" wrapText="1"/>
    </xf>
    <xf numFmtId="38" fontId="77" fillId="0" borderId="21" xfId="0" applyNumberFormat="1" applyFont="1" applyFill="1" applyBorder="1" applyAlignment="1">
      <alignment horizontal="center" vertical="center" wrapText="1"/>
    </xf>
    <xf numFmtId="0" fontId="77" fillId="0" borderId="6" xfId="0" applyFont="1" applyFill="1" applyBorder="1" applyAlignment="1">
      <alignment horizontal="center" vertical="center" wrapText="1"/>
    </xf>
    <xf numFmtId="0" fontId="77" fillId="0" borderId="0" xfId="0" applyFont="1"/>
    <xf numFmtId="0" fontId="80" fillId="0" borderId="8" xfId="0" applyFont="1" applyBorder="1" applyAlignment="1">
      <alignment horizontal="center" wrapText="1"/>
    </xf>
    <xf numFmtId="0" fontId="80" fillId="0" borderId="21" xfId="0" applyFont="1" applyBorder="1" applyAlignment="1">
      <alignment horizontal="center" wrapText="1"/>
    </xf>
    <xf numFmtId="37" fontId="80" fillId="0" borderId="8" xfId="10" applyFont="1" applyBorder="1" applyAlignment="1" applyProtection="1">
      <alignment horizontal="center" wrapText="1"/>
    </xf>
    <xf numFmtId="37" fontId="80" fillId="0" borderId="62" xfId="10" applyFont="1" applyBorder="1" applyAlignment="1" applyProtection="1">
      <alignment wrapText="1"/>
    </xf>
    <xf numFmtId="37" fontId="80" fillId="4" borderId="8" xfId="10" applyFont="1" applyFill="1" applyBorder="1" applyAlignment="1" applyProtection="1">
      <alignment horizontal="center" wrapText="1"/>
    </xf>
    <xf numFmtId="37" fontId="80" fillId="0" borderId="6" xfId="10" applyFont="1" applyFill="1" applyBorder="1" applyAlignment="1" applyProtection="1">
      <alignment horizontal="center" wrapText="1"/>
    </xf>
    <xf numFmtId="166" fontId="80" fillId="4" borderId="3" xfId="1" applyNumberFormat="1" applyFont="1" applyFill="1" applyBorder="1" applyAlignment="1" applyProtection="1">
      <alignment horizontal="center" wrapText="1"/>
    </xf>
    <xf numFmtId="37" fontId="80" fillId="4" borderId="3" xfId="10" applyFont="1" applyFill="1" applyBorder="1" applyAlignment="1" applyProtection="1">
      <alignment horizontal="center" wrapText="1"/>
    </xf>
    <xf numFmtId="37" fontId="80" fillId="0" borderId="3" xfId="10" applyFont="1" applyFill="1" applyBorder="1" applyAlignment="1" applyProtection="1">
      <alignment horizontal="center" wrapText="1"/>
      <protection locked="0"/>
    </xf>
    <xf numFmtId="37" fontId="80" fillId="6" borderId="63" xfId="10" applyFont="1" applyFill="1" applyBorder="1" applyAlignment="1" applyProtection="1">
      <alignment horizontal="center" wrapText="1"/>
    </xf>
    <xf numFmtId="37" fontId="80" fillId="0" borderId="21" xfId="10" applyFont="1" applyBorder="1" applyAlignment="1" applyProtection="1">
      <alignment horizontal="center" wrapText="1"/>
    </xf>
    <xf numFmtId="37" fontId="80" fillId="0" borderId="6" xfId="10" applyFont="1" applyBorder="1" applyAlignment="1" applyProtection="1">
      <alignment horizontal="center" wrapText="1"/>
    </xf>
    <xf numFmtId="0" fontId="80" fillId="0" borderId="8" xfId="11" applyFont="1" applyFill="1" applyBorder="1" applyAlignment="1" applyProtection="1">
      <alignment horizontal="center" wrapText="1"/>
    </xf>
    <xf numFmtId="0" fontId="80" fillId="0" borderId="21" xfId="11" applyFont="1" applyFill="1" applyBorder="1" applyAlignment="1" applyProtection="1">
      <alignment horizontal="center" wrapText="1"/>
    </xf>
    <xf numFmtId="0" fontId="80" fillId="3" borderId="21" xfId="11" applyFont="1" applyFill="1" applyBorder="1" applyAlignment="1" applyProtection="1">
      <alignment horizontal="center" wrapText="1"/>
    </xf>
    <xf numFmtId="0" fontId="80" fillId="0" borderId="6" xfId="11" applyFont="1" applyFill="1" applyBorder="1" applyAlignment="1" applyProtection="1">
      <alignment horizontal="center" wrapText="1"/>
    </xf>
    <xf numFmtId="0" fontId="80" fillId="3" borderId="6" xfId="11" applyFont="1" applyFill="1" applyBorder="1" applyAlignment="1" applyProtection="1">
      <alignment horizontal="center" wrapText="1"/>
    </xf>
    <xf numFmtId="49" fontId="80" fillId="0" borderId="8" xfId="11" applyNumberFormat="1" applyFont="1" applyFill="1" applyBorder="1" applyAlignment="1" applyProtection="1">
      <alignment horizontal="center" wrapText="1"/>
    </xf>
    <xf numFmtId="0" fontId="80" fillId="3" borderId="8" xfId="11" applyFont="1" applyFill="1" applyBorder="1" applyAlignment="1" applyProtection="1">
      <alignment horizontal="center" wrapText="1"/>
    </xf>
    <xf numFmtId="43" fontId="80" fillId="0" borderId="6" xfId="1" applyFont="1" applyFill="1" applyBorder="1" applyAlignment="1" applyProtection="1">
      <alignment horizontal="center" wrapText="1"/>
    </xf>
    <xf numFmtId="43" fontId="80" fillId="3" borderId="8" xfId="1" applyFont="1" applyFill="1" applyBorder="1" applyAlignment="1" applyProtection="1">
      <alignment horizontal="center" wrapText="1"/>
    </xf>
    <xf numFmtId="0" fontId="80" fillId="0" borderId="62" xfId="11" applyFont="1" applyFill="1" applyBorder="1" applyAlignment="1" applyProtection="1">
      <alignment horizontal="center" wrapText="1"/>
    </xf>
    <xf numFmtId="0" fontId="80" fillId="0" borderId="18" xfId="11" applyFont="1" applyFill="1" applyBorder="1" applyAlignment="1" applyProtection="1">
      <alignment horizontal="center" wrapText="1"/>
    </xf>
    <xf numFmtId="0" fontId="81" fillId="0" borderId="17" xfId="12" applyNumberFormat="1" applyFont="1" applyBorder="1" applyAlignment="1">
      <alignment horizontal="center" wrapText="1"/>
    </xf>
    <xf numFmtId="0" fontId="81" fillId="0" borderId="17" xfId="12" applyNumberFormat="1" applyFont="1" applyBorder="1" applyAlignment="1">
      <alignment wrapText="1"/>
    </xf>
    <xf numFmtId="0" fontId="81" fillId="4" borderId="17" xfId="1" applyNumberFormat="1" applyFont="1" applyFill="1" applyBorder="1" applyAlignment="1">
      <alignment horizontal="center" wrapText="1"/>
    </xf>
    <xf numFmtId="0" fontId="81" fillId="3" borderId="17" xfId="1" applyNumberFormat="1" applyFont="1" applyFill="1" applyBorder="1" applyAlignment="1">
      <alignment horizontal="center" wrapText="1"/>
    </xf>
    <xf numFmtId="0" fontId="81" fillId="0" borderId="17" xfId="1" applyNumberFormat="1" applyFont="1" applyBorder="1" applyAlignment="1">
      <alignment horizontal="center" wrapText="1"/>
    </xf>
    <xf numFmtId="0" fontId="81" fillId="0" borderId="0" xfId="12" applyNumberFormat="1" applyFont="1" applyBorder="1" applyAlignment="1">
      <alignment horizontal="center" wrapText="1"/>
    </xf>
    <xf numFmtId="0" fontId="81" fillId="6" borderId="17" xfId="1" applyNumberFormat="1" applyFont="1" applyFill="1" applyBorder="1" applyAlignment="1">
      <alignment horizontal="center" wrapText="1"/>
    </xf>
    <xf numFmtId="0" fontId="72" fillId="0" borderId="17" xfId="15" applyFont="1" applyFill="1" applyBorder="1" applyAlignment="1" applyProtection="1">
      <alignment horizontal="center" vertical="center" wrapText="1"/>
    </xf>
    <xf numFmtId="0" fontId="82" fillId="4" borderId="30" xfId="0" applyNumberFormat="1" applyFont="1" applyFill="1" applyBorder="1" applyAlignment="1" applyProtection="1">
      <alignment horizontal="center"/>
    </xf>
    <xf numFmtId="164" fontId="82" fillId="4" borderId="31" xfId="0" applyNumberFormat="1" applyFont="1" applyFill="1" applyBorder="1" applyAlignment="1" applyProtection="1">
      <alignment horizontal="center"/>
    </xf>
    <xf numFmtId="164" fontId="82" fillId="4" borderId="32" xfId="0" applyNumberFormat="1" applyFont="1" applyFill="1" applyBorder="1" applyAlignment="1" applyProtection="1">
      <alignment horizontal="center"/>
    </xf>
    <xf numFmtId="173" fontId="72" fillId="4" borderId="17" xfId="8" applyNumberFormat="1" applyFont="1" applyFill="1" applyBorder="1" applyAlignment="1">
      <alignment horizontal="center" wrapText="1"/>
    </xf>
    <xf numFmtId="173" fontId="72" fillId="0" borderId="17" xfId="8" applyNumberFormat="1" applyFont="1" applyFill="1" applyBorder="1" applyAlignment="1">
      <alignment horizontal="center" wrapText="1"/>
    </xf>
    <xf numFmtId="168" fontId="72" fillId="4" borderId="17" xfId="8" applyFont="1" applyFill="1" applyBorder="1" applyAlignment="1">
      <alignment horizontal="center" wrapText="1"/>
    </xf>
    <xf numFmtId="168" fontId="72" fillId="0" borderId="17" xfId="8" applyFont="1" applyFill="1" applyBorder="1" applyAlignment="1">
      <alignment horizontal="center" wrapText="1"/>
    </xf>
    <xf numFmtId="0" fontId="81" fillId="0" borderId="17" xfId="14" applyFont="1" applyBorder="1" applyAlignment="1">
      <alignment horizontal="center" wrapText="1"/>
    </xf>
    <xf numFmtId="0" fontId="81" fillId="4" borderId="17" xfId="14" applyFont="1" applyFill="1" applyBorder="1" applyAlignment="1">
      <alignment horizontal="center" wrapText="1"/>
    </xf>
    <xf numFmtId="0" fontId="81" fillId="0" borderId="17" xfId="11" applyFont="1" applyFill="1" applyBorder="1" applyAlignment="1" applyProtection="1">
      <alignment horizontal="center" wrapText="1"/>
    </xf>
    <xf numFmtId="0" fontId="81" fillId="0" borderId="0" xfId="14" applyFont="1" applyBorder="1" applyAlignment="1">
      <alignment horizontal="center" wrapText="1"/>
    </xf>
    <xf numFmtId="0" fontId="80" fillId="0" borderId="8" xfId="15" applyFont="1" applyBorder="1" applyAlignment="1" applyProtection="1">
      <alignment horizontal="center" vertical="center" wrapText="1"/>
    </xf>
    <xf numFmtId="0" fontId="80" fillId="0" borderId="21" xfId="15" applyFont="1" applyBorder="1" applyAlignment="1" applyProtection="1">
      <alignment horizontal="center" vertical="center" wrapText="1"/>
    </xf>
    <xf numFmtId="0" fontId="80" fillId="3" borderId="6" xfId="11" applyFont="1" applyFill="1" applyBorder="1" applyAlignment="1" applyProtection="1">
      <alignment horizontal="center" vertical="center" wrapText="1"/>
    </xf>
    <xf numFmtId="0" fontId="80" fillId="0" borderId="0" xfId="15" applyFont="1" applyBorder="1" applyAlignment="1" applyProtection="1">
      <alignment horizontal="center" vertical="center" wrapText="1"/>
    </xf>
    <xf numFmtId="0" fontId="80" fillId="6" borderId="8" xfId="15" applyFont="1" applyFill="1" applyBorder="1" applyAlignment="1" applyProtection="1">
      <alignment horizontal="center" vertical="center" wrapText="1"/>
    </xf>
    <xf numFmtId="0" fontId="80" fillId="3" borderId="21" xfId="15" applyFont="1" applyFill="1" applyBorder="1" applyAlignment="1" applyProtection="1">
      <alignment horizontal="center" vertical="center" wrapText="1"/>
    </xf>
    <xf numFmtId="0" fontId="80" fillId="0" borderId="6" xfId="15" applyFont="1" applyBorder="1" applyAlignment="1" applyProtection="1">
      <alignment horizontal="center" vertical="center" wrapText="1"/>
    </xf>
    <xf numFmtId="0" fontId="80" fillId="0" borderId="8" xfId="11" applyFont="1" applyFill="1" applyBorder="1" applyAlignment="1" applyProtection="1">
      <alignment horizontal="center" vertical="center" wrapText="1"/>
    </xf>
    <xf numFmtId="10" fontId="80" fillId="0" borderId="6" xfId="16" applyNumberFormat="1" applyFont="1" applyFill="1" applyBorder="1" applyAlignment="1" applyProtection="1">
      <alignment horizontal="center" vertical="center" wrapText="1"/>
    </xf>
    <xf numFmtId="10" fontId="80" fillId="0" borderId="7" xfId="16" applyNumberFormat="1" applyFont="1" applyFill="1" applyBorder="1" applyAlignment="1" applyProtection="1">
      <alignment horizontal="center" vertical="center" wrapText="1"/>
    </xf>
    <xf numFmtId="37" fontId="80" fillId="4" borderId="8" xfId="16" applyFont="1" applyFill="1" applyBorder="1" applyAlignment="1" applyProtection="1">
      <alignment horizontal="center" vertical="center" wrapText="1"/>
    </xf>
    <xf numFmtId="37" fontId="80" fillId="0" borderId="6" xfId="16" applyFont="1" applyFill="1" applyBorder="1" applyAlignment="1" applyProtection="1">
      <alignment horizontal="center" vertical="center" wrapText="1"/>
    </xf>
    <xf numFmtId="37" fontId="80" fillId="0" borderId="7" xfId="16" applyFont="1" applyFill="1" applyBorder="1" applyAlignment="1" applyProtection="1">
      <alignment horizontal="center" vertical="center" wrapText="1"/>
    </xf>
    <xf numFmtId="37" fontId="80" fillId="0" borderId="3" xfId="16" applyFont="1" applyFill="1" applyBorder="1" applyAlignment="1" applyProtection="1">
      <alignment horizontal="center" vertical="center" wrapText="1"/>
    </xf>
    <xf numFmtId="37" fontId="80" fillId="0" borderId="17" xfId="13" applyFont="1" applyFill="1" applyBorder="1" applyAlignment="1" applyProtection="1">
      <alignment horizontal="center" wrapText="1"/>
    </xf>
    <xf numFmtId="37" fontId="80" fillId="3" borderId="17" xfId="13" applyFont="1" applyFill="1" applyBorder="1" applyAlignment="1" applyProtection="1">
      <alignment horizontal="center" wrapText="1"/>
    </xf>
    <xf numFmtId="37" fontId="80" fillId="0" borderId="0" xfId="13" applyFont="1" applyFill="1" applyBorder="1" applyAlignment="1" applyProtection="1">
      <alignment horizontal="center" wrapText="1"/>
    </xf>
    <xf numFmtId="37" fontId="80" fillId="4" borderId="70" xfId="13" applyFont="1" applyFill="1" applyBorder="1" applyAlignment="1" applyProtection="1">
      <alignment horizontal="center" wrapText="1"/>
    </xf>
    <xf numFmtId="37" fontId="80" fillId="4" borderId="17" xfId="13" applyFont="1" applyFill="1" applyBorder="1" applyAlignment="1" applyProtection="1">
      <alignment horizontal="center" wrapText="1"/>
    </xf>
    <xf numFmtId="37" fontId="77" fillId="0" borderId="0" xfId="13" applyFont="1"/>
    <xf numFmtId="37" fontId="80" fillId="0" borderId="17" xfId="13" applyFont="1" applyBorder="1" applyAlignment="1">
      <alignment horizontal="center" wrapText="1"/>
    </xf>
    <xf numFmtId="0" fontId="80" fillId="4" borderId="70" xfId="0" applyFont="1" applyFill="1" applyBorder="1" applyAlignment="1" applyProtection="1">
      <alignment horizontal="center" wrapText="1"/>
    </xf>
    <xf numFmtId="0" fontId="83" fillId="0" borderId="8" xfId="20" applyFont="1" applyFill="1" applyBorder="1" applyAlignment="1">
      <alignment horizontal="center"/>
    </xf>
    <xf numFmtId="49" fontId="83" fillId="0" borderId="21" xfId="20" applyNumberFormat="1" applyFont="1" applyFill="1" applyBorder="1" applyAlignment="1">
      <alignment horizontal="center" wrapText="1"/>
    </xf>
    <xf numFmtId="0" fontId="83" fillId="0" borderId="21" xfId="20" applyFont="1" applyFill="1" applyBorder="1" applyAlignment="1">
      <alignment horizontal="center"/>
    </xf>
    <xf numFmtId="0" fontId="83" fillId="0" borderId="6" xfId="20" applyFont="1" applyFill="1" applyBorder="1" applyAlignment="1">
      <alignment horizontal="center"/>
    </xf>
    <xf numFmtId="38" fontId="83" fillId="6" borderId="8" xfId="20" applyNumberFormat="1" applyFont="1" applyFill="1" applyBorder="1" applyAlignment="1">
      <alignment horizontal="center" wrapText="1"/>
    </xf>
    <xf numFmtId="38" fontId="77" fillId="0" borderId="21" xfId="0" applyNumberFormat="1" applyFont="1" applyFill="1" applyBorder="1" applyAlignment="1">
      <alignment horizontal="center" wrapText="1"/>
    </xf>
    <xf numFmtId="38" fontId="77" fillId="0" borderId="6" xfId="0" applyNumberFormat="1" applyFont="1" applyFill="1" applyBorder="1" applyAlignment="1">
      <alignment horizontal="center" wrapText="1"/>
    </xf>
    <xf numFmtId="38" fontId="77" fillId="0" borderId="7" xfId="0" applyNumberFormat="1" applyFont="1" applyFill="1" applyBorder="1" applyAlignment="1">
      <alignment horizontal="center"/>
    </xf>
    <xf numFmtId="10" fontId="77" fillId="0" borderId="3" xfId="0" applyNumberFormat="1" applyFont="1" applyFill="1" applyBorder="1" applyAlignment="1">
      <alignment horizontal="center" wrapText="1"/>
    </xf>
    <xf numFmtId="38" fontId="77" fillId="0" borderId="0" xfId="0" applyNumberFormat="1" applyFont="1" applyFill="1" applyBorder="1" applyAlignment="1">
      <alignment horizontal="center"/>
    </xf>
    <xf numFmtId="38" fontId="77" fillId="3" borderId="3" xfId="0" applyNumberFormat="1" applyFont="1" applyFill="1" applyBorder="1" applyAlignment="1">
      <alignment horizontal="center" wrapText="1"/>
    </xf>
    <xf numFmtId="38" fontId="77" fillId="0" borderId="7" xfId="0" applyNumberFormat="1" applyFont="1" applyFill="1" applyBorder="1" applyAlignment="1">
      <alignment horizontal="center" wrapText="1"/>
    </xf>
    <xf numFmtId="38" fontId="84" fillId="0" borderId="3" xfId="0" applyNumberFormat="1" applyFont="1" applyFill="1" applyBorder="1" applyAlignment="1">
      <alignment horizontal="center" wrapText="1"/>
    </xf>
    <xf numFmtId="38" fontId="77" fillId="0" borderId="14" xfId="0" applyNumberFormat="1" applyFont="1" applyFill="1" applyBorder="1" applyAlignment="1">
      <alignment horizontal="center" wrapText="1"/>
    </xf>
    <xf numFmtId="41" fontId="77" fillId="0" borderId="17" xfId="0" applyNumberFormat="1" applyFont="1" applyFill="1" applyBorder="1" applyAlignment="1">
      <alignment horizontal="center" wrapText="1"/>
    </xf>
    <xf numFmtId="41" fontId="77" fillId="4" borderId="17" xfId="0" applyNumberFormat="1" applyFont="1" applyFill="1" applyBorder="1" applyAlignment="1">
      <alignment horizontal="center" textRotation="90" wrapText="1"/>
    </xf>
    <xf numFmtId="0" fontId="77" fillId="0" borderId="56" xfId="0" applyFont="1" applyFill="1" applyBorder="1" applyAlignment="1">
      <alignment horizontal="center" wrapText="1"/>
    </xf>
    <xf numFmtId="49" fontId="76" fillId="0" borderId="8" xfId="13" applyNumberFormat="1" applyFont="1" applyFill="1" applyBorder="1" applyAlignment="1" applyProtection="1">
      <alignment horizontal="center" vertical="center" wrapText="1"/>
    </xf>
    <xf numFmtId="0" fontId="74" fillId="0" borderId="21" xfId="0" applyFont="1" applyBorder="1" applyAlignment="1">
      <alignment horizontal="center" vertical="center"/>
    </xf>
    <xf numFmtId="0" fontId="74" fillId="0" borderId="21" xfId="0" applyFont="1" applyBorder="1" applyAlignment="1">
      <alignment horizontal="center" vertical="center" wrapText="1"/>
    </xf>
    <xf numFmtId="49" fontId="79" fillId="0" borderId="5" xfId="17" applyNumberFormat="1" applyFont="1" applyFill="1" applyBorder="1" applyAlignment="1">
      <alignment horizontal="center" vertical="center" wrapText="1"/>
    </xf>
    <xf numFmtId="0" fontId="71" fillId="0" borderId="5" xfId="0" applyFont="1" applyFill="1" applyBorder="1" applyAlignment="1">
      <alignment vertical="center"/>
    </xf>
    <xf numFmtId="38" fontId="71" fillId="3" borderId="5" xfId="0" applyNumberFormat="1" applyFont="1" applyFill="1" applyBorder="1" applyAlignment="1">
      <alignment vertical="center"/>
    </xf>
    <xf numFmtId="38" fontId="79" fillId="3" borderId="5" xfId="17" applyNumberFormat="1" applyFont="1" applyFill="1" applyBorder="1" applyAlignment="1">
      <alignment vertical="center" wrapText="1"/>
    </xf>
    <xf numFmtId="38" fontId="77" fillId="0" borderId="5" xfId="0" applyNumberFormat="1" applyFont="1" applyFill="1" applyBorder="1" applyAlignment="1">
      <alignment vertical="center"/>
    </xf>
    <xf numFmtId="38" fontId="77" fillId="0" borderId="58" xfId="0" applyNumberFormat="1" applyFont="1" applyFill="1" applyBorder="1" applyAlignment="1">
      <alignment vertical="center"/>
    </xf>
    <xf numFmtId="164" fontId="77" fillId="0" borderId="10" xfId="10" applyNumberFormat="1" applyFont="1" applyBorder="1" applyAlignment="1" applyProtection="1">
      <alignment horizontal="center"/>
    </xf>
    <xf numFmtId="37" fontId="77" fillId="0" borderId="10" xfId="10" applyFont="1" applyBorder="1" applyProtection="1"/>
    <xf numFmtId="38" fontId="77" fillId="3" borderId="10" xfId="10" applyNumberFormat="1" applyFont="1" applyFill="1" applyBorder="1" applyProtection="1"/>
    <xf numFmtId="166" fontId="77" fillId="0" borderId="10" xfId="1" applyNumberFormat="1" applyFont="1" applyBorder="1" applyProtection="1"/>
    <xf numFmtId="38" fontId="77" fillId="3" borderId="10" xfId="2" applyNumberFormat="1" applyFont="1" applyFill="1" applyBorder="1" applyProtection="1"/>
    <xf numFmtId="38" fontId="77" fillId="3" borderId="1" xfId="2" applyNumberFormat="1" applyFont="1" applyFill="1" applyBorder="1" applyProtection="1"/>
    <xf numFmtId="38" fontId="77" fillId="0" borderId="10" xfId="10" applyNumberFormat="1" applyFont="1" applyFill="1" applyBorder="1" applyProtection="1">
      <protection locked="0"/>
    </xf>
    <xf numFmtId="166" fontId="77" fillId="3" borderId="10" xfId="1" applyNumberFormat="1" applyFont="1" applyFill="1" applyBorder="1"/>
    <xf numFmtId="10" fontId="77" fillId="0" borderId="10" xfId="10" applyNumberFormat="1" applyFont="1" applyBorder="1" applyProtection="1"/>
    <xf numFmtId="164" fontId="77" fillId="0" borderId="5" xfId="11" applyNumberFormat="1" applyFont="1" applyFill="1" applyBorder="1" applyAlignment="1" applyProtection="1">
      <alignment horizontal="center"/>
    </xf>
    <xf numFmtId="0" fontId="77" fillId="0" borderId="5" xfId="11" applyFont="1" applyFill="1" applyBorder="1" applyProtection="1"/>
    <xf numFmtId="38" fontId="77" fillId="3" borderId="5" xfId="2" applyNumberFormat="1" applyFont="1" applyFill="1" applyBorder="1" applyProtection="1"/>
    <xf numFmtId="166" fontId="77" fillId="3" borderId="5" xfId="1" applyNumberFormat="1" applyFont="1" applyFill="1" applyBorder="1"/>
    <xf numFmtId="5" fontId="77" fillId="0" borderId="10" xfId="10" applyNumberFormat="1" applyFont="1" applyBorder="1" applyProtection="1"/>
    <xf numFmtId="10" fontId="77" fillId="3" borderId="10" xfId="11" applyNumberFormat="1" applyFont="1" applyFill="1" applyBorder="1" applyProtection="1"/>
    <xf numFmtId="10" fontId="77" fillId="3" borderId="64" xfId="11" applyNumberFormat="1" applyFont="1" applyFill="1" applyBorder="1" applyProtection="1"/>
    <xf numFmtId="10" fontId="77" fillId="0" borderId="43" xfId="11" applyNumberFormat="1" applyFont="1" applyFill="1" applyBorder="1" applyProtection="1"/>
    <xf numFmtId="10" fontId="77" fillId="0" borderId="64" xfId="21" applyNumberFormat="1" applyFont="1" applyFill="1" applyBorder="1" applyProtection="1"/>
    <xf numFmtId="7" fontId="77" fillId="0" borderId="43" xfId="11" applyNumberFormat="1" applyFont="1" applyFill="1" applyBorder="1" applyProtection="1"/>
    <xf numFmtId="7" fontId="77" fillId="0" borderId="10" xfId="11" applyNumberFormat="1" applyFont="1" applyFill="1" applyBorder="1" applyProtection="1"/>
    <xf numFmtId="5" fontId="77" fillId="0" borderId="64" xfId="11" applyNumberFormat="1" applyFont="1" applyFill="1" applyBorder="1" applyProtection="1"/>
    <xf numFmtId="176" fontId="77" fillId="3" borderId="43" xfId="11" applyNumberFormat="1" applyFont="1" applyFill="1" applyBorder="1" applyProtection="1"/>
    <xf numFmtId="166" fontId="77" fillId="0" borderId="65" xfId="1" applyNumberFormat="1" applyFont="1" applyFill="1" applyBorder="1" applyProtection="1"/>
    <xf numFmtId="166" fontId="77" fillId="3" borderId="44" xfId="1" applyNumberFormat="1" applyFont="1" applyFill="1" applyBorder="1" applyAlignment="1" applyProtection="1">
      <alignment horizontal="center"/>
    </xf>
    <xf numFmtId="166" fontId="77" fillId="0" borderId="40" xfId="1" applyNumberFormat="1" applyFont="1" applyFill="1" applyBorder="1" applyProtection="1"/>
    <xf numFmtId="166" fontId="77" fillId="0" borderId="64" xfId="1" applyNumberFormat="1" applyFont="1" applyFill="1" applyBorder="1" applyProtection="1"/>
    <xf numFmtId="164" fontId="71" fillId="0" borderId="5" xfId="12" applyNumberFormat="1" applyFont="1" applyBorder="1" applyAlignment="1" applyProtection="1">
      <alignment horizontal="center"/>
    </xf>
    <xf numFmtId="37" fontId="71" fillId="0" borderId="5" xfId="12" applyFont="1" applyBorder="1"/>
    <xf numFmtId="38" fontId="71" fillId="3" borderId="5" xfId="2" applyNumberFormat="1" applyFont="1" applyFill="1" applyBorder="1" applyProtection="1"/>
    <xf numFmtId="175" fontId="71" fillId="3" borderId="5" xfId="1" applyNumberFormat="1" applyFont="1" applyFill="1" applyBorder="1" applyProtection="1"/>
    <xf numFmtId="166" fontId="71" fillId="0" borderId="5" xfId="1" applyNumberFormat="1" applyFont="1" applyBorder="1"/>
    <xf numFmtId="10" fontId="71" fillId="0" borderId="5" xfId="12" applyNumberFormat="1" applyFont="1" applyBorder="1" applyProtection="1"/>
    <xf numFmtId="10" fontId="71" fillId="0" borderId="0" xfId="12" applyNumberFormat="1" applyFont="1" applyBorder="1" applyProtection="1"/>
    <xf numFmtId="166" fontId="71" fillId="3" borderId="5" xfId="1" applyNumberFormat="1" applyFont="1" applyFill="1" applyBorder="1"/>
    <xf numFmtId="166" fontId="71" fillId="0" borderId="5" xfId="1" applyNumberFormat="1" applyFont="1" applyBorder="1" applyProtection="1"/>
    <xf numFmtId="0" fontId="85" fillId="0" borderId="1" xfId="19" applyFont="1" applyFill="1" applyBorder="1" applyAlignment="1">
      <alignment horizontal="center" wrapText="1"/>
    </xf>
    <xf numFmtId="168" fontId="82" fillId="0" borderId="1" xfId="9" applyNumberFormat="1" applyFont="1" applyFill="1" applyBorder="1" applyAlignment="1" applyProtection="1">
      <alignment horizontal="left"/>
    </xf>
    <xf numFmtId="168" fontId="82" fillId="2" borderId="1" xfId="0" applyNumberFormat="1" applyFont="1" applyFill="1" applyBorder="1" applyAlignment="1" applyProtection="1">
      <alignment horizontal="left"/>
    </xf>
    <xf numFmtId="168" fontId="86" fillId="2" borderId="1" xfId="0" applyNumberFormat="1" applyFont="1" applyFill="1" applyBorder="1" applyAlignment="1" applyProtection="1">
      <alignment horizontal="left"/>
    </xf>
    <xf numFmtId="168" fontId="82" fillId="0" borderId="0" xfId="9" applyNumberFormat="1" applyFont="1" applyFill="1"/>
    <xf numFmtId="1" fontId="82" fillId="2" borderId="1" xfId="0" applyNumberFormat="1" applyFont="1" applyFill="1" applyBorder="1" applyAlignment="1" applyProtection="1">
      <alignment horizontal="center"/>
    </xf>
    <xf numFmtId="170" fontId="82" fillId="0" borderId="1" xfId="9" applyNumberFormat="1" applyFont="1" applyFill="1" applyBorder="1" applyAlignment="1">
      <alignment horizontal="center"/>
    </xf>
    <xf numFmtId="173" fontId="82" fillId="0" borderId="0" xfId="9" applyNumberFormat="1" applyFont="1" applyFill="1" applyAlignment="1">
      <alignment horizontal="center"/>
    </xf>
    <xf numFmtId="186" fontId="82" fillId="2" borderId="1" xfId="0" applyNumberFormat="1" applyFont="1" applyFill="1" applyBorder="1" applyAlignment="1" applyProtection="1">
      <alignment horizontal="left"/>
    </xf>
    <xf numFmtId="168" fontId="82" fillId="0" borderId="1" xfId="9" applyNumberFormat="1" applyFont="1" applyFill="1" applyBorder="1"/>
    <xf numFmtId="10" fontId="82" fillId="0" borderId="1" xfId="9" applyNumberFormat="1" applyFont="1" applyFill="1" applyBorder="1"/>
    <xf numFmtId="164" fontId="71" fillId="0" borderId="5" xfId="14" applyNumberFormat="1" applyFont="1" applyBorder="1" applyAlignment="1" applyProtection="1">
      <alignment horizontal="center"/>
    </xf>
    <xf numFmtId="0" fontId="71" fillId="0" borderId="5" xfId="14" applyFont="1" applyBorder="1"/>
    <xf numFmtId="166" fontId="71" fillId="0" borderId="5" xfId="14" applyNumberFormat="1" applyFont="1" applyBorder="1" applyProtection="1"/>
    <xf numFmtId="10" fontId="71" fillId="0" borderId="5" xfId="14" applyNumberFormat="1" applyFont="1" applyBorder="1" applyProtection="1"/>
    <xf numFmtId="166" fontId="71" fillId="0" borderId="0" xfId="14" applyNumberFormat="1" applyFont="1" applyBorder="1" applyProtection="1"/>
    <xf numFmtId="49" fontId="77" fillId="0" borderId="10" xfId="15" applyNumberFormat="1" applyFont="1" applyBorder="1" applyAlignment="1" applyProtection="1">
      <alignment horizontal="center"/>
    </xf>
    <xf numFmtId="0" fontId="77" fillId="0" borderId="10" xfId="15" applyFont="1" applyBorder="1" applyProtection="1"/>
    <xf numFmtId="10" fontId="77" fillId="3" borderId="5" xfId="15" applyNumberFormat="1" applyFont="1" applyFill="1" applyBorder="1" applyProtection="1"/>
    <xf numFmtId="0" fontId="77" fillId="0" borderId="0" xfId="15" applyFont="1" applyBorder="1" applyProtection="1"/>
    <xf numFmtId="3" fontId="77" fillId="3" borderId="5" xfId="15" applyNumberFormat="1" applyFont="1" applyFill="1" applyBorder="1"/>
    <xf numFmtId="38" fontId="77" fillId="3" borderId="10" xfId="15" applyNumberFormat="1" applyFont="1" applyFill="1" applyBorder="1" applyProtection="1"/>
    <xf numFmtId="5" fontId="77" fillId="0" borderId="10" xfId="15" applyNumberFormat="1" applyFont="1" applyBorder="1" applyProtection="1"/>
    <xf numFmtId="7" fontId="77" fillId="0" borderId="10" xfId="15" applyNumberFormat="1" applyFont="1" applyBorder="1" applyProtection="1"/>
    <xf numFmtId="7" fontId="77" fillId="0" borderId="0" xfId="15" applyNumberFormat="1" applyFont="1" applyBorder="1" applyProtection="1"/>
    <xf numFmtId="43" fontId="77" fillId="0" borderId="5" xfId="1" applyFont="1" applyFill="1" applyBorder="1" applyProtection="1"/>
    <xf numFmtId="39" fontId="77" fillId="0" borderId="5" xfId="15" applyNumberFormat="1" applyFont="1" applyBorder="1" applyProtection="1"/>
    <xf numFmtId="10" fontId="77" fillId="0" borderId="1" xfId="16" applyNumberFormat="1" applyFont="1" applyFill="1" applyBorder="1" applyProtection="1"/>
    <xf numFmtId="10" fontId="77" fillId="0" borderId="0" xfId="16" applyNumberFormat="1" applyFont="1" applyFill="1" applyBorder="1" applyProtection="1"/>
    <xf numFmtId="170" fontId="77" fillId="3" borderId="1" xfId="15" applyNumberFormat="1" applyFont="1" applyFill="1" applyBorder="1"/>
    <xf numFmtId="9" fontId="77" fillId="0" borderId="10" xfId="15" applyNumberFormat="1" applyFont="1" applyBorder="1"/>
    <xf numFmtId="9" fontId="77" fillId="0" borderId="0" xfId="15" applyNumberFormat="1" applyFont="1"/>
    <xf numFmtId="10" fontId="77" fillId="0" borderId="9" xfId="16" applyNumberFormat="1" applyFont="1" applyFill="1" applyBorder="1" applyProtection="1"/>
    <xf numFmtId="164" fontId="77" fillId="0" borderId="5" xfId="13" applyNumberFormat="1" applyFont="1" applyFill="1" applyBorder="1" applyAlignment="1" applyProtection="1">
      <alignment horizontal="center"/>
    </xf>
    <xf numFmtId="37" fontId="77" fillId="0" borderId="5" xfId="13" applyFont="1" applyFill="1" applyBorder="1" applyProtection="1"/>
    <xf numFmtId="37" fontId="77" fillId="3" borderId="5" xfId="13" applyFont="1" applyFill="1" applyBorder="1" applyAlignment="1" applyProtection="1">
      <alignment horizontal="center"/>
    </xf>
    <xf numFmtId="10" fontId="77" fillId="3" borderId="5" xfId="13" applyNumberFormat="1" applyFont="1" applyFill="1" applyBorder="1" applyAlignment="1" applyProtection="1">
      <alignment horizontal="center"/>
    </xf>
    <xf numFmtId="188" fontId="77" fillId="0" borderId="0" xfId="13" applyNumberFormat="1" applyFont="1" applyFill="1" applyBorder="1" applyProtection="1"/>
    <xf numFmtId="186" fontId="77" fillId="3" borderId="1" xfId="0" applyNumberFormat="1" applyFont="1" applyFill="1" applyBorder="1" applyAlignment="1" applyProtection="1">
      <alignment horizontal="center"/>
    </xf>
    <xf numFmtId="170" fontId="77" fillId="2" borderId="1" xfId="9" applyNumberFormat="1" applyFont="1" applyFill="1" applyBorder="1" applyAlignment="1">
      <alignment horizontal="center"/>
    </xf>
    <xf numFmtId="171" fontId="77" fillId="0" borderId="71" xfId="13" applyNumberFormat="1" applyFont="1" applyFill="1" applyBorder="1" applyProtection="1"/>
    <xf numFmtId="179" fontId="77" fillId="0" borderId="71" xfId="13" applyNumberFormat="1" applyFont="1" applyFill="1" applyBorder="1" applyProtection="1"/>
    <xf numFmtId="171" fontId="77" fillId="0" borderId="0" xfId="13" applyNumberFormat="1" applyFont="1" applyFill="1" applyBorder="1" applyProtection="1"/>
    <xf numFmtId="170" fontId="77" fillId="3" borderId="5" xfId="13" applyNumberFormat="1" applyFont="1" applyFill="1" applyBorder="1" applyProtection="1"/>
    <xf numFmtId="171" fontId="77" fillId="0" borderId="5" xfId="13" applyNumberFormat="1" applyFont="1" applyFill="1" applyBorder="1" applyProtection="1"/>
    <xf numFmtId="172" fontId="77" fillId="0" borderId="5" xfId="13" applyNumberFormat="1" applyFont="1" applyFill="1" applyBorder="1" applyProtection="1"/>
    <xf numFmtId="37" fontId="77" fillId="0" borderId="1" xfId="13" applyFont="1" applyBorder="1" applyAlignment="1">
      <alignment horizontal="center"/>
    </xf>
    <xf numFmtId="0" fontId="77" fillId="4" borderId="1" xfId="0" applyFont="1" applyFill="1" applyBorder="1" applyAlignment="1" applyProtection="1">
      <alignment horizontal="left"/>
    </xf>
    <xf numFmtId="0" fontId="83" fillId="0" borderId="0" xfId="20" applyFont="1" applyFill="1" applyBorder="1" applyAlignment="1">
      <alignment horizontal="center"/>
    </xf>
    <xf numFmtId="49" fontId="83" fillId="0" borderId="0" xfId="20" applyNumberFormat="1" applyFont="1" applyFill="1" applyBorder="1" applyAlignment="1">
      <alignment horizontal="center"/>
    </xf>
    <xf numFmtId="0" fontId="83" fillId="0" borderId="0" xfId="20" applyFont="1" applyFill="1" applyBorder="1" applyAlignment="1">
      <alignment horizontal="left"/>
    </xf>
    <xf numFmtId="38" fontId="83" fillId="3" borderId="0" xfId="20" applyNumberFormat="1" applyFont="1" applyFill="1" applyBorder="1" applyAlignment="1">
      <alignment horizontal="right"/>
    </xf>
    <xf numFmtId="38" fontId="77" fillId="0" borderId="0" xfId="0" applyNumberFormat="1" applyFont="1" applyFill="1" applyBorder="1" applyAlignment="1">
      <alignment horizontal="right"/>
    </xf>
    <xf numFmtId="10" fontId="77" fillId="0" borderId="0" xfId="0" applyNumberFormat="1" applyFont="1" applyFill="1" applyBorder="1" applyAlignment="1">
      <alignment horizontal="right"/>
    </xf>
    <xf numFmtId="38" fontId="77" fillId="0" borderId="12" xfId="0" applyNumberFormat="1" applyFont="1" applyFill="1" applyBorder="1" applyAlignment="1">
      <alignment horizontal="center"/>
    </xf>
    <xf numFmtId="38" fontId="77" fillId="3" borderId="0" xfId="0" applyNumberFormat="1" applyFont="1" applyFill="1" applyBorder="1" applyAlignment="1">
      <alignment horizontal="right"/>
    </xf>
    <xf numFmtId="38" fontId="77" fillId="0" borderId="12" xfId="0" applyNumberFormat="1" applyFont="1" applyFill="1" applyBorder="1" applyAlignment="1">
      <alignment horizontal="right"/>
    </xf>
    <xf numFmtId="41" fontId="77" fillId="0" borderId="12" xfId="0" applyNumberFormat="1" applyFont="1" applyFill="1" applyBorder="1" applyAlignment="1">
      <alignment horizontal="center"/>
    </xf>
    <xf numFmtId="41" fontId="77" fillId="0" borderId="0" xfId="0" applyNumberFormat="1" applyFont="1" applyFill="1" applyBorder="1" applyAlignment="1">
      <alignment horizontal="center"/>
    </xf>
    <xf numFmtId="0" fontId="77" fillId="0" borderId="0" xfId="0" applyFont="1" applyFill="1" applyBorder="1" applyAlignment="1">
      <alignment horizontal="left"/>
    </xf>
    <xf numFmtId="49" fontId="71" fillId="0" borderId="79" xfId="0" applyNumberFormat="1" applyFont="1" applyBorder="1" applyAlignment="1">
      <alignment horizontal="center"/>
    </xf>
    <xf numFmtId="0" fontId="71" fillId="0" borderId="80" xfId="0" applyFont="1" applyBorder="1"/>
    <xf numFmtId="38" fontId="71" fillId="0" borderId="80" xfId="0" applyNumberFormat="1" applyFont="1" applyBorder="1"/>
    <xf numFmtId="38" fontId="77" fillId="0" borderId="0" xfId="0" applyNumberFormat="1" applyFont="1"/>
    <xf numFmtId="49" fontId="79" fillId="0" borderId="1" xfId="17" applyNumberFormat="1" applyFont="1" applyFill="1" applyBorder="1" applyAlignment="1">
      <alignment horizontal="center" vertical="center" wrapText="1"/>
    </xf>
    <xf numFmtId="0" fontId="71" fillId="0" borderId="1" xfId="0" applyFont="1" applyFill="1" applyBorder="1" applyAlignment="1">
      <alignment vertical="center"/>
    </xf>
    <xf numFmtId="38" fontId="77" fillId="0" borderId="1" xfId="0" applyNumberFormat="1" applyFont="1" applyFill="1" applyBorder="1" applyAlignment="1">
      <alignment vertical="center"/>
    </xf>
    <xf numFmtId="38" fontId="77" fillId="0" borderId="59" xfId="0" applyNumberFormat="1" applyFont="1" applyFill="1" applyBorder="1" applyAlignment="1">
      <alignment vertical="center"/>
    </xf>
    <xf numFmtId="164" fontId="77" fillId="0" borderId="1" xfId="10" applyNumberFormat="1" applyFont="1" applyBorder="1" applyAlignment="1" applyProtection="1">
      <alignment horizontal="center"/>
    </xf>
    <xf numFmtId="37" fontId="77" fillId="0" borderId="1" xfId="10" applyFont="1" applyBorder="1" applyProtection="1"/>
    <xf numFmtId="38" fontId="77" fillId="3" borderId="1" xfId="10" applyNumberFormat="1" applyFont="1" applyFill="1" applyBorder="1" applyProtection="1"/>
    <xf numFmtId="166" fontId="77" fillId="0" borderId="1" xfId="1" applyNumberFormat="1" applyFont="1" applyBorder="1" applyProtection="1"/>
    <xf numFmtId="38" fontId="77" fillId="0" borderId="1" xfId="10" applyNumberFormat="1" applyFont="1" applyFill="1" applyBorder="1" applyProtection="1">
      <protection locked="0"/>
    </xf>
    <xf numFmtId="166" fontId="77" fillId="3" borderId="1" xfId="1" applyNumberFormat="1" applyFont="1" applyFill="1" applyBorder="1"/>
    <xf numFmtId="10" fontId="77" fillId="0" borderId="1" xfId="10" applyNumberFormat="1" applyFont="1" applyBorder="1" applyProtection="1"/>
    <xf numFmtId="164" fontId="77" fillId="0" borderId="1" xfId="11" applyNumberFormat="1" applyFont="1" applyFill="1" applyBorder="1" applyAlignment="1" applyProtection="1">
      <alignment horizontal="center"/>
    </xf>
    <xf numFmtId="0" fontId="77" fillId="0" borderId="1" xfId="11" applyFont="1" applyFill="1" applyBorder="1" applyProtection="1"/>
    <xf numFmtId="166" fontId="77" fillId="0" borderId="1" xfId="10" applyNumberFormat="1" applyFont="1" applyBorder="1" applyProtection="1"/>
    <xf numFmtId="10" fontId="77" fillId="3" borderId="1" xfId="11" applyNumberFormat="1" applyFont="1" applyFill="1" applyBorder="1" applyProtection="1"/>
    <xf numFmtId="10" fontId="77" fillId="3" borderId="45" xfId="11" applyNumberFormat="1" applyFont="1" applyFill="1" applyBorder="1" applyProtection="1"/>
    <xf numFmtId="10" fontId="77" fillId="0" borderId="44" xfId="11" applyNumberFormat="1" applyFont="1" applyFill="1" applyBorder="1" applyProtection="1"/>
    <xf numFmtId="10" fontId="77" fillId="0" borderId="45" xfId="21" applyNumberFormat="1" applyFont="1" applyFill="1" applyBorder="1" applyProtection="1"/>
    <xf numFmtId="7" fontId="77" fillId="0" borderId="44" xfId="11" applyNumberFormat="1" applyFont="1" applyFill="1" applyBorder="1" applyProtection="1"/>
    <xf numFmtId="7" fontId="77" fillId="0" borderId="1" xfId="11" applyNumberFormat="1" applyFont="1" applyFill="1" applyBorder="1" applyProtection="1"/>
    <xf numFmtId="5" fontId="77" fillId="0" borderId="45" xfId="11" applyNumberFormat="1" applyFont="1" applyFill="1" applyBorder="1" applyProtection="1"/>
    <xf numFmtId="176" fontId="77" fillId="3" borderId="44" xfId="11" applyNumberFormat="1" applyFont="1" applyFill="1" applyBorder="1" applyProtection="1"/>
    <xf numFmtId="166" fontId="77" fillId="0" borderId="45" xfId="1" applyNumberFormat="1" applyFont="1" applyFill="1" applyBorder="1" applyProtection="1"/>
    <xf numFmtId="164" fontId="71" fillId="0" borderId="1" xfId="12" applyNumberFormat="1" applyFont="1" applyBorder="1" applyAlignment="1" applyProtection="1">
      <alignment horizontal="center"/>
    </xf>
    <xf numFmtId="37" fontId="71" fillId="0" borderId="1" xfId="12" applyFont="1" applyBorder="1"/>
    <xf numFmtId="41" fontId="71" fillId="0" borderId="1" xfId="1" applyNumberFormat="1" applyFont="1" applyBorder="1" applyProtection="1"/>
    <xf numFmtId="10" fontId="71" fillId="0" borderId="1" xfId="12" applyNumberFormat="1" applyFont="1" applyBorder="1" applyProtection="1"/>
    <xf numFmtId="166" fontId="71" fillId="0" borderId="1" xfId="1" applyNumberFormat="1" applyFont="1" applyBorder="1" applyProtection="1"/>
    <xf numFmtId="166" fontId="71" fillId="0" borderId="1" xfId="1" applyNumberFormat="1" applyFont="1" applyBorder="1"/>
    <xf numFmtId="1" fontId="82" fillId="2" borderId="1" xfId="0" applyNumberFormat="1" applyFont="1" applyFill="1" applyBorder="1" applyAlignment="1">
      <alignment horizontal="center"/>
    </xf>
    <xf numFmtId="164" fontId="71" fillId="0" borderId="1" xfId="14" applyNumberFormat="1" applyFont="1" applyBorder="1" applyAlignment="1" applyProtection="1">
      <alignment horizontal="center"/>
    </xf>
    <xf numFmtId="0" fontId="71" fillId="0" borderId="1" xfId="14" applyFont="1" applyBorder="1"/>
    <xf numFmtId="166" fontId="71" fillId="0" borderId="1" xfId="14" applyNumberFormat="1" applyFont="1" applyBorder="1" applyProtection="1"/>
    <xf numFmtId="10" fontId="71" fillId="0" borderId="1" xfId="14" applyNumberFormat="1" applyFont="1" applyBorder="1" applyProtection="1"/>
    <xf numFmtId="37" fontId="71" fillId="0" borderId="1" xfId="14" applyNumberFormat="1" applyFont="1" applyBorder="1" applyProtection="1"/>
    <xf numFmtId="49" fontId="77" fillId="0" borderId="1" xfId="15" applyNumberFormat="1" applyFont="1" applyBorder="1" applyAlignment="1" applyProtection="1">
      <alignment horizontal="center"/>
    </xf>
    <xf numFmtId="0" fontId="77" fillId="0" borderId="1" xfId="15" applyFont="1" applyBorder="1" applyProtection="1"/>
    <xf numFmtId="38" fontId="77" fillId="3" borderId="1" xfId="15" applyNumberFormat="1" applyFont="1" applyFill="1" applyBorder="1" applyProtection="1"/>
    <xf numFmtId="37" fontId="77" fillId="0" borderId="1" xfId="15" applyNumberFormat="1" applyFont="1" applyBorder="1" applyProtection="1"/>
    <xf numFmtId="39" fontId="77" fillId="0" borderId="1" xfId="15" applyNumberFormat="1" applyFont="1" applyBorder="1" applyProtection="1"/>
    <xf numFmtId="39" fontId="77" fillId="0" borderId="0" xfId="15" applyNumberFormat="1" applyFont="1" applyBorder="1" applyProtection="1"/>
    <xf numFmtId="43" fontId="77" fillId="0" borderId="1" xfId="1" applyFont="1" applyFill="1" applyBorder="1" applyProtection="1"/>
    <xf numFmtId="9" fontId="77" fillId="0" borderId="1" xfId="15" applyNumberFormat="1" applyFont="1" applyBorder="1"/>
    <xf numFmtId="164" fontId="77" fillId="0" borderId="1" xfId="13" applyNumberFormat="1" applyFont="1" applyFill="1" applyBorder="1" applyAlignment="1" applyProtection="1">
      <alignment horizontal="center"/>
    </xf>
    <xf numFmtId="37" fontId="77" fillId="0" borderId="1" xfId="13" applyFont="1" applyFill="1" applyBorder="1" applyProtection="1"/>
    <xf numFmtId="172" fontId="77" fillId="0" borderId="1" xfId="13" applyNumberFormat="1" applyFont="1" applyFill="1" applyBorder="1" applyProtection="1"/>
    <xf numFmtId="179" fontId="77" fillId="0" borderId="1" xfId="13" applyNumberFormat="1" applyFont="1" applyFill="1" applyBorder="1" applyProtection="1"/>
    <xf numFmtId="172" fontId="77" fillId="0" borderId="0" xfId="13" applyNumberFormat="1" applyFont="1" applyFill="1" applyBorder="1" applyProtection="1"/>
    <xf numFmtId="0" fontId="77" fillId="0" borderId="0" xfId="0" applyFont="1" applyFill="1" applyBorder="1" applyAlignment="1">
      <alignment horizontal="right"/>
    </xf>
    <xf numFmtId="49" fontId="71" fillId="0" borderId="81" xfId="0" applyNumberFormat="1" applyFont="1" applyBorder="1" applyAlignment="1">
      <alignment horizontal="center"/>
    </xf>
    <xf numFmtId="0" fontId="71" fillId="0" borderId="82" xfId="0" applyFont="1" applyBorder="1"/>
    <xf numFmtId="38" fontId="71" fillId="0" borderId="82" xfId="0" applyNumberFormat="1" applyFont="1" applyBorder="1"/>
    <xf numFmtId="43" fontId="77" fillId="0" borderId="44" xfId="1" applyFont="1" applyFill="1" applyBorder="1" applyProtection="1"/>
    <xf numFmtId="189" fontId="77" fillId="0" borderId="0" xfId="0" applyNumberFormat="1" applyFont="1" applyFill="1" applyBorder="1" applyAlignment="1">
      <alignment horizontal="center"/>
    </xf>
    <xf numFmtId="38" fontId="77" fillId="0" borderId="0" xfId="0" applyNumberFormat="1" applyFont="1" applyFill="1" applyBorder="1" applyAlignment="1">
      <alignment horizontal="left"/>
    </xf>
    <xf numFmtId="38" fontId="71" fillId="11" borderId="1" xfId="0" applyNumberFormat="1" applyFont="1" applyFill="1" applyBorder="1" applyAlignment="1">
      <alignment vertical="center"/>
    </xf>
    <xf numFmtId="0" fontId="77" fillId="0" borderId="0" xfId="0" quotePrefix="1" applyFont="1" applyFill="1" applyBorder="1" applyAlignment="1">
      <alignment horizontal="center"/>
    </xf>
    <xf numFmtId="0" fontId="83" fillId="0" borderId="0" xfId="6" applyFont="1" applyFill="1" applyBorder="1" applyAlignment="1">
      <alignment horizontal="center"/>
    </xf>
    <xf numFmtId="0" fontId="83" fillId="0" borderId="0" xfId="6" applyFont="1" applyFill="1" applyBorder="1" applyAlignment="1">
      <alignment horizontal="left"/>
    </xf>
    <xf numFmtId="38" fontId="77" fillId="3" borderId="0" xfId="0" applyNumberFormat="1" applyFont="1" applyFill="1" applyBorder="1" applyAlignment="1">
      <alignment horizontal="center"/>
    </xf>
    <xf numFmtId="0" fontId="83" fillId="0" borderId="0" xfId="20" quotePrefix="1" applyFont="1" applyFill="1" applyBorder="1" applyAlignment="1">
      <alignment horizontal="center"/>
    </xf>
    <xf numFmtId="37" fontId="77" fillId="4" borderId="1" xfId="13" applyFont="1" applyFill="1" applyBorder="1" applyAlignment="1">
      <alignment horizontal="left"/>
    </xf>
    <xf numFmtId="49" fontId="79" fillId="0" borderId="4" xfId="17" applyNumberFormat="1" applyFont="1" applyFill="1" applyBorder="1" applyAlignment="1">
      <alignment horizontal="center" vertical="center" wrapText="1"/>
    </xf>
    <xf numFmtId="0" fontId="71" fillId="0" borderId="4" xfId="0" applyFont="1" applyFill="1" applyBorder="1" applyAlignment="1">
      <alignment vertical="center"/>
    </xf>
    <xf numFmtId="38" fontId="77" fillId="0" borderId="4" xfId="0" applyNumberFormat="1" applyFont="1" applyFill="1" applyBorder="1" applyAlignment="1">
      <alignment vertical="center"/>
    </xf>
    <xf numFmtId="38" fontId="77" fillId="0" borderId="60" xfId="0" applyNumberFormat="1" applyFont="1" applyFill="1" applyBorder="1" applyAlignment="1">
      <alignment vertical="center"/>
    </xf>
    <xf numFmtId="164" fontId="77" fillId="0" borderId="46" xfId="10" applyNumberFormat="1" applyFont="1" applyBorder="1" applyAlignment="1" applyProtection="1">
      <alignment horizontal="center"/>
    </xf>
    <xf numFmtId="37" fontId="77" fillId="0" borderId="46" xfId="10" applyFont="1" applyBorder="1" applyProtection="1"/>
    <xf numFmtId="38" fontId="77" fillId="3" borderId="4" xfId="10" applyNumberFormat="1" applyFont="1" applyFill="1" applyBorder="1" applyProtection="1"/>
    <xf numFmtId="166" fontId="77" fillId="0" borderId="40" xfId="1" applyNumberFormat="1" applyFont="1" applyBorder="1" applyProtection="1"/>
    <xf numFmtId="38" fontId="77" fillId="3" borderId="4" xfId="2" applyNumberFormat="1" applyFont="1" applyFill="1" applyBorder="1" applyProtection="1"/>
    <xf numFmtId="38" fontId="77" fillId="0" borderId="40" xfId="10" applyNumberFormat="1" applyFont="1" applyFill="1" applyBorder="1" applyProtection="1">
      <protection locked="0"/>
    </xf>
    <xf numFmtId="166" fontId="77" fillId="3" borderId="4" xfId="1" applyNumberFormat="1" applyFont="1" applyFill="1" applyBorder="1"/>
    <xf numFmtId="10" fontId="77" fillId="0" borderId="46" xfId="10" applyNumberFormat="1" applyFont="1" applyBorder="1" applyProtection="1"/>
    <xf numFmtId="164" fontId="77" fillId="0" borderId="4" xfId="11" applyNumberFormat="1" applyFont="1" applyFill="1" applyBorder="1" applyAlignment="1" applyProtection="1">
      <alignment horizontal="center"/>
    </xf>
    <xf numFmtId="0" fontId="77" fillId="0" borderId="4" xfId="11" applyFont="1" applyFill="1" applyBorder="1" applyProtection="1"/>
    <xf numFmtId="166" fontId="77" fillId="0" borderId="46" xfId="10" applyNumberFormat="1" applyFont="1" applyBorder="1" applyProtection="1"/>
    <xf numFmtId="10" fontId="77" fillId="3" borderId="4" xfId="11" applyNumberFormat="1" applyFont="1" applyFill="1" applyBorder="1" applyProtection="1"/>
    <xf numFmtId="10" fontId="77" fillId="3" borderId="66" xfId="11" applyNumberFormat="1" applyFont="1" applyFill="1" applyBorder="1" applyProtection="1"/>
    <xf numFmtId="10" fontId="77" fillId="0" borderId="67" xfId="11" applyNumberFormat="1" applyFont="1" applyFill="1" applyBorder="1" applyProtection="1"/>
    <xf numFmtId="10" fontId="77" fillId="0" borderId="66" xfId="21" applyNumberFormat="1" applyFont="1" applyFill="1" applyBorder="1" applyProtection="1"/>
    <xf numFmtId="43" fontId="77" fillId="0" borderId="67" xfId="1" applyFont="1" applyFill="1" applyBorder="1" applyProtection="1"/>
    <xf numFmtId="43" fontId="77" fillId="0" borderId="4" xfId="1" applyFont="1" applyFill="1" applyBorder="1" applyProtection="1"/>
    <xf numFmtId="5" fontId="77" fillId="0" borderId="66" xfId="11" applyNumberFormat="1" applyFont="1" applyFill="1" applyBorder="1" applyProtection="1"/>
    <xf numFmtId="176" fontId="77" fillId="3" borderId="76" xfId="11" applyNumberFormat="1" applyFont="1" applyFill="1" applyBorder="1" applyProtection="1"/>
    <xf numFmtId="166" fontId="77" fillId="0" borderId="66" xfId="1" applyNumberFormat="1" applyFont="1" applyFill="1" applyBorder="1" applyProtection="1"/>
    <xf numFmtId="10" fontId="71" fillId="0" borderId="1" xfId="12" applyNumberFormat="1" applyFont="1" applyFill="1" applyBorder="1" applyProtection="1"/>
    <xf numFmtId="10" fontId="71" fillId="0" borderId="0" xfId="12" applyNumberFormat="1" applyFont="1" applyFill="1" applyBorder="1" applyProtection="1"/>
    <xf numFmtId="166" fontId="71" fillId="0" borderId="1" xfId="1" applyNumberFormat="1" applyFont="1" applyFill="1" applyBorder="1" applyProtection="1"/>
    <xf numFmtId="166" fontId="71" fillId="0" borderId="1" xfId="1" applyNumberFormat="1" applyFont="1" applyFill="1" applyBorder="1"/>
    <xf numFmtId="3" fontId="77" fillId="3" borderId="78" xfId="15" applyNumberFormat="1" applyFont="1" applyFill="1" applyBorder="1"/>
    <xf numFmtId="37" fontId="77" fillId="0" borderId="4" xfId="15" applyNumberFormat="1" applyFont="1" applyBorder="1" applyProtection="1"/>
    <xf numFmtId="39" fontId="77" fillId="0" borderId="4" xfId="15" applyNumberFormat="1" applyFont="1" applyBorder="1" applyProtection="1"/>
    <xf numFmtId="10" fontId="77" fillId="0" borderId="4" xfId="16" applyNumberFormat="1" applyFont="1" applyFill="1" applyBorder="1" applyProtection="1"/>
    <xf numFmtId="9" fontId="77" fillId="0" borderId="4" xfId="15" applyNumberFormat="1" applyFont="1" applyBorder="1"/>
    <xf numFmtId="0" fontId="71" fillId="0" borderId="83" xfId="0" applyFont="1" applyBorder="1" applyAlignment="1">
      <alignment horizontal="left"/>
    </xf>
    <xf numFmtId="49" fontId="71" fillId="0" borderId="0" xfId="0" applyNumberFormat="1" applyFont="1" applyFill="1" applyBorder="1" applyAlignment="1">
      <alignment horizontal="center" vertical="center"/>
    </xf>
    <xf numFmtId="0" fontId="71" fillId="0" borderId="0" xfId="0" applyFont="1" applyFill="1" applyBorder="1" applyAlignment="1">
      <alignment vertical="center" shrinkToFit="1"/>
    </xf>
    <xf numFmtId="38" fontId="71" fillId="0" borderId="15" xfId="0" applyNumberFormat="1" applyFont="1" applyFill="1" applyBorder="1" applyAlignment="1">
      <alignment vertical="center"/>
    </xf>
    <xf numFmtId="38" fontId="71" fillId="0" borderId="2" xfId="0" applyNumberFormat="1" applyFont="1" applyFill="1" applyBorder="1" applyAlignment="1">
      <alignment vertical="center"/>
    </xf>
    <xf numFmtId="37" fontId="77" fillId="0" borderId="0" xfId="10" applyFont="1" applyBorder="1" applyAlignment="1" applyProtection="1"/>
    <xf numFmtId="42" fontId="77" fillId="0" borderId="15" xfId="10" applyNumberFormat="1" applyFont="1" applyBorder="1" applyAlignment="1" applyProtection="1"/>
    <xf numFmtId="42" fontId="77" fillId="0" borderId="15" xfId="2" applyNumberFormat="1" applyFont="1" applyBorder="1" applyAlignment="1" applyProtection="1"/>
    <xf numFmtId="42" fontId="77" fillId="0" borderId="15" xfId="2" applyNumberFormat="1" applyFont="1" applyFill="1" applyBorder="1" applyAlignment="1" applyProtection="1">
      <protection locked="0"/>
    </xf>
    <xf numFmtId="37" fontId="77" fillId="0" borderId="15" xfId="2" applyNumberFormat="1" applyFont="1" applyFill="1" applyBorder="1" applyAlignment="1" applyProtection="1">
      <protection locked="0"/>
    </xf>
    <xf numFmtId="0" fontId="77" fillId="0" borderId="0" xfId="11" applyFont="1" applyFill="1" applyBorder="1" applyAlignment="1" applyProtection="1"/>
    <xf numFmtId="5" fontId="77" fillId="0" borderId="15" xfId="11" applyNumberFormat="1" applyFont="1" applyFill="1" applyBorder="1" applyAlignment="1" applyProtection="1"/>
    <xf numFmtId="37" fontId="77" fillId="0" borderId="15" xfId="11" applyNumberFormat="1" applyFont="1" applyFill="1" applyBorder="1" applyAlignment="1" applyProtection="1"/>
    <xf numFmtId="5" fontId="77" fillId="0" borderId="0" xfId="10" applyNumberFormat="1" applyFont="1" applyBorder="1" applyAlignment="1" applyProtection="1"/>
    <xf numFmtId="0" fontId="77" fillId="0" borderId="0" xfId="10" applyNumberFormat="1" applyFont="1" applyBorder="1" applyAlignment="1" applyProtection="1"/>
    <xf numFmtId="10" fontId="77" fillId="0" borderId="0" xfId="11" applyNumberFormat="1" applyFont="1" applyFill="1" applyBorder="1" applyAlignment="1" applyProtection="1"/>
    <xf numFmtId="0" fontId="77" fillId="0" borderId="68" xfId="11" applyFont="1" applyFill="1" applyBorder="1" applyAlignment="1" applyProtection="1">
      <alignment horizontal="center"/>
    </xf>
    <xf numFmtId="7" fontId="77" fillId="0" borderId="0" xfId="11" applyNumberFormat="1" applyFont="1" applyFill="1" applyBorder="1" applyAlignment="1" applyProtection="1"/>
    <xf numFmtId="0" fontId="77" fillId="0" borderId="12" xfId="11" applyFont="1" applyFill="1" applyBorder="1" applyAlignment="1" applyProtection="1"/>
    <xf numFmtId="167" fontId="77" fillId="0" borderId="15" xfId="2" applyNumberFormat="1" applyFont="1" applyFill="1" applyBorder="1" applyAlignment="1" applyProtection="1"/>
    <xf numFmtId="167" fontId="77" fillId="0" borderId="12" xfId="2" applyNumberFormat="1" applyFont="1" applyFill="1" applyBorder="1" applyAlignment="1" applyProtection="1"/>
    <xf numFmtId="166" fontId="77" fillId="0" borderId="33" xfId="11" applyNumberFormat="1" applyFont="1" applyFill="1" applyBorder="1" applyAlignment="1" applyProtection="1"/>
    <xf numFmtId="37" fontId="71" fillId="0" borderId="0" xfId="12" applyFont="1" applyBorder="1" applyAlignment="1">
      <alignment shrinkToFit="1"/>
    </xf>
    <xf numFmtId="37" fontId="71" fillId="0" borderId="0" xfId="12" applyFont="1" applyBorder="1" applyAlignment="1">
      <alignment horizontal="right" shrinkToFit="1"/>
    </xf>
    <xf numFmtId="166" fontId="79" fillId="0" borderId="15" xfId="1" applyNumberFormat="1" applyFont="1" applyBorder="1" applyAlignment="1" applyProtection="1">
      <alignment shrinkToFit="1"/>
    </xf>
    <xf numFmtId="175" fontId="79" fillId="0" borderId="15" xfId="1" applyNumberFormat="1" applyFont="1" applyBorder="1" applyAlignment="1" applyProtection="1"/>
    <xf numFmtId="166" fontId="79" fillId="0" borderId="0" xfId="1" applyNumberFormat="1" applyFont="1" applyBorder="1" applyAlignment="1">
      <alignment shrinkToFit="1"/>
    </xf>
    <xf numFmtId="37" fontId="79" fillId="0" borderId="0" xfId="12" applyFont="1" applyBorder="1" applyAlignment="1">
      <alignment shrinkToFit="1"/>
    </xf>
    <xf numFmtId="43" fontId="79" fillId="0" borderId="0" xfId="1" applyFont="1" applyBorder="1" applyAlignment="1" applyProtection="1">
      <alignment shrinkToFit="1"/>
    </xf>
    <xf numFmtId="166" fontId="79" fillId="0" borderId="15" xfId="1" applyNumberFormat="1" applyFont="1" applyBorder="1" applyAlignment="1">
      <alignment shrinkToFit="1"/>
    </xf>
    <xf numFmtId="168" fontId="82" fillId="0" borderId="0" xfId="9" applyNumberFormat="1" applyFont="1" applyFill="1" applyBorder="1"/>
    <xf numFmtId="168" fontId="82" fillId="0" borderId="0" xfId="9" applyNumberFormat="1" applyFont="1" applyFill="1" applyAlignment="1">
      <alignment horizontal="center"/>
    </xf>
    <xf numFmtId="164" fontId="77" fillId="0" borderId="0" xfId="0" applyNumberFormat="1" applyFont="1"/>
    <xf numFmtId="166" fontId="77" fillId="0" borderId="0" xfId="0" applyNumberFormat="1" applyFont="1"/>
    <xf numFmtId="10" fontId="77" fillId="0" borderId="0" xfId="0" applyNumberFormat="1" applyFont="1"/>
    <xf numFmtId="37" fontId="77" fillId="0" borderId="0" xfId="0" applyNumberFormat="1" applyFont="1"/>
    <xf numFmtId="0" fontId="77" fillId="0" borderId="0" xfId="15" applyFont="1" applyBorder="1" applyAlignment="1" applyProtection="1">
      <alignment horizontal="center"/>
    </xf>
    <xf numFmtId="37" fontId="77" fillId="0" borderId="15" xfId="15" applyNumberFormat="1" applyFont="1" applyBorder="1" applyProtection="1"/>
    <xf numFmtId="39" fontId="77" fillId="0" borderId="15" xfId="15" applyNumberFormat="1" applyFont="1" applyBorder="1" applyProtection="1"/>
    <xf numFmtId="40" fontId="77" fillId="0" borderId="0" xfId="15" applyNumberFormat="1" applyFont="1" applyBorder="1"/>
    <xf numFmtId="0" fontId="77" fillId="0" borderId="0" xfId="15" applyFont="1" applyFill="1" applyBorder="1"/>
    <xf numFmtId="0" fontId="77" fillId="0" borderId="0" xfId="15" applyFont="1" applyBorder="1"/>
    <xf numFmtId="170" fontId="77" fillId="8" borderId="0" xfId="15" applyNumberFormat="1" applyFont="1" applyFill="1"/>
    <xf numFmtId="170" fontId="77" fillId="0" borderId="0" xfId="15" applyNumberFormat="1" applyFont="1"/>
    <xf numFmtId="0" fontId="77" fillId="0" borderId="0" xfId="15" applyFont="1"/>
    <xf numFmtId="37" fontId="77" fillId="0" borderId="0" xfId="13" applyFont="1" applyFill="1" applyBorder="1" applyAlignment="1" applyProtection="1">
      <alignment horizontal="center"/>
    </xf>
    <xf numFmtId="37" fontId="77" fillId="0" borderId="0" xfId="13" applyFont="1" applyFill="1" applyBorder="1" applyAlignment="1" applyProtection="1">
      <alignment horizontal="right"/>
    </xf>
    <xf numFmtId="165" fontId="77" fillId="0" borderId="0" xfId="13" applyNumberFormat="1" applyFont="1" applyFill="1" applyBorder="1" applyProtection="1"/>
    <xf numFmtId="165" fontId="84" fillId="0" borderId="0" xfId="13" applyNumberFormat="1" applyFont="1" applyFill="1" applyBorder="1" applyProtection="1"/>
    <xf numFmtId="37" fontId="77" fillId="0" borderId="0" xfId="13" applyFont="1" applyFill="1" applyBorder="1" applyProtection="1"/>
    <xf numFmtId="0" fontId="80" fillId="0" borderId="0" xfId="0" applyFont="1" applyFill="1" applyBorder="1" applyAlignment="1" applyProtection="1">
      <alignment horizontal="left"/>
    </xf>
    <xf numFmtId="38" fontId="77" fillId="0" borderId="0" xfId="0" applyNumberFormat="1" applyFont="1" applyFill="1" applyBorder="1" applyAlignment="1">
      <alignment vertical="center"/>
    </xf>
    <xf numFmtId="0" fontId="77" fillId="0" borderId="0" xfId="0" applyFont="1" applyFill="1" applyBorder="1" applyAlignment="1">
      <alignment vertical="center"/>
    </xf>
    <xf numFmtId="37" fontId="84" fillId="0" borderId="0" xfId="10" applyFont="1" applyBorder="1" applyProtection="1"/>
    <xf numFmtId="166" fontId="84" fillId="0" borderId="0" xfId="1" applyNumberFormat="1" applyFont="1" applyBorder="1" applyAlignment="1" applyProtection="1">
      <alignment horizontal="center"/>
    </xf>
    <xf numFmtId="37" fontId="84" fillId="0" borderId="0" xfId="10" applyFont="1" applyFill="1" applyBorder="1" applyProtection="1">
      <protection locked="0"/>
    </xf>
    <xf numFmtId="41" fontId="77" fillId="0" borderId="0" xfId="10" applyNumberFormat="1" applyFont="1" applyBorder="1" applyProtection="1"/>
    <xf numFmtId="37" fontId="77" fillId="0" borderId="0" xfId="10" applyFont="1" applyBorder="1" applyProtection="1"/>
    <xf numFmtId="37" fontId="77" fillId="0" borderId="0" xfId="11" applyNumberFormat="1" applyFont="1" applyFill="1" applyBorder="1" applyAlignment="1" applyProtection="1"/>
    <xf numFmtId="5" fontId="77" fillId="0" borderId="0" xfId="11" applyNumberFormat="1" applyFont="1" applyFill="1" applyBorder="1" applyAlignment="1" applyProtection="1"/>
    <xf numFmtId="0" fontId="77" fillId="0" borderId="34" xfId="11" applyFont="1" applyFill="1" applyBorder="1" applyAlignment="1" applyProtection="1">
      <alignment horizontal="center"/>
    </xf>
    <xf numFmtId="0" fontId="80" fillId="0" borderId="42" xfId="11" applyFont="1" applyFill="1" applyBorder="1" applyAlignment="1" applyProtection="1">
      <alignment horizontal="right"/>
    </xf>
    <xf numFmtId="0" fontId="77" fillId="0" borderId="42" xfId="11" applyFont="1" applyFill="1" applyBorder="1" applyAlignment="1" applyProtection="1"/>
    <xf numFmtId="0" fontId="77" fillId="0" borderId="35" xfId="11" applyFont="1" applyFill="1" applyBorder="1" applyAlignment="1" applyProtection="1"/>
    <xf numFmtId="43" fontId="77" fillId="0" borderId="0" xfId="1" applyFont="1" applyFill="1" applyBorder="1" applyAlignment="1" applyProtection="1"/>
    <xf numFmtId="37" fontId="71" fillId="0" borderId="0" xfId="12" applyFont="1" applyBorder="1"/>
    <xf numFmtId="166" fontId="74" fillId="0" borderId="0" xfId="1" applyNumberFormat="1" applyFont="1" applyBorder="1" applyProtection="1"/>
    <xf numFmtId="43" fontId="71" fillId="0" borderId="0" xfId="1" applyFont="1" applyBorder="1" applyAlignment="1" applyProtection="1">
      <alignment horizontal="center"/>
    </xf>
    <xf numFmtId="166" fontId="71" fillId="0" borderId="0" xfId="1" applyNumberFormat="1" applyFont="1" applyBorder="1" applyAlignment="1">
      <alignment horizontal="center"/>
    </xf>
    <xf numFmtId="37" fontId="74" fillId="0" borderId="0" xfId="12" applyFont="1" applyBorder="1" applyAlignment="1">
      <alignment horizontal="center"/>
    </xf>
    <xf numFmtId="166" fontId="74" fillId="0" borderId="0" xfId="1" applyNumberFormat="1" applyFont="1" applyBorder="1" applyAlignment="1" applyProtection="1">
      <alignment horizontal="center"/>
    </xf>
    <xf numFmtId="166" fontId="74" fillId="0" borderId="0" xfId="1" applyNumberFormat="1" applyFont="1" applyBorder="1"/>
    <xf numFmtId="168" fontId="82" fillId="0" borderId="0" xfId="9" applyNumberFormat="1" applyFont="1" applyFill="1" applyAlignment="1" applyProtection="1">
      <alignment horizontal="center"/>
    </xf>
    <xf numFmtId="173" fontId="86" fillId="0" borderId="0" xfId="9" applyNumberFormat="1" applyFont="1" applyFill="1" applyAlignment="1">
      <alignment horizontal="center"/>
    </xf>
    <xf numFmtId="168" fontId="86" fillId="0" borderId="0" xfId="9" applyNumberFormat="1" applyFont="1" applyFill="1" applyAlignment="1">
      <alignment horizontal="right"/>
    </xf>
    <xf numFmtId="168" fontId="86" fillId="0" borderId="15" xfId="9" applyNumberFormat="1" applyFont="1" applyFill="1" applyBorder="1"/>
    <xf numFmtId="5" fontId="77" fillId="0" borderId="0" xfId="0" applyNumberFormat="1" applyFont="1"/>
    <xf numFmtId="40" fontId="77" fillId="0" borderId="0" xfId="0" applyNumberFormat="1" applyFont="1"/>
    <xf numFmtId="37" fontId="77" fillId="0" borderId="0" xfId="13" applyFont="1" applyAlignment="1">
      <alignment horizontal="center"/>
    </xf>
    <xf numFmtId="168" fontId="77" fillId="0" borderId="0" xfId="13" applyNumberFormat="1" applyFont="1" applyFill="1" applyBorder="1" applyProtection="1"/>
    <xf numFmtId="0" fontId="77" fillId="0" borderId="0" xfId="0" applyFont="1" applyFill="1" applyBorder="1" applyAlignment="1" applyProtection="1">
      <alignment horizontal="left"/>
    </xf>
    <xf numFmtId="37" fontId="77" fillId="0" borderId="0" xfId="10" applyFont="1" applyBorder="1"/>
    <xf numFmtId="37" fontId="77" fillId="0" borderId="34" xfId="10" applyFont="1" applyBorder="1" applyAlignment="1">
      <alignment horizontal="right"/>
    </xf>
    <xf numFmtId="178" fontId="77" fillId="0" borderId="35" xfId="10" applyNumberFormat="1" applyFont="1" applyBorder="1"/>
    <xf numFmtId="166" fontId="77" fillId="0" borderId="0" xfId="1" applyNumberFormat="1" applyFont="1" applyBorder="1" applyAlignment="1">
      <alignment horizontal="right"/>
    </xf>
    <xf numFmtId="37" fontId="77" fillId="0" borderId="0" xfId="10" applyFont="1" applyFill="1" applyBorder="1"/>
    <xf numFmtId="37" fontId="77" fillId="0" borderId="0" xfId="10" applyFont="1" applyFill="1" applyBorder="1" applyProtection="1">
      <protection locked="0"/>
    </xf>
    <xf numFmtId="41" fontId="77" fillId="0" borderId="0" xfId="10" applyNumberFormat="1" applyFont="1" applyFill="1" applyBorder="1" applyProtection="1"/>
    <xf numFmtId="37" fontId="77" fillId="0" borderId="0" xfId="10" applyFont="1" applyFill="1" applyBorder="1" applyProtection="1"/>
    <xf numFmtId="0" fontId="77" fillId="0" borderId="0" xfId="11" applyFont="1" applyFill="1" applyBorder="1" applyAlignment="1"/>
    <xf numFmtId="0" fontId="80" fillId="0" borderId="0" xfId="11" applyFont="1" applyFill="1" applyBorder="1" applyAlignment="1" applyProtection="1">
      <alignment horizontal="right"/>
    </xf>
    <xf numFmtId="0" fontId="80" fillId="0" borderId="16" xfId="11" applyFont="1" applyFill="1" applyBorder="1" applyAlignment="1" applyProtection="1">
      <alignment horizontal="right"/>
    </xf>
    <xf numFmtId="7" fontId="80" fillId="8" borderId="0" xfId="11" applyNumberFormat="1" applyFont="1" applyFill="1" applyBorder="1" applyAlignment="1" applyProtection="1"/>
    <xf numFmtId="0" fontId="77" fillId="0" borderId="36" xfId="11" applyFont="1" applyFill="1" applyBorder="1" applyAlignment="1" applyProtection="1"/>
    <xf numFmtId="0" fontId="77" fillId="0" borderId="0" xfId="11" applyFont="1" applyFill="1" applyBorder="1" applyProtection="1"/>
    <xf numFmtId="43" fontId="77" fillId="0" borderId="0" xfId="1" applyFont="1" applyFill="1" applyBorder="1" applyProtection="1"/>
    <xf numFmtId="43" fontId="74" fillId="0" borderId="0" xfId="1" applyFont="1" applyBorder="1" applyProtection="1"/>
    <xf numFmtId="37" fontId="74" fillId="0" borderId="0" xfId="12" applyFont="1" applyBorder="1"/>
    <xf numFmtId="40" fontId="82" fillId="0" borderId="0" xfId="9" applyNumberFormat="1" applyFont="1" applyFill="1" applyAlignment="1">
      <alignment horizontal="center"/>
    </xf>
    <xf numFmtId="170" fontId="82" fillId="0" borderId="0" xfId="9" applyNumberFormat="1" applyFont="1" applyFill="1" applyAlignment="1">
      <alignment horizontal="center"/>
    </xf>
    <xf numFmtId="37" fontId="77" fillId="0" borderId="0" xfId="13" applyFont="1" applyAlignment="1">
      <alignment vertical="top"/>
    </xf>
    <xf numFmtId="0" fontId="71" fillId="0" borderId="0" xfId="0" applyFont="1" applyFill="1" applyBorder="1" applyAlignment="1">
      <alignment horizontal="center" vertical="center"/>
    </xf>
    <xf numFmtId="37" fontId="77" fillId="0" borderId="16" xfId="10" applyFont="1" applyBorder="1" applyAlignment="1">
      <alignment horizontal="right"/>
    </xf>
    <xf numFmtId="166" fontId="77" fillId="0" borderId="36" xfId="1" applyNumberFormat="1" applyFont="1" applyBorder="1" applyProtection="1"/>
    <xf numFmtId="166" fontId="77" fillId="0" borderId="0" xfId="1" applyNumberFormat="1" applyFont="1" applyBorder="1"/>
    <xf numFmtId="0" fontId="77" fillId="0" borderId="11" xfId="11" applyFont="1" applyFill="1" applyBorder="1" applyAlignment="1" applyProtection="1"/>
    <xf numFmtId="0" fontId="80" fillId="0" borderId="39" xfId="11" applyFont="1" applyFill="1" applyBorder="1" applyAlignment="1" applyProtection="1">
      <alignment horizontal="right"/>
    </xf>
    <xf numFmtId="0" fontId="77" fillId="0" borderId="39" xfId="11" applyFont="1" applyFill="1" applyBorder="1" applyAlignment="1" applyProtection="1"/>
    <xf numFmtId="0" fontId="77" fillId="0" borderId="37" xfId="11" applyFont="1" applyFill="1" applyBorder="1" applyAlignment="1" applyProtection="1"/>
    <xf numFmtId="0" fontId="77" fillId="0" borderId="0" xfId="0" applyFont="1" applyFill="1" applyBorder="1"/>
    <xf numFmtId="37" fontId="77" fillId="0" borderId="0" xfId="13" applyFont="1" applyFill="1" applyBorder="1" applyAlignment="1" applyProtection="1">
      <alignment horizontal="center" vertical="top"/>
    </xf>
    <xf numFmtId="168" fontId="77" fillId="0" borderId="0" xfId="9" applyNumberFormat="1" applyFont="1" applyFill="1"/>
    <xf numFmtId="37" fontId="77" fillId="0" borderId="0" xfId="13" applyFont="1" applyFill="1" applyBorder="1" applyAlignment="1" applyProtection="1"/>
    <xf numFmtId="0" fontId="74" fillId="0" borderId="24" xfId="0" applyFont="1" applyFill="1" applyBorder="1" applyAlignment="1">
      <alignment horizontal="centerContinuous"/>
    </xf>
    <xf numFmtId="0" fontId="77" fillId="0" borderId="19" xfId="0" applyFont="1" applyFill="1" applyBorder="1" applyAlignment="1">
      <alignment horizontal="centerContinuous" vertical="center"/>
    </xf>
    <xf numFmtId="38" fontId="77" fillId="0" borderId="19" xfId="0" applyNumberFormat="1" applyFont="1" applyFill="1" applyBorder="1" applyAlignment="1">
      <alignment horizontal="centerContinuous" vertical="center"/>
    </xf>
    <xf numFmtId="0" fontId="77" fillId="0" borderId="18" xfId="0" applyFont="1" applyFill="1" applyBorder="1" applyAlignment="1">
      <alignment horizontal="centerContinuous" vertical="center"/>
    </xf>
    <xf numFmtId="0" fontId="77" fillId="0" borderId="0" xfId="11" applyFont="1" applyFill="1" applyBorder="1"/>
    <xf numFmtId="38" fontId="71" fillId="0" borderId="25" xfId="0" applyNumberFormat="1" applyFont="1" applyFill="1" applyBorder="1" applyAlignment="1">
      <alignment horizontal="center" vertical="center"/>
    </xf>
    <xf numFmtId="38" fontId="77" fillId="0" borderId="26" xfId="0" applyNumberFormat="1" applyFont="1" applyFill="1" applyBorder="1" applyAlignment="1">
      <alignment horizontal="centerContinuous" vertical="center"/>
    </xf>
    <xf numFmtId="0" fontId="71" fillId="0" borderId="27" xfId="0" applyFont="1" applyBorder="1" applyAlignment="1">
      <alignment horizontal="centerContinuous"/>
    </xf>
    <xf numFmtId="0" fontId="77" fillId="0" borderId="20" xfId="0" applyFont="1" applyFill="1" applyBorder="1" applyAlignment="1">
      <alignment horizontal="centerContinuous" vertical="center"/>
    </xf>
    <xf numFmtId="37" fontId="77" fillId="0" borderId="0" xfId="10" applyFont="1" applyFill="1" applyBorder="1" applyAlignment="1" applyProtection="1"/>
    <xf numFmtId="37" fontId="77" fillId="0" borderId="11" xfId="10" applyFont="1" applyFill="1" applyBorder="1" applyAlignment="1" applyProtection="1">
      <alignment horizontal="right"/>
    </xf>
    <xf numFmtId="166" fontId="77" fillId="0" borderId="37" xfId="1" applyNumberFormat="1" applyFont="1" applyBorder="1" applyProtection="1"/>
    <xf numFmtId="167" fontId="77" fillId="0" borderId="0" xfId="11" applyNumberFormat="1" applyFont="1" applyFill="1" applyBorder="1" applyProtection="1"/>
    <xf numFmtId="0" fontId="77" fillId="0" borderId="24" xfId="0" applyFont="1" applyBorder="1"/>
    <xf numFmtId="0" fontId="74" fillId="0" borderId="19" xfId="0" applyFont="1" applyBorder="1"/>
    <xf numFmtId="0" fontId="77" fillId="0" borderId="19" xfId="0" applyFont="1" applyBorder="1"/>
    <xf numFmtId="0" fontId="77" fillId="0" borderId="18" xfId="0" applyFont="1" applyBorder="1"/>
    <xf numFmtId="38" fontId="77" fillId="0" borderId="0" xfId="0" applyNumberFormat="1" applyFont="1" applyFill="1" applyBorder="1"/>
    <xf numFmtId="0" fontId="71" fillId="0" borderId="0" xfId="12" applyNumberFormat="1" applyFont="1" applyBorder="1"/>
    <xf numFmtId="165" fontId="77" fillId="0" borderId="0" xfId="13" applyNumberFormat="1" applyFont="1"/>
    <xf numFmtId="0" fontId="71" fillId="0" borderId="7" xfId="0" applyFont="1" applyFill="1" applyBorder="1" applyAlignment="1">
      <alignment horizontal="center" vertical="center"/>
    </xf>
    <xf numFmtId="38" fontId="71" fillId="12" borderId="28" xfId="0" applyNumberFormat="1" applyFont="1" applyFill="1" applyBorder="1" applyAlignment="1">
      <alignment horizontal="center" vertical="center"/>
    </xf>
    <xf numFmtId="0" fontId="77" fillId="0" borderId="22" xfId="0" applyFont="1" applyFill="1" applyBorder="1" applyAlignment="1">
      <alignment vertical="center"/>
    </xf>
    <xf numFmtId="38" fontId="71" fillId="0" borderId="29" xfId="0" applyNumberFormat="1" applyFont="1" applyFill="1" applyBorder="1" applyAlignment="1">
      <alignment horizontal="center" vertical="center"/>
    </xf>
    <xf numFmtId="37" fontId="77" fillId="0" borderId="0" xfId="10" applyFont="1" applyFill="1" applyBorder="1" applyAlignment="1" applyProtection="1">
      <alignment horizontal="left" indent="3"/>
    </xf>
    <xf numFmtId="49" fontId="77" fillId="0" borderId="0" xfId="11" applyNumberFormat="1" applyFont="1" applyFill="1" applyBorder="1" applyAlignment="1" applyProtection="1">
      <alignment horizontal="center"/>
    </xf>
    <xf numFmtId="0" fontId="77" fillId="0" borderId="16" xfId="0" applyFont="1" applyBorder="1"/>
    <xf numFmtId="0" fontId="77" fillId="0" borderId="0" xfId="0" applyFont="1" applyBorder="1" applyAlignment="1">
      <alignment horizontal="right"/>
    </xf>
    <xf numFmtId="38" fontId="77" fillId="5" borderId="35" xfId="0" applyNumberFormat="1" applyFont="1" applyFill="1" applyBorder="1" applyAlignment="1">
      <alignment horizontal="right"/>
    </xf>
    <xf numFmtId="37" fontId="87" fillId="0" borderId="0" xfId="3" applyNumberFormat="1" applyFont="1" applyAlignment="1" applyProtection="1"/>
    <xf numFmtId="0" fontId="82" fillId="0" borderId="0" xfId="0" applyFont="1" applyFill="1"/>
    <xf numFmtId="0" fontId="88" fillId="0" borderId="0" xfId="3" applyFont="1" applyBorder="1" applyAlignment="1" applyProtection="1"/>
    <xf numFmtId="0" fontId="71" fillId="0" borderId="0" xfId="14" applyFont="1" applyBorder="1" applyAlignment="1">
      <alignment horizontal="right"/>
    </xf>
    <xf numFmtId="0" fontId="71" fillId="0" borderId="0" xfId="14" applyFont="1" applyBorder="1"/>
    <xf numFmtId="49" fontId="77" fillId="0" borderId="0" xfId="0" applyNumberFormat="1" applyFont="1" applyFill="1" applyBorder="1" applyAlignment="1">
      <alignment vertical="center"/>
    </xf>
    <xf numFmtId="38" fontId="71" fillId="0" borderId="61" xfId="0" applyNumberFormat="1" applyFont="1" applyFill="1" applyBorder="1" applyAlignment="1">
      <alignment horizontal="center"/>
    </xf>
    <xf numFmtId="38" fontId="71" fillId="0" borderId="30" xfId="0" applyNumberFormat="1" applyFont="1" applyFill="1" applyBorder="1" applyAlignment="1">
      <alignment horizontal="center" vertical="center"/>
    </xf>
    <xf numFmtId="0" fontId="71" fillId="0" borderId="31" xfId="0" applyFont="1" applyBorder="1" applyAlignment="1">
      <alignment horizontal="center"/>
    </xf>
    <xf numFmtId="38" fontId="71" fillId="0" borderId="32" xfId="0" applyNumberFormat="1" applyFont="1" applyFill="1" applyBorder="1" applyAlignment="1">
      <alignment horizontal="center" vertical="center"/>
    </xf>
    <xf numFmtId="38" fontId="77" fillId="0" borderId="36" xfId="0" applyNumberFormat="1" applyFont="1" applyFill="1" applyBorder="1"/>
    <xf numFmtId="0" fontId="71" fillId="0" borderId="0" xfId="0" quotePrefix="1" applyFont="1" applyAlignment="1">
      <alignment horizontal="right"/>
    </xf>
    <xf numFmtId="38" fontId="71" fillId="11" borderId="0" xfId="0" applyNumberFormat="1" applyFont="1" applyFill="1" applyBorder="1"/>
    <xf numFmtId="38" fontId="71" fillId="12" borderId="0" xfId="0" applyNumberFormat="1" applyFont="1" applyFill="1" applyBorder="1" applyAlignment="1">
      <alignment vertical="center"/>
    </xf>
    <xf numFmtId="38" fontId="71" fillId="11" borderId="0" xfId="0" applyNumberFormat="1" applyFont="1" applyFill="1" applyBorder="1" applyAlignment="1">
      <alignment vertical="center"/>
    </xf>
    <xf numFmtId="166" fontId="77" fillId="0" borderId="0" xfId="1" applyNumberFormat="1" applyFont="1" applyBorder="1" applyProtection="1"/>
    <xf numFmtId="37" fontId="87" fillId="0" borderId="0" xfId="3" applyNumberFormat="1" applyFont="1" applyFill="1" applyBorder="1" applyAlignment="1" applyProtection="1"/>
    <xf numFmtId="41" fontId="71" fillId="0" borderId="0" xfId="10" applyNumberFormat="1" applyFont="1" applyFill="1" applyBorder="1" applyProtection="1"/>
    <xf numFmtId="37" fontId="71" fillId="0" borderId="0" xfId="10" applyFont="1" applyFill="1" applyBorder="1" applyProtection="1"/>
    <xf numFmtId="49" fontId="89" fillId="0" borderId="0" xfId="11" applyNumberFormat="1" applyFont="1" applyFill="1" applyBorder="1" applyProtection="1"/>
    <xf numFmtId="0" fontId="89" fillId="0" borderId="0" xfId="11" applyFont="1" applyFill="1" applyBorder="1" applyProtection="1"/>
    <xf numFmtId="37" fontId="71" fillId="0" borderId="0" xfId="11" applyNumberFormat="1" applyFont="1" applyFill="1" applyBorder="1" applyProtection="1"/>
    <xf numFmtId="0" fontId="71" fillId="0" borderId="0" xfId="11" applyFont="1" applyFill="1" applyBorder="1" applyProtection="1"/>
    <xf numFmtId="38" fontId="77" fillId="0" borderId="33" xfId="0" applyNumberFormat="1" applyFont="1" applyFill="1" applyBorder="1"/>
    <xf numFmtId="183" fontId="77" fillId="0" borderId="0" xfId="0" applyNumberFormat="1" applyFont="1" applyFill="1" applyBorder="1"/>
    <xf numFmtId="38" fontId="71" fillId="12" borderId="0" xfId="0" applyNumberFormat="1" applyFont="1" applyFill="1" applyBorder="1"/>
    <xf numFmtId="38" fontId="77" fillId="0" borderId="38" xfId="0" applyNumberFormat="1" applyFont="1" applyFill="1" applyBorder="1"/>
    <xf numFmtId="0" fontId="77" fillId="0" borderId="0" xfId="0" applyFont="1" applyBorder="1"/>
    <xf numFmtId="38" fontId="77" fillId="0" borderId="0" xfId="0" applyNumberFormat="1" applyFont="1" applyBorder="1"/>
    <xf numFmtId="38" fontId="71" fillId="0" borderId="15" xfId="0" applyNumberFormat="1" applyFont="1" applyFill="1" applyBorder="1"/>
    <xf numFmtId="38" fontId="71" fillId="0" borderId="15" xfId="0" applyNumberFormat="1" applyFont="1" applyBorder="1"/>
    <xf numFmtId="0" fontId="77" fillId="0" borderId="11" xfId="0" applyFont="1" applyBorder="1"/>
    <xf numFmtId="0" fontId="77" fillId="0" borderId="39" xfId="0" applyFont="1" applyBorder="1" applyAlignment="1">
      <alignment horizontal="right"/>
    </xf>
    <xf numFmtId="0" fontId="77" fillId="0" borderId="39" xfId="0" applyFont="1" applyBorder="1"/>
    <xf numFmtId="183" fontId="77" fillId="0" borderId="37" xfId="0" applyNumberFormat="1" applyFont="1" applyFill="1" applyBorder="1"/>
    <xf numFmtId="38" fontId="77" fillId="0" borderId="0" xfId="1" applyNumberFormat="1" applyFont="1" applyBorder="1"/>
    <xf numFmtId="170" fontId="77" fillId="0" borderId="0" xfId="0" applyNumberFormat="1" applyFont="1" applyBorder="1"/>
    <xf numFmtId="38" fontId="77" fillId="0" borderId="0" xfId="0" applyNumberFormat="1" applyFont="1" applyBorder="1" applyAlignment="1">
      <alignment horizontal="right"/>
    </xf>
    <xf numFmtId="0" fontId="77" fillId="0" borderId="0" xfId="0" applyFont="1" applyFill="1" applyBorder="1" applyAlignment="1">
      <alignment horizontal="center"/>
    </xf>
    <xf numFmtId="49" fontId="83" fillId="0" borderId="0" xfId="6" applyNumberFormat="1" applyFont="1" applyFill="1" applyBorder="1" applyAlignment="1">
      <alignment horizontal="center"/>
    </xf>
    <xf numFmtId="49" fontId="77" fillId="0" borderId="0" xfId="0" applyNumberFormat="1" applyFont="1" applyFill="1" applyBorder="1" applyAlignment="1">
      <alignment horizontal="left" vertical="center"/>
    </xf>
    <xf numFmtId="38" fontId="77" fillId="0" borderId="0" xfId="0" applyNumberFormat="1" applyFont="1" applyFill="1" applyBorder="1" applyAlignment="1">
      <alignment horizontal="right" vertical="center"/>
    </xf>
    <xf numFmtId="10" fontId="77" fillId="0" borderId="0" xfId="0" applyNumberFormat="1" applyFont="1" applyFill="1" applyBorder="1" applyAlignment="1">
      <alignment horizontal="left" vertical="center"/>
    </xf>
    <xf numFmtId="0" fontId="77" fillId="0" borderId="0" xfId="0" applyFont="1" applyFill="1"/>
    <xf numFmtId="49" fontId="71" fillId="0" borderId="84" xfId="0" applyNumberFormat="1" applyFont="1" applyBorder="1" applyAlignment="1">
      <alignment horizontal="center"/>
    </xf>
    <xf numFmtId="0" fontId="71" fillId="0" borderId="85" xfId="0" applyFont="1" applyBorder="1"/>
    <xf numFmtId="49" fontId="71" fillId="0" borderId="86" xfId="0" applyNumberFormat="1" applyFont="1" applyBorder="1" applyAlignment="1">
      <alignment horizontal="center"/>
    </xf>
    <xf numFmtId="0" fontId="71" fillId="0" borderId="87" xfId="0" applyFont="1" applyBorder="1"/>
    <xf numFmtId="38" fontId="71" fillId="0" borderId="88" xfId="0" applyNumberFormat="1" applyFont="1" applyBorder="1"/>
    <xf numFmtId="38" fontId="71" fillId="0" borderId="21" xfId="0" applyNumberFormat="1" applyFont="1" applyBorder="1"/>
    <xf numFmtId="49" fontId="71" fillId="0" borderId="0" xfId="0" applyNumberFormat="1" applyFont="1" applyAlignment="1">
      <alignment horizontal="center"/>
    </xf>
    <xf numFmtId="49" fontId="77" fillId="0" borderId="0" xfId="0" applyNumberFormat="1" applyFont="1" applyFill="1" applyBorder="1" applyAlignment="1">
      <alignment horizontal="center"/>
    </xf>
    <xf numFmtId="168" fontId="77" fillId="0" borderId="0" xfId="0" applyNumberFormat="1" applyFont="1"/>
    <xf numFmtId="173" fontId="77" fillId="0" borderId="0" xfId="0" applyNumberFormat="1" applyFont="1"/>
    <xf numFmtId="49" fontId="83" fillId="0" borderId="0" xfId="6" applyNumberFormat="1" applyFont="1" applyFill="1" applyBorder="1" applyAlignment="1">
      <alignment horizontal="left"/>
    </xf>
    <xf numFmtId="49" fontId="77" fillId="0" borderId="0" xfId="0" quotePrefix="1" applyNumberFormat="1" applyFont="1" applyFill="1" applyBorder="1" applyAlignment="1">
      <alignment horizontal="center"/>
    </xf>
    <xf numFmtId="38" fontId="77" fillId="6" borderId="0" xfId="0" applyNumberFormat="1" applyFont="1" applyFill="1" applyBorder="1" applyAlignment="1">
      <alignment horizontal="right"/>
    </xf>
    <xf numFmtId="49" fontId="77" fillId="0" borderId="0" xfId="0" applyNumberFormat="1" applyFont="1" applyBorder="1"/>
    <xf numFmtId="10" fontId="77" fillId="0" borderId="0" xfId="0" applyNumberFormat="1" applyFont="1" applyBorder="1"/>
    <xf numFmtId="41" fontId="77" fillId="0" borderId="0" xfId="0" applyNumberFormat="1" applyFont="1" applyBorder="1"/>
    <xf numFmtId="38" fontId="77" fillId="0" borderId="15" xfId="0" applyNumberFormat="1" applyFont="1" applyBorder="1"/>
    <xf numFmtId="49" fontId="77" fillId="0" borderId="0" xfId="0" applyNumberFormat="1" applyFont="1"/>
    <xf numFmtId="41" fontId="77" fillId="0" borderId="0" xfId="0" applyNumberFormat="1" applyFont="1"/>
    <xf numFmtId="3" fontId="82" fillId="0" borderId="0" xfId="18" applyNumberFormat="1" applyFont="1" applyAlignment="1" applyProtection="1">
      <protection locked="0"/>
    </xf>
    <xf numFmtId="3" fontId="82" fillId="0" borderId="0" xfId="18" applyNumberFormat="1" applyFont="1" applyFill="1" applyAlignment="1" applyProtection="1">
      <protection locked="0"/>
    </xf>
    <xf numFmtId="3" fontId="90" fillId="0" borderId="0" xfId="18" applyNumberFormat="1" applyFont="1" applyFill="1" applyAlignment="1" applyProtection="1">
      <alignment horizontal="center"/>
      <protection locked="0"/>
    </xf>
    <xf numFmtId="6" fontId="82" fillId="0" borderId="0" xfId="18" applyNumberFormat="1" applyFont="1" applyAlignment="1" applyProtection="1">
      <protection locked="0"/>
    </xf>
    <xf numFmtId="6" fontId="82" fillId="0" borderId="0" xfId="18" applyNumberFormat="1" applyFont="1" applyFill="1" applyAlignment="1" applyProtection="1">
      <protection locked="0"/>
    </xf>
    <xf numFmtId="3" fontId="91" fillId="0" borderId="89" xfId="18" applyNumberFormat="1" applyFont="1" applyBorder="1" applyAlignment="1" applyProtection="1">
      <alignment horizontal="right"/>
      <protection locked="0"/>
    </xf>
    <xf numFmtId="179" fontId="82" fillId="0" borderId="0" xfId="18" applyNumberFormat="1" applyFont="1" applyAlignment="1" applyProtection="1">
      <protection locked="0"/>
    </xf>
    <xf numFmtId="3" fontId="82" fillId="0" borderId="12" xfId="18" applyNumberFormat="1" applyFont="1" applyBorder="1" applyAlignment="1" applyProtection="1">
      <protection locked="0"/>
    </xf>
    <xf numFmtId="3" fontId="82" fillId="0" borderId="12" xfId="18" applyNumberFormat="1" applyFont="1" applyFill="1" applyBorder="1" applyAlignment="1" applyProtection="1">
      <protection locked="0"/>
    </xf>
    <xf numFmtId="3" fontId="82" fillId="0" borderId="90" xfId="18" applyNumberFormat="1" applyFont="1" applyBorder="1" applyAlignment="1" applyProtection="1">
      <protection locked="0"/>
    </xf>
    <xf numFmtId="3" fontId="82" fillId="0" borderId="0" xfId="18" applyNumberFormat="1" applyFont="1" applyFill="1" applyBorder="1" applyAlignment="1" applyProtection="1">
      <protection locked="0"/>
    </xf>
    <xf numFmtId="3" fontId="82" fillId="0" borderId="0" xfId="18" applyNumberFormat="1" applyFont="1" applyBorder="1" applyAlignment="1" applyProtection="1">
      <protection locked="0"/>
    </xf>
    <xf numFmtId="3" fontId="86" fillId="0" borderId="2" xfId="18" applyNumberFormat="1" applyFont="1" applyBorder="1" applyAlignment="1" applyProtection="1">
      <protection locked="0"/>
    </xf>
    <xf numFmtId="3" fontId="86" fillId="0" borderId="2" xfId="18" applyNumberFormat="1" applyFont="1" applyFill="1" applyBorder="1" applyAlignment="1" applyProtection="1">
      <alignment horizontal="center"/>
      <protection locked="0"/>
    </xf>
    <xf numFmtId="3" fontId="86" fillId="0" borderId="13" xfId="18" applyNumberFormat="1" applyFont="1" applyBorder="1" applyAlignment="1" applyProtection="1">
      <protection locked="0"/>
    </xf>
    <xf numFmtId="3" fontId="86" fillId="0" borderId="13" xfId="18" applyNumberFormat="1" applyFont="1" applyFill="1" applyBorder="1" applyAlignment="1" applyProtection="1">
      <alignment horizontal="center"/>
      <protection locked="0"/>
    </xf>
    <xf numFmtId="170" fontId="82" fillId="0" borderId="0" xfId="18" applyNumberFormat="1" applyFont="1" applyAlignment="1" applyProtection="1">
      <protection locked="0"/>
    </xf>
    <xf numFmtId="3" fontId="86" fillId="0" borderId="0" xfId="18" applyNumberFormat="1" applyFont="1" applyAlignment="1" applyProtection="1">
      <protection locked="0"/>
    </xf>
    <xf numFmtId="3" fontId="86" fillId="0" borderId="0" xfId="18" applyNumberFormat="1" applyFont="1" applyFill="1" applyAlignment="1" applyProtection="1">
      <alignment horizontal="right"/>
      <protection locked="0"/>
    </xf>
    <xf numFmtId="8" fontId="82" fillId="0" borderId="0" xfId="18" applyNumberFormat="1" applyFont="1" applyAlignment="1" applyProtection="1">
      <protection locked="0"/>
    </xf>
    <xf numFmtId="3" fontId="82" fillId="0" borderId="91" xfId="18" applyNumberFormat="1" applyFont="1" applyBorder="1" applyAlignment="1" applyProtection="1">
      <protection locked="0"/>
    </xf>
    <xf numFmtId="6" fontId="86" fillId="0" borderId="0" xfId="18" applyNumberFormat="1" applyFont="1" applyBorder="1" applyAlignment="1" applyProtection="1">
      <protection locked="0"/>
    </xf>
    <xf numFmtId="169" fontId="82" fillId="0" borderId="0" xfId="18" applyNumberFormat="1" applyFont="1" applyAlignment="1" applyProtection="1">
      <protection locked="0"/>
    </xf>
    <xf numFmtId="3" fontId="77" fillId="0" borderId="90" xfId="18" applyNumberFormat="1" applyFont="1" applyBorder="1" applyAlignment="1" applyProtection="1">
      <alignment horizontal="right"/>
      <protection locked="0"/>
    </xf>
    <xf numFmtId="10" fontId="82" fillId="0" borderId="0" xfId="18" applyNumberFormat="1" applyFont="1" applyBorder="1" applyAlignment="1" applyProtection="1">
      <protection locked="0"/>
    </xf>
    <xf numFmtId="3" fontId="86" fillId="0" borderId="90" xfId="18" applyNumberFormat="1" applyFont="1" applyBorder="1" applyAlignment="1" applyProtection="1">
      <protection locked="0"/>
    </xf>
    <xf numFmtId="6" fontId="82" fillId="0" borderId="0" xfId="18" applyNumberFormat="1" applyFont="1" applyBorder="1" applyAlignment="1" applyProtection="1">
      <protection locked="0"/>
    </xf>
    <xf numFmtId="6" fontId="86" fillId="0" borderId="0" xfId="18" applyNumberFormat="1" applyFont="1" applyFill="1" applyBorder="1" applyAlignment="1" applyProtection="1">
      <protection locked="0"/>
    </xf>
    <xf numFmtId="38" fontId="71" fillId="0" borderId="0" xfId="0" applyNumberFormat="1" applyFont="1" applyBorder="1" applyAlignment="1">
      <alignment horizontal="left"/>
    </xf>
    <xf numFmtId="0" fontId="72" fillId="0" borderId="8" xfId="0" applyFont="1" applyBorder="1" applyAlignment="1">
      <alignment horizontal="center" wrapText="1"/>
    </xf>
    <xf numFmtId="0" fontId="72" fillId="0" borderId="21" xfId="0" applyFont="1" applyBorder="1" applyAlignment="1">
      <alignment horizontal="center" wrapText="1"/>
    </xf>
    <xf numFmtId="37" fontId="72" fillId="0" borderId="8" xfId="10" applyFont="1" applyBorder="1" applyAlignment="1" applyProtection="1">
      <alignment horizontal="center" wrapText="1"/>
    </xf>
    <xf numFmtId="37" fontId="72" fillId="0" borderId="62" xfId="10" applyFont="1" applyBorder="1" applyAlignment="1" applyProtection="1">
      <alignment wrapText="1"/>
    </xf>
    <xf numFmtId="37" fontId="72" fillId="4" borderId="8" xfId="10" applyFont="1" applyFill="1" applyBorder="1" applyAlignment="1" applyProtection="1">
      <alignment horizontal="center" wrapText="1"/>
    </xf>
    <xf numFmtId="37" fontId="72" fillId="0" borderId="6" xfId="10" applyFont="1" applyFill="1" applyBorder="1" applyAlignment="1" applyProtection="1">
      <alignment horizontal="center" wrapText="1"/>
    </xf>
    <xf numFmtId="166" fontId="72" fillId="4" borderId="3" xfId="1" applyNumberFormat="1" applyFont="1" applyFill="1" applyBorder="1" applyAlignment="1" applyProtection="1">
      <alignment horizontal="center" wrapText="1"/>
    </xf>
    <xf numFmtId="37" fontId="72" fillId="4" borderId="3" xfId="10" applyFont="1" applyFill="1" applyBorder="1" applyAlignment="1" applyProtection="1">
      <alignment horizontal="center" wrapText="1"/>
    </xf>
    <xf numFmtId="37" fontId="72" fillId="0" borderId="3" xfId="10" applyFont="1" applyFill="1" applyBorder="1" applyAlignment="1" applyProtection="1">
      <alignment horizontal="center" wrapText="1"/>
      <protection locked="0"/>
    </xf>
    <xf numFmtId="37" fontId="72" fillId="6" borderId="63" xfId="10" applyFont="1" applyFill="1" applyBorder="1" applyAlignment="1" applyProtection="1">
      <alignment horizontal="center" wrapText="1"/>
    </xf>
    <xf numFmtId="37" fontId="72" fillId="0" borderId="21" xfId="10" applyFont="1" applyBorder="1" applyAlignment="1" applyProtection="1">
      <alignment horizontal="center" wrapText="1"/>
    </xf>
    <xf numFmtId="37" fontId="72" fillId="0" borderId="6" xfId="10" applyFont="1" applyBorder="1" applyAlignment="1" applyProtection="1">
      <alignment horizontal="center" wrapText="1"/>
    </xf>
    <xf numFmtId="164" fontId="71" fillId="0" borderId="0" xfId="0" applyNumberFormat="1" applyFont="1"/>
    <xf numFmtId="37" fontId="71" fillId="0" borderId="0" xfId="0" applyNumberFormat="1" applyFont="1"/>
    <xf numFmtId="38" fontId="71" fillId="0" borderId="0" xfId="0" applyNumberFormat="1" applyFont="1"/>
    <xf numFmtId="166" fontId="71" fillId="0" borderId="0" xfId="0" applyNumberFormat="1" applyFont="1"/>
    <xf numFmtId="10" fontId="71" fillId="0" borderId="0" xfId="0" applyNumberFormat="1" applyFont="1"/>
    <xf numFmtId="41" fontId="71" fillId="0" borderId="0" xfId="0" applyNumberFormat="1" applyFont="1"/>
    <xf numFmtId="178" fontId="71" fillId="0" borderId="0" xfId="0" applyNumberFormat="1" applyFont="1"/>
    <xf numFmtId="41" fontId="71" fillId="0" borderId="15" xfId="0" applyNumberFormat="1" applyFont="1" applyBorder="1"/>
    <xf numFmtId="37" fontId="71" fillId="0" borderId="15" xfId="0" applyNumberFormat="1" applyFont="1" applyBorder="1"/>
    <xf numFmtId="5" fontId="71" fillId="0" borderId="0" xfId="0" applyNumberFormat="1" applyFont="1"/>
    <xf numFmtId="7" fontId="71" fillId="0" borderId="0" xfId="0" applyNumberFormat="1" applyFont="1"/>
    <xf numFmtId="176" fontId="71" fillId="0" borderId="0" xfId="0" applyNumberFormat="1" applyFont="1"/>
    <xf numFmtId="43" fontId="71" fillId="0" borderId="0" xfId="0" applyNumberFormat="1" applyFont="1"/>
    <xf numFmtId="167" fontId="71" fillId="0" borderId="0" xfId="0" applyNumberFormat="1" applyFont="1"/>
    <xf numFmtId="49" fontId="71" fillId="0" borderId="0" xfId="0" applyNumberFormat="1" applyFont="1"/>
    <xf numFmtId="183" fontId="71" fillId="0" borderId="0" xfId="0" applyNumberFormat="1" applyFont="1"/>
    <xf numFmtId="175" fontId="71" fillId="0" borderId="0" xfId="0" applyNumberFormat="1" applyFont="1"/>
    <xf numFmtId="168" fontId="71" fillId="0" borderId="0" xfId="9" applyFont="1" applyFill="1" applyBorder="1"/>
    <xf numFmtId="168" fontId="71" fillId="0" borderId="0" xfId="0" applyNumberFormat="1" applyFont="1"/>
    <xf numFmtId="1" fontId="71" fillId="0" borderId="0" xfId="0" applyNumberFormat="1" applyFont="1"/>
    <xf numFmtId="173" fontId="71" fillId="0" borderId="0" xfId="0" applyNumberFormat="1" applyFont="1"/>
    <xf numFmtId="170" fontId="71" fillId="0" borderId="0" xfId="0" applyNumberFormat="1" applyFont="1"/>
    <xf numFmtId="186" fontId="71" fillId="0" borderId="0" xfId="0" applyNumberFormat="1" applyFont="1"/>
    <xf numFmtId="40" fontId="71" fillId="0" borderId="0" xfId="0" applyNumberFormat="1" applyFont="1"/>
    <xf numFmtId="168" fontId="71" fillId="0" borderId="0" xfId="0" applyNumberFormat="1" applyFont="1" applyAlignment="1">
      <alignment horizontal="center"/>
    </xf>
    <xf numFmtId="0" fontId="72" fillId="0" borderId="8" xfId="15" applyFont="1" applyBorder="1" applyAlignment="1" applyProtection="1">
      <alignment horizontal="center" vertical="center" wrapText="1"/>
    </xf>
    <xf numFmtId="0" fontId="72" fillId="0" borderId="21" xfId="15" applyFont="1" applyBorder="1" applyAlignment="1" applyProtection="1">
      <alignment horizontal="center" vertical="center" wrapText="1"/>
    </xf>
    <xf numFmtId="0" fontId="72" fillId="3" borderId="6" xfId="11" applyFont="1" applyFill="1" applyBorder="1" applyAlignment="1" applyProtection="1">
      <alignment horizontal="center" vertical="center" wrapText="1"/>
    </xf>
    <xf numFmtId="0" fontId="72" fillId="0" borderId="0" xfId="15" applyFont="1" applyBorder="1" applyAlignment="1" applyProtection="1">
      <alignment horizontal="center" vertical="center" wrapText="1"/>
    </xf>
    <xf numFmtId="37" fontId="92" fillId="6" borderId="17" xfId="1" applyNumberFormat="1" applyFont="1" applyFill="1" applyBorder="1" applyAlignment="1">
      <alignment horizontal="center" wrapText="1"/>
    </xf>
    <xf numFmtId="0" fontId="72" fillId="3" borderId="21" xfId="15" applyFont="1" applyFill="1" applyBorder="1" applyAlignment="1" applyProtection="1">
      <alignment horizontal="center" vertical="center" wrapText="1"/>
    </xf>
    <xf numFmtId="0" fontId="72" fillId="0" borderId="6" xfId="15" applyFont="1" applyBorder="1" applyAlignment="1" applyProtection="1">
      <alignment horizontal="center" vertical="center" wrapText="1"/>
    </xf>
    <xf numFmtId="3" fontId="71" fillId="0" borderId="0" xfId="0" applyNumberFormat="1" applyFont="1"/>
    <xf numFmtId="39" fontId="71" fillId="0" borderId="0" xfId="0" applyNumberFormat="1" applyFont="1"/>
    <xf numFmtId="9" fontId="71" fillId="0" borderId="0" xfId="0" applyNumberFormat="1" applyFont="1"/>
    <xf numFmtId="189" fontId="71" fillId="0" borderId="0" xfId="0" applyNumberFormat="1" applyFont="1"/>
    <xf numFmtId="0" fontId="79" fillId="0" borderId="8" xfId="20" applyFont="1" applyFill="1" applyBorder="1" applyAlignment="1">
      <alignment horizontal="center"/>
    </xf>
    <xf numFmtId="49" fontId="79" fillId="0" borderId="21" xfId="20" applyNumberFormat="1" applyFont="1" applyFill="1" applyBorder="1" applyAlignment="1">
      <alignment horizontal="center" wrapText="1"/>
    </xf>
    <xf numFmtId="0" fontId="79" fillId="0" borderId="21" xfId="20" applyFont="1" applyFill="1" applyBorder="1" applyAlignment="1">
      <alignment horizontal="center"/>
    </xf>
    <xf numFmtId="0" fontId="79" fillId="0" borderId="6" xfId="20" applyFont="1" applyFill="1" applyBorder="1" applyAlignment="1">
      <alignment horizontal="center"/>
    </xf>
    <xf numFmtId="38" fontId="71" fillId="0" borderId="21" xfId="0" applyNumberFormat="1" applyFont="1" applyFill="1" applyBorder="1" applyAlignment="1">
      <alignment horizontal="center" wrapText="1"/>
    </xf>
    <xf numFmtId="38" fontId="71" fillId="0" borderId="6" xfId="0" applyNumberFormat="1" applyFont="1" applyFill="1" applyBorder="1" applyAlignment="1">
      <alignment horizontal="center" wrapText="1"/>
    </xf>
    <xf numFmtId="38" fontId="71" fillId="0" borderId="7" xfId="0" applyNumberFormat="1" applyFont="1" applyFill="1" applyBorder="1" applyAlignment="1">
      <alignment horizontal="center"/>
    </xf>
    <xf numFmtId="10" fontId="71" fillId="0" borderId="3" xfId="0" applyNumberFormat="1" applyFont="1" applyFill="1" applyBorder="1" applyAlignment="1">
      <alignment horizontal="center" wrapText="1"/>
    </xf>
    <xf numFmtId="38" fontId="71" fillId="0" borderId="0" xfId="0" applyNumberFormat="1" applyFont="1" applyFill="1" applyBorder="1" applyAlignment="1">
      <alignment horizontal="center"/>
    </xf>
    <xf numFmtId="38" fontId="71" fillId="3" borderId="3" xfId="0" applyNumberFormat="1" applyFont="1" applyFill="1" applyBorder="1" applyAlignment="1">
      <alignment horizontal="center" wrapText="1"/>
    </xf>
    <xf numFmtId="38" fontId="71" fillId="0" borderId="7" xfId="0" applyNumberFormat="1" applyFont="1" applyFill="1" applyBorder="1" applyAlignment="1">
      <alignment horizontal="center" wrapText="1"/>
    </xf>
    <xf numFmtId="38" fontId="74" fillId="0" borderId="3" xfId="0" applyNumberFormat="1" applyFont="1" applyFill="1" applyBorder="1" applyAlignment="1">
      <alignment horizontal="center" wrapText="1"/>
    </xf>
    <xf numFmtId="38" fontId="71" fillId="0" borderId="14" xfId="0" applyNumberFormat="1" applyFont="1" applyFill="1" applyBorder="1" applyAlignment="1">
      <alignment horizontal="center" wrapText="1"/>
    </xf>
    <xf numFmtId="41" fontId="71" fillId="0" borderId="17" xfId="0" applyNumberFormat="1" applyFont="1" applyFill="1" applyBorder="1" applyAlignment="1">
      <alignment horizontal="center" wrapText="1"/>
    </xf>
    <xf numFmtId="41" fontId="71" fillId="4" borderId="17" xfId="0" applyNumberFormat="1" applyFont="1" applyFill="1" applyBorder="1" applyAlignment="1">
      <alignment horizontal="center" textRotation="90" wrapText="1"/>
    </xf>
    <xf numFmtId="0" fontId="71" fillId="0" borderId="56" xfId="0" applyFont="1" applyFill="1" applyBorder="1" applyAlignment="1">
      <alignment horizontal="center" wrapText="1"/>
    </xf>
    <xf numFmtId="49" fontId="71" fillId="0" borderId="92" xfId="0" applyNumberFormat="1" applyFont="1" applyBorder="1"/>
    <xf numFmtId="0" fontId="71" fillId="0" borderId="93" xfId="0" applyFont="1" applyBorder="1"/>
    <xf numFmtId="38" fontId="71" fillId="0" borderId="94" xfId="0" applyNumberFormat="1" applyFont="1" applyBorder="1"/>
    <xf numFmtId="49" fontId="71" fillId="0" borderId="95" xfId="0" applyNumberFormat="1" applyFont="1" applyBorder="1"/>
    <xf numFmtId="0" fontId="71" fillId="0" borderId="96" xfId="0" applyFont="1" applyBorder="1"/>
    <xf numFmtId="38" fontId="71" fillId="0" borderId="97" xfId="0" applyNumberFormat="1" applyFont="1" applyBorder="1"/>
    <xf numFmtId="41" fontId="71" fillId="0" borderId="97" xfId="0" applyNumberFormat="1" applyFont="1" applyBorder="1"/>
    <xf numFmtId="49" fontId="71" fillId="0" borderId="98" xfId="0" applyNumberFormat="1" applyFont="1" applyBorder="1"/>
    <xf numFmtId="0" fontId="71" fillId="0" borderId="99" xfId="0" applyFont="1" applyBorder="1"/>
    <xf numFmtId="38" fontId="71" fillId="0" borderId="100" xfId="0" applyNumberFormat="1" applyFont="1" applyBorder="1"/>
    <xf numFmtId="37" fontId="71" fillId="0" borderId="0" xfId="10" quotePrefix="1" applyFont="1" applyBorder="1" applyAlignment="1">
      <alignment horizontal="center"/>
    </xf>
    <xf numFmtId="166" fontId="71" fillId="0" borderId="0" xfId="1" quotePrefix="1" applyNumberFormat="1" applyFont="1" applyFill="1" applyBorder="1" applyAlignment="1">
      <alignment horizontal="center"/>
    </xf>
    <xf numFmtId="37" fontId="71" fillId="0" borderId="0" xfId="10" quotePrefix="1" applyFont="1" applyFill="1" applyBorder="1" applyAlignment="1">
      <alignment horizontal="center"/>
    </xf>
    <xf numFmtId="37" fontId="71" fillId="0" borderId="0" xfId="10" quotePrefix="1" applyFont="1" applyFill="1" applyBorder="1" applyProtection="1">
      <protection locked="0"/>
    </xf>
    <xf numFmtId="0" fontId="93" fillId="0" borderId="34" xfId="11" applyFont="1" applyFill="1" applyBorder="1"/>
    <xf numFmtId="168" fontId="71" fillId="0" borderId="0" xfId="9" applyFont="1" applyFill="1"/>
    <xf numFmtId="168" fontId="71" fillId="0" borderId="0" xfId="9" applyFont="1" applyFill="1" applyAlignment="1">
      <alignment horizontal="center"/>
    </xf>
    <xf numFmtId="173" fontId="71" fillId="0" borderId="0" xfId="9" applyNumberFormat="1" applyFont="1" applyFill="1" applyAlignment="1">
      <alignment horizontal="center"/>
    </xf>
    <xf numFmtId="173" fontId="71" fillId="0" borderId="0" xfId="9" quotePrefix="1" applyNumberFormat="1" applyFont="1" applyFill="1" applyAlignment="1">
      <alignment horizontal="center"/>
    </xf>
    <xf numFmtId="168" fontId="71" fillId="0" borderId="0" xfId="9" quotePrefix="1" applyFont="1" applyFill="1" applyAlignment="1">
      <alignment horizontal="center"/>
    </xf>
    <xf numFmtId="168" fontId="71" fillId="0" borderId="0" xfId="9" quotePrefix="1" applyFont="1" applyFill="1"/>
    <xf numFmtId="37" fontId="71" fillId="0" borderId="0" xfId="13" applyFont="1" applyAlignment="1">
      <alignment horizontal="right"/>
    </xf>
    <xf numFmtId="179" fontId="71" fillId="0" borderId="0" xfId="13" applyNumberFormat="1" applyFont="1"/>
    <xf numFmtId="38" fontId="71" fillId="0" borderId="21" xfId="0" applyNumberFormat="1" applyFont="1" applyFill="1" applyBorder="1" applyAlignment="1">
      <alignment horizontal="center" vertical="center" wrapText="1"/>
    </xf>
    <xf numFmtId="0" fontId="71" fillId="0" borderId="6" xfId="0" applyFont="1" applyFill="1" applyBorder="1" applyAlignment="1">
      <alignment horizontal="center" vertical="center" wrapText="1"/>
    </xf>
    <xf numFmtId="0" fontId="72" fillId="0" borderId="8" xfId="11" applyFont="1" applyFill="1" applyBorder="1" applyAlignment="1" applyProtection="1">
      <alignment horizontal="center" wrapText="1"/>
    </xf>
    <xf numFmtId="0" fontId="72" fillId="0" borderId="21" xfId="11" applyFont="1" applyFill="1" applyBorder="1" applyAlignment="1" applyProtection="1">
      <alignment horizontal="center" wrapText="1"/>
    </xf>
    <xf numFmtId="0" fontId="72" fillId="3" borderId="21" xfId="11" applyFont="1" applyFill="1" applyBorder="1" applyAlignment="1" applyProtection="1">
      <alignment horizontal="center" wrapText="1"/>
    </xf>
    <xf numFmtId="37" fontId="72" fillId="3" borderId="21" xfId="11" applyNumberFormat="1" applyFont="1" applyFill="1" applyBorder="1" applyAlignment="1" applyProtection="1">
      <alignment horizontal="center" wrapText="1"/>
    </xf>
    <xf numFmtId="0" fontId="72" fillId="0" borderId="6" xfId="11" applyFont="1" applyFill="1" applyBorder="1" applyAlignment="1" applyProtection="1">
      <alignment horizontal="center" wrapText="1"/>
    </xf>
    <xf numFmtId="0" fontId="72" fillId="3" borderId="6" xfId="11" applyFont="1" applyFill="1" applyBorder="1" applyAlignment="1" applyProtection="1">
      <alignment horizontal="center" wrapText="1"/>
    </xf>
    <xf numFmtId="49" fontId="72" fillId="0" borderId="8" xfId="11" applyNumberFormat="1" applyFont="1" applyFill="1" applyBorder="1" applyAlignment="1" applyProtection="1">
      <alignment horizontal="center" wrapText="1"/>
    </xf>
    <xf numFmtId="0" fontId="72" fillId="3" borderId="8" xfId="11" applyFont="1" applyFill="1" applyBorder="1" applyAlignment="1" applyProtection="1">
      <alignment horizontal="center" wrapText="1"/>
    </xf>
    <xf numFmtId="43" fontId="72" fillId="0" borderId="6" xfId="1" applyFont="1" applyFill="1" applyBorder="1" applyAlignment="1" applyProtection="1">
      <alignment horizontal="center" wrapText="1"/>
    </xf>
    <xf numFmtId="0" fontId="92" fillId="0" borderId="17" xfId="12" applyNumberFormat="1" applyFont="1" applyBorder="1" applyAlignment="1">
      <alignment horizontal="center" wrapText="1"/>
    </xf>
    <xf numFmtId="0" fontId="92" fillId="0" borderId="17" xfId="12" applyNumberFormat="1" applyFont="1" applyBorder="1" applyAlignment="1">
      <alignment wrapText="1"/>
    </xf>
    <xf numFmtId="0" fontId="92" fillId="4" borderId="17" xfId="1" applyNumberFormat="1" applyFont="1" applyFill="1" applyBorder="1" applyAlignment="1">
      <alignment horizontal="center" wrapText="1"/>
    </xf>
    <xf numFmtId="0" fontId="92" fillId="3" borderId="17" xfId="1" applyNumberFormat="1" applyFont="1" applyFill="1" applyBorder="1" applyAlignment="1">
      <alignment horizontal="center" wrapText="1"/>
    </xf>
    <xf numFmtId="0" fontId="92" fillId="0" borderId="17" xfId="1" applyNumberFormat="1" applyFont="1" applyBorder="1" applyAlignment="1">
      <alignment horizontal="center" wrapText="1"/>
    </xf>
    <xf numFmtId="0" fontId="92" fillId="0" borderId="0" xfId="12" applyNumberFormat="1" applyFont="1" applyBorder="1" applyAlignment="1">
      <alignment horizontal="center" wrapText="1"/>
    </xf>
    <xf numFmtId="0" fontId="71" fillId="4" borderId="30" xfId="0" applyNumberFormat="1" applyFont="1" applyFill="1" applyBorder="1" applyAlignment="1" applyProtection="1">
      <alignment horizontal="center"/>
    </xf>
    <xf numFmtId="164" fontId="71" fillId="4" borderId="31" xfId="0" applyNumberFormat="1" applyFont="1" applyFill="1" applyBorder="1" applyAlignment="1" applyProtection="1">
      <alignment horizontal="center"/>
    </xf>
    <xf numFmtId="164" fontId="71" fillId="4" borderId="32" xfId="0" applyNumberFormat="1" applyFont="1" applyFill="1" applyBorder="1" applyAlignment="1" applyProtection="1">
      <alignment horizontal="center"/>
    </xf>
    <xf numFmtId="168" fontId="71" fillId="0" borderId="0" xfId="9" applyFont="1" applyFill="1" applyBorder="1" applyAlignment="1">
      <alignment wrapText="1"/>
    </xf>
    <xf numFmtId="0" fontId="92" fillId="0" borderId="17" xfId="14" applyFont="1" applyBorder="1" applyAlignment="1">
      <alignment horizontal="center" wrapText="1"/>
    </xf>
    <xf numFmtId="0" fontId="92" fillId="4" borderId="17" xfId="14" applyFont="1" applyFill="1" applyBorder="1" applyAlignment="1">
      <alignment horizontal="center" wrapText="1"/>
    </xf>
    <xf numFmtId="0" fontId="92" fillId="0" borderId="17" xfId="11" applyFont="1" applyFill="1" applyBorder="1" applyAlignment="1" applyProtection="1">
      <alignment horizontal="center" wrapText="1"/>
    </xf>
    <xf numFmtId="0" fontId="92" fillId="0" borderId="0" xfId="14" applyFont="1" applyBorder="1" applyAlignment="1">
      <alignment horizontal="center" wrapText="1"/>
    </xf>
    <xf numFmtId="0" fontId="72" fillId="0" borderId="8" xfId="11" applyFont="1" applyFill="1" applyBorder="1" applyAlignment="1" applyProtection="1">
      <alignment horizontal="center" vertical="center" wrapText="1"/>
    </xf>
    <xf numFmtId="10" fontId="72" fillId="0" borderId="6" xfId="16" applyNumberFormat="1" applyFont="1" applyFill="1" applyBorder="1" applyAlignment="1" applyProtection="1">
      <alignment horizontal="center" vertical="center" wrapText="1"/>
    </xf>
    <xf numFmtId="10" fontId="72" fillId="0" borderId="7" xfId="16" applyNumberFormat="1" applyFont="1" applyFill="1" applyBorder="1" applyAlignment="1" applyProtection="1">
      <alignment horizontal="center" vertical="center" wrapText="1"/>
    </xf>
    <xf numFmtId="37" fontId="72" fillId="4" borderId="8" xfId="16" applyFont="1" applyFill="1" applyBorder="1" applyAlignment="1" applyProtection="1">
      <alignment horizontal="center" vertical="center" wrapText="1"/>
    </xf>
    <xf numFmtId="37" fontId="72" fillId="0" borderId="6" xfId="16" applyFont="1" applyFill="1" applyBorder="1" applyAlignment="1" applyProtection="1">
      <alignment horizontal="center" vertical="center" wrapText="1"/>
    </xf>
    <xf numFmtId="37" fontId="72" fillId="0" borderId="7" xfId="16" applyFont="1" applyFill="1" applyBorder="1" applyAlignment="1" applyProtection="1">
      <alignment horizontal="center" vertical="center" wrapText="1"/>
    </xf>
    <xf numFmtId="37" fontId="72" fillId="0" borderId="3" xfId="16" applyFont="1" applyFill="1" applyBorder="1" applyAlignment="1" applyProtection="1">
      <alignment horizontal="center" vertical="center" wrapText="1"/>
    </xf>
    <xf numFmtId="38" fontId="71" fillId="0" borderId="5" xfId="0" applyNumberFormat="1" applyFont="1" applyFill="1" applyBorder="1" applyAlignment="1">
      <alignment vertical="center"/>
    </xf>
    <xf numFmtId="38" fontId="71" fillId="0" borderId="58" xfId="0" applyNumberFormat="1" applyFont="1" applyFill="1" applyBorder="1" applyAlignment="1">
      <alignment vertical="center"/>
    </xf>
    <xf numFmtId="38" fontId="71" fillId="0" borderId="1" xfId="0" applyNumberFormat="1" applyFont="1" applyFill="1" applyBorder="1" applyAlignment="1">
      <alignment vertical="center"/>
    </xf>
    <xf numFmtId="38" fontId="71" fillId="0" borderId="59" xfId="0" applyNumberFormat="1" applyFont="1" applyFill="1" applyBorder="1" applyAlignment="1">
      <alignment vertical="center"/>
    </xf>
    <xf numFmtId="38" fontId="71" fillId="0" borderId="4" xfId="0" applyNumberFormat="1" applyFont="1" applyFill="1" applyBorder="1" applyAlignment="1">
      <alignment vertical="center"/>
    </xf>
    <xf numFmtId="38" fontId="71" fillId="0" borderId="60" xfId="0" applyNumberFormat="1" applyFont="1" applyFill="1" applyBorder="1" applyAlignment="1">
      <alignment vertical="center"/>
    </xf>
    <xf numFmtId="0" fontId="71" fillId="0" borderId="19" xfId="0" applyFont="1" applyFill="1" applyBorder="1" applyAlignment="1">
      <alignment horizontal="centerContinuous" vertical="center"/>
    </xf>
    <xf numFmtId="38" fontId="71" fillId="0" borderId="19" xfId="0" applyNumberFormat="1" applyFont="1" applyFill="1" applyBorder="1" applyAlignment="1">
      <alignment horizontal="centerContinuous" vertical="center"/>
    </xf>
    <xf numFmtId="0" fontId="71" fillId="0" borderId="18" xfId="0" applyFont="1" applyFill="1" applyBorder="1" applyAlignment="1">
      <alignment horizontal="centerContinuous" vertical="center"/>
    </xf>
    <xf numFmtId="38" fontId="71" fillId="0" borderId="26" xfId="0" applyNumberFormat="1" applyFont="1" applyFill="1" applyBorder="1" applyAlignment="1">
      <alignment horizontal="centerContinuous" vertical="center"/>
    </xf>
    <xf numFmtId="0" fontId="71" fillId="0" borderId="20" xfId="0" applyFont="1" applyFill="1" applyBorder="1" applyAlignment="1">
      <alignment horizontal="centerContinuous" vertical="center"/>
    </xf>
    <xf numFmtId="0" fontId="71" fillId="0" borderId="22" xfId="0" applyFont="1" applyFill="1" applyBorder="1" applyAlignment="1">
      <alignment vertical="center"/>
    </xf>
    <xf numFmtId="49" fontId="71" fillId="0" borderId="0" xfId="0" applyNumberFormat="1" applyFont="1" applyFill="1" applyBorder="1" applyAlignment="1">
      <alignment vertical="center"/>
    </xf>
    <xf numFmtId="49" fontId="71" fillId="0" borderId="0" xfId="0" applyNumberFormat="1" applyFont="1" applyFill="1" applyBorder="1" applyAlignment="1">
      <alignment horizontal="left" vertical="center"/>
    </xf>
    <xf numFmtId="38" fontId="71" fillId="0" borderId="0" xfId="0" applyNumberFormat="1" applyFont="1" applyFill="1" applyBorder="1" applyAlignment="1">
      <alignment horizontal="right" vertical="center"/>
    </xf>
    <xf numFmtId="10" fontId="71" fillId="0" borderId="0" xfId="0" applyNumberFormat="1" applyFont="1" applyFill="1" applyBorder="1" applyAlignment="1">
      <alignment horizontal="left" vertical="center"/>
    </xf>
    <xf numFmtId="10" fontId="86" fillId="0" borderId="0" xfId="18" applyNumberFormat="1" applyFont="1" applyFill="1" applyAlignment="1" applyProtection="1">
      <alignment horizontal="right"/>
      <protection locked="0"/>
    </xf>
    <xf numFmtId="0" fontId="71" fillId="0" borderId="11" xfId="0" applyFont="1" applyBorder="1"/>
    <xf numFmtId="0" fontId="71" fillId="0" borderId="39" xfId="0" applyFont="1" applyBorder="1"/>
    <xf numFmtId="38" fontId="71" fillId="0" borderId="36" xfId="0" applyNumberFormat="1" applyFont="1" applyBorder="1"/>
    <xf numFmtId="38" fontId="71" fillId="0" borderId="33" xfId="0" applyNumberFormat="1" applyFont="1" applyBorder="1"/>
    <xf numFmtId="0" fontId="71" fillId="0" borderId="37" xfId="0" applyFont="1" applyBorder="1" applyAlignment="1">
      <alignment horizontal="right"/>
    </xf>
    <xf numFmtId="0" fontId="74" fillId="0" borderId="16" xfId="0" applyFont="1" applyBorder="1" applyAlignment="1"/>
    <xf numFmtId="0" fontId="74" fillId="0" borderId="0" xfId="0" applyFont="1" applyBorder="1" applyAlignment="1"/>
    <xf numFmtId="38" fontId="71" fillId="0" borderId="16" xfId="0" applyNumberFormat="1" applyFont="1" applyBorder="1"/>
    <xf numFmtId="0" fontId="71" fillId="0" borderId="0" xfId="0" quotePrefix="1" applyFont="1"/>
    <xf numFmtId="6" fontId="82" fillId="0" borderId="0" xfId="18" applyNumberFormat="1" applyFont="1" applyFill="1" applyBorder="1" applyAlignment="1" applyProtection="1">
      <protection locked="0"/>
    </xf>
    <xf numFmtId="0" fontId="71" fillId="0" borderId="0" xfId="0" applyFont="1" applyAlignment="1">
      <alignment horizontal="left"/>
    </xf>
    <xf numFmtId="0" fontId="74" fillId="0" borderId="37" xfId="0" applyFont="1" applyFill="1" applyBorder="1" applyAlignment="1">
      <alignment horizontal="right" vertical="center"/>
    </xf>
    <xf numFmtId="38" fontId="77" fillId="0" borderId="0" xfId="0" applyNumberFormat="1" applyFont="1" applyBorder="1" applyAlignment="1">
      <alignment horizontal="left"/>
    </xf>
    <xf numFmtId="166" fontId="71" fillId="0" borderId="0" xfId="1" applyNumberFormat="1" applyFont="1" applyBorder="1" applyAlignment="1">
      <alignment horizontal="right"/>
    </xf>
    <xf numFmtId="166" fontId="71" fillId="0" borderId="0" xfId="1" applyNumberFormat="1" applyFont="1" applyBorder="1"/>
    <xf numFmtId="37" fontId="71" fillId="0" borderId="0" xfId="10" applyNumberFormat="1" applyFont="1" applyFill="1" applyBorder="1" applyProtection="1"/>
    <xf numFmtId="166" fontId="71" fillId="0" borderId="0" xfId="1" applyNumberFormat="1" applyFont="1" applyBorder="1" applyProtection="1"/>
    <xf numFmtId="37" fontId="73" fillId="0" borderId="0" xfId="3" applyNumberFormat="1" applyFont="1" applyFill="1" applyBorder="1" applyAlignment="1" applyProtection="1"/>
    <xf numFmtId="37" fontId="71" fillId="0" borderId="0" xfId="0" applyNumberFormat="1" applyFont="1" applyAlignment="1">
      <alignment horizontal="right"/>
    </xf>
    <xf numFmtId="0" fontId="87" fillId="0" borderId="0" xfId="3" applyFont="1" applyAlignment="1" applyProtection="1"/>
    <xf numFmtId="43" fontId="71" fillId="0" borderId="0" xfId="0" applyNumberFormat="1" applyFont="1" applyFill="1"/>
    <xf numFmtId="0" fontId="77" fillId="0" borderId="0" xfId="0" applyFont="1" applyFill="1" applyAlignment="1" applyProtection="1">
      <protection locked="0"/>
    </xf>
    <xf numFmtId="0" fontId="77" fillId="0" borderId="0" xfId="0" applyFont="1" applyFill="1" applyBorder="1" applyAlignment="1" applyProtection="1">
      <alignment wrapText="1"/>
      <protection locked="0"/>
    </xf>
    <xf numFmtId="3" fontId="94" fillId="0" borderId="0" xfId="18" applyNumberFormat="1" applyFont="1" applyFill="1" applyAlignment="1" applyProtection="1">
      <alignment horizontal="center"/>
      <protection locked="0"/>
    </xf>
    <xf numFmtId="3" fontId="82" fillId="0" borderId="0" xfId="18" applyFont="1" applyAlignment="1" applyProtection="1">
      <alignment horizontal="centerContinuous"/>
      <protection locked="0"/>
    </xf>
    <xf numFmtId="3" fontId="86" fillId="0" borderId="0" xfId="18" quotePrefix="1" applyFont="1" applyFill="1" applyAlignment="1" applyProtection="1">
      <alignment horizontal="left"/>
      <protection locked="0"/>
    </xf>
    <xf numFmtId="3" fontId="90" fillId="0" borderId="0" xfId="18" applyNumberFormat="1" applyFont="1" applyAlignment="1" applyProtection="1">
      <alignment horizontal="center"/>
      <protection locked="0"/>
    </xf>
    <xf numFmtId="3" fontId="95" fillId="0" borderId="0" xfId="18" applyNumberFormat="1" applyFont="1" applyAlignment="1" applyProtection="1">
      <alignment horizontal="center"/>
      <protection locked="0"/>
    </xf>
    <xf numFmtId="3" fontId="82" fillId="0" borderId="0" xfId="18" applyNumberFormat="1" applyFont="1" applyAlignment="1" applyProtection="1">
      <alignment horizontal="center"/>
      <protection locked="0"/>
    </xf>
    <xf numFmtId="3" fontId="82" fillId="0" borderId="101" xfId="18" applyNumberFormat="1" applyFont="1" applyBorder="1" applyAlignment="1" applyProtection="1">
      <protection locked="0"/>
    </xf>
    <xf numFmtId="3" fontId="94" fillId="7" borderId="102" xfId="18" applyNumberFormat="1" applyFont="1" applyFill="1" applyBorder="1" applyAlignment="1" applyProtection="1">
      <alignment horizontal="left"/>
      <protection locked="0"/>
    </xf>
    <xf numFmtId="6" fontId="82" fillId="0" borderId="0" xfId="18" quotePrefix="1" applyNumberFormat="1" applyFont="1" applyFill="1" applyAlignment="1" applyProtection="1">
      <alignment horizontal="right"/>
      <protection locked="0"/>
    </xf>
    <xf numFmtId="6" fontId="82" fillId="0" borderId="13" xfId="18" applyNumberFormat="1" applyFont="1" applyFill="1" applyBorder="1" applyAlignment="1" applyProtection="1">
      <alignment horizontal="right"/>
      <protection locked="0"/>
    </xf>
    <xf numFmtId="181" fontId="82" fillId="0" borderId="0" xfId="18" applyNumberFormat="1" applyFont="1" applyFill="1" applyAlignment="1" applyProtection="1">
      <alignment horizontal="right"/>
      <protection locked="0"/>
    </xf>
    <xf numFmtId="6" fontId="82" fillId="0" borderId="101" xfId="18" applyNumberFormat="1" applyFont="1" applyFill="1" applyBorder="1" applyProtection="1">
      <protection locked="0"/>
    </xf>
    <xf numFmtId="6" fontId="82" fillId="0" borderId="0" xfId="18" applyNumberFormat="1" applyFont="1" applyFill="1" applyAlignment="1" applyProtection="1">
      <alignment horizontal="right"/>
      <protection locked="0"/>
    </xf>
    <xf numFmtId="6" fontId="96" fillId="0" borderId="15" xfId="18" applyNumberFormat="1" applyFont="1" applyFill="1" applyBorder="1" applyAlignment="1" applyProtection="1">
      <protection locked="0"/>
    </xf>
    <xf numFmtId="177" fontId="82" fillId="0" borderId="0" xfId="18" applyNumberFormat="1" applyFont="1" applyFill="1" applyAlignment="1" applyProtection="1">
      <protection locked="0"/>
    </xf>
    <xf numFmtId="181" fontId="82" fillId="0" borderId="0" xfId="18" applyNumberFormat="1" applyFont="1" applyFill="1" applyProtection="1">
      <protection locked="0"/>
    </xf>
    <xf numFmtId="3" fontId="97" fillId="0" borderId="13" xfId="18" applyNumberFormat="1" applyFont="1" applyFill="1" applyBorder="1" applyAlignment="1" applyProtection="1">
      <protection locked="0"/>
    </xf>
    <xf numFmtId="3" fontId="82" fillId="0" borderId="0" xfId="18" applyFont="1" applyFill="1" applyAlignment="1" applyProtection="1">
      <alignment horizontal="right"/>
      <protection locked="0"/>
    </xf>
    <xf numFmtId="177" fontId="96" fillId="0" borderId="15" xfId="18" applyNumberFormat="1" applyFont="1" applyFill="1" applyBorder="1" applyAlignment="1" applyProtection="1">
      <protection locked="0"/>
    </xf>
    <xf numFmtId="41" fontId="82" fillId="0" borderId="0" xfId="18" applyNumberFormat="1" applyFont="1" applyFill="1" applyAlignment="1" applyProtection="1">
      <alignment horizontal="right"/>
      <protection locked="0"/>
    </xf>
    <xf numFmtId="10" fontId="86" fillId="0" borderId="0" xfId="18" applyNumberFormat="1" applyFont="1" applyFill="1" applyAlignment="1" applyProtection="1">
      <protection locked="0"/>
    </xf>
    <xf numFmtId="3" fontId="82" fillId="0" borderId="102" xfId="18" applyNumberFormat="1" applyFont="1" applyFill="1" applyBorder="1" applyProtection="1">
      <protection locked="0"/>
    </xf>
    <xf numFmtId="3" fontId="82" fillId="0" borderId="102" xfId="18" applyNumberFormat="1" applyFont="1" applyBorder="1" applyProtection="1">
      <protection locked="0"/>
    </xf>
    <xf numFmtId="179" fontId="82" fillId="0" borderId="13" xfId="18" applyNumberFormat="1" applyFont="1" applyFill="1" applyBorder="1" applyAlignment="1" applyProtection="1">
      <alignment horizontal="right"/>
      <protection locked="0"/>
    </xf>
    <xf numFmtId="3" fontId="98" fillId="7" borderId="102" xfId="18" applyNumberFormat="1" applyFont="1" applyFill="1" applyBorder="1" applyAlignment="1" applyProtection="1">
      <alignment horizontal="center"/>
      <protection locked="0"/>
    </xf>
    <xf numFmtId="38" fontId="82" fillId="0" borderId="0" xfId="18" applyNumberFormat="1" applyFont="1" applyFill="1" applyAlignment="1" applyProtection="1">
      <alignment horizontal="right"/>
      <protection locked="0"/>
    </xf>
    <xf numFmtId="38" fontId="82" fillId="0" borderId="13" xfId="18" applyNumberFormat="1" applyFont="1" applyFill="1" applyBorder="1" applyAlignment="1" applyProtection="1">
      <alignment horizontal="right"/>
      <protection locked="0"/>
    </xf>
    <xf numFmtId="3" fontId="82" fillId="0" borderId="102" xfId="18" applyNumberFormat="1" applyFont="1" applyFill="1" applyBorder="1" applyAlignment="1" applyProtection="1">
      <protection locked="0"/>
    </xf>
    <xf numFmtId="3" fontId="82" fillId="0" borderId="102" xfId="18" applyNumberFormat="1" applyFont="1" applyBorder="1" applyAlignment="1" applyProtection="1">
      <protection locked="0"/>
    </xf>
    <xf numFmtId="3" fontId="82" fillId="0" borderId="101" xfId="18" applyNumberFormat="1" applyFont="1" applyFill="1" applyBorder="1" applyAlignment="1" applyProtection="1">
      <protection locked="0"/>
    </xf>
    <xf numFmtId="3" fontId="82" fillId="0" borderId="103" xfId="18" applyNumberFormat="1" applyFont="1" applyFill="1" applyBorder="1" applyAlignment="1" applyProtection="1">
      <protection locked="0"/>
    </xf>
    <xf numFmtId="3" fontId="82" fillId="0" borderId="103" xfId="18" applyNumberFormat="1" applyFont="1" applyBorder="1" applyAlignment="1" applyProtection="1">
      <protection locked="0"/>
    </xf>
    <xf numFmtId="10" fontId="82" fillId="0" borderId="0" xfId="18" applyNumberFormat="1" applyFont="1" applyFill="1" applyBorder="1" applyAlignment="1" applyProtection="1">
      <protection locked="0"/>
    </xf>
    <xf numFmtId="10" fontId="86" fillId="0" borderId="15" xfId="18" applyNumberFormat="1" applyFont="1" applyFill="1" applyBorder="1" applyAlignment="1" applyProtection="1">
      <protection locked="0"/>
    </xf>
    <xf numFmtId="3" fontId="82" fillId="0" borderId="0" xfId="18" applyNumberFormat="1" applyFont="1" applyFill="1" applyBorder="1" applyProtection="1">
      <protection locked="0"/>
    </xf>
    <xf numFmtId="3" fontId="82" fillId="0" borderId="0" xfId="18" applyNumberFormat="1" applyFont="1" applyBorder="1" applyProtection="1">
      <protection locked="0"/>
    </xf>
    <xf numFmtId="170" fontId="82" fillId="0" borderId="0" xfId="18" applyNumberFormat="1" applyFont="1" applyFill="1" applyAlignment="1" applyProtection="1">
      <alignment horizontal="right"/>
      <protection locked="0"/>
    </xf>
    <xf numFmtId="170" fontId="82" fillId="0" borderId="13" xfId="18" applyNumberFormat="1" applyFont="1" applyFill="1" applyBorder="1" applyAlignment="1" applyProtection="1">
      <protection locked="0"/>
    </xf>
    <xf numFmtId="170" fontId="82" fillId="0" borderId="0" xfId="18" applyNumberFormat="1" applyFont="1" applyFill="1" applyBorder="1" applyAlignment="1" applyProtection="1">
      <protection locked="0"/>
    </xf>
    <xf numFmtId="170" fontId="99" fillId="0" borderId="0" xfId="18" applyNumberFormat="1" applyFont="1" applyAlignment="1" applyProtection="1">
      <protection locked="0"/>
    </xf>
    <xf numFmtId="180" fontId="82" fillId="0" borderId="14" xfId="18" applyNumberFormat="1" applyFont="1" applyFill="1" applyBorder="1" applyAlignment="1" applyProtection="1">
      <protection locked="0"/>
    </xf>
    <xf numFmtId="180" fontId="100" fillId="0" borderId="0" xfId="18" applyNumberFormat="1" applyFont="1" applyFill="1" applyBorder="1" applyAlignment="1" applyProtection="1">
      <protection locked="0"/>
    </xf>
    <xf numFmtId="8" fontId="82" fillId="0" borderId="0" xfId="18" applyNumberFormat="1" applyFont="1" applyFill="1" applyAlignment="1" applyProtection="1">
      <alignment horizontal="right"/>
      <protection locked="0"/>
    </xf>
    <xf numFmtId="10" fontId="82" fillId="0" borderId="0" xfId="18" applyNumberFormat="1" applyFont="1" applyFill="1" applyProtection="1">
      <protection locked="0"/>
    </xf>
    <xf numFmtId="3" fontId="82" fillId="7" borderId="102" xfId="18" applyNumberFormat="1" applyFont="1" applyFill="1" applyBorder="1" applyAlignment="1" applyProtection="1">
      <protection locked="0"/>
    </xf>
    <xf numFmtId="180" fontId="82" fillId="0" borderId="0" xfId="18" applyNumberFormat="1" applyFont="1" applyFill="1" applyAlignment="1" applyProtection="1">
      <protection locked="0"/>
    </xf>
    <xf numFmtId="10" fontId="82" fillId="0" borderId="0" xfId="18" applyNumberFormat="1" applyFont="1" applyFill="1" applyAlignment="1" applyProtection="1">
      <protection locked="0"/>
    </xf>
    <xf numFmtId="180" fontId="82" fillId="0" borderId="101" xfId="18" applyNumberFormat="1" applyFont="1" applyFill="1" applyBorder="1" applyAlignment="1" applyProtection="1">
      <protection locked="0"/>
    </xf>
    <xf numFmtId="8" fontId="82" fillId="0" borderId="0" xfId="18" applyNumberFormat="1" applyFont="1" applyFill="1" applyAlignment="1" applyProtection="1">
      <protection locked="0"/>
    </xf>
    <xf numFmtId="8" fontId="82" fillId="0" borderId="101" xfId="18" applyNumberFormat="1" applyFont="1" applyFill="1" applyBorder="1" applyAlignment="1" applyProtection="1">
      <protection locked="0"/>
    </xf>
    <xf numFmtId="3" fontId="89" fillId="0" borderId="0" xfId="18" applyNumberFormat="1" applyFont="1" applyAlignment="1" applyProtection="1">
      <alignment horizontal="center"/>
      <protection locked="0"/>
    </xf>
    <xf numFmtId="177" fontId="86" fillId="0" borderId="15" xfId="18" applyNumberFormat="1" applyFont="1" applyFill="1" applyBorder="1" applyAlignment="1" applyProtection="1">
      <protection locked="0"/>
    </xf>
    <xf numFmtId="6" fontId="86" fillId="0" borderId="15" xfId="18" applyNumberFormat="1" applyFont="1" applyFill="1" applyBorder="1" applyAlignment="1" applyProtection="1">
      <protection locked="0"/>
    </xf>
    <xf numFmtId="3" fontId="101" fillId="0" borderId="0" xfId="18" applyNumberFormat="1" applyFont="1" applyFill="1" applyAlignment="1" applyProtection="1">
      <protection locked="0"/>
    </xf>
    <xf numFmtId="3" fontId="101" fillId="0" borderId="102" xfId="18" applyNumberFormat="1" applyFont="1" applyFill="1" applyBorder="1" applyAlignment="1" applyProtection="1">
      <protection locked="0"/>
    </xf>
    <xf numFmtId="3" fontId="101" fillId="7" borderId="102" xfId="18" applyNumberFormat="1" applyFont="1" applyFill="1" applyBorder="1" applyAlignment="1" applyProtection="1">
      <protection locked="0"/>
    </xf>
    <xf numFmtId="177" fontId="82" fillId="0" borderId="0" xfId="18" applyNumberFormat="1" applyFont="1" applyFill="1" applyBorder="1" applyAlignment="1" applyProtection="1">
      <protection locked="0"/>
    </xf>
    <xf numFmtId="10" fontId="82" fillId="0" borderId="0" xfId="18" applyNumberFormat="1" applyFont="1" applyFill="1" applyBorder="1" applyAlignment="1" applyProtection="1">
      <alignment horizontal="right"/>
      <protection locked="0"/>
    </xf>
    <xf numFmtId="10" fontId="82" fillId="0" borderId="0" xfId="18" applyNumberFormat="1" applyFont="1" applyBorder="1" applyAlignment="1" applyProtection="1">
      <alignment horizontal="right"/>
      <protection locked="0"/>
    </xf>
    <xf numFmtId="3" fontId="102" fillId="0" borderId="0" xfId="18" applyNumberFormat="1" applyFont="1" applyBorder="1" applyAlignment="1" applyProtection="1">
      <protection locked="0"/>
    </xf>
    <xf numFmtId="3" fontId="101" fillId="0" borderId="91" xfId="18" applyNumberFormat="1" applyFont="1" applyFill="1" applyBorder="1" applyAlignment="1" applyProtection="1">
      <protection locked="0"/>
    </xf>
    <xf numFmtId="3" fontId="101" fillId="0" borderId="0" xfId="18" applyNumberFormat="1" applyFont="1" applyFill="1" applyBorder="1" applyAlignment="1" applyProtection="1">
      <protection locked="0"/>
    </xf>
    <xf numFmtId="3" fontId="74" fillId="0" borderId="0" xfId="18" applyNumberFormat="1" applyFont="1" applyFill="1" applyBorder="1" applyAlignment="1" applyProtection="1">
      <alignment horizontal="center"/>
      <protection locked="0"/>
    </xf>
    <xf numFmtId="38" fontId="82" fillId="0" borderId="0" xfId="18" applyNumberFormat="1" applyFont="1" applyFill="1" applyAlignment="1" applyProtection="1">
      <alignment horizontal="center"/>
      <protection locked="0"/>
    </xf>
    <xf numFmtId="169" fontId="82" fillId="0" borderId="0" xfId="18" applyNumberFormat="1" applyFont="1" applyFill="1" applyAlignment="1" applyProtection="1">
      <alignment horizontal="right"/>
      <protection locked="0"/>
    </xf>
    <xf numFmtId="177" fontId="86" fillId="0" borderId="0" xfId="18" applyNumberFormat="1" applyFont="1" applyFill="1" applyBorder="1" applyAlignment="1" applyProtection="1">
      <protection locked="0"/>
    </xf>
    <xf numFmtId="3" fontId="89" fillId="0" borderId="0" xfId="18" applyNumberFormat="1" applyFont="1" applyBorder="1" applyAlignment="1" applyProtection="1">
      <protection locked="0"/>
    </xf>
    <xf numFmtId="3" fontId="82" fillId="7" borderId="103" xfId="18" applyNumberFormat="1" applyFont="1" applyFill="1" applyBorder="1" applyAlignment="1" applyProtection="1">
      <protection locked="0"/>
    </xf>
    <xf numFmtId="38" fontId="82" fillId="0" borderId="0" xfId="18" applyNumberFormat="1" applyFont="1" applyFill="1" applyBorder="1" applyAlignment="1" applyProtection="1">
      <alignment horizontal="right"/>
      <protection locked="0"/>
    </xf>
    <xf numFmtId="6" fontId="82" fillId="0" borderId="0" xfId="18" applyNumberFormat="1" applyFont="1" applyFill="1" applyBorder="1" applyProtection="1">
      <protection locked="0"/>
    </xf>
    <xf numFmtId="6" fontId="82" fillId="0" borderId="0" xfId="18" applyNumberFormat="1" applyFont="1" applyBorder="1" applyProtection="1">
      <protection locked="0"/>
    </xf>
    <xf numFmtId="6" fontId="82" fillId="0" borderId="0" xfId="18" applyNumberFormat="1" applyFont="1" applyAlignment="1" applyProtection="1">
      <alignment horizontal="right"/>
      <protection locked="0"/>
    </xf>
    <xf numFmtId="6" fontId="86" fillId="0" borderId="0" xfId="18" applyNumberFormat="1" applyFont="1" applyFill="1" applyAlignment="1" applyProtection="1">
      <alignment horizontal="right"/>
      <protection locked="0"/>
    </xf>
    <xf numFmtId="6" fontId="37" fillId="0" borderId="0" xfId="18" applyNumberFormat="1" applyFont="1" applyFill="1" applyAlignment="1" applyProtection="1">
      <alignment horizontal="right"/>
      <protection locked="0"/>
    </xf>
    <xf numFmtId="6" fontId="35" fillId="0" borderId="0" xfId="18" applyNumberFormat="1" applyFont="1" applyAlignment="1" applyProtection="1">
      <alignment horizontal="right"/>
      <protection locked="0"/>
    </xf>
    <xf numFmtId="6" fontId="35" fillId="0" borderId="0" xfId="18" applyNumberFormat="1" applyFont="1" applyFill="1" applyAlignment="1" applyProtection="1">
      <alignment horizontal="right"/>
      <protection locked="0"/>
    </xf>
    <xf numFmtId="0" fontId="94" fillId="0" borderId="24" xfId="0" applyFont="1" applyFill="1" applyBorder="1" applyAlignment="1">
      <alignment horizontal="centerContinuous"/>
    </xf>
    <xf numFmtId="0" fontId="74" fillId="0" borderId="37" xfId="0" applyFont="1" applyFill="1" applyBorder="1" applyAlignment="1">
      <alignment horizontal="center" vertical="center"/>
    </xf>
    <xf numFmtId="38" fontId="71" fillId="0" borderId="34" xfId="0" applyNumberFormat="1" applyFont="1" applyBorder="1" applyAlignment="1">
      <alignment horizontal="left"/>
    </xf>
    <xf numFmtId="38" fontId="9" fillId="0" borderId="42" xfId="0" applyNumberFormat="1" applyFont="1" applyFill="1" applyBorder="1"/>
    <xf numFmtId="38" fontId="9" fillId="0" borderId="42" xfId="0" applyNumberFormat="1" applyFont="1" applyBorder="1"/>
    <xf numFmtId="38" fontId="9" fillId="13" borderId="42" xfId="0" applyNumberFormat="1" applyFont="1" applyFill="1" applyBorder="1"/>
    <xf numFmtId="0" fontId="71" fillId="0" borderId="42" xfId="0" applyFont="1" applyBorder="1"/>
    <xf numFmtId="0" fontId="71" fillId="0" borderId="35" xfId="0" applyFont="1" applyBorder="1"/>
    <xf numFmtId="38" fontId="9" fillId="0" borderId="39" xfId="0" applyNumberFormat="1" applyFont="1" applyBorder="1"/>
    <xf numFmtId="0" fontId="71" fillId="0" borderId="37" xfId="0" applyFont="1" applyBorder="1"/>
    <xf numFmtId="0" fontId="88" fillId="0" borderId="0" xfId="3" applyFont="1" applyAlignment="1" applyProtection="1"/>
    <xf numFmtId="38" fontId="9" fillId="14" borderId="42" xfId="0" applyNumberFormat="1" applyFont="1" applyFill="1" applyBorder="1"/>
    <xf numFmtId="38" fontId="9" fillId="14" borderId="39" xfId="0" applyNumberFormat="1" applyFont="1" applyFill="1" applyBorder="1"/>
    <xf numFmtId="38" fontId="71" fillId="0" borderId="11" xfId="0" applyNumberFormat="1" applyFont="1" applyFill="1" applyBorder="1" applyAlignment="1">
      <alignment horizontal="left"/>
    </xf>
    <xf numFmtId="38" fontId="71" fillId="0" borderId="0" xfId="0" applyNumberFormat="1" applyFont="1" applyFill="1" applyBorder="1" applyAlignment="1">
      <alignment horizontal="left"/>
    </xf>
    <xf numFmtId="38" fontId="71" fillId="3" borderId="10" xfId="10" applyNumberFormat="1" applyFont="1" applyFill="1" applyBorder="1" applyProtection="1"/>
    <xf numFmtId="166" fontId="71" fillId="0" borderId="10" xfId="1" applyNumberFormat="1" applyFont="1" applyBorder="1" applyProtection="1"/>
    <xf numFmtId="38" fontId="71" fillId="3" borderId="10" xfId="2" applyNumberFormat="1" applyFont="1" applyFill="1" applyBorder="1" applyProtection="1"/>
    <xf numFmtId="38" fontId="71" fillId="3" borderId="1" xfId="2" applyNumberFormat="1" applyFont="1" applyFill="1" applyBorder="1" applyProtection="1"/>
    <xf numFmtId="38" fontId="71" fillId="0" borderId="10" xfId="10" applyNumberFormat="1" applyFont="1" applyFill="1" applyBorder="1" applyProtection="1">
      <protection locked="0"/>
    </xf>
    <xf numFmtId="166" fontId="71" fillId="3" borderId="10" xfId="1" applyNumberFormat="1" applyFont="1" applyFill="1" applyBorder="1"/>
    <xf numFmtId="37" fontId="71" fillId="0" borderId="10" xfId="10" applyFont="1" applyBorder="1" applyProtection="1"/>
    <xf numFmtId="10" fontId="71" fillId="0" borderId="10" xfId="10" applyNumberFormat="1" applyFont="1" applyBorder="1" applyProtection="1"/>
    <xf numFmtId="38" fontId="71" fillId="3" borderId="1" xfId="10" applyNumberFormat="1" applyFont="1" applyFill="1" applyBorder="1" applyProtection="1"/>
    <xf numFmtId="38" fontId="71" fillId="0" borderId="1" xfId="10" applyNumberFormat="1" applyFont="1" applyFill="1" applyBorder="1" applyProtection="1">
      <protection locked="0"/>
    </xf>
    <xf numFmtId="166" fontId="71" fillId="3" borderId="1" xfId="1" applyNumberFormat="1" applyFont="1" applyFill="1" applyBorder="1"/>
    <xf numFmtId="37" fontId="71" fillId="0" borderId="1" xfId="10" applyFont="1" applyBorder="1" applyProtection="1"/>
    <xf numFmtId="10" fontId="71" fillId="0" borderId="1" xfId="10" applyNumberFormat="1" applyFont="1" applyBorder="1" applyProtection="1"/>
    <xf numFmtId="38" fontId="71" fillId="3" borderId="4" xfId="10" applyNumberFormat="1" applyFont="1" applyFill="1" applyBorder="1" applyProtection="1"/>
    <xf numFmtId="166" fontId="71" fillId="0" borderId="40" xfId="1" applyNumberFormat="1" applyFont="1" applyBorder="1" applyProtection="1"/>
    <xf numFmtId="38" fontId="71" fillId="3" borderId="4" xfId="2" applyNumberFormat="1" applyFont="1" applyFill="1" applyBorder="1" applyProtection="1"/>
    <xf numFmtId="38" fontId="71" fillId="0" borderId="40" xfId="10" applyNumberFormat="1" applyFont="1" applyFill="1" applyBorder="1" applyProtection="1">
      <protection locked="0"/>
    </xf>
    <xf numFmtId="166" fontId="71" fillId="3" borderId="4" xfId="1" applyNumberFormat="1" applyFont="1" applyFill="1" applyBorder="1"/>
    <xf numFmtId="37" fontId="71" fillId="0" borderId="46" xfId="10" applyFont="1" applyBorder="1" applyProtection="1"/>
    <xf numFmtId="10" fontId="71" fillId="0" borderId="46" xfId="10" applyNumberFormat="1" applyFont="1" applyBorder="1" applyProtection="1"/>
    <xf numFmtId="41" fontId="71" fillId="0" borderId="15" xfId="10" applyNumberFormat="1" applyFont="1" applyBorder="1" applyAlignment="1" applyProtection="1"/>
    <xf numFmtId="41" fontId="71" fillId="0" borderId="15" xfId="2" applyNumberFormat="1" applyFont="1" applyBorder="1" applyAlignment="1" applyProtection="1"/>
    <xf numFmtId="41" fontId="71" fillId="0" borderId="15" xfId="2" applyNumberFormat="1" applyFont="1" applyFill="1" applyBorder="1" applyAlignment="1" applyProtection="1">
      <protection locked="0"/>
    </xf>
    <xf numFmtId="37" fontId="71" fillId="0" borderId="15" xfId="2" applyNumberFormat="1" applyFont="1" applyFill="1" applyBorder="1" applyAlignment="1" applyProtection="1">
      <protection locked="0"/>
    </xf>
    <xf numFmtId="37" fontId="71" fillId="0" borderId="0" xfId="10" applyFont="1" applyBorder="1" applyAlignment="1" applyProtection="1"/>
    <xf numFmtId="37" fontId="74" fillId="0" borderId="0" xfId="10" applyFont="1" applyBorder="1" applyProtection="1"/>
    <xf numFmtId="37" fontId="74" fillId="0" borderId="0" xfId="10" applyNumberFormat="1" applyFont="1" applyBorder="1" applyProtection="1"/>
    <xf numFmtId="37" fontId="74" fillId="0" borderId="0" xfId="10" applyFont="1" applyFill="1" applyBorder="1" applyProtection="1">
      <protection locked="0"/>
    </xf>
    <xf numFmtId="41" fontId="71" fillId="0" borderId="0" xfId="10" applyNumberFormat="1" applyFont="1" applyBorder="1" applyProtection="1"/>
    <xf numFmtId="37" fontId="71" fillId="0" borderId="0" xfId="10" applyFont="1" applyBorder="1" applyProtection="1"/>
    <xf numFmtId="37" fontId="71" fillId="0" borderId="34" xfId="10" applyFont="1" applyBorder="1" applyAlignment="1">
      <alignment horizontal="right"/>
    </xf>
    <xf numFmtId="178" fontId="71" fillId="0" borderId="35" xfId="10" applyNumberFormat="1" applyFont="1" applyBorder="1"/>
    <xf numFmtId="37" fontId="71" fillId="0" borderId="16" xfId="10" applyFont="1" applyBorder="1" applyAlignment="1">
      <alignment horizontal="right"/>
    </xf>
    <xf numFmtId="166" fontId="71" fillId="0" borderId="36" xfId="1" applyNumberFormat="1" applyFont="1" applyBorder="1" applyProtection="1"/>
    <xf numFmtId="37" fontId="71" fillId="0" borderId="11" xfId="10" applyFont="1" applyFill="1" applyBorder="1" applyAlignment="1" applyProtection="1">
      <alignment horizontal="right"/>
    </xf>
    <xf numFmtId="166" fontId="71" fillId="0" borderId="37" xfId="1" applyNumberFormat="1" applyFont="1" applyBorder="1" applyProtection="1"/>
    <xf numFmtId="37" fontId="71" fillId="0" borderId="0" xfId="10" applyFont="1" applyFill="1" applyBorder="1" applyAlignment="1" applyProtection="1">
      <alignment horizontal="left" indent="3"/>
    </xf>
    <xf numFmtId="166" fontId="71" fillId="0" borderId="0" xfId="1" applyNumberFormat="1" applyFont="1" applyBorder="1" applyAlignment="1" applyProtection="1">
      <alignment horizontal="right"/>
    </xf>
    <xf numFmtId="37" fontId="80" fillId="3" borderId="21" xfId="11" applyNumberFormat="1" applyFont="1" applyFill="1" applyBorder="1" applyAlignment="1" applyProtection="1">
      <alignment horizontal="center" wrapText="1"/>
    </xf>
    <xf numFmtId="5" fontId="77" fillId="0" borderId="57" xfId="11" applyNumberFormat="1" applyFont="1" applyFill="1" applyBorder="1" applyProtection="1"/>
    <xf numFmtId="41" fontId="77" fillId="0" borderId="15" xfId="11" applyNumberFormat="1" applyFont="1" applyFill="1" applyBorder="1" applyAlignment="1" applyProtection="1"/>
    <xf numFmtId="41" fontId="77" fillId="0" borderId="0" xfId="11" applyNumberFormat="1" applyFont="1" applyFill="1" applyBorder="1" applyAlignment="1" applyProtection="1"/>
    <xf numFmtId="41" fontId="77" fillId="0" borderId="12" xfId="11" applyNumberFormat="1" applyFont="1" applyFill="1" applyBorder="1" applyAlignment="1" applyProtection="1"/>
    <xf numFmtId="41" fontId="77" fillId="0" borderId="15" xfId="2" applyNumberFormat="1" applyFont="1" applyFill="1" applyBorder="1" applyAlignment="1" applyProtection="1"/>
    <xf numFmtId="0" fontId="77" fillId="0" borderId="0" xfId="11" applyFont="1" applyFill="1" applyBorder="1" applyAlignment="1">
      <alignment horizontal="center"/>
    </xf>
    <xf numFmtId="0" fontId="77" fillId="0" borderId="38" xfId="0" applyFont="1" applyFill="1" applyBorder="1" applyAlignment="1">
      <alignment horizontal="right"/>
    </xf>
    <xf numFmtId="43" fontId="71" fillId="0" borderId="0" xfId="1" applyFont="1" applyFill="1" applyBorder="1" applyProtection="1"/>
    <xf numFmtId="37" fontId="81" fillId="6" borderId="17" xfId="1" applyNumberFormat="1" applyFont="1" applyFill="1" applyBorder="1" applyAlignment="1">
      <alignment horizontal="center" wrapText="1"/>
    </xf>
    <xf numFmtId="43" fontId="71" fillId="0" borderId="0" xfId="1" applyNumberFormat="1" applyFont="1" applyFill="1" applyBorder="1"/>
    <xf numFmtId="184" fontId="85" fillId="15" borderId="1" xfId="5" applyNumberFormat="1" applyFont="1" applyFill="1" applyBorder="1" applyAlignment="1">
      <alignment horizontal="left" wrapText="1"/>
    </xf>
    <xf numFmtId="168" fontId="82" fillId="0" borderId="0" xfId="9" applyFont="1" applyFill="1"/>
    <xf numFmtId="1" fontId="82" fillId="15" borderId="1" xfId="0" applyNumberFormat="1" applyFont="1" applyFill="1" applyBorder="1" applyAlignment="1" applyProtection="1">
      <alignment horizontal="center"/>
    </xf>
    <xf numFmtId="168" fontId="82" fillId="15" borderId="1" xfId="9" applyFont="1" applyFill="1" applyBorder="1"/>
    <xf numFmtId="168" fontId="82" fillId="0" borderId="1" xfId="9" applyFont="1" applyFill="1" applyBorder="1"/>
    <xf numFmtId="184" fontId="103" fillId="15" borderId="1" xfId="5" applyNumberFormat="1" applyFont="1" applyFill="1" applyBorder="1" applyAlignment="1">
      <alignment horizontal="left" wrapText="1"/>
    </xf>
    <xf numFmtId="168" fontId="82" fillId="0" borderId="0" xfId="9" applyFont="1" applyFill="1" applyAlignment="1">
      <alignment horizontal="center"/>
    </xf>
    <xf numFmtId="168" fontId="86" fillId="0" borderId="0" xfId="9" applyFont="1" applyFill="1" applyAlignment="1">
      <alignment horizontal="right"/>
    </xf>
    <xf numFmtId="168" fontId="86" fillId="0" borderId="15" xfId="9" applyFont="1" applyFill="1" applyBorder="1"/>
    <xf numFmtId="168" fontId="86" fillId="0" borderId="0" xfId="9" applyFont="1" applyFill="1"/>
    <xf numFmtId="168" fontId="86" fillId="0" borderId="0" xfId="9" applyFont="1" applyFill="1" applyAlignment="1">
      <alignment horizontal="center"/>
    </xf>
    <xf numFmtId="0" fontId="104" fillId="4" borderId="17" xfId="14" applyFont="1" applyFill="1" applyBorder="1" applyAlignment="1">
      <alignment horizontal="center" wrapText="1"/>
    </xf>
    <xf numFmtId="5" fontId="71" fillId="0" borderId="1" xfId="14" applyNumberFormat="1" applyFont="1" applyBorder="1" applyProtection="1"/>
    <xf numFmtId="37" fontId="100" fillId="16" borderId="8" xfId="15" applyNumberFormat="1" applyFont="1" applyFill="1" applyBorder="1" applyAlignment="1" applyProtection="1">
      <alignment horizontal="center" vertical="center" wrapText="1"/>
    </xf>
    <xf numFmtId="0" fontId="100" fillId="3" borderId="21" xfId="15" applyFont="1" applyFill="1" applyBorder="1" applyAlignment="1" applyProtection="1">
      <alignment horizontal="center" vertical="center" wrapText="1"/>
    </xf>
    <xf numFmtId="0" fontId="100" fillId="0" borderId="21" xfId="15" applyFont="1" applyBorder="1" applyAlignment="1" applyProtection="1">
      <alignment horizontal="center" vertical="center" wrapText="1"/>
    </xf>
    <xf numFmtId="0" fontId="100" fillId="0" borderId="6" xfId="15" applyFont="1" applyBorder="1" applyAlignment="1" applyProtection="1">
      <alignment horizontal="center" vertical="center" wrapText="1"/>
    </xf>
    <xf numFmtId="0" fontId="100" fillId="0" borderId="0" xfId="15" applyFont="1" applyBorder="1" applyAlignment="1" applyProtection="1">
      <alignment horizontal="center" vertical="center" wrapText="1"/>
    </xf>
    <xf numFmtId="0" fontId="100" fillId="0" borderId="8" xfId="11" applyFont="1" applyFill="1" applyBorder="1" applyAlignment="1" applyProtection="1">
      <alignment horizontal="center" vertical="center" wrapText="1"/>
    </xf>
    <xf numFmtId="10" fontId="100" fillId="0" borderId="6" xfId="16" applyNumberFormat="1" applyFont="1" applyFill="1" applyBorder="1" applyAlignment="1" applyProtection="1">
      <alignment horizontal="center" vertical="center" wrapText="1"/>
    </xf>
    <xf numFmtId="10" fontId="100" fillId="0" borderId="7" xfId="16" applyNumberFormat="1" applyFont="1" applyFill="1" applyBorder="1" applyAlignment="1" applyProtection="1">
      <alignment horizontal="center" vertical="center" wrapText="1"/>
    </xf>
    <xf numFmtId="37" fontId="100" fillId="4" borderId="8" xfId="16" applyFont="1" applyFill="1" applyBorder="1" applyAlignment="1" applyProtection="1">
      <alignment horizontal="center" vertical="center" wrapText="1"/>
    </xf>
    <xf numFmtId="37" fontId="100" fillId="0" borderId="6" xfId="16" applyFont="1" applyFill="1" applyBorder="1" applyAlignment="1" applyProtection="1">
      <alignment horizontal="center" vertical="center" wrapText="1"/>
    </xf>
    <xf numFmtId="37" fontId="100" fillId="0" borderId="7" xfId="16" applyFont="1" applyFill="1" applyBorder="1" applyAlignment="1" applyProtection="1">
      <alignment horizontal="center" vertical="center" wrapText="1"/>
    </xf>
    <xf numFmtId="37" fontId="100" fillId="0" borderId="3" xfId="16" applyFont="1" applyFill="1" applyBorder="1" applyAlignment="1" applyProtection="1">
      <alignment horizontal="center" vertical="center" wrapText="1"/>
    </xf>
    <xf numFmtId="10" fontId="82" fillId="3" borderId="5" xfId="15" applyNumberFormat="1" applyFont="1" applyFill="1" applyBorder="1" applyProtection="1"/>
    <xf numFmtId="0" fontId="82" fillId="0" borderId="0" xfId="15" applyFont="1" applyBorder="1" applyProtection="1"/>
    <xf numFmtId="3" fontId="82" fillId="3" borderId="5" xfId="15" applyNumberFormat="1" applyFont="1" applyFill="1" applyBorder="1"/>
    <xf numFmtId="41" fontId="82" fillId="3" borderId="9" xfId="15" applyNumberFormat="1" applyFont="1" applyFill="1" applyBorder="1" applyProtection="1"/>
    <xf numFmtId="41" fontId="82" fillId="0" borderId="10" xfId="15" applyNumberFormat="1" applyFont="1" applyBorder="1" applyProtection="1"/>
    <xf numFmtId="43" fontId="82" fillId="0" borderId="10" xfId="15" applyNumberFormat="1" applyFont="1" applyBorder="1" applyProtection="1"/>
    <xf numFmtId="7" fontId="82" fillId="0" borderId="0" xfId="15" applyNumberFormat="1" applyFont="1" applyBorder="1" applyProtection="1"/>
    <xf numFmtId="43" fontId="82" fillId="0" borderId="5" xfId="1" applyFont="1" applyFill="1" applyBorder="1" applyProtection="1"/>
    <xf numFmtId="39" fontId="82" fillId="0" borderId="5" xfId="15" applyNumberFormat="1" applyFont="1" applyBorder="1" applyProtection="1"/>
    <xf numFmtId="10" fontId="82" fillId="0" borderId="1" xfId="16" applyNumberFormat="1" applyFont="1" applyFill="1" applyBorder="1" applyProtection="1"/>
    <xf numFmtId="10" fontId="82" fillId="0" borderId="0" xfId="16" applyNumberFormat="1" applyFont="1" applyFill="1" applyBorder="1" applyProtection="1"/>
    <xf numFmtId="170" fontId="82" fillId="3" borderId="1" xfId="15" applyNumberFormat="1" applyFont="1" applyFill="1" applyBorder="1"/>
    <xf numFmtId="9" fontId="82" fillId="0" borderId="10" xfId="15" applyNumberFormat="1" applyFont="1" applyBorder="1"/>
    <xf numFmtId="9" fontId="82" fillId="0" borderId="0" xfId="15" applyNumberFormat="1" applyFont="1"/>
    <xf numFmtId="10" fontId="82" fillId="0" borderId="9" xfId="16" applyNumberFormat="1" applyFont="1" applyFill="1" applyBorder="1" applyProtection="1"/>
    <xf numFmtId="41" fontId="82" fillId="3" borderId="1" xfId="15" applyNumberFormat="1" applyFont="1" applyFill="1" applyBorder="1" applyProtection="1"/>
    <xf numFmtId="41" fontId="82" fillId="3" borderId="40" xfId="15" applyNumberFormat="1" applyFont="1" applyFill="1" applyBorder="1" applyProtection="1"/>
    <xf numFmtId="41" fontId="82" fillId="0" borderId="1" xfId="15" applyNumberFormat="1" applyFont="1" applyBorder="1" applyProtection="1"/>
    <xf numFmtId="43" fontId="82" fillId="0" borderId="1" xfId="15" applyNumberFormat="1" applyFont="1" applyBorder="1" applyProtection="1"/>
    <xf numFmtId="39" fontId="82" fillId="0" borderId="0" xfId="15" applyNumberFormat="1" applyFont="1" applyBorder="1" applyProtection="1"/>
    <xf numFmtId="43" fontId="82" fillId="0" borderId="1" xfId="1" applyFont="1" applyFill="1" applyBorder="1" applyProtection="1"/>
    <xf numFmtId="39" fontId="82" fillId="0" borderId="1" xfId="15" applyNumberFormat="1" applyFont="1" applyBorder="1" applyProtection="1"/>
    <xf numFmtId="9" fontId="82" fillId="0" borderId="1" xfId="15" applyNumberFormat="1" applyFont="1" applyBorder="1"/>
    <xf numFmtId="41" fontId="82" fillId="10" borderId="1" xfId="15" applyNumberFormat="1" applyFont="1" applyFill="1" applyBorder="1" applyProtection="1"/>
    <xf numFmtId="3" fontId="82" fillId="3" borderId="78" xfId="15" applyNumberFormat="1" applyFont="1" applyFill="1" applyBorder="1"/>
    <xf numFmtId="41" fontId="82" fillId="3" borderId="4" xfId="15" applyNumberFormat="1" applyFont="1" applyFill="1" applyBorder="1" applyProtection="1"/>
    <xf numFmtId="41" fontId="82" fillId="0" borderId="4" xfId="15" applyNumberFormat="1" applyFont="1" applyBorder="1" applyProtection="1"/>
    <xf numFmtId="43" fontId="82" fillId="0" borderId="4" xfId="15" applyNumberFormat="1" applyFont="1" applyBorder="1" applyProtection="1"/>
    <xf numFmtId="43" fontId="82" fillId="0" borderId="4" xfId="1" applyFont="1" applyFill="1" applyBorder="1" applyProtection="1"/>
    <xf numFmtId="39" fontId="82" fillId="0" borderId="4" xfId="15" applyNumberFormat="1" applyFont="1" applyBorder="1" applyProtection="1"/>
    <xf numFmtId="10" fontId="82" fillId="0" borderId="4" xfId="16" applyNumberFormat="1" applyFont="1" applyFill="1" applyBorder="1" applyProtection="1"/>
    <xf numFmtId="9" fontId="82" fillId="0" borderId="4" xfId="15" applyNumberFormat="1" applyFont="1" applyBorder="1"/>
    <xf numFmtId="37" fontId="82" fillId="0" borderId="15" xfId="15" applyNumberFormat="1" applyFont="1" applyBorder="1" applyProtection="1"/>
    <xf numFmtId="41" fontId="82" fillId="0" borderId="2" xfId="15" applyNumberFormat="1" applyFont="1" applyBorder="1" applyProtection="1"/>
    <xf numFmtId="41" fontId="82" fillId="0" borderId="15" xfId="15" applyNumberFormat="1" applyFont="1" applyBorder="1" applyProtection="1"/>
    <xf numFmtId="43" fontId="82" fillId="0" borderId="15" xfId="15" applyNumberFormat="1" applyFont="1" applyBorder="1" applyProtection="1"/>
    <xf numFmtId="40" fontId="82" fillId="0" borderId="0" xfId="15" applyNumberFormat="1" applyFont="1" applyBorder="1"/>
    <xf numFmtId="0" fontId="82" fillId="0" borderId="0" xfId="15" applyFont="1" applyFill="1" applyBorder="1"/>
    <xf numFmtId="0" fontId="82" fillId="0" borderId="0" xfId="15" applyFont="1" applyBorder="1"/>
    <xf numFmtId="170" fontId="82" fillId="8" borderId="0" xfId="15" applyNumberFormat="1" applyFont="1" applyFill="1"/>
    <xf numFmtId="170" fontId="82" fillId="0" borderId="0" xfId="15" applyNumberFormat="1" applyFont="1"/>
    <xf numFmtId="0" fontId="82" fillId="0" borderId="0" xfId="15" applyFont="1"/>
    <xf numFmtId="37" fontId="82" fillId="0" borderId="0" xfId="15" applyNumberFormat="1" applyFont="1" applyBorder="1" applyProtection="1"/>
    <xf numFmtId="0" fontId="82" fillId="0" borderId="0" xfId="15" applyFont="1" applyBorder="1" applyAlignment="1" applyProtection="1"/>
    <xf numFmtId="0" fontId="82" fillId="0" borderId="0" xfId="15" applyFont="1" applyBorder="1" applyAlignment="1" applyProtection="1">
      <alignment wrapText="1"/>
    </xf>
    <xf numFmtId="0" fontId="82" fillId="0" borderId="0" xfId="15" applyFont="1" applyBorder="1" applyAlignment="1" applyProtection="1">
      <alignment horizontal="left"/>
    </xf>
    <xf numFmtId="0" fontId="82" fillId="0" borderId="0" xfId="15" applyFont="1" applyBorder="1" applyAlignment="1" applyProtection="1">
      <alignment horizontal="left" wrapText="1"/>
    </xf>
    <xf numFmtId="38" fontId="79" fillId="17" borderId="0" xfId="20" applyNumberFormat="1" applyFont="1" applyFill="1" applyBorder="1" applyAlignment="1">
      <alignment horizontal="center" wrapText="1"/>
    </xf>
    <xf numFmtId="0" fontId="79" fillId="0" borderId="0" xfId="20" applyFont="1" applyFill="1" applyBorder="1" applyAlignment="1">
      <alignment horizontal="center"/>
    </xf>
    <xf numFmtId="49" fontId="79" fillId="0" borderId="0" xfId="20" applyNumberFormat="1" applyFont="1" applyFill="1" applyBorder="1" applyAlignment="1">
      <alignment horizontal="center"/>
    </xf>
    <xf numFmtId="0" fontId="79" fillId="0" borderId="0" xfId="20" applyFont="1" applyFill="1" applyBorder="1" applyAlignment="1">
      <alignment horizontal="left"/>
    </xf>
    <xf numFmtId="38" fontId="79" fillId="3" borderId="0" xfId="20" applyNumberFormat="1" applyFont="1" applyFill="1" applyBorder="1" applyAlignment="1">
      <alignment horizontal="right"/>
    </xf>
    <xf numFmtId="38" fontId="71" fillId="0" borderId="0" xfId="0" applyNumberFormat="1" applyFont="1" applyFill="1" applyBorder="1" applyAlignment="1">
      <alignment horizontal="right"/>
    </xf>
    <xf numFmtId="10" fontId="71" fillId="0" borderId="0" xfId="0" applyNumberFormat="1" applyFont="1" applyFill="1" applyBorder="1" applyAlignment="1">
      <alignment horizontal="right"/>
    </xf>
    <xf numFmtId="38" fontId="71" fillId="3" borderId="0" xfId="0" applyNumberFormat="1" applyFont="1" applyFill="1" applyBorder="1" applyAlignment="1">
      <alignment horizontal="right"/>
    </xf>
    <xf numFmtId="41" fontId="71" fillId="0" borderId="0" xfId="0" applyNumberFormat="1" applyFont="1" applyFill="1" applyBorder="1" applyAlignment="1">
      <alignment horizontal="center"/>
    </xf>
    <xf numFmtId="0" fontId="71" fillId="0" borderId="0" xfId="0" applyFont="1" applyFill="1" applyBorder="1" applyAlignment="1">
      <alignment horizontal="left"/>
    </xf>
    <xf numFmtId="0" fontId="79" fillId="0" borderId="13" xfId="20" applyFont="1" applyFill="1" applyBorder="1" applyAlignment="1">
      <alignment horizontal="center"/>
    </xf>
    <xf numFmtId="49" fontId="79" fillId="0" borderId="13" xfId="20" applyNumberFormat="1" applyFont="1" applyFill="1" applyBorder="1" applyAlignment="1">
      <alignment horizontal="center"/>
    </xf>
    <xf numFmtId="0" fontId="79" fillId="0" borderId="13" xfId="20" applyFont="1" applyFill="1" applyBorder="1" applyAlignment="1">
      <alignment horizontal="left"/>
    </xf>
    <xf numFmtId="38" fontId="71" fillId="0" borderId="13" xfId="0" applyNumberFormat="1" applyFont="1" applyFill="1" applyBorder="1" applyAlignment="1">
      <alignment horizontal="center"/>
    </xf>
    <xf numFmtId="38" fontId="71" fillId="0" borderId="13" xfId="0" applyNumberFormat="1" applyFont="1" applyFill="1" applyBorder="1" applyAlignment="1">
      <alignment horizontal="right"/>
    </xf>
    <xf numFmtId="10" fontId="71" fillId="0" borderId="13" xfId="0" applyNumberFormat="1" applyFont="1" applyFill="1" applyBorder="1" applyAlignment="1">
      <alignment horizontal="right"/>
    </xf>
    <xf numFmtId="0" fontId="71" fillId="0" borderId="13" xfId="0" applyFont="1" applyFill="1" applyBorder="1" applyAlignment="1">
      <alignment horizontal="right"/>
    </xf>
    <xf numFmtId="41" fontId="71" fillId="0" borderId="13" xfId="0" applyNumberFormat="1" applyFont="1" applyFill="1" applyBorder="1" applyAlignment="1">
      <alignment horizontal="center"/>
    </xf>
    <xf numFmtId="0" fontId="71" fillId="0" borderId="13" xfId="0" applyFont="1" applyFill="1" applyBorder="1" applyAlignment="1">
      <alignment horizontal="left"/>
    </xf>
    <xf numFmtId="0" fontId="79" fillId="0" borderId="14" xfId="20" applyFont="1" applyFill="1" applyBorder="1" applyAlignment="1">
      <alignment horizontal="center"/>
    </xf>
    <xf numFmtId="49" fontId="79" fillId="0" borderId="14" xfId="20" applyNumberFormat="1" applyFont="1" applyFill="1" applyBorder="1" applyAlignment="1">
      <alignment horizontal="center"/>
    </xf>
    <xf numFmtId="0" fontId="79" fillId="0" borderId="14" xfId="20" applyFont="1" applyFill="1" applyBorder="1" applyAlignment="1">
      <alignment horizontal="left"/>
    </xf>
    <xf numFmtId="38" fontId="71" fillId="0" borderId="14" xfId="0" applyNumberFormat="1" applyFont="1" applyFill="1" applyBorder="1" applyAlignment="1">
      <alignment horizontal="center"/>
    </xf>
    <xf numFmtId="38" fontId="71" fillId="0" borderId="14" xfId="0" applyNumberFormat="1" applyFont="1" applyFill="1" applyBorder="1" applyAlignment="1">
      <alignment horizontal="right"/>
    </xf>
    <xf numFmtId="10" fontId="71" fillId="0" borderId="14" xfId="0" applyNumberFormat="1" applyFont="1" applyFill="1" applyBorder="1" applyAlignment="1">
      <alignment horizontal="right"/>
    </xf>
    <xf numFmtId="189" fontId="71" fillId="0" borderId="14" xfId="0" applyNumberFormat="1" applyFont="1" applyFill="1" applyBorder="1" applyAlignment="1">
      <alignment horizontal="center"/>
    </xf>
    <xf numFmtId="41" fontId="71" fillId="0" borderId="14" xfId="0" applyNumberFormat="1" applyFont="1" applyFill="1" applyBorder="1" applyAlignment="1">
      <alignment horizontal="center"/>
    </xf>
    <xf numFmtId="0" fontId="71" fillId="0" borderId="14" xfId="0" applyFont="1" applyFill="1" applyBorder="1" applyAlignment="1">
      <alignment horizontal="left"/>
    </xf>
    <xf numFmtId="0" fontId="79" fillId="0" borderId="13" xfId="20" quotePrefix="1" applyFont="1" applyFill="1" applyBorder="1" applyAlignment="1">
      <alignment horizontal="center"/>
    </xf>
    <xf numFmtId="0" fontId="79" fillId="0" borderId="0" xfId="6" applyFont="1" applyFill="1" applyBorder="1" applyAlignment="1">
      <alignment horizontal="center"/>
    </xf>
    <xf numFmtId="0" fontId="79" fillId="0" borderId="0" xfId="6" applyFont="1" applyFill="1" applyBorder="1" applyAlignment="1">
      <alignment horizontal="left"/>
    </xf>
    <xf numFmtId="0" fontId="79" fillId="18" borderId="0" xfId="6" applyFont="1" applyFill="1" applyBorder="1" applyAlignment="1">
      <alignment horizontal="center"/>
    </xf>
    <xf numFmtId="0" fontId="79" fillId="18" borderId="0" xfId="20" applyFont="1" applyFill="1" applyBorder="1" applyAlignment="1">
      <alignment horizontal="center"/>
    </xf>
    <xf numFmtId="0" fontId="79" fillId="18" borderId="0" xfId="6" applyFont="1" applyFill="1" applyBorder="1" applyAlignment="1">
      <alignment horizontal="left"/>
    </xf>
    <xf numFmtId="38" fontId="71" fillId="3" borderId="13" xfId="0" applyNumberFormat="1" applyFont="1" applyFill="1" applyBorder="1" applyAlignment="1">
      <alignment horizontal="center"/>
    </xf>
    <xf numFmtId="38" fontId="71" fillId="19" borderId="0" xfId="0" applyNumberFormat="1" applyFont="1" applyFill="1" applyBorder="1" applyAlignment="1">
      <alignment horizontal="right"/>
    </xf>
    <xf numFmtId="0" fontId="79" fillId="0" borderId="0" xfId="20" quotePrefix="1" applyFont="1" applyFill="1" applyBorder="1" applyAlignment="1">
      <alignment horizontal="center"/>
    </xf>
    <xf numFmtId="49" fontId="79" fillId="0" borderId="0" xfId="20" quotePrefix="1" applyNumberFormat="1" applyFont="1" applyFill="1" applyBorder="1" applyAlignment="1">
      <alignment horizontal="center"/>
    </xf>
    <xf numFmtId="49" fontId="79" fillId="18" borderId="13" xfId="20" applyNumberFormat="1" applyFont="1" applyFill="1" applyBorder="1" applyAlignment="1">
      <alignment horizontal="center"/>
    </xf>
    <xf numFmtId="0" fontId="79" fillId="18" borderId="13" xfId="20" applyFont="1" applyFill="1" applyBorder="1" applyAlignment="1">
      <alignment horizontal="center"/>
    </xf>
    <xf numFmtId="0" fontId="79" fillId="18" borderId="13" xfId="20" applyFont="1" applyFill="1" applyBorder="1" applyAlignment="1">
      <alignment horizontal="left"/>
    </xf>
    <xf numFmtId="49" fontId="79" fillId="0" borderId="13" xfId="20" quotePrefix="1" applyNumberFormat="1" applyFont="1" applyFill="1" applyBorder="1" applyAlignment="1">
      <alignment horizontal="center"/>
    </xf>
    <xf numFmtId="0" fontId="71" fillId="18" borderId="0" xfId="0" applyFont="1" applyFill="1" applyBorder="1"/>
    <xf numFmtId="0" fontId="79" fillId="0" borderId="12" xfId="20" applyFont="1" applyFill="1" applyBorder="1" applyAlignment="1">
      <alignment horizontal="center"/>
    </xf>
    <xf numFmtId="49" fontId="79" fillId="0" borderId="12" xfId="20" applyNumberFormat="1" applyFont="1" applyFill="1" applyBorder="1" applyAlignment="1">
      <alignment horizontal="center"/>
    </xf>
    <xf numFmtId="0" fontId="79" fillId="0" borderId="12" xfId="20" applyFont="1" applyFill="1" applyBorder="1" applyAlignment="1">
      <alignment horizontal="left"/>
    </xf>
    <xf numFmtId="38" fontId="71" fillId="0" borderId="12" xfId="0" applyNumberFormat="1" applyFont="1" applyFill="1" applyBorder="1" applyAlignment="1">
      <alignment horizontal="center"/>
    </xf>
    <xf numFmtId="38" fontId="71" fillId="0" borderId="12" xfId="0" applyNumberFormat="1" applyFont="1" applyFill="1" applyBorder="1" applyAlignment="1">
      <alignment horizontal="right"/>
    </xf>
    <xf numFmtId="10" fontId="71" fillId="0" borderId="12" xfId="0" applyNumberFormat="1" applyFont="1" applyFill="1" applyBorder="1" applyAlignment="1">
      <alignment horizontal="right"/>
    </xf>
    <xf numFmtId="41" fontId="71" fillId="0" borderId="12" xfId="0" applyNumberFormat="1" applyFont="1" applyFill="1" applyBorder="1" applyAlignment="1">
      <alignment horizontal="center"/>
    </xf>
    <xf numFmtId="0" fontId="71" fillId="0" borderId="12" xfId="0" applyFont="1" applyFill="1" applyBorder="1" applyAlignment="1">
      <alignment horizontal="left"/>
    </xf>
    <xf numFmtId="49" fontId="79" fillId="18" borderId="0" xfId="20" applyNumberFormat="1" applyFont="1" applyFill="1" applyBorder="1" applyAlignment="1">
      <alignment horizontal="center"/>
    </xf>
    <xf numFmtId="0" fontId="82" fillId="18" borderId="0" xfId="0" applyFont="1" applyFill="1"/>
    <xf numFmtId="38" fontId="79" fillId="3" borderId="12" xfId="20" applyNumberFormat="1" applyFont="1" applyFill="1" applyBorder="1" applyAlignment="1">
      <alignment horizontal="right"/>
    </xf>
    <xf numFmtId="38" fontId="71" fillId="3" borderId="12" xfId="0" applyNumberFormat="1" applyFont="1" applyFill="1" applyBorder="1" applyAlignment="1">
      <alignment horizontal="right"/>
    </xf>
    <xf numFmtId="38" fontId="71" fillId="19" borderId="12" xfId="0" applyNumberFormat="1" applyFont="1" applyFill="1" applyBorder="1" applyAlignment="1">
      <alignment horizontal="right"/>
    </xf>
    <xf numFmtId="49" fontId="79" fillId="18" borderId="0" xfId="20" quotePrefix="1" applyNumberFormat="1" applyFont="1" applyFill="1" applyBorder="1" applyAlignment="1">
      <alignment horizontal="center"/>
    </xf>
    <xf numFmtId="0" fontId="79" fillId="18" borderId="0" xfId="20" applyFont="1" applyFill="1" applyBorder="1" applyAlignment="1">
      <alignment horizontal="left"/>
    </xf>
    <xf numFmtId="189" fontId="71" fillId="0" borderId="0" xfId="0" applyNumberFormat="1" applyFont="1" applyFill="1" applyBorder="1" applyAlignment="1">
      <alignment horizontal="center"/>
    </xf>
    <xf numFmtId="38" fontId="79" fillId="3" borderId="13" xfId="20" applyNumberFormat="1" applyFont="1" applyFill="1" applyBorder="1" applyAlignment="1">
      <alignment horizontal="right"/>
    </xf>
    <xf numFmtId="38" fontId="71" fillId="3" borderId="13" xfId="0" applyNumberFormat="1" applyFont="1" applyFill="1" applyBorder="1" applyAlignment="1">
      <alignment horizontal="right"/>
    </xf>
    <xf numFmtId="49" fontId="79" fillId="20" borderId="13" xfId="20" applyNumberFormat="1" applyFont="1" applyFill="1" applyBorder="1" applyAlignment="1">
      <alignment horizontal="center"/>
    </xf>
    <xf numFmtId="0" fontId="79" fillId="20" borderId="13" xfId="20" applyFont="1" applyFill="1" applyBorder="1" applyAlignment="1">
      <alignment horizontal="center"/>
    </xf>
    <xf numFmtId="0" fontId="82" fillId="20" borderId="0" xfId="0" applyFont="1" applyFill="1" applyAlignment="1"/>
    <xf numFmtId="0" fontId="71" fillId="0" borderId="13" xfId="0" quotePrefix="1" applyFont="1" applyFill="1" applyBorder="1" applyAlignment="1">
      <alignment horizontal="center"/>
    </xf>
    <xf numFmtId="0" fontId="71" fillId="0" borderId="13" xfId="0" applyFont="1" applyFill="1" applyBorder="1"/>
    <xf numFmtId="38" fontId="71" fillId="0" borderId="15" xfId="0" applyNumberFormat="1" applyFont="1" applyFill="1" applyBorder="1" applyAlignment="1">
      <alignment horizontal="center"/>
    </xf>
    <xf numFmtId="40" fontId="71" fillId="0" borderId="15" xfId="0" applyNumberFormat="1" applyFont="1" applyFill="1" applyBorder="1" applyAlignment="1">
      <alignment horizontal="center"/>
    </xf>
    <xf numFmtId="38" fontId="71" fillId="0" borderId="15" xfId="0" applyNumberFormat="1" applyFont="1" applyFill="1" applyBorder="1" applyAlignment="1">
      <alignment horizontal="right"/>
    </xf>
    <xf numFmtId="10" fontId="71" fillId="0" borderId="15" xfId="0" applyNumberFormat="1" applyFont="1" applyFill="1" applyBorder="1" applyAlignment="1">
      <alignment horizontal="right"/>
    </xf>
    <xf numFmtId="190" fontId="71" fillId="10" borderId="15" xfId="0" applyNumberFormat="1" applyFont="1" applyFill="1" applyBorder="1" applyAlignment="1">
      <alignment horizontal="center"/>
    </xf>
    <xf numFmtId="38" fontId="74" fillId="10" borderId="0" xfId="0" applyNumberFormat="1" applyFont="1" applyFill="1" applyBorder="1" applyAlignment="1">
      <alignment horizontal="right"/>
    </xf>
    <xf numFmtId="38" fontId="74" fillId="0" borderId="15" xfId="0" applyNumberFormat="1" applyFont="1" applyFill="1" applyBorder="1" applyAlignment="1">
      <alignment horizontal="right"/>
    </xf>
    <xf numFmtId="41" fontId="71" fillId="0" borderId="0" xfId="0" applyNumberFormat="1" applyFont="1" applyFill="1" applyBorder="1" applyAlignment="1"/>
    <xf numFmtId="0" fontId="74" fillId="0" borderId="0" xfId="0" applyFont="1" applyFill="1" applyBorder="1" applyAlignment="1">
      <alignment horizontal="right"/>
    </xf>
    <xf numFmtId="0" fontId="74" fillId="0" borderId="0" xfId="0" applyFont="1" applyFill="1" applyBorder="1" applyAlignment="1">
      <alignment horizontal="center"/>
    </xf>
    <xf numFmtId="3" fontId="94" fillId="0" borderId="0" xfId="18" applyFont="1" applyAlignment="1" applyProtection="1">
      <alignment horizontal="center"/>
      <protection locked="0"/>
    </xf>
    <xf numFmtId="3" fontId="86" fillId="0" borderId="0" xfId="18" applyFont="1" applyFill="1" applyAlignment="1" applyProtection="1">
      <alignment horizontal="center"/>
      <protection locked="0"/>
    </xf>
    <xf numFmtId="3" fontId="35" fillId="0" borderId="0" xfId="18" applyFont="1" applyAlignment="1" applyProtection="1">
      <alignment horizontal="centerContinuous"/>
      <protection locked="0"/>
    </xf>
    <xf numFmtId="3" fontId="35" fillId="0" borderId="0" xfId="18" applyNumberFormat="1" applyFont="1" applyAlignment="1" applyProtection="1">
      <alignment horizontal="center"/>
      <protection locked="0"/>
    </xf>
    <xf numFmtId="49" fontId="105" fillId="9" borderId="17" xfId="18" applyNumberFormat="1" applyFont="1" applyFill="1" applyBorder="1" applyAlignment="1" applyProtection="1">
      <alignment horizontal="center"/>
      <protection locked="0"/>
    </xf>
    <xf numFmtId="49" fontId="86" fillId="0" borderId="0" xfId="18" applyNumberFormat="1" applyFont="1" applyFill="1" applyAlignment="1" applyProtection="1">
      <alignment horizontal="center"/>
      <protection locked="0"/>
    </xf>
    <xf numFmtId="3" fontId="35" fillId="0" borderId="0" xfId="18" applyFont="1" applyFill="1" applyAlignment="1" applyProtection="1">
      <alignment horizontal="centerContinuous"/>
      <protection locked="0"/>
    </xf>
    <xf numFmtId="3" fontId="35" fillId="0" borderId="0" xfId="18" applyNumberFormat="1" applyFont="1" applyFill="1" applyAlignment="1" applyProtection="1">
      <alignment horizontal="center"/>
      <protection locked="0"/>
    </xf>
    <xf numFmtId="3" fontId="82" fillId="0" borderId="0" xfId="18" applyFont="1" applyAlignment="1" applyProtection="1">
      <alignment horizontal="center"/>
      <protection locked="0"/>
    </xf>
    <xf numFmtId="3" fontId="82" fillId="0" borderId="0" xfId="18" applyFont="1" applyFill="1" applyAlignment="1" applyProtection="1">
      <alignment horizontal="center"/>
      <protection locked="0"/>
    </xf>
    <xf numFmtId="3" fontId="39" fillId="0" borderId="0" xfId="18" applyNumberFormat="1" applyFont="1" applyAlignment="1" applyProtection="1">
      <alignment horizontal="center"/>
      <protection locked="0"/>
    </xf>
    <xf numFmtId="3" fontId="40" fillId="0" borderId="0" xfId="18" applyNumberFormat="1" applyFont="1" applyAlignment="1" applyProtection="1">
      <alignment horizontal="center"/>
      <protection locked="0"/>
    </xf>
    <xf numFmtId="3" fontId="41" fillId="0" borderId="0" xfId="18" applyNumberFormat="1" applyFont="1" applyAlignment="1" applyProtection="1">
      <protection locked="0"/>
    </xf>
    <xf numFmtId="3" fontId="35" fillId="0" borderId="0" xfId="18" applyNumberFormat="1" applyFont="1" applyProtection="1">
      <protection locked="0"/>
    </xf>
    <xf numFmtId="3" fontId="35" fillId="0" borderId="104" xfId="18" applyNumberFormat="1" applyFont="1" applyBorder="1" applyAlignment="1" applyProtection="1">
      <protection locked="0"/>
    </xf>
    <xf numFmtId="3" fontId="35" fillId="0" borderId="101" xfId="18" applyNumberFormat="1" applyFont="1" applyBorder="1" applyAlignment="1" applyProtection="1">
      <protection locked="0"/>
    </xf>
    <xf numFmtId="3" fontId="35" fillId="0" borderId="105" xfId="18" applyNumberFormat="1" applyFont="1" applyBorder="1" applyAlignment="1" applyProtection="1">
      <alignment horizontal="center"/>
      <protection locked="0"/>
    </xf>
    <xf numFmtId="0" fontId="14" fillId="0" borderId="0" xfId="0" applyFont="1" applyProtection="1">
      <protection locked="0"/>
    </xf>
    <xf numFmtId="3" fontId="35" fillId="0" borderId="105" xfId="18" applyNumberFormat="1" applyFont="1" applyBorder="1" applyAlignment="1" applyProtection="1">
      <protection locked="0"/>
    </xf>
    <xf numFmtId="3" fontId="94" fillId="7" borderId="106" xfId="18" applyNumberFormat="1" applyFont="1" applyFill="1" applyBorder="1" applyAlignment="1" applyProtection="1">
      <alignment horizontal="left"/>
      <protection locked="0"/>
    </xf>
    <xf numFmtId="3" fontId="36" fillId="7" borderId="107" xfId="18" applyNumberFormat="1" applyFont="1" applyFill="1" applyBorder="1" applyAlignment="1" applyProtection="1">
      <alignment horizontal="left"/>
      <protection locked="0"/>
    </xf>
    <xf numFmtId="3" fontId="106" fillId="0" borderId="108" xfId="18" applyNumberFormat="1" applyFont="1" applyBorder="1" applyAlignment="1" applyProtection="1">
      <protection locked="0"/>
    </xf>
    <xf numFmtId="3" fontId="90" fillId="0" borderId="0" xfId="18" applyNumberFormat="1" applyFont="1" applyFill="1" applyBorder="1" applyAlignment="1" applyProtection="1">
      <protection locked="0"/>
    </xf>
    <xf numFmtId="3" fontId="35" fillId="0" borderId="108" xfId="18" applyNumberFormat="1" applyFont="1" applyBorder="1" applyAlignment="1" applyProtection="1">
      <protection locked="0"/>
    </xf>
    <xf numFmtId="3" fontId="42" fillId="0" borderId="105" xfId="18" applyNumberFormat="1" applyFont="1" applyBorder="1" applyAlignment="1" applyProtection="1">
      <alignment horizontal="center"/>
      <protection locked="0"/>
    </xf>
    <xf numFmtId="3" fontId="82" fillId="0" borderId="108" xfId="18" applyNumberFormat="1" applyFont="1" applyBorder="1" applyAlignment="1" applyProtection="1">
      <protection locked="0"/>
    </xf>
    <xf numFmtId="3" fontId="100" fillId="0" borderId="0" xfId="18" applyNumberFormat="1" applyFont="1" applyFill="1" applyBorder="1" applyAlignment="1" applyProtection="1">
      <protection locked="0"/>
    </xf>
    <xf numFmtId="177" fontId="43" fillId="0" borderId="0" xfId="18" applyNumberFormat="1" applyFont="1" applyAlignment="1" applyProtection="1">
      <protection locked="0"/>
    </xf>
    <xf numFmtId="3" fontId="91" fillId="0" borderId="108" xfId="18" applyNumberFormat="1" applyFont="1" applyBorder="1" applyAlignment="1" applyProtection="1">
      <protection locked="0"/>
    </xf>
    <xf numFmtId="3" fontId="91" fillId="0" borderId="0" xfId="18" applyNumberFormat="1" applyFont="1" applyFill="1" applyBorder="1" applyAlignment="1" applyProtection="1">
      <protection locked="0"/>
    </xf>
    <xf numFmtId="3" fontId="43" fillId="0" borderId="0" xfId="18" applyNumberFormat="1" applyFont="1" applyBorder="1" applyAlignment="1" applyProtection="1">
      <protection locked="0"/>
    </xf>
    <xf numFmtId="177" fontId="35" fillId="0" borderId="0" xfId="18" applyNumberFormat="1" applyFont="1" applyAlignment="1" applyProtection="1">
      <protection locked="0"/>
    </xf>
    <xf numFmtId="3" fontId="35" fillId="0" borderId="0" xfId="18" applyNumberFormat="1" applyFont="1" applyBorder="1" applyProtection="1">
      <protection locked="0"/>
    </xf>
    <xf numFmtId="3" fontId="43" fillId="0" borderId="0" xfId="18" applyNumberFormat="1" applyFont="1" applyAlignment="1" applyProtection="1">
      <protection locked="0"/>
    </xf>
    <xf numFmtId="3" fontId="86" fillId="0" borderId="108" xfId="18" applyNumberFormat="1" applyFont="1" applyBorder="1" applyAlignment="1" applyProtection="1">
      <protection locked="0"/>
    </xf>
    <xf numFmtId="3" fontId="86" fillId="0" borderId="0" xfId="18" applyNumberFormat="1" applyFont="1" applyFill="1" applyBorder="1" applyAlignment="1" applyProtection="1">
      <protection locked="0"/>
    </xf>
    <xf numFmtId="177" fontId="44" fillId="0" borderId="0" xfId="18" applyNumberFormat="1" applyFont="1" applyBorder="1" applyAlignment="1" applyProtection="1">
      <protection locked="0"/>
    </xf>
    <xf numFmtId="174" fontId="45" fillId="0" borderId="0" xfId="18" applyNumberFormat="1" applyFont="1" applyBorder="1" applyAlignment="1" applyProtection="1">
      <protection locked="0"/>
    </xf>
    <xf numFmtId="3" fontId="89" fillId="0" borderId="108" xfId="18" applyNumberFormat="1" applyFont="1" applyBorder="1" applyAlignment="1" applyProtection="1">
      <alignment vertical="center"/>
      <protection locked="0"/>
    </xf>
    <xf numFmtId="3" fontId="89" fillId="0" borderId="0" xfId="18" applyNumberFormat="1" applyFont="1" applyFill="1" applyBorder="1" applyAlignment="1" applyProtection="1">
      <alignment vertical="center"/>
      <protection locked="0"/>
    </xf>
    <xf numFmtId="181" fontId="35" fillId="0" borderId="0" xfId="18" applyNumberFormat="1" applyFont="1" applyProtection="1">
      <protection locked="0"/>
    </xf>
    <xf numFmtId="3" fontId="47" fillId="0" borderId="0" xfId="18" applyNumberFormat="1" applyFont="1" applyBorder="1" applyAlignment="1" applyProtection="1">
      <protection locked="0"/>
    </xf>
    <xf numFmtId="177" fontId="35" fillId="0" borderId="0" xfId="18" applyNumberFormat="1" applyFont="1" applyBorder="1" applyAlignment="1" applyProtection="1">
      <protection locked="0"/>
    </xf>
    <xf numFmtId="3" fontId="77" fillId="0" borderId="90" xfId="18" applyNumberFormat="1" applyFont="1" applyBorder="1" applyAlignment="1" applyProtection="1">
      <alignment horizontal="left" vertical="center"/>
      <protection locked="0"/>
    </xf>
    <xf numFmtId="3" fontId="77" fillId="0" borderId="0" xfId="18" applyNumberFormat="1" applyFont="1" applyFill="1" applyBorder="1" applyAlignment="1" applyProtection="1">
      <alignment vertical="center"/>
      <protection locked="0"/>
    </xf>
    <xf numFmtId="3" fontId="35" fillId="0" borderId="105" xfId="18" applyNumberFormat="1" applyFont="1" applyBorder="1" applyProtection="1">
      <protection locked="0"/>
    </xf>
    <xf numFmtId="5" fontId="82" fillId="0" borderId="0" xfId="18" applyNumberFormat="1" applyFont="1" applyFill="1" applyAlignment="1" applyProtection="1">
      <alignment horizontal="right"/>
      <protection locked="0"/>
    </xf>
    <xf numFmtId="177" fontId="45" fillId="0" borderId="0" xfId="18" applyNumberFormat="1" applyFont="1" applyAlignment="1" applyProtection="1">
      <protection locked="0"/>
    </xf>
    <xf numFmtId="10" fontId="37" fillId="0" borderId="0" xfId="18" applyNumberFormat="1" applyFont="1" applyAlignment="1" applyProtection="1">
      <protection locked="0"/>
    </xf>
    <xf numFmtId="3" fontId="35" fillId="0" borderId="102" xfId="18" applyNumberFormat="1" applyFont="1" applyBorder="1" applyProtection="1">
      <protection locked="0"/>
    </xf>
    <xf numFmtId="4" fontId="43" fillId="0" borderId="0" xfId="18" applyNumberFormat="1" applyFont="1" applyAlignment="1" applyProtection="1">
      <protection locked="0"/>
    </xf>
    <xf numFmtId="3" fontId="91" fillId="0" borderId="108" xfId="18" applyNumberFormat="1" applyFont="1" applyBorder="1" applyAlignment="1" applyProtection="1">
      <alignment horizontal="right"/>
      <protection locked="0"/>
    </xf>
    <xf numFmtId="3" fontId="91" fillId="0" borderId="0" xfId="18" applyNumberFormat="1" applyFont="1" applyFill="1" applyBorder="1" applyAlignment="1" applyProtection="1">
      <alignment horizontal="right"/>
      <protection locked="0"/>
    </xf>
    <xf numFmtId="3" fontId="35" fillId="0" borderId="102" xfId="18" applyNumberFormat="1" applyFont="1" applyBorder="1" applyAlignment="1" applyProtection="1">
      <protection locked="0"/>
    </xf>
    <xf numFmtId="3" fontId="41" fillId="0" borderId="109" xfId="18" applyNumberFormat="1" applyFont="1" applyBorder="1" applyAlignment="1" applyProtection="1">
      <protection locked="0"/>
    </xf>
    <xf numFmtId="3" fontId="90" fillId="0" borderId="110" xfId="18" applyNumberFormat="1" applyFont="1" applyBorder="1" applyAlignment="1" applyProtection="1">
      <protection locked="0"/>
    </xf>
    <xf numFmtId="3" fontId="90" fillId="0" borderId="103" xfId="18" applyNumberFormat="1" applyFont="1" applyFill="1" applyBorder="1" applyAlignment="1" applyProtection="1">
      <protection locked="0"/>
    </xf>
    <xf numFmtId="3" fontId="35" fillId="0" borderId="111" xfId="18" applyNumberFormat="1" applyFont="1" applyBorder="1" applyAlignment="1" applyProtection="1">
      <protection locked="0"/>
    </xf>
    <xf numFmtId="3" fontId="35" fillId="0" borderId="0" xfId="18" applyNumberFormat="1" applyFont="1" applyBorder="1" applyAlignment="1" applyProtection="1">
      <alignment horizontal="center"/>
      <protection locked="0"/>
    </xf>
    <xf numFmtId="10" fontId="35" fillId="0" borderId="50" xfId="18" applyNumberFormat="1" applyFont="1" applyBorder="1" applyAlignment="1" applyProtection="1">
      <protection locked="0"/>
    </xf>
    <xf numFmtId="10" fontId="37" fillId="0" borderId="50" xfId="18" applyNumberFormat="1" applyFont="1" applyBorder="1" applyAlignment="1" applyProtection="1">
      <protection locked="0"/>
    </xf>
    <xf numFmtId="3" fontId="107" fillId="0" borderId="53" xfId="18" applyNumberFormat="1" applyFont="1" applyBorder="1" applyAlignment="1" applyProtection="1">
      <protection locked="0"/>
    </xf>
    <xf numFmtId="3" fontId="107" fillId="0" borderId="2" xfId="18" applyNumberFormat="1" applyFont="1" applyFill="1" applyBorder="1" applyAlignment="1" applyProtection="1">
      <protection locked="0"/>
    </xf>
    <xf numFmtId="3" fontId="107" fillId="0" borderId="13" xfId="18" applyNumberFormat="1" applyFont="1" applyBorder="1" applyAlignment="1" applyProtection="1">
      <protection locked="0"/>
    </xf>
    <xf numFmtId="3" fontId="107" fillId="0" borderId="13" xfId="18" applyNumberFormat="1" applyFont="1" applyFill="1" applyBorder="1" applyAlignment="1" applyProtection="1">
      <protection locked="0"/>
    </xf>
    <xf numFmtId="3" fontId="108" fillId="0" borderId="0" xfId="18" applyNumberFormat="1" applyFont="1" applyFill="1" applyBorder="1" applyAlignment="1" applyProtection="1">
      <protection locked="0"/>
    </xf>
    <xf numFmtId="182" fontId="43" fillId="0" borderId="0" xfId="18" applyNumberFormat="1" applyFont="1" applyAlignment="1" applyProtection="1">
      <protection locked="0"/>
    </xf>
    <xf numFmtId="181" fontId="35" fillId="0" borderId="0" xfId="18" applyNumberFormat="1" applyFont="1" applyBorder="1" applyAlignment="1" applyProtection="1">
      <protection locked="0"/>
    </xf>
    <xf numFmtId="3" fontId="37" fillId="0" borderId="105" xfId="18" applyNumberFormat="1" applyFont="1" applyBorder="1" applyAlignment="1" applyProtection="1">
      <protection locked="0"/>
    </xf>
    <xf numFmtId="3" fontId="109" fillId="0" borderId="0" xfId="18" applyNumberFormat="1" applyFont="1" applyFill="1" applyBorder="1" applyAlignment="1" applyProtection="1">
      <protection locked="0"/>
    </xf>
    <xf numFmtId="174" fontId="37" fillId="0" borderId="0" xfId="18" applyNumberFormat="1" applyFont="1" applyAlignment="1" applyProtection="1">
      <protection locked="0"/>
    </xf>
    <xf numFmtId="174" fontId="48" fillId="0" borderId="0" xfId="18" applyNumberFormat="1" applyFont="1" applyAlignment="1" applyProtection="1">
      <protection locked="0"/>
    </xf>
    <xf numFmtId="3" fontId="107" fillId="0" borderId="108" xfId="18" applyNumberFormat="1" applyFont="1" applyBorder="1" applyAlignment="1" applyProtection="1">
      <protection locked="0"/>
    </xf>
    <xf numFmtId="3" fontId="107" fillId="0" borderId="0" xfId="18" applyNumberFormat="1" applyFont="1" applyFill="1" applyBorder="1" applyAlignment="1" applyProtection="1">
      <protection locked="0"/>
    </xf>
    <xf numFmtId="180" fontId="43" fillId="0" borderId="0" xfId="18" applyNumberFormat="1" applyFont="1" applyBorder="1" applyAlignment="1" applyProtection="1">
      <protection locked="0"/>
    </xf>
    <xf numFmtId="180" fontId="45" fillId="0" borderId="0" xfId="18" applyNumberFormat="1" applyFont="1" applyAlignment="1" applyProtection="1">
      <protection locked="0"/>
    </xf>
    <xf numFmtId="10" fontId="35" fillId="0" borderId="0" xfId="18" applyNumberFormat="1" applyFont="1" applyProtection="1">
      <protection locked="0"/>
    </xf>
    <xf numFmtId="3" fontId="82" fillId="0" borderId="108" xfId="18" applyNumberFormat="1" applyFont="1" applyBorder="1" applyAlignment="1" applyProtection="1">
      <alignment horizontal="left" indent="1"/>
      <protection locked="0"/>
    </xf>
    <xf numFmtId="3" fontId="82" fillId="0" borderId="0" xfId="18" applyNumberFormat="1" applyFont="1" applyFill="1" applyBorder="1" applyAlignment="1" applyProtection="1">
      <alignment horizontal="left" indent="1"/>
      <protection locked="0"/>
    </xf>
    <xf numFmtId="180" fontId="35" fillId="0" borderId="0" xfId="18" applyNumberFormat="1" applyFont="1" applyBorder="1" applyAlignment="1" applyProtection="1">
      <protection locked="0"/>
    </xf>
    <xf numFmtId="3" fontId="110" fillId="0" borderId="108" xfId="18" applyNumberFormat="1" applyFont="1" applyBorder="1" applyAlignment="1" applyProtection="1">
      <protection locked="0"/>
    </xf>
    <xf numFmtId="3" fontId="110" fillId="0" borderId="89" xfId="18" applyFont="1" applyBorder="1" applyAlignment="1" applyProtection="1">
      <alignment horizontal="left"/>
      <protection locked="0"/>
    </xf>
    <xf numFmtId="3" fontId="107" fillId="0" borderId="0" xfId="18" applyFont="1" applyFill="1" applyBorder="1" applyAlignment="1" applyProtection="1">
      <alignment horizontal="left"/>
      <protection locked="0"/>
    </xf>
    <xf numFmtId="3" fontId="105" fillId="7" borderId="106" xfId="18" applyNumberFormat="1" applyFont="1" applyFill="1" applyBorder="1" applyAlignment="1" applyProtection="1">
      <alignment horizontal="left"/>
      <protection locked="0"/>
    </xf>
    <xf numFmtId="3" fontId="86" fillId="0" borderId="108" xfId="18" applyNumberFormat="1" applyFont="1" applyBorder="1" applyAlignment="1" applyProtection="1">
      <alignment horizontal="right"/>
      <protection locked="0"/>
    </xf>
    <xf numFmtId="3" fontId="104" fillId="0" borderId="0" xfId="18" applyNumberFormat="1" applyFont="1" applyFill="1" applyBorder="1" applyAlignment="1" applyProtection="1">
      <alignment horizontal="right"/>
      <protection locked="0"/>
    </xf>
    <xf numFmtId="3" fontId="82" fillId="0" borderId="89" xfId="18" applyNumberFormat="1" applyFont="1" applyBorder="1" applyAlignment="1" applyProtection="1">
      <protection locked="0"/>
    </xf>
    <xf numFmtId="3" fontId="90" fillId="0" borderId="101" xfId="18" applyNumberFormat="1" applyFont="1" applyBorder="1" applyAlignment="1" applyProtection="1">
      <protection locked="0"/>
    </xf>
    <xf numFmtId="3" fontId="90" fillId="0" borderId="101" xfId="18" applyNumberFormat="1" applyFont="1" applyFill="1" applyBorder="1" applyAlignment="1" applyProtection="1">
      <protection locked="0"/>
    </xf>
    <xf numFmtId="3" fontId="105" fillId="7" borderId="106" xfId="18" applyNumberFormat="1" applyFont="1" applyFill="1" applyBorder="1" applyAlignment="1" applyProtection="1">
      <protection locked="0"/>
    </xf>
    <xf numFmtId="3" fontId="90" fillId="7" borderId="102" xfId="18" applyNumberFormat="1" applyFont="1" applyFill="1" applyBorder="1" applyAlignment="1" applyProtection="1">
      <protection locked="0"/>
    </xf>
    <xf numFmtId="3" fontId="35" fillId="7" borderId="102" xfId="18" applyNumberFormat="1" applyFont="1" applyFill="1" applyBorder="1" applyAlignment="1" applyProtection="1">
      <protection locked="0"/>
    </xf>
    <xf numFmtId="3" fontId="82" fillId="0" borderId="108" xfId="18" applyNumberFormat="1" applyFont="1" applyBorder="1" applyAlignment="1" applyProtection="1">
      <alignment horizontal="left"/>
      <protection locked="0"/>
    </xf>
    <xf numFmtId="180" fontId="35" fillId="0" borderId="0" xfId="18" applyNumberFormat="1" applyFont="1" applyAlignment="1" applyProtection="1">
      <protection locked="0"/>
    </xf>
    <xf numFmtId="10" fontId="35" fillId="0" borderId="0" xfId="18" applyNumberFormat="1" applyFont="1" applyAlignment="1" applyProtection="1">
      <protection locked="0"/>
    </xf>
    <xf numFmtId="177" fontId="37" fillId="0" borderId="0" xfId="18" applyNumberFormat="1" applyFont="1" applyBorder="1" applyAlignment="1" applyProtection="1">
      <protection locked="0"/>
    </xf>
    <xf numFmtId="3" fontId="101" fillId="0" borderId="108" xfId="18" applyNumberFormat="1" applyFont="1" applyBorder="1" applyAlignment="1" applyProtection="1">
      <protection locked="0"/>
    </xf>
    <xf numFmtId="3" fontId="49" fillId="0" borderId="0" xfId="18" applyNumberFormat="1" applyFont="1" applyAlignment="1" applyProtection="1">
      <protection locked="0"/>
    </xf>
    <xf numFmtId="3" fontId="101" fillId="0" borderId="102" xfId="18" applyNumberFormat="1" applyFont="1" applyBorder="1" applyAlignment="1" applyProtection="1">
      <protection locked="0"/>
    </xf>
    <xf numFmtId="3" fontId="49" fillId="0" borderId="102" xfId="18" applyNumberFormat="1" applyFont="1" applyBorder="1" applyAlignment="1" applyProtection="1">
      <protection locked="0"/>
    </xf>
    <xf numFmtId="3" fontId="49" fillId="7" borderId="107" xfId="18" applyNumberFormat="1" applyFont="1" applyFill="1" applyBorder="1" applyAlignment="1" applyProtection="1">
      <protection locked="0"/>
    </xf>
    <xf numFmtId="177" fontId="35" fillId="0" borderId="112" xfId="18" applyNumberFormat="1" applyFont="1" applyBorder="1" applyAlignment="1" applyProtection="1">
      <protection locked="0"/>
    </xf>
    <xf numFmtId="3" fontId="9" fillId="0" borderId="0" xfId="18" applyNumberFormat="1" applyFont="1" applyAlignment="1" applyProtection="1">
      <protection locked="0"/>
    </xf>
    <xf numFmtId="3" fontId="46" fillId="0" borderId="0" xfId="18" applyNumberFormat="1" applyFont="1" applyAlignment="1" applyProtection="1">
      <protection locked="0"/>
    </xf>
    <xf numFmtId="176" fontId="35" fillId="0" borderId="112" xfId="18" applyNumberFormat="1" applyFont="1" applyBorder="1" applyAlignment="1" applyProtection="1">
      <protection locked="0"/>
    </xf>
    <xf numFmtId="3" fontId="82" fillId="0" borderId="91" xfId="18" applyNumberFormat="1" applyFont="1" applyFill="1" applyBorder="1" applyAlignment="1" applyProtection="1">
      <protection locked="0"/>
    </xf>
    <xf numFmtId="3" fontId="49" fillId="0" borderId="113" xfId="18" applyNumberFormat="1" applyFont="1" applyBorder="1" applyAlignment="1" applyProtection="1">
      <protection locked="0"/>
    </xf>
    <xf numFmtId="3" fontId="49" fillId="0" borderId="0" xfId="18" applyNumberFormat="1" applyFont="1" applyBorder="1" applyAlignment="1" applyProtection="1">
      <protection locked="0"/>
    </xf>
    <xf numFmtId="3" fontId="35" fillId="0" borderId="105" xfId="18" applyNumberFormat="1" applyFont="1" applyFill="1" applyBorder="1" applyAlignment="1" applyProtection="1">
      <protection locked="0"/>
    </xf>
    <xf numFmtId="3" fontId="105" fillId="0" borderId="108" xfId="18" applyNumberFormat="1" applyFont="1" applyFill="1" applyBorder="1" applyAlignment="1" applyProtection="1">
      <protection locked="0"/>
    </xf>
    <xf numFmtId="3" fontId="49" fillId="0" borderId="112" xfId="18" applyNumberFormat="1" applyFont="1" applyFill="1" applyBorder="1" applyAlignment="1" applyProtection="1">
      <protection locked="0"/>
    </xf>
    <xf numFmtId="3" fontId="35" fillId="0" borderId="108" xfId="18" applyNumberFormat="1" applyFont="1" applyFill="1" applyBorder="1" applyAlignment="1" applyProtection="1">
      <protection locked="0"/>
    </xf>
    <xf numFmtId="3" fontId="35" fillId="0" borderId="105" xfId="18" applyNumberFormat="1" applyFont="1" applyFill="1" applyBorder="1" applyAlignment="1" applyProtection="1">
      <alignment horizontal="center"/>
      <protection locked="0"/>
    </xf>
    <xf numFmtId="3" fontId="111" fillId="0" borderId="108" xfId="18" applyNumberFormat="1" applyFont="1" applyBorder="1" applyAlignment="1" applyProtection="1">
      <protection locked="0"/>
    </xf>
    <xf numFmtId="3" fontId="95" fillId="0" borderId="0" xfId="18" applyNumberFormat="1" applyFont="1" applyFill="1" applyBorder="1" applyAlignment="1" applyProtection="1">
      <protection locked="0"/>
    </xf>
    <xf numFmtId="3" fontId="74" fillId="0" borderId="114" xfId="18" applyNumberFormat="1" applyFont="1" applyFill="1" applyBorder="1" applyAlignment="1" applyProtection="1">
      <alignment horizontal="center"/>
      <protection locked="0"/>
    </xf>
    <xf numFmtId="3" fontId="49" fillId="0" borderId="112" xfId="18" applyNumberFormat="1" applyFont="1" applyBorder="1" applyAlignment="1" applyProtection="1">
      <protection locked="0"/>
    </xf>
    <xf numFmtId="3" fontId="74" fillId="0" borderId="28" xfId="18" applyNumberFormat="1" applyFont="1" applyFill="1" applyBorder="1" applyAlignment="1" applyProtection="1">
      <alignment horizontal="center"/>
      <protection locked="0"/>
    </xf>
    <xf numFmtId="3" fontId="74" fillId="0" borderId="30" xfId="18" applyNumberFormat="1" applyFont="1" applyFill="1" applyBorder="1" applyAlignment="1" applyProtection="1">
      <alignment horizontal="center"/>
      <protection locked="0"/>
    </xf>
    <xf numFmtId="3" fontId="86" fillId="0" borderId="108" xfId="18" applyNumberFormat="1" applyFont="1" applyBorder="1" applyAlignment="1" applyProtection="1">
      <alignment horizontal="left"/>
      <protection locked="0"/>
    </xf>
    <xf numFmtId="177" fontId="39" fillId="0" borderId="0" xfId="18" applyNumberFormat="1" applyFont="1" applyAlignment="1" applyProtection="1">
      <protection locked="0"/>
    </xf>
    <xf numFmtId="3" fontId="35" fillId="0" borderId="115" xfId="18" applyNumberFormat="1" applyFont="1" applyBorder="1" applyAlignment="1" applyProtection="1">
      <protection locked="0"/>
    </xf>
    <xf numFmtId="3" fontId="105" fillId="7" borderId="110" xfId="18" applyNumberFormat="1" applyFont="1" applyFill="1" applyBorder="1" applyAlignment="1" applyProtection="1">
      <protection locked="0"/>
    </xf>
    <xf numFmtId="3" fontId="35" fillId="7" borderId="111" xfId="18" applyNumberFormat="1" applyFont="1" applyFill="1" applyBorder="1" applyAlignment="1" applyProtection="1">
      <protection locked="0"/>
    </xf>
    <xf numFmtId="3" fontId="50" fillId="0" borderId="48" xfId="18" applyNumberFormat="1" applyFont="1" applyBorder="1" applyAlignment="1" applyProtection="1">
      <protection locked="0"/>
    </xf>
    <xf numFmtId="3" fontId="35" fillId="0" borderId="48" xfId="18" applyNumberFormat="1" applyFont="1" applyBorder="1" applyProtection="1">
      <protection locked="0"/>
    </xf>
    <xf numFmtId="3" fontId="82" fillId="0" borderId="90" xfId="18" applyNumberFormat="1" applyFont="1" applyBorder="1" applyProtection="1">
      <protection locked="0"/>
    </xf>
    <xf numFmtId="3" fontId="35" fillId="0" borderId="50" xfId="18" applyNumberFormat="1" applyFont="1" applyBorder="1" applyProtection="1">
      <protection locked="0"/>
    </xf>
    <xf numFmtId="3" fontId="35" fillId="0" borderId="52" xfId="18" applyNumberFormat="1" applyFont="1" applyBorder="1" applyProtection="1">
      <protection locked="0"/>
    </xf>
    <xf numFmtId="3" fontId="112" fillId="0" borderId="90" xfId="18" applyNumberFormat="1" applyFont="1" applyBorder="1" applyAlignment="1" applyProtection="1">
      <protection locked="0"/>
    </xf>
    <xf numFmtId="3" fontId="51" fillId="0" borderId="90" xfId="18" applyNumberFormat="1" applyFont="1" applyBorder="1" applyAlignment="1" applyProtection="1">
      <protection locked="0"/>
    </xf>
    <xf numFmtId="10" fontId="35" fillId="0" borderId="0" xfId="18" applyNumberFormat="1" applyFont="1" applyFill="1" applyProtection="1">
      <protection locked="0"/>
    </xf>
    <xf numFmtId="3" fontId="38" fillId="0" borderId="0" xfId="18" applyNumberFormat="1" applyFont="1" applyAlignment="1" applyProtection="1">
      <protection locked="0"/>
    </xf>
    <xf numFmtId="3" fontId="38" fillId="0" borderId="0" xfId="18" applyNumberFormat="1" applyFont="1" applyFill="1" applyAlignment="1" applyProtection="1">
      <protection locked="0"/>
    </xf>
    <xf numFmtId="3" fontId="36" fillId="0" borderId="0" xfId="18" applyNumberFormat="1" applyFont="1" applyAlignment="1" applyProtection="1">
      <protection locked="0"/>
    </xf>
    <xf numFmtId="3" fontId="36" fillId="0" borderId="0" xfId="18" applyNumberFormat="1" applyFont="1" applyFill="1" applyAlignment="1" applyProtection="1">
      <protection locked="0"/>
    </xf>
    <xf numFmtId="38" fontId="74" fillId="0" borderId="0" xfId="0" applyNumberFormat="1" applyFont="1"/>
    <xf numFmtId="0" fontId="71" fillId="10" borderId="0" xfId="0" applyFont="1" applyFill="1" applyBorder="1" applyAlignment="1">
      <alignment horizontal="right"/>
    </xf>
    <xf numFmtId="38" fontId="71" fillId="10" borderId="0" xfId="0" applyNumberFormat="1" applyFont="1" applyFill="1" applyBorder="1"/>
    <xf numFmtId="6" fontId="82" fillId="0" borderId="116" xfId="18" quotePrefix="1" applyNumberFormat="1" applyFont="1" applyFill="1" applyBorder="1" applyAlignment="1" applyProtection="1">
      <alignment horizontal="right"/>
      <protection locked="0"/>
    </xf>
    <xf numFmtId="3" fontId="71" fillId="0" borderId="37" xfId="0" applyNumberFormat="1" applyFont="1" applyBorder="1" applyAlignment="1">
      <alignment horizontal="right"/>
    </xf>
    <xf numFmtId="8" fontId="82" fillId="0" borderId="116" xfId="18" applyNumberFormat="1" applyFont="1" applyFill="1" applyBorder="1" applyAlignment="1" applyProtection="1">
      <alignment horizontal="right"/>
      <protection locked="0"/>
    </xf>
    <xf numFmtId="38" fontId="82" fillId="0" borderId="0" xfId="18" applyNumberFormat="1" applyFont="1" applyFill="1" applyAlignment="1" applyProtection="1">
      <protection locked="0"/>
    </xf>
    <xf numFmtId="168" fontId="82" fillId="15" borderId="1" xfId="9" applyNumberFormat="1" applyFont="1" applyFill="1" applyBorder="1"/>
    <xf numFmtId="168" fontId="86" fillId="0" borderId="0" xfId="9" applyNumberFormat="1" applyFont="1" applyFill="1"/>
    <xf numFmtId="168" fontId="86" fillId="0" borderId="0" xfId="9" applyNumberFormat="1" applyFont="1" applyFill="1" applyAlignment="1">
      <alignment horizontal="center"/>
    </xf>
    <xf numFmtId="184" fontId="85" fillId="15" borderId="5" xfId="5" applyNumberFormat="1" applyFont="1" applyFill="1" applyBorder="1" applyAlignment="1">
      <alignment horizontal="left" wrapText="1"/>
    </xf>
    <xf numFmtId="0" fontId="71" fillId="4" borderId="17" xfId="0" applyNumberFormat="1" applyFont="1" applyFill="1" applyBorder="1" applyAlignment="1" applyProtection="1">
      <alignment horizontal="center"/>
    </xf>
    <xf numFmtId="164" fontId="71" fillId="4" borderId="17" xfId="0" applyNumberFormat="1" applyFont="1" applyFill="1" applyBorder="1" applyAlignment="1" applyProtection="1">
      <alignment horizontal="center"/>
    </xf>
    <xf numFmtId="0" fontId="72" fillId="0" borderId="0" xfId="15" applyFont="1" applyFill="1" applyBorder="1" applyAlignment="1" applyProtection="1">
      <alignment horizontal="center" vertical="center" wrapText="1"/>
    </xf>
    <xf numFmtId="173" fontId="72" fillId="4" borderId="0" xfId="8" applyNumberFormat="1" applyFont="1" applyFill="1" applyBorder="1" applyAlignment="1">
      <alignment horizontal="center" wrapText="1"/>
    </xf>
    <xf numFmtId="173" fontId="72" fillId="0" borderId="0" xfId="8" applyNumberFormat="1" applyFont="1" applyFill="1" applyBorder="1" applyAlignment="1">
      <alignment horizontal="center" wrapText="1"/>
    </xf>
    <xf numFmtId="168" fontId="72" fillId="4" borderId="0" xfId="8" applyFont="1" applyFill="1" applyBorder="1" applyAlignment="1">
      <alignment horizontal="center" wrapText="1"/>
    </xf>
    <xf numFmtId="168" fontId="72" fillId="0" borderId="0" xfId="8" applyFont="1" applyFill="1" applyBorder="1" applyAlignment="1">
      <alignment horizontal="center" wrapText="1"/>
    </xf>
    <xf numFmtId="0" fontId="116" fillId="21" borderId="17" xfId="20" applyFont="1" applyFill="1" applyBorder="1" applyAlignment="1">
      <alignment horizontal="center"/>
    </xf>
    <xf numFmtId="49" fontId="116" fillId="21" borderId="17" xfId="20" applyNumberFormat="1" applyFont="1" applyFill="1" applyBorder="1" applyAlignment="1">
      <alignment horizontal="center" wrapText="1"/>
    </xf>
    <xf numFmtId="38" fontId="116" fillId="21" borderId="17" xfId="20" applyNumberFormat="1" applyFont="1" applyFill="1" applyBorder="1" applyAlignment="1">
      <alignment horizontal="center" wrapText="1"/>
    </xf>
    <xf numFmtId="38" fontId="62" fillId="21" borderId="17" xfId="0" applyNumberFormat="1" applyFont="1" applyFill="1" applyBorder="1" applyAlignment="1">
      <alignment horizontal="center" wrapText="1"/>
    </xf>
    <xf numFmtId="38" fontId="62" fillId="21" borderId="17" xfId="0" applyNumberFormat="1" applyFont="1" applyFill="1" applyBorder="1" applyAlignment="1">
      <alignment horizontal="center"/>
    </xf>
    <xf numFmtId="10" fontId="62" fillId="21" borderId="17" xfId="0" applyNumberFormat="1" applyFont="1" applyFill="1" applyBorder="1" applyAlignment="1">
      <alignment horizontal="center" wrapText="1"/>
    </xf>
    <xf numFmtId="38" fontId="67" fillId="21" borderId="17" xfId="0" applyNumberFormat="1" applyFont="1" applyFill="1" applyBorder="1" applyAlignment="1">
      <alignment horizontal="center" wrapText="1"/>
    </xf>
    <xf numFmtId="41" fontId="62" fillId="21" borderId="17" xfId="0" applyNumberFormat="1" applyFont="1" applyFill="1" applyBorder="1" applyAlignment="1">
      <alignment horizontal="center" wrapText="1"/>
    </xf>
    <xf numFmtId="41" fontId="62" fillId="21" borderId="17" xfId="0" applyNumberFormat="1" applyFont="1" applyFill="1" applyBorder="1" applyAlignment="1">
      <alignment horizontal="center" textRotation="90" wrapText="1"/>
    </xf>
    <xf numFmtId="0" fontId="116" fillId="0" borderId="0" xfId="20" applyFont="1" applyFill="1" applyBorder="1" applyAlignment="1">
      <alignment horizontal="center"/>
    </xf>
    <xf numFmtId="49" fontId="116" fillId="0" borderId="0" xfId="20" applyNumberFormat="1" applyFont="1" applyFill="1" applyBorder="1" applyAlignment="1">
      <alignment horizontal="center"/>
    </xf>
    <xf numFmtId="0" fontId="116" fillId="0" borderId="0" xfId="20" applyFont="1" applyFill="1" applyBorder="1" applyAlignment="1">
      <alignment horizontal="left"/>
    </xf>
    <xf numFmtId="38" fontId="116" fillId="22" borderId="0" xfId="20" applyNumberFormat="1" applyFont="1" applyFill="1" applyBorder="1" applyAlignment="1">
      <alignment horizontal="right"/>
    </xf>
    <xf numFmtId="38" fontId="62" fillId="0" borderId="0" xfId="0" applyNumberFormat="1" applyFont="1" applyFill="1" applyBorder="1" applyAlignment="1">
      <alignment horizontal="center"/>
    </xf>
    <xf numFmtId="38" fontId="62" fillId="0" borderId="0" xfId="0" applyNumberFormat="1" applyFont="1" applyFill="1" applyBorder="1" applyAlignment="1">
      <alignment horizontal="right"/>
    </xf>
    <xf numFmtId="10" fontId="62" fillId="0" borderId="0" xfId="0" applyNumberFormat="1" applyFont="1" applyFill="1" applyBorder="1" applyAlignment="1">
      <alignment horizontal="right"/>
    </xf>
    <xf numFmtId="38" fontId="62" fillId="22" borderId="0" xfId="0" applyNumberFormat="1" applyFont="1" applyFill="1" applyBorder="1" applyAlignment="1">
      <alignment horizontal="right"/>
    </xf>
    <xf numFmtId="41" fontId="62" fillId="0" borderId="0" xfId="0" applyNumberFormat="1" applyFont="1" applyFill="1" applyBorder="1" applyAlignment="1">
      <alignment horizontal="center"/>
    </xf>
    <xf numFmtId="0" fontId="62" fillId="0" borderId="0" xfId="0" applyFont="1" applyFill="1" applyBorder="1" applyAlignment="1">
      <alignment horizontal="left"/>
    </xf>
    <xf numFmtId="0" fontId="62" fillId="0" borderId="0" xfId="0" applyFont="1" applyFill="1" applyBorder="1" applyAlignment="1">
      <alignment horizontal="right"/>
    </xf>
    <xf numFmtId="0" fontId="116" fillId="0" borderId="13" xfId="20" applyFont="1" applyFill="1" applyBorder="1" applyAlignment="1">
      <alignment horizontal="center"/>
    </xf>
    <xf numFmtId="49" fontId="116" fillId="0" borderId="13" xfId="20" applyNumberFormat="1" applyFont="1" applyFill="1" applyBorder="1" applyAlignment="1">
      <alignment horizontal="center"/>
    </xf>
    <xf numFmtId="0" fontId="116" fillId="0" borderId="13" xfId="20" applyFont="1" applyFill="1" applyBorder="1" applyAlignment="1">
      <alignment horizontal="left"/>
    </xf>
    <xf numFmtId="38" fontId="62" fillId="0" borderId="13" xfId="0" applyNumberFormat="1" applyFont="1" applyFill="1" applyBorder="1" applyAlignment="1">
      <alignment horizontal="center"/>
    </xf>
    <xf numFmtId="38" fontId="62" fillId="0" borderId="13" xfId="0" applyNumberFormat="1" applyFont="1" applyFill="1" applyBorder="1" applyAlignment="1">
      <alignment horizontal="right"/>
    </xf>
    <xf numFmtId="10" fontId="62" fillId="0" borderId="13" xfId="0" applyNumberFormat="1" applyFont="1" applyFill="1" applyBorder="1" applyAlignment="1">
      <alignment horizontal="right"/>
    </xf>
    <xf numFmtId="0" fontId="62" fillId="0" borderId="13" xfId="0" applyFont="1" applyFill="1" applyBorder="1" applyAlignment="1">
      <alignment horizontal="right"/>
    </xf>
    <xf numFmtId="41" fontId="62" fillId="0" borderId="13" xfId="0" applyNumberFormat="1" applyFont="1" applyFill="1" applyBorder="1" applyAlignment="1">
      <alignment horizontal="center"/>
    </xf>
    <xf numFmtId="0" fontId="62" fillId="0" borderId="13" xfId="0" applyFont="1" applyFill="1" applyBorder="1" applyAlignment="1">
      <alignment horizontal="left"/>
    </xf>
    <xf numFmtId="0" fontId="116" fillId="0" borderId="14" xfId="20" applyFont="1" applyFill="1" applyBorder="1" applyAlignment="1">
      <alignment horizontal="center"/>
    </xf>
    <xf numFmtId="49" fontId="116" fillId="0" borderId="14" xfId="20" applyNumberFormat="1" applyFont="1" applyFill="1" applyBorder="1" applyAlignment="1">
      <alignment horizontal="center"/>
    </xf>
    <xf numFmtId="0" fontId="116" fillId="0" borderId="14" xfId="20" applyFont="1" applyFill="1" applyBorder="1" applyAlignment="1">
      <alignment horizontal="left"/>
    </xf>
    <xf numFmtId="38" fontId="62" fillId="0" borderId="14" xfId="0" applyNumberFormat="1" applyFont="1" applyFill="1" applyBorder="1" applyAlignment="1">
      <alignment horizontal="center"/>
    </xf>
    <xf numFmtId="38" fontId="62" fillId="0" borderId="14" xfId="0" applyNumberFormat="1" applyFont="1" applyFill="1" applyBorder="1" applyAlignment="1">
      <alignment horizontal="right"/>
    </xf>
    <xf numFmtId="10" fontId="62" fillId="0" borderId="14" xfId="0" applyNumberFormat="1" applyFont="1" applyFill="1" applyBorder="1" applyAlignment="1">
      <alignment horizontal="right"/>
    </xf>
    <xf numFmtId="189" fontId="62" fillId="0" borderId="14" xfId="0" applyNumberFormat="1" applyFont="1" applyFill="1" applyBorder="1" applyAlignment="1">
      <alignment horizontal="center"/>
    </xf>
    <xf numFmtId="41" fontId="62" fillId="0" borderId="14" xfId="0" applyNumberFormat="1" applyFont="1" applyFill="1" applyBorder="1" applyAlignment="1">
      <alignment horizontal="center"/>
    </xf>
    <xf numFmtId="0" fontId="62" fillId="0" borderId="14" xfId="0" applyFont="1" applyFill="1" applyBorder="1" applyAlignment="1">
      <alignment horizontal="left"/>
    </xf>
    <xf numFmtId="38" fontId="62" fillId="0" borderId="0" xfId="0" applyNumberFormat="1" applyFont="1" applyFill="1" applyBorder="1" applyAlignment="1">
      <alignment horizontal="left"/>
    </xf>
    <xf numFmtId="0" fontId="116" fillId="0" borderId="0" xfId="20" quotePrefix="1" applyFont="1" applyFill="1" applyBorder="1" applyAlignment="1">
      <alignment horizontal="center"/>
    </xf>
    <xf numFmtId="0" fontId="116" fillId="0" borderId="13" xfId="20" quotePrefix="1" applyFont="1" applyFill="1" applyBorder="1" applyAlignment="1">
      <alignment horizontal="center"/>
    </xf>
    <xf numFmtId="38" fontId="116" fillId="22" borderId="13" xfId="20" applyNumberFormat="1" applyFont="1" applyFill="1" applyBorder="1" applyAlignment="1">
      <alignment horizontal="right"/>
    </xf>
    <xf numFmtId="38" fontId="62" fillId="22" borderId="13" xfId="0" applyNumberFormat="1" applyFont="1" applyFill="1" applyBorder="1" applyAlignment="1">
      <alignment horizontal="right"/>
    </xf>
    <xf numFmtId="0" fontId="62" fillId="0" borderId="0" xfId="0" applyFont="1" applyFill="1" applyBorder="1" applyAlignment="1">
      <alignment horizontal="center"/>
    </xf>
    <xf numFmtId="0" fontId="116" fillId="0" borderId="0" xfId="6" applyFont="1" applyFill="1" applyBorder="1" applyAlignment="1">
      <alignment horizontal="center"/>
    </xf>
    <xf numFmtId="0" fontId="116" fillId="0" borderId="0" xfId="6" applyFont="1" applyFill="1" applyBorder="1" applyAlignment="1">
      <alignment horizontal="left"/>
    </xf>
    <xf numFmtId="0" fontId="62" fillId="0" borderId="0" xfId="0" quotePrefix="1" applyFont="1" applyFill="1" applyBorder="1" applyAlignment="1">
      <alignment horizontal="center"/>
    </xf>
    <xf numFmtId="38" fontId="62" fillId="22" borderId="13" xfId="0" applyNumberFormat="1" applyFont="1" applyFill="1" applyBorder="1" applyAlignment="1">
      <alignment horizontal="center"/>
    </xf>
    <xf numFmtId="38" fontId="62" fillId="23" borderId="0" xfId="0" applyNumberFormat="1" applyFont="1" applyFill="1" applyBorder="1" applyAlignment="1">
      <alignment horizontal="right"/>
    </xf>
    <xf numFmtId="49" fontId="116" fillId="0" borderId="0" xfId="20" quotePrefix="1" applyNumberFormat="1" applyFont="1" applyFill="1" applyBorder="1" applyAlignment="1">
      <alignment horizontal="center"/>
    </xf>
    <xf numFmtId="49" fontId="116" fillId="0" borderId="13" xfId="20" quotePrefix="1" applyNumberFormat="1" applyFont="1" applyFill="1" applyBorder="1" applyAlignment="1">
      <alignment horizontal="center"/>
    </xf>
    <xf numFmtId="0" fontId="116" fillId="24" borderId="13" xfId="20" applyFont="1" applyFill="1" applyBorder="1" applyAlignment="1">
      <alignment horizontal="center"/>
    </xf>
    <xf numFmtId="49" fontId="116" fillId="24" borderId="13" xfId="20" applyNumberFormat="1" applyFont="1" applyFill="1" applyBorder="1" applyAlignment="1">
      <alignment horizontal="center"/>
    </xf>
    <xf numFmtId="0" fontId="116" fillId="24" borderId="13" xfId="20" applyFont="1" applyFill="1" applyBorder="1" applyAlignment="1">
      <alignment horizontal="left"/>
    </xf>
    <xf numFmtId="0" fontId="62" fillId="0" borderId="0" xfId="0" applyFont="1" applyFill="1" applyBorder="1"/>
    <xf numFmtId="49" fontId="46" fillId="0" borderId="0" xfId="0" applyNumberFormat="1" applyFont="1" applyFill="1" applyBorder="1"/>
    <xf numFmtId="0" fontId="116" fillId="0" borderId="116" xfId="20" applyFont="1" applyFill="1" applyBorder="1" applyAlignment="1">
      <alignment horizontal="center"/>
    </xf>
    <xf numFmtId="49" fontId="116" fillId="0" borderId="116" xfId="20" applyNumberFormat="1" applyFont="1" applyFill="1" applyBorder="1" applyAlignment="1">
      <alignment horizontal="center"/>
    </xf>
    <xf numFmtId="0" fontId="116" fillId="0" borderId="116" xfId="20" applyFont="1" applyFill="1" applyBorder="1" applyAlignment="1">
      <alignment horizontal="left"/>
    </xf>
    <xf numFmtId="38" fontId="62" fillId="0" borderId="116" xfId="0" applyNumberFormat="1" applyFont="1" applyFill="1" applyBorder="1" applyAlignment="1">
      <alignment horizontal="center"/>
    </xf>
    <xf numFmtId="38" fontId="62" fillId="0" borderId="116" xfId="0" applyNumberFormat="1" applyFont="1" applyFill="1" applyBorder="1" applyAlignment="1">
      <alignment horizontal="right"/>
    </xf>
    <xf numFmtId="10" fontId="62" fillId="0" borderId="116" xfId="0" applyNumberFormat="1" applyFont="1" applyFill="1" applyBorder="1" applyAlignment="1">
      <alignment horizontal="right"/>
    </xf>
    <xf numFmtId="41" fontId="62" fillId="0" borderId="116" xfId="0" applyNumberFormat="1" applyFont="1" applyFill="1" applyBorder="1" applyAlignment="1">
      <alignment horizontal="center"/>
    </xf>
    <xf numFmtId="0" fontId="62" fillId="0" borderId="116" xfId="0" applyFont="1" applyFill="1" applyBorder="1" applyAlignment="1">
      <alignment horizontal="left"/>
    </xf>
    <xf numFmtId="0" fontId="116" fillId="24" borderId="0" xfId="20" quotePrefix="1" applyFont="1" applyFill="1" applyBorder="1" applyAlignment="1">
      <alignment horizontal="center"/>
    </xf>
    <xf numFmtId="49" fontId="116" fillId="24" borderId="0" xfId="20" applyNumberFormat="1" applyFont="1" applyFill="1" applyBorder="1" applyAlignment="1">
      <alignment horizontal="center"/>
    </xf>
    <xf numFmtId="0" fontId="116" fillId="24" borderId="0" xfId="20" applyFont="1" applyFill="1" applyBorder="1" applyAlignment="1">
      <alignment horizontal="center"/>
    </xf>
    <xf numFmtId="0" fontId="116" fillId="24" borderId="0" xfId="20" applyFont="1" applyFill="1" applyBorder="1" applyAlignment="1">
      <alignment horizontal="left"/>
    </xf>
    <xf numFmtId="0" fontId="64" fillId="0" borderId="0" xfId="0" applyFont="1" applyFill="1" applyBorder="1"/>
    <xf numFmtId="38" fontId="116" fillId="22" borderId="116" xfId="20" applyNumberFormat="1" applyFont="1" applyFill="1" applyBorder="1" applyAlignment="1">
      <alignment horizontal="right"/>
    </xf>
    <xf numFmtId="38" fontId="62" fillId="22" borderId="116" xfId="0" applyNumberFormat="1" applyFont="1" applyFill="1" applyBorder="1" applyAlignment="1">
      <alignment horizontal="right"/>
    </xf>
    <xf numFmtId="49" fontId="116" fillId="24" borderId="0" xfId="20" quotePrefix="1" applyNumberFormat="1" applyFont="1" applyFill="1" applyBorder="1" applyAlignment="1">
      <alignment horizontal="center"/>
    </xf>
    <xf numFmtId="38" fontId="62" fillId="23" borderId="116" xfId="0" applyNumberFormat="1" applyFont="1" applyFill="1" applyBorder="1" applyAlignment="1">
      <alignment horizontal="right"/>
    </xf>
    <xf numFmtId="189" fontId="62" fillId="0" borderId="0" xfId="0" applyNumberFormat="1" applyFont="1" applyFill="1" applyBorder="1" applyAlignment="1">
      <alignment horizontal="center"/>
    </xf>
    <xf numFmtId="0" fontId="64" fillId="0" borderId="0" xfId="0" applyFont="1" applyFill="1" applyBorder="1" applyAlignment="1"/>
    <xf numFmtId="49" fontId="46" fillId="24" borderId="0" xfId="0" applyNumberFormat="1" applyFont="1" applyFill="1" applyBorder="1"/>
    <xf numFmtId="0" fontId="116" fillId="24" borderId="13" xfId="20" quotePrefix="1" applyFont="1" applyFill="1" applyBorder="1" applyAlignment="1">
      <alignment horizontal="center"/>
    </xf>
    <xf numFmtId="49" fontId="46" fillId="24" borderId="13" xfId="0" applyNumberFormat="1" applyFont="1" applyFill="1" applyBorder="1"/>
    <xf numFmtId="0" fontId="62" fillId="0" borderId="13" xfId="0" quotePrefix="1" applyFont="1" applyFill="1" applyBorder="1" applyAlignment="1">
      <alignment horizontal="center"/>
    </xf>
    <xf numFmtId="0" fontId="62" fillId="0" borderId="13" xfId="0" applyFont="1" applyFill="1" applyBorder="1"/>
    <xf numFmtId="49" fontId="62" fillId="0" borderId="0" xfId="0" applyNumberFormat="1" applyFont="1" applyFill="1" applyBorder="1" applyAlignment="1">
      <alignment horizontal="center"/>
    </xf>
    <xf numFmtId="38" fontId="62" fillId="0" borderId="15" xfId="0" applyNumberFormat="1" applyFont="1" applyFill="1" applyBorder="1" applyAlignment="1">
      <alignment horizontal="center"/>
    </xf>
    <xf numFmtId="40" fontId="62" fillId="0" borderId="15" xfId="0" applyNumberFormat="1" applyFont="1" applyFill="1" applyBorder="1" applyAlignment="1">
      <alignment horizontal="center"/>
    </xf>
    <xf numFmtId="38" fontId="62" fillId="0" borderId="15" xfId="0" applyNumberFormat="1" applyFont="1" applyFill="1" applyBorder="1" applyAlignment="1">
      <alignment horizontal="right"/>
    </xf>
    <xf numFmtId="10" fontId="62" fillId="0" borderId="15" xfId="0" applyNumberFormat="1" applyFont="1" applyFill="1" applyBorder="1" applyAlignment="1">
      <alignment horizontal="right"/>
    </xf>
    <xf numFmtId="190" fontId="62" fillId="25" borderId="116" xfId="0" applyNumberFormat="1" applyFont="1" applyFill="1" applyBorder="1" applyAlignment="1">
      <alignment horizontal="center"/>
    </xf>
    <xf numFmtId="38" fontId="62" fillId="0" borderId="109" xfId="0" applyNumberFormat="1" applyFont="1" applyFill="1" applyBorder="1" applyAlignment="1">
      <alignment horizontal="right"/>
    </xf>
    <xf numFmtId="0" fontId="62" fillId="0" borderId="116" xfId="0" applyFont="1" applyFill="1" applyBorder="1" applyAlignment="1">
      <alignment horizontal="right"/>
    </xf>
    <xf numFmtId="41" fontId="62" fillId="0" borderId="49" xfId="0" applyNumberFormat="1" applyFont="1" applyFill="1" applyBorder="1" applyAlignment="1">
      <alignment horizontal="center"/>
    </xf>
    <xf numFmtId="38" fontId="62" fillId="0" borderId="54" xfId="0" applyNumberFormat="1" applyFont="1" applyFill="1" applyBorder="1" applyAlignment="1">
      <alignment horizontal="center"/>
    </xf>
    <xf numFmtId="38" fontId="62" fillId="0" borderId="55" xfId="0" applyNumberFormat="1" applyFont="1" applyFill="1" applyBorder="1" applyAlignment="1">
      <alignment horizontal="center"/>
    </xf>
    <xf numFmtId="38" fontId="67" fillId="0" borderId="0" xfId="0" applyNumberFormat="1" applyFont="1" applyFill="1" applyBorder="1" applyAlignment="1">
      <alignment horizontal="right"/>
    </xf>
    <xf numFmtId="38" fontId="67" fillId="25" borderId="0" xfId="0" applyNumberFormat="1" applyFont="1" applyFill="1" applyBorder="1" applyAlignment="1">
      <alignment horizontal="right"/>
    </xf>
    <xf numFmtId="38" fontId="62" fillId="26" borderId="0" xfId="0" applyNumberFormat="1" applyFont="1" applyFill="1" applyBorder="1" applyAlignment="1">
      <alignment horizontal="right"/>
    </xf>
    <xf numFmtId="38" fontId="62" fillId="0" borderId="0" xfId="0" applyNumberFormat="1" applyFont="1" applyFill="1" applyBorder="1"/>
    <xf numFmtId="38" fontId="67" fillId="0" borderId="15" xfId="0" applyNumberFormat="1" applyFont="1" applyFill="1" applyBorder="1" applyAlignment="1">
      <alignment horizontal="right"/>
    </xf>
    <xf numFmtId="41" fontId="62" fillId="0" borderId="0" xfId="0" applyNumberFormat="1" applyFont="1" applyFill="1" applyBorder="1" applyAlignment="1"/>
    <xf numFmtId="10" fontId="67" fillId="0" borderId="0" xfId="0" applyNumberFormat="1" applyFont="1" applyFill="1" applyBorder="1" applyAlignment="1">
      <alignment horizontal="right"/>
    </xf>
    <xf numFmtId="38" fontId="67" fillId="0" borderId="0" xfId="0" applyNumberFormat="1" applyFont="1" applyFill="1" applyBorder="1" applyAlignment="1">
      <alignment horizontal="center"/>
    </xf>
    <xf numFmtId="0" fontId="67" fillId="0" borderId="0" xfId="0" applyFont="1" applyFill="1" applyBorder="1" applyAlignment="1">
      <alignment horizontal="right"/>
    </xf>
    <xf numFmtId="0" fontId="67" fillId="0" borderId="0" xfId="0" applyFont="1" applyFill="1" applyBorder="1" applyAlignment="1">
      <alignment horizontal="center"/>
    </xf>
    <xf numFmtId="49" fontId="20" fillId="0" borderId="79" xfId="0" applyNumberFormat="1" applyFont="1" applyFill="1" applyBorder="1" applyAlignment="1">
      <alignment horizontal="center"/>
    </xf>
    <xf numFmtId="0" fontId="20" fillId="0" borderId="80" xfId="0" applyFont="1" applyFill="1" applyBorder="1"/>
    <xf numFmtId="38" fontId="20" fillId="0" borderId="117" xfId="0" applyNumberFormat="1" applyFont="1" applyFill="1" applyBorder="1"/>
    <xf numFmtId="49" fontId="20" fillId="0" borderId="81" xfId="0" applyNumberFormat="1" applyFont="1" applyFill="1" applyBorder="1" applyAlignment="1">
      <alignment horizontal="center"/>
    </xf>
    <xf numFmtId="0" fontId="20" fillId="0" borderId="82" xfId="0" applyFont="1" applyFill="1" applyBorder="1"/>
    <xf numFmtId="41" fontId="20" fillId="0" borderId="45" xfId="0" applyNumberFormat="1" applyFont="1" applyFill="1" applyBorder="1"/>
    <xf numFmtId="38" fontId="20" fillId="0" borderId="118" xfId="0" applyNumberFormat="1" applyFont="1" applyFill="1" applyBorder="1"/>
    <xf numFmtId="0" fontId="20" fillId="0" borderId="83" xfId="0" applyFont="1" applyFill="1" applyBorder="1" applyAlignment="1">
      <alignment horizontal="left"/>
    </xf>
    <xf numFmtId="49" fontId="20" fillId="0" borderId="84" xfId="0" applyNumberFormat="1" applyFont="1" applyFill="1" applyBorder="1" applyAlignment="1">
      <alignment horizontal="center"/>
    </xf>
    <xf numFmtId="0" fontId="20" fillId="0" borderId="85" xfId="0" applyFont="1" applyFill="1" applyBorder="1"/>
    <xf numFmtId="49" fontId="20" fillId="0" borderId="86" xfId="0" applyNumberFormat="1" applyFont="1" applyFill="1" applyBorder="1" applyAlignment="1">
      <alignment horizontal="center"/>
    </xf>
    <xf numFmtId="0" fontId="20" fillId="0" borderId="87" xfId="0" applyFont="1" applyFill="1" applyBorder="1"/>
    <xf numFmtId="38" fontId="20" fillId="0" borderId="6" xfId="0" applyNumberFormat="1" applyFont="1" applyFill="1" applyBorder="1"/>
    <xf numFmtId="49" fontId="20" fillId="0" borderId="0" xfId="0" applyNumberFormat="1" applyFont="1" applyFill="1" applyBorder="1" applyAlignment="1">
      <alignment horizontal="center"/>
    </xf>
    <xf numFmtId="0" fontId="20" fillId="0" borderId="0" xfId="0" applyFont="1" applyFill="1" applyBorder="1"/>
    <xf numFmtId="168" fontId="117" fillId="15" borderId="59" xfId="0" applyNumberFormat="1" applyFont="1" applyFill="1" applyBorder="1" applyAlignment="1" applyProtection="1">
      <alignment horizontal="left"/>
    </xf>
    <xf numFmtId="1" fontId="86" fillId="15" borderId="1" xfId="0" applyNumberFormat="1" applyFont="1" applyFill="1" applyBorder="1" applyAlignment="1" applyProtection="1">
      <alignment horizontal="center"/>
    </xf>
    <xf numFmtId="168" fontId="118" fillId="15" borderId="59" xfId="0" applyNumberFormat="1" applyFont="1" applyFill="1" applyBorder="1" applyAlignment="1" applyProtection="1">
      <alignment horizontal="left"/>
    </xf>
    <xf numFmtId="0" fontId="71" fillId="0" borderId="0" xfId="0" applyFont="1" applyAlignment="1">
      <alignment horizontal="center"/>
    </xf>
    <xf numFmtId="0" fontId="71" fillId="0" borderId="0" xfId="0" applyFont="1" applyAlignment="1">
      <alignment horizontal="left" vertical="top" wrapText="1"/>
    </xf>
    <xf numFmtId="40" fontId="82" fillId="0" borderId="13" xfId="18" applyNumberFormat="1" applyFont="1" applyFill="1" applyBorder="1" applyAlignment="1" applyProtection="1">
      <alignment horizontal="right"/>
      <protection locked="0"/>
    </xf>
    <xf numFmtId="191" fontId="82" fillId="0" borderId="0" xfId="18" quotePrefix="1" applyNumberFormat="1" applyFont="1" applyFill="1" applyAlignment="1" applyProtection="1">
      <alignment horizontal="right"/>
      <protection locked="0"/>
    </xf>
    <xf numFmtId="3" fontId="86" fillId="0" borderId="90" xfId="18" applyNumberFormat="1" applyFont="1" applyBorder="1" applyAlignment="1" applyProtection="1">
      <alignment wrapText="1"/>
      <protection locked="0"/>
    </xf>
    <xf numFmtId="0" fontId="0" fillId="0" borderId="90" xfId="0" applyBorder="1" applyAlignment="1">
      <alignment wrapText="1"/>
    </xf>
    <xf numFmtId="0" fontId="113" fillId="10" borderId="0" xfId="0" applyFont="1" applyFill="1" applyBorder="1" applyAlignment="1">
      <alignment horizontal="center"/>
    </xf>
    <xf numFmtId="0" fontId="113" fillId="10" borderId="0" xfId="11" applyFont="1" applyFill="1" applyBorder="1" applyAlignment="1">
      <alignment horizontal="center"/>
    </xf>
    <xf numFmtId="0" fontId="93" fillId="0" borderId="24" xfId="11" applyFont="1" applyFill="1" applyBorder="1" applyAlignment="1">
      <alignment horizontal="center"/>
    </xf>
    <xf numFmtId="0" fontId="93" fillId="0" borderId="18" xfId="11" applyFont="1" applyFill="1" applyBorder="1" applyAlignment="1">
      <alignment horizontal="center"/>
    </xf>
    <xf numFmtId="0" fontId="71" fillId="0" borderId="24" xfId="11" applyFont="1" applyFill="1" applyBorder="1" applyAlignment="1">
      <alignment horizontal="center"/>
    </xf>
    <xf numFmtId="0" fontId="71" fillId="0" borderId="19" xfId="11" applyFont="1" applyFill="1" applyBorder="1" applyAlignment="1">
      <alignment horizontal="center"/>
    </xf>
    <xf numFmtId="0" fontId="71" fillId="0" borderId="18" xfId="11" applyFont="1" applyFill="1" applyBorder="1" applyAlignment="1">
      <alignment horizontal="center"/>
    </xf>
    <xf numFmtId="0" fontId="71" fillId="0" borderId="24" xfId="11" applyFont="1" applyFill="1" applyBorder="1" applyAlignment="1">
      <alignment horizontal="center" wrapText="1"/>
    </xf>
    <xf numFmtId="0" fontId="71" fillId="0" borderId="18" xfId="11" applyFont="1" applyFill="1" applyBorder="1" applyAlignment="1">
      <alignment horizontal="center" wrapText="1"/>
    </xf>
    <xf numFmtId="43" fontId="71" fillId="0" borderId="0" xfId="1" applyFont="1" applyFill="1" applyBorder="1" applyAlignment="1">
      <alignment horizontal="center"/>
    </xf>
    <xf numFmtId="0" fontId="71" fillId="0" borderId="0" xfId="14" applyFont="1" applyFill="1" applyBorder="1" applyAlignment="1">
      <alignment horizontal="left" wrapText="1"/>
    </xf>
    <xf numFmtId="0" fontId="71" fillId="4" borderId="116" xfId="0" applyNumberFormat="1" applyFont="1" applyFill="1" applyBorder="1" applyAlignment="1" applyProtection="1">
      <alignment horizontal="center"/>
    </xf>
    <xf numFmtId="49" fontId="20" fillId="0" borderId="8" xfId="0" applyNumberFormat="1" applyFont="1" applyFill="1" applyBorder="1" applyAlignment="1">
      <alignment horizontal="center"/>
    </xf>
    <xf numFmtId="49" fontId="20" fillId="0" borderId="21" xfId="0" applyNumberFormat="1" applyFont="1" applyFill="1" applyBorder="1" applyAlignment="1">
      <alignment horizontal="center"/>
    </xf>
    <xf numFmtId="0" fontId="71" fillId="0" borderId="0" xfId="0" applyFont="1" applyAlignment="1">
      <alignment horizontal="left" wrapText="1"/>
    </xf>
    <xf numFmtId="0" fontId="74" fillId="0" borderId="24" xfId="0" applyFont="1" applyBorder="1" applyAlignment="1">
      <alignment horizontal="center"/>
    </xf>
    <xf numFmtId="0" fontId="74" fillId="0" borderId="19" xfId="0" applyFont="1" applyBorder="1" applyAlignment="1">
      <alignment horizontal="center"/>
    </xf>
    <xf numFmtId="0" fontId="74" fillId="0" borderId="18" xfId="0" applyFont="1" applyBorder="1" applyAlignment="1">
      <alignment horizontal="center"/>
    </xf>
    <xf numFmtId="0" fontId="71" fillId="0" borderId="0" xfId="0" applyFont="1" applyAlignment="1">
      <alignment horizontal="left" vertical="top" wrapText="1"/>
    </xf>
    <xf numFmtId="0" fontId="71" fillId="0" borderId="0" xfId="0" applyFont="1" applyAlignment="1">
      <alignment horizontal="left" vertical="center" wrapText="1"/>
    </xf>
    <xf numFmtId="0" fontId="71" fillId="0" borderId="0" xfId="0" applyFont="1" applyAlignment="1">
      <alignment wrapText="1"/>
    </xf>
    <xf numFmtId="0" fontId="113" fillId="10" borderId="39" xfId="11" applyFont="1" applyFill="1" applyBorder="1" applyAlignment="1">
      <alignment horizontal="center"/>
    </xf>
    <xf numFmtId="43" fontId="71" fillId="0" borderId="24" xfId="1" applyFont="1" applyFill="1" applyBorder="1" applyAlignment="1">
      <alignment horizontal="center"/>
    </xf>
    <xf numFmtId="43" fontId="71" fillId="0" borderId="19" xfId="1" applyFont="1" applyFill="1" applyBorder="1" applyAlignment="1">
      <alignment horizontal="center"/>
    </xf>
    <xf numFmtId="43" fontId="71" fillId="0" borderId="18" xfId="1" applyFont="1" applyFill="1" applyBorder="1" applyAlignment="1">
      <alignment horizontal="center"/>
    </xf>
    <xf numFmtId="49" fontId="74" fillId="0" borderId="42" xfId="0" applyNumberFormat="1" applyFont="1" applyBorder="1" applyAlignment="1">
      <alignment horizontal="right"/>
    </xf>
    <xf numFmtId="49" fontId="71" fillId="0" borderId="8" xfId="0" applyNumberFormat="1" applyFont="1" applyBorder="1" applyAlignment="1">
      <alignment horizontal="center"/>
    </xf>
    <xf numFmtId="49" fontId="71" fillId="0" borderId="21" xfId="0" applyNumberFormat="1" applyFont="1" applyBorder="1" applyAlignment="1">
      <alignment horizontal="center"/>
    </xf>
    <xf numFmtId="0" fontId="78" fillId="0" borderId="24" xfId="11" applyFont="1" applyFill="1" applyBorder="1" applyAlignment="1">
      <alignment horizontal="center"/>
    </xf>
    <xf numFmtId="0" fontId="78" fillId="0" borderId="18" xfId="11" applyFont="1" applyFill="1" applyBorder="1" applyAlignment="1">
      <alignment horizontal="center"/>
    </xf>
    <xf numFmtId="0" fontId="77" fillId="0" borderId="24" xfId="11" applyFont="1" applyFill="1" applyBorder="1" applyAlignment="1">
      <alignment horizontal="center"/>
    </xf>
    <xf numFmtId="0" fontId="77" fillId="0" borderId="19" xfId="11" applyFont="1" applyFill="1" applyBorder="1" applyAlignment="1">
      <alignment horizontal="center"/>
    </xf>
    <xf numFmtId="0" fontId="77" fillId="0" borderId="18" xfId="11" applyFont="1" applyFill="1" applyBorder="1" applyAlignment="1">
      <alignment horizontal="center"/>
    </xf>
    <xf numFmtId="43" fontId="77" fillId="0" borderId="24" xfId="1" applyFont="1" applyFill="1" applyBorder="1" applyAlignment="1">
      <alignment horizontal="center"/>
    </xf>
    <xf numFmtId="43" fontId="77" fillId="0" borderId="19" xfId="1" applyFont="1" applyFill="1" applyBorder="1" applyAlignment="1">
      <alignment horizontal="center"/>
    </xf>
    <xf numFmtId="43" fontId="77" fillId="0" borderId="18" xfId="1" applyFont="1" applyFill="1" applyBorder="1" applyAlignment="1">
      <alignment horizontal="center"/>
    </xf>
    <xf numFmtId="49" fontId="20" fillId="0" borderId="8" xfId="0" applyNumberFormat="1" applyFont="1" applyBorder="1" applyAlignment="1">
      <alignment horizontal="center"/>
    </xf>
    <xf numFmtId="49" fontId="20" fillId="0" borderId="21" xfId="0" applyNumberFormat="1" applyFont="1" applyBorder="1" applyAlignment="1">
      <alignment horizontal="center"/>
    </xf>
    <xf numFmtId="0" fontId="57" fillId="0" borderId="24" xfId="11" applyFont="1" applyFill="1" applyBorder="1" applyAlignment="1">
      <alignment horizontal="center"/>
    </xf>
    <xf numFmtId="0" fontId="57" fillId="0" borderId="18" xfId="11" applyFont="1" applyFill="1" applyBorder="1" applyAlignment="1">
      <alignment horizontal="center"/>
    </xf>
    <xf numFmtId="0" fontId="14" fillId="0" borderId="24" xfId="11" applyFont="1" applyFill="1" applyBorder="1" applyAlignment="1">
      <alignment horizontal="center"/>
    </xf>
    <xf numFmtId="0" fontId="14" fillId="0" borderId="19" xfId="11" applyFont="1" applyFill="1" applyBorder="1" applyAlignment="1">
      <alignment horizontal="center"/>
    </xf>
    <xf numFmtId="0" fontId="14" fillId="0" borderId="18" xfId="11" applyFont="1" applyFill="1" applyBorder="1" applyAlignment="1">
      <alignment horizontal="center"/>
    </xf>
    <xf numFmtId="0" fontId="9" fillId="0" borderId="24" xfId="11" applyFont="1" applyFill="1" applyBorder="1" applyAlignment="1">
      <alignment horizontal="center" wrapText="1"/>
    </xf>
    <xf numFmtId="0" fontId="9" fillId="0" borderId="18" xfId="11" applyFont="1" applyFill="1" applyBorder="1" applyAlignment="1">
      <alignment horizontal="center" wrapText="1"/>
    </xf>
    <xf numFmtId="43" fontId="14" fillId="0" borderId="24" xfId="1" applyFont="1" applyFill="1" applyBorder="1" applyAlignment="1">
      <alignment horizontal="center"/>
    </xf>
    <xf numFmtId="43" fontId="14" fillId="0" borderId="19" xfId="1" applyFont="1" applyFill="1" applyBorder="1" applyAlignment="1">
      <alignment horizontal="center"/>
    </xf>
    <xf numFmtId="43" fontId="14" fillId="0" borderId="18" xfId="1" applyFont="1" applyFill="1" applyBorder="1" applyAlignment="1">
      <alignment horizontal="center"/>
    </xf>
    <xf numFmtId="0" fontId="9" fillId="0" borderId="0" xfId="14" applyFont="1" applyFill="1" applyBorder="1" applyAlignment="1">
      <alignment horizontal="left" wrapText="1"/>
    </xf>
    <xf numFmtId="49" fontId="9" fillId="0" borderId="8" xfId="0" applyNumberFormat="1" applyFont="1" applyFill="1" applyBorder="1" applyAlignment="1">
      <alignment horizontal="center"/>
    </xf>
    <xf numFmtId="49" fontId="9" fillId="0" borderId="21" xfId="0" applyNumberFormat="1" applyFont="1" applyFill="1" applyBorder="1" applyAlignment="1">
      <alignment horizontal="center"/>
    </xf>
    <xf numFmtId="168" fontId="9" fillId="0" borderId="56" xfId="8" applyFont="1" applyFill="1" applyBorder="1" applyAlignment="1">
      <alignment horizontal="center" wrapText="1"/>
    </xf>
    <xf numFmtId="168" fontId="9" fillId="0" borderId="14" xfId="8" applyFont="1" applyFill="1" applyBorder="1" applyAlignment="1">
      <alignment horizontal="center" wrapText="1"/>
    </xf>
    <xf numFmtId="168" fontId="9" fillId="0" borderId="77" xfId="8" applyFont="1" applyFill="1" applyBorder="1" applyAlignment="1">
      <alignment horizontal="center" wrapText="1"/>
    </xf>
    <xf numFmtId="0" fontId="9" fillId="0" borderId="24" xfId="11" applyFont="1" applyFill="1" applyBorder="1" applyAlignment="1">
      <alignment horizontal="center"/>
    </xf>
    <xf numFmtId="0" fontId="9" fillId="0" borderId="19" xfId="11" applyFont="1" applyFill="1" applyBorder="1" applyAlignment="1">
      <alignment horizontal="center"/>
    </xf>
    <xf numFmtId="0" fontId="9" fillId="0" borderId="18" xfId="11" applyFont="1" applyFill="1" applyBorder="1" applyAlignment="1">
      <alignment horizontal="center"/>
    </xf>
    <xf numFmtId="43" fontId="9" fillId="0" borderId="24" xfId="1" applyFont="1" applyFill="1" applyBorder="1" applyAlignment="1">
      <alignment horizontal="center"/>
    </xf>
    <xf numFmtId="43" fontId="9" fillId="0" borderId="19" xfId="1" applyFont="1" applyFill="1" applyBorder="1" applyAlignment="1">
      <alignment horizontal="center"/>
    </xf>
    <xf numFmtId="43" fontId="9" fillId="0" borderId="18" xfId="1" applyFont="1" applyFill="1" applyBorder="1" applyAlignment="1">
      <alignment horizontal="center"/>
    </xf>
  </cellXfs>
  <cellStyles count="22">
    <cellStyle name="Comma" xfId="1" builtinId="3"/>
    <cellStyle name="Currency" xfId="2" builtinId="4"/>
    <cellStyle name="Hyperlink" xfId="3" builtinId="8"/>
    <cellStyle name="Normal" xfId="0" builtinId="0"/>
    <cellStyle name="Normal_Adm" xfId="4" xr:uid="{00000000-0005-0000-0000-000004000000}"/>
    <cellStyle name="Normal_County Ratios" xfId="5" xr:uid="{00000000-0005-0000-0000-000005000000}"/>
    <cellStyle name="Normal_Data used for FY03-04 Planning" xfId="6" xr:uid="{00000000-0005-0000-0000-000006000000}"/>
    <cellStyle name="Normal_Data(11) Documt, Personal Income (Excel)" xfId="7" xr:uid="{00000000-0005-0000-0000-000007000000}"/>
    <cellStyle name="Normal_FY03-04_WeighSaleRatio,EffTaxRate" xfId="8" xr:uid="{00000000-0005-0000-0000-000008000000}"/>
    <cellStyle name="Normal_FY04-05_WeighSaleRatio,EffTaxRate" xfId="9" xr:uid="{00000000-0005-0000-0000-000009000000}"/>
    <cellStyle name="Normal_Low Wealth B" xfId="10" xr:uid="{00000000-0005-0000-0000-00000A000000}"/>
    <cellStyle name="Normal_Low Wealth C - Final" xfId="11" xr:uid="{00000000-0005-0000-0000-00000B000000}"/>
    <cellStyle name="Normal_Low Wealth D" xfId="12" xr:uid="{00000000-0005-0000-0000-00000C000000}"/>
    <cellStyle name="Normal_Low Wealth E" xfId="13" xr:uid="{00000000-0005-0000-0000-00000D000000}"/>
    <cellStyle name="Normal_Low Wealth F" xfId="14" xr:uid="{00000000-0005-0000-0000-00000E000000}"/>
    <cellStyle name="Normal_Low Wealth G" xfId="15" xr:uid="{00000000-0005-0000-0000-00000F000000}"/>
    <cellStyle name="Normal_Low Wealth H" xfId="16" xr:uid="{00000000-0005-0000-0000-000010000000}"/>
    <cellStyle name="Normal_Sheet1" xfId="17" xr:uid="{00000000-0005-0000-0000-000011000000}"/>
    <cellStyle name="Normal_test" xfId="18" xr:uid="{00000000-0005-0000-0000-000012000000}"/>
    <cellStyle name="Normal_Weighted Sales Assessment Ratio" xfId="19" xr:uid="{00000000-0005-0000-0000-000013000000}"/>
    <cellStyle name="Normal_Wksht J" xfId="20" xr:uid="{00000000-0005-0000-0000-000014000000}"/>
    <cellStyle name="Percent" xfId="21"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microsoft.com/office/2006/relationships/vbaProject" Target="vbaProject.bin"/><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drawing1.xml><?xml version="1.0" encoding="utf-8"?>
<xdr:wsDr xmlns:xdr="http://schemas.openxmlformats.org/drawingml/2006/spreadsheetDrawing" xmlns:a="http://schemas.openxmlformats.org/drawingml/2006/main">
  <xdr:twoCellAnchor>
    <xdr:from>
      <xdr:col>1</xdr:col>
      <xdr:colOff>3311102</xdr:colOff>
      <xdr:row>0</xdr:row>
      <xdr:rowOff>185209</xdr:rowOff>
    </xdr:from>
    <xdr:to>
      <xdr:col>8</xdr:col>
      <xdr:colOff>485257</xdr:colOff>
      <xdr:row>2</xdr:row>
      <xdr:rowOff>30692</xdr:rowOff>
    </xdr:to>
    <xdr:sp macro="" textlink="">
      <xdr:nvSpPr>
        <xdr:cNvPr id="26629" name="Text Box 5">
          <a:extLst>
            <a:ext uri="{FF2B5EF4-FFF2-40B4-BE49-F238E27FC236}">
              <a16:creationId xmlns:a16="http://schemas.microsoft.com/office/drawing/2014/main" id="{00000000-0008-0000-0000-000005680000}"/>
            </a:ext>
          </a:extLst>
        </xdr:cNvPr>
        <xdr:cNvSpPr txBox="1">
          <a:spLocks noChangeArrowheads="1"/>
        </xdr:cNvSpPr>
      </xdr:nvSpPr>
      <xdr:spPr bwMode="auto">
        <a:xfrm>
          <a:off x="3433022" y="185209"/>
          <a:ext cx="862235" cy="272203"/>
        </a:xfrm>
        <a:prstGeom prst="rect">
          <a:avLst/>
        </a:pr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en-US" sz="1200" b="0" i="0" u="none" strike="noStrike" baseline="0">
              <a:solidFill>
                <a:srgbClr val="000000"/>
              </a:solidFill>
              <a:latin typeface="Times New Roman"/>
              <a:cs typeface="Times New Roman"/>
            </a:rPr>
            <a:t>Enter LEA#</a:t>
          </a:r>
        </a:p>
      </xdr:txBody>
    </xdr:sp>
    <xdr:clientData/>
  </xdr:twoCellAnchor>
  <xdr:twoCellAnchor>
    <xdr:from>
      <xdr:col>1</xdr:col>
      <xdr:colOff>2781300</xdr:colOff>
      <xdr:row>1</xdr:row>
      <xdr:rowOff>106680</xdr:rowOff>
    </xdr:from>
    <xdr:to>
      <xdr:col>1</xdr:col>
      <xdr:colOff>3322320</xdr:colOff>
      <xdr:row>1</xdr:row>
      <xdr:rowOff>106680</xdr:rowOff>
    </xdr:to>
    <xdr:sp macro="" textlink="">
      <xdr:nvSpPr>
        <xdr:cNvPr id="33024" name="Line 6">
          <a:extLst>
            <a:ext uri="{FF2B5EF4-FFF2-40B4-BE49-F238E27FC236}">
              <a16:creationId xmlns:a16="http://schemas.microsoft.com/office/drawing/2014/main" id="{00000000-0008-0000-0000-000000810000}"/>
            </a:ext>
          </a:extLst>
        </xdr:cNvPr>
        <xdr:cNvSpPr>
          <a:spLocks noChangeShapeType="1"/>
        </xdr:cNvSpPr>
      </xdr:nvSpPr>
      <xdr:spPr bwMode="auto">
        <a:xfrm flipH="1" flipV="1">
          <a:off x="2903220" y="320040"/>
          <a:ext cx="54102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FY08%20All%20"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Y20%20All%20"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Y08 All "/>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w Wealth Calculation By LEA"/>
      <sheetName val="FY20 All"/>
      <sheetName val="FY19 All "/>
      <sheetName val="FY18 All"/>
      <sheetName val="FY17 All"/>
      <sheetName val="FY16 All"/>
      <sheetName val="FY15 All"/>
      <sheetName val="FY14 All"/>
      <sheetName val="FY13 All"/>
      <sheetName val="FY 12 All"/>
      <sheetName val="FY11 All "/>
      <sheetName val="Module1"/>
      <sheetName val="Module2"/>
      <sheetName val="Module3"/>
      <sheetName val="LEA List"/>
      <sheetName val="FY20 All "/>
    </sheetNames>
    <definedNames>
      <definedName name="FY20A" refersTo="='FY20 All'!$K$6:$V$106"/>
      <definedName name="FY20B" refersTo="='FY20 All'!$X$6:$AG$106"/>
      <definedName name="FY20C" refersTo="='FY20 All'!$AI$6:$AW$106"/>
      <definedName name="FY20D" refersTo="='FY20 All'!$BB$6:$BL$112"/>
      <definedName name="FY20E" refersTo="='FY20 All'!$BN$7:$BY$108"/>
      <definedName name="FY20F" refersTo="='FY20 All'!$CA$6:$CJ$107"/>
      <definedName name="FY20G" refersTo="='FY20 All'!$CL$6:$DC$106"/>
      <definedName name="FY20J" refersTo="='FY20 All'!$DX$6:$EO$360"/>
    </definedNames>
    <sheetDataSet>
      <sheetData sheetId="0"/>
      <sheetData sheetId="1">
        <row r="6">
          <cell r="A6" t="str">
            <v>010</v>
          </cell>
          <cell r="K6" t="str">
            <v>010</v>
          </cell>
          <cell r="L6" t="str">
            <v>Alamance County</v>
          </cell>
          <cell r="M6">
            <v>10707111090</v>
          </cell>
          <cell r="N6">
            <v>180651729</v>
          </cell>
          <cell r="O6">
            <v>10526459361</v>
          </cell>
          <cell r="P6">
            <v>2017</v>
          </cell>
          <cell r="Q6">
            <v>0.99659999999999993</v>
          </cell>
          <cell r="R6">
            <v>10562371424</v>
          </cell>
          <cell r="S6">
            <v>180651729</v>
          </cell>
          <cell r="T6">
            <v>325163508</v>
          </cell>
          <cell r="U6">
            <v>2667371712</v>
          </cell>
          <cell r="V6">
            <v>13735558373</v>
          </cell>
          <cell r="X6" t="str">
            <v>010</v>
          </cell>
          <cell r="Y6" t="str">
            <v>Alamance County</v>
          </cell>
          <cell r="Z6">
            <v>13735558373</v>
          </cell>
          <cell r="AA6">
            <v>90929396.429260001</v>
          </cell>
          <cell r="AB6">
            <v>27946477</v>
          </cell>
          <cell r="AC6">
            <v>949644</v>
          </cell>
          <cell r="AD6">
            <v>119825517.42926</v>
          </cell>
          <cell r="AE6">
            <v>24776</v>
          </cell>
          <cell r="AF6">
            <v>4836</v>
          </cell>
          <cell r="AG6">
            <v>0.79169999999999996</v>
          </cell>
          <cell r="AI6" t="str">
            <v>010</v>
          </cell>
          <cell r="AJ6" t="str">
            <v>Alamance County</v>
          </cell>
          <cell r="AK6">
            <v>119825517.42926</v>
          </cell>
          <cell r="AL6">
            <v>24776</v>
          </cell>
          <cell r="AM6">
            <v>4836</v>
          </cell>
          <cell r="AN6">
            <v>0.79169999999999996</v>
          </cell>
          <cell r="AO6">
            <v>1.3957999999999999</v>
          </cell>
          <cell r="AP6">
            <v>0.87019999999999997</v>
          </cell>
          <cell r="AQ6">
            <v>0.89139999999999997</v>
          </cell>
          <cell r="AR6">
            <v>0.89139999999999997</v>
          </cell>
          <cell r="AS6">
            <v>1694</v>
          </cell>
          <cell r="AT6">
            <v>206.38000000000011</v>
          </cell>
          <cell r="AU6">
            <v>5113271</v>
          </cell>
          <cell r="AV6">
            <v>0.91200000000000003</v>
          </cell>
          <cell r="AW6">
            <v>4663303</v>
          </cell>
          <cell r="BB6" t="str">
            <v>010</v>
          </cell>
          <cell r="BC6" t="str">
            <v>Alamance Co.</v>
          </cell>
          <cell r="BD6">
            <v>13735558373</v>
          </cell>
          <cell r="BE6">
            <v>423.94</v>
          </cell>
          <cell r="BF6">
            <v>32399770</v>
          </cell>
          <cell r="BG6">
            <v>1.3957999999999999</v>
          </cell>
          <cell r="BH6"/>
          <cell r="BI6">
            <v>24776</v>
          </cell>
          <cell r="BJ6">
            <v>58.44</v>
          </cell>
          <cell r="BK6">
            <v>160195</v>
          </cell>
          <cell r="BL6">
            <v>378</v>
          </cell>
          <cell r="CA6" t="str">
            <v>010</v>
          </cell>
          <cell r="CB6" t="str">
            <v>Alamance Co.</v>
          </cell>
          <cell r="CC6">
            <v>34926</v>
          </cell>
          <cell r="CD6">
            <v>36025</v>
          </cell>
          <cell r="CE6">
            <v>36246</v>
          </cell>
          <cell r="CF6">
            <v>35732.333333333336</v>
          </cell>
          <cell r="CG6">
            <v>0.87019999999999997</v>
          </cell>
          <cell r="CH6"/>
          <cell r="CI6">
            <v>-513.66666666666424</v>
          </cell>
          <cell r="CJ6">
            <v>-1.4200000000000001E-2</v>
          </cell>
          <cell r="CL6" t="str">
            <v>010</v>
          </cell>
          <cell r="CM6" t="str">
            <v>Alamance Co.</v>
          </cell>
          <cell r="CN6">
            <v>0.89139999999999997</v>
          </cell>
          <cell r="CO6"/>
          <cell r="CP6">
            <v>24776</v>
          </cell>
          <cell r="CQ6">
            <v>38264189</v>
          </cell>
          <cell r="CR6">
            <v>0</v>
          </cell>
          <cell r="CS6">
            <v>38264189</v>
          </cell>
          <cell r="CT6">
            <v>1544.41</v>
          </cell>
          <cell r="CU6"/>
          <cell r="CV6">
            <v>1694</v>
          </cell>
          <cell r="CW6">
            <v>206.38000000000011</v>
          </cell>
          <cell r="CX6">
            <v>0.91200000000000003</v>
          </cell>
          <cell r="CY6"/>
          <cell r="CZ6">
            <v>0.57799999999999996</v>
          </cell>
          <cell r="DA6" t="str">
            <v/>
          </cell>
          <cell r="DB6"/>
          <cell r="DC6">
            <v>0.91200000000000003</v>
          </cell>
          <cell r="DX6" t="str">
            <v>010</v>
          </cell>
          <cell r="DY6" t="str">
            <v>010</v>
          </cell>
          <cell r="DZ6" t="str">
            <v>LEA</v>
          </cell>
          <cell r="EA6" t="str">
            <v>Alamance County</v>
          </cell>
          <cell r="EB6">
            <v>23019</v>
          </cell>
          <cell r="EC6"/>
          <cell r="ED6">
            <v>23019</v>
          </cell>
          <cell r="EE6"/>
          <cell r="EF6"/>
          <cell r="EG6">
            <v>0.9213496637848223</v>
          </cell>
          <cell r="EH6"/>
          <cell r="EI6">
            <v>4780696</v>
          </cell>
          <cell r="EJ6"/>
          <cell r="EK6">
            <v>4404693</v>
          </cell>
          <cell r="EL6">
            <v>4780696</v>
          </cell>
          <cell r="EM6">
            <v>0</v>
          </cell>
          <cell r="EN6"/>
          <cell r="EO6"/>
        </row>
        <row r="7">
          <cell r="K7" t="str">
            <v>020</v>
          </cell>
          <cell r="L7" t="str">
            <v>Alexander County</v>
          </cell>
          <cell r="M7">
            <v>2079322733</v>
          </cell>
          <cell r="N7">
            <v>156131363</v>
          </cell>
          <cell r="O7">
            <v>1923191370</v>
          </cell>
          <cell r="P7">
            <v>2015</v>
          </cell>
          <cell r="Q7">
            <v>0.95579999999999998</v>
          </cell>
          <cell r="R7">
            <v>2012127401</v>
          </cell>
          <cell r="S7">
            <v>156131363</v>
          </cell>
          <cell r="T7">
            <v>86398368</v>
          </cell>
          <cell r="U7">
            <v>433750685</v>
          </cell>
          <cell r="V7">
            <v>2688407817</v>
          </cell>
          <cell r="X7" t="str">
            <v>020</v>
          </cell>
          <cell r="Y7" t="str">
            <v>Alexander County</v>
          </cell>
          <cell r="Z7">
            <v>2688407817</v>
          </cell>
          <cell r="AA7">
            <v>17797259.748539999</v>
          </cell>
          <cell r="AB7">
            <v>7177907</v>
          </cell>
          <cell r="AC7">
            <v>98778</v>
          </cell>
          <cell r="AD7">
            <v>25073944.748539999</v>
          </cell>
          <cell r="AE7">
            <v>4812</v>
          </cell>
          <cell r="AF7">
            <v>5211</v>
          </cell>
          <cell r="AG7">
            <v>0.85309999999999997</v>
          </cell>
          <cell r="AI7" t="str">
            <v>020</v>
          </cell>
          <cell r="AJ7" t="str">
            <v>Alexander County</v>
          </cell>
          <cell r="AK7">
            <v>25073944.748539999</v>
          </cell>
          <cell r="AL7">
            <v>4812</v>
          </cell>
          <cell r="AM7">
            <v>5211</v>
          </cell>
          <cell r="AN7">
            <v>0.85309999999999997</v>
          </cell>
          <cell r="AO7">
            <v>0.44550000000000001</v>
          </cell>
          <cell r="AP7">
            <v>0.81310000000000004</v>
          </cell>
          <cell r="AQ7">
            <v>0.79239999999999999</v>
          </cell>
          <cell r="AR7">
            <v>0.79239999999999999</v>
          </cell>
          <cell r="AS7">
            <v>1505.86</v>
          </cell>
          <cell r="AT7">
            <v>394.52000000000021</v>
          </cell>
          <cell r="AU7">
            <v>1898430</v>
          </cell>
          <cell r="AV7">
            <v>1</v>
          </cell>
          <cell r="AW7">
            <v>1898430</v>
          </cell>
          <cell r="BB7" t="str">
            <v>020</v>
          </cell>
          <cell r="BC7" t="str">
            <v>Alexander Co.</v>
          </cell>
          <cell r="BD7">
            <v>2688407817</v>
          </cell>
          <cell r="BE7">
            <v>259.99</v>
          </cell>
          <cell r="BF7">
            <v>10340428</v>
          </cell>
          <cell r="BG7">
            <v>0.44550000000000001</v>
          </cell>
          <cell r="BH7"/>
          <cell r="BI7">
            <v>4812</v>
          </cell>
          <cell r="BJ7">
            <v>18.510000000000002</v>
          </cell>
          <cell r="BK7">
            <v>38033</v>
          </cell>
          <cell r="BL7">
            <v>146</v>
          </cell>
          <cell r="BN7" t="str">
            <v>010</v>
          </cell>
          <cell r="BO7" t="str">
            <v>Alamance County</v>
          </cell>
          <cell r="BP7">
            <v>1.0725763888888888</v>
          </cell>
          <cell r="BQ7">
            <v>1.0827307692307693</v>
          </cell>
          <cell r="BR7">
            <v>1.0389200000000001</v>
          </cell>
          <cell r="BS7"/>
          <cell r="BT7">
            <v>2009</v>
          </cell>
          <cell r="BU7">
            <v>1.0590999999999999</v>
          </cell>
          <cell r="BV7"/>
          <cell r="BW7">
            <v>0.57999999999999996</v>
          </cell>
          <cell r="BX7">
            <v>0.61399999999999999</v>
          </cell>
          <cell r="BY7">
            <v>0.91920000000000002</v>
          </cell>
          <cell r="CA7" t="str">
            <v>020</v>
          </cell>
          <cell r="CB7" t="str">
            <v>Alexander Co.</v>
          </cell>
          <cell r="CC7">
            <v>32161</v>
          </cell>
          <cell r="CD7">
            <v>33960</v>
          </cell>
          <cell r="CE7">
            <v>34041</v>
          </cell>
          <cell r="CF7">
            <v>33387.333333333336</v>
          </cell>
          <cell r="CG7">
            <v>0.81310000000000004</v>
          </cell>
          <cell r="CH7"/>
          <cell r="CI7">
            <v>-653.66666666666424</v>
          </cell>
          <cell r="CJ7">
            <v>-1.9199999999999998E-2</v>
          </cell>
          <cell r="CL7" t="str">
            <v>020</v>
          </cell>
          <cell r="CM7" t="str">
            <v>Alexander Co.</v>
          </cell>
          <cell r="CN7">
            <v>0.79239999999999999</v>
          </cell>
          <cell r="CO7"/>
          <cell r="CP7">
            <v>4812</v>
          </cell>
          <cell r="CQ7">
            <v>6031900</v>
          </cell>
          <cell r="CR7">
            <v>0</v>
          </cell>
          <cell r="CS7">
            <v>6031900</v>
          </cell>
          <cell r="CT7">
            <v>1253.51</v>
          </cell>
          <cell r="CU7"/>
          <cell r="CV7">
            <v>1505.86</v>
          </cell>
          <cell r="CW7">
            <v>394.52000000000021</v>
          </cell>
          <cell r="CX7">
            <v>0.83199999999999996</v>
          </cell>
          <cell r="CY7"/>
          <cell r="CZ7">
            <v>0.755</v>
          </cell>
          <cell r="DA7">
            <v>1</v>
          </cell>
          <cell r="DB7"/>
          <cell r="DC7">
            <v>1</v>
          </cell>
          <cell r="DX7" t="str">
            <v>010</v>
          </cell>
          <cell r="DY7" t="str">
            <v>01B</v>
          </cell>
          <cell r="DZ7" t="str">
            <v>CS</v>
          </cell>
          <cell r="EA7" t="str">
            <v>River Mill Charter</v>
          </cell>
          <cell r="EB7">
            <v>960</v>
          </cell>
          <cell r="EC7"/>
          <cell r="ED7">
            <v>960</v>
          </cell>
          <cell r="EE7"/>
          <cell r="EF7"/>
          <cell r="EG7">
            <v>3.8424591738712779E-2</v>
          </cell>
          <cell r="EH7"/>
          <cell r="EI7">
            <v>0</v>
          </cell>
          <cell r="EJ7"/>
          <cell r="EK7">
            <v>183696</v>
          </cell>
          <cell r="EL7"/>
          <cell r="EM7"/>
          <cell r="EN7"/>
          <cell r="EO7"/>
        </row>
        <row r="8">
          <cell r="K8" t="str">
            <v>030</v>
          </cell>
          <cell r="L8" t="str">
            <v>Alleghany County</v>
          </cell>
          <cell r="M8">
            <v>1492245764</v>
          </cell>
          <cell r="N8">
            <v>77881405</v>
          </cell>
          <cell r="O8">
            <v>1414364359</v>
          </cell>
          <cell r="P8">
            <v>2015</v>
          </cell>
          <cell r="Q8">
            <v>1.0597000000000001</v>
          </cell>
          <cell r="R8">
            <v>1334683740</v>
          </cell>
          <cell r="S8">
            <v>77881405</v>
          </cell>
          <cell r="T8">
            <v>52182193</v>
          </cell>
          <cell r="U8">
            <v>178423933</v>
          </cell>
          <cell r="V8">
            <v>1643171271</v>
          </cell>
          <cell r="X8" t="str">
            <v>030</v>
          </cell>
          <cell r="Y8" t="str">
            <v>Alleghany County</v>
          </cell>
          <cell r="Z8">
            <v>1643171271</v>
          </cell>
          <cell r="AA8">
            <v>10877793.81402</v>
          </cell>
          <cell r="AB8">
            <v>1947053</v>
          </cell>
          <cell r="AC8">
            <v>38810</v>
          </cell>
          <cell r="AD8">
            <v>12863656.81402</v>
          </cell>
          <cell r="AE8">
            <v>1347</v>
          </cell>
          <cell r="AF8">
            <v>9550</v>
          </cell>
          <cell r="AG8">
            <v>1.5634999999999999</v>
          </cell>
          <cell r="AI8" t="str">
            <v>030</v>
          </cell>
          <cell r="AJ8" t="str">
            <v>Alleghany County</v>
          </cell>
          <cell r="AK8">
            <v>12863656.81402</v>
          </cell>
          <cell r="AL8">
            <v>1347</v>
          </cell>
          <cell r="AM8">
            <v>9550</v>
          </cell>
          <cell r="AN8">
            <v>1.5634999999999999</v>
          </cell>
          <cell r="AO8">
            <v>0.30109999999999998</v>
          </cell>
          <cell r="AP8">
            <v>0.82289999999999996</v>
          </cell>
          <cell r="AQ8">
            <v>1.0669999999999999</v>
          </cell>
          <cell r="AR8" t="str">
            <v/>
          </cell>
          <cell r="AS8" t="str">
            <v/>
          </cell>
          <cell r="AT8" t="str">
            <v/>
          </cell>
          <cell r="AU8">
            <v>0</v>
          </cell>
          <cell r="AV8" t="str">
            <v/>
          </cell>
          <cell r="AW8">
            <v>0</v>
          </cell>
          <cell r="BB8" t="str">
            <v>030</v>
          </cell>
          <cell r="BC8" t="str">
            <v>Alleghany Co.</v>
          </cell>
          <cell r="BD8">
            <v>1643171271</v>
          </cell>
          <cell r="BE8">
            <v>235.06</v>
          </cell>
          <cell r="BF8">
            <v>6990433</v>
          </cell>
          <cell r="BG8">
            <v>0.30109999999999998</v>
          </cell>
          <cell r="BH8"/>
          <cell r="BI8">
            <v>1347</v>
          </cell>
          <cell r="BJ8">
            <v>5.73</v>
          </cell>
          <cell r="BK8">
            <v>11310</v>
          </cell>
          <cell r="BL8">
            <v>48</v>
          </cell>
          <cell r="BN8" t="str">
            <v>020</v>
          </cell>
          <cell r="BO8" t="str">
            <v>Alexander County</v>
          </cell>
          <cell r="BP8">
            <v>1.0004212248003044</v>
          </cell>
          <cell r="BQ8">
            <v>0.97819871006708514</v>
          </cell>
          <cell r="BR8">
            <v>0.94833333333333347</v>
          </cell>
          <cell r="BS8"/>
          <cell r="BT8">
            <v>2015</v>
          </cell>
          <cell r="BU8">
            <v>0.95830000000000004</v>
          </cell>
          <cell r="BV8"/>
          <cell r="BW8">
            <v>0.79</v>
          </cell>
          <cell r="BX8">
            <v>0.75700000000000001</v>
          </cell>
          <cell r="BY8">
            <v>1.1332</v>
          </cell>
          <cell r="CA8" t="str">
            <v>030</v>
          </cell>
          <cell r="CB8" t="str">
            <v>Alleghany Co.</v>
          </cell>
          <cell r="CC8">
            <v>32270</v>
          </cell>
          <cell r="CD8">
            <v>34441</v>
          </cell>
          <cell r="CE8">
            <v>34655</v>
          </cell>
          <cell r="CF8">
            <v>33788.666666666664</v>
          </cell>
          <cell r="CG8">
            <v>0.82289999999999996</v>
          </cell>
          <cell r="CH8"/>
          <cell r="CI8">
            <v>-866.33333333333576</v>
          </cell>
          <cell r="CJ8">
            <v>-2.5000000000000001E-2</v>
          </cell>
          <cell r="CL8" t="str">
            <v>030</v>
          </cell>
          <cell r="CM8" t="str">
            <v>Alleghany Co.</v>
          </cell>
          <cell r="CN8" t="str">
            <v/>
          </cell>
          <cell r="CO8"/>
          <cell r="CP8">
            <v>1347</v>
          </cell>
          <cell r="CQ8">
            <v>2593661</v>
          </cell>
          <cell r="CR8">
            <v>0</v>
          </cell>
          <cell r="CS8">
            <v>2593661</v>
          </cell>
          <cell r="CT8">
            <v>1925.51</v>
          </cell>
          <cell r="CU8"/>
          <cell r="CV8" t="str">
            <v/>
          </cell>
          <cell r="CW8" t="str">
            <v/>
          </cell>
          <cell r="CX8" t="str">
            <v/>
          </cell>
          <cell r="CY8"/>
          <cell r="CZ8">
            <v>0.54300000000000004</v>
          </cell>
          <cell r="DA8" t="str">
            <v/>
          </cell>
          <cell r="DB8"/>
          <cell r="DC8" t="str">
            <v/>
          </cell>
          <cell r="DX8" t="str">
            <v>010</v>
          </cell>
          <cell r="DY8" t="str">
            <v>01C</v>
          </cell>
          <cell r="DZ8" t="str">
            <v>CS</v>
          </cell>
          <cell r="EA8" t="str">
            <v>Clover Garden CS</v>
          </cell>
          <cell r="EB8">
            <v>655</v>
          </cell>
          <cell r="EC8"/>
          <cell r="ED8">
            <v>655</v>
          </cell>
          <cell r="EE8"/>
          <cell r="EF8"/>
          <cell r="EG8">
            <v>2.6216778738392572E-2</v>
          </cell>
          <cell r="EH8"/>
          <cell r="EI8">
            <v>0</v>
          </cell>
          <cell r="EJ8"/>
          <cell r="EK8">
            <v>125334</v>
          </cell>
          <cell r="EL8"/>
          <cell r="EM8"/>
          <cell r="EN8"/>
          <cell r="EO8"/>
        </row>
        <row r="9">
          <cell r="K9" t="str">
            <v>040</v>
          </cell>
          <cell r="L9" t="str">
            <v>Anson County</v>
          </cell>
          <cell r="M9">
            <v>1217238906</v>
          </cell>
          <cell r="N9">
            <v>250005300</v>
          </cell>
          <cell r="O9">
            <v>967233606</v>
          </cell>
          <cell r="P9">
            <v>2010</v>
          </cell>
          <cell r="Q9">
            <v>0.98929999999999996</v>
          </cell>
          <cell r="R9">
            <v>977694942</v>
          </cell>
          <cell r="S9">
            <v>250005300</v>
          </cell>
          <cell r="T9">
            <v>285389810</v>
          </cell>
          <cell r="U9">
            <v>376462874</v>
          </cell>
          <cell r="V9">
            <v>1889552926</v>
          </cell>
          <cell r="X9" t="str">
            <v>040</v>
          </cell>
          <cell r="Y9" t="str">
            <v>Anson County</v>
          </cell>
          <cell r="Z9">
            <v>1889552926</v>
          </cell>
          <cell r="AA9">
            <v>12508840.37012</v>
          </cell>
          <cell r="AB9">
            <v>3285178</v>
          </cell>
          <cell r="AC9">
            <v>97344</v>
          </cell>
          <cell r="AD9">
            <v>15891362.37012</v>
          </cell>
          <cell r="AE9">
            <v>3184</v>
          </cell>
          <cell r="AF9">
            <v>4991</v>
          </cell>
          <cell r="AG9">
            <v>0.81710000000000005</v>
          </cell>
          <cell r="AI9" t="str">
            <v>040</v>
          </cell>
          <cell r="AJ9" t="str">
            <v>Anson County</v>
          </cell>
          <cell r="AK9">
            <v>15891362.37012</v>
          </cell>
          <cell r="AL9">
            <v>3184</v>
          </cell>
          <cell r="AM9">
            <v>4991</v>
          </cell>
          <cell r="AN9">
            <v>0.81710000000000005</v>
          </cell>
          <cell r="AO9">
            <v>0.1532</v>
          </cell>
          <cell r="AP9">
            <v>0.78269999999999995</v>
          </cell>
          <cell r="AQ9">
            <v>0.73349999999999993</v>
          </cell>
          <cell r="AR9">
            <v>0.73349999999999993</v>
          </cell>
          <cell r="AS9">
            <v>1393.93</v>
          </cell>
          <cell r="AT9">
            <v>506.45000000000005</v>
          </cell>
          <cell r="AU9">
            <v>1612537</v>
          </cell>
          <cell r="AV9">
            <v>1</v>
          </cell>
          <cell r="AW9">
            <v>1612537</v>
          </cell>
          <cell r="BB9" t="str">
            <v>040</v>
          </cell>
          <cell r="BC9" t="str">
            <v>Anson Co.</v>
          </cell>
          <cell r="BD9">
            <v>1889552926</v>
          </cell>
          <cell r="BE9">
            <v>531.45000000000005</v>
          </cell>
          <cell r="BF9">
            <v>3555467</v>
          </cell>
          <cell r="BG9">
            <v>0.1532</v>
          </cell>
          <cell r="BH9"/>
          <cell r="BI9">
            <v>3184</v>
          </cell>
          <cell r="BJ9">
            <v>5.99</v>
          </cell>
          <cell r="BK9">
            <v>25632</v>
          </cell>
          <cell r="BL9">
            <v>48</v>
          </cell>
          <cell r="BN9" t="str">
            <v>030</v>
          </cell>
          <cell r="BO9" t="str">
            <v>Alleghany County</v>
          </cell>
          <cell r="BP9">
            <v>1.1347661691542288</v>
          </cell>
          <cell r="BQ9">
            <v>0.99153225806451617</v>
          </cell>
          <cell r="BR9">
            <v>1.0676056338028168</v>
          </cell>
          <cell r="BS9"/>
          <cell r="BT9">
            <v>2015</v>
          </cell>
          <cell r="BU9">
            <v>1.0422</v>
          </cell>
          <cell r="BV9"/>
          <cell r="BW9">
            <v>0.51249999999999996</v>
          </cell>
          <cell r="BX9">
            <v>0.53400000000000003</v>
          </cell>
          <cell r="BY9">
            <v>0.7994</v>
          </cell>
          <cell r="CA9" t="str">
            <v>040</v>
          </cell>
          <cell r="CB9" t="str">
            <v>Anson Co.</v>
          </cell>
          <cell r="CC9">
            <v>31128</v>
          </cell>
          <cell r="CD9">
            <v>32604</v>
          </cell>
          <cell r="CE9">
            <v>32676</v>
          </cell>
          <cell r="CF9">
            <v>32136</v>
          </cell>
          <cell r="CG9">
            <v>0.78269999999999995</v>
          </cell>
          <cell r="CH9"/>
          <cell r="CI9">
            <v>-540</v>
          </cell>
          <cell r="CJ9">
            <v>-1.6500000000000001E-2</v>
          </cell>
          <cell r="CL9" t="str">
            <v>040</v>
          </cell>
          <cell r="CM9" t="str">
            <v>Anson Co.</v>
          </cell>
          <cell r="CN9">
            <v>0.73349999999999993</v>
          </cell>
          <cell r="CO9"/>
          <cell r="CP9">
            <v>3184</v>
          </cell>
          <cell r="CQ9">
            <v>4460783</v>
          </cell>
          <cell r="CR9">
            <v>0</v>
          </cell>
          <cell r="CS9">
            <v>4460783</v>
          </cell>
          <cell r="CT9">
            <v>1401</v>
          </cell>
          <cell r="CU9"/>
          <cell r="CV9">
            <v>1393.93</v>
          </cell>
          <cell r="CW9">
            <v>506.45000000000005</v>
          </cell>
          <cell r="CX9">
            <v>1</v>
          </cell>
          <cell r="CY9"/>
          <cell r="CZ9">
            <v>0.79200000000000004</v>
          </cell>
          <cell r="DA9">
            <v>1</v>
          </cell>
          <cell r="DB9"/>
          <cell r="DC9">
            <v>1</v>
          </cell>
          <cell r="DX9" t="str">
            <v>010</v>
          </cell>
          <cell r="DY9" t="str">
            <v>01D</v>
          </cell>
          <cell r="DZ9" t="str">
            <v>CS</v>
          </cell>
          <cell r="EA9" t="str">
            <v>Hawbridge School</v>
          </cell>
          <cell r="EB9">
            <v>350</v>
          </cell>
          <cell r="EC9"/>
          <cell r="ED9">
            <v>350</v>
          </cell>
          <cell r="EE9">
            <v>24984</v>
          </cell>
          <cell r="EF9"/>
          <cell r="EG9">
            <v>1.4008965738072367E-2</v>
          </cell>
          <cell r="EH9"/>
          <cell r="EI9">
            <v>0</v>
          </cell>
          <cell r="EJ9"/>
          <cell r="EK9">
            <v>66973</v>
          </cell>
          <cell r="EL9"/>
          <cell r="EM9"/>
          <cell r="EN9"/>
          <cell r="EO9"/>
        </row>
        <row r="10">
          <cell r="K10" t="str">
            <v>050</v>
          </cell>
          <cell r="L10" t="str">
            <v>Ashe County</v>
          </cell>
          <cell r="M10">
            <v>3503090775</v>
          </cell>
          <cell r="N10">
            <v>112002000</v>
          </cell>
          <cell r="O10">
            <v>3391088775</v>
          </cell>
          <cell r="P10">
            <v>2015</v>
          </cell>
          <cell r="Q10">
            <v>1.0307999999999999</v>
          </cell>
          <cell r="R10">
            <v>3289764042</v>
          </cell>
          <cell r="S10">
            <v>112002000</v>
          </cell>
          <cell r="T10">
            <v>98978600</v>
          </cell>
          <cell r="U10">
            <v>430875159</v>
          </cell>
          <cell r="V10">
            <v>3931619801</v>
          </cell>
          <cell r="X10" t="str">
            <v>050</v>
          </cell>
          <cell r="Y10" t="str">
            <v>Ashe County</v>
          </cell>
          <cell r="Z10">
            <v>3931619801</v>
          </cell>
          <cell r="AA10">
            <v>26027323.082619999</v>
          </cell>
          <cell r="AB10">
            <v>6373150</v>
          </cell>
          <cell r="AC10">
            <v>51375</v>
          </cell>
          <cell r="AD10">
            <v>32451848.082619999</v>
          </cell>
          <cell r="AE10">
            <v>2980</v>
          </cell>
          <cell r="AF10">
            <v>10890</v>
          </cell>
          <cell r="AG10">
            <v>1.7828999999999999</v>
          </cell>
          <cell r="AI10" t="str">
            <v>050</v>
          </cell>
          <cell r="AJ10" t="str">
            <v>Ashe County</v>
          </cell>
          <cell r="AK10">
            <v>32451848.082619999</v>
          </cell>
          <cell r="AL10">
            <v>2980</v>
          </cell>
          <cell r="AM10">
            <v>10890</v>
          </cell>
          <cell r="AN10">
            <v>1.7828999999999999</v>
          </cell>
          <cell r="AO10">
            <v>0.39750000000000002</v>
          </cell>
          <cell r="AP10">
            <v>0.77839999999999998</v>
          </cell>
          <cell r="AQ10">
            <v>1.1421999999999999</v>
          </cell>
          <cell r="AR10" t="str">
            <v/>
          </cell>
          <cell r="AS10" t="str">
            <v/>
          </cell>
          <cell r="AT10" t="str">
            <v/>
          </cell>
          <cell r="AU10">
            <v>0</v>
          </cell>
          <cell r="AV10" t="str">
            <v/>
          </cell>
          <cell r="AW10">
            <v>0</v>
          </cell>
          <cell r="BB10" t="str">
            <v>050</v>
          </cell>
          <cell r="BC10" t="str">
            <v>Ashe Co.</v>
          </cell>
          <cell r="BD10">
            <v>3931619801</v>
          </cell>
          <cell r="BE10">
            <v>426.13</v>
          </cell>
          <cell r="BF10">
            <v>9226339</v>
          </cell>
          <cell r="BG10">
            <v>0.39750000000000002</v>
          </cell>
          <cell r="BH10"/>
          <cell r="BI10">
            <v>2980</v>
          </cell>
          <cell r="BJ10">
            <v>6.99</v>
          </cell>
          <cell r="BK10">
            <v>27192</v>
          </cell>
          <cell r="BL10">
            <v>64</v>
          </cell>
          <cell r="BN10" t="str">
            <v>040</v>
          </cell>
          <cell r="BO10" t="str">
            <v>Anson County</v>
          </cell>
          <cell r="BP10">
            <v>1.1194061505832451</v>
          </cell>
          <cell r="BQ10">
            <v>1.0764285714285715</v>
          </cell>
          <cell r="BR10">
            <v>0.99444444444444446</v>
          </cell>
          <cell r="BS10"/>
          <cell r="BT10">
            <v>2010</v>
          </cell>
          <cell r="BU10">
            <v>1.0426</v>
          </cell>
          <cell r="BV10"/>
          <cell r="BW10">
            <v>0.80100000000000005</v>
          </cell>
          <cell r="BX10">
            <v>0.83499999999999996</v>
          </cell>
          <cell r="BY10">
            <v>1.25</v>
          </cell>
          <cell r="CA10" t="str">
            <v>050</v>
          </cell>
          <cell r="CB10" t="str">
            <v>Ashe Co.</v>
          </cell>
          <cell r="CC10">
            <v>30909</v>
          </cell>
          <cell r="CD10">
            <v>32036</v>
          </cell>
          <cell r="CE10">
            <v>32934</v>
          </cell>
          <cell r="CF10">
            <v>31959.666666666668</v>
          </cell>
          <cell r="CG10">
            <v>0.77839999999999998</v>
          </cell>
          <cell r="CH10"/>
          <cell r="CI10">
            <v>-974.33333333333212</v>
          </cell>
          <cell r="CJ10">
            <v>-2.9600000000000001E-2</v>
          </cell>
          <cell r="CL10" t="str">
            <v>050</v>
          </cell>
          <cell r="CM10" t="str">
            <v>Ashe Co.</v>
          </cell>
          <cell r="CN10" t="str">
            <v/>
          </cell>
          <cell r="CO10"/>
          <cell r="CP10">
            <v>2980</v>
          </cell>
          <cell r="CQ10">
            <v>4641903</v>
          </cell>
          <cell r="CR10">
            <v>0</v>
          </cell>
          <cell r="CS10">
            <v>4641903</v>
          </cell>
          <cell r="CT10">
            <v>1557.69</v>
          </cell>
          <cell r="CU10"/>
          <cell r="CV10" t="str">
            <v/>
          </cell>
          <cell r="CW10" t="str">
            <v/>
          </cell>
          <cell r="CX10" t="str">
            <v/>
          </cell>
          <cell r="CY10"/>
          <cell r="CZ10">
            <v>0.45700000000000002</v>
          </cell>
          <cell r="DA10" t="str">
            <v/>
          </cell>
          <cell r="DB10"/>
          <cell r="DC10" t="str">
            <v/>
          </cell>
          <cell r="DX10" t="str">
            <v>020</v>
          </cell>
          <cell r="DY10" t="str">
            <v>020</v>
          </cell>
          <cell r="DZ10" t="str">
            <v>LEA</v>
          </cell>
          <cell r="EA10" t="str">
            <v>Alexander County</v>
          </cell>
          <cell r="EB10">
            <v>4960</v>
          </cell>
          <cell r="EC10"/>
          <cell r="ED10">
            <v>4960</v>
          </cell>
          <cell r="EE10">
            <v>4960</v>
          </cell>
          <cell r="EF10"/>
          <cell r="EG10"/>
          <cell r="EH10"/>
          <cell r="EI10">
            <v>2017381</v>
          </cell>
          <cell r="EJ10"/>
          <cell r="EK10">
            <v>2017381</v>
          </cell>
          <cell r="EL10">
            <v>2017381</v>
          </cell>
          <cell r="EM10">
            <v>0</v>
          </cell>
          <cell r="EN10"/>
          <cell r="EO10"/>
        </row>
        <row r="11">
          <cell r="K11" t="str">
            <v>060</v>
          </cell>
          <cell r="L11" t="str">
            <v>Avery County</v>
          </cell>
          <cell r="M11">
            <v>3424363702</v>
          </cell>
          <cell r="N11">
            <v>70105600</v>
          </cell>
          <cell r="O11">
            <v>3354258102</v>
          </cell>
          <cell r="P11">
            <v>2014</v>
          </cell>
          <cell r="Q11">
            <v>0.90459999999999996</v>
          </cell>
          <cell r="R11">
            <v>3708001439</v>
          </cell>
          <cell r="S11">
            <v>70105600</v>
          </cell>
          <cell r="T11">
            <v>42398354</v>
          </cell>
          <cell r="U11">
            <v>281120426</v>
          </cell>
          <cell r="V11">
            <v>4101625819</v>
          </cell>
          <cell r="X11" t="str">
            <v>060</v>
          </cell>
          <cell r="Y11" t="str">
            <v>Avery County</v>
          </cell>
          <cell r="Z11">
            <v>4101625819</v>
          </cell>
          <cell r="AA11">
            <v>27152762.921780001</v>
          </cell>
          <cell r="AB11">
            <v>4698845</v>
          </cell>
          <cell r="AC11">
            <v>82454</v>
          </cell>
          <cell r="AD11">
            <v>31934061.921780001</v>
          </cell>
          <cell r="AE11">
            <v>2109</v>
          </cell>
          <cell r="AF11">
            <v>15142</v>
          </cell>
          <cell r="AG11">
            <v>2.4790000000000001</v>
          </cell>
          <cell r="AI11" t="str">
            <v>060</v>
          </cell>
          <cell r="AJ11" t="str">
            <v>Avery County</v>
          </cell>
          <cell r="AK11">
            <v>31934061.921780001</v>
          </cell>
          <cell r="AL11">
            <v>2109</v>
          </cell>
          <cell r="AM11">
            <v>15142</v>
          </cell>
          <cell r="AN11">
            <v>2.4790000000000001</v>
          </cell>
          <cell r="AO11">
            <v>0.71509999999999996</v>
          </cell>
          <cell r="AP11">
            <v>0.76490000000000002</v>
          </cell>
          <cell r="AQ11">
            <v>1.4456</v>
          </cell>
          <cell r="AR11" t="str">
            <v/>
          </cell>
          <cell r="AS11" t="str">
            <v/>
          </cell>
          <cell r="AT11" t="str">
            <v/>
          </cell>
          <cell r="AU11">
            <v>0</v>
          </cell>
          <cell r="AV11" t="str">
            <v/>
          </cell>
          <cell r="AW11">
            <v>0</v>
          </cell>
          <cell r="BB11" t="str">
            <v>060</v>
          </cell>
          <cell r="BC11" t="str">
            <v>Avery Co.</v>
          </cell>
          <cell r="BD11">
            <v>4101625819</v>
          </cell>
          <cell r="BE11">
            <v>247.09</v>
          </cell>
          <cell r="BF11">
            <v>16599724</v>
          </cell>
          <cell r="BG11">
            <v>0.71509999999999996</v>
          </cell>
          <cell r="BH11"/>
          <cell r="BI11">
            <v>2109</v>
          </cell>
          <cell r="BJ11">
            <v>8.5399999999999991</v>
          </cell>
          <cell r="BK11">
            <v>17897</v>
          </cell>
          <cell r="BL11">
            <v>72</v>
          </cell>
          <cell r="BN11" t="str">
            <v>050</v>
          </cell>
          <cell r="BO11" t="str">
            <v>Ashe County</v>
          </cell>
          <cell r="BP11">
            <v>1.1453333333333333</v>
          </cell>
          <cell r="BQ11">
            <v>1</v>
          </cell>
          <cell r="BR11">
            <v>1.0442551174315882</v>
          </cell>
          <cell r="BS11"/>
          <cell r="BT11">
            <v>2015</v>
          </cell>
          <cell r="BU11">
            <v>1.0295000000000001</v>
          </cell>
          <cell r="BV11"/>
          <cell r="BW11">
            <v>0.433</v>
          </cell>
          <cell r="BX11">
            <v>0.44600000000000001</v>
          </cell>
          <cell r="BY11">
            <v>0.66769999999999996</v>
          </cell>
          <cell r="CA11" t="str">
            <v>060</v>
          </cell>
          <cell r="CB11" t="str">
            <v>Avery Co.</v>
          </cell>
          <cell r="CC11">
            <v>30153</v>
          </cell>
          <cell r="CD11">
            <v>31563</v>
          </cell>
          <cell r="CE11">
            <v>32500</v>
          </cell>
          <cell r="CF11">
            <v>31405.333333333332</v>
          </cell>
          <cell r="CG11">
            <v>0.76490000000000002</v>
          </cell>
          <cell r="CH11"/>
          <cell r="CI11">
            <v>-1094.6666666666679</v>
          </cell>
          <cell r="CJ11">
            <v>-3.3700000000000001E-2</v>
          </cell>
          <cell r="CL11" t="str">
            <v>060</v>
          </cell>
          <cell r="CM11" t="str">
            <v>Avery Co.</v>
          </cell>
          <cell r="CN11" t="str">
            <v/>
          </cell>
          <cell r="CO11"/>
          <cell r="CP11">
            <v>2109</v>
          </cell>
          <cell r="CQ11">
            <v>4410013</v>
          </cell>
          <cell r="CR11">
            <v>0</v>
          </cell>
          <cell r="CS11">
            <v>4410013</v>
          </cell>
          <cell r="CT11">
            <v>2091.04</v>
          </cell>
          <cell r="CU11"/>
          <cell r="CV11" t="str">
            <v/>
          </cell>
          <cell r="CW11" t="str">
            <v/>
          </cell>
          <cell r="CX11" t="str">
            <v/>
          </cell>
          <cell r="CY11"/>
          <cell r="CZ11">
            <v>0.498</v>
          </cell>
          <cell r="DA11" t="str">
            <v/>
          </cell>
          <cell r="DB11"/>
          <cell r="DC11" t="str">
            <v/>
          </cell>
          <cell r="DX11" t="str">
            <v>030</v>
          </cell>
          <cell r="DY11" t="str">
            <v>030</v>
          </cell>
          <cell r="DZ11" t="str">
            <v>LEA</v>
          </cell>
          <cell r="EA11" t="str">
            <v>Alleghany County</v>
          </cell>
          <cell r="EB11">
            <v>1362</v>
          </cell>
          <cell r="EC11"/>
          <cell r="ED11">
            <v>1362</v>
          </cell>
          <cell r="EE11">
            <v>1362</v>
          </cell>
          <cell r="EF11"/>
          <cell r="EG11"/>
          <cell r="EH11"/>
          <cell r="EI11">
            <v>0</v>
          </cell>
          <cell r="EJ11"/>
          <cell r="EK11">
            <v>0</v>
          </cell>
          <cell r="EL11">
            <v>0</v>
          </cell>
          <cell r="EM11">
            <v>0</v>
          </cell>
          <cell r="EN11"/>
          <cell r="EO11"/>
        </row>
        <row r="12">
          <cell r="K12" t="str">
            <v>070</v>
          </cell>
          <cell r="L12" t="str">
            <v>Beaufort County</v>
          </cell>
          <cell r="M12">
            <v>4144180568</v>
          </cell>
          <cell r="N12">
            <v>262155124</v>
          </cell>
          <cell r="O12">
            <v>3882025444</v>
          </cell>
          <cell r="P12">
            <v>2010</v>
          </cell>
          <cell r="Q12">
            <v>1.0831999999999999</v>
          </cell>
          <cell r="R12">
            <v>3583849191</v>
          </cell>
          <cell r="S12">
            <v>262155124</v>
          </cell>
          <cell r="T12">
            <v>110180819</v>
          </cell>
          <cell r="U12">
            <v>1703313661</v>
          </cell>
          <cell r="V12">
            <v>5659498795</v>
          </cell>
          <cell r="X12" t="str">
            <v>070</v>
          </cell>
          <cell r="Y12" t="str">
            <v>Beaufort County</v>
          </cell>
          <cell r="Z12">
            <v>5659498795</v>
          </cell>
          <cell r="AA12">
            <v>37465882.0229</v>
          </cell>
          <cell r="AB12">
            <v>8421788</v>
          </cell>
          <cell r="AC12">
            <v>379088</v>
          </cell>
          <cell r="AD12">
            <v>46266758.0229</v>
          </cell>
          <cell r="AE12">
            <v>6951</v>
          </cell>
          <cell r="AF12">
            <v>6656</v>
          </cell>
          <cell r="AG12">
            <v>1.0896999999999999</v>
          </cell>
          <cell r="AI12" t="str">
            <v>070</v>
          </cell>
          <cell r="AJ12" t="str">
            <v>Beaufort County</v>
          </cell>
          <cell r="AK12">
            <v>46266758.0229</v>
          </cell>
          <cell r="AL12">
            <v>6951</v>
          </cell>
          <cell r="AM12">
            <v>6656</v>
          </cell>
          <cell r="AN12">
            <v>1.0896999999999999</v>
          </cell>
          <cell r="AO12">
            <v>0.29470000000000002</v>
          </cell>
          <cell r="AP12">
            <v>0.92290000000000005</v>
          </cell>
          <cell r="AQ12">
            <v>0.92689999999999995</v>
          </cell>
          <cell r="AR12">
            <v>0.92689999999999995</v>
          </cell>
          <cell r="AS12">
            <v>1761.46</v>
          </cell>
          <cell r="AT12">
            <v>138.92000000000007</v>
          </cell>
          <cell r="AU12">
            <v>965633</v>
          </cell>
          <cell r="AV12">
            <v>1</v>
          </cell>
          <cell r="AW12">
            <v>965633</v>
          </cell>
          <cell r="BB12" t="str">
            <v>070</v>
          </cell>
          <cell r="BC12" t="str">
            <v>Beaufort Co.</v>
          </cell>
          <cell r="BD12">
            <v>5659498795</v>
          </cell>
          <cell r="BE12">
            <v>827.19</v>
          </cell>
          <cell r="BF12">
            <v>6841837</v>
          </cell>
          <cell r="BG12">
            <v>0.29470000000000002</v>
          </cell>
          <cell r="BH12"/>
          <cell r="BI12">
            <v>6951</v>
          </cell>
          <cell r="BJ12">
            <v>8.4</v>
          </cell>
          <cell r="BK12">
            <v>47495</v>
          </cell>
          <cell r="BL12">
            <v>57</v>
          </cell>
          <cell r="BN12" t="str">
            <v>060</v>
          </cell>
          <cell r="BO12" t="str">
            <v>Avery County</v>
          </cell>
          <cell r="BP12">
            <v>0.93243243243243246</v>
          </cell>
          <cell r="BQ12">
            <v>0.90083478260869565</v>
          </cell>
          <cell r="BR12">
            <v>0.91461606354810243</v>
          </cell>
          <cell r="BS12"/>
          <cell r="BT12">
            <v>2014</v>
          </cell>
          <cell r="BU12">
            <v>0.91300000000000003</v>
          </cell>
          <cell r="BV12"/>
          <cell r="BW12">
            <v>0.44719999999999999</v>
          </cell>
          <cell r="BX12">
            <v>0.40799999999999997</v>
          </cell>
          <cell r="BY12">
            <v>0.61080000000000001</v>
          </cell>
          <cell r="CA12" t="str">
            <v>070</v>
          </cell>
          <cell r="CB12" t="str">
            <v>Beaufort Co.</v>
          </cell>
          <cell r="CC12">
            <v>37010</v>
          </cell>
          <cell r="CD12">
            <v>37918</v>
          </cell>
          <cell r="CE12">
            <v>38758</v>
          </cell>
          <cell r="CF12">
            <v>37895.333333333336</v>
          </cell>
          <cell r="CG12">
            <v>0.92290000000000005</v>
          </cell>
          <cell r="CH12"/>
          <cell r="CI12">
            <v>-862.66666666666424</v>
          </cell>
          <cell r="CJ12">
            <v>-2.23E-2</v>
          </cell>
          <cell r="CL12" t="str">
            <v>070</v>
          </cell>
          <cell r="CM12" t="str">
            <v>Beaufort Co.</v>
          </cell>
          <cell r="CN12">
            <v>0.92689999999999995</v>
          </cell>
          <cell r="CO12"/>
          <cell r="CP12">
            <v>6951</v>
          </cell>
          <cell r="CQ12">
            <v>14300984</v>
          </cell>
          <cell r="CR12">
            <v>0</v>
          </cell>
          <cell r="CS12">
            <v>14300984</v>
          </cell>
          <cell r="CT12">
            <v>2057.4</v>
          </cell>
          <cell r="CU12"/>
          <cell r="CV12">
            <v>1761.46</v>
          </cell>
          <cell r="CW12">
            <v>138.92000000000007</v>
          </cell>
          <cell r="CX12">
            <v>1</v>
          </cell>
          <cell r="CY12"/>
          <cell r="CZ12">
            <v>0.59599999999999997</v>
          </cell>
          <cell r="DA12" t="str">
            <v/>
          </cell>
          <cell r="DB12"/>
          <cell r="DC12">
            <v>1</v>
          </cell>
          <cell r="DX12" t="str">
            <v>040</v>
          </cell>
          <cell r="DY12" t="str">
            <v>040</v>
          </cell>
          <cell r="DZ12" t="str">
            <v>LEA</v>
          </cell>
          <cell r="EA12" t="str">
            <v>Anson County</v>
          </cell>
          <cell r="EB12">
            <v>3382</v>
          </cell>
          <cell r="EC12"/>
          <cell r="ED12">
            <v>3382</v>
          </cell>
          <cell r="EE12">
            <v>3382</v>
          </cell>
          <cell r="EF12"/>
          <cell r="EG12"/>
          <cell r="EH12"/>
          <cell r="EI12">
            <v>1806664</v>
          </cell>
          <cell r="EJ12"/>
          <cell r="EK12">
            <v>1806664</v>
          </cell>
          <cell r="EL12">
            <v>1806664</v>
          </cell>
          <cell r="EM12">
            <v>0</v>
          </cell>
          <cell r="EN12"/>
          <cell r="EO12"/>
        </row>
        <row r="13">
          <cell r="K13" t="str">
            <v>080</v>
          </cell>
          <cell r="L13" t="str">
            <v>Bertie County</v>
          </cell>
          <cell r="M13">
            <v>934642002</v>
          </cell>
          <cell r="N13">
            <v>176678512</v>
          </cell>
          <cell r="O13">
            <v>757963490</v>
          </cell>
          <cell r="P13">
            <v>2012</v>
          </cell>
          <cell r="Q13">
            <v>0.97409999999999997</v>
          </cell>
          <cell r="R13">
            <v>778116713</v>
          </cell>
          <cell r="S13">
            <v>176678512</v>
          </cell>
          <cell r="T13">
            <v>60349819</v>
          </cell>
          <cell r="U13">
            <v>329168631</v>
          </cell>
          <cell r="V13">
            <v>1344313675</v>
          </cell>
          <cell r="X13" t="str">
            <v>080</v>
          </cell>
          <cell r="Y13" t="str">
            <v>Bertie County</v>
          </cell>
          <cell r="Z13">
            <v>1344313675</v>
          </cell>
          <cell r="AA13">
            <v>8899356.5285</v>
          </cell>
          <cell r="AB13">
            <v>2306092</v>
          </cell>
          <cell r="AC13">
            <v>85648</v>
          </cell>
          <cell r="AD13">
            <v>11291096.5285</v>
          </cell>
          <cell r="AE13">
            <v>2193</v>
          </cell>
          <cell r="AF13">
            <v>5149</v>
          </cell>
          <cell r="AG13">
            <v>0.84299999999999997</v>
          </cell>
          <cell r="AI13" t="str">
            <v>080</v>
          </cell>
          <cell r="AJ13" t="str">
            <v>Bertie County</v>
          </cell>
          <cell r="AK13">
            <v>11291096.5285</v>
          </cell>
          <cell r="AL13">
            <v>2193</v>
          </cell>
          <cell r="AM13">
            <v>5149</v>
          </cell>
          <cell r="AN13">
            <v>0.84299999999999997</v>
          </cell>
          <cell r="AO13">
            <v>8.2799999999999999E-2</v>
          </cell>
          <cell r="AP13">
            <v>0.77200000000000002</v>
          </cell>
          <cell r="AQ13">
            <v>0.73150000000000004</v>
          </cell>
          <cell r="AR13">
            <v>0.73150000000000004</v>
          </cell>
          <cell r="AS13">
            <v>1390.13</v>
          </cell>
          <cell r="AT13">
            <v>510.25</v>
          </cell>
          <cell r="AU13">
            <v>1118978</v>
          </cell>
          <cell r="AV13">
            <v>1</v>
          </cell>
          <cell r="AW13">
            <v>1118978</v>
          </cell>
          <cell r="BB13" t="str">
            <v>080</v>
          </cell>
          <cell r="BC13" t="str">
            <v>Bertie Co.</v>
          </cell>
          <cell r="BD13">
            <v>1344313675</v>
          </cell>
          <cell r="BE13">
            <v>699.27</v>
          </cell>
          <cell r="BF13">
            <v>1922453</v>
          </cell>
          <cell r="BG13">
            <v>8.2799999999999999E-2</v>
          </cell>
          <cell r="BH13"/>
          <cell r="BI13">
            <v>2193</v>
          </cell>
          <cell r="BJ13">
            <v>3.14</v>
          </cell>
          <cell r="BK13">
            <v>19828</v>
          </cell>
          <cell r="BL13">
            <v>28</v>
          </cell>
          <cell r="BN13" t="str">
            <v>070</v>
          </cell>
          <cell r="BO13" t="str">
            <v>Beaufort County</v>
          </cell>
          <cell r="BP13">
            <v>1.1263762376237625</v>
          </cell>
          <cell r="BQ13">
            <v>1.2252125</v>
          </cell>
          <cell r="BR13">
            <v>1.0614392727272728</v>
          </cell>
          <cell r="BS13"/>
          <cell r="BT13">
            <v>2010</v>
          </cell>
          <cell r="BU13">
            <v>1.1269</v>
          </cell>
          <cell r="BV13"/>
          <cell r="BW13">
            <v>0.55000000000000004</v>
          </cell>
          <cell r="BX13">
            <v>0.62</v>
          </cell>
          <cell r="BY13">
            <v>0.92810000000000004</v>
          </cell>
          <cell r="CA13" t="str">
            <v>080</v>
          </cell>
          <cell r="CB13" t="str">
            <v>Bertie Co.</v>
          </cell>
          <cell r="CC13">
            <v>30993</v>
          </cell>
          <cell r="CD13">
            <v>31582</v>
          </cell>
          <cell r="CE13">
            <v>32516</v>
          </cell>
          <cell r="CF13">
            <v>31697</v>
          </cell>
          <cell r="CG13">
            <v>0.77200000000000002</v>
          </cell>
          <cell r="CH13"/>
          <cell r="CI13">
            <v>-819</v>
          </cell>
          <cell r="CJ13">
            <v>-2.52E-2</v>
          </cell>
          <cell r="CL13" t="str">
            <v>080</v>
          </cell>
          <cell r="CM13" t="str">
            <v>Bertie Co.</v>
          </cell>
          <cell r="CN13">
            <v>0.73150000000000004</v>
          </cell>
          <cell r="CO13"/>
          <cell r="CP13">
            <v>2193</v>
          </cell>
          <cell r="CQ13">
            <v>3103000</v>
          </cell>
          <cell r="CR13">
            <v>0</v>
          </cell>
          <cell r="CS13">
            <v>3103000</v>
          </cell>
          <cell r="CT13">
            <v>1414.96</v>
          </cell>
          <cell r="CU13"/>
          <cell r="CV13">
            <v>1390.13</v>
          </cell>
          <cell r="CW13">
            <v>510.25</v>
          </cell>
          <cell r="CX13">
            <v>1</v>
          </cell>
          <cell r="CY13"/>
          <cell r="CZ13">
            <v>0.80900000000000005</v>
          </cell>
          <cell r="DA13">
            <v>1</v>
          </cell>
          <cell r="DB13"/>
          <cell r="DC13">
            <v>1</v>
          </cell>
          <cell r="DX13" t="str">
            <v>050</v>
          </cell>
          <cell r="DY13" t="str">
            <v>050</v>
          </cell>
          <cell r="DZ13" t="str">
            <v>LEA</v>
          </cell>
          <cell r="EA13" t="str">
            <v>Ashe County</v>
          </cell>
          <cell r="EB13">
            <v>2986</v>
          </cell>
          <cell r="EC13"/>
          <cell r="ED13">
            <v>2986</v>
          </cell>
          <cell r="EE13">
            <v>2986</v>
          </cell>
          <cell r="EF13"/>
          <cell r="EG13"/>
          <cell r="EH13"/>
          <cell r="EI13">
            <v>0</v>
          </cell>
          <cell r="EJ13"/>
          <cell r="EK13">
            <v>0</v>
          </cell>
          <cell r="EL13">
            <v>0</v>
          </cell>
          <cell r="EM13">
            <v>0</v>
          </cell>
          <cell r="EN13"/>
          <cell r="EO13"/>
        </row>
        <row r="14">
          <cell r="K14" t="str">
            <v>090</v>
          </cell>
          <cell r="L14" t="str">
            <v>Bladen County</v>
          </cell>
          <cell r="M14">
            <v>1921570680</v>
          </cell>
          <cell r="N14">
            <v>182243528</v>
          </cell>
          <cell r="O14">
            <v>1739327152</v>
          </cell>
          <cell r="P14">
            <v>2015</v>
          </cell>
          <cell r="Q14">
            <v>1.0006999999999999</v>
          </cell>
          <cell r="R14">
            <v>1738110475</v>
          </cell>
          <cell r="S14">
            <v>182243528</v>
          </cell>
          <cell r="T14">
            <v>159144661</v>
          </cell>
          <cell r="U14">
            <v>708958569</v>
          </cell>
          <cell r="V14">
            <v>2788457233</v>
          </cell>
          <cell r="X14" t="str">
            <v>090</v>
          </cell>
          <cell r="Y14" t="str">
            <v>Bladen County</v>
          </cell>
          <cell r="Z14">
            <v>2788457233</v>
          </cell>
          <cell r="AA14">
            <v>18459586.882460002</v>
          </cell>
          <cell r="AB14">
            <v>5787097</v>
          </cell>
          <cell r="AC14">
            <v>159887</v>
          </cell>
          <cell r="AD14">
            <v>24406570.882460002</v>
          </cell>
          <cell r="AE14">
            <v>4895</v>
          </cell>
          <cell r="AF14">
            <v>4986</v>
          </cell>
          <cell r="AG14">
            <v>0.81630000000000003</v>
          </cell>
          <cell r="AI14" t="str">
            <v>090</v>
          </cell>
          <cell r="AJ14" t="str">
            <v>Bladen County</v>
          </cell>
          <cell r="AK14">
            <v>24406570.882460002</v>
          </cell>
          <cell r="AL14">
            <v>4895</v>
          </cell>
          <cell r="AM14">
            <v>4986</v>
          </cell>
          <cell r="AN14">
            <v>0.81630000000000003</v>
          </cell>
          <cell r="AO14">
            <v>0.13739999999999999</v>
          </cell>
          <cell r="AP14">
            <v>0.7974</v>
          </cell>
          <cell r="AQ14">
            <v>0.73890000000000011</v>
          </cell>
          <cell r="AR14">
            <v>0.73890000000000011</v>
          </cell>
          <cell r="AS14">
            <v>1404.19</v>
          </cell>
          <cell r="AT14">
            <v>496.19000000000005</v>
          </cell>
          <cell r="AU14">
            <v>2428850</v>
          </cell>
          <cell r="AV14">
            <v>1</v>
          </cell>
          <cell r="AW14">
            <v>2428850</v>
          </cell>
          <cell r="BB14" t="str">
            <v>090</v>
          </cell>
          <cell r="BC14" t="str">
            <v>Bladen Co.</v>
          </cell>
          <cell r="BD14">
            <v>2788457233</v>
          </cell>
          <cell r="BE14">
            <v>874.33</v>
          </cell>
          <cell r="BF14">
            <v>3189250</v>
          </cell>
          <cell r="BG14">
            <v>0.13739999999999999</v>
          </cell>
          <cell r="BH14"/>
          <cell r="BI14">
            <v>4895</v>
          </cell>
          <cell r="BJ14">
            <v>5.6</v>
          </cell>
          <cell r="BK14">
            <v>34719</v>
          </cell>
          <cell r="BL14">
            <v>40</v>
          </cell>
          <cell r="BN14" t="str">
            <v>080</v>
          </cell>
          <cell r="BO14" t="str">
            <v>Bertie County</v>
          </cell>
          <cell r="BP14">
            <v>0.96116000000000001</v>
          </cell>
          <cell r="BQ14">
            <v>0.97099454545454544</v>
          </cell>
          <cell r="BR14">
            <v>0.98248333333333338</v>
          </cell>
          <cell r="BS14"/>
          <cell r="BT14">
            <v>2012</v>
          </cell>
          <cell r="BU14">
            <v>0.97509999999999997</v>
          </cell>
          <cell r="BV14"/>
          <cell r="BW14">
            <v>0.83</v>
          </cell>
          <cell r="BX14">
            <v>0.80900000000000005</v>
          </cell>
          <cell r="BY14">
            <v>1.2111000000000001</v>
          </cell>
          <cell r="CA14" t="str">
            <v>090</v>
          </cell>
          <cell r="CB14" t="str">
            <v>Bladen Co.</v>
          </cell>
          <cell r="CC14">
            <v>31865</v>
          </cell>
          <cell r="CD14">
            <v>32848</v>
          </cell>
          <cell r="CE14">
            <v>33508</v>
          </cell>
          <cell r="CF14">
            <v>32740.333333333332</v>
          </cell>
          <cell r="CG14">
            <v>0.7974</v>
          </cell>
          <cell r="CH14"/>
          <cell r="CI14">
            <v>-767.66666666666788</v>
          </cell>
          <cell r="CJ14">
            <v>-2.29E-2</v>
          </cell>
          <cell r="CL14" t="str">
            <v>090</v>
          </cell>
          <cell r="CM14" t="str">
            <v>Bladen Co.</v>
          </cell>
          <cell r="CN14">
            <v>0.73890000000000011</v>
          </cell>
          <cell r="CO14"/>
          <cell r="CP14">
            <v>4895</v>
          </cell>
          <cell r="CQ14">
            <v>6700245</v>
          </cell>
          <cell r="CR14">
            <v>0</v>
          </cell>
          <cell r="CS14">
            <v>6700245</v>
          </cell>
          <cell r="CT14">
            <v>1368.79</v>
          </cell>
          <cell r="CU14"/>
          <cell r="CV14">
            <v>1404.19</v>
          </cell>
          <cell r="CW14">
            <v>496.19000000000005</v>
          </cell>
          <cell r="CX14">
            <v>0.97499999999999998</v>
          </cell>
          <cell r="CY14"/>
          <cell r="CZ14">
            <v>0.82099999999999995</v>
          </cell>
          <cell r="DA14">
            <v>1</v>
          </cell>
          <cell r="DB14"/>
          <cell r="DC14">
            <v>1</v>
          </cell>
          <cell r="DX14" t="str">
            <v>060</v>
          </cell>
          <cell r="DY14" t="str">
            <v>060</v>
          </cell>
          <cell r="DZ14" t="str">
            <v>LEA</v>
          </cell>
          <cell r="EA14" t="str">
            <v>Avery County</v>
          </cell>
          <cell r="EB14">
            <v>1972</v>
          </cell>
          <cell r="EC14"/>
          <cell r="ED14">
            <v>1972</v>
          </cell>
          <cell r="EE14"/>
          <cell r="EF14"/>
          <cell r="EG14">
            <v>0.92106492293320874</v>
          </cell>
          <cell r="EH14"/>
          <cell r="EI14">
            <v>0</v>
          </cell>
          <cell r="EJ14"/>
          <cell r="EK14">
            <v>0</v>
          </cell>
          <cell r="EL14">
            <v>0</v>
          </cell>
          <cell r="EM14">
            <v>0</v>
          </cell>
          <cell r="EN14"/>
          <cell r="EO14"/>
        </row>
        <row r="15">
          <cell r="K15" t="str">
            <v>100</v>
          </cell>
          <cell r="L15" t="str">
            <v>Brunswick County</v>
          </cell>
          <cell r="M15">
            <v>21307551497</v>
          </cell>
          <cell r="N15">
            <v>104240480</v>
          </cell>
          <cell r="O15">
            <v>21203311017</v>
          </cell>
          <cell r="P15">
            <v>2015</v>
          </cell>
          <cell r="Q15">
            <v>0.96819999999999995</v>
          </cell>
          <cell r="R15">
            <v>21899722182</v>
          </cell>
          <cell r="S15">
            <v>104240480</v>
          </cell>
          <cell r="T15">
            <v>1665146031</v>
          </cell>
          <cell r="U15">
            <v>2021631937</v>
          </cell>
          <cell r="V15">
            <v>25690740630</v>
          </cell>
          <cell r="X15" t="str">
            <v>100</v>
          </cell>
          <cell r="Y15" t="str">
            <v>Brunswick County</v>
          </cell>
          <cell r="Z15">
            <v>25690740630</v>
          </cell>
          <cell r="AA15">
            <v>170072702.97060001</v>
          </cell>
          <cell r="AB15">
            <v>22022173</v>
          </cell>
          <cell r="AC15">
            <v>326722</v>
          </cell>
          <cell r="AD15">
            <v>192421597.97060001</v>
          </cell>
          <cell r="AE15">
            <v>14325</v>
          </cell>
          <cell r="AF15">
            <v>13433</v>
          </cell>
          <cell r="AG15">
            <v>2.1991999999999998</v>
          </cell>
          <cell r="AI15" t="str">
            <v>100</v>
          </cell>
          <cell r="AJ15" t="str">
            <v>Brunswick County</v>
          </cell>
          <cell r="AK15">
            <v>192421597.97060001</v>
          </cell>
          <cell r="AL15">
            <v>14325</v>
          </cell>
          <cell r="AM15">
            <v>13433</v>
          </cell>
          <cell r="AN15">
            <v>2.1991999999999998</v>
          </cell>
          <cell r="AO15">
            <v>1.3067</v>
          </cell>
          <cell r="AP15">
            <v>0.90280000000000005</v>
          </cell>
          <cell r="AQ15">
            <v>1.4618000000000002</v>
          </cell>
          <cell r="AR15" t="str">
            <v/>
          </cell>
          <cell r="AS15" t="str">
            <v/>
          </cell>
          <cell r="AT15" t="str">
            <v/>
          </cell>
          <cell r="AU15">
            <v>0</v>
          </cell>
          <cell r="AV15" t="str">
            <v/>
          </cell>
          <cell r="AW15">
            <v>0</v>
          </cell>
          <cell r="BB15" t="str">
            <v>100</v>
          </cell>
          <cell r="BC15" t="str">
            <v>Brunswick Co.</v>
          </cell>
          <cell r="BD15">
            <v>25690740630</v>
          </cell>
          <cell r="BE15">
            <v>846.97</v>
          </cell>
          <cell r="BF15">
            <v>30332527</v>
          </cell>
          <cell r="BG15">
            <v>1.3067</v>
          </cell>
          <cell r="BH15"/>
          <cell r="BI15">
            <v>14325</v>
          </cell>
          <cell r="BJ15">
            <v>16.91</v>
          </cell>
          <cell r="BK15">
            <v>127290</v>
          </cell>
          <cell r="BL15">
            <v>150</v>
          </cell>
          <cell r="BN15" t="str">
            <v>090</v>
          </cell>
          <cell r="BO15" t="str">
            <v>Bladen County</v>
          </cell>
          <cell r="BP15">
            <v>0.9555555555555556</v>
          </cell>
          <cell r="BQ15">
            <v>1.0024999999999999</v>
          </cell>
          <cell r="BR15">
            <v>0.99941666666666662</v>
          </cell>
          <cell r="BS15"/>
          <cell r="BT15">
            <v>2015</v>
          </cell>
          <cell r="BU15">
            <v>1.0004</v>
          </cell>
          <cell r="BV15"/>
          <cell r="BW15">
            <v>0.82</v>
          </cell>
          <cell r="BX15">
            <v>0.82</v>
          </cell>
          <cell r="BY15">
            <v>1.2275</v>
          </cell>
          <cell r="CA15" t="str">
            <v>100</v>
          </cell>
          <cell r="CB15" t="str">
            <v>Brunswick Co.</v>
          </cell>
          <cell r="CC15">
            <v>35694</v>
          </cell>
          <cell r="CD15">
            <v>37542</v>
          </cell>
          <cell r="CE15">
            <v>37971</v>
          </cell>
          <cell r="CF15">
            <v>37069</v>
          </cell>
          <cell r="CG15">
            <v>0.90280000000000005</v>
          </cell>
          <cell r="CH15"/>
          <cell r="CI15">
            <v>-902</v>
          </cell>
          <cell r="CJ15">
            <v>-2.3800000000000002E-2</v>
          </cell>
          <cell r="CL15" t="str">
            <v>100</v>
          </cell>
          <cell r="CM15" t="str">
            <v>Brunswick Co.</v>
          </cell>
          <cell r="CN15" t="str">
            <v/>
          </cell>
          <cell r="CO15"/>
          <cell r="CP15">
            <v>14325</v>
          </cell>
          <cell r="CQ15">
            <v>35410920</v>
          </cell>
          <cell r="CR15">
            <v>0</v>
          </cell>
          <cell r="CS15">
            <v>35410920</v>
          </cell>
          <cell r="CT15">
            <v>2471.9699999999998</v>
          </cell>
          <cell r="CU15"/>
          <cell r="CV15" t="str">
            <v/>
          </cell>
          <cell r="CW15" t="str">
            <v/>
          </cell>
          <cell r="CX15" t="str">
            <v/>
          </cell>
          <cell r="CY15"/>
          <cell r="CZ15">
            <v>0.47</v>
          </cell>
          <cell r="DA15" t="str">
            <v/>
          </cell>
          <cell r="DB15"/>
          <cell r="DC15" t="str">
            <v/>
          </cell>
          <cell r="DX15" t="str">
            <v>060</v>
          </cell>
          <cell r="DY15" t="str">
            <v>06A</v>
          </cell>
          <cell r="DZ15" t="str">
            <v>CS</v>
          </cell>
          <cell r="EA15" t="str">
            <v>Grandfather Academy</v>
          </cell>
          <cell r="EB15">
            <v>24</v>
          </cell>
          <cell r="EC15"/>
          <cell r="ED15">
            <v>24</v>
          </cell>
          <cell r="EE15"/>
          <cell r="EF15"/>
          <cell r="EG15">
            <v>1.1209715086408221E-2</v>
          </cell>
          <cell r="EH15"/>
          <cell r="EI15">
            <v>0</v>
          </cell>
          <cell r="EJ15"/>
          <cell r="EK15">
            <v>0</v>
          </cell>
          <cell r="EL15"/>
          <cell r="EM15"/>
          <cell r="EN15"/>
          <cell r="EO15"/>
        </row>
        <row r="16">
          <cell r="K16" t="str">
            <v>110</v>
          </cell>
          <cell r="L16" t="str">
            <v>Buncombe County</v>
          </cell>
          <cell r="M16">
            <v>31252158973</v>
          </cell>
          <cell r="N16">
            <v>353924208</v>
          </cell>
          <cell r="O16">
            <v>30898234765</v>
          </cell>
          <cell r="P16">
            <v>2017</v>
          </cell>
          <cell r="Q16">
            <v>0.98730000000000007</v>
          </cell>
          <cell r="R16">
            <v>31295690028</v>
          </cell>
          <cell r="S16">
            <v>353924208</v>
          </cell>
          <cell r="T16">
            <v>613635093</v>
          </cell>
          <cell r="U16">
            <v>4091152453</v>
          </cell>
          <cell r="V16">
            <v>36354401782</v>
          </cell>
          <cell r="X16" t="str">
            <v>110</v>
          </cell>
          <cell r="Y16" t="str">
            <v>Buncombe County</v>
          </cell>
          <cell r="Z16">
            <v>36354401782</v>
          </cell>
          <cell r="AA16">
            <v>240666139.79684001</v>
          </cell>
          <cell r="AB16">
            <v>82675029</v>
          </cell>
          <cell r="AC16">
            <v>1063393</v>
          </cell>
          <cell r="AD16">
            <v>324404561.79684001</v>
          </cell>
          <cell r="AE16">
            <v>30892</v>
          </cell>
          <cell r="AF16">
            <v>10501</v>
          </cell>
          <cell r="AG16">
            <v>1.7192000000000001</v>
          </cell>
          <cell r="AI16" t="str">
            <v>110</v>
          </cell>
          <cell r="AJ16" t="str">
            <v>Buncombe County</v>
          </cell>
          <cell r="AK16">
            <v>324404561.79684001</v>
          </cell>
          <cell r="AL16">
            <v>30892</v>
          </cell>
          <cell r="AM16">
            <v>10501</v>
          </cell>
          <cell r="AN16">
            <v>1.7192000000000001</v>
          </cell>
          <cell r="AO16">
            <v>2.3849</v>
          </cell>
          <cell r="AP16">
            <v>1.0172000000000001</v>
          </cell>
          <cell r="AQ16">
            <v>1.4347999999999999</v>
          </cell>
          <cell r="AR16" t="str">
            <v/>
          </cell>
          <cell r="AS16" t="str">
            <v/>
          </cell>
          <cell r="AT16" t="str">
            <v/>
          </cell>
          <cell r="AU16">
            <v>0</v>
          </cell>
          <cell r="AV16" t="str">
            <v/>
          </cell>
          <cell r="AW16">
            <v>0</v>
          </cell>
          <cell r="BB16" t="str">
            <v>110</v>
          </cell>
          <cell r="BC16" t="str">
            <v>Buncombe Co.</v>
          </cell>
          <cell r="BD16">
            <v>36354401782</v>
          </cell>
          <cell r="BE16">
            <v>656.67</v>
          </cell>
          <cell r="BF16">
            <v>55361752</v>
          </cell>
          <cell r="BG16">
            <v>2.3849</v>
          </cell>
          <cell r="BH16"/>
          <cell r="BI16">
            <v>30892</v>
          </cell>
          <cell r="BJ16">
            <v>47.04</v>
          </cell>
          <cell r="BK16">
            <v>257495</v>
          </cell>
          <cell r="BL16">
            <v>392</v>
          </cell>
          <cell r="BN16" t="str">
            <v>100</v>
          </cell>
          <cell r="BO16" t="str">
            <v>Brunswick County</v>
          </cell>
          <cell r="BP16">
            <v>1.0742666666666667</v>
          </cell>
          <cell r="BQ16">
            <v>0.99058823529411766</v>
          </cell>
          <cell r="BR16">
            <v>0.97516363636363634</v>
          </cell>
          <cell r="BS16"/>
          <cell r="BT16">
            <v>2015</v>
          </cell>
          <cell r="BU16">
            <v>0.98029999999999995</v>
          </cell>
          <cell r="BV16"/>
          <cell r="BW16">
            <v>0.48499999999999999</v>
          </cell>
          <cell r="BX16">
            <v>0.47499999999999998</v>
          </cell>
          <cell r="BY16">
            <v>0.71109999999999995</v>
          </cell>
          <cell r="CA16" t="str">
            <v>110</v>
          </cell>
          <cell r="CB16" t="str">
            <v>Buncombe Co.</v>
          </cell>
          <cell r="CC16">
            <v>39770</v>
          </cell>
          <cell r="CD16">
            <v>42293</v>
          </cell>
          <cell r="CE16">
            <v>43232</v>
          </cell>
          <cell r="CF16">
            <v>41765</v>
          </cell>
          <cell r="CG16">
            <v>1.0172000000000001</v>
          </cell>
          <cell r="CH16"/>
          <cell r="CI16">
            <v>-1467</v>
          </cell>
          <cell r="CJ16">
            <v>-3.39E-2</v>
          </cell>
          <cell r="CL16" t="str">
            <v>110</v>
          </cell>
          <cell r="CM16" t="str">
            <v>Buncombe Co.</v>
          </cell>
          <cell r="CN16" t="str">
            <v/>
          </cell>
          <cell r="CO16"/>
          <cell r="CP16">
            <v>30892</v>
          </cell>
          <cell r="CQ16">
            <v>69323300</v>
          </cell>
          <cell r="CR16">
            <v>8220247</v>
          </cell>
          <cell r="CS16">
            <v>77543547</v>
          </cell>
          <cell r="CT16">
            <v>2510.15</v>
          </cell>
          <cell r="CU16"/>
          <cell r="CV16" t="str">
            <v/>
          </cell>
          <cell r="CW16" t="str">
            <v/>
          </cell>
          <cell r="CX16" t="str">
            <v/>
          </cell>
          <cell r="CY16"/>
          <cell r="CZ16">
            <v>0.53200000000000003</v>
          </cell>
          <cell r="DA16" t="str">
            <v/>
          </cell>
          <cell r="DB16"/>
          <cell r="DC16" t="str">
            <v/>
          </cell>
          <cell r="DX16" t="str">
            <v>060</v>
          </cell>
          <cell r="DY16" t="str">
            <v>06B</v>
          </cell>
          <cell r="DZ16" t="str">
            <v>CS</v>
          </cell>
          <cell r="EA16" t="str">
            <v>Crossnore Academy</v>
          </cell>
          <cell r="EB16">
            <v>145</v>
          </cell>
          <cell r="EC16"/>
          <cell r="ED16">
            <v>145</v>
          </cell>
          <cell r="EE16">
            <v>2141</v>
          </cell>
          <cell r="EF16"/>
          <cell r="EG16">
            <v>6.7725361980382995E-2</v>
          </cell>
          <cell r="EH16"/>
          <cell r="EI16">
            <v>0</v>
          </cell>
          <cell r="EJ16"/>
          <cell r="EK16">
            <v>0</v>
          </cell>
          <cell r="EL16"/>
          <cell r="EM16"/>
          <cell r="EN16"/>
          <cell r="EO16"/>
        </row>
        <row r="17">
          <cell r="K17" t="str">
            <v>120</v>
          </cell>
          <cell r="L17" t="str">
            <v>Burke County</v>
          </cell>
          <cell r="M17">
            <v>5058317616</v>
          </cell>
          <cell r="N17">
            <v>78435345</v>
          </cell>
          <cell r="O17">
            <v>4979882271</v>
          </cell>
          <cell r="P17">
            <v>2013</v>
          </cell>
          <cell r="Q17">
            <v>0.95630000000000004</v>
          </cell>
          <cell r="R17">
            <v>5207447737</v>
          </cell>
          <cell r="S17">
            <v>78435345</v>
          </cell>
          <cell r="T17">
            <v>262245785</v>
          </cell>
          <cell r="U17">
            <v>1279343496</v>
          </cell>
          <cell r="V17">
            <v>6827472363</v>
          </cell>
          <cell r="X17" t="str">
            <v>120</v>
          </cell>
          <cell r="Y17" t="str">
            <v>Burke County</v>
          </cell>
          <cell r="Z17">
            <v>6827472363</v>
          </cell>
          <cell r="AA17">
            <v>45197867.043059997</v>
          </cell>
          <cell r="AB17">
            <v>13169185</v>
          </cell>
          <cell r="AC17">
            <v>406278</v>
          </cell>
          <cell r="AD17">
            <v>58773330.043059997</v>
          </cell>
          <cell r="AE17">
            <v>12292</v>
          </cell>
          <cell r="AF17">
            <v>4781</v>
          </cell>
          <cell r="AG17">
            <v>0.78269999999999995</v>
          </cell>
          <cell r="AI17" t="str">
            <v>120</v>
          </cell>
          <cell r="AJ17" t="str">
            <v>Burke County</v>
          </cell>
          <cell r="AK17">
            <v>58773330.043059997</v>
          </cell>
          <cell r="AL17">
            <v>12292</v>
          </cell>
          <cell r="AM17">
            <v>4781</v>
          </cell>
          <cell r="AN17">
            <v>0.78269999999999995</v>
          </cell>
          <cell r="AO17">
            <v>0.57999999999999996</v>
          </cell>
          <cell r="AP17">
            <v>0.76870000000000005</v>
          </cell>
          <cell r="AQ17">
            <v>0.75550000000000006</v>
          </cell>
          <cell r="AR17">
            <v>0.75550000000000006</v>
          </cell>
          <cell r="AS17">
            <v>1435.74</v>
          </cell>
          <cell r="AT17">
            <v>464.6400000000001</v>
          </cell>
          <cell r="AU17">
            <v>5711355</v>
          </cell>
          <cell r="AV17">
            <v>1</v>
          </cell>
          <cell r="AW17">
            <v>5711355</v>
          </cell>
          <cell r="BB17" t="str">
            <v>120</v>
          </cell>
          <cell r="BC17" t="str">
            <v>Burke Co.</v>
          </cell>
          <cell r="BD17">
            <v>6827472363</v>
          </cell>
          <cell r="BE17">
            <v>507.1</v>
          </cell>
          <cell r="BF17">
            <v>13463759</v>
          </cell>
          <cell r="BG17">
            <v>0.57999999999999996</v>
          </cell>
          <cell r="BH17"/>
          <cell r="BI17">
            <v>12292</v>
          </cell>
          <cell r="BJ17">
            <v>24.24</v>
          </cell>
          <cell r="BK17">
            <v>89836</v>
          </cell>
          <cell r="BL17">
            <v>177</v>
          </cell>
          <cell r="BN17" t="str">
            <v>110</v>
          </cell>
          <cell r="BO17" t="str">
            <v>Buncombe County</v>
          </cell>
          <cell r="BP17">
            <v>0.95169230769230773</v>
          </cell>
          <cell r="BQ17">
            <v>0.9</v>
          </cell>
          <cell r="BR17">
            <v>0.84552287581699348</v>
          </cell>
          <cell r="BS17"/>
          <cell r="BT17">
            <v>2013</v>
          </cell>
          <cell r="BU17">
            <v>0.88139999999999996</v>
          </cell>
          <cell r="BV17"/>
          <cell r="BW17">
            <v>0.60399999999999998</v>
          </cell>
          <cell r="BX17">
            <v>0.53200000000000003</v>
          </cell>
          <cell r="BY17">
            <v>0.7964</v>
          </cell>
          <cell r="CA17" t="str">
            <v>120</v>
          </cell>
          <cell r="CB17" t="str">
            <v>Burke Co.</v>
          </cell>
          <cell r="CC17">
            <v>30340</v>
          </cell>
          <cell r="CD17">
            <v>31810</v>
          </cell>
          <cell r="CE17">
            <v>32538</v>
          </cell>
          <cell r="CF17">
            <v>31562.666666666668</v>
          </cell>
          <cell r="CG17">
            <v>0.76870000000000005</v>
          </cell>
          <cell r="CH17"/>
          <cell r="CI17">
            <v>-975.33333333333212</v>
          </cell>
          <cell r="CJ17">
            <v>-0.03</v>
          </cell>
          <cell r="CL17" t="str">
            <v>120</v>
          </cell>
          <cell r="CM17" t="str">
            <v>Burke Co.</v>
          </cell>
          <cell r="CN17">
            <v>0.75550000000000006</v>
          </cell>
          <cell r="CO17"/>
          <cell r="CP17">
            <v>12292</v>
          </cell>
          <cell r="CQ17">
            <v>15299150</v>
          </cell>
          <cell r="CR17">
            <v>0</v>
          </cell>
          <cell r="CS17">
            <v>15299150</v>
          </cell>
          <cell r="CT17">
            <v>1244.6400000000001</v>
          </cell>
          <cell r="CU17"/>
          <cell r="CV17">
            <v>1435.74</v>
          </cell>
          <cell r="CW17">
            <v>464.6400000000001</v>
          </cell>
          <cell r="CX17">
            <v>0.86699999999999999</v>
          </cell>
          <cell r="CY17"/>
          <cell r="CZ17">
            <v>0.66500000000000004</v>
          </cell>
          <cell r="DA17">
            <v>1</v>
          </cell>
          <cell r="DB17"/>
          <cell r="DC17">
            <v>1</v>
          </cell>
          <cell r="DX17" t="str">
            <v>070</v>
          </cell>
          <cell r="DY17" t="str">
            <v>070</v>
          </cell>
          <cell r="DZ17" t="str">
            <v>LEA</v>
          </cell>
          <cell r="EA17" t="str">
            <v>Beaufort County</v>
          </cell>
          <cell r="EB17">
            <v>6661</v>
          </cell>
          <cell r="EC17"/>
          <cell r="ED17">
            <v>6661</v>
          </cell>
          <cell r="EE17"/>
          <cell r="EF17"/>
          <cell r="EG17">
            <v>0.9380368962118012</v>
          </cell>
          <cell r="EH17"/>
          <cell r="EI17">
            <v>835007</v>
          </cell>
          <cell r="EJ17"/>
          <cell r="EK17">
            <v>783267</v>
          </cell>
          <cell r="EL17">
            <v>835007</v>
          </cell>
          <cell r="EM17">
            <v>0</v>
          </cell>
          <cell r="EN17"/>
          <cell r="EO17"/>
        </row>
        <row r="18">
          <cell r="K18" t="str">
            <v>130</v>
          </cell>
          <cell r="L18" t="str">
            <v>Cabarrus County</v>
          </cell>
          <cell r="M18">
            <v>18055535059</v>
          </cell>
          <cell r="N18">
            <v>89473940</v>
          </cell>
          <cell r="O18">
            <v>17966061119</v>
          </cell>
          <cell r="P18">
            <v>2016</v>
          </cell>
          <cell r="Q18">
            <v>0.96609999999999996</v>
          </cell>
          <cell r="R18">
            <v>18596481854</v>
          </cell>
          <cell r="S18">
            <v>89473940</v>
          </cell>
          <cell r="T18">
            <v>407469337</v>
          </cell>
          <cell r="U18">
            <v>3832062687</v>
          </cell>
          <cell r="V18">
            <v>22925487818</v>
          </cell>
          <cell r="X18" t="str">
            <v>130</v>
          </cell>
          <cell r="Y18" t="str">
            <v>Cabarrus County</v>
          </cell>
          <cell r="Z18">
            <v>22925487818</v>
          </cell>
          <cell r="AA18">
            <v>151766729.35516</v>
          </cell>
          <cell r="AB18">
            <v>46689668</v>
          </cell>
          <cell r="AC18">
            <v>1667433</v>
          </cell>
          <cell r="AD18">
            <v>200123830.35516</v>
          </cell>
          <cell r="AE18">
            <v>40931</v>
          </cell>
          <cell r="AF18">
            <v>4889</v>
          </cell>
          <cell r="AG18">
            <v>0.8004</v>
          </cell>
          <cell r="AI18" t="str">
            <v>130</v>
          </cell>
          <cell r="AJ18" t="str">
            <v>Cabarrus County</v>
          </cell>
          <cell r="AK18">
            <v>200123830.35516</v>
          </cell>
          <cell r="AL18">
            <v>40931</v>
          </cell>
          <cell r="AM18">
            <v>4889</v>
          </cell>
          <cell r="AN18">
            <v>0.8004</v>
          </cell>
          <cell r="AO18">
            <v>2.7301000000000002</v>
          </cell>
          <cell r="AP18">
            <v>0.96860000000000002</v>
          </cell>
          <cell r="AQ18">
            <v>1.0775000000000001</v>
          </cell>
          <cell r="AR18" t="str">
            <v/>
          </cell>
          <cell r="AS18" t="str">
            <v/>
          </cell>
          <cell r="AT18" t="str">
            <v/>
          </cell>
          <cell r="AU18">
            <v>0</v>
          </cell>
          <cell r="AV18" t="str">
            <v/>
          </cell>
          <cell r="AW18">
            <v>0</v>
          </cell>
          <cell r="BB18" t="str">
            <v>130</v>
          </cell>
          <cell r="BC18" t="str">
            <v>Cabarrus Co.</v>
          </cell>
          <cell r="BD18">
            <v>22925487818</v>
          </cell>
          <cell r="BE18">
            <v>361.75</v>
          </cell>
          <cell r="BF18">
            <v>63373843</v>
          </cell>
          <cell r="BG18">
            <v>2.7301000000000002</v>
          </cell>
          <cell r="BH18"/>
          <cell r="BI18">
            <v>40931</v>
          </cell>
          <cell r="BJ18">
            <v>113.15</v>
          </cell>
          <cell r="BK18">
            <v>200559</v>
          </cell>
          <cell r="BL18">
            <v>554</v>
          </cell>
          <cell r="BN18" t="str">
            <v>120</v>
          </cell>
          <cell r="BO18" t="str">
            <v>Burke County</v>
          </cell>
          <cell r="BP18">
            <v>1.0174665032679737</v>
          </cell>
          <cell r="BQ18">
            <v>0.99451728813559326</v>
          </cell>
          <cell r="BR18">
            <v>0.95918333333333339</v>
          </cell>
          <cell r="BS18"/>
          <cell r="BT18">
            <v>2013</v>
          </cell>
          <cell r="BU18">
            <v>0.98070000000000002</v>
          </cell>
          <cell r="BV18"/>
          <cell r="BW18">
            <v>0.68</v>
          </cell>
          <cell r="BX18">
            <v>0.66700000000000004</v>
          </cell>
          <cell r="BY18">
            <v>0.99850000000000005</v>
          </cell>
          <cell r="CA18" t="str">
            <v>130</v>
          </cell>
          <cell r="CB18" t="str">
            <v>Cabarrus Co.</v>
          </cell>
          <cell r="CC18">
            <v>38104</v>
          </cell>
          <cell r="CD18">
            <v>40101</v>
          </cell>
          <cell r="CE18">
            <v>41103</v>
          </cell>
          <cell r="CF18">
            <v>39769.333333333336</v>
          </cell>
          <cell r="CG18">
            <v>0.96860000000000002</v>
          </cell>
          <cell r="CH18"/>
          <cell r="CI18">
            <v>-1333.6666666666642</v>
          </cell>
          <cell r="CJ18">
            <v>-3.2399999999999998E-2</v>
          </cell>
          <cell r="CL18" t="str">
            <v>130</v>
          </cell>
          <cell r="CM18" t="str">
            <v>Cabarrus Co.</v>
          </cell>
          <cell r="CN18" t="str">
            <v/>
          </cell>
          <cell r="CO18"/>
          <cell r="CP18">
            <v>40931</v>
          </cell>
          <cell r="CQ18">
            <v>68705392</v>
          </cell>
          <cell r="CR18">
            <v>0</v>
          </cell>
          <cell r="CS18">
            <v>68705392</v>
          </cell>
          <cell r="CT18">
            <v>1678.57</v>
          </cell>
          <cell r="CU18"/>
          <cell r="CV18" t="str">
            <v/>
          </cell>
          <cell r="CW18" t="str">
            <v/>
          </cell>
          <cell r="CX18" t="str">
            <v/>
          </cell>
          <cell r="CY18"/>
          <cell r="CZ18">
            <v>0.67600000000000005</v>
          </cell>
          <cell r="DA18">
            <v>1</v>
          </cell>
          <cell r="DB18"/>
          <cell r="DC18" t="str">
            <v/>
          </cell>
          <cell r="DX18" t="str">
            <v>070</v>
          </cell>
          <cell r="DY18" t="str">
            <v>07A</v>
          </cell>
          <cell r="DZ18" t="str">
            <v>CS</v>
          </cell>
          <cell r="EA18" t="str">
            <v>Washington Montessori</v>
          </cell>
          <cell r="EB18">
            <v>440</v>
          </cell>
          <cell r="EC18"/>
          <cell r="ED18">
            <v>440</v>
          </cell>
          <cell r="EE18">
            <v>7101</v>
          </cell>
          <cell r="EF18"/>
          <cell r="EG18">
            <v>6.1963103788198845E-2</v>
          </cell>
          <cell r="EH18"/>
          <cell r="EI18">
            <v>0</v>
          </cell>
          <cell r="EJ18"/>
          <cell r="EK18">
            <v>51740</v>
          </cell>
          <cell r="EL18"/>
          <cell r="EM18"/>
          <cell r="EN18"/>
          <cell r="EO18"/>
        </row>
        <row r="19">
          <cell r="K19" t="str">
            <v>140</v>
          </cell>
          <cell r="L19" t="str">
            <v>Caldwell County</v>
          </cell>
          <cell r="M19">
            <v>5055182419</v>
          </cell>
          <cell r="N19">
            <v>110382300</v>
          </cell>
          <cell r="O19">
            <v>4944800119</v>
          </cell>
          <cell r="P19">
            <v>2013</v>
          </cell>
          <cell r="Q19">
            <v>0.96930000000000005</v>
          </cell>
          <cell r="R19">
            <v>5101413514</v>
          </cell>
          <cell r="S19">
            <v>110382300</v>
          </cell>
          <cell r="T19">
            <v>215436633</v>
          </cell>
          <cell r="U19">
            <v>1507249519</v>
          </cell>
          <cell r="V19">
            <v>6934481966</v>
          </cell>
          <cell r="X19" t="str">
            <v>140</v>
          </cell>
          <cell r="Y19" t="str">
            <v>Caldwell County</v>
          </cell>
          <cell r="Z19">
            <v>6934481966</v>
          </cell>
          <cell r="AA19">
            <v>45906270.614919998</v>
          </cell>
          <cell r="AB19">
            <v>10153610</v>
          </cell>
          <cell r="AC19">
            <v>232378</v>
          </cell>
          <cell r="AD19">
            <v>56292258.614919998</v>
          </cell>
          <cell r="AE19">
            <v>11389</v>
          </cell>
          <cell r="AF19">
            <v>4943</v>
          </cell>
          <cell r="AG19">
            <v>0.80930000000000002</v>
          </cell>
          <cell r="AI19" t="str">
            <v>140</v>
          </cell>
          <cell r="AJ19" t="str">
            <v>Caldwell County</v>
          </cell>
          <cell r="AK19">
            <v>56292258.614919998</v>
          </cell>
          <cell r="AL19">
            <v>11389</v>
          </cell>
          <cell r="AM19">
            <v>4943</v>
          </cell>
          <cell r="AN19">
            <v>0.80930000000000002</v>
          </cell>
          <cell r="AO19">
            <v>0.63349999999999995</v>
          </cell>
          <cell r="AP19">
            <v>0.76619999999999999</v>
          </cell>
          <cell r="AQ19">
            <v>0.7702</v>
          </cell>
          <cell r="AR19">
            <v>0.7702</v>
          </cell>
          <cell r="AS19">
            <v>1463.67</v>
          </cell>
          <cell r="AT19">
            <v>436.71000000000004</v>
          </cell>
          <cell r="AU19">
            <v>4973690</v>
          </cell>
          <cell r="AV19">
            <v>0.88800000000000001</v>
          </cell>
          <cell r="AW19">
            <v>4416637</v>
          </cell>
          <cell r="BB19" t="str">
            <v>140</v>
          </cell>
          <cell r="BC19" t="str">
            <v>Caldwell Co.</v>
          </cell>
          <cell r="BD19">
            <v>6934481966</v>
          </cell>
          <cell r="BE19">
            <v>471.57</v>
          </cell>
          <cell r="BF19">
            <v>14705096</v>
          </cell>
          <cell r="BG19">
            <v>0.63349999999999995</v>
          </cell>
          <cell r="BH19"/>
          <cell r="BI19">
            <v>11389</v>
          </cell>
          <cell r="BJ19">
            <v>24.15</v>
          </cell>
          <cell r="BK19">
            <v>83115</v>
          </cell>
          <cell r="BL19">
            <v>176</v>
          </cell>
          <cell r="BN19" t="str">
            <v>130</v>
          </cell>
          <cell r="BO19" t="str">
            <v>Cabarrus County</v>
          </cell>
          <cell r="BP19">
            <v>0.97843561557788949</v>
          </cell>
          <cell r="BQ19">
            <v>0.93923728813559326</v>
          </cell>
          <cell r="BR19">
            <v>0.99181294886911786</v>
          </cell>
          <cell r="BS19"/>
          <cell r="BT19">
            <v>2016</v>
          </cell>
          <cell r="BU19">
            <v>0.99181294886911786</v>
          </cell>
          <cell r="BV19"/>
          <cell r="BW19">
            <v>0.7</v>
          </cell>
          <cell r="BX19">
            <v>0.69399999999999995</v>
          </cell>
          <cell r="BY19">
            <v>1.0388999999999999</v>
          </cell>
          <cell r="CA19" t="str">
            <v>140</v>
          </cell>
          <cell r="CB19" t="str">
            <v>Caldwell Co.</v>
          </cell>
          <cell r="CC19">
            <v>30059</v>
          </cell>
          <cell r="CD19">
            <v>31813</v>
          </cell>
          <cell r="CE19">
            <v>32508</v>
          </cell>
          <cell r="CF19">
            <v>31460</v>
          </cell>
          <cell r="CG19">
            <v>0.76619999999999999</v>
          </cell>
          <cell r="CH19"/>
          <cell r="CI19">
            <v>-1048</v>
          </cell>
          <cell r="CJ19">
            <v>-3.2199999999999999E-2</v>
          </cell>
          <cell r="CL19" t="str">
            <v>140</v>
          </cell>
          <cell r="CM19" t="str">
            <v>Caldwell Co.</v>
          </cell>
          <cell r="CN19">
            <v>0.7702</v>
          </cell>
          <cell r="CO19"/>
          <cell r="CP19">
            <v>11389</v>
          </cell>
          <cell r="CQ19">
            <v>14810575</v>
          </cell>
          <cell r="CR19">
            <v>0</v>
          </cell>
          <cell r="CS19">
            <v>14810575</v>
          </cell>
          <cell r="CT19">
            <v>1300.43</v>
          </cell>
          <cell r="CU19"/>
          <cell r="CV19">
            <v>1463.67</v>
          </cell>
          <cell r="CW19">
            <v>436.71000000000004</v>
          </cell>
          <cell r="CX19">
            <v>0.88800000000000001</v>
          </cell>
          <cell r="CY19"/>
          <cell r="CZ19">
            <v>0.61099999999999999</v>
          </cell>
          <cell r="DA19" t="str">
            <v/>
          </cell>
          <cell r="DB19"/>
          <cell r="DC19">
            <v>0.88800000000000001</v>
          </cell>
          <cell r="DX19" t="str">
            <v>080</v>
          </cell>
          <cell r="DY19" t="str">
            <v>080</v>
          </cell>
          <cell r="DZ19" t="str">
            <v>LEA</v>
          </cell>
          <cell r="EA19" t="str">
            <v>Bertie County</v>
          </cell>
          <cell r="EB19">
            <v>2209</v>
          </cell>
          <cell r="EC19"/>
          <cell r="ED19">
            <v>2209</v>
          </cell>
          <cell r="EE19"/>
          <cell r="EF19"/>
          <cell r="EG19">
            <v>0.91243287897562986</v>
          </cell>
          <cell r="EH19"/>
          <cell r="EI19">
            <v>1300368</v>
          </cell>
          <cell r="EJ19"/>
          <cell r="EK19">
            <v>1186499</v>
          </cell>
          <cell r="EL19">
            <v>1300368</v>
          </cell>
          <cell r="EM19">
            <v>0</v>
          </cell>
          <cell r="EN19"/>
          <cell r="EO19"/>
        </row>
        <row r="20">
          <cell r="K20" t="str">
            <v>150</v>
          </cell>
          <cell r="L20" t="str">
            <v>Camden County</v>
          </cell>
          <cell r="M20">
            <v>922509110</v>
          </cell>
          <cell r="N20">
            <v>59941578</v>
          </cell>
          <cell r="O20">
            <v>862567532</v>
          </cell>
          <cell r="P20">
            <v>2015</v>
          </cell>
          <cell r="Q20">
            <v>0.97809999999999997</v>
          </cell>
          <cell r="R20">
            <v>881880720</v>
          </cell>
          <cell r="S20">
            <v>59941578</v>
          </cell>
          <cell r="T20">
            <v>21500523</v>
          </cell>
          <cell r="U20">
            <v>138781141</v>
          </cell>
          <cell r="V20">
            <v>1102103962</v>
          </cell>
          <cell r="X20" t="str">
            <v>150</v>
          </cell>
          <cell r="Y20" t="str">
            <v>Camden County</v>
          </cell>
          <cell r="Z20">
            <v>1102103962</v>
          </cell>
          <cell r="AA20">
            <v>7295928.2284399997</v>
          </cell>
          <cell r="AB20">
            <v>1802321</v>
          </cell>
          <cell r="AC20">
            <v>59099</v>
          </cell>
          <cell r="AD20">
            <v>9157348.2284399997</v>
          </cell>
          <cell r="AE20">
            <v>1916</v>
          </cell>
          <cell r="AF20">
            <v>4779</v>
          </cell>
          <cell r="AG20">
            <v>0.78239999999999998</v>
          </cell>
          <cell r="AI20" t="str">
            <v>150</v>
          </cell>
          <cell r="AJ20" t="str">
            <v>Camden County</v>
          </cell>
          <cell r="AK20">
            <v>9157348.2284399997</v>
          </cell>
          <cell r="AL20">
            <v>1916</v>
          </cell>
          <cell r="AM20">
            <v>4779</v>
          </cell>
          <cell r="AN20">
            <v>0.78239999999999998</v>
          </cell>
          <cell r="AO20">
            <v>0.19739999999999999</v>
          </cell>
          <cell r="AP20">
            <v>1.0001</v>
          </cell>
          <cell r="AQ20">
            <v>0.83279999999999998</v>
          </cell>
          <cell r="AR20">
            <v>0.83279999999999998</v>
          </cell>
          <cell r="AS20">
            <v>1582.64</v>
          </cell>
          <cell r="AT20">
            <v>317.74</v>
          </cell>
          <cell r="AU20">
            <v>608790</v>
          </cell>
          <cell r="AV20">
            <v>1</v>
          </cell>
          <cell r="AW20">
            <v>608790</v>
          </cell>
          <cell r="BB20" t="str">
            <v>150</v>
          </cell>
          <cell r="BC20" t="str">
            <v>Camden Co.</v>
          </cell>
          <cell r="BD20">
            <v>1102103962</v>
          </cell>
          <cell r="BE20">
            <v>240.56</v>
          </cell>
          <cell r="BF20">
            <v>4581410</v>
          </cell>
          <cell r="BG20">
            <v>0.19739999999999999</v>
          </cell>
          <cell r="BH20"/>
          <cell r="BI20">
            <v>1916</v>
          </cell>
          <cell r="BJ20">
            <v>7.96</v>
          </cell>
          <cell r="BK20">
            <v>10293</v>
          </cell>
          <cell r="BL20">
            <v>43</v>
          </cell>
          <cell r="BN20" t="str">
            <v>140</v>
          </cell>
          <cell r="BO20" t="str">
            <v>Caldwell County</v>
          </cell>
          <cell r="BP20">
            <v>1.002020202020202</v>
          </cell>
          <cell r="BQ20">
            <v>0.98353846153846147</v>
          </cell>
          <cell r="BR20">
            <v>0.96432125307125305</v>
          </cell>
          <cell r="BS20"/>
          <cell r="BT20">
            <v>2013</v>
          </cell>
          <cell r="BU20">
            <v>0.97699999999999998</v>
          </cell>
          <cell r="BV20"/>
          <cell r="BW20">
            <v>0.63</v>
          </cell>
          <cell r="BX20">
            <v>0.61599999999999999</v>
          </cell>
          <cell r="BY20">
            <v>0.92220000000000002</v>
          </cell>
          <cell r="CA20" t="str">
            <v>150</v>
          </cell>
          <cell r="CB20" t="str">
            <v>Camden Co.</v>
          </cell>
          <cell r="CC20">
            <v>39774</v>
          </cell>
          <cell r="CD20">
            <v>41558</v>
          </cell>
          <cell r="CE20">
            <v>41865</v>
          </cell>
          <cell r="CF20">
            <v>41065.666666666664</v>
          </cell>
          <cell r="CG20">
            <v>1.0001</v>
          </cell>
          <cell r="CH20"/>
          <cell r="CI20">
            <v>-799.33333333333576</v>
          </cell>
          <cell r="CJ20">
            <v>-1.9099999999999999E-2</v>
          </cell>
          <cell r="CL20" t="str">
            <v>150</v>
          </cell>
          <cell r="CM20" t="str">
            <v>Camden Co.</v>
          </cell>
          <cell r="CN20">
            <v>0.83279999999999998</v>
          </cell>
          <cell r="CO20"/>
          <cell r="CP20">
            <v>1916</v>
          </cell>
          <cell r="CQ20">
            <v>2300000</v>
          </cell>
          <cell r="CR20">
            <v>0</v>
          </cell>
          <cell r="CS20">
            <v>2300000</v>
          </cell>
          <cell r="CT20">
            <v>1200.42</v>
          </cell>
          <cell r="CU20"/>
          <cell r="CV20">
            <v>1582.64</v>
          </cell>
          <cell r="CW20">
            <v>317.74</v>
          </cell>
          <cell r="CX20">
            <v>0.75800000000000001</v>
          </cell>
          <cell r="CY20"/>
          <cell r="CZ20">
            <v>0.70399999999999996</v>
          </cell>
          <cell r="DA20">
            <v>1</v>
          </cell>
          <cell r="DB20"/>
          <cell r="DC20">
            <v>1</v>
          </cell>
          <cell r="DX20" t="str">
            <v>080</v>
          </cell>
          <cell r="DY20" t="str">
            <v>08A</v>
          </cell>
          <cell r="DZ20" t="str">
            <v>CS</v>
          </cell>
          <cell r="EA20" t="str">
            <v>Heritage Collegiate Leadership Academy</v>
          </cell>
          <cell r="EB20">
            <v>212</v>
          </cell>
          <cell r="EC20"/>
          <cell r="ED20">
            <v>212</v>
          </cell>
          <cell r="EE20">
            <v>2421</v>
          </cell>
          <cell r="EF20"/>
          <cell r="EG20">
            <v>8.7567121024370101E-2</v>
          </cell>
          <cell r="EH20"/>
          <cell r="EI20">
            <v>0</v>
          </cell>
          <cell r="EJ20"/>
          <cell r="EK20">
            <v>113869</v>
          </cell>
          <cell r="EL20"/>
          <cell r="EM20"/>
          <cell r="EN20"/>
          <cell r="EO20"/>
        </row>
        <row r="21">
          <cell r="K21" t="str">
            <v>160</v>
          </cell>
          <cell r="L21" t="str">
            <v xml:space="preserve">Carteret County  </v>
          </cell>
          <cell r="M21">
            <v>13401183285</v>
          </cell>
          <cell r="N21">
            <v>60610484</v>
          </cell>
          <cell r="O21">
            <v>13340572801</v>
          </cell>
          <cell r="P21">
            <v>2015</v>
          </cell>
          <cell r="Q21">
            <v>0.98960000000000004</v>
          </cell>
          <cell r="R21">
            <v>13480772839</v>
          </cell>
          <cell r="S21">
            <v>60610484</v>
          </cell>
          <cell r="T21">
            <v>145921774</v>
          </cell>
          <cell r="U21">
            <v>1331602532</v>
          </cell>
          <cell r="V21">
            <v>15018907629</v>
          </cell>
          <cell r="X21" t="str">
            <v>160</v>
          </cell>
          <cell r="Y21" t="str">
            <v>Carteret County</v>
          </cell>
          <cell r="Z21">
            <v>15018907629</v>
          </cell>
          <cell r="AA21">
            <v>99425168.503979996</v>
          </cell>
          <cell r="AB21">
            <v>15651360</v>
          </cell>
          <cell r="AC21">
            <v>313481</v>
          </cell>
          <cell r="AD21">
            <v>115390009.50398</v>
          </cell>
          <cell r="AE21">
            <v>8368</v>
          </cell>
          <cell r="AF21">
            <v>13789</v>
          </cell>
          <cell r="AG21">
            <v>2.2574999999999998</v>
          </cell>
          <cell r="AI21" t="str">
            <v>160</v>
          </cell>
          <cell r="AJ21" t="str">
            <v>Carteret County</v>
          </cell>
          <cell r="AK21">
            <v>115390009.50398</v>
          </cell>
          <cell r="AL21">
            <v>8368</v>
          </cell>
          <cell r="AM21">
            <v>13789</v>
          </cell>
          <cell r="AN21">
            <v>2.2574999999999998</v>
          </cell>
          <cell r="AO21">
            <v>1.278</v>
          </cell>
          <cell r="AP21">
            <v>1.0859000000000001</v>
          </cell>
          <cell r="AQ21">
            <v>1.5738000000000001</v>
          </cell>
          <cell r="AR21" t="str">
            <v/>
          </cell>
          <cell r="AS21" t="str">
            <v/>
          </cell>
          <cell r="AT21" t="str">
            <v/>
          </cell>
          <cell r="AU21">
            <v>0</v>
          </cell>
          <cell r="AV21" t="str">
            <v/>
          </cell>
          <cell r="AW21">
            <v>0</v>
          </cell>
          <cell r="BB21" t="str">
            <v>160</v>
          </cell>
          <cell r="BC21" t="str">
            <v>Carteret Co.</v>
          </cell>
          <cell r="BD21">
            <v>15018907629</v>
          </cell>
          <cell r="BE21">
            <v>506.25</v>
          </cell>
          <cell r="BF21">
            <v>29666978</v>
          </cell>
          <cell r="BG21">
            <v>1.278</v>
          </cell>
          <cell r="BH21"/>
          <cell r="BI21">
            <v>8368</v>
          </cell>
          <cell r="BJ21">
            <v>16.53</v>
          </cell>
          <cell r="BK21">
            <v>69925</v>
          </cell>
          <cell r="BL21">
            <v>138</v>
          </cell>
          <cell r="BN21" t="str">
            <v>150</v>
          </cell>
          <cell r="BO21" t="str">
            <v>Camden County</v>
          </cell>
          <cell r="BP21">
            <v>1.2693762486126525</v>
          </cell>
          <cell r="BQ21">
            <v>0.98567741935483866</v>
          </cell>
          <cell r="BR21">
            <v>0.9738</v>
          </cell>
          <cell r="BS21"/>
          <cell r="BT21">
            <v>2015</v>
          </cell>
          <cell r="BU21">
            <v>0.9778</v>
          </cell>
          <cell r="BV21"/>
          <cell r="BW21">
            <v>0.68</v>
          </cell>
          <cell r="BX21">
            <v>0.66500000000000004</v>
          </cell>
          <cell r="BY21">
            <v>0.99550000000000005</v>
          </cell>
          <cell r="CA21" t="str">
            <v>160</v>
          </cell>
          <cell r="CB21" t="str">
            <v>Carteret Co.</v>
          </cell>
          <cell r="CC21">
            <v>42892</v>
          </cell>
          <cell r="CD21">
            <v>44808</v>
          </cell>
          <cell r="CE21">
            <v>46056</v>
          </cell>
          <cell r="CF21">
            <v>44585.333333333336</v>
          </cell>
          <cell r="CG21">
            <v>1.0859000000000001</v>
          </cell>
          <cell r="CH21"/>
          <cell r="CI21">
            <v>-1470.6666666666642</v>
          </cell>
          <cell r="CJ21">
            <v>-3.1899999999999998E-2</v>
          </cell>
          <cell r="CL21" t="str">
            <v>160</v>
          </cell>
          <cell r="CM21" t="str">
            <v>Carteret Co.</v>
          </cell>
          <cell r="CN21" t="str">
            <v/>
          </cell>
          <cell r="CO21"/>
          <cell r="CP21">
            <v>8368</v>
          </cell>
          <cell r="CQ21">
            <v>22479000</v>
          </cell>
          <cell r="CR21">
            <v>0</v>
          </cell>
          <cell r="CS21">
            <v>22479000</v>
          </cell>
          <cell r="CT21">
            <v>2686.3</v>
          </cell>
          <cell r="CU21"/>
          <cell r="CV21" t="str">
            <v/>
          </cell>
          <cell r="CW21" t="str">
            <v/>
          </cell>
          <cell r="CX21" t="str">
            <v/>
          </cell>
          <cell r="CY21"/>
          <cell r="CZ21">
            <v>0.307</v>
          </cell>
          <cell r="DA21" t="str">
            <v/>
          </cell>
          <cell r="DB21"/>
          <cell r="DC21" t="str">
            <v/>
          </cell>
          <cell r="DX21" t="str">
            <v>090</v>
          </cell>
          <cell r="DY21" t="str">
            <v>090</v>
          </cell>
          <cell r="DZ21" t="str">
            <v>LEA</v>
          </cell>
          <cell r="EA21" t="str">
            <v>Bladen County</v>
          </cell>
          <cell r="EB21">
            <v>4360</v>
          </cell>
          <cell r="EC21"/>
          <cell r="ED21">
            <v>4360</v>
          </cell>
          <cell r="EE21"/>
          <cell r="EF21"/>
          <cell r="EG21">
            <v>0.88312740530686651</v>
          </cell>
          <cell r="EH21"/>
          <cell r="EI21">
            <v>2328536</v>
          </cell>
          <cell r="EJ21"/>
          <cell r="EK21">
            <v>2056394</v>
          </cell>
          <cell r="EL21">
            <v>2328536</v>
          </cell>
          <cell r="EM21">
            <v>0</v>
          </cell>
          <cell r="EN21"/>
          <cell r="EO21"/>
        </row>
        <row r="22">
          <cell r="K22" t="str">
            <v>170</v>
          </cell>
          <cell r="L22" t="str">
            <v>Caswell County</v>
          </cell>
          <cell r="M22">
            <v>1343959877</v>
          </cell>
          <cell r="N22">
            <v>66784205</v>
          </cell>
          <cell r="O22">
            <v>1277175672</v>
          </cell>
          <cell r="P22">
            <v>2016</v>
          </cell>
          <cell r="Q22">
            <v>0.99629999999999996</v>
          </cell>
          <cell r="R22">
            <v>1281918771</v>
          </cell>
          <cell r="S22">
            <v>66784205</v>
          </cell>
          <cell r="T22">
            <v>85036182</v>
          </cell>
          <cell r="U22">
            <v>219544993</v>
          </cell>
          <cell r="V22">
            <v>1653284151</v>
          </cell>
          <cell r="X22" t="str">
            <v>170</v>
          </cell>
          <cell r="Y22" t="str">
            <v>Caswell County</v>
          </cell>
          <cell r="Z22">
            <v>1653284151</v>
          </cell>
          <cell r="AA22">
            <v>10944741.07962</v>
          </cell>
          <cell r="AB22">
            <v>3504755</v>
          </cell>
          <cell r="AC22">
            <v>58860</v>
          </cell>
          <cell r="AD22">
            <v>14508356.07962</v>
          </cell>
          <cell r="AE22">
            <v>2475</v>
          </cell>
          <cell r="AF22">
            <v>5862</v>
          </cell>
          <cell r="AG22">
            <v>0.9597</v>
          </cell>
          <cell r="AI22" t="str">
            <v>170</v>
          </cell>
          <cell r="AJ22" t="str">
            <v>Caswell County</v>
          </cell>
          <cell r="AK22">
            <v>14508356.07962</v>
          </cell>
          <cell r="AL22">
            <v>2475</v>
          </cell>
          <cell r="AM22">
            <v>5862</v>
          </cell>
          <cell r="AN22">
            <v>0.9597</v>
          </cell>
          <cell r="AO22">
            <v>0.1676</v>
          </cell>
          <cell r="AP22">
            <v>0.7611</v>
          </cell>
          <cell r="AQ22">
            <v>0.78129999999999999</v>
          </cell>
          <cell r="AR22">
            <v>0.78129999999999999</v>
          </cell>
          <cell r="AS22">
            <v>1484.77</v>
          </cell>
          <cell r="AT22">
            <v>415.61000000000013</v>
          </cell>
          <cell r="AU22">
            <v>1028635</v>
          </cell>
          <cell r="AV22">
            <v>1</v>
          </cell>
          <cell r="AW22">
            <v>1028635</v>
          </cell>
          <cell r="BB22" t="str">
            <v>170</v>
          </cell>
          <cell r="BC22" t="str">
            <v>Caswell Co.</v>
          </cell>
          <cell r="BD22">
            <v>1653284151</v>
          </cell>
          <cell r="BE22">
            <v>424.92</v>
          </cell>
          <cell r="BF22">
            <v>3890813</v>
          </cell>
          <cell r="BG22">
            <v>0.1676</v>
          </cell>
          <cell r="BH22"/>
          <cell r="BI22">
            <v>2475</v>
          </cell>
          <cell r="BJ22">
            <v>5.82</v>
          </cell>
          <cell r="BK22">
            <v>23479</v>
          </cell>
          <cell r="BL22">
            <v>55</v>
          </cell>
          <cell r="BN22" t="str">
            <v>160</v>
          </cell>
          <cell r="BO22" t="str">
            <v>Carteret County</v>
          </cell>
          <cell r="BP22">
            <v>1.0840182496075355</v>
          </cell>
          <cell r="BQ22">
            <v>0.99958039906103291</v>
          </cell>
          <cell r="BR22">
            <v>0.9912260869565217</v>
          </cell>
          <cell r="BS22"/>
          <cell r="BT22">
            <v>2015</v>
          </cell>
          <cell r="BU22">
            <v>0.99399999999999999</v>
          </cell>
          <cell r="BV22"/>
          <cell r="BW22">
            <v>0.31</v>
          </cell>
          <cell r="BX22">
            <v>0.308</v>
          </cell>
          <cell r="BY22">
            <v>0.46110000000000001</v>
          </cell>
          <cell r="CA22" t="str">
            <v>170</v>
          </cell>
          <cell r="CB22" t="str">
            <v>Caswell Co.</v>
          </cell>
          <cell r="CC22">
            <v>30390</v>
          </cell>
          <cell r="CD22">
            <v>31350</v>
          </cell>
          <cell r="CE22">
            <v>32011</v>
          </cell>
          <cell r="CF22">
            <v>31250.333333333332</v>
          </cell>
          <cell r="CG22">
            <v>0.7611</v>
          </cell>
          <cell r="CH22"/>
          <cell r="CI22">
            <v>-760.66666666666788</v>
          </cell>
          <cell r="CJ22">
            <v>-2.3800000000000002E-2</v>
          </cell>
          <cell r="CL22" t="str">
            <v>170</v>
          </cell>
          <cell r="CM22" t="str">
            <v>Caswell Co.</v>
          </cell>
          <cell r="CN22">
            <v>0.78129999999999999</v>
          </cell>
          <cell r="CO22"/>
          <cell r="CP22">
            <v>2475</v>
          </cell>
          <cell r="CQ22">
            <v>2900000</v>
          </cell>
          <cell r="CR22">
            <v>0</v>
          </cell>
          <cell r="CS22">
            <v>2900000</v>
          </cell>
          <cell r="CT22">
            <v>1171.72</v>
          </cell>
          <cell r="CU22"/>
          <cell r="CV22">
            <v>1484.77</v>
          </cell>
          <cell r="CW22">
            <v>415.61000000000013</v>
          </cell>
          <cell r="CX22">
            <v>0.78900000000000003</v>
          </cell>
          <cell r="CY22"/>
          <cell r="CZ22">
            <v>0.74299999999999999</v>
          </cell>
          <cell r="DA22">
            <v>1</v>
          </cell>
          <cell r="DB22"/>
          <cell r="DC22">
            <v>1</v>
          </cell>
          <cell r="DX22" t="str">
            <v>090</v>
          </cell>
          <cell r="DY22" t="str">
            <v>09A</v>
          </cell>
          <cell r="DZ22" t="str">
            <v>CS</v>
          </cell>
          <cell r="EA22" t="str">
            <v>Paul R. Brown Leadership Academy</v>
          </cell>
          <cell r="EB22">
            <v>222</v>
          </cell>
          <cell r="EC22"/>
          <cell r="ED22">
            <v>222</v>
          </cell>
          <cell r="EE22"/>
          <cell r="EF22"/>
          <cell r="EG22">
            <v>4.4966578894065225E-2</v>
          </cell>
          <cell r="EH22"/>
          <cell r="EI22">
            <v>0</v>
          </cell>
          <cell r="EJ22"/>
          <cell r="EK22">
            <v>104706</v>
          </cell>
          <cell r="EL22"/>
          <cell r="EM22"/>
          <cell r="EN22"/>
          <cell r="EO22"/>
        </row>
        <row r="23">
          <cell r="K23" t="str">
            <v>180</v>
          </cell>
          <cell r="L23" t="str">
            <v>Catawba County</v>
          </cell>
          <cell r="M23">
            <v>11805743855</v>
          </cell>
          <cell r="N23">
            <v>117965200</v>
          </cell>
          <cell r="O23">
            <v>11687778655</v>
          </cell>
          <cell r="P23">
            <v>2015</v>
          </cell>
          <cell r="Q23">
            <v>0.97399999999999998</v>
          </cell>
          <cell r="R23">
            <v>11999772746</v>
          </cell>
          <cell r="S23">
            <v>117965200</v>
          </cell>
          <cell r="T23">
            <v>846131001</v>
          </cell>
          <cell r="U23">
            <v>4004979958</v>
          </cell>
          <cell r="V23">
            <v>16968848905</v>
          </cell>
          <cell r="X23" t="str">
            <v>180</v>
          </cell>
          <cell r="Y23" t="str">
            <v>Catawba County</v>
          </cell>
          <cell r="Z23">
            <v>16968848905</v>
          </cell>
          <cell r="AA23">
            <v>112333779.7511</v>
          </cell>
          <cell r="AB23">
            <v>35338993</v>
          </cell>
          <cell r="AC23">
            <v>450225</v>
          </cell>
          <cell r="AD23">
            <v>148122997.7511</v>
          </cell>
          <cell r="AE23">
            <v>22951</v>
          </cell>
          <cell r="AF23">
            <v>6454</v>
          </cell>
          <cell r="AG23">
            <v>1.0566</v>
          </cell>
          <cell r="AI23" t="str">
            <v>180</v>
          </cell>
          <cell r="AJ23" t="str">
            <v>Catawba County</v>
          </cell>
          <cell r="AK23">
            <v>148122997.7511</v>
          </cell>
          <cell r="AL23">
            <v>22951</v>
          </cell>
          <cell r="AM23">
            <v>6454</v>
          </cell>
          <cell r="AN23">
            <v>1.0566</v>
          </cell>
          <cell r="AO23">
            <v>1.8333999999999999</v>
          </cell>
          <cell r="AP23">
            <v>0.97729999999999995</v>
          </cell>
          <cell r="AQ23">
            <v>1.0946</v>
          </cell>
          <cell r="AR23" t="str">
            <v/>
          </cell>
          <cell r="AS23" t="str">
            <v/>
          </cell>
          <cell r="AT23" t="str">
            <v/>
          </cell>
          <cell r="AU23">
            <v>0</v>
          </cell>
          <cell r="AV23" t="str">
            <v/>
          </cell>
          <cell r="AW23">
            <v>0</v>
          </cell>
          <cell r="BB23" t="str">
            <v>180</v>
          </cell>
          <cell r="BC23" t="str">
            <v>Catawba Co.</v>
          </cell>
          <cell r="BD23">
            <v>16968848905</v>
          </cell>
          <cell r="BE23">
            <v>398.72</v>
          </cell>
          <cell r="BF23">
            <v>42558309</v>
          </cell>
          <cell r="BG23">
            <v>1.8333999999999999</v>
          </cell>
          <cell r="BH23"/>
          <cell r="BI23">
            <v>22951</v>
          </cell>
          <cell r="BJ23">
            <v>57.56</v>
          </cell>
          <cell r="BK23">
            <v>156760</v>
          </cell>
          <cell r="BL23">
            <v>393</v>
          </cell>
          <cell r="BN23" t="str">
            <v>170</v>
          </cell>
          <cell r="BO23" t="str">
            <v>Caswell County</v>
          </cell>
          <cell r="BP23">
            <v>0.98566459627329195</v>
          </cell>
          <cell r="BQ23">
            <v>1.0243333333333333</v>
          </cell>
          <cell r="BR23">
            <v>1.0022130434782608</v>
          </cell>
          <cell r="BS23"/>
          <cell r="BT23">
            <v>2016</v>
          </cell>
          <cell r="BU23">
            <v>1.0022130434782608</v>
          </cell>
          <cell r="BV23"/>
          <cell r="BW23">
            <v>0.67900000000000005</v>
          </cell>
          <cell r="BX23">
            <v>0.68100000000000005</v>
          </cell>
          <cell r="BY23">
            <v>1.0195000000000001</v>
          </cell>
          <cell r="CA23" t="str">
            <v>180</v>
          </cell>
          <cell r="CB23" t="str">
            <v>Catawba Co.</v>
          </cell>
          <cell r="CC23">
            <v>38340</v>
          </cell>
          <cell r="CD23">
            <v>40568</v>
          </cell>
          <cell r="CE23">
            <v>41477</v>
          </cell>
          <cell r="CF23">
            <v>40128.333333333336</v>
          </cell>
          <cell r="CG23">
            <v>0.97729999999999995</v>
          </cell>
          <cell r="CH23"/>
          <cell r="CI23">
            <v>-1348.6666666666642</v>
          </cell>
          <cell r="CJ23">
            <v>-3.2500000000000001E-2</v>
          </cell>
          <cell r="CL23" t="str">
            <v>180</v>
          </cell>
          <cell r="CM23" t="str">
            <v>Catawba Co.</v>
          </cell>
          <cell r="CN23" t="str">
            <v/>
          </cell>
          <cell r="CO23"/>
          <cell r="CP23">
            <v>22951</v>
          </cell>
          <cell r="CQ23">
            <v>36990800</v>
          </cell>
          <cell r="CR23">
            <v>0</v>
          </cell>
          <cell r="CS23">
            <v>36990800</v>
          </cell>
          <cell r="CT23">
            <v>1611.73</v>
          </cell>
          <cell r="CU23"/>
          <cell r="CV23" t="str">
            <v/>
          </cell>
          <cell r="CW23" t="str">
            <v/>
          </cell>
          <cell r="CX23" t="str">
            <v/>
          </cell>
          <cell r="CY23"/>
          <cell r="CZ23">
            <v>0.56000000000000005</v>
          </cell>
          <cell r="DA23" t="str">
            <v/>
          </cell>
          <cell r="DB23"/>
          <cell r="DC23" t="str">
            <v/>
          </cell>
          <cell r="DX23" t="str">
            <v>090</v>
          </cell>
          <cell r="DY23" t="str">
            <v>09B</v>
          </cell>
          <cell r="DZ23" t="str">
            <v>CS</v>
          </cell>
          <cell r="EA23" t="str">
            <v>Emereau  Bladen</v>
          </cell>
          <cell r="EB23">
            <v>355</v>
          </cell>
          <cell r="EC23"/>
          <cell r="ED23">
            <v>355</v>
          </cell>
          <cell r="EE23">
            <v>4937</v>
          </cell>
          <cell r="EF23"/>
          <cell r="EG23">
            <v>7.190601579906826E-2</v>
          </cell>
          <cell r="EH23"/>
          <cell r="EI23">
            <v>0</v>
          </cell>
          <cell r="EJ23"/>
          <cell r="EK23">
            <v>167436</v>
          </cell>
          <cell r="EL23"/>
          <cell r="EM23"/>
          <cell r="EN23"/>
          <cell r="EO23"/>
        </row>
        <row r="24">
          <cell r="K24" t="str">
            <v>190</v>
          </cell>
          <cell r="L24" t="str">
            <v>Chatham County</v>
          </cell>
          <cell r="M24">
            <v>9179288914</v>
          </cell>
          <cell r="N24">
            <v>405640443</v>
          </cell>
          <cell r="O24">
            <v>8773648471</v>
          </cell>
          <cell r="P24">
            <v>2017</v>
          </cell>
          <cell r="Q24">
            <v>0.99170000000000003</v>
          </cell>
          <cell r="R24">
            <v>8847079229</v>
          </cell>
          <cell r="S24">
            <v>405640443</v>
          </cell>
          <cell r="T24">
            <v>208556944</v>
          </cell>
          <cell r="U24">
            <v>1222005010</v>
          </cell>
          <cell r="V24">
            <v>10683281626</v>
          </cell>
          <cell r="X24" t="str">
            <v>190</v>
          </cell>
          <cell r="Y24" t="str">
            <v>Chatham County</v>
          </cell>
          <cell r="Z24">
            <v>10683281626</v>
          </cell>
          <cell r="AA24">
            <v>70723324.364120007</v>
          </cell>
          <cell r="AB24">
            <v>12483675</v>
          </cell>
          <cell r="AC24">
            <v>222700</v>
          </cell>
          <cell r="AD24">
            <v>83429699.364120007</v>
          </cell>
          <cell r="AE24">
            <v>10267</v>
          </cell>
          <cell r="AF24">
            <v>8126</v>
          </cell>
          <cell r="AG24">
            <v>1.3304</v>
          </cell>
          <cell r="AI24" t="str">
            <v>190</v>
          </cell>
          <cell r="AJ24" t="str">
            <v>Chatham County</v>
          </cell>
          <cell r="AK24">
            <v>83429699.364120007</v>
          </cell>
          <cell r="AL24">
            <v>10267</v>
          </cell>
          <cell r="AM24">
            <v>8126</v>
          </cell>
          <cell r="AN24">
            <v>1.3304</v>
          </cell>
          <cell r="AO24">
            <v>0.67459999999999998</v>
          </cell>
          <cell r="AP24">
            <v>1.2845</v>
          </cell>
          <cell r="AQ24">
            <v>1.242</v>
          </cell>
          <cell r="AR24" t="str">
            <v/>
          </cell>
          <cell r="AS24" t="str">
            <v/>
          </cell>
          <cell r="AT24" t="str">
            <v/>
          </cell>
          <cell r="AU24">
            <v>0</v>
          </cell>
          <cell r="AV24" t="str">
            <v/>
          </cell>
          <cell r="AW24">
            <v>0</v>
          </cell>
          <cell r="BB24" t="str">
            <v>190</v>
          </cell>
          <cell r="BC24" t="str">
            <v>Chatham Co.</v>
          </cell>
          <cell r="BD24">
            <v>10683281626</v>
          </cell>
          <cell r="BE24">
            <v>682.19</v>
          </cell>
          <cell r="BF24">
            <v>15660273</v>
          </cell>
          <cell r="BG24">
            <v>0.67459999999999998</v>
          </cell>
          <cell r="BH24"/>
          <cell r="BI24">
            <v>10267</v>
          </cell>
          <cell r="BJ24">
            <v>15.05</v>
          </cell>
          <cell r="BK24">
            <v>70916</v>
          </cell>
          <cell r="BL24">
            <v>104</v>
          </cell>
          <cell r="BN24" t="str">
            <v>180</v>
          </cell>
          <cell r="BO24" t="str">
            <v>Catawba County</v>
          </cell>
          <cell r="BP24">
            <v>1.0238709677419355</v>
          </cell>
          <cell r="BQ24">
            <v>0.98968005952380944</v>
          </cell>
          <cell r="BR24">
            <v>0.99085995085995093</v>
          </cell>
          <cell r="BS24"/>
          <cell r="BT24">
            <v>2015</v>
          </cell>
          <cell r="BU24">
            <v>0.99050000000000005</v>
          </cell>
          <cell r="BV24"/>
          <cell r="BW24">
            <v>0.57499999999999996</v>
          </cell>
          <cell r="BX24">
            <v>0.56999999999999995</v>
          </cell>
          <cell r="BY24">
            <v>0.85329999999999995</v>
          </cell>
          <cell r="CA24" t="str">
            <v>190</v>
          </cell>
          <cell r="CB24" t="str">
            <v>Chatham Co.</v>
          </cell>
          <cell r="CC24">
            <v>51885</v>
          </cell>
          <cell r="CD24">
            <v>53001</v>
          </cell>
          <cell r="CE24">
            <v>53342</v>
          </cell>
          <cell r="CF24">
            <v>52742.666666666664</v>
          </cell>
          <cell r="CG24">
            <v>1.2845</v>
          </cell>
          <cell r="CH24"/>
          <cell r="CI24">
            <v>-599.33333333333576</v>
          </cell>
          <cell r="CJ24">
            <v>-1.12E-2</v>
          </cell>
          <cell r="CL24" t="str">
            <v>190</v>
          </cell>
          <cell r="CM24" t="str">
            <v>Chatham Co.</v>
          </cell>
          <cell r="CN24" t="str">
            <v/>
          </cell>
          <cell r="CO24"/>
          <cell r="CP24">
            <v>10267</v>
          </cell>
          <cell r="CQ24">
            <v>29272130</v>
          </cell>
          <cell r="CR24">
            <v>0</v>
          </cell>
          <cell r="CS24">
            <v>29272130</v>
          </cell>
          <cell r="CT24">
            <v>2851.09</v>
          </cell>
          <cell r="CU24"/>
          <cell r="CV24" t="str">
            <v/>
          </cell>
          <cell r="CW24" t="str">
            <v/>
          </cell>
          <cell r="CX24" t="str">
            <v/>
          </cell>
          <cell r="CY24"/>
          <cell r="CZ24">
            <v>0.623</v>
          </cell>
          <cell r="DA24" t="str">
            <v/>
          </cell>
          <cell r="DB24"/>
          <cell r="DC24" t="str">
            <v/>
          </cell>
          <cell r="DX24" t="str">
            <v>100</v>
          </cell>
          <cell r="DY24" t="str">
            <v>100</v>
          </cell>
          <cell r="DZ24" t="str">
            <v>LEA</v>
          </cell>
          <cell r="EA24" t="str">
            <v>Brunswick County</v>
          </cell>
          <cell r="EB24">
            <v>12771</v>
          </cell>
          <cell r="EC24"/>
          <cell r="ED24">
            <v>12771</v>
          </cell>
          <cell r="EE24"/>
          <cell r="EF24"/>
          <cell r="EG24">
            <v>0.89633632790567097</v>
          </cell>
          <cell r="EH24"/>
          <cell r="EI24">
            <v>0</v>
          </cell>
          <cell r="EJ24"/>
          <cell r="EK24">
            <v>0</v>
          </cell>
          <cell r="EL24">
            <v>0</v>
          </cell>
          <cell r="EM24">
            <v>0</v>
          </cell>
          <cell r="EN24"/>
          <cell r="EO24"/>
        </row>
        <row r="25">
          <cell r="K25" t="str">
            <v>200</v>
          </cell>
          <cell r="L25" t="str">
            <v>Cherokee County</v>
          </cell>
          <cell r="M25">
            <v>2773218757</v>
          </cell>
          <cell r="N25">
            <v>74592700</v>
          </cell>
          <cell r="O25">
            <v>2698626057</v>
          </cell>
          <cell r="P25">
            <v>2012</v>
          </cell>
          <cell r="Q25">
            <v>0.98799999999999999</v>
          </cell>
          <cell r="R25">
            <v>2731402892</v>
          </cell>
          <cell r="S25">
            <v>74592700</v>
          </cell>
          <cell r="T25">
            <v>60686543</v>
          </cell>
          <cell r="U25">
            <v>350047760</v>
          </cell>
          <cell r="V25">
            <v>3216729895</v>
          </cell>
          <cell r="X25" t="str">
            <v>200</v>
          </cell>
          <cell r="Y25" t="str">
            <v>Cherokee County</v>
          </cell>
          <cell r="Z25">
            <v>3216729895</v>
          </cell>
          <cell r="AA25">
            <v>21294751.904899999</v>
          </cell>
          <cell r="AB25">
            <v>6451777</v>
          </cell>
          <cell r="AC25">
            <v>138604</v>
          </cell>
          <cell r="AD25">
            <v>27885132.904899999</v>
          </cell>
          <cell r="AE25">
            <v>3365</v>
          </cell>
          <cell r="AF25">
            <v>8287</v>
          </cell>
          <cell r="AG25">
            <v>1.3567</v>
          </cell>
          <cell r="AI25" t="str">
            <v>200</v>
          </cell>
          <cell r="AJ25" t="str">
            <v>Cherokee County</v>
          </cell>
          <cell r="AK25">
            <v>27885132.904899999</v>
          </cell>
          <cell r="AL25">
            <v>3365</v>
          </cell>
          <cell r="AM25">
            <v>8287</v>
          </cell>
          <cell r="AN25">
            <v>1.3567</v>
          </cell>
          <cell r="AO25">
            <v>0.30430000000000001</v>
          </cell>
          <cell r="AP25">
            <v>0.71060000000000001</v>
          </cell>
          <cell r="AQ25">
            <v>0.92839999999999989</v>
          </cell>
          <cell r="AR25">
            <v>0.92839999999999989</v>
          </cell>
          <cell r="AS25">
            <v>1764.31</v>
          </cell>
          <cell r="AT25">
            <v>136.07000000000016</v>
          </cell>
          <cell r="AU25">
            <v>457876</v>
          </cell>
          <cell r="AV25">
            <v>1</v>
          </cell>
          <cell r="AW25">
            <v>457876</v>
          </cell>
          <cell r="BB25" t="str">
            <v>200</v>
          </cell>
          <cell r="BC25" t="str">
            <v>Cherokee Co.</v>
          </cell>
          <cell r="BD25">
            <v>3216729895</v>
          </cell>
          <cell r="BE25">
            <v>455.43</v>
          </cell>
          <cell r="BF25">
            <v>7063061</v>
          </cell>
          <cell r="BG25">
            <v>0.30430000000000001</v>
          </cell>
          <cell r="BH25"/>
          <cell r="BI25">
            <v>3365</v>
          </cell>
          <cell r="BJ25">
            <v>7.39</v>
          </cell>
          <cell r="BK25">
            <v>28593</v>
          </cell>
          <cell r="BL25">
            <v>63</v>
          </cell>
          <cell r="BN25" t="str">
            <v>190</v>
          </cell>
          <cell r="BO25" t="str">
            <v>Chatham County</v>
          </cell>
          <cell r="BP25">
            <v>1.0340116460613304</v>
          </cell>
          <cell r="BQ25">
            <v>1.0018651685393258</v>
          </cell>
          <cell r="BR25">
            <v>0.96329411764705886</v>
          </cell>
          <cell r="BS25"/>
          <cell r="BT25">
            <v>2009</v>
          </cell>
          <cell r="BU25">
            <v>0.9879</v>
          </cell>
          <cell r="BV25"/>
          <cell r="BW25">
            <v>0.63380000000000003</v>
          </cell>
          <cell r="BX25">
            <v>0.626</v>
          </cell>
          <cell r="BY25">
            <v>0.93710000000000004</v>
          </cell>
          <cell r="CA25" t="str">
            <v>200</v>
          </cell>
          <cell r="CB25" t="str">
            <v>Cherokee Co.</v>
          </cell>
          <cell r="CC25">
            <v>28347</v>
          </cell>
          <cell r="CD25">
            <v>29678</v>
          </cell>
          <cell r="CE25">
            <v>29512</v>
          </cell>
          <cell r="CF25">
            <v>29179</v>
          </cell>
          <cell r="CG25">
            <v>0.71060000000000001</v>
          </cell>
          <cell r="CH25"/>
          <cell r="CI25">
            <v>-333</v>
          </cell>
          <cell r="CJ25">
            <v>-1.1299999999999999E-2</v>
          </cell>
          <cell r="CL25" t="str">
            <v>200</v>
          </cell>
          <cell r="CM25" t="str">
            <v>Cherokee Co.</v>
          </cell>
          <cell r="CN25">
            <v>0.92839999999999989</v>
          </cell>
          <cell r="CO25"/>
          <cell r="CP25">
            <v>3365</v>
          </cell>
          <cell r="CQ25">
            <v>6721353</v>
          </cell>
          <cell r="CR25">
            <v>0</v>
          </cell>
          <cell r="CS25">
            <v>6721353</v>
          </cell>
          <cell r="CT25">
            <v>1997.43</v>
          </cell>
          <cell r="CU25"/>
          <cell r="CV25">
            <v>1764.31</v>
          </cell>
          <cell r="CW25">
            <v>136.07000000000016</v>
          </cell>
          <cell r="CX25">
            <v>1</v>
          </cell>
          <cell r="CY25"/>
          <cell r="CZ25">
            <v>0.51400000000000001</v>
          </cell>
          <cell r="DA25" t="str">
            <v/>
          </cell>
          <cell r="DB25"/>
          <cell r="DC25">
            <v>1</v>
          </cell>
          <cell r="DX25" t="str">
            <v>100</v>
          </cell>
          <cell r="DY25" t="str">
            <v>10A</v>
          </cell>
          <cell r="DZ25" t="str">
            <v>CS</v>
          </cell>
          <cell r="EA25" t="str">
            <v>Charter Day School</v>
          </cell>
          <cell r="EB25">
            <v>1050</v>
          </cell>
          <cell r="EC25"/>
          <cell r="ED25">
            <v>1050</v>
          </cell>
          <cell r="EE25"/>
          <cell r="EF25"/>
          <cell r="EG25">
            <v>7.3694553621560924E-2</v>
          </cell>
          <cell r="EH25"/>
          <cell r="EI25">
            <v>0</v>
          </cell>
          <cell r="EJ25"/>
          <cell r="EK25">
            <v>0</v>
          </cell>
          <cell r="EL25"/>
          <cell r="EM25"/>
          <cell r="EN25"/>
          <cell r="EO25"/>
        </row>
        <row r="26">
          <cell r="K26" t="str">
            <v>210</v>
          </cell>
          <cell r="L26" t="str">
            <v>Chowan County</v>
          </cell>
          <cell r="M26">
            <v>1139071111</v>
          </cell>
          <cell r="N26">
            <v>52235760</v>
          </cell>
          <cell r="O26">
            <v>1086835351</v>
          </cell>
          <cell r="P26">
            <v>2014</v>
          </cell>
          <cell r="Q26">
            <v>0.9748</v>
          </cell>
          <cell r="R26">
            <v>1114931628</v>
          </cell>
          <cell r="S26">
            <v>52235760</v>
          </cell>
          <cell r="T26">
            <v>33875153</v>
          </cell>
          <cell r="U26">
            <v>256645836</v>
          </cell>
          <cell r="V26">
            <v>1457688377</v>
          </cell>
          <cell r="X26" t="str">
            <v>210</v>
          </cell>
          <cell r="Y26" t="str">
            <v>Chowan County</v>
          </cell>
          <cell r="Z26">
            <v>1457688377</v>
          </cell>
          <cell r="AA26">
            <v>9649897.0557400007</v>
          </cell>
          <cell r="AB26">
            <v>2797295</v>
          </cell>
          <cell r="AC26">
            <v>56531</v>
          </cell>
          <cell r="AD26">
            <v>12503723.055740001</v>
          </cell>
          <cell r="AE26">
            <v>1962</v>
          </cell>
          <cell r="AF26">
            <v>6373</v>
          </cell>
          <cell r="AG26">
            <v>1.0434000000000001</v>
          </cell>
          <cell r="AI26" t="str">
            <v>210</v>
          </cell>
          <cell r="AJ26" t="str">
            <v>Chowan County</v>
          </cell>
          <cell r="AK26">
            <v>12503723.055740001</v>
          </cell>
          <cell r="AL26">
            <v>1962</v>
          </cell>
          <cell r="AM26">
            <v>6373</v>
          </cell>
          <cell r="AN26">
            <v>1.0434000000000001</v>
          </cell>
          <cell r="AO26">
            <v>0.36409999999999998</v>
          </cell>
          <cell r="AP26">
            <v>0.85260000000000002</v>
          </cell>
          <cell r="AQ26">
            <v>0.88009999999999999</v>
          </cell>
          <cell r="AR26">
            <v>0.88009999999999999</v>
          </cell>
          <cell r="AS26">
            <v>1672.52</v>
          </cell>
          <cell r="AT26">
            <v>227.86000000000013</v>
          </cell>
          <cell r="AU26">
            <v>447061</v>
          </cell>
          <cell r="AV26">
            <v>1</v>
          </cell>
          <cell r="AW26">
            <v>447061</v>
          </cell>
          <cell r="BB26" t="str">
            <v>210</v>
          </cell>
          <cell r="BC26" t="str">
            <v>Chowan Co.</v>
          </cell>
          <cell r="BD26">
            <v>1457688377</v>
          </cell>
          <cell r="BE26">
            <v>172.47</v>
          </cell>
          <cell r="BF26">
            <v>8451837</v>
          </cell>
          <cell r="BG26">
            <v>0.36409999999999998</v>
          </cell>
          <cell r="BH26"/>
          <cell r="BI26">
            <v>1962</v>
          </cell>
          <cell r="BJ26">
            <v>11.38</v>
          </cell>
          <cell r="BK26">
            <v>14314</v>
          </cell>
          <cell r="BL26">
            <v>83</v>
          </cell>
          <cell r="BN26" t="str">
            <v>200</v>
          </cell>
          <cell r="BO26" t="str">
            <v>Cherokee County</v>
          </cell>
          <cell r="BP26">
            <v>1.054313725490196</v>
          </cell>
          <cell r="BQ26">
            <v>1.0592631578947369</v>
          </cell>
          <cell r="BR26">
            <v>1.0054596273291927</v>
          </cell>
          <cell r="BS26"/>
          <cell r="BT26">
            <v>2012</v>
          </cell>
          <cell r="BU26">
            <v>1.0315000000000001</v>
          </cell>
          <cell r="BV26"/>
          <cell r="BW26">
            <v>0.52</v>
          </cell>
          <cell r="BX26">
            <v>0.53600000000000003</v>
          </cell>
          <cell r="BY26">
            <v>0.8024</v>
          </cell>
          <cell r="CA26" t="str">
            <v>210</v>
          </cell>
          <cell r="CB26" t="str">
            <v>Chowan Co.</v>
          </cell>
          <cell r="CC26">
            <v>34055</v>
          </cell>
          <cell r="CD26">
            <v>35123</v>
          </cell>
          <cell r="CE26">
            <v>35841</v>
          </cell>
          <cell r="CF26">
            <v>35006.333333333336</v>
          </cell>
          <cell r="CG26">
            <v>0.85260000000000002</v>
          </cell>
          <cell r="CH26"/>
          <cell r="CI26">
            <v>-834.66666666666424</v>
          </cell>
          <cell r="CJ26">
            <v>-2.3300000000000001E-2</v>
          </cell>
          <cell r="CL26" t="str">
            <v>210</v>
          </cell>
          <cell r="CM26" t="str">
            <v>Chowan Co.</v>
          </cell>
          <cell r="CN26">
            <v>0.88009999999999999</v>
          </cell>
          <cell r="CO26"/>
          <cell r="CP26">
            <v>1962</v>
          </cell>
          <cell r="CQ26">
            <v>3550000</v>
          </cell>
          <cell r="CR26">
            <v>0</v>
          </cell>
          <cell r="CS26">
            <v>3550000</v>
          </cell>
          <cell r="CT26">
            <v>1809.38</v>
          </cell>
          <cell r="CU26"/>
          <cell r="CV26">
            <v>1672.52</v>
          </cell>
          <cell r="CW26">
            <v>227.86000000000013</v>
          </cell>
          <cell r="CX26">
            <v>1</v>
          </cell>
          <cell r="CY26"/>
          <cell r="CZ26">
            <v>0.72099999999999997</v>
          </cell>
          <cell r="DA26">
            <v>1</v>
          </cell>
          <cell r="DB26"/>
          <cell r="DC26">
            <v>1</v>
          </cell>
          <cell r="DX26" t="str">
            <v>100</v>
          </cell>
          <cell r="DY26" t="str">
            <v>10B</v>
          </cell>
          <cell r="DZ26" t="str">
            <v>CS</v>
          </cell>
          <cell r="EA26" t="str">
            <v>South Brunswick Charter School</v>
          </cell>
          <cell r="EB26">
            <v>427</v>
          </cell>
          <cell r="EC26"/>
          <cell r="ED26">
            <v>427</v>
          </cell>
          <cell r="EE26">
            <v>14248</v>
          </cell>
          <cell r="EF26"/>
          <cell r="EG26">
            <v>2.9969118472768109E-2</v>
          </cell>
          <cell r="EH26"/>
          <cell r="EI26">
            <v>0</v>
          </cell>
          <cell r="EJ26"/>
          <cell r="EK26">
            <v>0</v>
          </cell>
          <cell r="EL26"/>
          <cell r="EM26"/>
          <cell r="EN26"/>
          <cell r="EO26"/>
        </row>
        <row r="27">
          <cell r="K27" t="str">
            <v>220</v>
          </cell>
          <cell r="L27" t="str">
            <v>Clay County</v>
          </cell>
          <cell r="M27">
            <v>1965045008</v>
          </cell>
          <cell r="N27">
            <v>45148982</v>
          </cell>
          <cell r="O27">
            <v>1919896026</v>
          </cell>
          <cell r="P27">
            <v>2010</v>
          </cell>
          <cell r="Q27">
            <v>1.2927999999999999</v>
          </cell>
          <cell r="R27">
            <v>1485068089</v>
          </cell>
          <cell r="S27">
            <v>45148982</v>
          </cell>
          <cell r="T27">
            <v>32813349</v>
          </cell>
          <cell r="U27">
            <v>157378824</v>
          </cell>
          <cell r="V27">
            <v>1720409244</v>
          </cell>
          <cell r="X27" t="str">
            <v>220</v>
          </cell>
          <cell r="Y27" t="str">
            <v>Clay County</v>
          </cell>
          <cell r="Z27">
            <v>1720409244</v>
          </cell>
          <cell r="AA27">
            <v>11389109.195280001</v>
          </cell>
          <cell r="AB27">
            <v>2232976</v>
          </cell>
          <cell r="AC27">
            <v>41967</v>
          </cell>
          <cell r="AD27">
            <v>13664052.195280001</v>
          </cell>
          <cell r="AE27">
            <v>1280</v>
          </cell>
          <cell r="AF27">
            <v>10675</v>
          </cell>
          <cell r="AG27">
            <v>1.7477</v>
          </cell>
          <cell r="AI27" t="str">
            <v>220</v>
          </cell>
          <cell r="AJ27" t="str">
            <v>Clay County</v>
          </cell>
          <cell r="AK27">
            <v>13664052.195280001</v>
          </cell>
          <cell r="AL27">
            <v>1280</v>
          </cell>
          <cell r="AM27">
            <v>10675</v>
          </cell>
          <cell r="AN27">
            <v>1.7477</v>
          </cell>
          <cell r="AO27">
            <v>0.34510000000000002</v>
          </cell>
          <cell r="AP27">
            <v>0.72899999999999998</v>
          </cell>
          <cell r="AQ27">
            <v>1.0981000000000001</v>
          </cell>
          <cell r="AR27" t="str">
            <v/>
          </cell>
          <cell r="AS27" t="str">
            <v/>
          </cell>
          <cell r="AT27" t="str">
            <v/>
          </cell>
          <cell r="AU27">
            <v>0</v>
          </cell>
          <cell r="AV27" t="str">
            <v/>
          </cell>
          <cell r="AW27">
            <v>0</v>
          </cell>
          <cell r="BB27" t="str">
            <v>220</v>
          </cell>
          <cell r="BC27" t="str">
            <v>Clay Co.</v>
          </cell>
          <cell r="BD27">
            <v>1720409244</v>
          </cell>
          <cell r="BE27">
            <v>214.75</v>
          </cell>
          <cell r="BF27">
            <v>8011219</v>
          </cell>
          <cell r="BG27">
            <v>0.34510000000000002</v>
          </cell>
          <cell r="BH27"/>
          <cell r="BI27">
            <v>1280</v>
          </cell>
          <cell r="BJ27">
            <v>5.96</v>
          </cell>
          <cell r="BK27">
            <v>11238</v>
          </cell>
          <cell r="BL27">
            <v>52</v>
          </cell>
          <cell r="BN27" t="str">
            <v>210</v>
          </cell>
          <cell r="BO27" t="str">
            <v>Chowan County</v>
          </cell>
          <cell r="BP27">
            <v>0.98681388012618299</v>
          </cell>
          <cell r="BQ27">
            <v>0.93562500000000004</v>
          </cell>
          <cell r="BR27">
            <v>0.97375964285714289</v>
          </cell>
          <cell r="BS27"/>
          <cell r="BT27">
            <v>2014</v>
          </cell>
          <cell r="BU27">
            <v>0.96319999999999995</v>
          </cell>
          <cell r="BV27"/>
          <cell r="BW27">
            <v>0.74</v>
          </cell>
          <cell r="BX27">
            <v>0.71299999999999997</v>
          </cell>
          <cell r="BY27">
            <v>1.0673999999999999</v>
          </cell>
          <cell r="CA27" t="str">
            <v>220</v>
          </cell>
          <cell r="CB27" t="str">
            <v>Clay Co.</v>
          </cell>
          <cell r="CC27">
            <v>29111</v>
          </cell>
          <cell r="CD27">
            <v>30275</v>
          </cell>
          <cell r="CE27">
            <v>30408</v>
          </cell>
          <cell r="CF27">
            <v>29931.333333333332</v>
          </cell>
          <cell r="CG27">
            <v>0.72899999999999998</v>
          </cell>
          <cell r="CH27"/>
          <cell r="CI27">
            <v>-476.66666666666788</v>
          </cell>
          <cell r="CJ27">
            <v>-1.5699999999999999E-2</v>
          </cell>
          <cell r="CL27" t="str">
            <v>220</v>
          </cell>
          <cell r="CM27" t="str">
            <v>Clay Co.</v>
          </cell>
          <cell r="CN27" t="str">
            <v/>
          </cell>
          <cell r="CO27"/>
          <cell r="CP27">
            <v>1280</v>
          </cell>
          <cell r="CQ27">
            <v>1375171</v>
          </cell>
          <cell r="CR27">
            <v>0</v>
          </cell>
          <cell r="CS27">
            <v>1375171</v>
          </cell>
          <cell r="CT27">
            <v>1074.3499999999999</v>
          </cell>
          <cell r="CU27"/>
          <cell r="CV27" t="str">
            <v/>
          </cell>
          <cell r="CW27" t="str">
            <v/>
          </cell>
          <cell r="CX27" t="str">
            <v/>
          </cell>
          <cell r="CY27"/>
          <cell r="CZ27">
            <v>0.49099999999999999</v>
          </cell>
          <cell r="DA27" t="str">
            <v/>
          </cell>
          <cell r="DB27"/>
          <cell r="DC27" t="str">
            <v/>
          </cell>
          <cell r="DX27" t="str">
            <v>110</v>
          </cell>
          <cell r="DY27" t="str">
            <v>110</v>
          </cell>
          <cell r="DZ27" t="str">
            <v>LEA</v>
          </cell>
          <cell r="EA27" t="str">
            <v>Buncombe County</v>
          </cell>
          <cell r="EB27">
            <v>24064</v>
          </cell>
          <cell r="EC27"/>
          <cell r="ED27">
            <v>24064</v>
          </cell>
          <cell r="EE27"/>
          <cell r="EF27"/>
          <cell r="EG27">
            <v>0.77190056134723339</v>
          </cell>
          <cell r="EH27"/>
          <cell r="EI27">
            <v>0</v>
          </cell>
          <cell r="EJ27"/>
          <cell r="EK27">
            <v>0</v>
          </cell>
          <cell r="EL27">
            <v>0</v>
          </cell>
          <cell r="EM27">
            <v>0</v>
          </cell>
          <cell r="EN27"/>
          <cell r="EO27"/>
        </row>
        <row r="28">
          <cell r="K28" t="str">
            <v>230</v>
          </cell>
          <cell r="L28" t="str">
            <v>Cleveland County</v>
          </cell>
          <cell r="M28">
            <v>5222851197</v>
          </cell>
          <cell r="N28">
            <v>220606549</v>
          </cell>
          <cell r="O28">
            <v>5002244648</v>
          </cell>
          <cell r="P28">
            <v>2016</v>
          </cell>
          <cell r="Q28">
            <v>0.97640000000000005</v>
          </cell>
          <cell r="R28">
            <v>5123151012</v>
          </cell>
          <cell r="S28">
            <v>220606549</v>
          </cell>
          <cell r="T28">
            <v>836863332</v>
          </cell>
          <cell r="U28">
            <v>2374914485</v>
          </cell>
          <cell r="V28">
            <v>8555535378</v>
          </cell>
          <cell r="X28" t="str">
            <v>230</v>
          </cell>
          <cell r="Y28" t="str">
            <v>Cleveland County</v>
          </cell>
          <cell r="Z28">
            <v>8555535378</v>
          </cell>
          <cell r="AA28">
            <v>56637644.202359997</v>
          </cell>
          <cell r="AB28">
            <v>18619333</v>
          </cell>
          <cell r="AC28">
            <v>444627</v>
          </cell>
          <cell r="AD28">
            <v>75701604.202360004</v>
          </cell>
          <cell r="AE28">
            <v>15349</v>
          </cell>
          <cell r="AF28">
            <v>4932</v>
          </cell>
          <cell r="AG28">
            <v>0.8075</v>
          </cell>
          <cell r="AI28" t="str">
            <v>230</v>
          </cell>
          <cell r="AJ28" t="str">
            <v>Cleveland County</v>
          </cell>
          <cell r="AK28">
            <v>75701604.202360004</v>
          </cell>
          <cell r="AL28">
            <v>15349</v>
          </cell>
          <cell r="AM28">
            <v>4932</v>
          </cell>
          <cell r="AN28">
            <v>0.8075</v>
          </cell>
          <cell r="AO28">
            <v>0.79390000000000005</v>
          </cell>
          <cell r="AP28">
            <v>0.81520000000000004</v>
          </cell>
          <cell r="AQ28">
            <v>0.81</v>
          </cell>
          <cell r="AR28">
            <v>0.81</v>
          </cell>
          <cell r="AS28">
            <v>1539.31</v>
          </cell>
          <cell r="AT28">
            <v>361.07000000000016</v>
          </cell>
          <cell r="AU28">
            <v>5542063</v>
          </cell>
          <cell r="AV28">
            <v>1</v>
          </cell>
          <cell r="AW28">
            <v>5542063</v>
          </cell>
          <cell r="BB28" t="str">
            <v>230</v>
          </cell>
          <cell r="BC28" t="str">
            <v>Cleveland Co.</v>
          </cell>
          <cell r="BD28">
            <v>8555535378</v>
          </cell>
          <cell r="BE28">
            <v>464.25</v>
          </cell>
          <cell r="BF28">
            <v>18428725</v>
          </cell>
          <cell r="BG28">
            <v>0.79390000000000005</v>
          </cell>
          <cell r="BH28"/>
          <cell r="BI28">
            <v>15349</v>
          </cell>
          <cell r="BJ28">
            <v>33.06</v>
          </cell>
          <cell r="BK28">
            <v>98127</v>
          </cell>
          <cell r="BL28">
            <v>211</v>
          </cell>
          <cell r="BN28" t="str">
            <v>220</v>
          </cell>
          <cell r="BO28" t="str">
            <v>Clay County</v>
          </cell>
          <cell r="BP28">
            <v>1.2987588389457549</v>
          </cell>
          <cell r="BQ28">
            <v>1.4</v>
          </cell>
          <cell r="BR28">
            <v>1.2946740740740743</v>
          </cell>
          <cell r="BS28"/>
          <cell r="BT28">
            <v>2010</v>
          </cell>
          <cell r="BU28">
            <v>1.3305</v>
          </cell>
          <cell r="BV28"/>
          <cell r="BW28">
            <v>0.36</v>
          </cell>
          <cell r="BX28">
            <v>0.47899999999999998</v>
          </cell>
          <cell r="BY28">
            <v>0.71709999999999996</v>
          </cell>
          <cell r="CA28" t="str">
            <v>230</v>
          </cell>
          <cell r="CB28" t="str">
            <v>Cleveland Co.</v>
          </cell>
          <cell r="CC28">
            <v>32232</v>
          </cell>
          <cell r="CD28">
            <v>33786</v>
          </cell>
          <cell r="CE28">
            <v>34401</v>
          </cell>
          <cell r="CF28">
            <v>33473</v>
          </cell>
          <cell r="CG28">
            <v>0.81520000000000004</v>
          </cell>
          <cell r="CH28"/>
          <cell r="CI28">
            <v>-928</v>
          </cell>
          <cell r="CJ28">
            <v>-2.7E-2</v>
          </cell>
          <cell r="CL28" t="str">
            <v>230</v>
          </cell>
          <cell r="CM28" t="str">
            <v>Cleveland Co.</v>
          </cell>
          <cell r="CN28">
            <v>0.81</v>
          </cell>
          <cell r="CO28"/>
          <cell r="CP28">
            <v>15349</v>
          </cell>
          <cell r="CQ28">
            <v>9900000</v>
          </cell>
          <cell r="CR28">
            <v>11630228</v>
          </cell>
          <cell r="CS28">
            <v>21530228</v>
          </cell>
          <cell r="CT28">
            <v>1402.71</v>
          </cell>
          <cell r="CU28"/>
          <cell r="CV28">
            <v>1539.31</v>
          </cell>
          <cell r="CW28">
            <v>361.07000000000016</v>
          </cell>
          <cell r="CX28">
            <v>0.91100000000000003</v>
          </cell>
          <cell r="CY28"/>
          <cell r="CZ28">
            <v>0.70299999999999996</v>
          </cell>
          <cell r="DA28">
            <v>1</v>
          </cell>
          <cell r="DB28"/>
          <cell r="DC28">
            <v>1</v>
          </cell>
          <cell r="DX28" t="str">
            <v>110</v>
          </cell>
          <cell r="DY28" t="str">
            <v>111</v>
          </cell>
          <cell r="DZ28" t="str">
            <v>LEA</v>
          </cell>
          <cell r="EA28" t="str">
            <v>Asheville City</v>
          </cell>
          <cell r="EB28">
            <v>4446</v>
          </cell>
          <cell r="EC28"/>
          <cell r="ED28">
            <v>4446</v>
          </cell>
          <cell r="EE28"/>
          <cell r="EF28"/>
          <cell r="EG28">
            <v>0.14261427425821974</v>
          </cell>
          <cell r="EH28"/>
          <cell r="EI28">
            <v>0</v>
          </cell>
          <cell r="EJ28"/>
          <cell r="EK28">
            <v>0</v>
          </cell>
          <cell r="EL28"/>
          <cell r="EM28"/>
          <cell r="EN28"/>
          <cell r="EO28"/>
        </row>
        <row r="29">
          <cell r="K29" t="str">
            <v>240</v>
          </cell>
          <cell r="L29" t="str">
            <v xml:space="preserve">Columbus County  </v>
          </cell>
          <cell r="M29">
            <v>2379949055</v>
          </cell>
          <cell r="N29">
            <v>244146100</v>
          </cell>
          <cell r="O29">
            <v>2135802955</v>
          </cell>
          <cell r="P29">
            <v>2013</v>
          </cell>
          <cell r="Q29">
            <v>0.96220000000000006</v>
          </cell>
          <cell r="R29">
            <v>2219707914</v>
          </cell>
          <cell r="S29">
            <v>244146100</v>
          </cell>
          <cell r="T29">
            <v>183742147</v>
          </cell>
          <cell r="U29">
            <v>1264296404</v>
          </cell>
          <cell r="V29">
            <v>3911892565</v>
          </cell>
          <cell r="X29" t="str">
            <v>240</v>
          </cell>
          <cell r="Y29" t="str">
            <v>Columbus County</v>
          </cell>
          <cell r="Z29">
            <v>3911892565</v>
          </cell>
          <cell r="AA29">
            <v>25896728.780299999</v>
          </cell>
          <cell r="AB29">
            <v>8546787</v>
          </cell>
          <cell r="AC29">
            <v>249297</v>
          </cell>
          <cell r="AD29">
            <v>34692812.780299999</v>
          </cell>
          <cell r="AE29">
            <v>8665</v>
          </cell>
          <cell r="AF29">
            <v>4004</v>
          </cell>
          <cell r="AG29">
            <v>0.65549999999999997</v>
          </cell>
          <cell r="AI29" t="str">
            <v>240</v>
          </cell>
          <cell r="AJ29" t="str">
            <v>Columbus County</v>
          </cell>
          <cell r="AK29">
            <v>34692812.780299999</v>
          </cell>
          <cell r="AL29">
            <v>8665</v>
          </cell>
          <cell r="AM29">
            <v>4004</v>
          </cell>
          <cell r="AN29">
            <v>0.65549999999999997</v>
          </cell>
          <cell r="AO29">
            <v>0.17979999999999999</v>
          </cell>
          <cell r="AP29">
            <v>0.73929999999999996</v>
          </cell>
          <cell r="AQ29">
            <v>0.64989999999999992</v>
          </cell>
          <cell r="AR29">
            <v>0.64989999999999992</v>
          </cell>
          <cell r="AS29">
            <v>1235.06</v>
          </cell>
          <cell r="AT29">
            <v>665.32000000000016</v>
          </cell>
          <cell r="AU29">
            <v>5764998</v>
          </cell>
          <cell r="AV29">
            <v>1</v>
          </cell>
          <cell r="AW29">
            <v>5764998</v>
          </cell>
          <cell r="BB29" t="str">
            <v>240</v>
          </cell>
          <cell r="BC29" t="str">
            <v>Columbus Co.</v>
          </cell>
          <cell r="BD29">
            <v>3911892565</v>
          </cell>
          <cell r="BE29">
            <v>937.29</v>
          </cell>
          <cell r="BF29">
            <v>4173620</v>
          </cell>
          <cell r="BG29">
            <v>0.17979999999999999</v>
          </cell>
          <cell r="BH29"/>
          <cell r="BI29">
            <v>8665</v>
          </cell>
          <cell r="BJ29">
            <v>9.24</v>
          </cell>
          <cell r="BK29">
            <v>56754</v>
          </cell>
          <cell r="BL29">
            <v>61</v>
          </cell>
          <cell r="BN29" t="str">
            <v>230</v>
          </cell>
          <cell r="BO29" t="str">
            <v>Cleveland County</v>
          </cell>
          <cell r="BP29">
            <v>1.0895615384615385</v>
          </cell>
          <cell r="BQ29">
            <v>1.0222678346810423</v>
          </cell>
          <cell r="BR29">
            <v>1.0034933333333333</v>
          </cell>
          <cell r="BS29"/>
          <cell r="BT29">
            <v>2016</v>
          </cell>
          <cell r="BU29">
            <v>1.0034933333333333</v>
          </cell>
          <cell r="BV29"/>
          <cell r="BW29">
            <v>0.72</v>
          </cell>
          <cell r="BX29">
            <v>0.72299999999999998</v>
          </cell>
          <cell r="BY29">
            <v>1.0823</v>
          </cell>
          <cell r="CA29" t="str">
            <v>240</v>
          </cell>
          <cell r="CB29" t="str">
            <v>Columbus Co.</v>
          </cell>
          <cell r="CC29">
            <v>29728</v>
          </cell>
          <cell r="CD29">
            <v>30149</v>
          </cell>
          <cell r="CE29">
            <v>31192</v>
          </cell>
          <cell r="CF29">
            <v>30356.333333333332</v>
          </cell>
          <cell r="CG29">
            <v>0.73929999999999996</v>
          </cell>
          <cell r="CH29"/>
          <cell r="CI29">
            <v>-835.66666666666788</v>
          </cell>
          <cell r="CJ29">
            <v>-2.6800000000000001E-2</v>
          </cell>
          <cell r="CL29" t="str">
            <v>240</v>
          </cell>
          <cell r="CM29" t="str">
            <v>Columbus Co.</v>
          </cell>
          <cell r="CN29">
            <v>0.64989999999999992</v>
          </cell>
          <cell r="CO29"/>
          <cell r="CP29">
            <v>8665</v>
          </cell>
          <cell r="CQ29">
            <v>8041042</v>
          </cell>
          <cell r="CR29">
            <v>0</v>
          </cell>
          <cell r="CS29">
            <v>8041042</v>
          </cell>
          <cell r="CT29">
            <v>927.99</v>
          </cell>
          <cell r="CU29"/>
          <cell r="CV29">
            <v>1235.06</v>
          </cell>
          <cell r="CW29">
            <v>665.32000000000016</v>
          </cell>
          <cell r="CX29">
            <v>0.751</v>
          </cell>
          <cell r="CY29"/>
          <cell r="CZ29">
            <v>0.77500000000000002</v>
          </cell>
          <cell r="DA29">
            <v>1</v>
          </cell>
          <cell r="DB29"/>
          <cell r="DC29">
            <v>1</v>
          </cell>
          <cell r="DX29" t="str">
            <v>110</v>
          </cell>
          <cell r="DY29" t="str">
            <v>11A</v>
          </cell>
          <cell r="DZ29" t="str">
            <v>CS</v>
          </cell>
          <cell r="EA29" t="str">
            <v>Evergreen Community</v>
          </cell>
          <cell r="EB29">
            <v>444</v>
          </cell>
          <cell r="EC29"/>
          <cell r="ED29">
            <v>444</v>
          </cell>
          <cell r="EE29"/>
          <cell r="EF29"/>
          <cell r="EG29">
            <v>1.4242181234963914E-2</v>
          </cell>
          <cell r="EH29"/>
          <cell r="EI29">
            <v>0</v>
          </cell>
          <cell r="EJ29"/>
          <cell r="EK29">
            <v>0</v>
          </cell>
          <cell r="EL29"/>
          <cell r="EM29"/>
          <cell r="EN29"/>
          <cell r="EO29"/>
        </row>
        <row r="30">
          <cell r="K30" t="str">
            <v>250</v>
          </cell>
          <cell r="L30" t="str">
            <v>Craven County</v>
          </cell>
          <cell r="M30">
            <v>7505204777</v>
          </cell>
          <cell r="N30">
            <v>133196948</v>
          </cell>
          <cell r="O30">
            <v>7372007829</v>
          </cell>
          <cell r="P30">
            <v>2016</v>
          </cell>
          <cell r="Q30">
            <v>0.99460000000000004</v>
          </cell>
          <cell r="R30">
            <v>7412032806</v>
          </cell>
          <cell r="S30">
            <v>133196948</v>
          </cell>
          <cell r="T30">
            <v>162065213</v>
          </cell>
          <cell r="U30">
            <v>1655371008</v>
          </cell>
          <cell r="V30">
            <v>9362665975</v>
          </cell>
          <cell r="X30" t="str">
            <v>250</v>
          </cell>
          <cell r="Y30" t="str">
            <v>Craven County</v>
          </cell>
          <cell r="Z30">
            <v>9362665975</v>
          </cell>
          <cell r="AA30">
            <v>61980848.754500002</v>
          </cell>
          <cell r="AB30">
            <v>16186746</v>
          </cell>
          <cell r="AC30">
            <v>317989</v>
          </cell>
          <cell r="AD30">
            <v>78485583.754500002</v>
          </cell>
          <cell r="AE30">
            <v>13625</v>
          </cell>
          <cell r="AF30">
            <v>5760</v>
          </cell>
          <cell r="AG30">
            <v>0.94299999999999995</v>
          </cell>
          <cell r="AI30" t="str">
            <v>250</v>
          </cell>
          <cell r="AJ30" t="str">
            <v>Craven County</v>
          </cell>
          <cell r="AK30">
            <v>78485583.754500002</v>
          </cell>
          <cell r="AL30">
            <v>13625</v>
          </cell>
          <cell r="AM30">
            <v>5760</v>
          </cell>
          <cell r="AN30">
            <v>0.94299999999999995</v>
          </cell>
          <cell r="AO30">
            <v>0.56889999999999996</v>
          </cell>
          <cell r="AP30">
            <v>0.99319999999999997</v>
          </cell>
          <cell r="AQ30">
            <v>0.93069999999999986</v>
          </cell>
          <cell r="AR30">
            <v>0.93069999999999986</v>
          </cell>
          <cell r="AS30">
            <v>1768.68</v>
          </cell>
          <cell r="AT30">
            <v>131.70000000000005</v>
          </cell>
          <cell r="AU30">
            <v>1794413</v>
          </cell>
          <cell r="AV30">
            <v>0.90600000000000003</v>
          </cell>
          <cell r="AW30">
            <v>1625738</v>
          </cell>
          <cell r="BB30" t="str">
            <v>250</v>
          </cell>
          <cell r="BC30" t="str">
            <v>Craven Co.</v>
          </cell>
          <cell r="BD30">
            <v>9362665975</v>
          </cell>
          <cell r="BE30">
            <v>708.96</v>
          </cell>
          <cell r="BF30">
            <v>13206198</v>
          </cell>
          <cell r="BG30">
            <v>0.56889999999999996</v>
          </cell>
          <cell r="BH30"/>
          <cell r="BI30">
            <v>13625</v>
          </cell>
          <cell r="BJ30">
            <v>19.22</v>
          </cell>
          <cell r="BK30">
            <v>103272</v>
          </cell>
          <cell r="BL30">
            <v>146</v>
          </cell>
          <cell r="BN30" t="str">
            <v>240</v>
          </cell>
          <cell r="BO30" t="str">
            <v>Columbus County</v>
          </cell>
          <cell r="BP30">
            <v>0.93426794871794872</v>
          </cell>
          <cell r="BQ30">
            <v>0.97744705882352945</v>
          </cell>
          <cell r="BR30">
            <v>0.95354802259887006</v>
          </cell>
          <cell r="BS30"/>
          <cell r="BT30">
            <v>2013</v>
          </cell>
          <cell r="BU30">
            <v>0.95830000000000004</v>
          </cell>
          <cell r="BV30"/>
          <cell r="BW30">
            <v>0.80500000000000005</v>
          </cell>
          <cell r="BX30">
            <v>0.77100000000000002</v>
          </cell>
          <cell r="BY30">
            <v>1.1541999999999999</v>
          </cell>
          <cell r="CA30" t="str">
            <v>250</v>
          </cell>
          <cell r="CB30" t="str">
            <v>Craven Co.</v>
          </cell>
          <cell r="CC30">
            <v>39346</v>
          </cell>
          <cell r="CD30">
            <v>41031</v>
          </cell>
          <cell r="CE30">
            <v>41962</v>
          </cell>
          <cell r="CF30">
            <v>40779.666666666664</v>
          </cell>
          <cell r="CG30">
            <v>0.99319999999999997</v>
          </cell>
          <cell r="CH30"/>
          <cell r="CI30">
            <v>-1182.3333333333358</v>
          </cell>
          <cell r="CJ30">
            <v>-2.8199999999999999E-2</v>
          </cell>
          <cell r="CL30" t="str">
            <v>250</v>
          </cell>
          <cell r="CM30" t="str">
            <v>Craven Co.</v>
          </cell>
          <cell r="CN30">
            <v>0.93069999999999986</v>
          </cell>
          <cell r="CO30"/>
          <cell r="CP30">
            <v>13625</v>
          </cell>
          <cell r="CQ30">
            <v>21828486</v>
          </cell>
          <cell r="CR30">
            <v>0</v>
          </cell>
          <cell r="CS30">
            <v>21828486</v>
          </cell>
          <cell r="CT30">
            <v>1602.09</v>
          </cell>
          <cell r="CU30"/>
          <cell r="CV30">
            <v>1768.68</v>
          </cell>
          <cell r="CW30">
            <v>131.70000000000005</v>
          </cell>
          <cell r="CX30">
            <v>0.90600000000000003</v>
          </cell>
          <cell r="CY30"/>
          <cell r="CZ30">
            <v>0.53600000000000003</v>
          </cell>
          <cell r="DA30" t="str">
            <v/>
          </cell>
          <cell r="DB30"/>
          <cell r="DC30">
            <v>0.90600000000000003</v>
          </cell>
          <cell r="DX30" t="str">
            <v>110</v>
          </cell>
          <cell r="DY30" t="str">
            <v>11B</v>
          </cell>
          <cell r="DZ30" t="str">
            <v>CS</v>
          </cell>
          <cell r="EA30" t="str">
            <v>Art Space CS</v>
          </cell>
          <cell r="EB30">
            <v>415</v>
          </cell>
          <cell r="EC30"/>
          <cell r="ED30">
            <v>415</v>
          </cell>
          <cell r="EE30"/>
          <cell r="EF30"/>
          <cell r="EG30">
            <v>1.3311948676824378E-2</v>
          </cell>
          <cell r="EH30"/>
          <cell r="EI30">
            <v>0</v>
          </cell>
          <cell r="EJ30"/>
          <cell r="EK30">
            <v>0</v>
          </cell>
          <cell r="EL30"/>
          <cell r="EM30"/>
          <cell r="EN30"/>
          <cell r="EO30"/>
        </row>
        <row r="31">
          <cell r="K31" t="str">
            <v>260</v>
          </cell>
          <cell r="L31" t="str">
            <v xml:space="preserve">Cumberland County  </v>
          </cell>
          <cell r="M31">
            <v>18523994806</v>
          </cell>
          <cell r="N31">
            <v>81861620</v>
          </cell>
          <cell r="O31">
            <v>18442133186</v>
          </cell>
          <cell r="P31">
            <v>2017</v>
          </cell>
          <cell r="Q31">
            <v>0.99540000000000006</v>
          </cell>
          <cell r="R31">
            <v>18527359038</v>
          </cell>
          <cell r="S31">
            <v>81861620</v>
          </cell>
          <cell r="T31">
            <v>439285847</v>
          </cell>
          <cell r="U31">
            <v>3961409684</v>
          </cell>
          <cell r="V31">
            <v>23009916189</v>
          </cell>
          <cell r="X31" t="str">
            <v>260</v>
          </cell>
          <cell r="Y31" t="str">
            <v>Cumberland County</v>
          </cell>
          <cell r="Z31">
            <v>23009916189</v>
          </cell>
          <cell r="AA31">
            <v>152325645.17118001</v>
          </cell>
          <cell r="AB31">
            <v>51679160</v>
          </cell>
          <cell r="AC31">
            <v>804624</v>
          </cell>
          <cell r="AD31">
            <v>204809429.17118001</v>
          </cell>
          <cell r="AE31">
            <v>51927</v>
          </cell>
          <cell r="AF31">
            <v>3944</v>
          </cell>
          <cell r="AG31">
            <v>0.64570000000000005</v>
          </cell>
          <cell r="AI31" t="str">
            <v>260</v>
          </cell>
          <cell r="AJ31" t="str">
            <v>Cumberland County</v>
          </cell>
          <cell r="AK31">
            <v>204809429.17118001</v>
          </cell>
          <cell r="AL31">
            <v>51927</v>
          </cell>
          <cell r="AM31">
            <v>3944</v>
          </cell>
          <cell r="AN31">
            <v>0.64570000000000005</v>
          </cell>
          <cell r="AO31">
            <v>1.5196000000000001</v>
          </cell>
          <cell r="AP31">
            <v>0.9032</v>
          </cell>
          <cell r="AQ31">
            <v>0.8619</v>
          </cell>
          <cell r="AR31">
            <v>0.8619</v>
          </cell>
          <cell r="AS31">
            <v>1637.94</v>
          </cell>
          <cell r="AT31">
            <v>262.44000000000005</v>
          </cell>
          <cell r="AU31">
            <v>13627722</v>
          </cell>
          <cell r="AV31">
            <v>1</v>
          </cell>
          <cell r="AW31">
            <v>13627722</v>
          </cell>
          <cell r="BB31" t="str">
            <v>260</v>
          </cell>
          <cell r="BC31" t="str">
            <v>Cumberland Co.</v>
          </cell>
          <cell r="BD31">
            <v>23009916189</v>
          </cell>
          <cell r="BE31">
            <v>652.30999999999995</v>
          </cell>
          <cell r="BF31">
            <v>35274511</v>
          </cell>
          <cell r="BG31">
            <v>1.5196000000000001</v>
          </cell>
          <cell r="BH31"/>
          <cell r="BI31">
            <v>51927</v>
          </cell>
          <cell r="BJ31">
            <v>79.599999999999994</v>
          </cell>
          <cell r="BK31">
            <v>330657</v>
          </cell>
          <cell r="BL31">
            <v>507</v>
          </cell>
          <cell r="BN31" t="str">
            <v>250</v>
          </cell>
          <cell r="BO31" t="str">
            <v>Craven County</v>
          </cell>
          <cell r="BP31">
            <v>1.1314266129032258</v>
          </cell>
          <cell r="BQ31">
            <v>1.1030119047619047</v>
          </cell>
          <cell r="BR31">
            <v>1.0037</v>
          </cell>
          <cell r="BS31"/>
          <cell r="BT31">
            <v>2016</v>
          </cell>
          <cell r="BU31">
            <v>1.0037</v>
          </cell>
          <cell r="BV31"/>
          <cell r="BW31">
            <v>0.53939999999999999</v>
          </cell>
          <cell r="BX31">
            <v>0.54100000000000004</v>
          </cell>
          <cell r="BY31">
            <v>0.80989999999999995</v>
          </cell>
          <cell r="CA31" t="str">
            <v>260</v>
          </cell>
          <cell r="CB31" t="str">
            <v>Cumberland Co.</v>
          </cell>
          <cell r="CC31">
            <v>36146</v>
          </cell>
          <cell r="CD31">
            <v>37270</v>
          </cell>
          <cell r="CE31">
            <v>37835</v>
          </cell>
          <cell r="CF31">
            <v>37083.666666666664</v>
          </cell>
          <cell r="CG31">
            <v>0.9032</v>
          </cell>
          <cell r="CH31"/>
          <cell r="CI31">
            <v>-751.33333333333576</v>
          </cell>
          <cell r="CJ31">
            <v>-1.9900000000000001E-2</v>
          </cell>
          <cell r="CL31" t="str">
            <v>260</v>
          </cell>
          <cell r="CM31" t="str">
            <v>Cumberland Co.</v>
          </cell>
          <cell r="CN31">
            <v>0.8619</v>
          </cell>
          <cell r="CO31"/>
          <cell r="CP31">
            <v>51927</v>
          </cell>
          <cell r="CQ31">
            <v>79463109</v>
          </cell>
          <cell r="CR31">
            <v>0</v>
          </cell>
          <cell r="CS31">
            <v>79463109</v>
          </cell>
          <cell r="CT31">
            <v>1530.28</v>
          </cell>
          <cell r="CU31"/>
          <cell r="CV31">
            <v>1637.94</v>
          </cell>
          <cell r="CW31">
            <v>262.44000000000005</v>
          </cell>
          <cell r="CX31">
            <v>0.93400000000000005</v>
          </cell>
          <cell r="CY31"/>
          <cell r="CZ31">
            <v>0.79500000000000004</v>
          </cell>
          <cell r="DA31">
            <v>1</v>
          </cell>
          <cell r="DB31"/>
          <cell r="DC31">
            <v>1</v>
          </cell>
          <cell r="DX31" t="str">
            <v>110</v>
          </cell>
          <cell r="DY31" t="str">
            <v>11C</v>
          </cell>
          <cell r="DZ31" t="str">
            <v>CS</v>
          </cell>
          <cell r="EA31" t="str">
            <v>Invest Collegiate (Buncombe)</v>
          </cell>
          <cell r="EB31">
            <v>1046</v>
          </cell>
          <cell r="EC31"/>
          <cell r="ED31">
            <v>1046</v>
          </cell>
          <cell r="EE31"/>
          <cell r="EF31"/>
          <cell r="EG31">
            <v>3.3552526062550117E-2</v>
          </cell>
          <cell r="EH31"/>
          <cell r="EI31">
            <v>0</v>
          </cell>
          <cell r="EJ31"/>
          <cell r="EK31">
            <v>0</v>
          </cell>
          <cell r="EL31"/>
          <cell r="EM31"/>
          <cell r="EN31"/>
          <cell r="EO31"/>
        </row>
        <row r="32">
          <cell r="K32" t="str">
            <v>270</v>
          </cell>
          <cell r="L32" t="str">
            <v>Currituck County</v>
          </cell>
          <cell r="M32">
            <v>5642259685</v>
          </cell>
          <cell r="N32">
            <v>59582170</v>
          </cell>
          <cell r="O32">
            <v>5582677515</v>
          </cell>
          <cell r="P32">
            <v>2013</v>
          </cell>
          <cell r="Q32">
            <v>0.93</v>
          </cell>
          <cell r="R32">
            <v>6002879048</v>
          </cell>
          <cell r="S32">
            <v>59582170</v>
          </cell>
          <cell r="T32">
            <v>111973793</v>
          </cell>
          <cell r="U32">
            <v>505980583</v>
          </cell>
          <cell r="V32">
            <v>6680415594</v>
          </cell>
          <cell r="X32" t="str">
            <v>270</v>
          </cell>
          <cell r="Y32" t="str">
            <v>Currituck County</v>
          </cell>
          <cell r="Z32">
            <v>6680415594</v>
          </cell>
          <cell r="AA32">
            <v>44224351.232280001</v>
          </cell>
          <cell r="AB32">
            <v>9175284</v>
          </cell>
          <cell r="AC32">
            <v>204202</v>
          </cell>
          <cell r="AD32">
            <v>53603837.232280001</v>
          </cell>
          <cell r="AE32">
            <v>4172</v>
          </cell>
          <cell r="AF32">
            <v>12848</v>
          </cell>
          <cell r="AG32">
            <v>2.1034999999999999</v>
          </cell>
          <cell r="AI32" t="str">
            <v>270</v>
          </cell>
          <cell r="AJ32" t="str">
            <v>Currituck County</v>
          </cell>
          <cell r="AK32">
            <v>53603837.232280001</v>
          </cell>
          <cell r="AL32">
            <v>4172</v>
          </cell>
          <cell r="AM32">
            <v>12848</v>
          </cell>
          <cell r="AN32">
            <v>2.1034999999999999</v>
          </cell>
          <cell r="AO32">
            <v>1.0991</v>
          </cell>
          <cell r="AP32">
            <v>0.99819999999999998</v>
          </cell>
          <cell r="AQ32">
            <v>1.4504000000000001</v>
          </cell>
          <cell r="AR32" t="str">
            <v/>
          </cell>
          <cell r="AS32" t="str">
            <v/>
          </cell>
          <cell r="AT32" t="str">
            <v/>
          </cell>
          <cell r="AU32">
            <v>0</v>
          </cell>
          <cell r="AV32" t="str">
            <v/>
          </cell>
          <cell r="AW32">
            <v>0</v>
          </cell>
          <cell r="BB32" t="str">
            <v>270</v>
          </cell>
          <cell r="BC32" t="str">
            <v>Currituck Co.</v>
          </cell>
          <cell r="BD32">
            <v>6680415594</v>
          </cell>
          <cell r="BE32">
            <v>261.85000000000002</v>
          </cell>
          <cell r="BF32">
            <v>25512376</v>
          </cell>
          <cell r="BG32">
            <v>1.0991</v>
          </cell>
          <cell r="BH32"/>
          <cell r="BI32">
            <v>4172</v>
          </cell>
          <cell r="BJ32">
            <v>15.93</v>
          </cell>
          <cell r="BK32">
            <v>26009</v>
          </cell>
          <cell r="BL32">
            <v>99</v>
          </cell>
          <cell r="BN32" t="str">
            <v>260</v>
          </cell>
          <cell r="BO32" t="str">
            <v>Cumberland County</v>
          </cell>
          <cell r="BP32">
            <v>1.0442857142857143</v>
          </cell>
          <cell r="BQ32">
            <v>1.0522222222222222</v>
          </cell>
          <cell r="BR32">
            <v>1.0507860922146635</v>
          </cell>
          <cell r="BS32"/>
          <cell r="BT32">
            <v>2009</v>
          </cell>
          <cell r="BU32">
            <v>1.0502</v>
          </cell>
          <cell r="BV32"/>
          <cell r="BW32">
            <v>0.74</v>
          </cell>
          <cell r="BX32">
            <v>0.77700000000000002</v>
          </cell>
          <cell r="BY32">
            <v>1.1632</v>
          </cell>
          <cell r="CA32" t="str">
            <v>270</v>
          </cell>
          <cell r="CB32" t="str">
            <v>Currituck Co.</v>
          </cell>
          <cell r="CC32">
            <v>39554</v>
          </cell>
          <cell r="CD32">
            <v>41595</v>
          </cell>
          <cell r="CE32">
            <v>41810</v>
          </cell>
          <cell r="CF32">
            <v>40986.333333333336</v>
          </cell>
          <cell r="CG32">
            <v>0.99819999999999998</v>
          </cell>
          <cell r="CH32"/>
          <cell r="CI32">
            <v>-823.66666666666424</v>
          </cell>
          <cell r="CJ32">
            <v>-1.9699999999999999E-2</v>
          </cell>
          <cell r="CL32" t="str">
            <v>270</v>
          </cell>
          <cell r="CM32" t="str">
            <v>Currituck Co.</v>
          </cell>
          <cell r="CN32" t="str">
            <v/>
          </cell>
          <cell r="CO32"/>
          <cell r="CP32">
            <v>4172</v>
          </cell>
          <cell r="CQ32">
            <v>9773759</v>
          </cell>
          <cell r="CR32">
            <v>0</v>
          </cell>
          <cell r="CS32">
            <v>9773759</v>
          </cell>
          <cell r="CT32">
            <v>2342.6999999999998</v>
          </cell>
          <cell r="CU32"/>
          <cell r="CV32" t="str">
            <v/>
          </cell>
          <cell r="CW32" t="str">
            <v/>
          </cell>
          <cell r="CX32" t="str">
            <v/>
          </cell>
          <cell r="CY32"/>
          <cell r="CZ32">
            <v>0.44600000000000001</v>
          </cell>
          <cell r="DA32" t="str">
            <v/>
          </cell>
          <cell r="DB32"/>
          <cell r="DC32" t="str">
            <v/>
          </cell>
          <cell r="DX32" t="str">
            <v>110</v>
          </cell>
          <cell r="DY32" t="str">
            <v>11D</v>
          </cell>
          <cell r="DZ32" t="str">
            <v>CS</v>
          </cell>
          <cell r="EA32" t="str">
            <v>The Franklin School of Innovation</v>
          </cell>
          <cell r="EB32">
            <v>575</v>
          </cell>
          <cell r="EC32"/>
          <cell r="ED32">
            <v>575</v>
          </cell>
          <cell r="EE32"/>
          <cell r="EF32"/>
          <cell r="EG32">
            <v>1.8444266238973536E-2</v>
          </cell>
          <cell r="EH32"/>
          <cell r="EI32">
            <v>0</v>
          </cell>
          <cell r="EJ32"/>
          <cell r="EK32">
            <v>0</v>
          </cell>
          <cell r="EL32"/>
          <cell r="EM32"/>
          <cell r="EN32"/>
          <cell r="EO32"/>
        </row>
        <row r="33">
          <cell r="K33" t="str">
            <v>280</v>
          </cell>
          <cell r="L33" t="str">
            <v>Dare County</v>
          </cell>
          <cell r="M33">
            <v>12331307801</v>
          </cell>
          <cell r="N33">
            <v>33600</v>
          </cell>
          <cell r="O33">
            <v>12331274201</v>
          </cell>
          <cell r="P33">
            <v>2013</v>
          </cell>
          <cell r="Q33">
            <v>0.91800000000000004</v>
          </cell>
          <cell r="R33">
            <v>13432760568</v>
          </cell>
          <cell r="S33">
            <v>33600</v>
          </cell>
          <cell r="T33">
            <v>150851866</v>
          </cell>
          <cell r="U33">
            <v>810383103</v>
          </cell>
          <cell r="V33">
            <v>14394029137</v>
          </cell>
          <cell r="X33" t="str">
            <v>280</v>
          </cell>
          <cell r="Y33" t="str">
            <v>Dare County</v>
          </cell>
          <cell r="Z33">
            <v>14394029137</v>
          </cell>
          <cell r="AA33">
            <v>95288472.886940002</v>
          </cell>
          <cell r="AB33">
            <v>18506802</v>
          </cell>
          <cell r="AC33">
            <v>554375</v>
          </cell>
          <cell r="AD33">
            <v>114349649.88694</v>
          </cell>
          <cell r="AE33">
            <v>5172</v>
          </cell>
          <cell r="AF33">
            <v>22109</v>
          </cell>
          <cell r="AG33">
            <v>3.6196999999999999</v>
          </cell>
          <cell r="AI33" t="str">
            <v>280</v>
          </cell>
          <cell r="AJ33" t="str">
            <v>Dare County</v>
          </cell>
          <cell r="AK33">
            <v>114349649.88694</v>
          </cell>
          <cell r="AL33">
            <v>5172</v>
          </cell>
          <cell r="AM33">
            <v>22109</v>
          </cell>
          <cell r="AN33">
            <v>3.6196999999999999</v>
          </cell>
          <cell r="AO33">
            <v>1.6172</v>
          </cell>
          <cell r="AP33">
            <v>1.1812</v>
          </cell>
          <cell r="AQ33">
            <v>2.2002000000000002</v>
          </cell>
          <cell r="AR33" t="str">
            <v/>
          </cell>
          <cell r="AS33" t="str">
            <v/>
          </cell>
          <cell r="AT33" t="str">
            <v/>
          </cell>
          <cell r="AU33">
            <v>0</v>
          </cell>
          <cell r="AV33" t="str">
            <v/>
          </cell>
          <cell r="AW33">
            <v>0</v>
          </cell>
          <cell r="BB33" t="str">
            <v>280</v>
          </cell>
          <cell r="BC33" t="str">
            <v>Dare Co.</v>
          </cell>
          <cell r="BD33">
            <v>14394029137</v>
          </cell>
          <cell r="BE33">
            <v>383.42</v>
          </cell>
          <cell r="BF33">
            <v>37541154</v>
          </cell>
          <cell r="BG33">
            <v>1.6172</v>
          </cell>
          <cell r="BH33"/>
          <cell r="BI33">
            <v>5172</v>
          </cell>
          <cell r="BJ33">
            <v>13.49</v>
          </cell>
          <cell r="BK33">
            <v>36213</v>
          </cell>
          <cell r="BL33">
            <v>94</v>
          </cell>
          <cell r="BN33" t="str">
            <v>270</v>
          </cell>
          <cell r="BO33" t="str">
            <v>Currituck County</v>
          </cell>
          <cell r="BP33">
            <v>0.94412613981762927</v>
          </cell>
          <cell r="BQ33">
            <v>0.95859649122807022</v>
          </cell>
          <cell r="BR33">
            <v>0.93818181818181823</v>
          </cell>
          <cell r="BS33"/>
          <cell r="BT33">
            <v>2013</v>
          </cell>
          <cell r="BU33">
            <v>0.94599999999999995</v>
          </cell>
          <cell r="BV33"/>
          <cell r="BW33">
            <v>0.48</v>
          </cell>
          <cell r="BX33">
            <v>0.45400000000000001</v>
          </cell>
          <cell r="BY33">
            <v>0.67959999999999998</v>
          </cell>
          <cell r="CA33" t="str">
            <v>280</v>
          </cell>
          <cell r="CB33" t="str">
            <v>Dare Co.</v>
          </cell>
          <cell r="CC33">
            <v>47465</v>
          </cell>
          <cell r="CD33">
            <v>48793</v>
          </cell>
          <cell r="CE33">
            <v>49248</v>
          </cell>
          <cell r="CF33">
            <v>48502</v>
          </cell>
          <cell r="CG33">
            <v>1.1812</v>
          </cell>
          <cell r="CH33"/>
          <cell r="CI33">
            <v>-746</v>
          </cell>
          <cell r="CJ33">
            <v>-1.5100000000000001E-2</v>
          </cell>
          <cell r="CL33" t="str">
            <v>280</v>
          </cell>
          <cell r="CM33" t="str">
            <v>Dare Co.</v>
          </cell>
          <cell r="CN33" t="str">
            <v/>
          </cell>
          <cell r="CO33"/>
          <cell r="CP33">
            <v>5172</v>
          </cell>
          <cell r="CQ33">
            <v>21365420</v>
          </cell>
          <cell r="CR33">
            <v>0</v>
          </cell>
          <cell r="CS33">
            <v>21365420</v>
          </cell>
          <cell r="CT33">
            <v>4130.9799999999996</v>
          </cell>
          <cell r="CU33"/>
          <cell r="CV33" t="str">
            <v/>
          </cell>
          <cell r="CW33" t="str">
            <v/>
          </cell>
          <cell r="CX33" t="str">
            <v/>
          </cell>
          <cell r="CY33"/>
          <cell r="CZ33">
            <v>0.43099999999999999</v>
          </cell>
          <cell r="DA33" t="str">
            <v/>
          </cell>
          <cell r="DB33"/>
          <cell r="DC33" t="str">
            <v/>
          </cell>
          <cell r="DX33" t="str">
            <v>110</v>
          </cell>
          <cell r="DY33" t="str">
            <v>11K</v>
          </cell>
          <cell r="DZ33" t="str">
            <v>CS</v>
          </cell>
          <cell r="EA33" t="str">
            <v>F Delany New Sch for Children</v>
          </cell>
          <cell r="EB33">
            <v>185</v>
          </cell>
          <cell r="EC33"/>
          <cell r="ED33">
            <v>185</v>
          </cell>
          <cell r="EE33">
            <v>31175</v>
          </cell>
          <cell r="EF33"/>
          <cell r="EG33">
            <v>5.9342421812349638E-3</v>
          </cell>
          <cell r="EH33"/>
          <cell r="EI33">
            <v>0</v>
          </cell>
          <cell r="EJ33"/>
          <cell r="EK33">
            <v>0</v>
          </cell>
          <cell r="EL33"/>
          <cell r="EM33"/>
          <cell r="EN33"/>
          <cell r="EO33"/>
        </row>
        <row r="34">
          <cell r="K34" t="str">
            <v>290</v>
          </cell>
          <cell r="L34" t="str">
            <v>Davidson County</v>
          </cell>
          <cell r="M34">
            <v>11294451802</v>
          </cell>
          <cell r="N34">
            <v>100441180</v>
          </cell>
          <cell r="O34">
            <v>11194010622</v>
          </cell>
          <cell r="P34">
            <v>2015</v>
          </cell>
          <cell r="Q34">
            <v>0.98709999999999998</v>
          </cell>
          <cell r="R34">
            <v>11340300498</v>
          </cell>
          <cell r="S34">
            <v>100441180</v>
          </cell>
          <cell r="T34">
            <v>414485891</v>
          </cell>
          <cell r="U34">
            <v>2314685204</v>
          </cell>
          <cell r="V34">
            <v>14169912773</v>
          </cell>
          <cell r="X34" t="str">
            <v>290</v>
          </cell>
          <cell r="Y34" t="str">
            <v>Davidson County</v>
          </cell>
          <cell r="Z34">
            <v>14169912773</v>
          </cell>
          <cell r="AA34">
            <v>93804822.557260007</v>
          </cell>
          <cell r="AB34">
            <v>25903965</v>
          </cell>
          <cell r="AC34">
            <v>628102</v>
          </cell>
          <cell r="AD34">
            <v>120336889.55726001</v>
          </cell>
          <cell r="AE34">
            <v>24552</v>
          </cell>
          <cell r="AF34">
            <v>4901</v>
          </cell>
          <cell r="AG34">
            <v>0.8024</v>
          </cell>
          <cell r="AI34" t="str">
            <v>290</v>
          </cell>
          <cell r="AJ34" t="str">
            <v>Davidson County</v>
          </cell>
          <cell r="AK34">
            <v>120336889.55726001</v>
          </cell>
          <cell r="AL34">
            <v>24552</v>
          </cell>
          <cell r="AM34">
            <v>4901</v>
          </cell>
          <cell r="AN34">
            <v>0.8024</v>
          </cell>
          <cell r="AO34">
            <v>1.1045</v>
          </cell>
          <cell r="AP34">
            <v>0.85040000000000004</v>
          </cell>
          <cell r="AQ34">
            <v>0.85670000000000002</v>
          </cell>
          <cell r="AR34">
            <v>0.85670000000000002</v>
          </cell>
          <cell r="AS34">
            <v>1628.06</v>
          </cell>
          <cell r="AT34">
            <v>272.32000000000016</v>
          </cell>
          <cell r="AU34">
            <v>6686001</v>
          </cell>
          <cell r="AV34">
            <v>0.81899999999999995</v>
          </cell>
          <cell r="AW34">
            <v>5475835</v>
          </cell>
          <cell r="BB34" t="str">
            <v>290</v>
          </cell>
          <cell r="BC34" t="str">
            <v>Davidson Co.</v>
          </cell>
          <cell r="BD34">
            <v>14169912773</v>
          </cell>
          <cell r="BE34">
            <v>552.66999999999996</v>
          </cell>
          <cell r="BF34">
            <v>25639012</v>
          </cell>
          <cell r="BG34">
            <v>1.1045</v>
          </cell>
          <cell r="BH34"/>
          <cell r="BI34">
            <v>24552</v>
          </cell>
          <cell r="BJ34">
            <v>44.42</v>
          </cell>
          <cell r="BK34">
            <v>165720</v>
          </cell>
          <cell r="BL34">
            <v>300</v>
          </cell>
          <cell r="BN34" t="str">
            <v>280</v>
          </cell>
          <cell r="BO34" t="str">
            <v>Dare County</v>
          </cell>
          <cell r="BP34">
            <v>0.93803278688524594</v>
          </cell>
          <cell r="BQ34">
            <v>0.95168203243115057</v>
          </cell>
          <cell r="BR34">
            <v>0.9242424242424242</v>
          </cell>
          <cell r="BS34"/>
          <cell r="BT34">
            <v>2013</v>
          </cell>
          <cell r="BU34">
            <v>0.93569999999999998</v>
          </cell>
          <cell r="BV34"/>
          <cell r="BW34">
            <v>0.43</v>
          </cell>
          <cell r="BX34">
            <v>0.40200000000000002</v>
          </cell>
          <cell r="BY34">
            <v>0.6018</v>
          </cell>
          <cell r="CA34" t="str">
            <v>290</v>
          </cell>
          <cell r="CB34" t="str">
            <v>Davidson Co.</v>
          </cell>
          <cell r="CC34">
            <v>33965</v>
          </cell>
          <cell r="CD34">
            <v>35218</v>
          </cell>
          <cell r="CE34">
            <v>35566</v>
          </cell>
          <cell r="CF34">
            <v>34916.333333333336</v>
          </cell>
          <cell r="CG34">
            <v>0.85040000000000004</v>
          </cell>
          <cell r="CH34"/>
          <cell r="CI34">
            <v>-649.66666666666424</v>
          </cell>
          <cell r="CJ34">
            <v>-1.83E-2</v>
          </cell>
          <cell r="CL34" t="str">
            <v>290</v>
          </cell>
          <cell r="CM34" t="str">
            <v>Davidson Co.</v>
          </cell>
          <cell r="CN34">
            <v>0.85670000000000002</v>
          </cell>
          <cell r="CO34"/>
          <cell r="CP34">
            <v>24552</v>
          </cell>
          <cell r="CQ34">
            <v>29847938</v>
          </cell>
          <cell r="CR34">
            <v>2870466</v>
          </cell>
          <cell r="CS34">
            <v>32718404</v>
          </cell>
          <cell r="CT34">
            <v>1332.62</v>
          </cell>
          <cell r="CU34"/>
          <cell r="CV34">
            <v>1628.06</v>
          </cell>
          <cell r="CW34">
            <v>272.32000000000016</v>
          </cell>
          <cell r="CX34">
            <v>0.81899999999999995</v>
          </cell>
          <cell r="CY34"/>
          <cell r="CZ34">
            <v>0.53300000000000003</v>
          </cell>
          <cell r="DA34" t="str">
            <v/>
          </cell>
          <cell r="DB34"/>
          <cell r="DC34">
            <v>0.81899999999999995</v>
          </cell>
          <cell r="DX34" t="str">
            <v>120</v>
          </cell>
          <cell r="DY34" t="str">
            <v>120</v>
          </cell>
          <cell r="DZ34" t="str">
            <v>LEA</v>
          </cell>
          <cell r="EA34" t="str">
            <v>Burke County</v>
          </cell>
          <cell r="EB34">
            <v>12151</v>
          </cell>
          <cell r="EC34"/>
          <cell r="ED34">
            <v>12151</v>
          </cell>
          <cell r="EE34"/>
          <cell r="EF34"/>
          <cell r="EG34">
            <v>0.97731842676747371</v>
          </cell>
          <cell r="EH34"/>
          <cell r="EI34">
            <v>4780514</v>
          </cell>
          <cell r="EJ34"/>
          <cell r="EK34">
            <v>4672084</v>
          </cell>
          <cell r="EL34">
            <v>4780514</v>
          </cell>
          <cell r="EM34">
            <v>0</v>
          </cell>
          <cell r="EN34"/>
          <cell r="EO34"/>
        </row>
        <row r="35">
          <cell r="K35" t="str">
            <v>300</v>
          </cell>
          <cell r="L35" t="str">
            <v>Davie County</v>
          </cell>
          <cell r="M35">
            <v>3548309630</v>
          </cell>
          <cell r="N35">
            <v>202341050</v>
          </cell>
          <cell r="O35">
            <v>3345968580</v>
          </cell>
          <cell r="P35">
            <v>2017</v>
          </cell>
          <cell r="Q35">
            <v>0.98280000000000001</v>
          </cell>
          <cell r="R35">
            <v>3404526435</v>
          </cell>
          <cell r="S35">
            <v>202341050</v>
          </cell>
          <cell r="T35">
            <v>100603649</v>
          </cell>
          <cell r="U35">
            <v>937980342</v>
          </cell>
          <cell r="V35">
            <v>4645451476</v>
          </cell>
          <cell r="X35" t="str">
            <v>300</v>
          </cell>
          <cell r="Y35" t="str">
            <v>Davie County</v>
          </cell>
          <cell r="Z35">
            <v>4645451476</v>
          </cell>
          <cell r="AA35">
            <v>30752888.771120001</v>
          </cell>
          <cell r="AB35">
            <v>8023425</v>
          </cell>
          <cell r="AC35">
            <v>258781</v>
          </cell>
          <cell r="AD35">
            <v>39035094.771119997</v>
          </cell>
          <cell r="AE35">
            <v>6133</v>
          </cell>
          <cell r="AF35">
            <v>6365</v>
          </cell>
          <cell r="AG35">
            <v>1.0421</v>
          </cell>
          <cell r="AI35" t="str">
            <v>300</v>
          </cell>
          <cell r="AJ35" t="str">
            <v>Davie County</v>
          </cell>
          <cell r="AK35">
            <v>39035094.771119997</v>
          </cell>
          <cell r="AL35">
            <v>6133</v>
          </cell>
          <cell r="AM35">
            <v>6365</v>
          </cell>
          <cell r="AN35">
            <v>1.0421</v>
          </cell>
          <cell r="AO35">
            <v>0.75770000000000004</v>
          </cell>
          <cell r="AP35">
            <v>1.0253000000000001</v>
          </cell>
          <cell r="AQ35">
            <v>1.0053000000000001</v>
          </cell>
          <cell r="AR35" t="str">
            <v/>
          </cell>
          <cell r="AS35" t="str">
            <v/>
          </cell>
          <cell r="AT35" t="str">
            <v/>
          </cell>
          <cell r="AU35">
            <v>0</v>
          </cell>
          <cell r="AV35" t="str">
            <v/>
          </cell>
          <cell r="AW35">
            <v>0</v>
          </cell>
          <cell r="BB35" t="str">
            <v>300</v>
          </cell>
          <cell r="BC35" t="str">
            <v>Davie Co.</v>
          </cell>
          <cell r="BD35">
            <v>4645451476</v>
          </cell>
          <cell r="BE35">
            <v>264.11</v>
          </cell>
          <cell r="BF35">
            <v>17589078</v>
          </cell>
          <cell r="BG35">
            <v>0.75770000000000004</v>
          </cell>
          <cell r="BH35"/>
          <cell r="BI35">
            <v>6133</v>
          </cell>
          <cell r="BJ35">
            <v>23.22</v>
          </cell>
          <cell r="BK35">
            <v>42179</v>
          </cell>
          <cell r="BL35">
            <v>160</v>
          </cell>
          <cell r="BN35" t="str">
            <v>290</v>
          </cell>
          <cell r="BO35" t="str">
            <v>Davidson County</v>
          </cell>
          <cell r="BP35">
            <v>1.052734693877551</v>
          </cell>
          <cell r="BQ35">
            <v>1.0007524752475248</v>
          </cell>
          <cell r="BR35">
            <v>0.99433715220949248</v>
          </cell>
          <cell r="BS35"/>
          <cell r="BT35">
            <v>2015</v>
          </cell>
          <cell r="BU35">
            <v>0.99650000000000005</v>
          </cell>
          <cell r="BV35"/>
          <cell r="BW35">
            <v>0.54</v>
          </cell>
          <cell r="BX35">
            <v>0.53800000000000003</v>
          </cell>
          <cell r="BY35">
            <v>0.8054</v>
          </cell>
          <cell r="CA35" t="str">
            <v>300</v>
          </cell>
          <cell r="CB35" t="str">
            <v>Davie Co.</v>
          </cell>
          <cell r="CC35">
            <v>40966</v>
          </cell>
          <cell r="CD35">
            <v>42501</v>
          </cell>
          <cell r="CE35">
            <v>42828</v>
          </cell>
          <cell r="CF35">
            <v>42098.333333333336</v>
          </cell>
          <cell r="CG35">
            <v>1.0253000000000001</v>
          </cell>
          <cell r="CH35"/>
          <cell r="CI35">
            <v>-729.66666666666424</v>
          </cell>
          <cell r="CJ35">
            <v>-1.7000000000000001E-2</v>
          </cell>
          <cell r="CL35" t="str">
            <v>300</v>
          </cell>
          <cell r="CM35" t="str">
            <v>Davie Co.</v>
          </cell>
          <cell r="CN35" t="str">
            <v/>
          </cell>
          <cell r="CO35"/>
          <cell r="CP35">
            <v>6133</v>
          </cell>
          <cell r="CQ35">
            <v>10439765</v>
          </cell>
          <cell r="CR35">
            <v>0</v>
          </cell>
          <cell r="CS35">
            <v>10439765</v>
          </cell>
          <cell r="CT35">
            <v>1702.23</v>
          </cell>
          <cell r="CU35"/>
          <cell r="CV35" t="str">
            <v/>
          </cell>
          <cell r="CW35" t="str">
            <v/>
          </cell>
          <cell r="CX35" t="str">
            <v/>
          </cell>
          <cell r="CY35"/>
          <cell r="CZ35">
            <v>0.71499999999999997</v>
          </cell>
          <cell r="DA35">
            <v>1</v>
          </cell>
          <cell r="DB35"/>
          <cell r="DC35" t="str">
            <v/>
          </cell>
          <cell r="DX35" t="str">
            <v>120</v>
          </cell>
          <cell r="DY35" t="str">
            <v>12A</v>
          </cell>
          <cell r="DZ35" t="str">
            <v>CS</v>
          </cell>
          <cell r="EA35" t="str">
            <v>New Dimensions</v>
          </cell>
          <cell r="EB35">
            <v>282</v>
          </cell>
          <cell r="EC35"/>
          <cell r="ED35">
            <v>282</v>
          </cell>
          <cell r="EE35">
            <v>12433</v>
          </cell>
          <cell r="EF35"/>
          <cell r="EG35">
            <v>2.2681573232526342E-2</v>
          </cell>
          <cell r="EH35"/>
          <cell r="EI35">
            <v>0</v>
          </cell>
          <cell r="EJ35"/>
          <cell r="EK35">
            <v>108430</v>
          </cell>
          <cell r="EL35"/>
          <cell r="EM35"/>
          <cell r="EN35"/>
          <cell r="EO35"/>
        </row>
        <row r="36">
          <cell r="K36" t="str">
            <v>310</v>
          </cell>
          <cell r="L36" t="str">
            <v>Duplin County</v>
          </cell>
          <cell r="M36">
            <v>3147340986</v>
          </cell>
          <cell r="N36">
            <v>192075800</v>
          </cell>
          <cell r="O36">
            <v>2955265186</v>
          </cell>
          <cell r="P36">
            <v>2017</v>
          </cell>
          <cell r="Q36">
            <v>0.97499999999999998</v>
          </cell>
          <cell r="R36">
            <v>3031041216</v>
          </cell>
          <cell r="S36">
            <v>192075800</v>
          </cell>
          <cell r="T36">
            <v>144070311</v>
          </cell>
          <cell r="U36">
            <v>980609302</v>
          </cell>
          <cell r="V36">
            <v>4347796629</v>
          </cell>
          <cell r="X36" t="str">
            <v>310</v>
          </cell>
          <cell r="Y36" t="str">
            <v>Duplin County</v>
          </cell>
          <cell r="Z36">
            <v>4347796629</v>
          </cell>
          <cell r="AA36">
            <v>28782413.683979999</v>
          </cell>
          <cell r="AB36">
            <v>10055448</v>
          </cell>
          <cell r="AC36">
            <v>335684</v>
          </cell>
          <cell r="AD36">
            <v>39173545.683980003</v>
          </cell>
          <cell r="AE36">
            <v>9539</v>
          </cell>
          <cell r="AF36">
            <v>4107</v>
          </cell>
          <cell r="AG36">
            <v>0.6724</v>
          </cell>
          <cell r="AI36" t="str">
            <v>310</v>
          </cell>
          <cell r="AJ36" t="str">
            <v>Duplin County</v>
          </cell>
          <cell r="AK36">
            <v>39173545.683980003</v>
          </cell>
          <cell r="AL36">
            <v>9539</v>
          </cell>
          <cell r="AM36">
            <v>4107</v>
          </cell>
          <cell r="AN36">
            <v>0.6724</v>
          </cell>
          <cell r="AO36">
            <v>0.22950000000000001</v>
          </cell>
          <cell r="AP36">
            <v>0.77800000000000002</v>
          </cell>
          <cell r="AQ36">
            <v>0.68100000000000005</v>
          </cell>
          <cell r="AR36">
            <v>0.68100000000000005</v>
          </cell>
          <cell r="AS36">
            <v>1294.1600000000001</v>
          </cell>
          <cell r="AT36">
            <v>606.22</v>
          </cell>
          <cell r="AU36">
            <v>5782733</v>
          </cell>
          <cell r="AV36">
            <v>1</v>
          </cell>
          <cell r="AW36">
            <v>5782733</v>
          </cell>
          <cell r="BB36" t="str">
            <v>310</v>
          </cell>
          <cell r="BC36" t="str">
            <v>Duplin Co.</v>
          </cell>
          <cell r="BD36">
            <v>4347796629</v>
          </cell>
          <cell r="BE36">
            <v>816.22</v>
          </cell>
          <cell r="BF36">
            <v>5326746</v>
          </cell>
          <cell r="BG36">
            <v>0.22950000000000001</v>
          </cell>
          <cell r="BH36"/>
          <cell r="BI36">
            <v>9539</v>
          </cell>
          <cell r="BJ36">
            <v>11.69</v>
          </cell>
          <cell r="BK36">
            <v>60075</v>
          </cell>
          <cell r="BL36">
            <v>74</v>
          </cell>
          <cell r="BN36" t="str">
            <v>300</v>
          </cell>
          <cell r="BO36" t="str">
            <v>Davie County</v>
          </cell>
          <cell r="BP36">
            <v>1.025425837320574</v>
          </cell>
          <cell r="BQ36">
            <v>1.0100444444444445</v>
          </cell>
          <cell r="BR36">
            <v>1.0066522135240923</v>
          </cell>
          <cell r="BS36"/>
          <cell r="BT36">
            <v>2013</v>
          </cell>
          <cell r="BU36">
            <v>1.0108999999999999</v>
          </cell>
          <cell r="BV36"/>
          <cell r="BW36">
            <v>0.72799999999999998</v>
          </cell>
          <cell r="BX36">
            <v>0.73599999999999999</v>
          </cell>
          <cell r="BY36">
            <v>1.1017999999999999</v>
          </cell>
          <cell r="CA36" t="str">
            <v>310</v>
          </cell>
          <cell r="CB36" t="str">
            <v>Duplin Co.</v>
          </cell>
          <cell r="CC36">
            <v>31995</v>
          </cell>
          <cell r="CD36">
            <v>31989</v>
          </cell>
          <cell r="CE36">
            <v>31844</v>
          </cell>
          <cell r="CF36">
            <v>31942.666666666668</v>
          </cell>
          <cell r="CG36">
            <v>0.77800000000000002</v>
          </cell>
          <cell r="CH36"/>
          <cell r="CI36">
            <v>98.666666666667879</v>
          </cell>
          <cell r="CJ36">
            <v>3.0999999999999999E-3</v>
          </cell>
          <cell r="CL36" t="str">
            <v>310</v>
          </cell>
          <cell r="CM36" t="str">
            <v>Duplin Co.</v>
          </cell>
          <cell r="CN36">
            <v>0.68100000000000005</v>
          </cell>
          <cell r="CO36"/>
          <cell r="CP36">
            <v>9539</v>
          </cell>
          <cell r="CQ36">
            <v>9465600</v>
          </cell>
          <cell r="CR36">
            <v>0</v>
          </cell>
          <cell r="CS36">
            <v>9465600</v>
          </cell>
          <cell r="CT36">
            <v>992.31</v>
          </cell>
          <cell r="CU36"/>
          <cell r="CV36">
            <v>1294.1600000000001</v>
          </cell>
          <cell r="CW36">
            <v>606.22</v>
          </cell>
          <cell r="CX36">
            <v>0.76700000000000002</v>
          </cell>
          <cell r="CY36"/>
          <cell r="CZ36">
            <v>0.67800000000000005</v>
          </cell>
          <cell r="DA36">
            <v>1</v>
          </cell>
          <cell r="DB36"/>
          <cell r="DC36">
            <v>1</v>
          </cell>
          <cell r="DX36" t="str">
            <v>130</v>
          </cell>
          <cell r="DY36" t="str">
            <v>130</v>
          </cell>
          <cell r="DZ36" t="str">
            <v>LEA</v>
          </cell>
          <cell r="EA36" t="str">
            <v>Cabarrus County</v>
          </cell>
          <cell r="EB36">
            <v>33241</v>
          </cell>
          <cell r="EC36"/>
          <cell r="ED36">
            <v>33241</v>
          </cell>
          <cell r="EE36"/>
          <cell r="EF36"/>
          <cell r="EG36">
            <v>0.81655162249134094</v>
          </cell>
          <cell r="EH36"/>
          <cell r="EI36">
            <v>0</v>
          </cell>
          <cell r="EJ36"/>
          <cell r="EK36">
            <v>0</v>
          </cell>
          <cell r="EL36">
            <v>0</v>
          </cell>
          <cell r="EM36">
            <v>0</v>
          </cell>
          <cell r="EN36"/>
          <cell r="EO36"/>
        </row>
        <row r="37">
          <cell r="K37" t="str">
            <v>320</v>
          </cell>
          <cell r="L37" t="str">
            <v>Durham County</v>
          </cell>
          <cell r="M37">
            <v>29650715078</v>
          </cell>
          <cell r="N37">
            <v>77936801</v>
          </cell>
          <cell r="O37">
            <v>29572778277</v>
          </cell>
          <cell r="P37">
            <v>2016</v>
          </cell>
          <cell r="Q37">
            <v>0.95699999999999996</v>
          </cell>
          <cell r="R37">
            <v>30901544699</v>
          </cell>
          <cell r="S37">
            <v>77936801</v>
          </cell>
          <cell r="T37">
            <v>575537361</v>
          </cell>
          <cell r="U37">
            <v>5939397408</v>
          </cell>
          <cell r="V37">
            <v>37494416269</v>
          </cell>
          <cell r="X37" t="str">
            <v>320</v>
          </cell>
          <cell r="Y37" t="str">
            <v>Durham County</v>
          </cell>
          <cell r="Z37">
            <v>37494416269</v>
          </cell>
          <cell r="AA37">
            <v>248213035.70078</v>
          </cell>
          <cell r="AB37">
            <v>92603105</v>
          </cell>
          <cell r="AC37">
            <v>725219</v>
          </cell>
          <cell r="AD37">
            <v>341541359.70078003</v>
          </cell>
          <cell r="AE37">
            <v>41903</v>
          </cell>
          <cell r="AF37">
            <v>8151</v>
          </cell>
          <cell r="AG37">
            <v>1.3345</v>
          </cell>
          <cell r="AI37" t="str">
            <v>320</v>
          </cell>
          <cell r="AJ37" t="str">
            <v>Durham County</v>
          </cell>
          <cell r="AK37">
            <v>341541359.70078003</v>
          </cell>
          <cell r="AL37">
            <v>41903</v>
          </cell>
          <cell r="AM37">
            <v>8151</v>
          </cell>
          <cell r="AN37">
            <v>1.3345</v>
          </cell>
          <cell r="AO37">
            <v>5.6481000000000003</v>
          </cell>
          <cell r="AP37">
            <v>1.0874999999999999</v>
          </cell>
          <cell r="AQ37">
            <v>1.6423999999999999</v>
          </cell>
          <cell r="AR37" t="str">
            <v/>
          </cell>
          <cell r="AS37" t="str">
            <v/>
          </cell>
          <cell r="AT37" t="str">
            <v/>
          </cell>
          <cell r="AU37">
            <v>0</v>
          </cell>
          <cell r="AV37" t="str">
            <v/>
          </cell>
          <cell r="AW37">
            <v>0</v>
          </cell>
          <cell r="BB37" t="str">
            <v>320</v>
          </cell>
          <cell r="BC37" t="str">
            <v>Durham Co.</v>
          </cell>
          <cell r="BD37">
            <v>37494416269</v>
          </cell>
          <cell r="BE37">
            <v>285.98</v>
          </cell>
          <cell r="BF37">
            <v>131108526</v>
          </cell>
          <cell r="BG37">
            <v>5.6481000000000003</v>
          </cell>
          <cell r="BH37"/>
          <cell r="BI37">
            <v>41903</v>
          </cell>
          <cell r="BJ37">
            <v>146.52000000000001</v>
          </cell>
          <cell r="BK37">
            <v>303289</v>
          </cell>
          <cell r="BL37">
            <v>1061</v>
          </cell>
          <cell r="BN37" t="str">
            <v>310</v>
          </cell>
          <cell r="BO37" t="str">
            <v>Duplin County</v>
          </cell>
          <cell r="BP37">
            <v>0.93213186813186821</v>
          </cell>
          <cell r="BQ37">
            <v>0.99480000000000002</v>
          </cell>
          <cell r="BR37">
            <v>0.90419034090909089</v>
          </cell>
          <cell r="BS37"/>
          <cell r="BT37">
            <v>2009</v>
          </cell>
          <cell r="BU37">
            <v>0.93910000000000005</v>
          </cell>
          <cell r="BV37"/>
          <cell r="BW37">
            <v>0.73</v>
          </cell>
          <cell r="BX37">
            <v>0.68600000000000005</v>
          </cell>
          <cell r="BY37">
            <v>1.0268999999999999</v>
          </cell>
          <cell r="CA37" t="str">
            <v>320</v>
          </cell>
          <cell r="CB37" t="str">
            <v>Durham Co.</v>
          </cell>
          <cell r="CC37">
            <v>43230</v>
          </cell>
          <cell r="CD37">
            <v>44797</v>
          </cell>
          <cell r="CE37">
            <v>45931</v>
          </cell>
          <cell r="CF37">
            <v>44652.666666666664</v>
          </cell>
          <cell r="CG37">
            <v>1.0874999999999999</v>
          </cell>
          <cell r="CH37"/>
          <cell r="CI37">
            <v>-1278.3333333333358</v>
          </cell>
          <cell r="CJ37">
            <v>-2.7799999999999998E-2</v>
          </cell>
          <cell r="CL37" t="str">
            <v>320</v>
          </cell>
          <cell r="CM37" t="str">
            <v>Durham Co.</v>
          </cell>
          <cell r="CN37" t="str">
            <v/>
          </cell>
          <cell r="CO37"/>
          <cell r="CP37">
            <v>41903</v>
          </cell>
          <cell r="CQ37">
            <v>126605707</v>
          </cell>
          <cell r="CR37">
            <v>0</v>
          </cell>
          <cell r="CS37">
            <v>126605707</v>
          </cell>
          <cell r="CT37">
            <v>3021.4</v>
          </cell>
          <cell r="CU37"/>
          <cell r="CV37" t="str">
            <v/>
          </cell>
          <cell r="CW37" t="str">
            <v/>
          </cell>
          <cell r="CX37" t="str">
            <v/>
          </cell>
          <cell r="CY37"/>
          <cell r="CZ37">
            <v>0.73499999999999999</v>
          </cell>
          <cell r="DA37">
            <v>1</v>
          </cell>
          <cell r="DB37"/>
          <cell r="DC37" t="str">
            <v/>
          </cell>
          <cell r="DX37">
            <v>130</v>
          </cell>
          <cell r="DY37" t="str">
            <v>13A</v>
          </cell>
          <cell r="DZ37" t="str">
            <v>CS</v>
          </cell>
          <cell r="EA37" t="str">
            <v>Carolina International School</v>
          </cell>
          <cell r="EB37">
            <v>1026</v>
          </cell>
          <cell r="EC37"/>
          <cell r="ED37">
            <v>1026</v>
          </cell>
          <cell r="EE37"/>
          <cell r="EF37"/>
          <cell r="EG37">
            <v>2.5203272003733818E-2</v>
          </cell>
          <cell r="EH37"/>
          <cell r="EI37">
            <v>0</v>
          </cell>
          <cell r="EJ37"/>
          <cell r="EK37">
            <v>0</v>
          </cell>
          <cell r="EL37"/>
          <cell r="EM37"/>
          <cell r="EN37"/>
          <cell r="EO37"/>
        </row>
        <row r="38">
          <cell r="K38" t="str">
            <v>330</v>
          </cell>
          <cell r="L38" t="str">
            <v>Edgecombe County</v>
          </cell>
          <cell r="M38">
            <v>2220227700</v>
          </cell>
          <cell r="N38">
            <v>214762029</v>
          </cell>
          <cell r="O38">
            <v>2005465671</v>
          </cell>
          <cell r="P38">
            <v>2017</v>
          </cell>
          <cell r="Q38">
            <v>1</v>
          </cell>
          <cell r="R38">
            <v>2005465671</v>
          </cell>
          <cell r="S38">
            <v>214762029</v>
          </cell>
          <cell r="T38">
            <v>172722537</v>
          </cell>
          <cell r="U38">
            <v>770694325</v>
          </cell>
          <cell r="V38">
            <v>3163644562</v>
          </cell>
          <cell r="X38" t="str">
            <v>330</v>
          </cell>
          <cell r="Y38" t="str">
            <v>Edgecombe County</v>
          </cell>
          <cell r="Z38">
            <v>3163644562</v>
          </cell>
          <cell r="AA38">
            <v>20943327.000440001</v>
          </cell>
          <cell r="AB38">
            <v>6222288</v>
          </cell>
          <cell r="AC38">
            <v>264966</v>
          </cell>
          <cell r="AD38">
            <v>27430581.000440001</v>
          </cell>
          <cell r="AE38">
            <v>6927</v>
          </cell>
          <cell r="AF38">
            <v>3960</v>
          </cell>
          <cell r="AG38">
            <v>0.64829999999999999</v>
          </cell>
          <cell r="AI38" t="str">
            <v>330</v>
          </cell>
          <cell r="AJ38" t="str">
            <v>Edgecombe County</v>
          </cell>
          <cell r="AK38">
            <v>27430581.000440001</v>
          </cell>
          <cell r="AL38">
            <v>6927</v>
          </cell>
          <cell r="AM38">
            <v>3960</v>
          </cell>
          <cell r="AN38">
            <v>0.64829999999999999</v>
          </cell>
          <cell r="AO38">
            <v>0.2697</v>
          </cell>
          <cell r="AP38">
            <v>0.7853</v>
          </cell>
          <cell r="AQ38">
            <v>0.67899999999999994</v>
          </cell>
          <cell r="AR38">
            <v>0.67899999999999994</v>
          </cell>
          <cell r="AS38">
            <v>1290.3599999999999</v>
          </cell>
          <cell r="AT38">
            <v>610.02000000000021</v>
          </cell>
          <cell r="AU38">
            <v>4225609</v>
          </cell>
          <cell r="AV38">
            <v>1</v>
          </cell>
          <cell r="AW38">
            <v>4225609</v>
          </cell>
          <cell r="BB38" t="str">
            <v>330</v>
          </cell>
          <cell r="BC38" t="str">
            <v>Edgecombe Co.</v>
          </cell>
          <cell r="BD38">
            <v>3163644562</v>
          </cell>
          <cell r="BE38">
            <v>505.34</v>
          </cell>
          <cell r="BF38">
            <v>6260428</v>
          </cell>
          <cell r="BG38">
            <v>0.2697</v>
          </cell>
          <cell r="BH38"/>
          <cell r="BI38">
            <v>6927</v>
          </cell>
          <cell r="BJ38">
            <v>13.71</v>
          </cell>
          <cell r="BK38">
            <v>53496</v>
          </cell>
          <cell r="BL38">
            <v>106</v>
          </cell>
          <cell r="BN38" t="str">
            <v>320</v>
          </cell>
          <cell r="BO38" t="str">
            <v>Durham County</v>
          </cell>
          <cell r="BP38">
            <v>1.0191075949367088</v>
          </cell>
          <cell r="BQ38">
            <v>1.0178995620894589</v>
          </cell>
          <cell r="BR38">
            <v>1.0040984848484849</v>
          </cell>
          <cell r="BS38"/>
          <cell r="BT38">
            <v>2016</v>
          </cell>
          <cell r="BU38">
            <v>1.0040984848484849</v>
          </cell>
          <cell r="BV38"/>
          <cell r="BW38">
            <v>0.74039999999999995</v>
          </cell>
          <cell r="BX38">
            <v>0.74299999999999999</v>
          </cell>
          <cell r="BY38">
            <v>1.1123000000000001</v>
          </cell>
          <cell r="CA38" t="str">
            <v>330</v>
          </cell>
          <cell r="CB38" t="str">
            <v>Edgecombe Co.</v>
          </cell>
          <cell r="CC38">
            <v>31308</v>
          </cell>
          <cell r="CD38">
            <v>32352</v>
          </cell>
          <cell r="CE38">
            <v>33070</v>
          </cell>
          <cell r="CF38">
            <v>32243.333333333332</v>
          </cell>
          <cell r="CG38">
            <v>0.7853</v>
          </cell>
          <cell r="CH38"/>
          <cell r="CI38">
            <v>-826.66666666666788</v>
          </cell>
          <cell r="CJ38">
            <v>-2.5000000000000001E-2</v>
          </cell>
          <cell r="CL38" t="str">
            <v>330</v>
          </cell>
          <cell r="CM38" t="str">
            <v>Edgecombe Co.</v>
          </cell>
          <cell r="CN38">
            <v>0.67899999999999994</v>
          </cell>
          <cell r="CO38"/>
          <cell r="CP38">
            <v>6927</v>
          </cell>
          <cell r="CQ38">
            <v>7451618</v>
          </cell>
          <cell r="CR38">
            <v>0</v>
          </cell>
          <cell r="CS38">
            <v>7451618</v>
          </cell>
          <cell r="CT38">
            <v>1075.74</v>
          </cell>
          <cell r="CU38"/>
          <cell r="CV38">
            <v>1290.3599999999999</v>
          </cell>
          <cell r="CW38">
            <v>610.02000000000021</v>
          </cell>
          <cell r="CX38">
            <v>0.83399999999999996</v>
          </cell>
          <cell r="CY38"/>
          <cell r="CZ38">
            <v>0.95</v>
          </cell>
          <cell r="DA38">
            <v>1</v>
          </cell>
          <cell r="DB38"/>
          <cell r="DC38">
            <v>1</v>
          </cell>
          <cell r="DX38" t="str">
            <v>130</v>
          </cell>
          <cell r="DY38" t="str">
            <v>13B</v>
          </cell>
          <cell r="DZ38" t="str">
            <v>CS</v>
          </cell>
          <cell r="EA38" t="str">
            <v>Cabarrus Charter Academy</v>
          </cell>
          <cell r="EB38">
            <v>1141</v>
          </cell>
          <cell r="EC38"/>
          <cell r="ED38">
            <v>1141</v>
          </cell>
          <cell r="EE38"/>
          <cell r="EF38"/>
          <cell r="EG38">
            <v>2.8028200152300474E-2</v>
          </cell>
          <cell r="EH38"/>
          <cell r="EI38">
            <v>0</v>
          </cell>
          <cell r="EJ38"/>
          <cell r="EK38">
            <v>0</v>
          </cell>
          <cell r="EL38"/>
          <cell r="EM38"/>
          <cell r="EN38"/>
          <cell r="EO38"/>
        </row>
        <row r="39">
          <cell r="K39" t="str">
            <v>340</v>
          </cell>
          <cell r="L39" t="str">
            <v>Forsyth County</v>
          </cell>
          <cell r="M39">
            <v>28553208214</v>
          </cell>
          <cell r="N39">
            <v>128344030</v>
          </cell>
          <cell r="O39">
            <v>28424864184</v>
          </cell>
          <cell r="P39">
            <v>2017</v>
          </cell>
          <cell r="Q39">
            <v>0.998</v>
          </cell>
          <cell r="R39">
            <v>28481827840</v>
          </cell>
          <cell r="S39">
            <v>128344030</v>
          </cell>
          <cell r="T39">
            <v>695663473</v>
          </cell>
          <cell r="U39">
            <v>6484300208</v>
          </cell>
          <cell r="V39">
            <v>35790135551</v>
          </cell>
          <cell r="X39" t="str">
            <v>340</v>
          </cell>
          <cell r="Y39" t="str">
            <v>Forsyth County</v>
          </cell>
          <cell r="Z39">
            <v>35790135551</v>
          </cell>
          <cell r="AA39">
            <v>236930697.34762001</v>
          </cell>
          <cell r="AB39">
            <v>62964372</v>
          </cell>
          <cell r="AC39">
            <v>1541682</v>
          </cell>
          <cell r="AD39">
            <v>301436751.34762001</v>
          </cell>
          <cell r="AE39">
            <v>58087</v>
          </cell>
          <cell r="AF39">
            <v>5189</v>
          </cell>
          <cell r="AG39">
            <v>0.84950000000000003</v>
          </cell>
          <cell r="AI39" t="str">
            <v>340</v>
          </cell>
          <cell r="AJ39" t="str">
            <v>Forsyth County</v>
          </cell>
          <cell r="AK39">
            <v>301436751.34762001</v>
          </cell>
          <cell r="AL39">
            <v>58087</v>
          </cell>
          <cell r="AM39">
            <v>5189</v>
          </cell>
          <cell r="AN39">
            <v>0.84950000000000003</v>
          </cell>
          <cell r="AO39">
            <v>3.7776000000000001</v>
          </cell>
          <cell r="AP39">
            <v>1.0692999999999999</v>
          </cell>
          <cell r="AQ39">
            <v>1.2523</v>
          </cell>
          <cell r="AR39" t="str">
            <v/>
          </cell>
          <cell r="AS39" t="str">
            <v/>
          </cell>
          <cell r="AT39" t="str">
            <v/>
          </cell>
          <cell r="AU39">
            <v>0</v>
          </cell>
          <cell r="AV39" t="str">
            <v/>
          </cell>
          <cell r="AW39">
            <v>0</v>
          </cell>
          <cell r="BB39" t="str">
            <v>340</v>
          </cell>
          <cell r="BC39" t="str">
            <v>Forsyth Co.</v>
          </cell>
          <cell r="BD39">
            <v>35790135551</v>
          </cell>
          <cell r="BE39">
            <v>408.15</v>
          </cell>
          <cell r="BF39">
            <v>87688682</v>
          </cell>
          <cell r="BG39">
            <v>3.7776000000000001</v>
          </cell>
          <cell r="BH39"/>
          <cell r="BI39">
            <v>58087</v>
          </cell>
          <cell r="BJ39">
            <v>142.32</v>
          </cell>
          <cell r="BK39">
            <v>369609</v>
          </cell>
          <cell r="BL39">
            <v>906</v>
          </cell>
          <cell r="BN39" t="str">
            <v>330</v>
          </cell>
          <cell r="BO39" t="str">
            <v>Edgecombe County</v>
          </cell>
          <cell r="BP39">
            <v>1.0375000000000001</v>
          </cell>
          <cell r="BQ39">
            <v>1.0278787878787878</v>
          </cell>
          <cell r="BR39">
            <v>1.0002111111111112</v>
          </cell>
          <cell r="BS39"/>
          <cell r="BT39">
            <v>2009</v>
          </cell>
          <cell r="BU39">
            <v>1.0156000000000001</v>
          </cell>
          <cell r="BV39"/>
          <cell r="BW39">
            <v>0.95</v>
          </cell>
          <cell r="BX39">
            <v>0.96499999999999997</v>
          </cell>
          <cell r="BY39">
            <v>1.4446000000000001</v>
          </cell>
          <cell r="CA39" t="str">
            <v>340</v>
          </cell>
          <cell r="CB39" t="str">
            <v>Forsyth Co.</v>
          </cell>
          <cell r="CC39">
            <v>42682</v>
          </cell>
          <cell r="CD39">
            <v>44365</v>
          </cell>
          <cell r="CE39">
            <v>44672</v>
          </cell>
          <cell r="CF39">
            <v>43906.333333333336</v>
          </cell>
          <cell r="CG39">
            <v>1.0692999999999999</v>
          </cell>
          <cell r="CH39"/>
          <cell r="CI39">
            <v>-765.66666666666424</v>
          </cell>
          <cell r="CJ39">
            <v>-1.7100000000000001E-2</v>
          </cell>
          <cell r="CL39" t="str">
            <v>340</v>
          </cell>
          <cell r="CM39" t="str">
            <v>Forsyth Co.</v>
          </cell>
          <cell r="CN39" t="str">
            <v/>
          </cell>
          <cell r="CO39"/>
          <cell r="CP39">
            <v>58087</v>
          </cell>
          <cell r="CQ39">
            <v>112778008</v>
          </cell>
          <cell r="CR39">
            <v>0</v>
          </cell>
          <cell r="CS39">
            <v>112778008</v>
          </cell>
          <cell r="CT39">
            <v>1941.54</v>
          </cell>
          <cell r="CU39"/>
          <cell r="CV39" t="str">
            <v/>
          </cell>
          <cell r="CW39" t="str">
            <v/>
          </cell>
          <cell r="CX39" t="str">
            <v/>
          </cell>
          <cell r="CY39"/>
          <cell r="CZ39">
            <v>0.72199999999999998</v>
          </cell>
          <cell r="DA39">
            <v>1</v>
          </cell>
          <cell r="DB39"/>
          <cell r="DC39" t="str">
            <v/>
          </cell>
          <cell r="DX39" t="str">
            <v>130</v>
          </cell>
          <cell r="DY39" t="str">
            <v>13C</v>
          </cell>
          <cell r="DZ39" t="str">
            <v>CS</v>
          </cell>
          <cell r="EA39" t="str">
            <v>A.C.E. Academy</v>
          </cell>
          <cell r="EB39">
            <v>511</v>
          </cell>
          <cell r="EC39"/>
          <cell r="ED39">
            <v>511</v>
          </cell>
          <cell r="EE39"/>
          <cell r="EF39"/>
          <cell r="EG39">
            <v>1.2552506816674445E-2</v>
          </cell>
          <cell r="EH39"/>
          <cell r="EI39">
            <v>0</v>
          </cell>
          <cell r="EJ39"/>
          <cell r="EK39">
            <v>0</v>
          </cell>
          <cell r="EL39"/>
          <cell r="EM39"/>
          <cell r="EN39"/>
          <cell r="EO39"/>
        </row>
        <row r="40">
          <cell r="K40" t="str">
            <v>350</v>
          </cell>
          <cell r="L40" t="str">
            <v>Franklin County</v>
          </cell>
          <cell r="M40">
            <v>3665376241</v>
          </cell>
          <cell r="N40">
            <v>119278482</v>
          </cell>
          <cell r="O40">
            <v>3546097759</v>
          </cell>
          <cell r="P40">
            <v>2012</v>
          </cell>
          <cell r="Q40">
            <v>0.90359999999999996</v>
          </cell>
          <cell r="R40">
            <v>3924410977</v>
          </cell>
          <cell r="S40">
            <v>119278482</v>
          </cell>
          <cell r="T40">
            <v>135035082</v>
          </cell>
          <cell r="U40">
            <v>1003100895</v>
          </cell>
          <cell r="V40">
            <v>5181825436</v>
          </cell>
          <cell r="X40" t="str">
            <v>350</v>
          </cell>
          <cell r="Y40" t="str">
            <v>Franklin County</v>
          </cell>
          <cell r="Z40">
            <v>5181825436</v>
          </cell>
          <cell r="AA40">
            <v>34303684.386320002</v>
          </cell>
          <cell r="AB40">
            <v>11687372</v>
          </cell>
          <cell r="AC40">
            <v>200728</v>
          </cell>
          <cell r="AD40">
            <v>46191784.386320002</v>
          </cell>
          <cell r="AE40">
            <v>8876</v>
          </cell>
          <cell r="AF40">
            <v>5204</v>
          </cell>
          <cell r="AG40">
            <v>0.85199999999999998</v>
          </cell>
          <cell r="AI40" t="str">
            <v>350</v>
          </cell>
          <cell r="AJ40" t="str">
            <v>Franklin County</v>
          </cell>
          <cell r="AK40">
            <v>46191784.386320002</v>
          </cell>
          <cell r="AL40">
            <v>8876</v>
          </cell>
          <cell r="AM40">
            <v>5204</v>
          </cell>
          <cell r="AN40">
            <v>0.85199999999999998</v>
          </cell>
          <cell r="AO40">
            <v>0.45400000000000001</v>
          </cell>
          <cell r="AP40">
            <v>0.78169999999999995</v>
          </cell>
          <cell r="AQ40">
            <v>0.77710000000000001</v>
          </cell>
          <cell r="AR40">
            <v>0.77710000000000001</v>
          </cell>
          <cell r="AS40">
            <v>1476.79</v>
          </cell>
          <cell r="AT40">
            <v>423.59000000000015</v>
          </cell>
          <cell r="AU40">
            <v>3759785</v>
          </cell>
          <cell r="AV40">
            <v>1</v>
          </cell>
          <cell r="AW40">
            <v>3759785</v>
          </cell>
          <cell r="BB40" t="str">
            <v>350</v>
          </cell>
          <cell r="BC40" t="str">
            <v>Franklin Co.</v>
          </cell>
          <cell r="BD40">
            <v>5181825436</v>
          </cell>
          <cell r="BE40">
            <v>491.68</v>
          </cell>
          <cell r="BF40">
            <v>10539020</v>
          </cell>
          <cell r="BG40">
            <v>0.45400000000000001</v>
          </cell>
          <cell r="BH40"/>
          <cell r="BI40">
            <v>8876</v>
          </cell>
          <cell r="BJ40">
            <v>18.05</v>
          </cell>
          <cell r="BK40">
            <v>65318</v>
          </cell>
          <cell r="BL40">
            <v>133</v>
          </cell>
          <cell r="BN40" t="str">
            <v>340</v>
          </cell>
          <cell r="BO40" t="str">
            <v>Forsyth County</v>
          </cell>
          <cell r="BP40">
            <v>0.99378498359390077</v>
          </cell>
          <cell r="BQ40">
            <v>0.9821428571428571</v>
          </cell>
          <cell r="BR40">
            <v>0.97643835616438357</v>
          </cell>
          <cell r="BS40"/>
          <cell r="BT40">
            <v>2013</v>
          </cell>
          <cell r="BU40">
            <v>0.98119999999999996</v>
          </cell>
          <cell r="BV40"/>
          <cell r="BW40">
            <v>0.73099999999999998</v>
          </cell>
          <cell r="BX40">
            <v>0.71699999999999997</v>
          </cell>
          <cell r="BY40">
            <v>1.0733999999999999</v>
          </cell>
          <cell r="CA40" t="str">
            <v>350</v>
          </cell>
          <cell r="CB40" t="str">
            <v>Franklin Co.</v>
          </cell>
          <cell r="CC40">
            <v>31140</v>
          </cell>
          <cell r="CD40">
            <v>32297</v>
          </cell>
          <cell r="CE40">
            <v>32847</v>
          </cell>
          <cell r="CF40">
            <v>32094.666666666668</v>
          </cell>
          <cell r="CG40">
            <v>0.78169999999999995</v>
          </cell>
          <cell r="CH40"/>
          <cell r="CI40">
            <v>-752.33333333333212</v>
          </cell>
          <cell r="CJ40">
            <v>-2.29E-2</v>
          </cell>
          <cell r="CL40" t="str">
            <v>350</v>
          </cell>
          <cell r="CM40" t="str">
            <v>Franklin Co.</v>
          </cell>
          <cell r="CN40">
            <v>0.77710000000000001</v>
          </cell>
          <cell r="CO40"/>
          <cell r="CP40">
            <v>8876</v>
          </cell>
          <cell r="CQ40">
            <v>15265283</v>
          </cell>
          <cell r="CR40">
            <v>0</v>
          </cell>
          <cell r="CS40">
            <v>15265283</v>
          </cell>
          <cell r="CT40">
            <v>1719.84</v>
          </cell>
          <cell r="CU40"/>
          <cell r="CV40">
            <v>1476.79</v>
          </cell>
          <cell r="CW40">
            <v>423.59000000000015</v>
          </cell>
          <cell r="CX40">
            <v>1</v>
          </cell>
          <cell r="CY40"/>
          <cell r="CZ40">
            <v>0.80900000000000005</v>
          </cell>
          <cell r="DA40">
            <v>1</v>
          </cell>
          <cell r="DB40"/>
          <cell r="DC40">
            <v>1</v>
          </cell>
          <cell r="DX40" t="str">
            <v>130</v>
          </cell>
          <cell r="DY40" t="str">
            <v>13D</v>
          </cell>
          <cell r="DZ40" t="str">
            <v>CS</v>
          </cell>
          <cell r="EA40" t="str">
            <v>Kannapolis Charter Academy</v>
          </cell>
          <cell r="EB40">
            <v>620</v>
          </cell>
          <cell r="EC40"/>
          <cell r="ED40">
            <v>620</v>
          </cell>
          <cell r="EE40"/>
          <cell r="EF40"/>
          <cell r="EG40">
            <v>5.3402239448751075E-2</v>
          </cell>
          <cell r="EH40"/>
          <cell r="EI40">
            <v>0</v>
          </cell>
          <cell r="EJ40"/>
          <cell r="EK40">
            <v>0</v>
          </cell>
          <cell r="EL40"/>
          <cell r="EM40"/>
          <cell r="EN40"/>
          <cell r="EO40"/>
        </row>
        <row r="41">
          <cell r="K41" t="str">
            <v>360</v>
          </cell>
          <cell r="L41" t="str">
            <v xml:space="preserve">Gaston County     </v>
          </cell>
          <cell r="M41">
            <v>12271760749</v>
          </cell>
          <cell r="N41">
            <v>102154252</v>
          </cell>
          <cell r="O41">
            <v>12169606497</v>
          </cell>
          <cell r="P41">
            <v>2015</v>
          </cell>
          <cell r="Q41">
            <v>0.95499999999999996</v>
          </cell>
          <cell r="R41">
            <v>12743043452</v>
          </cell>
          <cell r="S41">
            <v>102154252</v>
          </cell>
          <cell r="T41">
            <v>786328077</v>
          </cell>
          <cell r="U41">
            <v>3276953313</v>
          </cell>
          <cell r="V41">
            <v>16908479094</v>
          </cell>
          <cell r="X41" t="str">
            <v>360</v>
          </cell>
          <cell r="Y41" t="str">
            <v>Gaston County</v>
          </cell>
          <cell r="Z41">
            <v>16908479094</v>
          </cell>
          <cell r="AA41">
            <v>111934131.60228001</v>
          </cell>
          <cell r="AB41">
            <v>35789540</v>
          </cell>
          <cell r="AC41">
            <v>528616</v>
          </cell>
          <cell r="AD41">
            <v>148252287.60228002</v>
          </cell>
          <cell r="AE41">
            <v>34243</v>
          </cell>
          <cell r="AF41">
            <v>4329</v>
          </cell>
          <cell r="AG41">
            <v>0.7087</v>
          </cell>
          <cell r="AI41" t="str">
            <v>360</v>
          </cell>
          <cell r="AJ41" t="str">
            <v>Gaston County</v>
          </cell>
          <cell r="AK41">
            <v>148252287.60228002</v>
          </cell>
          <cell r="AL41">
            <v>34243</v>
          </cell>
          <cell r="AM41">
            <v>4329</v>
          </cell>
          <cell r="AN41">
            <v>0.7087</v>
          </cell>
          <cell r="AO41">
            <v>2.0459000000000001</v>
          </cell>
          <cell r="AP41">
            <v>0.90659999999999996</v>
          </cell>
          <cell r="AQ41">
            <v>0.9413999999999999</v>
          </cell>
          <cell r="AR41">
            <v>0.9413999999999999</v>
          </cell>
          <cell r="AS41">
            <v>1789.02</v>
          </cell>
          <cell r="AT41">
            <v>111.36000000000013</v>
          </cell>
          <cell r="AU41">
            <v>3813300</v>
          </cell>
          <cell r="AV41">
            <v>1</v>
          </cell>
          <cell r="AW41">
            <v>3813300</v>
          </cell>
          <cell r="BB41" t="str">
            <v>360</v>
          </cell>
          <cell r="BC41" t="str">
            <v>Gaston Co.</v>
          </cell>
          <cell r="BD41">
            <v>16908479094</v>
          </cell>
          <cell r="BE41">
            <v>356.03</v>
          </cell>
          <cell r="BF41">
            <v>47491726</v>
          </cell>
          <cell r="BG41">
            <v>2.0459000000000001</v>
          </cell>
          <cell r="BH41"/>
          <cell r="BI41">
            <v>34243</v>
          </cell>
          <cell r="BJ41">
            <v>96.18</v>
          </cell>
          <cell r="BK41">
            <v>215439</v>
          </cell>
          <cell r="BL41">
            <v>605</v>
          </cell>
          <cell r="BN41" t="str">
            <v>350</v>
          </cell>
          <cell r="BO41" t="str">
            <v>Franklin County</v>
          </cell>
          <cell r="BP41">
            <v>0.95960000000000001</v>
          </cell>
          <cell r="BQ41">
            <v>0.94970370370370372</v>
          </cell>
          <cell r="BR41">
            <v>0.92685714285714282</v>
          </cell>
          <cell r="BS41"/>
          <cell r="BT41">
            <v>2012</v>
          </cell>
          <cell r="BU41">
            <v>0.93989999999999996</v>
          </cell>
          <cell r="BV41"/>
          <cell r="BW41">
            <v>0.92500000000000004</v>
          </cell>
          <cell r="BX41">
            <v>0.86899999999999999</v>
          </cell>
          <cell r="BY41">
            <v>1.3008999999999999</v>
          </cell>
          <cell r="CA41" t="str">
            <v>360</v>
          </cell>
          <cell r="CB41" t="str">
            <v>Gaston Co.</v>
          </cell>
          <cell r="CC41">
            <v>35693</v>
          </cell>
          <cell r="CD41">
            <v>37422</v>
          </cell>
          <cell r="CE41">
            <v>38565</v>
          </cell>
          <cell r="CF41">
            <v>37226.666666666664</v>
          </cell>
          <cell r="CG41">
            <v>0.90659999999999996</v>
          </cell>
          <cell r="CH41"/>
          <cell r="CI41">
            <v>-1338.3333333333358</v>
          </cell>
          <cell r="CJ41">
            <v>-3.4700000000000002E-2</v>
          </cell>
          <cell r="CL41" t="str">
            <v>360</v>
          </cell>
          <cell r="CM41" t="str">
            <v>Gaston Co.</v>
          </cell>
          <cell r="CN41">
            <v>0.9413999999999999</v>
          </cell>
          <cell r="CO41"/>
          <cell r="CP41">
            <v>34243</v>
          </cell>
          <cell r="CQ41">
            <v>45351704</v>
          </cell>
          <cell r="CR41">
            <v>0</v>
          </cell>
          <cell r="CS41">
            <v>45351704</v>
          </cell>
          <cell r="CT41">
            <v>1324.41</v>
          </cell>
          <cell r="CU41"/>
          <cell r="CV41">
            <v>1789.02</v>
          </cell>
          <cell r="CW41">
            <v>111.36000000000013</v>
          </cell>
          <cell r="CX41">
            <v>0.74</v>
          </cell>
          <cell r="CY41"/>
          <cell r="CZ41">
            <v>0.83099999999999996</v>
          </cell>
          <cell r="DA41">
            <v>1</v>
          </cell>
          <cell r="DB41"/>
          <cell r="DC41">
            <v>1</v>
          </cell>
          <cell r="DX41" t="str">
            <v>130</v>
          </cell>
          <cell r="DY41" t="str">
            <v>132</v>
          </cell>
          <cell r="DZ41" t="str">
            <v>LEA</v>
          </cell>
          <cell r="EA41" t="str">
            <v>Kannapolis City</v>
          </cell>
          <cell r="EB41">
            <v>5451</v>
          </cell>
          <cell r="EC41">
            <v>-1281</v>
          </cell>
          <cell r="ED41">
            <v>4170</v>
          </cell>
          <cell r="EE41">
            <v>40709</v>
          </cell>
          <cell r="EF41"/>
          <cell r="EG41">
            <v>0.10243435112628657</v>
          </cell>
          <cell r="EH41"/>
          <cell r="EI41">
            <v>0</v>
          </cell>
          <cell r="EJ41"/>
          <cell r="EK41">
            <v>0</v>
          </cell>
          <cell r="EL41"/>
          <cell r="EM41"/>
          <cell r="EN41"/>
          <cell r="EO41"/>
        </row>
        <row r="42">
          <cell r="K42" t="str">
            <v>370</v>
          </cell>
          <cell r="L42" t="str">
            <v>Gates  County</v>
          </cell>
          <cell r="M42">
            <v>728777866</v>
          </cell>
          <cell r="N42">
            <v>98844061</v>
          </cell>
          <cell r="O42">
            <v>629933805</v>
          </cell>
          <cell r="P42">
            <v>2017</v>
          </cell>
          <cell r="Q42">
            <v>0.98840000000000006</v>
          </cell>
          <cell r="R42">
            <v>637326796</v>
          </cell>
          <cell r="S42">
            <v>98844061</v>
          </cell>
          <cell r="T42">
            <v>31803806</v>
          </cell>
          <cell r="U42">
            <v>162331706</v>
          </cell>
          <cell r="V42">
            <v>930306369</v>
          </cell>
          <cell r="X42" t="str">
            <v>370</v>
          </cell>
          <cell r="Y42" t="str">
            <v>Gates  County</v>
          </cell>
          <cell r="Z42">
            <v>930306369</v>
          </cell>
          <cell r="AA42">
            <v>6158628.1627799999</v>
          </cell>
          <cell r="AB42">
            <v>1928144</v>
          </cell>
          <cell r="AC42">
            <v>58896</v>
          </cell>
          <cell r="AD42">
            <v>8145668.1627799999</v>
          </cell>
          <cell r="AE42">
            <v>1706</v>
          </cell>
          <cell r="AF42">
            <v>4775</v>
          </cell>
          <cell r="AG42">
            <v>0.78180000000000005</v>
          </cell>
          <cell r="AI42" t="str">
            <v>370</v>
          </cell>
          <cell r="AJ42" t="str">
            <v>Gates County</v>
          </cell>
          <cell r="AK42">
            <v>8145668.1627799999</v>
          </cell>
          <cell r="AL42">
            <v>1706</v>
          </cell>
          <cell r="AM42">
            <v>4775</v>
          </cell>
          <cell r="AN42">
            <v>0.78180000000000005</v>
          </cell>
          <cell r="AO42">
            <v>0.1177</v>
          </cell>
          <cell r="AP42">
            <v>0.81179999999999997</v>
          </cell>
          <cell r="AQ42">
            <v>0.73039999999999994</v>
          </cell>
          <cell r="AR42">
            <v>0.73039999999999994</v>
          </cell>
          <cell r="AS42">
            <v>1388.04</v>
          </cell>
          <cell r="AT42">
            <v>512.34000000000015</v>
          </cell>
          <cell r="AU42">
            <v>874052</v>
          </cell>
          <cell r="AV42">
            <v>1</v>
          </cell>
          <cell r="AW42">
            <v>874052</v>
          </cell>
          <cell r="BB42" t="str">
            <v>370</v>
          </cell>
          <cell r="BC42" t="str">
            <v>Gates  Co.</v>
          </cell>
          <cell r="BD42">
            <v>930306369</v>
          </cell>
          <cell r="BE42">
            <v>340.44</v>
          </cell>
          <cell r="BF42">
            <v>2732659</v>
          </cell>
          <cell r="BG42">
            <v>0.1177</v>
          </cell>
          <cell r="BH42"/>
          <cell r="BI42">
            <v>1706</v>
          </cell>
          <cell r="BJ42">
            <v>5.01</v>
          </cell>
          <cell r="BK42">
            <v>12001</v>
          </cell>
          <cell r="BL42">
            <v>35</v>
          </cell>
          <cell r="BN42" t="str">
            <v>360</v>
          </cell>
          <cell r="BO42" t="str">
            <v>Gaston County</v>
          </cell>
          <cell r="BP42">
            <v>1.0840878378378378</v>
          </cell>
          <cell r="BQ42">
            <v>0.99544761904761903</v>
          </cell>
          <cell r="BR42">
            <v>0.97839160839160844</v>
          </cell>
          <cell r="BS42"/>
          <cell r="BT42">
            <v>2015</v>
          </cell>
          <cell r="BU42">
            <v>0.98409999999999997</v>
          </cell>
          <cell r="BV42"/>
          <cell r="BW42">
            <v>0.87</v>
          </cell>
          <cell r="BX42">
            <v>0.85599999999999998</v>
          </cell>
          <cell r="BY42">
            <v>1.2814000000000001</v>
          </cell>
          <cell r="CA42" t="str">
            <v>370</v>
          </cell>
          <cell r="CB42" t="str">
            <v>Gates Co.</v>
          </cell>
          <cell r="CC42">
            <v>32300</v>
          </cell>
          <cell r="CD42">
            <v>33571</v>
          </cell>
          <cell r="CE42">
            <v>34125</v>
          </cell>
          <cell r="CF42">
            <v>33332</v>
          </cell>
          <cell r="CG42">
            <v>0.81179999999999997</v>
          </cell>
          <cell r="CH42"/>
          <cell r="CI42">
            <v>-793</v>
          </cell>
          <cell r="CJ42">
            <v>-2.3199999999999998E-2</v>
          </cell>
          <cell r="CL42" t="str">
            <v>370</v>
          </cell>
          <cell r="CM42" t="str">
            <v>Gates  Co.</v>
          </cell>
          <cell r="CN42">
            <v>0.73039999999999994</v>
          </cell>
          <cell r="CO42"/>
          <cell r="CP42">
            <v>1706</v>
          </cell>
          <cell r="CQ42">
            <v>2708000</v>
          </cell>
          <cell r="CR42">
            <v>0</v>
          </cell>
          <cell r="CS42">
            <v>2708000</v>
          </cell>
          <cell r="CT42">
            <v>1587.34</v>
          </cell>
          <cell r="CU42"/>
          <cell r="CV42">
            <v>1388.04</v>
          </cell>
          <cell r="CW42">
            <v>512.34000000000015</v>
          </cell>
          <cell r="CX42">
            <v>1</v>
          </cell>
          <cell r="CY42"/>
          <cell r="CZ42">
            <v>0.751</v>
          </cell>
          <cell r="DA42">
            <v>1</v>
          </cell>
          <cell r="DB42"/>
          <cell r="DC42">
            <v>1</v>
          </cell>
          <cell r="DX42" t="str">
            <v>140</v>
          </cell>
          <cell r="DY42" t="str">
            <v>140</v>
          </cell>
          <cell r="DZ42" t="str">
            <v>LEA</v>
          </cell>
          <cell r="EA42" t="str">
            <v>Caldwell County</v>
          </cell>
          <cell r="EB42">
            <v>11610</v>
          </cell>
          <cell r="EC42"/>
          <cell r="ED42">
            <v>11610</v>
          </cell>
          <cell r="EE42">
            <v>11610</v>
          </cell>
          <cell r="EF42"/>
          <cell r="EG42"/>
          <cell r="EH42"/>
          <cell r="EI42">
            <v>4288165</v>
          </cell>
          <cell r="EJ42"/>
          <cell r="EK42">
            <v>4288165</v>
          </cell>
          <cell r="EL42">
            <v>4288165</v>
          </cell>
          <cell r="EM42">
            <v>0</v>
          </cell>
          <cell r="EN42"/>
          <cell r="EO42"/>
        </row>
        <row r="43">
          <cell r="K43" t="str">
            <v>380</v>
          </cell>
          <cell r="L43" t="str">
            <v>Graham County</v>
          </cell>
          <cell r="M43">
            <v>1001461310</v>
          </cell>
          <cell r="N43">
            <v>23072520</v>
          </cell>
          <cell r="O43">
            <v>978388790</v>
          </cell>
          <cell r="P43">
            <v>2015</v>
          </cell>
          <cell r="Q43">
            <v>0.98880000000000001</v>
          </cell>
          <cell r="R43">
            <v>989470864</v>
          </cell>
          <cell r="S43">
            <v>23072520</v>
          </cell>
          <cell r="T43">
            <v>34491577</v>
          </cell>
          <cell r="U43">
            <v>112918651</v>
          </cell>
          <cell r="V43">
            <v>1159953612</v>
          </cell>
          <cell r="X43" t="str">
            <v>380</v>
          </cell>
          <cell r="Y43" t="str">
            <v>Graham County</v>
          </cell>
          <cell r="Z43">
            <v>1159953612</v>
          </cell>
          <cell r="AA43">
            <v>7678892.9114399999</v>
          </cell>
          <cell r="AB43">
            <v>1808379</v>
          </cell>
          <cell r="AC43">
            <v>29035</v>
          </cell>
          <cell r="AD43">
            <v>9516306.9114399999</v>
          </cell>
          <cell r="AE43">
            <v>1121</v>
          </cell>
          <cell r="AF43">
            <v>8489</v>
          </cell>
          <cell r="AG43">
            <v>1.3897999999999999</v>
          </cell>
          <cell r="AI43" t="str">
            <v>380</v>
          </cell>
          <cell r="AJ43" t="str">
            <v>Graham County</v>
          </cell>
          <cell r="AK43">
            <v>9516306.9114399999</v>
          </cell>
          <cell r="AL43">
            <v>1121</v>
          </cell>
          <cell r="AM43">
            <v>8489</v>
          </cell>
          <cell r="AN43">
            <v>1.3897999999999999</v>
          </cell>
          <cell r="AO43">
            <v>0.1711</v>
          </cell>
          <cell r="AP43">
            <v>0.71120000000000005</v>
          </cell>
          <cell r="AQ43">
            <v>0.92859999999999998</v>
          </cell>
          <cell r="AR43">
            <v>0.92859999999999998</v>
          </cell>
          <cell r="AS43">
            <v>1764.69</v>
          </cell>
          <cell r="AT43">
            <v>135.69000000000005</v>
          </cell>
          <cell r="AU43">
            <v>152108</v>
          </cell>
          <cell r="AV43">
            <v>0.31</v>
          </cell>
          <cell r="AW43">
            <v>47153</v>
          </cell>
          <cell r="BB43" t="str">
            <v>380</v>
          </cell>
          <cell r="BC43" t="str">
            <v>Graham Co.</v>
          </cell>
          <cell r="BD43">
            <v>1159953612</v>
          </cell>
          <cell r="BE43">
            <v>292.08</v>
          </cell>
          <cell r="BF43">
            <v>3971356</v>
          </cell>
          <cell r="BG43">
            <v>0.1711</v>
          </cell>
          <cell r="BH43"/>
          <cell r="BI43">
            <v>1121</v>
          </cell>
          <cell r="BJ43">
            <v>3.84</v>
          </cell>
          <cell r="BK43">
            <v>8833</v>
          </cell>
          <cell r="BL43">
            <v>30</v>
          </cell>
          <cell r="BN43" t="str">
            <v>370</v>
          </cell>
          <cell r="BO43" t="str">
            <v>Gates County</v>
          </cell>
          <cell r="BP43">
            <v>1.3467129032258063</v>
          </cell>
          <cell r="BQ43">
            <v>1.3067857142857142</v>
          </cell>
          <cell r="BR43">
            <v>1.1596263888888889</v>
          </cell>
          <cell r="BS43"/>
          <cell r="BT43">
            <v>2009</v>
          </cell>
          <cell r="BU43">
            <v>1.2399</v>
          </cell>
          <cell r="BV43"/>
          <cell r="BW43">
            <v>0.68</v>
          </cell>
          <cell r="BX43">
            <v>0.84299999999999997</v>
          </cell>
          <cell r="BY43">
            <v>1.262</v>
          </cell>
          <cell r="CA43" t="str">
            <v>380</v>
          </cell>
          <cell r="CB43" t="str">
            <v>Graham Co.</v>
          </cell>
          <cell r="CC43">
            <v>28357</v>
          </cell>
          <cell r="CD43">
            <v>29704</v>
          </cell>
          <cell r="CE43">
            <v>29540</v>
          </cell>
          <cell r="CF43">
            <v>29200.333333333332</v>
          </cell>
          <cell r="CG43">
            <v>0.71120000000000005</v>
          </cell>
          <cell r="CH43"/>
          <cell r="CI43">
            <v>-339.66666666666788</v>
          </cell>
          <cell r="CJ43">
            <v>-1.15E-2</v>
          </cell>
          <cell r="CL43" t="str">
            <v>380</v>
          </cell>
          <cell r="CM43" t="str">
            <v>Graham Co.</v>
          </cell>
          <cell r="CN43">
            <v>0.92859999999999998</v>
          </cell>
          <cell r="CO43"/>
          <cell r="CP43">
            <v>1121</v>
          </cell>
          <cell r="CQ43">
            <v>613169</v>
          </cell>
          <cell r="CR43">
            <v>0</v>
          </cell>
          <cell r="CS43">
            <v>613169</v>
          </cell>
          <cell r="CT43">
            <v>546.98</v>
          </cell>
          <cell r="CU43"/>
          <cell r="CV43">
            <v>1764.69</v>
          </cell>
          <cell r="CW43">
            <v>135.69000000000005</v>
          </cell>
          <cell r="CX43">
            <v>0.31</v>
          </cell>
          <cell r="CY43"/>
          <cell r="CZ43">
            <v>0.57799999999999996</v>
          </cell>
          <cell r="DA43" t="str">
            <v/>
          </cell>
          <cell r="DB43"/>
          <cell r="DC43">
            <v>0.31</v>
          </cell>
          <cell r="DX43" t="str">
            <v>150</v>
          </cell>
          <cell r="DY43" t="str">
            <v>150</v>
          </cell>
          <cell r="DZ43" t="str">
            <v>LEA</v>
          </cell>
          <cell r="EA43" t="str">
            <v>Camden County</v>
          </cell>
          <cell r="EB43">
            <v>1853</v>
          </cell>
          <cell r="EC43"/>
          <cell r="ED43">
            <v>1853</v>
          </cell>
          <cell r="EE43">
            <v>1853</v>
          </cell>
          <cell r="EF43"/>
          <cell r="EG43"/>
          <cell r="EH43"/>
          <cell r="EI43">
            <v>333236</v>
          </cell>
          <cell r="EJ43"/>
          <cell r="EK43">
            <v>333236</v>
          </cell>
          <cell r="EL43">
            <v>333236</v>
          </cell>
          <cell r="EM43">
            <v>0</v>
          </cell>
          <cell r="EN43"/>
          <cell r="EO43"/>
        </row>
        <row r="44">
          <cell r="K44" t="str">
            <v>390</v>
          </cell>
          <cell r="L44" t="str">
            <v>Granville County</v>
          </cell>
          <cell r="M44">
            <v>3124060521</v>
          </cell>
          <cell r="N44">
            <v>231180806</v>
          </cell>
          <cell r="O44">
            <v>2892879715</v>
          </cell>
          <cell r="P44">
            <v>2010</v>
          </cell>
          <cell r="Q44">
            <v>0.9778</v>
          </cell>
          <cell r="R44">
            <v>2958559741</v>
          </cell>
          <cell r="S44">
            <v>231180806</v>
          </cell>
          <cell r="T44">
            <v>139818978</v>
          </cell>
          <cell r="U44">
            <v>1001597795</v>
          </cell>
          <cell r="V44">
            <v>4331157320</v>
          </cell>
          <cell r="X44" t="str">
            <v>390</v>
          </cell>
          <cell r="Y44" t="str">
            <v>Granville County</v>
          </cell>
          <cell r="Z44">
            <v>4331157320</v>
          </cell>
          <cell r="AA44">
            <v>28672261.4584</v>
          </cell>
          <cell r="AB44">
            <v>7420994</v>
          </cell>
          <cell r="AC44">
            <v>222188</v>
          </cell>
          <cell r="AD44">
            <v>36315443.458399996</v>
          </cell>
          <cell r="AE44">
            <v>9104</v>
          </cell>
          <cell r="AF44">
            <v>3989</v>
          </cell>
          <cell r="AG44">
            <v>0.65310000000000001</v>
          </cell>
          <cell r="AI44" t="str">
            <v>390</v>
          </cell>
          <cell r="AJ44" t="str">
            <v>Granville County</v>
          </cell>
          <cell r="AK44">
            <v>36315443.458399996</v>
          </cell>
          <cell r="AL44">
            <v>9104</v>
          </cell>
          <cell r="AM44">
            <v>3989</v>
          </cell>
          <cell r="AN44">
            <v>0.65310000000000001</v>
          </cell>
          <cell r="AO44">
            <v>0.35099999999999998</v>
          </cell>
          <cell r="AP44">
            <v>0.83440000000000003</v>
          </cell>
          <cell r="AQ44">
            <v>0.71350000000000002</v>
          </cell>
          <cell r="AR44">
            <v>0.71350000000000002</v>
          </cell>
          <cell r="AS44">
            <v>1355.92</v>
          </cell>
          <cell r="AT44">
            <v>544.46</v>
          </cell>
          <cell r="AU44">
            <v>4956764</v>
          </cell>
          <cell r="AV44">
            <v>1</v>
          </cell>
          <cell r="AW44">
            <v>4956764</v>
          </cell>
          <cell r="BB44" t="str">
            <v>390</v>
          </cell>
          <cell r="BC44" t="str">
            <v>Granville Co.</v>
          </cell>
          <cell r="BD44">
            <v>4331157320</v>
          </cell>
          <cell r="BE44">
            <v>531.57000000000005</v>
          </cell>
          <cell r="BF44">
            <v>8147859</v>
          </cell>
          <cell r="BG44">
            <v>0.35099999999999998</v>
          </cell>
          <cell r="BH44"/>
          <cell r="BI44">
            <v>9104</v>
          </cell>
          <cell r="BJ44">
            <v>17.13</v>
          </cell>
          <cell r="BK44">
            <v>59124</v>
          </cell>
          <cell r="BL44">
            <v>111</v>
          </cell>
          <cell r="BN44" t="str">
            <v>380</v>
          </cell>
          <cell r="BO44" t="str">
            <v>Graham County</v>
          </cell>
          <cell r="BP44">
            <v>1.0002926945752775</v>
          </cell>
          <cell r="BQ44">
            <v>0.9964924924924925</v>
          </cell>
          <cell r="BR44">
            <v>0.9961044176706827</v>
          </cell>
          <cell r="BS44"/>
          <cell r="BT44">
            <v>2015</v>
          </cell>
          <cell r="BU44">
            <v>0.99619999999999997</v>
          </cell>
          <cell r="BV44"/>
          <cell r="BW44">
            <v>0.58499999999999996</v>
          </cell>
          <cell r="BX44">
            <v>0.58299999999999996</v>
          </cell>
          <cell r="BY44">
            <v>0.87280000000000002</v>
          </cell>
          <cell r="CA44" t="str">
            <v>390</v>
          </cell>
          <cell r="CB44" t="str">
            <v>Granville Co.</v>
          </cell>
          <cell r="CC44">
            <v>33264</v>
          </cell>
          <cell r="CD44">
            <v>34354</v>
          </cell>
          <cell r="CE44">
            <v>35158</v>
          </cell>
          <cell r="CF44">
            <v>34258.666666666664</v>
          </cell>
          <cell r="CG44">
            <v>0.83440000000000003</v>
          </cell>
          <cell r="CH44"/>
          <cell r="CI44">
            <v>-899.33333333333576</v>
          </cell>
          <cell r="CJ44">
            <v>-2.5600000000000001E-2</v>
          </cell>
          <cell r="CL44" t="str">
            <v>390</v>
          </cell>
          <cell r="CM44" t="str">
            <v>Granville Co.</v>
          </cell>
          <cell r="CN44">
            <v>0.71350000000000002</v>
          </cell>
          <cell r="CO44"/>
          <cell r="CP44">
            <v>9104</v>
          </cell>
          <cell r="CQ44">
            <v>13576889</v>
          </cell>
          <cell r="CR44">
            <v>0</v>
          </cell>
          <cell r="CS44">
            <v>13576889</v>
          </cell>
          <cell r="CT44">
            <v>1491.31</v>
          </cell>
          <cell r="CU44"/>
          <cell r="CV44">
            <v>1355.92</v>
          </cell>
          <cell r="CW44">
            <v>544.46</v>
          </cell>
          <cell r="CX44">
            <v>1</v>
          </cell>
          <cell r="CY44"/>
          <cell r="CZ44">
            <v>0.86</v>
          </cell>
          <cell r="DA44">
            <v>1</v>
          </cell>
          <cell r="DB44"/>
          <cell r="DC44">
            <v>1</v>
          </cell>
          <cell r="DX44" t="str">
            <v>160</v>
          </cell>
          <cell r="DY44" t="str">
            <v>160</v>
          </cell>
          <cell r="DZ44" t="str">
            <v>LEA</v>
          </cell>
          <cell r="EA44" t="str">
            <v>Carteret County</v>
          </cell>
          <cell r="EB44">
            <v>8313</v>
          </cell>
          <cell r="EC44"/>
          <cell r="ED44">
            <v>8313</v>
          </cell>
          <cell r="EE44"/>
          <cell r="EF44"/>
          <cell r="EG44">
            <v>0.97536078845476948</v>
          </cell>
          <cell r="EH44"/>
          <cell r="EI44">
            <v>0</v>
          </cell>
          <cell r="EJ44"/>
          <cell r="EK44">
            <v>0</v>
          </cell>
          <cell r="EL44">
            <v>0</v>
          </cell>
          <cell r="EM44">
            <v>0</v>
          </cell>
          <cell r="EN44"/>
          <cell r="EO44"/>
        </row>
        <row r="45">
          <cell r="K45" t="str">
            <v>400</v>
          </cell>
          <cell r="L45" t="str">
            <v>Greene County</v>
          </cell>
          <cell r="M45">
            <v>802745096</v>
          </cell>
          <cell r="N45">
            <v>190216877</v>
          </cell>
          <cell r="O45">
            <v>612528219</v>
          </cell>
          <cell r="P45">
            <v>2013</v>
          </cell>
          <cell r="Q45">
            <v>1.0064</v>
          </cell>
          <cell r="R45">
            <v>608632968</v>
          </cell>
          <cell r="S45">
            <v>190216877</v>
          </cell>
          <cell r="T45">
            <v>46240763</v>
          </cell>
          <cell r="U45">
            <v>273493582</v>
          </cell>
          <cell r="V45">
            <v>1118584190</v>
          </cell>
          <cell r="X45" t="str">
            <v>400</v>
          </cell>
          <cell r="Y45" t="str">
            <v>Greene County</v>
          </cell>
          <cell r="Z45">
            <v>1118584190</v>
          </cell>
          <cell r="AA45">
            <v>7405027.3377999999</v>
          </cell>
          <cell r="AB45">
            <v>3235968</v>
          </cell>
          <cell r="AC45">
            <v>74758</v>
          </cell>
          <cell r="AD45">
            <v>10715753.3378</v>
          </cell>
          <cell r="AE45">
            <v>2936</v>
          </cell>
          <cell r="AF45">
            <v>3650</v>
          </cell>
          <cell r="AG45">
            <v>0.59760000000000002</v>
          </cell>
          <cell r="AI45" t="str">
            <v>400</v>
          </cell>
          <cell r="AJ45" t="str">
            <v>Greene County</v>
          </cell>
          <cell r="AK45">
            <v>10715753.3378</v>
          </cell>
          <cell r="AL45">
            <v>2936</v>
          </cell>
          <cell r="AM45">
            <v>3650</v>
          </cell>
          <cell r="AN45">
            <v>0.59760000000000002</v>
          </cell>
          <cell r="AO45">
            <v>0.1812</v>
          </cell>
          <cell r="AP45">
            <v>0.72499999999999998</v>
          </cell>
          <cell r="AQ45">
            <v>0.61959999999999993</v>
          </cell>
          <cell r="AR45">
            <v>0.61959999999999993</v>
          </cell>
          <cell r="AS45">
            <v>1177.48</v>
          </cell>
          <cell r="AT45">
            <v>722.90000000000009</v>
          </cell>
          <cell r="AU45">
            <v>2122434</v>
          </cell>
          <cell r="AV45">
            <v>1</v>
          </cell>
          <cell r="AW45">
            <v>2122434</v>
          </cell>
          <cell r="BB45" t="str">
            <v>400</v>
          </cell>
          <cell r="BC45" t="str">
            <v>Greene Co.</v>
          </cell>
          <cell r="BD45">
            <v>1118584190</v>
          </cell>
          <cell r="BE45">
            <v>265.93</v>
          </cell>
          <cell r="BF45">
            <v>4206311</v>
          </cell>
          <cell r="BG45">
            <v>0.1812</v>
          </cell>
          <cell r="BH45"/>
          <cell r="BI45">
            <v>2936</v>
          </cell>
          <cell r="BJ45">
            <v>11.04</v>
          </cell>
          <cell r="BK45">
            <v>21304</v>
          </cell>
          <cell r="BL45">
            <v>80</v>
          </cell>
          <cell r="BN45" t="str">
            <v>390</v>
          </cell>
          <cell r="BO45" t="str">
            <v>Granville County</v>
          </cell>
          <cell r="BP45">
            <v>1.0335799999999999</v>
          </cell>
          <cell r="BQ45">
            <v>1.0101526315789473</v>
          </cell>
          <cell r="BR45">
            <v>0.98798399999999997</v>
          </cell>
          <cell r="BS45"/>
          <cell r="BT45">
            <v>2010</v>
          </cell>
          <cell r="BU45">
            <v>1.0029999999999999</v>
          </cell>
          <cell r="BV45"/>
          <cell r="BW45">
            <v>0.88</v>
          </cell>
          <cell r="BX45">
            <v>0.88300000000000001</v>
          </cell>
          <cell r="BY45">
            <v>1.3219000000000001</v>
          </cell>
          <cell r="CA45" t="str">
            <v>400</v>
          </cell>
          <cell r="CB45" t="str">
            <v>Greene Co.</v>
          </cell>
          <cell r="CC45">
            <v>30182</v>
          </cell>
          <cell r="CD45">
            <v>29431</v>
          </cell>
          <cell r="CE45">
            <v>29697</v>
          </cell>
          <cell r="CF45">
            <v>29770</v>
          </cell>
          <cell r="CG45">
            <v>0.72499999999999998</v>
          </cell>
          <cell r="CH45"/>
          <cell r="CI45">
            <v>73</v>
          </cell>
          <cell r="CJ45">
            <v>2.5000000000000001E-3</v>
          </cell>
          <cell r="CL45" t="str">
            <v>400</v>
          </cell>
          <cell r="CM45" t="str">
            <v>Greene Co.</v>
          </cell>
          <cell r="CN45">
            <v>0.61959999999999993</v>
          </cell>
          <cell r="CO45"/>
          <cell r="CP45">
            <v>2936</v>
          </cell>
          <cell r="CQ45">
            <v>2342000</v>
          </cell>
          <cell r="CR45">
            <v>0</v>
          </cell>
          <cell r="CS45">
            <v>2342000</v>
          </cell>
          <cell r="CT45">
            <v>797.68</v>
          </cell>
          <cell r="CU45"/>
          <cell r="CV45">
            <v>1177.48</v>
          </cell>
          <cell r="CW45">
            <v>722.90000000000009</v>
          </cell>
          <cell r="CX45">
            <v>0.67700000000000005</v>
          </cell>
          <cell r="CY45"/>
          <cell r="CZ45">
            <v>0.79100000000000004</v>
          </cell>
          <cell r="DA45">
            <v>1</v>
          </cell>
          <cell r="DB45"/>
          <cell r="DC45">
            <v>1</v>
          </cell>
          <cell r="DX45" t="str">
            <v>160</v>
          </cell>
          <cell r="DY45" t="str">
            <v>16B</v>
          </cell>
          <cell r="DZ45" t="str">
            <v>CS</v>
          </cell>
          <cell r="EA45" t="str">
            <v>Tiller School</v>
          </cell>
          <cell r="EB45">
            <v>210</v>
          </cell>
          <cell r="EC45"/>
          <cell r="ED45">
            <v>210</v>
          </cell>
          <cell r="EE45">
            <v>8523</v>
          </cell>
          <cell r="EF45"/>
          <cell r="EG45">
            <v>2.4639211545230553E-2</v>
          </cell>
          <cell r="EH45"/>
          <cell r="EI45">
            <v>0</v>
          </cell>
          <cell r="EJ45"/>
          <cell r="EK45">
            <v>0</v>
          </cell>
          <cell r="EL45"/>
          <cell r="EM45"/>
          <cell r="EN45"/>
          <cell r="EO45"/>
        </row>
        <row r="46">
          <cell r="K46" t="str">
            <v>410</v>
          </cell>
          <cell r="L46" t="str">
            <v>Guilford County</v>
          </cell>
          <cell r="M46">
            <v>40567027400</v>
          </cell>
          <cell r="N46">
            <v>75603065</v>
          </cell>
          <cell r="O46">
            <v>40491424335</v>
          </cell>
          <cell r="P46">
            <v>2017</v>
          </cell>
          <cell r="Q46">
            <v>0.99750000000000005</v>
          </cell>
          <cell r="R46">
            <v>40592906602</v>
          </cell>
          <cell r="S46">
            <v>75603065</v>
          </cell>
          <cell r="T46">
            <v>1318902194</v>
          </cell>
          <cell r="U46">
            <v>8825514932</v>
          </cell>
          <cell r="V46">
            <v>50812926793</v>
          </cell>
          <cell r="X46" t="str">
            <v>410</v>
          </cell>
          <cell r="Y46" t="str">
            <v>Guilford County</v>
          </cell>
          <cell r="Z46">
            <v>50812926793</v>
          </cell>
          <cell r="AA46">
            <v>336381575.36966002</v>
          </cell>
          <cell r="AB46">
            <v>87150529</v>
          </cell>
          <cell r="AC46">
            <v>1985646</v>
          </cell>
          <cell r="AD46">
            <v>425517750.36966002</v>
          </cell>
          <cell r="AE46">
            <v>80341</v>
          </cell>
          <cell r="AF46">
            <v>5296</v>
          </cell>
          <cell r="AG46">
            <v>0.86709999999999998</v>
          </cell>
          <cell r="AI46" t="str">
            <v>410</v>
          </cell>
          <cell r="AJ46" t="str">
            <v>Guilford County</v>
          </cell>
          <cell r="AK46">
            <v>425517750.36966002</v>
          </cell>
          <cell r="AL46">
            <v>80341</v>
          </cell>
          <cell r="AM46">
            <v>5296</v>
          </cell>
          <cell r="AN46">
            <v>0.86709999999999998</v>
          </cell>
          <cell r="AO46">
            <v>3.3900999999999999</v>
          </cell>
          <cell r="AP46">
            <v>1.0304</v>
          </cell>
          <cell r="AQ46">
            <v>1.2010000000000001</v>
          </cell>
          <cell r="AR46" t="str">
            <v/>
          </cell>
          <cell r="AS46" t="str">
            <v/>
          </cell>
          <cell r="AT46" t="str">
            <v/>
          </cell>
          <cell r="AU46">
            <v>0</v>
          </cell>
          <cell r="AV46" t="str">
            <v/>
          </cell>
          <cell r="AW46">
            <v>0</v>
          </cell>
          <cell r="BB46" t="str">
            <v>410</v>
          </cell>
          <cell r="BC46" t="str">
            <v>Guilford Co.</v>
          </cell>
          <cell r="BD46">
            <v>50812926793</v>
          </cell>
          <cell r="BE46">
            <v>645.70000000000005</v>
          </cell>
          <cell r="BF46">
            <v>78694327</v>
          </cell>
          <cell r="BG46">
            <v>3.3900999999999999</v>
          </cell>
          <cell r="BH46"/>
          <cell r="BI46">
            <v>80341</v>
          </cell>
          <cell r="BJ46">
            <v>124.42</v>
          </cell>
          <cell r="BK46">
            <v>523973</v>
          </cell>
          <cell r="BL46">
            <v>811</v>
          </cell>
          <cell r="BN46" t="str">
            <v>400</v>
          </cell>
          <cell r="BO46" t="str">
            <v>Greene County</v>
          </cell>
          <cell r="BP46">
            <v>1.04010989010989</v>
          </cell>
          <cell r="BQ46">
            <v>1.04010989010989</v>
          </cell>
          <cell r="BR46">
            <v>0.97373015873015878</v>
          </cell>
          <cell r="BS46"/>
          <cell r="BT46">
            <v>2013</v>
          </cell>
          <cell r="BU46">
            <v>1.0068999999999999</v>
          </cell>
          <cell r="BV46"/>
          <cell r="BW46">
            <v>0.78600000000000003</v>
          </cell>
          <cell r="BX46">
            <v>0.79100000000000004</v>
          </cell>
          <cell r="BY46">
            <v>1.1840999999999999</v>
          </cell>
          <cell r="CA46" t="str">
            <v>410</v>
          </cell>
          <cell r="CB46" t="str">
            <v>Guilford Co.</v>
          </cell>
          <cell r="CC46">
            <v>40580</v>
          </cell>
          <cell r="CD46">
            <v>42792</v>
          </cell>
          <cell r="CE46">
            <v>43556</v>
          </cell>
          <cell r="CF46">
            <v>42309.333333333336</v>
          </cell>
          <cell r="CG46">
            <v>1.0304</v>
          </cell>
          <cell r="CH46"/>
          <cell r="CI46">
            <v>-1246.6666666666642</v>
          </cell>
          <cell r="CJ46">
            <v>-2.86E-2</v>
          </cell>
          <cell r="CL46" t="str">
            <v>410</v>
          </cell>
          <cell r="CM46" t="str">
            <v>Guilford Co.</v>
          </cell>
          <cell r="CN46" t="str">
            <v/>
          </cell>
          <cell r="CO46"/>
          <cell r="CP46">
            <v>80341</v>
          </cell>
          <cell r="CQ46">
            <v>188360398</v>
          </cell>
          <cell r="CR46">
            <v>0</v>
          </cell>
          <cell r="CS46">
            <v>188360398</v>
          </cell>
          <cell r="CT46">
            <v>2344.5100000000002</v>
          </cell>
          <cell r="CU46"/>
          <cell r="CV46" t="str">
            <v/>
          </cell>
          <cell r="CW46" t="str">
            <v/>
          </cell>
          <cell r="CX46" t="str">
            <v/>
          </cell>
          <cell r="CY46"/>
          <cell r="CZ46">
            <v>0.72899999999999998</v>
          </cell>
          <cell r="DA46">
            <v>1</v>
          </cell>
          <cell r="DB46"/>
          <cell r="DC46" t="str">
            <v/>
          </cell>
          <cell r="DX46" t="str">
            <v>170</v>
          </cell>
          <cell r="DY46" t="str">
            <v>170</v>
          </cell>
          <cell r="DZ46" t="str">
            <v>LEA</v>
          </cell>
          <cell r="EA46" t="str">
            <v>Caswell County</v>
          </cell>
          <cell r="EB46">
            <v>2612</v>
          </cell>
          <cell r="EC46"/>
          <cell r="ED46">
            <v>2612</v>
          </cell>
          <cell r="EE46">
            <v>2612</v>
          </cell>
          <cell r="EF46"/>
          <cell r="EG46"/>
          <cell r="EH46"/>
          <cell r="EI46">
            <v>1174643</v>
          </cell>
          <cell r="EJ46"/>
          <cell r="EK46">
            <v>1174643</v>
          </cell>
          <cell r="EL46">
            <v>1174643</v>
          </cell>
          <cell r="EM46">
            <v>0</v>
          </cell>
          <cell r="EN46"/>
          <cell r="EO46"/>
        </row>
        <row r="47">
          <cell r="K47" t="str">
            <v>420</v>
          </cell>
          <cell r="L47" t="str">
            <v>Halifax County</v>
          </cell>
          <cell r="M47">
            <v>2519807365</v>
          </cell>
          <cell r="N47">
            <v>167814491</v>
          </cell>
          <cell r="O47">
            <v>2351992874</v>
          </cell>
          <cell r="P47">
            <v>2015</v>
          </cell>
          <cell r="Q47">
            <v>0.97670000000000001</v>
          </cell>
          <cell r="R47">
            <v>2408101642</v>
          </cell>
          <cell r="S47">
            <v>167814491</v>
          </cell>
          <cell r="T47">
            <v>231822721</v>
          </cell>
          <cell r="U47">
            <v>828613453</v>
          </cell>
          <cell r="V47">
            <v>3636352307</v>
          </cell>
          <cell r="X47" t="str">
            <v>420</v>
          </cell>
          <cell r="Y47" t="str">
            <v>Halifax County</v>
          </cell>
          <cell r="Z47">
            <v>3636352307</v>
          </cell>
          <cell r="AA47">
            <v>24072652.27234</v>
          </cell>
          <cell r="AB47">
            <v>8483450</v>
          </cell>
          <cell r="AC47">
            <v>215624</v>
          </cell>
          <cell r="AD47">
            <v>32771726.27234</v>
          </cell>
          <cell r="AE47">
            <v>6531</v>
          </cell>
          <cell r="AF47">
            <v>5018</v>
          </cell>
          <cell r="AG47">
            <v>0.82150000000000001</v>
          </cell>
          <cell r="AI47" t="str">
            <v>420</v>
          </cell>
          <cell r="AJ47" t="str">
            <v>Halifax County</v>
          </cell>
          <cell r="AK47">
            <v>32771726.27234</v>
          </cell>
          <cell r="AL47">
            <v>6531</v>
          </cell>
          <cell r="AM47">
            <v>5018</v>
          </cell>
          <cell r="AN47">
            <v>0.82150000000000001</v>
          </cell>
          <cell r="AO47">
            <v>0.21629999999999999</v>
          </cell>
          <cell r="AP47">
            <v>0.80500000000000005</v>
          </cell>
          <cell r="AQ47">
            <v>0.75270000000000004</v>
          </cell>
          <cell r="AR47">
            <v>0.75270000000000004</v>
          </cell>
          <cell r="AS47">
            <v>1430.42</v>
          </cell>
          <cell r="AT47">
            <v>469.96000000000004</v>
          </cell>
          <cell r="AU47">
            <v>3069309</v>
          </cell>
          <cell r="AV47">
            <v>1</v>
          </cell>
          <cell r="AW47">
            <v>3069309</v>
          </cell>
          <cell r="BB47" t="str">
            <v>420</v>
          </cell>
          <cell r="BC47" t="str">
            <v>Halifax Co.</v>
          </cell>
          <cell r="BD47">
            <v>3636352307</v>
          </cell>
          <cell r="BE47">
            <v>724.09</v>
          </cell>
          <cell r="BF47">
            <v>5021962</v>
          </cell>
          <cell r="BG47">
            <v>0.21629999999999999</v>
          </cell>
          <cell r="BH47"/>
          <cell r="BI47">
            <v>6531</v>
          </cell>
          <cell r="BJ47">
            <v>9.02</v>
          </cell>
          <cell r="BK47">
            <v>52176</v>
          </cell>
          <cell r="BL47">
            <v>72</v>
          </cell>
          <cell r="BN47" t="str">
            <v>410</v>
          </cell>
          <cell r="BO47" t="str">
            <v>Guilford County</v>
          </cell>
          <cell r="BP47">
            <v>0.97653061224489801</v>
          </cell>
          <cell r="BQ47">
            <v>0.95672514619883042</v>
          </cell>
          <cell r="BR47">
            <v>0.97773504273504264</v>
          </cell>
          <cell r="BS47"/>
          <cell r="BT47">
            <v>2012</v>
          </cell>
          <cell r="BU47">
            <v>0.97050000000000003</v>
          </cell>
          <cell r="BV47"/>
          <cell r="BW47">
            <v>0.755</v>
          </cell>
          <cell r="BX47">
            <v>0.73299999999999998</v>
          </cell>
          <cell r="BY47">
            <v>1.0972999999999999</v>
          </cell>
          <cell r="CA47" t="str">
            <v>420</v>
          </cell>
          <cell r="CB47" t="str">
            <v>Halifax Co.</v>
          </cell>
          <cell r="CC47">
            <v>31855</v>
          </cell>
          <cell r="CD47">
            <v>33301</v>
          </cell>
          <cell r="CE47">
            <v>34002</v>
          </cell>
          <cell r="CF47">
            <v>33052.666666666664</v>
          </cell>
          <cell r="CG47">
            <v>0.80500000000000005</v>
          </cell>
          <cell r="CH47"/>
          <cell r="CI47">
            <v>-949.33333333333576</v>
          </cell>
          <cell r="CJ47">
            <v>-2.7900000000000001E-2</v>
          </cell>
          <cell r="CL47" t="str">
            <v>420</v>
          </cell>
          <cell r="CM47" t="str">
            <v>Halifax Co.</v>
          </cell>
          <cell r="CN47">
            <v>0.75270000000000004</v>
          </cell>
          <cell r="CO47"/>
          <cell r="CP47">
            <v>6531</v>
          </cell>
          <cell r="CQ47">
            <v>5202231</v>
          </cell>
          <cell r="CR47">
            <v>3167082</v>
          </cell>
          <cell r="CS47">
            <v>8369313</v>
          </cell>
          <cell r="CT47">
            <v>1281.47</v>
          </cell>
          <cell r="CU47"/>
          <cell r="CV47">
            <v>1430.42</v>
          </cell>
          <cell r="CW47">
            <v>469.96000000000004</v>
          </cell>
          <cell r="CX47">
            <v>0.89600000000000002</v>
          </cell>
          <cell r="CY47"/>
          <cell r="CZ47">
            <v>0.76200000000000001</v>
          </cell>
          <cell r="DA47">
            <v>1</v>
          </cell>
          <cell r="DB47"/>
          <cell r="DC47">
            <v>1</v>
          </cell>
          <cell r="DX47" t="str">
            <v>180</v>
          </cell>
          <cell r="DY47" t="str">
            <v>180</v>
          </cell>
          <cell r="DZ47" t="str">
            <v>LEA</v>
          </cell>
          <cell r="EA47" t="str">
            <v>Catawba County</v>
          </cell>
          <cell r="EB47">
            <v>16182</v>
          </cell>
          <cell r="EC47"/>
          <cell r="ED47">
            <v>16182</v>
          </cell>
          <cell r="EE47"/>
          <cell r="EF47"/>
          <cell r="EG47">
            <v>0.69159757244208908</v>
          </cell>
          <cell r="EH47"/>
          <cell r="EI47">
            <v>0</v>
          </cell>
          <cell r="EJ47"/>
          <cell r="EK47">
            <v>0</v>
          </cell>
          <cell r="EL47">
            <v>0</v>
          </cell>
          <cell r="EM47">
            <v>0</v>
          </cell>
          <cell r="EN47"/>
          <cell r="EO47"/>
        </row>
        <row r="48">
          <cell r="K48" t="str">
            <v>430</v>
          </cell>
          <cell r="L48" t="str">
            <v>Harnett County</v>
          </cell>
          <cell r="M48">
            <v>6871178018</v>
          </cell>
          <cell r="N48">
            <v>149267250</v>
          </cell>
          <cell r="O48">
            <v>6721910768</v>
          </cell>
          <cell r="P48">
            <v>2017</v>
          </cell>
          <cell r="Q48">
            <v>0.99519999999999997</v>
          </cell>
          <cell r="R48">
            <v>6754331559</v>
          </cell>
          <cell r="S48">
            <v>149267250</v>
          </cell>
          <cell r="T48">
            <v>201237625</v>
          </cell>
          <cell r="U48">
            <v>1291333534</v>
          </cell>
          <cell r="V48">
            <v>8396169968</v>
          </cell>
          <cell r="X48" t="str">
            <v>430</v>
          </cell>
          <cell r="Y48" t="str">
            <v>Harnett County</v>
          </cell>
          <cell r="Z48">
            <v>8396169968</v>
          </cell>
          <cell r="AA48">
            <v>55582645.188160002</v>
          </cell>
          <cell r="AB48">
            <v>23700009</v>
          </cell>
          <cell r="AC48">
            <v>289925</v>
          </cell>
          <cell r="AD48">
            <v>79572579.188160002</v>
          </cell>
          <cell r="AE48">
            <v>20788</v>
          </cell>
          <cell r="AF48">
            <v>3828</v>
          </cell>
          <cell r="AG48">
            <v>0.62670000000000003</v>
          </cell>
          <cell r="AI48" t="str">
            <v>430</v>
          </cell>
          <cell r="AJ48" t="str">
            <v>Harnett County</v>
          </cell>
          <cell r="AK48">
            <v>79572579.188160002</v>
          </cell>
          <cell r="AL48">
            <v>20788</v>
          </cell>
          <cell r="AM48">
            <v>3828</v>
          </cell>
          <cell r="AN48">
            <v>0.62670000000000003</v>
          </cell>
          <cell r="AO48">
            <v>0.6079</v>
          </cell>
          <cell r="AP48">
            <v>0.76319999999999999</v>
          </cell>
          <cell r="AQ48">
            <v>0.69309999999999994</v>
          </cell>
          <cell r="AR48">
            <v>0.69309999999999994</v>
          </cell>
          <cell r="AS48">
            <v>1317.15</v>
          </cell>
          <cell r="AT48">
            <v>583.23</v>
          </cell>
          <cell r="AU48">
            <v>12124185</v>
          </cell>
          <cell r="AV48">
            <v>1</v>
          </cell>
          <cell r="AW48">
            <v>12124185</v>
          </cell>
          <cell r="BB48" t="str">
            <v>430</v>
          </cell>
          <cell r="BC48" t="str">
            <v>Harnett Co.</v>
          </cell>
          <cell r="BD48">
            <v>8396169968</v>
          </cell>
          <cell r="BE48">
            <v>594.99</v>
          </cell>
          <cell r="BF48">
            <v>14111447</v>
          </cell>
          <cell r="BG48">
            <v>0.6079</v>
          </cell>
          <cell r="BH48"/>
          <cell r="BI48">
            <v>20788</v>
          </cell>
          <cell r="BJ48">
            <v>34.94</v>
          </cell>
          <cell r="BK48">
            <v>129847</v>
          </cell>
          <cell r="BL48">
            <v>218</v>
          </cell>
          <cell r="BN48" t="str">
            <v>420</v>
          </cell>
          <cell r="BO48" t="str">
            <v>Halifax County</v>
          </cell>
          <cell r="BP48">
            <v>1.026845238095238</v>
          </cell>
          <cell r="BQ48">
            <v>0.9813883161512027</v>
          </cell>
          <cell r="BR48">
            <v>0.97389830508474573</v>
          </cell>
          <cell r="BS48"/>
          <cell r="BT48">
            <v>2015</v>
          </cell>
          <cell r="BU48">
            <v>0.97640000000000005</v>
          </cell>
          <cell r="BV48"/>
          <cell r="BW48">
            <v>0.78</v>
          </cell>
          <cell r="BX48">
            <v>0.76200000000000001</v>
          </cell>
          <cell r="BY48">
            <v>1.1407</v>
          </cell>
          <cell r="CA48" t="str">
            <v>430</v>
          </cell>
          <cell r="CB48" t="str">
            <v>Harnett Co.</v>
          </cell>
          <cell r="CC48">
            <v>30456</v>
          </cell>
          <cell r="CD48">
            <v>31547</v>
          </cell>
          <cell r="CE48">
            <v>32010</v>
          </cell>
          <cell r="CF48">
            <v>31337.666666666668</v>
          </cell>
          <cell r="CG48">
            <v>0.76319999999999999</v>
          </cell>
          <cell r="CH48"/>
          <cell r="CI48">
            <v>-672.33333333333212</v>
          </cell>
          <cell r="CJ48">
            <v>-2.1000000000000001E-2</v>
          </cell>
          <cell r="CL48" t="str">
            <v>430</v>
          </cell>
          <cell r="CM48" t="str">
            <v>Harnett Co.</v>
          </cell>
          <cell r="CN48">
            <v>0.69309999999999994</v>
          </cell>
          <cell r="CO48"/>
          <cell r="CP48">
            <v>20788</v>
          </cell>
          <cell r="CQ48">
            <v>22547880</v>
          </cell>
          <cell r="CR48">
            <v>302932</v>
          </cell>
          <cell r="CS48">
            <v>22850812</v>
          </cell>
          <cell r="CT48">
            <v>1099.23</v>
          </cell>
          <cell r="CU48"/>
          <cell r="CV48">
            <v>1317.15</v>
          </cell>
          <cell r="CW48">
            <v>583.23</v>
          </cell>
          <cell r="CX48">
            <v>0.83499999999999996</v>
          </cell>
          <cell r="CY48"/>
          <cell r="CZ48">
            <v>0.746</v>
          </cell>
          <cell r="DA48">
            <v>1</v>
          </cell>
          <cell r="DB48"/>
          <cell r="DC48">
            <v>1</v>
          </cell>
          <cell r="DX48" t="str">
            <v>180</v>
          </cell>
          <cell r="DY48" t="str">
            <v>181</v>
          </cell>
          <cell r="DZ48" t="str">
            <v>LEA</v>
          </cell>
          <cell r="EA48" t="str">
            <v>Hickory City</v>
          </cell>
          <cell r="EB48">
            <v>4166</v>
          </cell>
          <cell r="EC48"/>
          <cell r="ED48">
            <v>4166</v>
          </cell>
          <cell r="EE48"/>
          <cell r="EF48"/>
          <cell r="EG48">
            <v>0.17804940593213095</v>
          </cell>
          <cell r="EH48"/>
          <cell r="EI48">
            <v>0</v>
          </cell>
          <cell r="EJ48"/>
          <cell r="EK48">
            <v>0</v>
          </cell>
          <cell r="EL48"/>
          <cell r="EM48"/>
          <cell r="EN48"/>
          <cell r="EO48"/>
        </row>
        <row r="49">
          <cell r="K49" t="str">
            <v>440</v>
          </cell>
          <cell r="L49" t="str">
            <v>Haywood County</v>
          </cell>
          <cell r="M49">
            <v>6160099938</v>
          </cell>
          <cell r="N49">
            <v>201388541</v>
          </cell>
          <cell r="O49">
            <v>5958711397</v>
          </cell>
          <cell r="P49">
            <v>2017</v>
          </cell>
          <cell r="Q49">
            <v>0.98819999999999997</v>
          </cell>
          <cell r="R49">
            <v>6029863790</v>
          </cell>
          <cell r="S49">
            <v>201388541</v>
          </cell>
          <cell r="T49">
            <v>178362543</v>
          </cell>
          <cell r="U49">
            <v>1090589137</v>
          </cell>
          <cell r="V49">
            <v>7500204011</v>
          </cell>
          <cell r="X49" t="str">
            <v>440</v>
          </cell>
          <cell r="Y49" t="str">
            <v>Haywood County</v>
          </cell>
          <cell r="Z49">
            <v>7500204011</v>
          </cell>
          <cell r="AA49">
            <v>49651350.552819997</v>
          </cell>
          <cell r="AB49">
            <v>13799636</v>
          </cell>
          <cell r="AC49">
            <v>403626</v>
          </cell>
          <cell r="AD49">
            <v>63854612.552819997</v>
          </cell>
          <cell r="AE49">
            <v>7631</v>
          </cell>
          <cell r="AF49">
            <v>8368</v>
          </cell>
          <cell r="AG49">
            <v>1.37</v>
          </cell>
          <cell r="AI49" t="str">
            <v>440</v>
          </cell>
          <cell r="AJ49" t="str">
            <v>Haywood County</v>
          </cell>
          <cell r="AK49">
            <v>63854612.552819997</v>
          </cell>
          <cell r="AL49">
            <v>7631</v>
          </cell>
          <cell r="AM49">
            <v>8368</v>
          </cell>
          <cell r="AN49">
            <v>1.37</v>
          </cell>
          <cell r="AO49">
            <v>0.58350000000000002</v>
          </cell>
          <cell r="AP49">
            <v>0.89480000000000004</v>
          </cell>
          <cell r="AQ49">
            <v>1.0538000000000001</v>
          </cell>
          <cell r="AR49" t="str">
            <v/>
          </cell>
          <cell r="AS49" t="str">
            <v/>
          </cell>
          <cell r="AT49" t="str">
            <v/>
          </cell>
          <cell r="AU49">
            <v>0</v>
          </cell>
          <cell r="AV49" t="str">
            <v/>
          </cell>
          <cell r="AW49">
            <v>0</v>
          </cell>
          <cell r="BB49" t="str">
            <v>440</v>
          </cell>
          <cell r="BC49" t="str">
            <v>Haywood Co.</v>
          </cell>
          <cell r="BD49">
            <v>7500204011</v>
          </cell>
          <cell r="BE49">
            <v>553.69000000000005</v>
          </cell>
          <cell r="BF49">
            <v>13545854</v>
          </cell>
          <cell r="BG49">
            <v>0.58350000000000002</v>
          </cell>
          <cell r="BH49"/>
          <cell r="BI49">
            <v>7631</v>
          </cell>
          <cell r="BJ49">
            <v>13.78</v>
          </cell>
          <cell r="BK49">
            <v>61496</v>
          </cell>
          <cell r="BL49">
            <v>111</v>
          </cell>
          <cell r="BN49" t="str">
            <v>430</v>
          </cell>
          <cell r="BO49" t="str">
            <v>Harnett County</v>
          </cell>
          <cell r="BP49">
            <v>1.0371666666666666</v>
          </cell>
          <cell r="BQ49">
            <v>1.0465024630541873</v>
          </cell>
          <cell r="BR49">
            <v>1.0473474860335195</v>
          </cell>
          <cell r="BS49"/>
          <cell r="BT49">
            <v>2009</v>
          </cell>
          <cell r="BU49">
            <v>1.0454000000000001</v>
          </cell>
          <cell r="BV49"/>
          <cell r="BW49">
            <v>0.75</v>
          </cell>
          <cell r="BX49">
            <v>0.78400000000000003</v>
          </cell>
          <cell r="BY49">
            <v>1.1737</v>
          </cell>
          <cell r="CA49" t="str">
            <v>440</v>
          </cell>
          <cell r="CB49" t="str">
            <v>Haywood Co.</v>
          </cell>
          <cell r="CC49">
            <v>34120</v>
          </cell>
          <cell r="CD49">
            <v>36918</v>
          </cell>
          <cell r="CE49">
            <v>39183</v>
          </cell>
          <cell r="CF49">
            <v>36740.333333333336</v>
          </cell>
          <cell r="CG49">
            <v>0.89480000000000004</v>
          </cell>
          <cell r="CH49"/>
          <cell r="CI49">
            <v>-2442.6666666666642</v>
          </cell>
          <cell r="CJ49">
            <v>-6.2300000000000001E-2</v>
          </cell>
          <cell r="CL49" t="str">
            <v>440</v>
          </cell>
          <cell r="CM49" t="str">
            <v>Haywood Co.</v>
          </cell>
          <cell r="CN49" t="str">
            <v/>
          </cell>
          <cell r="CO49"/>
          <cell r="CP49">
            <v>7631</v>
          </cell>
          <cell r="CQ49">
            <v>15086525</v>
          </cell>
          <cell r="CR49">
            <v>0</v>
          </cell>
          <cell r="CS49">
            <v>15086525</v>
          </cell>
          <cell r="CT49">
            <v>1977</v>
          </cell>
          <cell r="CU49"/>
          <cell r="CV49" t="str">
            <v/>
          </cell>
          <cell r="CW49" t="str">
            <v/>
          </cell>
          <cell r="CX49" t="str">
            <v/>
          </cell>
          <cell r="CY49"/>
          <cell r="CZ49">
            <v>0.57799999999999996</v>
          </cell>
          <cell r="DA49" t="str">
            <v/>
          </cell>
          <cell r="DB49"/>
          <cell r="DC49" t="str">
            <v/>
          </cell>
          <cell r="DX49" t="str">
            <v>180</v>
          </cell>
          <cell r="DY49" t="str">
            <v>182</v>
          </cell>
          <cell r="DZ49" t="str">
            <v>LEA</v>
          </cell>
          <cell r="EA49" t="str">
            <v>Newton-Conover City</v>
          </cell>
          <cell r="EB49">
            <v>3050</v>
          </cell>
          <cell r="EC49"/>
          <cell r="ED49">
            <v>3050</v>
          </cell>
          <cell r="EE49">
            <v>23398</v>
          </cell>
          <cell r="EF49"/>
          <cell r="EG49">
            <v>0.13035302162577997</v>
          </cell>
          <cell r="EH49"/>
          <cell r="EI49">
            <v>0</v>
          </cell>
          <cell r="EJ49"/>
          <cell r="EK49">
            <v>0</v>
          </cell>
          <cell r="EL49"/>
          <cell r="EM49"/>
          <cell r="EN49"/>
          <cell r="EO49"/>
        </row>
        <row r="50">
          <cell r="K50" t="str">
            <v>450</v>
          </cell>
          <cell r="L50" t="str">
            <v>Henderson County</v>
          </cell>
          <cell r="M50">
            <v>11248901487</v>
          </cell>
          <cell r="N50">
            <v>158711006</v>
          </cell>
          <cell r="O50">
            <v>11090190481</v>
          </cell>
          <cell r="P50">
            <v>2015</v>
          </cell>
          <cell r="Q50">
            <v>0.91379999999999995</v>
          </cell>
          <cell r="R50">
            <v>12136343271</v>
          </cell>
          <cell r="S50">
            <v>158711006</v>
          </cell>
          <cell r="T50">
            <v>271152631</v>
          </cell>
          <cell r="U50">
            <v>2121986306</v>
          </cell>
          <cell r="V50">
            <v>14688193214</v>
          </cell>
          <cell r="X50" t="str">
            <v>450</v>
          </cell>
          <cell r="Y50" t="str">
            <v>Henderson County</v>
          </cell>
          <cell r="Z50">
            <v>14688193214</v>
          </cell>
          <cell r="AA50">
            <v>97235839.076680005</v>
          </cell>
          <cell r="AB50">
            <v>23351168</v>
          </cell>
          <cell r="AC50">
            <v>442246</v>
          </cell>
          <cell r="AD50">
            <v>121029253.07668</v>
          </cell>
          <cell r="AE50">
            <v>13914</v>
          </cell>
          <cell r="AF50">
            <v>8698</v>
          </cell>
          <cell r="AG50">
            <v>1.4239999999999999</v>
          </cell>
          <cell r="AI50" t="str">
            <v>450</v>
          </cell>
          <cell r="AJ50" t="str">
            <v>Henderson County</v>
          </cell>
          <cell r="AK50">
            <v>121029253.07668</v>
          </cell>
          <cell r="AL50">
            <v>13914</v>
          </cell>
          <cell r="AM50">
            <v>8698</v>
          </cell>
          <cell r="AN50">
            <v>1.4239999999999999</v>
          </cell>
          <cell r="AO50">
            <v>1.6960999999999999</v>
          </cell>
          <cell r="AP50">
            <v>0.92549999999999999</v>
          </cell>
          <cell r="AQ50">
            <v>1.202</v>
          </cell>
          <cell r="AR50" t="str">
            <v/>
          </cell>
          <cell r="AS50" t="str">
            <v/>
          </cell>
          <cell r="AT50" t="str">
            <v/>
          </cell>
          <cell r="AU50">
            <v>0</v>
          </cell>
          <cell r="AV50" t="str">
            <v/>
          </cell>
          <cell r="AW50">
            <v>0</v>
          </cell>
          <cell r="BB50" t="str">
            <v>450</v>
          </cell>
          <cell r="BC50" t="str">
            <v>Henderson Co.</v>
          </cell>
          <cell r="BD50">
            <v>14688193214</v>
          </cell>
          <cell r="BE50">
            <v>373.07</v>
          </cell>
          <cell r="BF50">
            <v>39371145</v>
          </cell>
          <cell r="BG50">
            <v>1.6960999999999999</v>
          </cell>
          <cell r="BH50"/>
          <cell r="BI50">
            <v>13914</v>
          </cell>
          <cell r="BJ50">
            <v>37.299999999999997</v>
          </cell>
          <cell r="BK50">
            <v>113976</v>
          </cell>
          <cell r="BL50">
            <v>306</v>
          </cell>
          <cell r="BN50" t="str">
            <v>440</v>
          </cell>
          <cell r="BO50" t="str">
            <v>Haywood County</v>
          </cell>
          <cell r="BP50">
            <v>1.0374915483434752</v>
          </cell>
          <cell r="BQ50">
            <v>0.99122807017543868</v>
          </cell>
          <cell r="BR50">
            <v>0.98622267759562843</v>
          </cell>
          <cell r="BS50"/>
          <cell r="BT50">
            <v>2011</v>
          </cell>
          <cell r="BU50">
            <v>0.99639999999999995</v>
          </cell>
          <cell r="BV50"/>
          <cell r="BW50">
            <v>0.56610000000000005</v>
          </cell>
          <cell r="BX50">
            <v>0.56399999999999995</v>
          </cell>
          <cell r="BY50">
            <v>0.84430000000000005</v>
          </cell>
          <cell r="CA50" t="str">
            <v>450</v>
          </cell>
          <cell r="CB50" t="str">
            <v>Henderson Co.</v>
          </cell>
          <cell r="CC50">
            <v>36789</v>
          </cell>
          <cell r="CD50">
            <v>38211</v>
          </cell>
          <cell r="CE50">
            <v>39002</v>
          </cell>
          <cell r="CF50">
            <v>38000.666666666664</v>
          </cell>
          <cell r="CG50">
            <v>0.92549999999999999</v>
          </cell>
          <cell r="CH50"/>
          <cell r="CI50">
            <v>-1001.3333333333358</v>
          </cell>
          <cell r="CJ50">
            <v>-2.5700000000000001E-2</v>
          </cell>
          <cell r="CL50" t="str">
            <v>450</v>
          </cell>
          <cell r="CM50" t="str">
            <v>Henderson Co.</v>
          </cell>
          <cell r="CN50" t="str">
            <v/>
          </cell>
          <cell r="CO50"/>
          <cell r="CP50">
            <v>13914</v>
          </cell>
          <cell r="CQ50">
            <v>24320000</v>
          </cell>
          <cell r="CR50">
            <v>0</v>
          </cell>
          <cell r="CS50">
            <v>24320000</v>
          </cell>
          <cell r="CT50">
            <v>1747.88</v>
          </cell>
          <cell r="CU50"/>
          <cell r="CV50" t="str">
            <v/>
          </cell>
          <cell r="CW50" t="str">
            <v/>
          </cell>
          <cell r="CX50" t="str">
            <v/>
          </cell>
          <cell r="CY50"/>
          <cell r="CZ50">
            <v>0.51600000000000001</v>
          </cell>
          <cell r="DA50" t="str">
            <v/>
          </cell>
          <cell r="DB50"/>
          <cell r="DC50" t="str">
            <v/>
          </cell>
          <cell r="DX50" t="str">
            <v>190</v>
          </cell>
          <cell r="DY50" t="str">
            <v>190</v>
          </cell>
          <cell r="DZ50" t="str">
            <v>LEA</v>
          </cell>
          <cell r="EA50" t="str">
            <v>Chatham County</v>
          </cell>
          <cell r="EB50">
            <v>9006</v>
          </cell>
          <cell r="EC50"/>
          <cell r="ED50">
            <v>9006</v>
          </cell>
          <cell r="EE50"/>
          <cell r="EF50"/>
          <cell r="EG50">
            <v>0.86479738813136164</v>
          </cell>
          <cell r="EH50"/>
          <cell r="EI50">
            <v>0</v>
          </cell>
          <cell r="EJ50"/>
          <cell r="EK50">
            <v>0</v>
          </cell>
          <cell r="EL50">
            <v>0</v>
          </cell>
          <cell r="EM50">
            <v>0</v>
          </cell>
          <cell r="EN50"/>
          <cell r="EO50"/>
        </row>
        <row r="51">
          <cell r="K51" t="str">
            <v>460</v>
          </cell>
          <cell r="L51" t="str">
            <v>Hertford County</v>
          </cell>
          <cell r="M51">
            <v>1133450561</v>
          </cell>
          <cell r="N51">
            <v>76658815</v>
          </cell>
          <cell r="O51">
            <v>1056791746</v>
          </cell>
          <cell r="P51">
            <v>2011</v>
          </cell>
          <cell r="Q51">
            <v>1.1698999999999999</v>
          </cell>
          <cell r="R51">
            <v>903318015</v>
          </cell>
          <cell r="S51">
            <v>76658815</v>
          </cell>
          <cell r="T51">
            <v>95699705</v>
          </cell>
          <cell r="U51">
            <v>400445717</v>
          </cell>
          <cell r="V51">
            <v>1476122252</v>
          </cell>
          <cell r="X51" t="str">
            <v>460</v>
          </cell>
          <cell r="Y51" t="str">
            <v>Hertford County</v>
          </cell>
          <cell r="Z51">
            <v>1476122252</v>
          </cell>
          <cell r="AA51">
            <v>9771929.3082400002</v>
          </cell>
          <cell r="AB51">
            <v>4690326</v>
          </cell>
          <cell r="AC51">
            <v>74591</v>
          </cell>
          <cell r="AD51">
            <v>14536846.30824</v>
          </cell>
          <cell r="AE51">
            <v>2739</v>
          </cell>
          <cell r="AF51">
            <v>5307</v>
          </cell>
          <cell r="AG51">
            <v>0.86890000000000001</v>
          </cell>
          <cell r="AI51" t="str">
            <v>460</v>
          </cell>
          <cell r="AJ51" t="str">
            <v>Hertford County</v>
          </cell>
          <cell r="AK51">
            <v>14536846.30824</v>
          </cell>
          <cell r="AL51">
            <v>2739</v>
          </cell>
          <cell r="AM51">
            <v>5307</v>
          </cell>
          <cell r="AN51">
            <v>0.86890000000000001</v>
          </cell>
          <cell r="AO51">
            <v>0.18010000000000001</v>
          </cell>
          <cell r="AP51">
            <v>0.73029999999999995</v>
          </cell>
          <cell r="AQ51">
            <v>0.73080000000000012</v>
          </cell>
          <cell r="AR51">
            <v>0.73080000000000012</v>
          </cell>
          <cell r="AS51">
            <v>1388.8</v>
          </cell>
          <cell r="AT51">
            <v>511.58000000000015</v>
          </cell>
          <cell r="AU51">
            <v>1401218</v>
          </cell>
          <cell r="AV51">
            <v>1</v>
          </cell>
          <cell r="AW51">
            <v>1401218</v>
          </cell>
          <cell r="BB51" t="str">
            <v>460</v>
          </cell>
          <cell r="BC51" t="str">
            <v>Hertford Co.</v>
          </cell>
          <cell r="BD51">
            <v>1476122252</v>
          </cell>
          <cell r="BE51">
            <v>353.06</v>
          </cell>
          <cell r="BF51">
            <v>4180939</v>
          </cell>
          <cell r="BG51">
            <v>0.18010000000000001</v>
          </cell>
          <cell r="BH51"/>
          <cell r="BI51">
            <v>2739</v>
          </cell>
          <cell r="BJ51">
            <v>7.76</v>
          </cell>
          <cell r="BK51">
            <v>24212</v>
          </cell>
          <cell r="BL51">
            <v>69</v>
          </cell>
          <cell r="BN51" t="str">
            <v>450</v>
          </cell>
          <cell r="BO51" t="str">
            <v>Henderson County</v>
          </cell>
          <cell r="BP51">
            <v>1.0059866348448687</v>
          </cell>
          <cell r="BQ51">
            <v>0.99458101710506486</v>
          </cell>
          <cell r="BR51">
            <v>0.94300751879699229</v>
          </cell>
          <cell r="BS51"/>
          <cell r="BT51">
            <v>2015</v>
          </cell>
          <cell r="BU51">
            <v>0.96020000000000005</v>
          </cell>
          <cell r="BV51"/>
          <cell r="BW51">
            <v>0.56499999999999995</v>
          </cell>
          <cell r="BX51">
            <v>0.54300000000000004</v>
          </cell>
          <cell r="BY51">
            <v>0.81289999999999996</v>
          </cell>
          <cell r="CA51" t="str">
            <v>460</v>
          </cell>
          <cell r="CB51" t="str">
            <v>Hertford Co.</v>
          </cell>
          <cell r="CC51">
            <v>28780</v>
          </cell>
          <cell r="CD51">
            <v>30351</v>
          </cell>
          <cell r="CE51">
            <v>30823</v>
          </cell>
          <cell r="CF51">
            <v>29984.666666666668</v>
          </cell>
          <cell r="CG51">
            <v>0.73029999999999995</v>
          </cell>
          <cell r="CH51"/>
          <cell r="CI51">
            <v>-838.33333333333212</v>
          </cell>
          <cell r="CJ51">
            <v>-2.7199999999999998E-2</v>
          </cell>
          <cell r="CL51" t="str">
            <v>460</v>
          </cell>
          <cell r="CM51" t="str">
            <v>Hertford Co.</v>
          </cell>
          <cell r="CN51">
            <v>0.73080000000000012</v>
          </cell>
          <cell r="CO51"/>
          <cell r="CP51">
            <v>2739</v>
          </cell>
          <cell r="CQ51">
            <v>4398524</v>
          </cell>
          <cell r="CR51">
            <v>0</v>
          </cell>
          <cell r="CS51">
            <v>4398524</v>
          </cell>
          <cell r="CT51">
            <v>1605.89</v>
          </cell>
          <cell r="CU51"/>
          <cell r="CV51">
            <v>1388.8</v>
          </cell>
          <cell r="CW51">
            <v>511.58000000000015</v>
          </cell>
          <cell r="CX51">
            <v>1</v>
          </cell>
          <cell r="CY51"/>
          <cell r="CZ51">
            <v>0.98299999999999998</v>
          </cell>
          <cell r="DA51">
            <v>1</v>
          </cell>
          <cell r="DB51"/>
          <cell r="DC51">
            <v>1</v>
          </cell>
          <cell r="DX51" t="str">
            <v>190</v>
          </cell>
          <cell r="DY51" t="str">
            <v>19A</v>
          </cell>
          <cell r="DZ51" t="str">
            <v>CS</v>
          </cell>
          <cell r="EA51" t="str">
            <v>Chatham Charter</v>
          </cell>
          <cell r="EB51">
            <v>666</v>
          </cell>
          <cell r="EC51"/>
          <cell r="ED51">
            <v>666</v>
          </cell>
          <cell r="EE51"/>
          <cell r="EF51"/>
          <cell r="EG51">
            <v>6.3952371807182634E-2</v>
          </cell>
          <cell r="EH51"/>
          <cell r="EI51">
            <v>0</v>
          </cell>
          <cell r="EJ51"/>
          <cell r="EK51">
            <v>0</v>
          </cell>
          <cell r="EL51"/>
          <cell r="EM51"/>
          <cell r="EN51"/>
          <cell r="EO51"/>
        </row>
        <row r="52">
          <cell r="K52" t="str">
            <v>470</v>
          </cell>
          <cell r="L52" t="str">
            <v>Hoke County</v>
          </cell>
          <cell r="M52">
            <v>2812367333</v>
          </cell>
          <cell r="N52">
            <v>105570520</v>
          </cell>
          <cell r="O52">
            <v>2706796813</v>
          </cell>
          <cell r="P52">
            <v>2014</v>
          </cell>
          <cell r="Q52">
            <v>1.0107999999999999</v>
          </cell>
          <cell r="R52">
            <v>2677875755</v>
          </cell>
          <cell r="S52">
            <v>105570520</v>
          </cell>
          <cell r="T52">
            <v>109434898</v>
          </cell>
          <cell r="U52">
            <v>595701345</v>
          </cell>
          <cell r="V52">
            <v>3488582518</v>
          </cell>
          <cell r="X52" t="str">
            <v>470</v>
          </cell>
          <cell r="Y52" t="str">
            <v>Hoke County</v>
          </cell>
          <cell r="Z52">
            <v>3488582518</v>
          </cell>
          <cell r="AA52">
            <v>23094416.269159999</v>
          </cell>
          <cell r="AB52">
            <v>7599518</v>
          </cell>
          <cell r="AC52">
            <v>233403</v>
          </cell>
          <cell r="AD52">
            <v>30927337.269159999</v>
          </cell>
          <cell r="AE52">
            <v>9064</v>
          </cell>
          <cell r="AF52">
            <v>3412</v>
          </cell>
          <cell r="AG52">
            <v>0.55859999999999999</v>
          </cell>
          <cell r="AI52" t="str">
            <v>470</v>
          </cell>
          <cell r="AJ52" t="str">
            <v>Hoke County</v>
          </cell>
          <cell r="AK52">
            <v>30927337.269159999</v>
          </cell>
          <cell r="AL52">
            <v>9064</v>
          </cell>
          <cell r="AM52">
            <v>3412</v>
          </cell>
          <cell r="AN52">
            <v>0.55859999999999999</v>
          </cell>
          <cell r="AO52">
            <v>0.3846</v>
          </cell>
          <cell r="AP52">
            <v>0.70079999999999998</v>
          </cell>
          <cell r="AQ52">
            <v>0.61229999999999996</v>
          </cell>
          <cell r="AR52">
            <v>0.61229999999999996</v>
          </cell>
          <cell r="AS52">
            <v>1163.5999999999999</v>
          </cell>
          <cell r="AT52">
            <v>736.7800000000002</v>
          </cell>
          <cell r="AU52">
            <v>6678174</v>
          </cell>
          <cell r="AV52">
            <v>1</v>
          </cell>
          <cell r="AW52">
            <v>6678174</v>
          </cell>
          <cell r="BB52" t="str">
            <v>470</v>
          </cell>
          <cell r="BC52" t="str">
            <v>Hoke Co.</v>
          </cell>
          <cell r="BD52">
            <v>3488582518</v>
          </cell>
          <cell r="BE52">
            <v>390.74</v>
          </cell>
          <cell r="BF52">
            <v>8928143</v>
          </cell>
          <cell r="BG52">
            <v>0.3846</v>
          </cell>
          <cell r="BH52"/>
          <cell r="BI52">
            <v>9064</v>
          </cell>
          <cell r="BJ52">
            <v>23.2</v>
          </cell>
          <cell r="BK52">
            <v>52239</v>
          </cell>
          <cell r="BL52">
            <v>134</v>
          </cell>
          <cell r="BN52" t="str">
            <v>460</v>
          </cell>
          <cell r="BO52" t="str">
            <v>Hertford County</v>
          </cell>
          <cell r="BP52">
            <v>1.1389303643724698</v>
          </cell>
          <cell r="BQ52">
            <v>1.264591511627907</v>
          </cell>
          <cell r="BR52">
            <v>1.13622</v>
          </cell>
          <cell r="BS52"/>
          <cell r="BT52">
            <v>2011</v>
          </cell>
          <cell r="BU52">
            <v>1.1795</v>
          </cell>
          <cell r="BV52"/>
          <cell r="BW52">
            <v>0.84</v>
          </cell>
          <cell r="BX52">
            <v>0.99099999999999999</v>
          </cell>
          <cell r="BY52">
            <v>1.4835</v>
          </cell>
          <cell r="CA52" t="str">
            <v>470</v>
          </cell>
          <cell r="CB52" t="str">
            <v>Hoke Co.</v>
          </cell>
          <cell r="CC52">
            <v>28394</v>
          </cell>
          <cell r="CD52">
            <v>28713</v>
          </cell>
          <cell r="CE52">
            <v>29215</v>
          </cell>
          <cell r="CF52">
            <v>28774</v>
          </cell>
          <cell r="CG52">
            <v>0.70079999999999998</v>
          </cell>
          <cell r="CH52"/>
          <cell r="CI52">
            <v>-441</v>
          </cell>
          <cell r="CJ52">
            <v>-1.5100000000000001E-2</v>
          </cell>
          <cell r="CL52" t="str">
            <v>470</v>
          </cell>
          <cell r="CM52" t="str">
            <v>Hoke Co.</v>
          </cell>
          <cell r="CN52">
            <v>0.61229999999999996</v>
          </cell>
          <cell r="CO52"/>
          <cell r="CP52">
            <v>9064</v>
          </cell>
          <cell r="CQ52">
            <v>4847979</v>
          </cell>
          <cell r="CR52">
            <v>0</v>
          </cell>
          <cell r="CS52">
            <v>4847979</v>
          </cell>
          <cell r="CT52">
            <v>534.86</v>
          </cell>
          <cell r="CU52"/>
          <cell r="CV52">
            <v>1163.5999999999999</v>
          </cell>
          <cell r="CW52">
            <v>736.7800000000002</v>
          </cell>
          <cell r="CX52">
            <v>0.46</v>
          </cell>
          <cell r="CY52"/>
          <cell r="CZ52">
            <v>0.75800000000000001</v>
          </cell>
          <cell r="DA52">
            <v>1</v>
          </cell>
          <cell r="DB52"/>
          <cell r="DC52">
            <v>1</v>
          </cell>
          <cell r="DX52" t="str">
            <v>190</v>
          </cell>
          <cell r="DY52" t="str">
            <v>19B</v>
          </cell>
          <cell r="DZ52" t="str">
            <v>CS</v>
          </cell>
          <cell r="EA52" t="str">
            <v>Woods Charter</v>
          </cell>
          <cell r="EB52">
            <v>512</v>
          </cell>
          <cell r="EC52"/>
          <cell r="ED52">
            <v>512</v>
          </cell>
          <cell r="EE52"/>
          <cell r="EF52"/>
          <cell r="EG52">
            <v>4.9164586134050316E-2</v>
          </cell>
          <cell r="EH52"/>
          <cell r="EI52">
            <v>0</v>
          </cell>
          <cell r="EJ52"/>
          <cell r="EK52">
            <v>0</v>
          </cell>
          <cell r="EL52"/>
          <cell r="EM52"/>
          <cell r="EN52"/>
          <cell r="EO52"/>
        </row>
        <row r="53">
          <cell r="K53" t="str">
            <v>480</v>
          </cell>
          <cell r="L53" t="str">
            <v>Hyde County</v>
          </cell>
          <cell r="M53">
            <v>831033108</v>
          </cell>
          <cell r="N53">
            <v>115896841</v>
          </cell>
          <cell r="O53">
            <v>715136267</v>
          </cell>
          <cell r="P53">
            <v>2017</v>
          </cell>
          <cell r="Q53">
            <v>0.98459999999999992</v>
          </cell>
          <cell r="R53">
            <v>726321620</v>
          </cell>
          <cell r="S53">
            <v>115896841</v>
          </cell>
          <cell r="T53">
            <v>32266695</v>
          </cell>
          <cell r="U53">
            <v>100675249</v>
          </cell>
          <cell r="V53">
            <v>975160405</v>
          </cell>
          <cell r="X53" t="str">
            <v>480</v>
          </cell>
          <cell r="Y53" t="str">
            <v>Hyde County</v>
          </cell>
          <cell r="Z53">
            <v>975160405</v>
          </cell>
          <cell r="AA53">
            <v>6455561.8810999999</v>
          </cell>
          <cell r="AB53">
            <v>1426574</v>
          </cell>
          <cell r="AC53">
            <v>26808</v>
          </cell>
          <cell r="AD53">
            <v>7908943.8810999999</v>
          </cell>
          <cell r="AE53">
            <v>591</v>
          </cell>
          <cell r="AF53">
            <v>13382</v>
          </cell>
          <cell r="AG53">
            <v>2.1909000000000001</v>
          </cell>
          <cell r="AI53" t="str">
            <v>480</v>
          </cell>
          <cell r="AJ53" t="str">
            <v>Hyde County</v>
          </cell>
          <cell r="AK53">
            <v>7908943.8810999999</v>
          </cell>
          <cell r="AL53">
            <v>591</v>
          </cell>
          <cell r="AM53">
            <v>13382</v>
          </cell>
          <cell r="AN53">
            <v>2.1909000000000001</v>
          </cell>
          <cell r="AO53">
            <v>6.8599999999999994E-2</v>
          </cell>
          <cell r="AP53">
            <v>0.87490000000000001</v>
          </cell>
          <cell r="AQ53">
            <v>1.3207999999999998</v>
          </cell>
          <cell r="AR53" t="str">
            <v/>
          </cell>
          <cell r="AS53" t="str">
            <v/>
          </cell>
          <cell r="AT53" t="str">
            <v/>
          </cell>
          <cell r="AU53">
            <v>0</v>
          </cell>
          <cell r="AV53" t="str">
            <v/>
          </cell>
          <cell r="AW53">
            <v>0</v>
          </cell>
          <cell r="BB53" t="str">
            <v>480</v>
          </cell>
          <cell r="BC53" t="str">
            <v>Hyde Co.</v>
          </cell>
          <cell r="BD53">
            <v>975160405</v>
          </cell>
          <cell r="BE53">
            <v>612.70000000000005</v>
          </cell>
          <cell r="BF53">
            <v>1591579</v>
          </cell>
          <cell r="BG53">
            <v>6.8599999999999994E-2</v>
          </cell>
          <cell r="BH53"/>
          <cell r="BI53">
            <v>591</v>
          </cell>
          <cell r="BJ53">
            <v>0.96</v>
          </cell>
          <cell r="BK53">
            <v>5600</v>
          </cell>
          <cell r="BL53">
            <v>9</v>
          </cell>
          <cell r="BN53" t="str">
            <v>470</v>
          </cell>
          <cell r="BO53" t="str">
            <v>Hoke County</v>
          </cell>
          <cell r="BP53">
            <v>0.9953448275862069</v>
          </cell>
          <cell r="BQ53">
            <v>0.99323059988992835</v>
          </cell>
          <cell r="BR53">
            <v>1.0035443569553806</v>
          </cell>
          <cell r="BS53"/>
          <cell r="BT53">
            <v>2014</v>
          </cell>
          <cell r="BU53">
            <v>0.99870000000000003</v>
          </cell>
          <cell r="BV53"/>
          <cell r="BW53">
            <v>0.75</v>
          </cell>
          <cell r="BX53">
            <v>0.749</v>
          </cell>
          <cell r="BY53">
            <v>1.1213</v>
          </cell>
          <cell r="CA53" t="str">
            <v>480</v>
          </cell>
          <cell r="CB53" t="str">
            <v>Hyde Co.</v>
          </cell>
          <cell r="CC53">
            <v>36066</v>
          </cell>
          <cell r="CD53">
            <v>34896</v>
          </cell>
          <cell r="CE53">
            <v>36807</v>
          </cell>
          <cell r="CF53">
            <v>35923</v>
          </cell>
          <cell r="CG53">
            <v>0.87490000000000001</v>
          </cell>
          <cell r="CH53"/>
          <cell r="CI53">
            <v>-884</v>
          </cell>
          <cell r="CJ53">
            <v>-2.4E-2</v>
          </cell>
          <cell r="CL53" t="str">
            <v>480</v>
          </cell>
          <cell r="CM53" t="str">
            <v>Hyde Co.</v>
          </cell>
          <cell r="CN53" t="str">
            <v/>
          </cell>
          <cell r="CO53"/>
          <cell r="CP53">
            <v>591</v>
          </cell>
          <cell r="CQ53">
            <v>1575368</v>
          </cell>
          <cell r="CR53">
            <v>0</v>
          </cell>
          <cell r="CS53">
            <v>1575368</v>
          </cell>
          <cell r="CT53">
            <v>2665.6</v>
          </cell>
          <cell r="CU53"/>
          <cell r="CV53" t="str">
            <v/>
          </cell>
          <cell r="CW53" t="str">
            <v/>
          </cell>
          <cell r="CX53" t="str">
            <v/>
          </cell>
          <cell r="CY53"/>
          <cell r="CZ53">
            <v>0.71899999999999997</v>
          </cell>
          <cell r="DA53">
            <v>1</v>
          </cell>
          <cell r="DB53"/>
          <cell r="DC53" t="str">
            <v/>
          </cell>
          <cell r="DX53" t="str">
            <v>190</v>
          </cell>
          <cell r="DY53" t="str">
            <v>19C</v>
          </cell>
          <cell r="DZ53" t="str">
            <v>CS</v>
          </cell>
          <cell r="EA53" t="str">
            <v>Willow Oak Montessori</v>
          </cell>
          <cell r="EB53">
            <v>230</v>
          </cell>
          <cell r="EC53"/>
          <cell r="ED53">
            <v>230</v>
          </cell>
          <cell r="EE53">
            <v>10414</v>
          </cell>
          <cell r="EF53"/>
          <cell r="EG53">
            <v>2.2085653927405417E-2</v>
          </cell>
          <cell r="EH53"/>
          <cell r="EI53">
            <v>0</v>
          </cell>
          <cell r="EJ53"/>
          <cell r="EK53">
            <v>0</v>
          </cell>
          <cell r="EL53"/>
          <cell r="EM53"/>
          <cell r="EN53"/>
          <cell r="EO53"/>
        </row>
        <row r="54">
          <cell r="K54" t="str">
            <v>490</v>
          </cell>
          <cell r="L54" t="str">
            <v>Iredell County</v>
          </cell>
          <cell r="M54">
            <v>18310102675</v>
          </cell>
          <cell r="N54">
            <v>338925870</v>
          </cell>
          <cell r="O54">
            <v>17971176805</v>
          </cell>
          <cell r="P54">
            <v>2015</v>
          </cell>
          <cell r="Q54">
            <v>0.95450000000000002</v>
          </cell>
          <cell r="R54">
            <v>18827843693</v>
          </cell>
          <cell r="S54">
            <v>338925870</v>
          </cell>
          <cell r="T54">
            <v>415081222</v>
          </cell>
          <cell r="U54">
            <v>3970988646</v>
          </cell>
          <cell r="V54">
            <v>23552839431</v>
          </cell>
          <cell r="X54" t="str">
            <v>490</v>
          </cell>
          <cell r="Y54" t="str">
            <v>Iredell County</v>
          </cell>
          <cell r="Z54">
            <v>23552839431</v>
          </cell>
          <cell r="AA54">
            <v>155919797.03321999</v>
          </cell>
          <cell r="AB54">
            <v>33658302</v>
          </cell>
          <cell r="AC54">
            <v>848798</v>
          </cell>
          <cell r="AD54">
            <v>190426897.03321999</v>
          </cell>
          <cell r="AE54">
            <v>31534</v>
          </cell>
          <cell r="AF54">
            <v>6039</v>
          </cell>
          <cell r="AG54">
            <v>0.98870000000000002</v>
          </cell>
          <cell r="AI54" t="str">
            <v>490</v>
          </cell>
          <cell r="AJ54" t="str">
            <v>Iredell County</v>
          </cell>
          <cell r="AK54">
            <v>190426897.03321999</v>
          </cell>
          <cell r="AL54">
            <v>31534</v>
          </cell>
          <cell r="AM54">
            <v>6039</v>
          </cell>
          <cell r="AN54">
            <v>0.98870000000000002</v>
          </cell>
          <cell r="AO54">
            <v>1.7682</v>
          </cell>
          <cell r="AP54">
            <v>1.0872999999999999</v>
          </cell>
          <cell r="AQ54">
            <v>1.1160000000000001</v>
          </cell>
          <cell r="AR54" t="str">
            <v/>
          </cell>
          <cell r="AS54" t="str">
            <v/>
          </cell>
          <cell r="AT54" t="str">
            <v/>
          </cell>
          <cell r="AU54">
            <v>0</v>
          </cell>
          <cell r="AV54" t="str">
            <v/>
          </cell>
          <cell r="AW54">
            <v>0</v>
          </cell>
          <cell r="BB54" t="str">
            <v>490</v>
          </cell>
          <cell r="BC54" t="str">
            <v>Iredell Co.</v>
          </cell>
          <cell r="BD54">
            <v>23552839431</v>
          </cell>
          <cell r="BE54">
            <v>573.83000000000004</v>
          </cell>
          <cell r="BF54">
            <v>41044977</v>
          </cell>
          <cell r="BG54">
            <v>1.7682</v>
          </cell>
          <cell r="BH54"/>
          <cell r="BI54">
            <v>31534</v>
          </cell>
          <cell r="BJ54">
            <v>54.95</v>
          </cell>
          <cell r="BK54">
            <v>173146</v>
          </cell>
          <cell r="BL54">
            <v>302</v>
          </cell>
          <cell r="BN54" t="str">
            <v>480</v>
          </cell>
          <cell r="BO54" t="str">
            <v>Hyde County</v>
          </cell>
          <cell r="BP54">
            <v>1.0909515939238341</v>
          </cell>
          <cell r="BQ54">
            <v>1.036358064516129</v>
          </cell>
          <cell r="BR54">
            <v>1.113475</v>
          </cell>
          <cell r="BS54"/>
          <cell r="BT54">
            <v>2009</v>
          </cell>
          <cell r="BU54">
            <v>1.0840000000000001</v>
          </cell>
          <cell r="BV54"/>
          <cell r="BW54">
            <v>0.64</v>
          </cell>
          <cell r="BX54">
            <v>0.69399999999999995</v>
          </cell>
          <cell r="BY54">
            <v>1.0388999999999999</v>
          </cell>
          <cell r="CA54" t="str">
            <v>490</v>
          </cell>
          <cell r="CB54" t="str">
            <v>Iredell Co.</v>
          </cell>
          <cell r="CC54">
            <v>42941</v>
          </cell>
          <cell r="CD54">
            <v>45170</v>
          </cell>
          <cell r="CE54">
            <v>45817</v>
          </cell>
          <cell r="CF54">
            <v>44642.666666666664</v>
          </cell>
          <cell r="CG54">
            <v>1.0872999999999999</v>
          </cell>
          <cell r="CH54"/>
          <cell r="CI54">
            <v>-1174.3333333333358</v>
          </cell>
          <cell r="CJ54">
            <v>-2.5600000000000001E-2</v>
          </cell>
          <cell r="CL54" t="str">
            <v>490</v>
          </cell>
          <cell r="CM54" t="str">
            <v>Iredell Co.</v>
          </cell>
          <cell r="CN54" t="str">
            <v/>
          </cell>
          <cell r="CO54"/>
          <cell r="CP54">
            <v>31534</v>
          </cell>
          <cell r="CQ54">
            <v>44705205</v>
          </cell>
          <cell r="CR54">
            <v>5794630</v>
          </cell>
          <cell r="CS54">
            <v>50499835</v>
          </cell>
          <cell r="CT54">
            <v>1601.44</v>
          </cell>
          <cell r="CU54"/>
          <cell r="CV54" t="str">
            <v/>
          </cell>
          <cell r="CW54" t="str">
            <v/>
          </cell>
          <cell r="CX54" t="str">
            <v/>
          </cell>
          <cell r="CY54"/>
          <cell r="CZ54">
            <v>0.503</v>
          </cell>
          <cell r="DA54" t="str">
            <v/>
          </cell>
          <cell r="DB54"/>
          <cell r="DC54" t="str">
            <v/>
          </cell>
          <cell r="DX54" t="str">
            <v>200</v>
          </cell>
          <cell r="DY54" t="str">
            <v>200</v>
          </cell>
          <cell r="DZ54" t="str">
            <v>LEA</v>
          </cell>
          <cell r="EA54" t="str">
            <v>Cherokee County</v>
          </cell>
          <cell r="EB54">
            <v>3244</v>
          </cell>
          <cell r="EC54"/>
          <cell r="ED54">
            <v>3244</v>
          </cell>
          <cell r="EE54"/>
          <cell r="EF54"/>
          <cell r="EG54">
            <v>0.93433179723502302</v>
          </cell>
          <cell r="EH54"/>
          <cell r="EI54">
            <v>565762</v>
          </cell>
          <cell r="EJ54"/>
          <cell r="EK54">
            <v>528609</v>
          </cell>
          <cell r="EL54">
            <v>565762</v>
          </cell>
          <cell r="EM54">
            <v>0</v>
          </cell>
          <cell r="EN54"/>
          <cell r="EO54"/>
        </row>
        <row r="55">
          <cell r="K55" t="str">
            <v>500</v>
          </cell>
          <cell r="L55" t="str">
            <v>Jackson County</v>
          </cell>
          <cell r="M55">
            <v>8572925189</v>
          </cell>
          <cell r="N55">
            <v>124604805</v>
          </cell>
          <cell r="O55">
            <v>8448320384</v>
          </cell>
          <cell r="P55">
            <v>2016</v>
          </cell>
          <cell r="Q55">
            <v>1.0285</v>
          </cell>
          <cell r="R55">
            <v>8214215249</v>
          </cell>
          <cell r="S55">
            <v>124604805</v>
          </cell>
          <cell r="T55">
            <v>190214625</v>
          </cell>
          <cell r="U55">
            <v>490947293</v>
          </cell>
          <cell r="V55">
            <v>9019981972</v>
          </cell>
          <cell r="X55" t="str">
            <v>500</v>
          </cell>
          <cell r="Y55" t="str">
            <v>Jackson County</v>
          </cell>
          <cell r="Z55">
            <v>9019981972</v>
          </cell>
          <cell r="AA55">
            <v>59712280.654639997</v>
          </cell>
          <cell r="AB55">
            <v>11164424</v>
          </cell>
          <cell r="AC55">
            <v>216423</v>
          </cell>
          <cell r="AD55">
            <v>71093127.654639989</v>
          </cell>
          <cell r="AE55">
            <v>3963</v>
          </cell>
          <cell r="AF55">
            <v>17939</v>
          </cell>
          <cell r="AG55">
            <v>2.9369999999999998</v>
          </cell>
          <cell r="AI55" t="str">
            <v>500</v>
          </cell>
          <cell r="AJ55" t="str">
            <v>Jackson County</v>
          </cell>
          <cell r="AK55">
            <v>71093127.654639989</v>
          </cell>
          <cell r="AL55">
            <v>3963</v>
          </cell>
          <cell r="AM55">
            <v>17939</v>
          </cell>
          <cell r="AN55">
            <v>2.9369999999999998</v>
          </cell>
          <cell r="AO55">
            <v>0.79179999999999995</v>
          </cell>
          <cell r="AP55">
            <v>0.78320000000000001</v>
          </cell>
          <cell r="AQ55">
            <v>1.6456</v>
          </cell>
          <cell r="AR55" t="str">
            <v/>
          </cell>
          <cell r="AS55" t="str">
            <v/>
          </cell>
          <cell r="AT55" t="str">
            <v/>
          </cell>
          <cell r="AU55">
            <v>0</v>
          </cell>
          <cell r="AV55" t="str">
            <v/>
          </cell>
          <cell r="AW55">
            <v>0</v>
          </cell>
          <cell r="BB55" t="str">
            <v>500</v>
          </cell>
          <cell r="BC55" t="str">
            <v>Jackson Co.</v>
          </cell>
          <cell r="BD55">
            <v>9019981972</v>
          </cell>
          <cell r="BE55">
            <v>490.75</v>
          </cell>
          <cell r="BF55">
            <v>18379994</v>
          </cell>
          <cell r="BG55">
            <v>0.79179999999999995</v>
          </cell>
          <cell r="BH55"/>
          <cell r="BI55">
            <v>3963</v>
          </cell>
          <cell r="BJ55">
            <v>8.08</v>
          </cell>
          <cell r="BK55">
            <v>43099</v>
          </cell>
          <cell r="BL55">
            <v>88</v>
          </cell>
          <cell r="BN55" t="str">
            <v>490</v>
          </cell>
          <cell r="BO55" t="str">
            <v>Iredell County</v>
          </cell>
          <cell r="BP55">
            <v>1</v>
          </cell>
          <cell r="BQ55">
            <v>0.98452554744525544</v>
          </cell>
          <cell r="BR55">
            <v>0.95960474308300392</v>
          </cell>
          <cell r="BS55"/>
          <cell r="BT55">
            <v>2015</v>
          </cell>
          <cell r="BU55">
            <v>0.96789999999999998</v>
          </cell>
          <cell r="BV55"/>
          <cell r="BW55">
            <v>0.52749999999999997</v>
          </cell>
          <cell r="BX55">
            <v>0.51100000000000001</v>
          </cell>
          <cell r="BY55">
            <v>0.76500000000000001</v>
          </cell>
          <cell r="CA55" t="str">
            <v>500</v>
          </cell>
          <cell r="CB55" t="str">
            <v>Jackson Co.</v>
          </cell>
          <cell r="CC55">
            <v>30928</v>
          </cell>
          <cell r="CD55">
            <v>32411</v>
          </cell>
          <cell r="CE55">
            <v>33134</v>
          </cell>
          <cell r="CF55">
            <v>32157.666666666668</v>
          </cell>
          <cell r="CG55">
            <v>0.78320000000000001</v>
          </cell>
          <cell r="CH55"/>
          <cell r="CI55">
            <v>-976.33333333333212</v>
          </cell>
          <cell r="CJ55">
            <v>-2.9499999999999998E-2</v>
          </cell>
          <cell r="CL55" t="str">
            <v>500</v>
          </cell>
          <cell r="CM55" t="str">
            <v>Jackson Co.</v>
          </cell>
          <cell r="CN55" t="str">
            <v/>
          </cell>
          <cell r="CO55"/>
          <cell r="CP55">
            <v>3963</v>
          </cell>
          <cell r="CQ55">
            <v>6845726</v>
          </cell>
          <cell r="CR55">
            <v>0</v>
          </cell>
          <cell r="CS55">
            <v>6845726</v>
          </cell>
          <cell r="CT55">
            <v>1727.41</v>
          </cell>
          <cell r="CU55"/>
          <cell r="CV55" t="str">
            <v/>
          </cell>
          <cell r="CW55" t="str">
            <v/>
          </cell>
          <cell r="CX55" t="str">
            <v/>
          </cell>
          <cell r="CY55"/>
          <cell r="CZ55">
            <v>0.38100000000000001</v>
          </cell>
          <cell r="DA55" t="str">
            <v/>
          </cell>
          <cell r="DB55"/>
          <cell r="DC55" t="str">
            <v/>
          </cell>
          <cell r="DX55" t="str">
            <v>200</v>
          </cell>
          <cell r="DY55" t="str">
            <v>20A</v>
          </cell>
          <cell r="DZ55" t="str">
            <v>CS</v>
          </cell>
          <cell r="EA55" t="str">
            <v>The Learning Center</v>
          </cell>
          <cell r="EB55">
            <v>228</v>
          </cell>
          <cell r="EC55"/>
          <cell r="ED55">
            <v>228</v>
          </cell>
          <cell r="EE55">
            <v>3472</v>
          </cell>
          <cell r="EF55"/>
          <cell r="EG55">
            <v>6.5668202764976952E-2</v>
          </cell>
          <cell r="EH55"/>
          <cell r="EI55">
            <v>0</v>
          </cell>
          <cell r="EJ55"/>
          <cell r="EK55">
            <v>37153</v>
          </cell>
          <cell r="EL55"/>
          <cell r="EM55"/>
          <cell r="EN55"/>
          <cell r="EO55"/>
        </row>
        <row r="56">
          <cell r="K56" t="str">
            <v>510</v>
          </cell>
          <cell r="L56" t="str">
            <v>Johnston County</v>
          </cell>
          <cell r="M56">
            <v>12635088483</v>
          </cell>
          <cell r="N56">
            <v>235764800</v>
          </cell>
          <cell r="O56">
            <v>12399323683</v>
          </cell>
          <cell r="P56">
            <v>2011</v>
          </cell>
          <cell r="Q56">
            <v>0.93610000000000004</v>
          </cell>
          <cell r="R56">
            <v>13245725545</v>
          </cell>
          <cell r="S56">
            <v>235764800</v>
          </cell>
          <cell r="T56">
            <v>376548004</v>
          </cell>
          <cell r="U56">
            <v>3271286916</v>
          </cell>
          <cell r="V56">
            <v>17129325265</v>
          </cell>
          <cell r="X56" t="str">
            <v>510</v>
          </cell>
          <cell r="Y56" t="str">
            <v>Johnston County</v>
          </cell>
          <cell r="Z56">
            <v>17129325265</v>
          </cell>
          <cell r="AA56">
            <v>113396133.2543</v>
          </cell>
          <cell r="AB56">
            <v>35694938</v>
          </cell>
          <cell r="AC56">
            <v>562213</v>
          </cell>
          <cell r="AD56">
            <v>149653284.2543</v>
          </cell>
          <cell r="AE56">
            <v>39209</v>
          </cell>
          <cell r="AF56">
            <v>3817</v>
          </cell>
          <cell r="AG56">
            <v>0.62490000000000001</v>
          </cell>
          <cell r="AI56" t="str">
            <v>510</v>
          </cell>
          <cell r="AJ56" t="str">
            <v>Johnston County</v>
          </cell>
          <cell r="AK56">
            <v>149653284.2543</v>
          </cell>
          <cell r="AL56">
            <v>39209</v>
          </cell>
          <cell r="AM56">
            <v>3817</v>
          </cell>
          <cell r="AN56">
            <v>0.62490000000000001</v>
          </cell>
          <cell r="AO56">
            <v>0.9325</v>
          </cell>
          <cell r="AP56">
            <v>0.87139999999999995</v>
          </cell>
          <cell r="AQ56">
            <v>0.77899999999999991</v>
          </cell>
          <cell r="AR56">
            <v>0.77899999999999991</v>
          </cell>
          <cell r="AS56">
            <v>1480.4</v>
          </cell>
          <cell r="AT56">
            <v>419.98</v>
          </cell>
          <cell r="AU56">
            <v>16466996</v>
          </cell>
          <cell r="AV56">
            <v>1</v>
          </cell>
          <cell r="AW56">
            <v>16466996</v>
          </cell>
          <cell r="BB56" t="str">
            <v>510</v>
          </cell>
          <cell r="BC56" t="str">
            <v>Johnston Co.</v>
          </cell>
          <cell r="BD56">
            <v>17129325265</v>
          </cell>
          <cell r="BE56">
            <v>791.3</v>
          </cell>
          <cell r="BF56">
            <v>21647068</v>
          </cell>
          <cell r="BG56">
            <v>0.9325</v>
          </cell>
          <cell r="BH56"/>
          <cell r="BI56">
            <v>39209</v>
          </cell>
          <cell r="BJ56">
            <v>49.55</v>
          </cell>
          <cell r="BK56">
            <v>189045</v>
          </cell>
          <cell r="BL56">
            <v>239</v>
          </cell>
          <cell r="BN56" t="str">
            <v>500</v>
          </cell>
          <cell r="BO56" t="str">
            <v>Jackson County</v>
          </cell>
          <cell r="BP56">
            <v>1.3609907586503329</v>
          </cell>
          <cell r="BQ56">
            <v>1.4044794007490637</v>
          </cell>
          <cell r="BR56">
            <v>1.0526315789473684</v>
          </cell>
          <cell r="BS56"/>
          <cell r="BT56">
            <v>2016</v>
          </cell>
          <cell r="BU56">
            <v>1.0526315789473684</v>
          </cell>
          <cell r="BV56"/>
          <cell r="BW56">
            <v>0.37</v>
          </cell>
          <cell r="BX56">
            <v>0.38900000000000001</v>
          </cell>
          <cell r="BY56">
            <v>0.58230000000000004</v>
          </cell>
          <cell r="CA56" t="str">
            <v>510</v>
          </cell>
          <cell r="CB56" t="str">
            <v>Johnston Co.</v>
          </cell>
          <cell r="CC56">
            <v>34722</v>
          </cell>
          <cell r="CD56">
            <v>36015</v>
          </cell>
          <cell r="CE56">
            <v>36604</v>
          </cell>
          <cell r="CF56">
            <v>35780.333333333336</v>
          </cell>
          <cell r="CG56">
            <v>0.87139999999999995</v>
          </cell>
          <cell r="CH56"/>
          <cell r="CI56">
            <v>-823.66666666666424</v>
          </cell>
          <cell r="CJ56">
            <v>-2.2499999999999999E-2</v>
          </cell>
          <cell r="CL56" t="str">
            <v>510</v>
          </cell>
          <cell r="CM56" t="str">
            <v>Johnston Co.</v>
          </cell>
          <cell r="CN56">
            <v>0.77899999999999991</v>
          </cell>
          <cell r="CO56"/>
          <cell r="CP56">
            <v>39209</v>
          </cell>
          <cell r="CQ56">
            <v>56842825</v>
          </cell>
          <cell r="CR56">
            <v>0</v>
          </cell>
          <cell r="CS56">
            <v>56842825</v>
          </cell>
          <cell r="CT56">
            <v>1449.74</v>
          </cell>
          <cell r="CU56"/>
          <cell r="CV56">
            <v>1480.4</v>
          </cell>
          <cell r="CW56">
            <v>419.98</v>
          </cell>
          <cell r="CX56">
            <v>0.97899999999999998</v>
          </cell>
          <cell r="CY56"/>
          <cell r="CZ56">
            <v>0.73</v>
          </cell>
          <cell r="DA56">
            <v>1</v>
          </cell>
          <cell r="DB56"/>
          <cell r="DC56">
            <v>1</v>
          </cell>
          <cell r="DX56" t="str">
            <v>210</v>
          </cell>
          <cell r="DY56" t="str">
            <v>210</v>
          </cell>
          <cell r="DZ56" t="str">
            <v>LEA</v>
          </cell>
          <cell r="EA56" t="str">
            <v>Chowan County</v>
          </cell>
          <cell r="EB56">
            <v>1973</v>
          </cell>
          <cell r="EC56"/>
          <cell r="ED56">
            <v>1973</v>
          </cell>
          <cell r="EE56">
            <v>1973</v>
          </cell>
          <cell r="EF56"/>
          <cell r="EG56"/>
          <cell r="EH56"/>
          <cell r="EI56">
            <v>389332</v>
          </cell>
          <cell r="EJ56"/>
          <cell r="EK56">
            <v>389332</v>
          </cell>
          <cell r="EL56">
            <v>389332</v>
          </cell>
          <cell r="EM56">
            <v>0</v>
          </cell>
          <cell r="EN56"/>
          <cell r="EO56"/>
        </row>
        <row r="57">
          <cell r="K57" t="str">
            <v>520</v>
          </cell>
          <cell r="L57" t="str">
            <v>Jones County</v>
          </cell>
          <cell r="M57">
            <v>662149105</v>
          </cell>
          <cell r="N57">
            <v>103064816</v>
          </cell>
          <cell r="O57">
            <v>559084289</v>
          </cell>
          <cell r="P57">
            <v>2014</v>
          </cell>
          <cell r="Q57">
            <v>0.9577</v>
          </cell>
          <cell r="R57">
            <v>583778103</v>
          </cell>
          <cell r="S57">
            <v>103064816</v>
          </cell>
          <cell r="T57">
            <v>46650943</v>
          </cell>
          <cell r="U57">
            <v>148942927</v>
          </cell>
          <cell r="V57">
            <v>882436789</v>
          </cell>
          <cell r="X57" t="str">
            <v>520</v>
          </cell>
          <cell r="Y57" t="str">
            <v>Jones County</v>
          </cell>
          <cell r="Z57">
            <v>882436789</v>
          </cell>
          <cell r="AA57">
            <v>5841731.54318</v>
          </cell>
          <cell r="AB57">
            <v>1599996</v>
          </cell>
          <cell r="AC57">
            <v>72216</v>
          </cell>
          <cell r="AD57">
            <v>7513943.54318</v>
          </cell>
          <cell r="AE57">
            <v>1069</v>
          </cell>
          <cell r="AF57">
            <v>7029</v>
          </cell>
          <cell r="AG57">
            <v>1.1508</v>
          </cell>
          <cell r="AI57" t="str">
            <v>520</v>
          </cell>
          <cell r="AJ57" t="str">
            <v>Jones County</v>
          </cell>
          <cell r="AK57">
            <v>7513943.54318</v>
          </cell>
          <cell r="AL57">
            <v>1069</v>
          </cell>
          <cell r="AM57">
            <v>7029</v>
          </cell>
          <cell r="AN57">
            <v>1.1508</v>
          </cell>
          <cell r="AO57">
            <v>8.0799999999999997E-2</v>
          </cell>
          <cell r="AP57">
            <v>0.88880000000000003</v>
          </cell>
          <cell r="AQ57">
            <v>0.91280000000000006</v>
          </cell>
          <cell r="AR57">
            <v>0.91280000000000006</v>
          </cell>
          <cell r="AS57">
            <v>1734.67</v>
          </cell>
          <cell r="AT57">
            <v>165.71000000000004</v>
          </cell>
          <cell r="AU57">
            <v>177144</v>
          </cell>
          <cell r="AV57">
            <v>1</v>
          </cell>
          <cell r="AW57">
            <v>177144</v>
          </cell>
          <cell r="BB57" t="str">
            <v>520</v>
          </cell>
          <cell r="BC57" t="str">
            <v>Jones Co.</v>
          </cell>
          <cell r="BD57">
            <v>882436789</v>
          </cell>
          <cell r="BE57">
            <v>470.71</v>
          </cell>
          <cell r="BF57">
            <v>1874693</v>
          </cell>
          <cell r="BG57">
            <v>8.0799999999999997E-2</v>
          </cell>
          <cell r="BH57"/>
          <cell r="BI57">
            <v>1069</v>
          </cell>
          <cell r="BJ57">
            <v>2.27</v>
          </cell>
          <cell r="BK57">
            <v>10130</v>
          </cell>
          <cell r="BL57">
            <v>22</v>
          </cell>
          <cell r="BN57" t="str">
            <v>510</v>
          </cell>
          <cell r="BO57" t="str">
            <v>Johnston County</v>
          </cell>
          <cell r="BP57">
            <v>0.99431999999999998</v>
          </cell>
          <cell r="BQ57">
            <v>0.97519256505576213</v>
          </cell>
          <cell r="BR57">
            <v>0.95736363636363653</v>
          </cell>
          <cell r="BS57"/>
          <cell r="BT57">
            <v>2011</v>
          </cell>
          <cell r="BU57">
            <v>0.96950000000000003</v>
          </cell>
          <cell r="BV57"/>
          <cell r="BW57">
            <v>0.78</v>
          </cell>
          <cell r="BX57">
            <v>0.75600000000000001</v>
          </cell>
          <cell r="BY57">
            <v>1.1316999999999999</v>
          </cell>
          <cell r="CA57" t="str">
            <v>520</v>
          </cell>
          <cell r="CB57" t="str">
            <v>Jones Co.</v>
          </cell>
          <cell r="CC57">
            <v>36526</v>
          </cell>
          <cell r="CD57">
            <v>35922</v>
          </cell>
          <cell r="CE57">
            <v>37039</v>
          </cell>
          <cell r="CF57">
            <v>36495.666666666664</v>
          </cell>
          <cell r="CG57">
            <v>0.88880000000000003</v>
          </cell>
          <cell r="CH57"/>
          <cell r="CI57">
            <v>-543.33333333333576</v>
          </cell>
          <cell r="CJ57">
            <v>-1.47E-2</v>
          </cell>
          <cell r="CL57" t="str">
            <v>520</v>
          </cell>
          <cell r="CM57" t="str">
            <v>Jones Co.</v>
          </cell>
          <cell r="CN57">
            <v>0.91280000000000006</v>
          </cell>
          <cell r="CO57"/>
          <cell r="CP57">
            <v>1069</v>
          </cell>
          <cell r="CQ57">
            <v>1801988</v>
          </cell>
          <cell r="CR57">
            <v>0</v>
          </cell>
          <cell r="CS57">
            <v>1801988</v>
          </cell>
          <cell r="CT57">
            <v>1685.68</v>
          </cell>
          <cell r="CU57"/>
          <cell r="CV57">
            <v>1734.67</v>
          </cell>
          <cell r="CW57">
            <v>165.71000000000004</v>
          </cell>
          <cell r="CX57">
            <v>0.97199999999999998</v>
          </cell>
          <cell r="CY57"/>
          <cell r="CZ57">
            <v>0.80400000000000005</v>
          </cell>
          <cell r="DA57">
            <v>1</v>
          </cell>
          <cell r="DB57"/>
          <cell r="DC57">
            <v>1</v>
          </cell>
          <cell r="DX57" t="str">
            <v>220</v>
          </cell>
          <cell r="DY57" t="str">
            <v>220</v>
          </cell>
          <cell r="DZ57" t="str">
            <v>LEA</v>
          </cell>
          <cell r="EA57" t="str">
            <v>Clay County</v>
          </cell>
          <cell r="EB57">
            <v>1292</v>
          </cell>
          <cell r="EC57"/>
          <cell r="ED57">
            <v>1292</v>
          </cell>
          <cell r="EE57">
            <v>1292</v>
          </cell>
          <cell r="EF57"/>
          <cell r="EG57"/>
          <cell r="EH57"/>
          <cell r="EI57">
            <v>0</v>
          </cell>
          <cell r="EJ57"/>
          <cell r="EK57">
            <v>0</v>
          </cell>
          <cell r="EL57">
            <v>0</v>
          </cell>
          <cell r="EM57">
            <v>0</v>
          </cell>
          <cell r="EN57"/>
          <cell r="EO57"/>
        </row>
        <row r="58">
          <cell r="K58" t="str">
            <v>530</v>
          </cell>
          <cell r="L58" t="str">
            <v>Lee County</v>
          </cell>
          <cell r="M58">
            <v>3803768042</v>
          </cell>
          <cell r="N58">
            <v>42090000</v>
          </cell>
          <cell r="O58">
            <v>3761678042</v>
          </cell>
          <cell r="P58">
            <v>2013</v>
          </cell>
          <cell r="Q58">
            <v>0.97599999999999998</v>
          </cell>
          <cell r="R58">
            <v>3854178322</v>
          </cell>
          <cell r="S58">
            <v>42090000</v>
          </cell>
          <cell r="T58">
            <v>130019424</v>
          </cell>
          <cell r="U58">
            <v>1378099359</v>
          </cell>
          <cell r="V58">
            <v>5404387105</v>
          </cell>
          <cell r="X58" t="str">
            <v>530</v>
          </cell>
          <cell r="Y58" t="str">
            <v>Lee County</v>
          </cell>
          <cell r="Z58">
            <v>5404387105</v>
          </cell>
          <cell r="AA58">
            <v>35777042.6351</v>
          </cell>
          <cell r="AB58">
            <v>13043670</v>
          </cell>
          <cell r="AC58">
            <v>160068</v>
          </cell>
          <cell r="AD58">
            <v>48980780.6351</v>
          </cell>
          <cell r="AE58">
            <v>10064</v>
          </cell>
          <cell r="AF58">
            <v>4867</v>
          </cell>
          <cell r="AG58">
            <v>0.79679999999999995</v>
          </cell>
          <cell r="AI58" t="str">
            <v>530</v>
          </cell>
          <cell r="AJ58" t="str">
            <v>Lee County</v>
          </cell>
          <cell r="AK58">
            <v>48980780.6351</v>
          </cell>
          <cell r="AL58">
            <v>10064</v>
          </cell>
          <cell r="AM58">
            <v>4867</v>
          </cell>
          <cell r="AN58">
            <v>0.79679999999999995</v>
          </cell>
          <cell r="AO58">
            <v>0.91320000000000001</v>
          </cell>
          <cell r="AP58">
            <v>0.88100000000000001</v>
          </cell>
          <cell r="AQ58">
            <v>0.85050000000000003</v>
          </cell>
          <cell r="AR58">
            <v>0.85050000000000003</v>
          </cell>
          <cell r="AS58">
            <v>1616.27</v>
          </cell>
          <cell r="AT58">
            <v>284.11000000000013</v>
          </cell>
          <cell r="AU58">
            <v>2859283</v>
          </cell>
          <cell r="AV58">
            <v>1</v>
          </cell>
          <cell r="AW58">
            <v>2859283</v>
          </cell>
          <cell r="BB58" t="str">
            <v>530</v>
          </cell>
          <cell r="BC58" t="str">
            <v>Lee Co.</v>
          </cell>
          <cell r="BD58">
            <v>5404387105</v>
          </cell>
          <cell r="BE58">
            <v>254.96</v>
          </cell>
          <cell r="BF58">
            <v>21197000</v>
          </cell>
          <cell r="BG58">
            <v>0.91320000000000001</v>
          </cell>
          <cell r="BH58"/>
          <cell r="BI58">
            <v>10064</v>
          </cell>
          <cell r="BJ58">
            <v>39.47</v>
          </cell>
          <cell r="BK58">
            <v>59227</v>
          </cell>
          <cell r="BL58">
            <v>232</v>
          </cell>
          <cell r="BN58" t="str">
            <v>520</v>
          </cell>
          <cell r="BO58" t="str">
            <v>Jones County</v>
          </cell>
          <cell r="BP58">
            <v>0.98198150833937636</v>
          </cell>
          <cell r="BQ58">
            <v>0.92866666666666675</v>
          </cell>
          <cell r="BR58">
            <v>0.97299500000000005</v>
          </cell>
          <cell r="BS58"/>
          <cell r="BT58">
            <v>2014</v>
          </cell>
          <cell r="BU58">
            <v>0.9597</v>
          </cell>
          <cell r="BV58"/>
          <cell r="BW58">
            <v>0.79</v>
          </cell>
          <cell r="BX58">
            <v>0.75800000000000001</v>
          </cell>
          <cell r="BY58">
            <v>1.1347</v>
          </cell>
          <cell r="CA58" t="str">
            <v>530</v>
          </cell>
          <cell r="CB58" t="str">
            <v>Lee Co.</v>
          </cell>
          <cell r="CC58">
            <v>34522</v>
          </cell>
          <cell r="CD58">
            <v>36656</v>
          </cell>
          <cell r="CE58">
            <v>37346</v>
          </cell>
          <cell r="CF58">
            <v>36174.666666666664</v>
          </cell>
          <cell r="CG58">
            <v>0.88100000000000001</v>
          </cell>
          <cell r="CH58"/>
          <cell r="CI58">
            <v>-1171.3333333333358</v>
          </cell>
          <cell r="CJ58">
            <v>-3.1399999999999997E-2</v>
          </cell>
          <cell r="CL58" t="str">
            <v>530</v>
          </cell>
          <cell r="CM58" t="str">
            <v>Lee Co.</v>
          </cell>
          <cell r="CN58">
            <v>0.85050000000000003</v>
          </cell>
          <cell r="CO58"/>
          <cell r="CP58">
            <v>10064</v>
          </cell>
          <cell r="CQ58">
            <v>16904278</v>
          </cell>
          <cell r="CR58">
            <v>0</v>
          </cell>
          <cell r="CS58">
            <v>16904278</v>
          </cell>
          <cell r="CT58">
            <v>1679.68</v>
          </cell>
          <cell r="CU58"/>
          <cell r="CV58">
            <v>1616.27</v>
          </cell>
          <cell r="CW58">
            <v>284.11000000000013</v>
          </cell>
          <cell r="CX58">
            <v>1</v>
          </cell>
          <cell r="CY58"/>
          <cell r="CZ58">
            <v>0.77600000000000002</v>
          </cell>
          <cell r="DA58">
            <v>1</v>
          </cell>
          <cell r="DB58"/>
          <cell r="DC58">
            <v>1</v>
          </cell>
          <cell r="DX58" t="str">
            <v>230</v>
          </cell>
          <cell r="DY58" t="str">
            <v>230</v>
          </cell>
          <cell r="DZ58" t="str">
            <v>LEA</v>
          </cell>
          <cell r="EA58" t="str">
            <v>Cleveland County</v>
          </cell>
          <cell r="EB58">
            <v>14597</v>
          </cell>
          <cell r="EC58"/>
          <cell r="ED58">
            <v>14597</v>
          </cell>
          <cell r="EE58"/>
          <cell r="EF58"/>
          <cell r="EG58">
            <v>0.94314143567874908</v>
          </cell>
          <cell r="EH58"/>
          <cell r="EI58">
            <v>5360923</v>
          </cell>
          <cell r="EJ58"/>
          <cell r="EK58">
            <v>5056109</v>
          </cell>
          <cell r="EL58">
            <v>5360923</v>
          </cell>
          <cell r="EM58">
            <v>0</v>
          </cell>
          <cell r="EN58"/>
          <cell r="EO58"/>
        </row>
        <row r="59">
          <cell r="K59" t="str">
            <v>540</v>
          </cell>
          <cell r="L59" t="str">
            <v>Lenoir County</v>
          </cell>
          <cell r="M59">
            <v>2700473550</v>
          </cell>
          <cell r="N59">
            <v>192971265</v>
          </cell>
          <cell r="O59">
            <v>2507502285</v>
          </cell>
          <cell r="P59">
            <v>2017</v>
          </cell>
          <cell r="Q59">
            <v>0.99360000000000004</v>
          </cell>
          <cell r="R59">
            <v>2523653668</v>
          </cell>
          <cell r="S59">
            <v>192971265</v>
          </cell>
          <cell r="T59">
            <v>106216004</v>
          </cell>
          <cell r="U59">
            <v>1277678551</v>
          </cell>
          <cell r="V59">
            <v>4100519488</v>
          </cell>
          <cell r="X59" t="str">
            <v>540</v>
          </cell>
          <cell r="Y59" t="str">
            <v>Lenoir County</v>
          </cell>
          <cell r="Z59">
            <v>4100519488</v>
          </cell>
          <cell r="AA59">
            <v>27145439.010559998</v>
          </cell>
          <cell r="AB59">
            <v>9877016</v>
          </cell>
          <cell r="AC59">
            <v>287932</v>
          </cell>
          <cell r="AD59">
            <v>37310387.010559998</v>
          </cell>
          <cell r="AE59">
            <v>8730</v>
          </cell>
          <cell r="AF59">
            <v>4274</v>
          </cell>
          <cell r="AG59">
            <v>0.69969999999999999</v>
          </cell>
          <cell r="AI59" t="str">
            <v>540</v>
          </cell>
          <cell r="AJ59" t="str">
            <v>Lenoir County</v>
          </cell>
          <cell r="AK59">
            <v>37310387.010559998</v>
          </cell>
          <cell r="AL59">
            <v>8730</v>
          </cell>
          <cell r="AM59">
            <v>4274</v>
          </cell>
          <cell r="AN59">
            <v>0.69969999999999999</v>
          </cell>
          <cell r="AO59">
            <v>0.441</v>
          </cell>
          <cell r="AP59">
            <v>0.91279999999999994</v>
          </cell>
          <cell r="AQ59">
            <v>0.78039999999999998</v>
          </cell>
          <cell r="AR59">
            <v>0.78039999999999998</v>
          </cell>
          <cell r="AS59">
            <v>1483.06</v>
          </cell>
          <cell r="AT59">
            <v>417.32000000000016</v>
          </cell>
          <cell r="AU59">
            <v>3643204</v>
          </cell>
          <cell r="AV59">
            <v>1</v>
          </cell>
          <cell r="AW59">
            <v>3643204</v>
          </cell>
          <cell r="BB59" t="str">
            <v>540</v>
          </cell>
          <cell r="BC59" t="str">
            <v>Lenoir Co.</v>
          </cell>
          <cell r="BD59">
            <v>4100519488</v>
          </cell>
          <cell r="BE59">
            <v>400.59</v>
          </cell>
          <cell r="BF59">
            <v>10236200</v>
          </cell>
          <cell r="BG59">
            <v>0.441</v>
          </cell>
          <cell r="BH59"/>
          <cell r="BI59">
            <v>8730</v>
          </cell>
          <cell r="BJ59">
            <v>21.79</v>
          </cell>
          <cell r="BK59">
            <v>57779</v>
          </cell>
          <cell r="BL59">
            <v>144</v>
          </cell>
          <cell r="BN59" t="str">
            <v>530</v>
          </cell>
          <cell r="BO59" t="str">
            <v>Lee County</v>
          </cell>
          <cell r="BP59">
            <v>0.99334693877551028</v>
          </cell>
          <cell r="BQ59">
            <v>0.99019607843137269</v>
          </cell>
          <cell r="BR59">
            <v>0.97859649122807013</v>
          </cell>
          <cell r="BS59"/>
          <cell r="BT59">
            <v>2013</v>
          </cell>
          <cell r="BU59">
            <v>0.9849</v>
          </cell>
          <cell r="BV59"/>
          <cell r="BW59">
            <v>0.79500000000000004</v>
          </cell>
          <cell r="BX59">
            <v>0.78300000000000003</v>
          </cell>
          <cell r="BY59">
            <v>1.1721999999999999</v>
          </cell>
          <cell r="CA59" t="str">
            <v>540</v>
          </cell>
          <cell r="CB59" t="str">
            <v>Lenoir Co.</v>
          </cell>
          <cell r="CC59">
            <v>36470</v>
          </cell>
          <cell r="CD59">
            <v>37410</v>
          </cell>
          <cell r="CE59">
            <v>38559</v>
          </cell>
          <cell r="CF59">
            <v>37479.666666666664</v>
          </cell>
          <cell r="CG59">
            <v>0.91279999999999994</v>
          </cell>
          <cell r="CH59"/>
          <cell r="CI59">
            <v>-1079.3333333333358</v>
          </cell>
          <cell r="CJ59">
            <v>-2.8000000000000001E-2</v>
          </cell>
          <cell r="CL59" t="str">
            <v>540</v>
          </cell>
          <cell r="CM59" t="str">
            <v>Lenoir Co.</v>
          </cell>
          <cell r="CN59">
            <v>0.78039999999999998</v>
          </cell>
          <cell r="CO59"/>
          <cell r="CP59">
            <v>8730</v>
          </cell>
          <cell r="CQ59">
            <v>10100000</v>
          </cell>
          <cell r="CR59">
            <v>0</v>
          </cell>
          <cell r="CS59">
            <v>10100000</v>
          </cell>
          <cell r="CT59">
            <v>1156.93</v>
          </cell>
          <cell r="CU59"/>
          <cell r="CV59">
            <v>1483.06</v>
          </cell>
          <cell r="CW59">
            <v>417.32000000000016</v>
          </cell>
          <cell r="CX59">
            <v>0.78</v>
          </cell>
          <cell r="CY59"/>
          <cell r="CZ59">
            <v>0.83</v>
          </cell>
          <cell r="DA59">
            <v>1</v>
          </cell>
          <cell r="DB59"/>
          <cell r="DC59">
            <v>1</v>
          </cell>
          <cell r="DX59" t="str">
            <v>230</v>
          </cell>
          <cell r="DY59" t="str">
            <v>23A</v>
          </cell>
          <cell r="DZ59" t="str">
            <v>CS</v>
          </cell>
          <cell r="EA59" t="str">
            <v>Pinnacle Classical Academy</v>
          </cell>
          <cell r="EB59">
            <v>880</v>
          </cell>
          <cell r="EC59"/>
          <cell r="ED59">
            <v>880</v>
          </cell>
          <cell r="EE59">
            <v>15477</v>
          </cell>
          <cell r="EF59"/>
          <cell r="EG59">
            <v>5.6858564321250887E-2</v>
          </cell>
          <cell r="EH59"/>
          <cell r="EI59">
            <v>0</v>
          </cell>
          <cell r="EJ59"/>
          <cell r="EK59">
            <v>304814</v>
          </cell>
          <cell r="EL59"/>
          <cell r="EM59"/>
          <cell r="EN59"/>
          <cell r="EO59"/>
        </row>
        <row r="60">
          <cell r="K60" t="str">
            <v>550</v>
          </cell>
          <cell r="L60" t="str">
            <v>Lincoln County</v>
          </cell>
          <cell r="M60">
            <v>7165298691</v>
          </cell>
          <cell r="N60">
            <v>157187552</v>
          </cell>
          <cell r="O60">
            <v>7008111139</v>
          </cell>
          <cell r="P60">
            <v>2015</v>
          </cell>
          <cell r="Q60">
            <v>0.93130000000000002</v>
          </cell>
          <cell r="R60">
            <v>7525084440</v>
          </cell>
          <cell r="S60">
            <v>157187552</v>
          </cell>
          <cell r="T60">
            <v>419846478</v>
          </cell>
          <cell r="U60">
            <v>1515267022</v>
          </cell>
          <cell r="V60">
            <v>9617385492</v>
          </cell>
          <cell r="X60" t="str">
            <v>550</v>
          </cell>
          <cell r="Y60" t="str">
            <v>Lincoln County</v>
          </cell>
          <cell r="Z60">
            <v>9617385492</v>
          </cell>
          <cell r="AA60">
            <v>63667091.957039997</v>
          </cell>
          <cell r="AB60">
            <v>16844534</v>
          </cell>
          <cell r="AC60">
            <v>282944</v>
          </cell>
          <cell r="AD60">
            <v>80794569.957039997</v>
          </cell>
          <cell r="AE60">
            <v>13656</v>
          </cell>
          <cell r="AF60">
            <v>5916</v>
          </cell>
          <cell r="AG60">
            <v>0.96860000000000002</v>
          </cell>
          <cell r="AI60" t="str">
            <v>550</v>
          </cell>
          <cell r="AJ60" t="str">
            <v>Lincoln County</v>
          </cell>
          <cell r="AK60">
            <v>80794569.957039997</v>
          </cell>
          <cell r="AL60">
            <v>13656</v>
          </cell>
          <cell r="AM60">
            <v>5916</v>
          </cell>
          <cell r="AN60">
            <v>0.96860000000000002</v>
          </cell>
          <cell r="AO60">
            <v>1.3906000000000001</v>
          </cell>
          <cell r="AP60">
            <v>0.9587</v>
          </cell>
          <cell r="AQ60">
            <v>1.0059</v>
          </cell>
          <cell r="AR60" t="str">
            <v/>
          </cell>
          <cell r="AS60" t="str">
            <v/>
          </cell>
          <cell r="AT60" t="str">
            <v/>
          </cell>
          <cell r="AU60">
            <v>0</v>
          </cell>
          <cell r="AV60" t="str">
            <v/>
          </cell>
          <cell r="AW60">
            <v>0</v>
          </cell>
          <cell r="BB60" t="str">
            <v>550</v>
          </cell>
          <cell r="BC60" t="str">
            <v>Lincoln Co.</v>
          </cell>
          <cell r="BD60">
            <v>9617385492</v>
          </cell>
          <cell r="BE60">
            <v>297.94</v>
          </cell>
          <cell r="BF60">
            <v>32279605</v>
          </cell>
          <cell r="BG60">
            <v>1.3906000000000001</v>
          </cell>
          <cell r="BH60"/>
          <cell r="BI60">
            <v>13656</v>
          </cell>
          <cell r="BJ60">
            <v>45.83</v>
          </cell>
          <cell r="BK60">
            <v>82041</v>
          </cell>
          <cell r="BL60">
            <v>275</v>
          </cell>
          <cell r="BN60" t="str">
            <v>540</v>
          </cell>
          <cell r="BO60" t="str">
            <v>Lenoir County</v>
          </cell>
          <cell r="BP60">
            <v>1.0095238095238095</v>
          </cell>
          <cell r="BQ60">
            <v>1.0420069911239653</v>
          </cell>
          <cell r="BR60">
            <v>1.0861272676914555</v>
          </cell>
          <cell r="BS60"/>
          <cell r="BT60">
            <v>2009</v>
          </cell>
          <cell r="BU60">
            <v>1.0587</v>
          </cell>
          <cell r="BV60"/>
          <cell r="BW60">
            <v>0.83499999999999996</v>
          </cell>
          <cell r="BX60">
            <v>0.88400000000000001</v>
          </cell>
          <cell r="BY60">
            <v>1.3233999999999999</v>
          </cell>
          <cell r="CA60" t="str">
            <v>550</v>
          </cell>
          <cell r="CB60" t="str">
            <v>Lincoln Co.</v>
          </cell>
          <cell r="CC60">
            <v>37831</v>
          </cell>
          <cell r="CD60">
            <v>39676</v>
          </cell>
          <cell r="CE60">
            <v>40591</v>
          </cell>
          <cell r="CF60">
            <v>39366</v>
          </cell>
          <cell r="CG60">
            <v>0.9587</v>
          </cell>
          <cell r="CH60"/>
          <cell r="CI60">
            <v>-1225</v>
          </cell>
          <cell r="CJ60">
            <v>-3.0200000000000001E-2</v>
          </cell>
          <cell r="CL60" t="str">
            <v>550</v>
          </cell>
          <cell r="CM60" t="str">
            <v>Lincoln Co.</v>
          </cell>
          <cell r="CN60" t="str">
            <v/>
          </cell>
          <cell r="CO60"/>
          <cell r="CP60">
            <v>13656</v>
          </cell>
          <cell r="CQ60">
            <v>17818484</v>
          </cell>
          <cell r="CR60">
            <v>0</v>
          </cell>
          <cell r="CS60">
            <v>17818484</v>
          </cell>
          <cell r="CT60">
            <v>1304.81</v>
          </cell>
          <cell r="CU60"/>
          <cell r="CV60" t="str">
            <v/>
          </cell>
          <cell r="CW60" t="str">
            <v/>
          </cell>
          <cell r="CX60" t="str">
            <v/>
          </cell>
          <cell r="CY60"/>
          <cell r="CZ60">
            <v>0.56899999999999995</v>
          </cell>
          <cell r="DA60" t="str">
            <v/>
          </cell>
          <cell r="DB60"/>
          <cell r="DC60" t="str">
            <v/>
          </cell>
          <cell r="DX60" t="str">
            <v>240</v>
          </cell>
          <cell r="DY60" t="str">
            <v>240</v>
          </cell>
          <cell r="DZ60" t="str">
            <v>LEA</v>
          </cell>
          <cell r="EA60" t="str">
            <v>Columbus County</v>
          </cell>
          <cell r="EB60">
            <v>5673</v>
          </cell>
          <cell r="EC60"/>
          <cell r="ED60">
            <v>5673</v>
          </cell>
          <cell r="EE60"/>
          <cell r="EF60"/>
          <cell r="EG60">
            <v>0.63420905533817773</v>
          </cell>
          <cell r="EH60"/>
          <cell r="EI60">
            <v>5790993</v>
          </cell>
          <cell r="EJ60"/>
          <cell r="EK60">
            <v>3672701</v>
          </cell>
          <cell r="EL60">
            <v>5790993</v>
          </cell>
          <cell r="EM60">
            <v>0</v>
          </cell>
          <cell r="EN60">
            <v>1</v>
          </cell>
          <cell r="EO60"/>
        </row>
        <row r="61">
          <cell r="K61" t="str">
            <v>560</v>
          </cell>
          <cell r="L61" t="str">
            <v>Macon County</v>
          </cell>
          <cell r="M61">
            <v>7441742304</v>
          </cell>
          <cell r="N61">
            <v>114512470</v>
          </cell>
          <cell r="O61">
            <v>7327229834</v>
          </cell>
          <cell r="P61">
            <v>2015</v>
          </cell>
          <cell r="Q61">
            <v>1.0271999999999999</v>
          </cell>
          <cell r="R61">
            <v>7133206614</v>
          </cell>
          <cell r="S61">
            <v>114512470</v>
          </cell>
          <cell r="T61">
            <v>158904619</v>
          </cell>
          <cell r="U61">
            <v>449593461</v>
          </cell>
          <cell r="V61">
            <v>7856217164</v>
          </cell>
          <cell r="X61" t="str">
            <v>560</v>
          </cell>
          <cell r="Y61" t="str">
            <v>Macon County</v>
          </cell>
          <cell r="Z61">
            <v>7856217164</v>
          </cell>
          <cell r="AA61">
            <v>52008157.62568</v>
          </cell>
          <cell r="AB61">
            <v>9160809</v>
          </cell>
          <cell r="AC61">
            <v>135034</v>
          </cell>
          <cell r="AD61">
            <v>61304000.62568</v>
          </cell>
          <cell r="AE61">
            <v>4466</v>
          </cell>
          <cell r="AF61">
            <v>13727</v>
          </cell>
          <cell r="AG61">
            <v>2.2473999999999998</v>
          </cell>
          <cell r="AI61" t="str">
            <v>560</v>
          </cell>
          <cell r="AJ61" t="str">
            <v>Macon County</v>
          </cell>
          <cell r="AK61">
            <v>61304000.62568</v>
          </cell>
          <cell r="AL61">
            <v>4466</v>
          </cell>
          <cell r="AM61">
            <v>13727</v>
          </cell>
          <cell r="AN61">
            <v>2.2473999999999998</v>
          </cell>
          <cell r="AO61">
            <v>0.65649999999999997</v>
          </cell>
          <cell r="AP61">
            <v>0.87129999999999996</v>
          </cell>
          <cell r="AQ61">
            <v>1.4004000000000001</v>
          </cell>
          <cell r="AR61" t="str">
            <v/>
          </cell>
          <cell r="AS61" t="str">
            <v/>
          </cell>
          <cell r="AT61" t="str">
            <v/>
          </cell>
          <cell r="AU61">
            <v>0</v>
          </cell>
          <cell r="AV61" t="str">
            <v/>
          </cell>
          <cell r="AW61">
            <v>0</v>
          </cell>
          <cell r="BB61" t="str">
            <v>560</v>
          </cell>
          <cell r="BC61" t="str">
            <v>Macon Co.</v>
          </cell>
          <cell r="BD61">
            <v>7856217164</v>
          </cell>
          <cell r="BE61">
            <v>515.55999999999995</v>
          </cell>
          <cell r="BF61">
            <v>15238221</v>
          </cell>
          <cell r="BG61">
            <v>0.65649999999999997</v>
          </cell>
          <cell r="BH61"/>
          <cell r="BI61">
            <v>4466</v>
          </cell>
          <cell r="BJ61">
            <v>8.66</v>
          </cell>
          <cell r="BK61">
            <v>35075</v>
          </cell>
          <cell r="BL61">
            <v>68</v>
          </cell>
          <cell r="BN61" t="str">
            <v>550</v>
          </cell>
          <cell r="BO61" t="str">
            <v>Lincoln County</v>
          </cell>
          <cell r="BP61">
            <v>1.0010863511399726</v>
          </cell>
          <cell r="BQ61">
            <v>0.97399999999999987</v>
          </cell>
          <cell r="BR61">
            <v>0.93677099236641226</v>
          </cell>
          <cell r="BS61"/>
          <cell r="BT61">
            <v>2015</v>
          </cell>
          <cell r="BU61">
            <v>0.94920000000000004</v>
          </cell>
          <cell r="BV61"/>
          <cell r="BW61">
            <v>0.61099999999999999</v>
          </cell>
          <cell r="BX61">
            <v>0.57999999999999996</v>
          </cell>
          <cell r="BY61">
            <v>0.86829999999999996</v>
          </cell>
          <cell r="CA61" t="str">
            <v>560</v>
          </cell>
          <cell r="CB61" t="str">
            <v>Macon Co.</v>
          </cell>
          <cell r="CC61">
            <v>34561</v>
          </cell>
          <cell r="CD61">
            <v>36017</v>
          </cell>
          <cell r="CE61">
            <v>36746</v>
          </cell>
          <cell r="CF61">
            <v>35774.666666666664</v>
          </cell>
          <cell r="CG61">
            <v>0.87129999999999996</v>
          </cell>
          <cell r="CH61"/>
          <cell r="CI61">
            <v>-971.33333333333576</v>
          </cell>
          <cell r="CJ61">
            <v>-2.64E-2</v>
          </cell>
          <cell r="CL61" t="str">
            <v>560</v>
          </cell>
          <cell r="CM61" t="str">
            <v>Macon Co.</v>
          </cell>
          <cell r="CN61" t="str">
            <v/>
          </cell>
          <cell r="CO61"/>
          <cell r="CP61">
            <v>4466</v>
          </cell>
          <cell r="CQ61">
            <v>7196335</v>
          </cell>
          <cell r="CR61">
            <v>454036</v>
          </cell>
          <cell r="CS61">
            <v>7650371</v>
          </cell>
          <cell r="CT61">
            <v>1713.03</v>
          </cell>
          <cell r="CU61"/>
          <cell r="CV61" t="str">
            <v/>
          </cell>
          <cell r="CW61" t="str">
            <v/>
          </cell>
          <cell r="CX61" t="str">
            <v/>
          </cell>
          <cell r="CY61"/>
          <cell r="CZ61">
            <v>0.35799999999999998</v>
          </cell>
          <cell r="DA61" t="str">
            <v/>
          </cell>
          <cell r="DB61"/>
          <cell r="DC61" t="str">
            <v/>
          </cell>
          <cell r="DX61" t="str">
            <v>240</v>
          </cell>
          <cell r="DY61" t="str">
            <v>24B</v>
          </cell>
          <cell r="DZ61" t="str">
            <v>CS</v>
          </cell>
          <cell r="EA61" t="str">
            <v>Flemington Academy</v>
          </cell>
          <cell r="EB61">
            <v>121</v>
          </cell>
          <cell r="EC61"/>
          <cell r="ED61">
            <v>121</v>
          </cell>
          <cell r="EE61"/>
          <cell r="EF61"/>
          <cell r="EG61">
            <v>1.3527110117384014E-2</v>
          </cell>
          <cell r="EH61"/>
          <cell r="EI61">
            <v>0</v>
          </cell>
          <cell r="EJ61"/>
          <cell r="EK61">
            <v>78335</v>
          </cell>
          <cell r="EL61"/>
          <cell r="EM61"/>
          <cell r="EN61"/>
          <cell r="EO61"/>
        </row>
        <row r="62">
          <cell r="K62" t="str">
            <v>570</v>
          </cell>
          <cell r="L62" t="str">
            <v>Madison County</v>
          </cell>
          <cell r="M62">
            <v>1865355651</v>
          </cell>
          <cell r="N62">
            <v>153512343</v>
          </cell>
          <cell r="O62">
            <v>1711843308</v>
          </cell>
          <cell r="P62">
            <v>2012</v>
          </cell>
          <cell r="Q62">
            <v>0.85029999999999994</v>
          </cell>
          <cell r="R62">
            <v>2013222754</v>
          </cell>
          <cell r="S62">
            <v>153512343</v>
          </cell>
          <cell r="T62">
            <v>67774034</v>
          </cell>
          <cell r="U62">
            <v>248123413</v>
          </cell>
          <cell r="V62">
            <v>2482632544</v>
          </cell>
          <cell r="X62" t="str">
            <v>570</v>
          </cell>
          <cell r="Y62" t="str">
            <v>Madison County</v>
          </cell>
          <cell r="Z62">
            <v>2482632544</v>
          </cell>
          <cell r="AA62">
            <v>16435027.44128</v>
          </cell>
          <cell r="AB62">
            <v>3320506</v>
          </cell>
          <cell r="AC62">
            <v>203005</v>
          </cell>
          <cell r="AD62">
            <v>19958538.44128</v>
          </cell>
          <cell r="AE62">
            <v>2286</v>
          </cell>
          <cell r="AF62">
            <v>8731</v>
          </cell>
          <cell r="AG62">
            <v>1.4294</v>
          </cell>
          <cell r="AI62" t="str">
            <v>570</v>
          </cell>
          <cell r="AJ62" t="str">
            <v>Madison County</v>
          </cell>
          <cell r="AK62">
            <v>19958538.44128</v>
          </cell>
          <cell r="AL62">
            <v>2286</v>
          </cell>
          <cell r="AM62">
            <v>8731</v>
          </cell>
          <cell r="AN62">
            <v>1.4294</v>
          </cell>
          <cell r="AO62">
            <v>0.2379</v>
          </cell>
          <cell r="AP62">
            <v>0.73129999999999995</v>
          </cell>
          <cell r="AQ62">
            <v>0.96130000000000004</v>
          </cell>
          <cell r="AR62">
            <v>0.96130000000000004</v>
          </cell>
          <cell r="AS62">
            <v>1826.84</v>
          </cell>
          <cell r="AT62">
            <v>73.540000000000191</v>
          </cell>
          <cell r="AU62">
            <v>168112</v>
          </cell>
          <cell r="AV62">
            <v>0.61499999999999999</v>
          </cell>
          <cell r="AW62">
            <v>103389</v>
          </cell>
          <cell r="BB62" t="str">
            <v>570</v>
          </cell>
          <cell r="BC62" t="str">
            <v>Madison Co.</v>
          </cell>
          <cell r="BD62">
            <v>2482632544</v>
          </cell>
          <cell r="BE62">
            <v>449.57</v>
          </cell>
          <cell r="BF62">
            <v>5522238</v>
          </cell>
          <cell r="BG62">
            <v>0.2379</v>
          </cell>
          <cell r="BH62"/>
          <cell r="BI62">
            <v>2286</v>
          </cell>
          <cell r="BJ62">
            <v>5.08</v>
          </cell>
          <cell r="BK62">
            <v>22037</v>
          </cell>
          <cell r="BL62">
            <v>49</v>
          </cell>
          <cell r="BN62" t="str">
            <v>560</v>
          </cell>
          <cell r="BO62" t="str">
            <v>Macon County</v>
          </cell>
          <cell r="BP62">
            <v>1.2618260869565217</v>
          </cell>
          <cell r="BQ62">
            <v>0.99927606557377047</v>
          </cell>
          <cell r="BR62">
            <v>1.0409194835680751</v>
          </cell>
          <cell r="BS62"/>
          <cell r="BT62">
            <v>2015</v>
          </cell>
          <cell r="BU62">
            <v>1.0269999999999999</v>
          </cell>
          <cell r="BV62"/>
          <cell r="BW62">
            <v>0.34899999999999998</v>
          </cell>
          <cell r="BX62">
            <v>0.35799999999999998</v>
          </cell>
          <cell r="BY62">
            <v>0.53590000000000004</v>
          </cell>
          <cell r="CA62" t="str">
            <v>570</v>
          </cell>
          <cell r="CB62" t="str">
            <v>Madison Co.</v>
          </cell>
          <cell r="CC62">
            <v>28791</v>
          </cell>
          <cell r="CD62">
            <v>30266</v>
          </cell>
          <cell r="CE62">
            <v>31022</v>
          </cell>
          <cell r="CF62">
            <v>30026.333333333332</v>
          </cell>
          <cell r="CG62">
            <v>0.73129999999999995</v>
          </cell>
          <cell r="CH62"/>
          <cell r="CI62">
            <v>-995.66666666666788</v>
          </cell>
          <cell r="CJ62">
            <v>-3.2099999999999997E-2</v>
          </cell>
          <cell r="CL62" t="str">
            <v>570</v>
          </cell>
          <cell r="CM62" t="str">
            <v>Madison Co.</v>
          </cell>
          <cell r="CN62">
            <v>0.96130000000000004</v>
          </cell>
          <cell r="CO62"/>
          <cell r="CP62">
            <v>2286</v>
          </cell>
          <cell r="CQ62">
            <v>2567740</v>
          </cell>
          <cell r="CR62">
            <v>0</v>
          </cell>
          <cell r="CS62">
            <v>2567740</v>
          </cell>
          <cell r="CT62">
            <v>1123.25</v>
          </cell>
          <cell r="CU62"/>
          <cell r="CV62">
            <v>1826.84</v>
          </cell>
          <cell r="CW62">
            <v>73.540000000000191</v>
          </cell>
          <cell r="CX62">
            <v>0.61499999999999999</v>
          </cell>
          <cell r="CY62"/>
          <cell r="CZ62">
            <v>0.442</v>
          </cell>
          <cell r="DA62" t="str">
            <v/>
          </cell>
          <cell r="DB62"/>
          <cell r="DC62">
            <v>0.61499999999999999</v>
          </cell>
          <cell r="DX62" t="str">
            <v>240</v>
          </cell>
          <cell r="DY62" t="str">
            <v>241</v>
          </cell>
          <cell r="DZ62" t="str">
            <v>LEA</v>
          </cell>
          <cell r="EA62" t="str">
            <v>Whiteville City</v>
          </cell>
          <cell r="EB62">
            <v>2301</v>
          </cell>
          <cell r="EC62"/>
          <cell r="ED62">
            <v>2301</v>
          </cell>
          <cell r="EE62"/>
          <cell r="EF62"/>
          <cell r="EG62">
            <v>0.2572386808272778</v>
          </cell>
          <cell r="EH62"/>
          <cell r="EI62">
            <v>0</v>
          </cell>
          <cell r="EJ62"/>
          <cell r="EK62">
            <v>1489667</v>
          </cell>
          <cell r="EL62"/>
          <cell r="EM62"/>
          <cell r="EN62"/>
          <cell r="EO62"/>
        </row>
        <row r="63">
          <cell r="K63" t="str">
            <v>580</v>
          </cell>
          <cell r="L63" t="str">
            <v>Martin County</v>
          </cell>
          <cell r="M63">
            <v>1149926181</v>
          </cell>
          <cell r="N63">
            <v>135263558</v>
          </cell>
          <cell r="O63">
            <v>1014662623</v>
          </cell>
          <cell r="P63">
            <v>2017</v>
          </cell>
          <cell r="Q63">
            <v>1.0148000000000001</v>
          </cell>
          <cell r="R63">
            <v>999864627</v>
          </cell>
          <cell r="S63">
            <v>135263558</v>
          </cell>
          <cell r="T63">
            <v>73106482</v>
          </cell>
          <cell r="U63">
            <v>743967713</v>
          </cell>
          <cell r="V63">
            <v>1952202380</v>
          </cell>
          <cell r="X63" t="str">
            <v>580</v>
          </cell>
          <cell r="Y63" t="str">
            <v>Martin County</v>
          </cell>
          <cell r="Z63">
            <v>1952202380</v>
          </cell>
          <cell r="AA63">
            <v>12923579.7556</v>
          </cell>
          <cell r="AB63">
            <v>4451920</v>
          </cell>
          <cell r="AC63">
            <v>212187</v>
          </cell>
          <cell r="AD63">
            <v>17587686.755599998</v>
          </cell>
          <cell r="AE63">
            <v>3386</v>
          </cell>
          <cell r="AF63">
            <v>5194</v>
          </cell>
          <cell r="AG63">
            <v>0.85040000000000004</v>
          </cell>
          <cell r="AI63" t="str">
            <v>580</v>
          </cell>
          <cell r="AJ63" t="str">
            <v>Martin County</v>
          </cell>
          <cell r="AK63">
            <v>17587686.755599998</v>
          </cell>
          <cell r="AL63">
            <v>3386</v>
          </cell>
          <cell r="AM63">
            <v>5194</v>
          </cell>
          <cell r="AN63">
            <v>0.85040000000000004</v>
          </cell>
          <cell r="AO63">
            <v>0.18229999999999999</v>
          </cell>
          <cell r="AP63">
            <v>0.83830000000000005</v>
          </cell>
          <cell r="AQ63">
            <v>0.77760000000000007</v>
          </cell>
          <cell r="AR63">
            <v>0.77760000000000007</v>
          </cell>
          <cell r="AS63">
            <v>1477.74</v>
          </cell>
          <cell r="AT63">
            <v>422.6400000000001</v>
          </cell>
          <cell r="AU63">
            <v>1431059</v>
          </cell>
          <cell r="AV63">
            <v>1</v>
          </cell>
          <cell r="AW63">
            <v>1431059</v>
          </cell>
          <cell r="BB63" t="str">
            <v>580</v>
          </cell>
          <cell r="BC63" t="str">
            <v>Martin Co.</v>
          </cell>
          <cell r="BD63">
            <v>1952202380</v>
          </cell>
          <cell r="BE63">
            <v>461.22</v>
          </cell>
          <cell r="BF63">
            <v>4232692</v>
          </cell>
          <cell r="BG63">
            <v>0.18229999999999999</v>
          </cell>
          <cell r="BH63"/>
          <cell r="BI63">
            <v>3386</v>
          </cell>
          <cell r="BJ63">
            <v>7.34</v>
          </cell>
          <cell r="BK63">
            <v>23509</v>
          </cell>
          <cell r="BL63">
            <v>51</v>
          </cell>
          <cell r="BN63" t="str">
            <v>570</v>
          </cell>
          <cell r="BO63" t="str">
            <v>Madison County</v>
          </cell>
          <cell r="BP63">
            <v>0.87265873995316756</v>
          </cell>
          <cell r="BQ63">
            <v>0.89970398671096352</v>
          </cell>
          <cell r="BR63">
            <v>0.87511503496503495</v>
          </cell>
          <cell r="BS63"/>
          <cell r="BT63">
            <v>2012</v>
          </cell>
          <cell r="BU63">
            <v>0.88290000000000002</v>
          </cell>
          <cell r="BV63"/>
          <cell r="BW63">
            <v>0.52</v>
          </cell>
          <cell r="BX63">
            <v>0.45900000000000002</v>
          </cell>
          <cell r="BY63">
            <v>0.68710000000000004</v>
          </cell>
          <cell r="CA63" t="str">
            <v>580</v>
          </cell>
          <cell r="CB63" t="str">
            <v>Martin Co.</v>
          </cell>
          <cell r="CC63">
            <v>33669</v>
          </cell>
          <cell r="CD63">
            <v>33923</v>
          </cell>
          <cell r="CE63">
            <v>35666</v>
          </cell>
          <cell r="CF63">
            <v>34419.333333333336</v>
          </cell>
          <cell r="CG63">
            <v>0.83830000000000005</v>
          </cell>
          <cell r="CH63"/>
          <cell r="CI63">
            <v>-1246.6666666666642</v>
          </cell>
          <cell r="CJ63">
            <v>-3.5000000000000003E-2</v>
          </cell>
          <cell r="CL63" t="str">
            <v>580</v>
          </cell>
          <cell r="CM63" t="str">
            <v>Martin Co.</v>
          </cell>
          <cell r="CN63">
            <v>0.77760000000000007</v>
          </cell>
          <cell r="CO63"/>
          <cell r="CP63">
            <v>3386</v>
          </cell>
          <cell r="CQ63">
            <v>5654000</v>
          </cell>
          <cell r="CR63">
            <v>0</v>
          </cell>
          <cell r="CS63">
            <v>5654000</v>
          </cell>
          <cell r="CT63">
            <v>1669.82</v>
          </cell>
          <cell r="CU63"/>
          <cell r="CV63">
            <v>1477.74</v>
          </cell>
          <cell r="CW63">
            <v>422.6400000000001</v>
          </cell>
          <cell r="CX63">
            <v>1</v>
          </cell>
          <cell r="CY63"/>
          <cell r="CZ63">
            <v>0.80200000000000005</v>
          </cell>
          <cell r="DA63">
            <v>1</v>
          </cell>
          <cell r="DB63"/>
          <cell r="DC63">
            <v>1</v>
          </cell>
          <cell r="DX63" t="str">
            <v>240</v>
          </cell>
          <cell r="DY63" t="str">
            <v>24N</v>
          </cell>
          <cell r="DZ63" t="str">
            <v>CS</v>
          </cell>
          <cell r="EA63" t="str">
            <v>Columbus Charter</v>
          </cell>
          <cell r="EB63">
            <v>850</v>
          </cell>
          <cell r="EC63"/>
          <cell r="ED63">
            <v>850</v>
          </cell>
          <cell r="EE63">
            <v>8945</v>
          </cell>
          <cell r="EF63"/>
          <cell r="EG63">
            <v>9.5025153717160429E-2</v>
          </cell>
          <cell r="EH63"/>
          <cell r="EI63">
            <v>0</v>
          </cell>
          <cell r="EJ63"/>
          <cell r="EK63">
            <v>550290</v>
          </cell>
          <cell r="EL63"/>
          <cell r="EM63"/>
          <cell r="EN63"/>
          <cell r="EO63"/>
        </row>
        <row r="64">
          <cell r="K64" t="str">
            <v>590</v>
          </cell>
          <cell r="L64" t="str">
            <v>McDowell County</v>
          </cell>
          <cell r="M64">
            <v>2647788660</v>
          </cell>
          <cell r="N64">
            <v>53288630</v>
          </cell>
          <cell r="O64">
            <v>2594500030</v>
          </cell>
          <cell r="P64">
            <v>2011</v>
          </cell>
          <cell r="Q64">
            <v>0.97260000000000002</v>
          </cell>
          <cell r="R64">
            <v>2667592052</v>
          </cell>
          <cell r="S64">
            <v>53288630</v>
          </cell>
          <cell r="T64">
            <v>227219596</v>
          </cell>
          <cell r="U64">
            <v>865148612</v>
          </cell>
          <cell r="V64">
            <v>3813248890</v>
          </cell>
          <cell r="X64" t="str">
            <v>590</v>
          </cell>
          <cell r="Y64" t="str">
            <v>McDowell County</v>
          </cell>
          <cell r="Z64">
            <v>3813248890</v>
          </cell>
          <cell r="AA64">
            <v>25243707.651799999</v>
          </cell>
          <cell r="AB64">
            <v>8895691</v>
          </cell>
          <cell r="AC64">
            <v>255973</v>
          </cell>
          <cell r="AD64">
            <v>34395371.651799999</v>
          </cell>
          <cell r="AE64">
            <v>5945</v>
          </cell>
          <cell r="AF64">
            <v>5786</v>
          </cell>
          <cell r="AG64">
            <v>0.94730000000000003</v>
          </cell>
          <cell r="AI64" t="str">
            <v>590</v>
          </cell>
          <cell r="AJ64" t="str">
            <v>McDowell County</v>
          </cell>
          <cell r="AK64">
            <v>34395371.651799999</v>
          </cell>
          <cell r="AL64">
            <v>5945</v>
          </cell>
          <cell r="AM64">
            <v>5786</v>
          </cell>
          <cell r="AN64">
            <v>0.94730000000000003</v>
          </cell>
          <cell r="AO64">
            <v>0.37280000000000002</v>
          </cell>
          <cell r="AP64">
            <v>0.74370000000000003</v>
          </cell>
          <cell r="AQ64">
            <v>0.78810000000000002</v>
          </cell>
          <cell r="AR64">
            <v>0.78810000000000002</v>
          </cell>
          <cell r="AS64">
            <v>1497.69</v>
          </cell>
          <cell r="AT64">
            <v>402.69000000000005</v>
          </cell>
          <cell r="AU64">
            <v>2393992</v>
          </cell>
          <cell r="AV64">
            <v>0.97399999999999998</v>
          </cell>
          <cell r="AW64">
            <v>2331748</v>
          </cell>
          <cell r="BB64" t="str">
            <v>590</v>
          </cell>
          <cell r="BC64" t="str">
            <v>McDowell Co.</v>
          </cell>
          <cell r="BD64">
            <v>3813248890</v>
          </cell>
          <cell r="BE64">
            <v>440.61</v>
          </cell>
          <cell r="BF64">
            <v>8654476</v>
          </cell>
          <cell r="BG64">
            <v>0.37280000000000002</v>
          </cell>
          <cell r="BH64"/>
          <cell r="BI64">
            <v>5945</v>
          </cell>
          <cell r="BJ64">
            <v>13.49</v>
          </cell>
          <cell r="BK64">
            <v>45589</v>
          </cell>
          <cell r="BL64">
            <v>103</v>
          </cell>
          <cell r="BN64" t="str">
            <v>580</v>
          </cell>
          <cell r="BO64" t="str">
            <v>Martin County</v>
          </cell>
          <cell r="BP64">
            <v>1.1000000000000001</v>
          </cell>
          <cell r="BQ64">
            <v>1.0819594594594595</v>
          </cell>
          <cell r="BR64">
            <v>1.0918297872340426</v>
          </cell>
          <cell r="BS64"/>
          <cell r="BT64">
            <v>2009</v>
          </cell>
          <cell r="BU64">
            <v>1.0899000000000001</v>
          </cell>
          <cell r="BV64"/>
          <cell r="BW64">
            <v>0.73499999999999999</v>
          </cell>
          <cell r="BX64">
            <v>0.80100000000000005</v>
          </cell>
          <cell r="BY64">
            <v>1.1991000000000001</v>
          </cell>
          <cell r="CA64" t="str">
            <v>590</v>
          </cell>
          <cell r="CB64" t="str">
            <v>McDowell Co.</v>
          </cell>
          <cell r="CC64">
            <v>29351</v>
          </cell>
          <cell r="CD64">
            <v>30776</v>
          </cell>
          <cell r="CE64">
            <v>31479</v>
          </cell>
          <cell r="CF64">
            <v>30535.333333333332</v>
          </cell>
          <cell r="CG64">
            <v>0.74370000000000003</v>
          </cell>
          <cell r="CH64"/>
          <cell r="CI64">
            <v>-943.66666666666788</v>
          </cell>
          <cell r="CJ64">
            <v>-0.03</v>
          </cell>
          <cell r="CL64" t="str">
            <v>590</v>
          </cell>
          <cell r="CM64" t="str">
            <v>McDowell Co.</v>
          </cell>
          <cell r="CN64">
            <v>0.78810000000000002</v>
          </cell>
          <cell r="CO64"/>
          <cell r="CP64">
            <v>5945</v>
          </cell>
          <cell r="CQ64">
            <v>8672532</v>
          </cell>
          <cell r="CR64">
            <v>0</v>
          </cell>
          <cell r="CS64">
            <v>8672532</v>
          </cell>
          <cell r="CT64">
            <v>1458.79</v>
          </cell>
          <cell r="CU64"/>
          <cell r="CV64">
            <v>1497.69</v>
          </cell>
          <cell r="CW64">
            <v>402.69000000000005</v>
          </cell>
          <cell r="CX64">
            <v>0.97399999999999998</v>
          </cell>
          <cell r="CY64"/>
          <cell r="CZ64">
            <v>0.53500000000000003</v>
          </cell>
          <cell r="DA64" t="str">
            <v/>
          </cell>
          <cell r="DB64"/>
          <cell r="DC64">
            <v>0.97399999999999998</v>
          </cell>
          <cell r="DX64" t="str">
            <v>250</v>
          </cell>
          <cell r="DY64" t="str">
            <v>250</v>
          </cell>
          <cell r="DZ64" t="str">
            <v>LEA</v>
          </cell>
          <cell r="EA64" t="str">
            <v>Craven County</v>
          </cell>
          <cell r="EB64">
            <v>13813</v>
          </cell>
          <cell r="EC64"/>
          <cell r="ED64">
            <v>13813</v>
          </cell>
          <cell r="EE64">
            <v>13813</v>
          </cell>
          <cell r="EF64"/>
          <cell r="EG64"/>
          <cell r="EH64"/>
          <cell r="EI64">
            <v>1434921</v>
          </cell>
          <cell r="EJ64"/>
          <cell r="EK64">
            <v>1434921</v>
          </cell>
          <cell r="EL64">
            <v>1434921</v>
          </cell>
          <cell r="EM64">
            <v>0</v>
          </cell>
          <cell r="EN64"/>
          <cell r="EO64"/>
        </row>
        <row r="65">
          <cell r="K65" t="str">
            <v>600</v>
          </cell>
          <cell r="L65" t="str">
            <v xml:space="preserve">Mecklenburg County  </v>
          </cell>
          <cell r="M65">
            <v>102036596946</v>
          </cell>
          <cell r="N65">
            <v>46926928</v>
          </cell>
          <cell r="O65">
            <v>101989670018</v>
          </cell>
          <cell r="P65">
            <v>2011</v>
          </cell>
          <cell r="Q65">
            <v>0.83730000000000004</v>
          </cell>
          <cell r="R65">
            <v>121807798899</v>
          </cell>
          <cell r="S65">
            <v>46926928</v>
          </cell>
          <cell r="T65">
            <v>4611534456</v>
          </cell>
          <cell r="U65">
            <v>19433139797</v>
          </cell>
          <cell r="V65">
            <v>145899400080</v>
          </cell>
          <cell r="X65" t="str">
            <v>600</v>
          </cell>
          <cell r="Y65" t="str">
            <v>Mecklenburg County</v>
          </cell>
          <cell r="Z65">
            <v>145899400080</v>
          </cell>
          <cell r="AA65">
            <v>965854028.52960002</v>
          </cell>
          <cell r="AB65">
            <v>276256392</v>
          </cell>
          <cell r="AC65">
            <v>1733914</v>
          </cell>
          <cell r="AD65">
            <v>1243844334.5296001</v>
          </cell>
          <cell r="AE65">
            <v>169015</v>
          </cell>
          <cell r="AF65">
            <v>7359</v>
          </cell>
          <cell r="AG65">
            <v>1.2048000000000001</v>
          </cell>
          <cell r="AI65" t="str">
            <v>600</v>
          </cell>
          <cell r="AJ65" t="str">
            <v>Mecklenburg County</v>
          </cell>
          <cell r="AK65">
            <v>1243844334.5296001</v>
          </cell>
          <cell r="AL65">
            <v>169015</v>
          </cell>
          <cell r="AM65">
            <v>7359</v>
          </cell>
          <cell r="AN65">
            <v>1.2048000000000001</v>
          </cell>
          <cell r="AO65">
            <v>11.9984</v>
          </cell>
          <cell r="AP65">
            <v>1.2732000000000001</v>
          </cell>
          <cell r="AQ65">
            <v>2.3182999999999998</v>
          </cell>
          <cell r="AR65" t="str">
            <v/>
          </cell>
          <cell r="AS65" t="str">
            <v/>
          </cell>
          <cell r="AT65" t="str">
            <v/>
          </cell>
          <cell r="AU65">
            <v>0</v>
          </cell>
          <cell r="AV65" t="str">
            <v/>
          </cell>
          <cell r="AW65">
            <v>0</v>
          </cell>
          <cell r="BB65" t="str">
            <v>600</v>
          </cell>
          <cell r="BC65" t="str">
            <v>Mecklenburg Co.</v>
          </cell>
          <cell r="BD65">
            <v>145899400080</v>
          </cell>
          <cell r="BE65">
            <v>523.84</v>
          </cell>
          <cell r="BF65">
            <v>278519014</v>
          </cell>
          <cell r="BG65">
            <v>11.9984</v>
          </cell>
          <cell r="BH65"/>
          <cell r="BI65">
            <v>169015</v>
          </cell>
          <cell r="BJ65">
            <v>322.64999999999998</v>
          </cell>
          <cell r="BK65">
            <v>1056264</v>
          </cell>
          <cell r="BL65">
            <v>2016</v>
          </cell>
          <cell r="BN65" t="str">
            <v>590</v>
          </cell>
          <cell r="BO65" t="str">
            <v>McDowell County</v>
          </cell>
          <cell r="BP65">
            <v>0.97535519125683057</v>
          </cell>
          <cell r="BQ65">
            <v>0.97560975609756095</v>
          </cell>
          <cell r="BR65">
            <v>0.98006060606060597</v>
          </cell>
          <cell r="BS65"/>
          <cell r="BT65">
            <v>2011</v>
          </cell>
          <cell r="BU65">
            <v>0.9778</v>
          </cell>
          <cell r="BV65"/>
          <cell r="BW65">
            <v>0.55000000000000004</v>
          </cell>
          <cell r="BX65">
            <v>0.53800000000000003</v>
          </cell>
          <cell r="BY65">
            <v>0.8054</v>
          </cell>
          <cell r="CA65" t="str">
            <v>600</v>
          </cell>
          <cell r="CB65" t="str">
            <v>Mecklenburg Co.</v>
          </cell>
          <cell r="CC65">
            <v>50031</v>
          </cell>
          <cell r="CD65">
            <v>52710</v>
          </cell>
          <cell r="CE65">
            <v>54087</v>
          </cell>
          <cell r="CF65">
            <v>52276</v>
          </cell>
          <cell r="CG65">
            <v>1.2732000000000001</v>
          </cell>
          <cell r="CH65"/>
          <cell r="CI65">
            <v>-1811</v>
          </cell>
          <cell r="CJ65">
            <v>-3.3500000000000002E-2</v>
          </cell>
          <cell r="CL65" t="str">
            <v>600</v>
          </cell>
          <cell r="CM65" t="str">
            <v>Mecklenburg Co.</v>
          </cell>
          <cell r="CN65" t="str">
            <v/>
          </cell>
          <cell r="CO65"/>
          <cell r="CP65">
            <v>169015</v>
          </cell>
          <cell r="CQ65">
            <v>413493792</v>
          </cell>
          <cell r="CR65">
            <v>0</v>
          </cell>
          <cell r="CS65">
            <v>413493792</v>
          </cell>
          <cell r="CT65">
            <v>2446.4899999999998</v>
          </cell>
          <cell r="CU65"/>
          <cell r="CV65" t="str">
            <v/>
          </cell>
          <cell r="CW65" t="str">
            <v/>
          </cell>
          <cell r="CX65" t="str">
            <v/>
          </cell>
          <cell r="CY65"/>
          <cell r="CZ65">
            <v>0.68300000000000005</v>
          </cell>
          <cell r="DA65">
            <v>1</v>
          </cell>
          <cell r="DB65"/>
          <cell r="DC65" t="str">
            <v/>
          </cell>
          <cell r="DX65" t="str">
            <v>260</v>
          </cell>
          <cell r="DY65" t="str">
            <v>260</v>
          </cell>
          <cell r="DZ65" t="str">
            <v>LEA</v>
          </cell>
          <cell r="EA65" t="str">
            <v>Cumberland County</v>
          </cell>
          <cell r="EB65">
            <v>50093</v>
          </cell>
          <cell r="EC65"/>
          <cell r="ED65">
            <v>50093</v>
          </cell>
          <cell r="EE65"/>
          <cell r="EF65"/>
          <cell r="EG65">
            <v>0.97013653529582644</v>
          </cell>
          <cell r="EH65"/>
          <cell r="EI65">
            <v>10887756</v>
          </cell>
          <cell r="EJ65"/>
          <cell r="EK65">
            <v>10562609</v>
          </cell>
          <cell r="EL65">
            <v>10887756</v>
          </cell>
          <cell r="EM65">
            <v>0</v>
          </cell>
          <cell r="EN65">
            <v>-1</v>
          </cell>
          <cell r="EO65"/>
        </row>
        <row r="66">
          <cell r="K66" t="str">
            <v>610</v>
          </cell>
          <cell r="L66" t="str">
            <v>Mitchell County</v>
          </cell>
          <cell r="M66">
            <v>1375530396</v>
          </cell>
          <cell r="N66">
            <v>59633600</v>
          </cell>
          <cell r="O66">
            <v>1315896796</v>
          </cell>
          <cell r="P66">
            <v>2014</v>
          </cell>
          <cell r="Q66">
            <v>1.0295000000000001</v>
          </cell>
          <cell r="R66">
            <v>1278190186</v>
          </cell>
          <cell r="S66">
            <v>59633600</v>
          </cell>
          <cell r="T66">
            <v>74668988</v>
          </cell>
          <cell r="U66">
            <v>305231634</v>
          </cell>
          <cell r="V66">
            <v>1717724408</v>
          </cell>
          <cell r="X66" t="str">
            <v>610</v>
          </cell>
          <cell r="Y66" t="str">
            <v>Mitchell County</v>
          </cell>
          <cell r="Z66">
            <v>1717724408</v>
          </cell>
          <cell r="AA66">
            <v>11371335.58096</v>
          </cell>
          <cell r="AB66">
            <v>3267621</v>
          </cell>
          <cell r="AC66">
            <v>41785</v>
          </cell>
          <cell r="AD66">
            <v>14680741.58096</v>
          </cell>
          <cell r="AE66">
            <v>1877</v>
          </cell>
          <cell r="AF66">
            <v>7821</v>
          </cell>
          <cell r="AG66">
            <v>1.2805</v>
          </cell>
          <cell r="AI66" t="str">
            <v>610</v>
          </cell>
          <cell r="AJ66" t="str">
            <v>Mitchell County</v>
          </cell>
          <cell r="AK66">
            <v>14680741.58096</v>
          </cell>
          <cell r="AL66">
            <v>1877</v>
          </cell>
          <cell r="AM66">
            <v>7821</v>
          </cell>
          <cell r="AN66">
            <v>1.2805</v>
          </cell>
          <cell r="AO66">
            <v>0.3342</v>
          </cell>
          <cell r="AP66">
            <v>0.76190000000000002</v>
          </cell>
          <cell r="AQ66">
            <v>0.92659999999999998</v>
          </cell>
          <cell r="AR66">
            <v>0.92659999999999998</v>
          </cell>
          <cell r="AS66">
            <v>1760.89</v>
          </cell>
          <cell r="AT66">
            <v>139.49</v>
          </cell>
          <cell r="AU66">
            <v>261823</v>
          </cell>
          <cell r="AV66">
            <v>0.68899999999999995</v>
          </cell>
          <cell r="AW66">
            <v>180396</v>
          </cell>
          <cell r="BB66" t="str">
            <v>610</v>
          </cell>
          <cell r="BC66" t="str">
            <v>Mitchell Co.</v>
          </cell>
          <cell r="BD66">
            <v>1717724408</v>
          </cell>
          <cell r="BE66">
            <v>221.42</v>
          </cell>
          <cell r="BF66">
            <v>7757765</v>
          </cell>
          <cell r="BG66">
            <v>0.3342</v>
          </cell>
          <cell r="BH66"/>
          <cell r="BI66">
            <v>1877</v>
          </cell>
          <cell r="BJ66">
            <v>8.48</v>
          </cell>
          <cell r="BK66">
            <v>15209</v>
          </cell>
          <cell r="BL66">
            <v>69</v>
          </cell>
          <cell r="BN66" t="str">
            <v>600</v>
          </cell>
          <cell r="BO66" t="str">
            <v>Mecklenburg County</v>
          </cell>
          <cell r="BP66">
            <v>0.94183006535947711</v>
          </cell>
          <cell r="BQ66">
            <v>0.89800000000000002</v>
          </cell>
          <cell r="BR66">
            <v>0.86276942355889719</v>
          </cell>
          <cell r="BS66"/>
          <cell r="BT66">
            <v>2011</v>
          </cell>
          <cell r="BU66">
            <v>0.88770000000000004</v>
          </cell>
          <cell r="BV66"/>
          <cell r="BW66">
            <v>0.81569999999999998</v>
          </cell>
          <cell r="BX66">
            <v>0.72399999999999998</v>
          </cell>
          <cell r="BY66">
            <v>1.0838000000000001</v>
          </cell>
          <cell r="CA66" t="str">
            <v>610</v>
          </cell>
          <cell r="CB66" t="str">
            <v>Mitchell Co.</v>
          </cell>
          <cell r="CC66">
            <v>30217</v>
          </cell>
          <cell r="CD66">
            <v>31545</v>
          </cell>
          <cell r="CE66">
            <v>32095</v>
          </cell>
          <cell r="CF66">
            <v>31285.666666666668</v>
          </cell>
          <cell r="CG66">
            <v>0.76190000000000002</v>
          </cell>
          <cell r="CH66"/>
          <cell r="CI66">
            <v>-809.33333333333212</v>
          </cell>
          <cell r="CJ66">
            <v>-2.52E-2</v>
          </cell>
          <cell r="CL66" t="str">
            <v>610</v>
          </cell>
          <cell r="CM66" t="str">
            <v>Mitchell Co.</v>
          </cell>
          <cell r="CN66">
            <v>0.92659999999999998</v>
          </cell>
          <cell r="CO66"/>
          <cell r="CP66">
            <v>1877</v>
          </cell>
          <cell r="CQ66">
            <v>2276771</v>
          </cell>
          <cell r="CR66">
            <v>0</v>
          </cell>
          <cell r="CS66">
            <v>2276771</v>
          </cell>
          <cell r="CT66">
            <v>1212.98</v>
          </cell>
          <cell r="CU66"/>
          <cell r="CV66">
            <v>1760.89</v>
          </cell>
          <cell r="CW66">
            <v>139.49</v>
          </cell>
          <cell r="CX66">
            <v>0.68899999999999995</v>
          </cell>
          <cell r="CY66"/>
          <cell r="CZ66">
            <v>0.59699999999999998</v>
          </cell>
          <cell r="DA66" t="str">
            <v/>
          </cell>
          <cell r="DB66"/>
          <cell r="DC66">
            <v>0.68899999999999995</v>
          </cell>
          <cell r="DX66" t="str">
            <v>260</v>
          </cell>
          <cell r="DY66" t="str">
            <v>26B</v>
          </cell>
          <cell r="DZ66" t="str">
            <v>CS</v>
          </cell>
          <cell r="EA66" t="str">
            <v>Alpha Academy</v>
          </cell>
          <cell r="EB66">
            <v>1010</v>
          </cell>
          <cell r="EC66"/>
          <cell r="ED66">
            <v>1010</v>
          </cell>
          <cell r="EE66"/>
          <cell r="EF66"/>
          <cell r="EG66">
            <v>1.9560375714147381E-2</v>
          </cell>
          <cell r="EH66"/>
          <cell r="EI66">
            <v>0</v>
          </cell>
          <cell r="EJ66"/>
          <cell r="EK66">
            <v>212969</v>
          </cell>
          <cell r="EL66"/>
          <cell r="EM66"/>
          <cell r="EN66"/>
          <cell r="EO66"/>
        </row>
        <row r="67">
          <cell r="K67" t="str">
            <v>620</v>
          </cell>
          <cell r="L67" t="str">
            <v>Montgomery County</v>
          </cell>
          <cell r="M67">
            <v>2475821040</v>
          </cell>
          <cell r="N67">
            <v>108668472</v>
          </cell>
          <cell r="O67">
            <v>2367152568</v>
          </cell>
          <cell r="P67">
            <v>2012</v>
          </cell>
          <cell r="Q67">
            <v>0.98440000000000005</v>
          </cell>
          <cell r="R67">
            <v>2404665347</v>
          </cell>
          <cell r="S67">
            <v>108668472</v>
          </cell>
          <cell r="T67">
            <v>94218578</v>
          </cell>
          <cell r="U67">
            <v>576433001</v>
          </cell>
          <cell r="V67">
            <v>3183985398</v>
          </cell>
          <cell r="X67" t="str">
            <v>620</v>
          </cell>
          <cell r="Y67" t="str">
            <v>Montgomery County</v>
          </cell>
          <cell r="Z67">
            <v>3183985398</v>
          </cell>
          <cell r="AA67">
            <v>21077983.334759999</v>
          </cell>
          <cell r="AB67">
            <v>4366817</v>
          </cell>
          <cell r="AC67">
            <v>326364</v>
          </cell>
          <cell r="AD67">
            <v>25771164.334759999</v>
          </cell>
          <cell r="AE67">
            <v>3817</v>
          </cell>
          <cell r="AF67">
            <v>6752</v>
          </cell>
          <cell r="AG67">
            <v>1.1053999999999999</v>
          </cell>
          <cell r="AI67" t="str">
            <v>620</v>
          </cell>
          <cell r="AJ67" t="str">
            <v>Montgomery County</v>
          </cell>
          <cell r="AK67">
            <v>25771164.334759999</v>
          </cell>
          <cell r="AL67">
            <v>3817</v>
          </cell>
          <cell r="AM67">
            <v>6752</v>
          </cell>
          <cell r="AN67">
            <v>1.1053999999999999</v>
          </cell>
          <cell r="AO67">
            <v>0.27889999999999998</v>
          </cell>
          <cell r="AP67">
            <v>0.82199999999999995</v>
          </cell>
          <cell r="AQ67">
            <v>0.88109999999999999</v>
          </cell>
          <cell r="AR67">
            <v>0.88109999999999999</v>
          </cell>
          <cell r="AS67">
            <v>1674.42</v>
          </cell>
          <cell r="AT67">
            <v>225.96000000000004</v>
          </cell>
          <cell r="AU67">
            <v>862489</v>
          </cell>
          <cell r="AV67">
            <v>0.83599999999999997</v>
          </cell>
          <cell r="AW67">
            <v>721041</v>
          </cell>
          <cell r="BB67" t="str">
            <v>620</v>
          </cell>
          <cell r="BC67" t="str">
            <v>Montgomery Co.</v>
          </cell>
          <cell r="BD67">
            <v>3183985398</v>
          </cell>
          <cell r="BE67">
            <v>491.76</v>
          </cell>
          <cell r="BF67">
            <v>6474673</v>
          </cell>
          <cell r="BG67">
            <v>0.27889999999999998</v>
          </cell>
          <cell r="BH67"/>
          <cell r="BI67">
            <v>3817</v>
          </cell>
          <cell r="BJ67">
            <v>7.76</v>
          </cell>
          <cell r="BK67">
            <v>27789</v>
          </cell>
          <cell r="BL67">
            <v>57</v>
          </cell>
          <cell r="BN67" t="str">
            <v>610</v>
          </cell>
          <cell r="BO67" t="str">
            <v>Mitchell County</v>
          </cell>
          <cell r="BP67">
            <v>0.99312500000000004</v>
          </cell>
          <cell r="BQ67">
            <v>1</v>
          </cell>
          <cell r="BR67">
            <v>1.0458132875143185</v>
          </cell>
          <cell r="BS67"/>
          <cell r="BT67">
            <v>2014</v>
          </cell>
          <cell r="BU67">
            <v>1.0218</v>
          </cell>
          <cell r="BV67"/>
          <cell r="BW67">
            <v>0.53</v>
          </cell>
          <cell r="BX67">
            <v>0.54200000000000004</v>
          </cell>
          <cell r="BY67">
            <v>0.81140000000000001</v>
          </cell>
          <cell r="CA67" t="str">
            <v>620</v>
          </cell>
          <cell r="CB67" t="str">
            <v>Montgomery Co.</v>
          </cell>
          <cell r="CC67">
            <v>32840</v>
          </cell>
          <cell r="CD67">
            <v>34078</v>
          </cell>
          <cell r="CE67">
            <v>34330</v>
          </cell>
          <cell r="CF67">
            <v>33749.333333333336</v>
          </cell>
          <cell r="CG67">
            <v>0.82199999999999995</v>
          </cell>
          <cell r="CH67"/>
          <cell r="CI67">
            <v>-580.66666666666424</v>
          </cell>
          <cell r="CJ67">
            <v>-1.6899999999999998E-2</v>
          </cell>
          <cell r="CL67" t="str">
            <v>620</v>
          </cell>
          <cell r="CM67" t="str">
            <v>Montgomery Co.</v>
          </cell>
          <cell r="CN67">
            <v>0.88109999999999999</v>
          </cell>
          <cell r="CO67"/>
          <cell r="CP67">
            <v>3817</v>
          </cell>
          <cell r="CQ67">
            <v>5344283</v>
          </cell>
          <cell r="CR67">
            <v>0</v>
          </cell>
          <cell r="CS67">
            <v>5344283</v>
          </cell>
          <cell r="CT67">
            <v>1400.13</v>
          </cell>
          <cell r="CU67"/>
          <cell r="CV67">
            <v>1674.42</v>
          </cell>
          <cell r="CW67">
            <v>225.96000000000004</v>
          </cell>
          <cell r="CX67">
            <v>0.83599999999999997</v>
          </cell>
          <cell r="CY67"/>
          <cell r="CZ67">
            <v>0.61</v>
          </cell>
          <cell r="DA67" t="str">
            <v/>
          </cell>
          <cell r="DB67"/>
          <cell r="DC67">
            <v>0.83599999999999997</v>
          </cell>
          <cell r="DX67" t="str">
            <v>260</v>
          </cell>
          <cell r="DY67" t="str">
            <v>26C</v>
          </cell>
          <cell r="DZ67" t="str">
            <v>CS</v>
          </cell>
          <cell r="EA67" t="str">
            <v>The Capitol Encore Academy</v>
          </cell>
          <cell r="EB67">
            <v>532</v>
          </cell>
          <cell r="EC67"/>
          <cell r="ED67">
            <v>532</v>
          </cell>
          <cell r="EE67">
            <v>51635</v>
          </cell>
          <cell r="EF67"/>
          <cell r="EG67">
            <v>1.0303088990026145E-2</v>
          </cell>
          <cell r="EH67"/>
          <cell r="EI67">
            <v>0</v>
          </cell>
          <cell r="EJ67"/>
          <cell r="EK67">
            <v>112178</v>
          </cell>
          <cell r="EL67"/>
          <cell r="EM67"/>
          <cell r="EN67"/>
          <cell r="EO67"/>
        </row>
        <row r="68">
          <cell r="K68" t="str">
            <v>630</v>
          </cell>
          <cell r="L68" t="str">
            <v>Moore County</v>
          </cell>
          <cell r="M68">
            <v>10922524844</v>
          </cell>
          <cell r="N68">
            <v>294557540</v>
          </cell>
          <cell r="O68">
            <v>10627967304</v>
          </cell>
          <cell r="P68">
            <v>2015</v>
          </cell>
          <cell r="Q68">
            <v>0.98819999999999997</v>
          </cell>
          <cell r="R68">
            <v>10754874827</v>
          </cell>
          <cell r="S68">
            <v>294557540</v>
          </cell>
          <cell r="T68">
            <v>195625858</v>
          </cell>
          <cell r="U68">
            <v>1335581462</v>
          </cell>
          <cell r="V68">
            <v>12580639687</v>
          </cell>
          <cell r="X68" t="str">
            <v>630</v>
          </cell>
          <cell r="Y68" t="str">
            <v>Moore County</v>
          </cell>
          <cell r="Z68">
            <v>12580639687</v>
          </cell>
          <cell r="AA68">
            <v>83283834.727939993</v>
          </cell>
          <cell r="AB68">
            <v>16398699</v>
          </cell>
          <cell r="AC68">
            <v>437742</v>
          </cell>
          <cell r="AD68">
            <v>100120275.72793999</v>
          </cell>
          <cell r="AE68">
            <v>14054</v>
          </cell>
          <cell r="AF68">
            <v>7124</v>
          </cell>
          <cell r="AG68">
            <v>1.1662999999999999</v>
          </cell>
          <cell r="AI68" t="str">
            <v>630</v>
          </cell>
          <cell r="AJ68" t="str">
            <v>Moore County</v>
          </cell>
          <cell r="AK68">
            <v>100120275.72793999</v>
          </cell>
          <cell r="AL68">
            <v>14054</v>
          </cell>
          <cell r="AM68">
            <v>7124</v>
          </cell>
          <cell r="AN68">
            <v>1.1662999999999999</v>
          </cell>
          <cell r="AO68">
            <v>0.77659999999999996</v>
          </cell>
          <cell r="AP68">
            <v>1.0802</v>
          </cell>
          <cell r="AQ68">
            <v>1.0843000000000003</v>
          </cell>
          <cell r="AR68" t="str">
            <v/>
          </cell>
          <cell r="AS68" t="str">
            <v/>
          </cell>
          <cell r="AT68" t="str">
            <v/>
          </cell>
          <cell r="AU68">
            <v>0</v>
          </cell>
          <cell r="AV68" t="str">
            <v/>
          </cell>
          <cell r="AW68">
            <v>0</v>
          </cell>
          <cell r="BB68" t="str">
            <v>630</v>
          </cell>
          <cell r="BC68" t="str">
            <v>Moore Co.</v>
          </cell>
          <cell r="BD68">
            <v>12580639687</v>
          </cell>
          <cell r="BE68">
            <v>697.84</v>
          </cell>
          <cell r="BF68">
            <v>18027972</v>
          </cell>
          <cell r="BG68">
            <v>0.77659999999999996</v>
          </cell>
          <cell r="BH68"/>
          <cell r="BI68">
            <v>14054</v>
          </cell>
          <cell r="BJ68">
            <v>20.14</v>
          </cell>
          <cell r="BK68">
            <v>95730</v>
          </cell>
          <cell r="BL68">
            <v>137</v>
          </cell>
          <cell r="BN68" t="str">
            <v>620</v>
          </cell>
          <cell r="BO68" t="str">
            <v>Montgomery County</v>
          </cell>
          <cell r="BP68">
            <v>1.0451095461658841</v>
          </cell>
          <cell r="BQ68">
            <v>0.96881533101045303</v>
          </cell>
          <cell r="BR68">
            <v>1.0074410774410776</v>
          </cell>
          <cell r="BS68"/>
          <cell r="BT68">
            <v>2012</v>
          </cell>
          <cell r="BU68">
            <v>1.0007999999999999</v>
          </cell>
          <cell r="BV68"/>
          <cell r="BW68">
            <v>0.62</v>
          </cell>
          <cell r="BX68">
            <v>0.62</v>
          </cell>
          <cell r="BY68">
            <v>0.92810000000000004</v>
          </cell>
          <cell r="CA68" t="str">
            <v>630</v>
          </cell>
          <cell r="CB68" t="str">
            <v>Moore Co.</v>
          </cell>
          <cell r="CC68">
            <v>43172</v>
          </cell>
          <cell r="CD68">
            <v>44701</v>
          </cell>
          <cell r="CE68">
            <v>45181</v>
          </cell>
          <cell r="CF68">
            <v>44351.333333333336</v>
          </cell>
          <cell r="CG68">
            <v>1.0802</v>
          </cell>
          <cell r="CH68"/>
          <cell r="CI68">
            <v>-829.66666666666424</v>
          </cell>
          <cell r="CJ68">
            <v>-1.84E-2</v>
          </cell>
          <cell r="CL68" t="str">
            <v>630</v>
          </cell>
          <cell r="CM68" t="str">
            <v>Moore Co.</v>
          </cell>
          <cell r="CN68" t="str">
            <v/>
          </cell>
          <cell r="CO68"/>
          <cell r="CP68">
            <v>14054</v>
          </cell>
          <cell r="CQ68">
            <v>27029515</v>
          </cell>
          <cell r="CR68">
            <v>0</v>
          </cell>
          <cell r="CS68">
            <v>27029515</v>
          </cell>
          <cell r="CT68">
            <v>1923.26</v>
          </cell>
          <cell r="CU68"/>
          <cell r="CV68" t="str">
            <v/>
          </cell>
          <cell r="CW68" t="str">
            <v/>
          </cell>
          <cell r="CX68" t="str">
            <v/>
          </cell>
          <cell r="CY68"/>
          <cell r="CZ68">
            <v>0.46</v>
          </cell>
          <cell r="DA68" t="str">
            <v/>
          </cell>
          <cell r="DB68"/>
          <cell r="DC68" t="str">
            <v/>
          </cell>
          <cell r="DX68" t="str">
            <v>270</v>
          </cell>
          <cell r="DY68" t="str">
            <v>270</v>
          </cell>
          <cell r="DZ68" t="str">
            <v>LEA</v>
          </cell>
          <cell r="EA68" t="str">
            <v>Currituck County</v>
          </cell>
          <cell r="EB68">
            <v>4113</v>
          </cell>
          <cell r="EC68"/>
          <cell r="ED68">
            <v>4113</v>
          </cell>
          <cell r="EE68"/>
          <cell r="EF68"/>
          <cell r="EG68">
            <v>0.99084557937846307</v>
          </cell>
          <cell r="EH68"/>
          <cell r="EI68">
            <v>0</v>
          </cell>
          <cell r="EJ68"/>
          <cell r="EK68">
            <v>0</v>
          </cell>
          <cell r="EL68">
            <v>0</v>
          </cell>
          <cell r="EM68">
            <v>0</v>
          </cell>
          <cell r="EN68"/>
          <cell r="EO68"/>
        </row>
        <row r="69">
          <cell r="K69" t="str">
            <v>640</v>
          </cell>
          <cell r="L69" t="str">
            <v>Nash County</v>
          </cell>
          <cell r="M69">
            <v>5342121153</v>
          </cell>
          <cell r="N69">
            <v>221318427</v>
          </cell>
          <cell r="O69">
            <v>5120802726</v>
          </cell>
          <cell r="P69">
            <v>2017</v>
          </cell>
          <cell r="Q69">
            <v>0.98419999999999996</v>
          </cell>
          <cell r="R69">
            <v>5203010289</v>
          </cell>
          <cell r="S69">
            <v>221318427</v>
          </cell>
          <cell r="T69">
            <v>160466675</v>
          </cell>
          <cell r="U69">
            <v>1878842879</v>
          </cell>
          <cell r="V69">
            <v>7463638270</v>
          </cell>
          <cell r="X69" t="str">
            <v>640</v>
          </cell>
          <cell r="Y69" t="str">
            <v>Nash County</v>
          </cell>
          <cell r="Z69">
            <v>7463638270</v>
          </cell>
          <cell r="AA69">
            <v>49409285.347400002</v>
          </cell>
          <cell r="AB69">
            <v>13963088</v>
          </cell>
          <cell r="AC69">
            <v>448083</v>
          </cell>
          <cell r="AD69">
            <v>63820456.347400002</v>
          </cell>
          <cell r="AE69">
            <v>16132</v>
          </cell>
          <cell r="AF69">
            <v>3956</v>
          </cell>
          <cell r="AG69">
            <v>0.64770000000000005</v>
          </cell>
          <cell r="AI69" t="str">
            <v>640</v>
          </cell>
          <cell r="AJ69" t="str">
            <v>Nash County</v>
          </cell>
          <cell r="AK69">
            <v>63820456.347400002</v>
          </cell>
          <cell r="AL69">
            <v>16132</v>
          </cell>
          <cell r="AM69">
            <v>3956</v>
          </cell>
          <cell r="AN69">
            <v>0.64770000000000005</v>
          </cell>
          <cell r="AO69">
            <v>0.59499999999999997</v>
          </cell>
          <cell r="AP69">
            <v>0.94930000000000003</v>
          </cell>
          <cell r="AQ69">
            <v>0.79330000000000001</v>
          </cell>
          <cell r="AR69">
            <v>0.79330000000000001</v>
          </cell>
          <cell r="AS69">
            <v>1507.57</v>
          </cell>
          <cell r="AT69">
            <v>392.81000000000017</v>
          </cell>
          <cell r="AU69">
            <v>6336811</v>
          </cell>
          <cell r="AV69">
            <v>0.94</v>
          </cell>
          <cell r="AW69">
            <v>5956602</v>
          </cell>
          <cell r="BB69" t="str">
            <v>640</v>
          </cell>
          <cell r="BC69" t="str">
            <v>Nash Co.</v>
          </cell>
          <cell r="BD69">
            <v>7463638270</v>
          </cell>
          <cell r="BE69">
            <v>540.41</v>
          </cell>
          <cell r="BF69">
            <v>13811066</v>
          </cell>
          <cell r="BG69">
            <v>0.59499999999999997</v>
          </cell>
          <cell r="BH69"/>
          <cell r="BI69">
            <v>16132</v>
          </cell>
          <cell r="BJ69">
            <v>29.85</v>
          </cell>
          <cell r="BK69">
            <v>94484</v>
          </cell>
          <cell r="BL69">
            <v>175</v>
          </cell>
          <cell r="BN69" t="str">
            <v>630</v>
          </cell>
          <cell r="BO69" t="str">
            <v>Moore County</v>
          </cell>
          <cell r="BP69">
            <v>1.0309999999999999</v>
          </cell>
          <cell r="BQ69">
            <v>0.99760254083484567</v>
          </cell>
          <cell r="BR69">
            <v>0.99697772795216755</v>
          </cell>
          <cell r="BS69"/>
          <cell r="BT69">
            <v>2015</v>
          </cell>
          <cell r="BU69">
            <v>0.99719999999999998</v>
          </cell>
          <cell r="BV69"/>
          <cell r="BW69">
            <v>0.46500000000000002</v>
          </cell>
          <cell r="BX69">
            <v>0.46400000000000002</v>
          </cell>
          <cell r="BY69">
            <v>0.6946</v>
          </cell>
          <cell r="CA69" t="str">
            <v>640</v>
          </cell>
          <cell r="CB69" t="str">
            <v>Nash Co.</v>
          </cell>
          <cell r="CC69">
            <v>37824</v>
          </cell>
          <cell r="CD69">
            <v>39236</v>
          </cell>
          <cell r="CE69">
            <v>39875</v>
          </cell>
          <cell r="CF69">
            <v>38978.333333333336</v>
          </cell>
          <cell r="CG69">
            <v>0.94930000000000003</v>
          </cell>
          <cell r="CH69"/>
          <cell r="CI69">
            <v>-896.66666666666424</v>
          </cell>
          <cell r="CJ69">
            <v>-2.2499999999999999E-2</v>
          </cell>
          <cell r="CL69" t="str">
            <v>640</v>
          </cell>
          <cell r="CM69" t="str">
            <v>Nash Co.</v>
          </cell>
          <cell r="CN69">
            <v>0.79330000000000001</v>
          </cell>
          <cell r="CO69"/>
          <cell r="CP69">
            <v>16132</v>
          </cell>
          <cell r="CQ69">
            <v>22508589</v>
          </cell>
          <cell r="CR69">
            <v>357456</v>
          </cell>
          <cell r="CS69">
            <v>22866045</v>
          </cell>
          <cell r="CT69">
            <v>1417.43</v>
          </cell>
          <cell r="CU69"/>
          <cell r="CV69">
            <v>1507.57</v>
          </cell>
          <cell r="CW69">
            <v>392.81000000000017</v>
          </cell>
          <cell r="CX69">
            <v>0.94</v>
          </cell>
          <cell r="CY69"/>
          <cell r="CZ69">
            <v>0.65900000000000003</v>
          </cell>
          <cell r="DA69" t="str">
            <v/>
          </cell>
          <cell r="DB69"/>
          <cell r="DC69">
            <v>0.94</v>
          </cell>
          <cell r="DX69" t="str">
            <v>270</v>
          </cell>
          <cell r="DY69" t="str">
            <v>27A</v>
          </cell>
          <cell r="DZ69" t="str">
            <v>CS</v>
          </cell>
          <cell r="EA69" t="str">
            <v>Water's Edge Village School</v>
          </cell>
          <cell r="EB69">
            <v>38</v>
          </cell>
          <cell r="EC69"/>
          <cell r="ED69">
            <v>38</v>
          </cell>
          <cell r="EE69">
            <v>4151</v>
          </cell>
          <cell r="EF69"/>
          <cell r="EG69">
            <v>9.1544206215369798E-3</v>
          </cell>
          <cell r="EH69"/>
          <cell r="EI69">
            <v>0</v>
          </cell>
          <cell r="EJ69"/>
          <cell r="EK69">
            <v>0</v>
          </cell>
          <cell r="EL69"/>
          <cell r="EM69"/>
          <cell r="EN69"/>
          <cell r="EO69"/>
        </row>
        <row r="70">
          <cell r="K70" t="str">
            <v>650</v>
          </cell>
          <cell r="L70" t="str">
            <v>New Hanover County</v>
          </cell>
          <cell r="M70">
            <v>28948394127</v>
          </cell>
          <cell r="N70">
            <v>31287600</v>
          </cell>
          <cell r="O70">
            <v>28917106527</v>
          </cell>
          <cell r="P70">
            <v>2017</v>
          </cell>
          <cell r="Q70">
            <v>0.95279999999999998</v>
          </cell>
          <cell r="R70">
            <v>30349608026</v>
          </cell>
          <cell r="S70">
            <v>31287600</v>
          </cell>
          <cell r="T70">
            <v>673709962</v>
          </cell>
          <cell r="U70">
            <v>4109028045</v>
          </cell>
          <cell r="V70">
            <v>35163633633</v>
          </cell>
          <cell r="X70" t="str">
            <v>650</v>
          </cell>
          <cell r="Y70" t="str">
            <v>New Hanover County</v>
          </cell>
          <cell r="Z70">
            <v>35163633633</v>
          </cell>
          <cell r="AA70">
            <v>232783254.65046</v>
          </cell>
          <cell r="AB70">
            <v>65425267</v>
          </cell>
          <cell r="AC70">
            <v>811294</v>
          </cell>
          <cell r="AD70">
            <v>299019815.65046</v>
          </cell>
          <cell r="AE70">
            <v>28534</v>
          </cell>
          <cell r="AF70">
            <v>10479</v>
          </cell>
          <cell r="AG70">
            <v>1.7156</v>
          </cell>
          <cell r="AI70" t="str">
            <v>650</v>
          </cell>
          <cell r="AJ70" t="str">
            <v>New Hanover County</v>
          </cell>
          <cell r="AK70">
            <v>299019815.65046</v>
          </cell>
          <cell r="AL70">
            <v>28534</v>
          </cell>
          <cell r="AM70">
            <v>10479</v>
          </cell>
          <cell r="AN70">
            <v>1.7156</v>
          </cell>
          <cell r="AO70">
            <v>7.9090999999999996</v>
          </cell>
          <cell r="AP70">
            <v>0.99850000000000005</v>
          </cell>
          <cell r="AQ70">
            <v>1.9763999999999999</v>
          </cell>
          <cell r="AR70" t="str">
            <v/>
          </cell>
          <cell r="AS70" t="str">
            <v/>
          </cell>
          <cell r="AT70" t="str">
            <v/>
          </cell>
          <cell r="AU70">
            <v>0</v>
          </cell>
          <cell r="AV70" t="str">
            <v/>
          </cell>
          <cell r="AW70">
            <v>0</v>
          </cell>
          <cell r="BB70" t="str">
            <v>650</v>
          </cell>
          <cell r="BC70" t="str">
            <v>New Hanover Co.</v>
          </cell>
          <cell r="BD70">
            <v>35163633633</v>
          </cell>
          <cell r="BE70">
            <v>191.53</v>
          </cell>
          <cell r="BF70">
            <v>183593346</v>
          </cell>
          <cell r="BG70">
            <v>7.9090999999999996</v>
          </cell>
          <cell r="BH70"/>
          <cell r="BI70">
            <v>28534</v>
          </cell>
          <cell r="BJ70">
            <v>148.97999999999999</v>
          </cell>
          <cell r="BK70">
            <v>225369</v>
          </cell>
          <cell r="BL70">
            <v>1177</v>
          </cell>
          <cell r="BN70" t="str">
            <v>640</v>
          </cell>
          <cell r="BO70" t="str">
            <v>Nash County</v>
          </cell>
          <cell r="BP70">
            <v>1.0068285714285714</v>
          </cell>
          <cell r="BQ70">
            <v>1.0183333333333333</v>
          </cell>
          <cell r="BR70">
            <v>1.0223680555555557</v>
          </cell>
          <cell r="BS70"/>
          <cell r="BT70">
            <v>2009</v>
          </cell>
          <cell r="BU70">
            <v>1.0184</v>
          </cell>
          <cell r="BV70"/>
          <cell r="BW70">
            <v>0.67</v>
          </cell>
          <cell r="BX70">
            <v>0.68200000000000005</v>
          </cell>
          <cell r="BY70">
            <v>1.0209999999999999</v>
          </cell>
          <cell r="CA70" t="str">
            <v>650</v>
          </cell>
          <cell r="CB70" t="str">
            <v>New Hanover Co.</v>
          </cell>
          <cell r="CC70">
            <v>39415</v>
          </cell>
          <cell r="CD70">
            <v>41324</v>
          </cell>
          <cell r="CE70">
            <v>42262</v>
          </cell>
          <cell r="CF70">
            <v>41000.333333333336</v>
          </cell>
          <cell r="CG70">
            <v>0.99850000000000005</v>
          </cell>
          <cell r="CH70"/>
          <cell r="CI70">
            <v>-1261.6666666666642</v>
          </cell>
          <cell r="CJ70">
            <v>-2.9899999999999999E-2</v>
          </cell>
          <cell r="CL70" t="str">
            <v>650</v>
          </cell>
          <cell r="CM70" t="str">
            <v>New Hanover Co.</v>
          </cell>
          <cell r="CN70" t="str">
            <v/>
          </cell>
          <cell r="CO70"/>
          <cell r="CP70">
            <v>28534</v>
          </cell>
          <cell r="CQ70">
            <v>72855604</v>
          </cell>
          <cell r="CR70">
            <v>0</v>
          </cell>
          <cell r="CS70">
            <v>72855604</v>
          </cell>
          <cell r="CT70">
            <v>2553.29</v>
          </cell>
          <cell r="CU70"/>
          <cell r="CV70" t="str">
            <v/>
          </cell>
          <cell r="CW70" t="str">
            <v/>
          </cell>
          <cell r="CX70" t="str">
            <v/>
          </cell>
          <cell r="CY70"/>
          <cell r="CZ70">
            <v>0.54300000000000004</v>
          </cell>
          <cell r="DA70" t="str">
            <v/>
          </cell>
          <cell r="DB70"/>
          <cell r="DC70" t="str">
            <v/>
          </cell>
          <cell r="DX70" t="str">
            <v>280</v>
          </cell>
          <cell r="DY70" t="str">
            <v>280</v>
          </cell>
          <cell r="DZ70" t="str">
            <v>LEA</v>
          </cell>
          <cell r="EA70" t="str">
            <v>Dare County</v>
          </cell>
          <cell r="EB70">
            <v>5322</v>
          </cell>
          <cell r="EC70"/>
          <cell r="ED70">
            <v>5322</v>
          </cell>
          <cell r="EE70">
            <v>5322</v>
          </cell>
          <cell r="EF70"/>
          <cell r="EG70"/>
          <cell r="EH70"/>
          <cell r="EI70">
            <v>0</v>
          </cell>
          <cell r="EJ70"/>
          <cell r="EK70">
            <v>0</v>
          </cell>
          <cell r="EL70">
            <v>0</v>
          </cell>
          <cell r="EM70">
            <v>0</v>
          </cell>
          <cell r="EN70"/>
          <cell r="EO70"/>
        </row>
        <row r="71">
          <cell r="K71" t="str">
            <v>660</v>
          </cell>
          <cell r="L71" t="str">
            <v>Northampton County</v>
          </cell>
          <cell r="M71">
            <v>1455287936</v>
          </cell>
          <cell r="N71">
            <v>179736670</v>
          </cell>
          <cell r="O71">
            <v>1275551266</v>
          </cell>
          <cell r="P71">
            <v>2015</v>
          </cell>
          <cell r="Q71">
            <v>0.99960000000000004</v>
          </cell>
          <cell r="R71">
            <v>1276061691</v>
          </cell>
          <cell r="S71">
            <v>179736670</v>
          </cell>
          <cell r="T71">
            <v>129789535</v>
          </cell>
          <cell r="U71">
            <v>463608296</v>
          </cell>
          <cell r="V71">
            <v>2049196192</v>
          </cell>
          <cell r="X71" t="str">
            <v>660</v>
          </cell>
          <cell r="Y71" t="str">
            <v>Northampton County</v>
          </cell>
          <cell r="Z71">
            <v>2049196192</v>
          </cell>
          <cell r="AA71">
            <v>13565678.79104</v>
          </cell>
          <cell r="AB71">
            <v>2368015</v>
          </cell>
          <cell r="AC71">
            <v>56903</v>
          </cell>
          <cell r="AD71">
            <v>15990596.79104</v>
          </cell>
          <cell r="AE71">
            <v>2836</v>
          </cell>
          <cell r="AF71">
            <v>5638</v>
          </cell>
          <cell r="AG71">
            <v>0.92310000000000003</v>
          </cell>
          <cell r="AI71" t="str">
            <v>660</v>
          </cell>
          <cell r="AJ71" t="str">
            <v>Northampton County</v>
          </cell>
          <cell r="AK71">
            <v>15990596.79104</v>
          </cell>
          <cell r="AL71">
            <v>2836</v>
          </cell>
          <cell r="AM71">
            <v>5638</v>
          </cell>
          <cell r="AN71">
            <v>0.92310000000000003</v>
          </cell>
          <cell r="AO71">
            <v>0.16450000000000001</v>
          </cell>
          <cell r="AP71">
            <v>0.76339999999999997</v>
          </cell>
          <cell r="AQ71">
            <v>0.76739999999999986</v>
          </cell>
          <cell r="AR71">
            <v>0.76739999999999986</v>
          </cell>
          <cell r="AS71">
            <v>1458.35</v>
          </cell>
          <cell r="AT71">
            <v>442.0300000000002</v>
          </cell>
          <cell r="AU71">
            <v>1253597</v>
          </cell>
          <cell r="AV71">
            <v>1</v>
          </cell>
          <cell r="AW71">
            <v>1253597</v>
          </cell>
          <cell r="BB71" t="str">
            <v>660</v>
          </cell>
          <cell r="BC71" t="str">
            <v>Northampton Co.</v>
          </cell>
          <cell r="BD71">
            <v>2049196192</v>
          </cell>
          <cell r="BE71">
            <v>536.59</v>
          </cell>
          <cell r="BF71">
            <v>3818924</v>
          </cell>
          <cell r="BG71">
            <v>0.16450000000000001</v>
          </cell>
          <cell r="BH71"/>
          <cell r="BI71">
            <v>2836</v>
          </cell>
          <cell r="BJ71">
            <v>5.29</v>
          </cell>
          <cell r="BK71">
            <v>20930</v>
          </cell>
          <cell r="BL71">
            <v>39</v>
          </cell>
          <cell r="BN71" t="str">
            <v>650</v>
          </cell>
          <cell r="BO71" t="str">
            <v>New Hanover County</v>
          </cell>
          <cell r="BP71">
            <v>0.93333333333333335</v>
          </cell>
          <cell r="BQ71">
            <v>0.93154875717017205</v>
          </cell>
          <cell r="BR71">
            <v>0.90159292035398242</v>
          </cell>
          <cell r="BS71"/>
          <cell r="BT71">
            <v>2012</v>
          </cell>
          <cell r="BU71">
            <v>0.91690000000000005</v>
          </cell>
          <cell r="BV71"/>
          <cell r="BW71">
            <v>0.623</v>
          </cell>
          <cell r="BX71">
            <v>0.57099999999999995</v>
          </cell>
          <cell r="BY71">
            <v>0.8548</v>
          </cell>
          <cell r="CA71" t="str">
            <v>660</v>
          </cell>
          <cell r="CB71" t="str">
            <v>Northampton Co.</v>
          </cell>
          <cell r="CC71">
            <v>30689</v>
          </cell>
          <cell r="CD71">
            <v>31205</v>
          </cell>
          <cell r="CE71">
            <v>32143</v>
          </cell>
          <cell r="CF71">
            <v>31345.666666666668</v>
          </cell>
          <cell r="CG71">
            <v>0.76339999999999997</v>
          </cell>
          <cell r="CH71"/>
          <cell r="CI71">
            <v>-797.33333333333212</v>
          </cell>
          <cell r="CJ71">
            <v>-2.4799999999999999E-2</v>
          </cell>
          <cell r="CL71" t="str">
            <v>660</v>
          </cell>
          <cell r="CM71" t="str">
            <v>Northampton Co.</v>
          </cell>
          <cell r="CN71">
            <v>0.76739999999999986</v>
          </cell>
          <cell r="CO71"/>
          <cell r="CP71">
            <v>2836</v>
          </cell>
          <cell r="CQ71">
            <v>3650000</v>
          </cell>
          <cell r="CR71">
            <v>0</v>
          </cell>
          <cell r="CS71">
            <v>3650000</v>
          </cell>
          <cell r="CT71">
            <v>1287.02</v>
          </cell>
          <cell r="CU71"/>
          <cell r="CV71">
            <v>1458.35</v>
          </cell>
          <cell r="CW71">
            <v>442.0300000000002</v>
          </cell>
          <cell r="CX71">
            <v>0.88300000000000001</v>
          </cell>
          <cell r="CY71"/>
          <cell r="CZ71">
            <v>0.92</v>
          </cell>
          <cell r="DA71">
            <v>1</v>
          </cell>
          <cell r="DB71"/>
          <cell r="DC71">
            <v>1</v>
          </cell>
          <cell r="DX71" t="str">
            <v>290</v>
          </cell>
          <cell r="DY71" t="str">
            <v>290</v>
          </cell>
          <cell r="DZ71" t="str">
            <v>LEA</v>
          </cell>
          <cell r="EA71" t="str">
            <v>Davidson County</v>
          </cell>
          <cell r="EB71">
            <v>19147</v>
          </cell>
          <cell r="EC71"/>
          <cell r="ED71">
            <v>19147</v>
          </cell>
          <cell r="EE71"/>
          <cell r="EF71"/>
          <cell r="EG71">
            <v>0.78042716230537212</v>
          </cell>
          <cell r="EH71"/>
          <cell r="EI71">
            <v>5116003</v>
          </cell>
          <cell r="EJ71"/>
          <cell r="EK71">
            <v>3992667</v>
          </cell>
          <cell r="EL71">
            <v>5116003</v>
          </cell>
          <cell r="EM71">
            <v>0</v>
          </cell>
          <cell r="EN71">
            <v>-1</v>
          </cell>
          <cell r="EO71"/>
        </row>
        <row r="72">
          <cell r="K72" t="str">
            <v>670</v>
          </cell>
          <cell r="L72" t="str">
            <v>Onslow County</v>
          </cell>
          <cell r="M72">
            <v>11785735914</v>
          </cell>
          <cell r="N72">
            <v>121110965</v>
          </cell>
          <cell r="O72">
            <v>11664624949</v>
          </cell>
          <cell r="P72">
            <v>2014</v>
          </cell>
          <cell r="Q72">
            <v>1.0007999999999999</v>
          </cell>
          <cell r="R72">
            <v>11655300708</v>
          </cell>
          <cell r="S72">
            <v>121110965</v>
          </cell>
          <cell r="T72">
            <v>315527205</v>
          </cell>
          <cell r="U72">
            <v>1838222844</v>
          </cell>
          <cell r="V72">
            <v>13930161722</v>
          </cell>
          <cell r="X72" t="str">
            <v>670</v>
          </cell>
          <cell r="Y72" t="str">
            <v>Onslow County</v>
          </cell>
          <cell r="Z72">
            <v>13930161722</v>
          </cell>
          <cell r="AA72">
            <v>92217670.599639997</v>
          </cell>
          <cell r="AB72">
            <v>35907990</v>
          </cell>
          <cell r="AC72">
            <v>808490</v>
          </cell>
          <cell r="AD72">
            <v>128934150.59964</v>
          </cell>
          <cell r="AE72">
            <v>27794</v>
          </cell>
          <cell r="AF72">
            <v>4639</v>
          </cell>
          <cell r="AG72">
            <v>0.75949999999999995</v>
          </cell>
          <cell r="AI72" t="str">
            <v>670</v>
          </cell>
          <cell r="AJ72" t="str">
            <v>Onslow County</v>
          </cell>
          <cell r="AK72">
            <v>128934150.59964</v>
          </cell>
          <cell r="AL72">
            <v>27794</v>
          </cell>
          <cell r="AM72">
            <v>4639</v>
          </cell>
          <cell r="AN72">
            <v>0.75949999999999995</v>
          </cell>
          <cell r="AO72">
            <v>0.78680000000000005</v>
          </cell>
          <cell r="AP72">
            <v>1.1035999999999999</v>
          </cell>
          <cell r="AQ72">
            <v>0.93429999999999991</v>
          </cell>
          <cell r="AR72">
            <v>0.93429999999999991</v>
          </cell>
          <cell r="AS72">
            <v>1775.53</v>
          </cell>
          <cell r="AT72">
            <v>124.85000000000014</v>
          </cell>
          <cell r="AU72">
            <v>3470081</v>
          </cell>
          <cell r="AV72">
            <v>1</v>
          </cell>
          <cell r="AW72">
            <v>3470081</v>
          </cell>
          <cell r="BB72" t="str">
            <v>670</v>
          </cell>
          <cell r="BC72" t="str">
            <v>Onslow Co.</v>
          </cell>
          <cell r="BD72">
            <v>13930161722</v>
          </cell>
          <cell r="BE72">
            <v>762.74</v>
          </cell>
          <cell r="BF72">
            <v>18263316</v>
          </cell>
          <cell r="BG72">
            <v>0.78680000000000005</v>
          </cell>
          <cell r="BH72"/>
          <cell r="BI72">
            <v>27794</v>
          </cell>
          <cell r="BJ72">
            <v>36.44</v>
          </cell>
          <cell r="BK72">
            <v>193680</v>
          </cell>
          <cell r="BL72">
            <v>254</v>
          </cell>
          <cell r="BN72" t="str">
            <v>660</v>
          </cell>
          <cell r="BO72" t="str">
            <v>Northampton County</v>
          </cell>
          <cell r="BP72">
            <v>1.0650874074074075</v>
          </cell>
          <cell r="BQ72">
            <v>0.99055291534949075</v>
          </cell>
          <cell r="BR72">
            <v>1.0034987012987013</v>
          </cell>
          <cell r="BS72"/>
          <cell r="BT72">
            <v>2015</v>
          </cell>
          <cell r="BU72">
            <v>0.99919999999999998</v>
          </cell>
          <cell r="BV72"/>
          <cell r="BW72">
            <v>0.92</v>
          </cell>
          <cell r="BX72">
            <v>0.91900000000000004</v>
          </cell>
          <cell r="BY72">
            <v>1.3756999999999999</v>
          </cell>
          <cell r="CA72" t="str">
            <v>670</v>
          </cell>
          <cell r="CB72" t="str">
            <v>Onslow Co.</v>
          </cell>
          <cell r="CC72">
            <v>44078</v>
          </cell>
          <cell r="CD72">
            <v>44349</v>
          </cell>
          <cell r="CE72">
            <v>47517</v>
          </cell>
          <cell r="CF72">
            <v>45314.666666666664</v>
          </cell>
          <cell r="CG72">
            <v>1.1035999999999999</v>
          </cell>
          <cell r="CH72"/>
          <cell r="CI72">
            <v>-2202.3333333333358</v>
          </cell>
          <cell r="CJ72">
            <v>-4.6300000000000001E-2</v>
          </cell>
          <cell r="CL72" t="str">
            <v>670</v>
          </cell>
          <cell r="CM72" t="str">
            <v>Onslow Co.</v>
          </cell>
          <cell r="CN72">
            <v>0.93429999999999991</v>
          </cell>
          <cell r="CO72"/>
          <cell r="CP72">
            <v>27794</v>
          </cell>
          <cell r="CQ72">
            <v>46712236</v>
          </cell>
          <cell r="CR72">
            <v>0</v>
          </cell>
          <cell r="CS72">
            <v>46712236</v>
          </cell>
          <cell r="CT72">
            <v>1680.66</v>
          </cell>
          <cell r="CU72"/>
          <cell r="CV72">
            <v>1775.53</v>
          </cell>
          <cell r="CW72">
            <v>124.85000000000014</v>
          </cell>
          <cell r="CX72">
            <v>0.94699999999999995</v>
          </cell>
          <cell r="CY72"/>
          <cell r="CZ72">
            <v>0.67600000000000005</v>
          </cell>
          <cell r="DA72">
            <v>1</v>
          </cell>
          <cell r="DB72"/>
          <cell r="DC72">
            <v>1</v>
          </cell>
          <cell r="DX72" t="str">
            <v>290</v>
          </cell>
          <cell r="DY72" t="str">
            <v>291</v>
          </cell>
          <cell r="DZ72" t="str">
            <v>LEA</v>
          </cell>
          <cell r="EA72" t="str">
            <v>Lexington City</v>
          </cell>
          <cell r="EB72">
            <v>3094</v>
          </cell>
          <cell r="EC72"/>
          <cell r="ED72">
            <v>3094</v>
          </cell>
          <cell r="EE72"/>
          <cell r="EF72"/>
          <cell r="EG72">
            <v>0.12611070351349149</v>
          </cell>
          <cell r="EH72"/>
          <cell r="EI72">
            <v>0</v>
          </cell>
          <cell r="EJ72"/>
          <cell r="EK72">
            <v>645183</v>
          </cell>
          <cell r="EL72"/>
          <cell r="EM72"/>
          <cell r="EN72"/>
          <cell r="EO72"/>
        </row>
        <row r="73">
          <cell r="K73" t="str">
            <v>680</v>
          </cell>
          <cell r="L73" t="str">
            <v>Orange County</v>
          </cell>
          <cell r="M73">
            <v>16327114900</v>
          </cell>
          <cell r="N73">
            <v>336477948</v>
          </cell>
          <cell r="O73">
            <v>15990636952</v>
          </cell>
          <cell r="P73">
            <v>2017</v>
          </cell>
          <cell r="Q73">
            <v>1</v>
          </cell>
          <cell r="R73">
            <v>15990636952</v>
          </cell>
          <cell r="S73">
            <v>336477948</v>
          </cell>
          <cell r="T73">
            <v>315583138</v>
          </cell>
          <cell r="U73">
            <v>1598794007</v>
          </cell>
          <cell r="V73">
            <v>18241492045</v>
          </cell>
          <cell r="X73" t="str">
            <v>680</v>
          </cell>
          <cell r="Y73" t="str">
            <v>Orange County</v>
          </cell>
          <cell r="Z73">
            <v>18241492045</v>
          </cell>
          <cell r="AA73">
            <v>120758677.3379</v>
          </cell>
          <cell r="AB73">
            <v>27631329</v>
          </cell>
          <cell r="AC73">
            <v>637124</v>
          </cell>
          <cell r="AD73">
            <v>149027130.33789998</v>
          </cell>
          <cell r="AE73">
            <v>20910</v>
          </cell>
          <cell r="AF73">
            <v>7127</v>
          </cell>
          <cell r="AG73">
            <v>1.1668000000000001</v>
          </cell>
          <cell r="AI73" t="str">
            <v>680</v>
          </cell>
          <cell r="AJ73" t="str">
            <v>Orange County</v>
          </cell>
          <cell r="AK73">
            <v>149027130.33789998</v>
          </cell>
          <cell r="AL73">
            <v>20910</v>
          </cell>
          <cell r="AM73">
            <v>7127</v>
          </cell>
          <cell r="AN73">
            <v>1.1668000000000001</v>
          </cell>
          <cell r="AO73">
            <v>1.9746999999999999</v>
          </cell>
          <cell r="AP73">
            <v>1.3841000000000001</v>
          </cell>
          <cell r="AQ73">
            <v>1.3563000000000001</v>
          </cell>
          <cell r="AR73" t="str">
            <v/>
          </cell>
          <cell r="AS73" t="str">
            <v/>
          </cell>
          <cell r="AT73" t="str">
            <v/>
          </cell>
          <cell r="AU73">
            <v>0</v>
          </cell>
          <cell r="AV73" t="str">
            <v/>
          </cell>
          <cell r="AW73">
            <v>0</v>
          </cell>
          <cell r="BB73" t="str">
            <v>680</v>
          </cell>
          <cell r="BC73" t="str">
            <v>Orange Co.</v>
          </cell>
          <cell r="BD73">
            <v>18241492045</v>
          </cell>
          <cell r="BE73">
            <v>397.96</v>
          </cell>
          <cell r="BF73">
            <v>45837501</v>
          </cell>
          <cell r="BG73">
            <v>1.9746999999999999</v>
          </cell>
          <cell r="BH73"/>
          <cell r="BI73">
            <v>20910</v>
          </cell>
          <cell r="BJ73">
            <v>52.54</v>
          </cell>
          <cell r="BK73">
            <v>142364</v>
          </cell>
          <cell r="BL73">
            <v>358</v>
          </cell>
          <cell r="BN73" t="str">
            <v>670</v>
          </cell>
          <cell r="BO73" t="str">
            <v>Onslow County</v>
          </cell>
          <cell r="BP73">
            <v>0.9783256270141516</v>
          </cell>
          <cell r="BQ73">
            <v>1</v>
          </cell>
          <cell r="BR73">
            <v>0.99983333333333335</v>
          </cell>
          <cell r="BS73"/>
          <cell r="BT73">
            <v>2014</v>
          </cell>
          <cell r="BU73">
            <v>0.99629999999999996</v>
          </cell>
          <cell r="BV73"/>
          <cell r="BW73">
            <v>0.67500000000000004</v>
          </cell>
          <cell r="BX73">
            <v>0.67300000000000004</v>
          </cell>
          <cell r="BY73">
            <v>1.0075000000000001</v>
          </cell>
          <cell r="CA73" t="str">
            <v>680</v>
          </cell>
          <cell r="CB73" t="str">
            <v>Orange Co.</v>
          </cell>
          <cell r="CC73">
            <v>54540</v>
          </cell>
          <cell r="CD73">
            <v>57520</v>
          </cell>
          <cell r="CE73">
            <v>58438</v>
          </cell>
          <cell r="CF73">
            <v>56832.666666666664</v>
          </cell>
          <cell r="CG73">
            <v>1.3841000000000001</v>
          </cell>
          <cell r="CH73"/>
          <cell r="CI73">
            <v>-1605.3333333333358</v>
          </cell>
          <cell r="CJ73">
            <v>-2.75E-2</v>
          </cell>
          <cell r="CL73" t="str">
            <v>680</v>
          </cell>
          <cell r="CM73" t="str">
            <v>Orange Co.</v>
          </cell>
          <cell r="CN73" t="str">
            <v/>
          </cell>
          <cell r="CO73"/>
          <cell r="CP73">
            <v>20910</v>
          </cell>
          <cell r="CQ73">
            <v>80591748</v>
          </cell>
          <cell r="CR73">
            <v>22803452</v>
          </cell>
          <cell r="CS73">
            <v>103395200</v>
          </cell>
          <cell r="CT73">
            <v>4944.7700000000004</v>
          </cell>
          <cell r="CU73"/>
          <cell r="CV73" t="str">
            <v/>
          </cell>
          <cell r="CW73" t="str">
            <v/>
          </cell>
          <cell r="CX73" t="str">
            <v/>
          </cell>
          <cell r="CY73"/>
          <cell r="CZ73">
            <v>0.83799999999999997</v>
          </cell>
          <cell r="DA73">
            <v>1</v>
          </cell>
          <cell r="DB73"/>
          <cell r="DC73" t="str">
            <v/>
          </cell>
          <cell r="DX73" t="str">
            <v>290</v>
          </cell>
          <cell r="DY73" t="str">
            <v>292</v>
          </cell>
          <cell r="DZ73" t="str">
            <v>LEA</v>
          </cell>
          <cell r="EA73" t="str">
            <v>Thomasville City</v>
          </cell>
          <cell r="EB73">
            <v>2293</v>
          </cell>
          <cell r="EC73"/>
          <cell r="ED73">
            <v>2293</v>
          </cell>
          <cell r="EE73">
            <v>24534</v>
          </cell>
          <cell r="EF73"/>
          <cell r="EG73">
            <v>9.3462134181136386E-2</v>
          </cell>
          <cell r="EH73"/>
          <cell r="EI73">
            <v>0</v>
          </cell>
          <cell r="EJ73"/>
          <cell r="EK73">
            <v>478153</v>
          </cell>
          <cell r="EL73"/>
          <cell r="EM73"/>
          <cell r="EN73"/>
          <cell r="EO73"/>
        </row>
        <row r="74">
          <cell r="K74" t="str">
            <v>690</v>
          </cell>
          <cell r="L74" t="str">
            <v>Pamlico County</v>
          </cell>
          <cell r="M74">
            <v>1430423109</v>
          </cell>
          <cell r="N74">
            <v>51251760</v>
          </cell>
          <cell r="O74">
            <v>1379171349</v>
          </cell>
          <cell r="P74">
            <v>2012</v>
          </cell>
          <cell r="Q74">
            <v>0.94020000000000004</v>
          </cell>
          <cell r="R74">
            <v>1466891458</v>
          </cell>
          <cell r="S74">
            <v>51251760</v>
          </cell>
          <cell r="T74">
            <v>33004950</v>
          </cell>
          <cell r="U74">
            <v>222213974</v>
          </cell>
          <cell r="V74">
            <v>1773362142</v>
          </cell>
          <cell r="X74" t="str">
            <v>690</v>
          </cell>
          <cell r="Y74" t="str">
            <v>Pamlico County</v>
          </cell>
          <cell r="Z74">
            <v>1773362142</v>
          </cell>
          <cell r="AA74">
            <v>11739657.380039999</v>
          </cell>
          <cell r="AB74">
            <v>2534116</v>
          </cell>
          <cell r="AC74">
            <v>28971</v>
          </cell>
          <cell r="AD74">
            <v>14302744.380039999</v>
          </cell>
          <cell r="AE74">
            <v>1942</v>
          </cell>
          <cell r="AF74">
            <v>7365</v>
          </cell>
          <cell r="AG74">
            <v>1.2058</v>
          </cell>
          <cell r="AI74" t="str">
            <v>690</v>
          </cell>
          <cell r="AJ74" t="str">
            <v>Pamlico County</v>
          </cell>
          <cell r="AK74">
            <v>14302744.380039999</v>
          </cell>
          <cell r="AL74">
            <v>1942</v>
          </cell>
          <cell r="AM74">
            <v>7365</v>
          </cell>
          <cell r="AN74">
            <v>1.2058</v>
          </cell>
          <cell r="AO74">
            <v>0.22700000000000001</v>
          </cell>
          <cell r="AP74">
            <v>0.9385</v>
          </cell>
          <cell r="AQ74">
            <v>0.97430000000000005</v>
          </cell>
          <cell r="AR74">
            <v>0.97430000000000005</v>
          </cell>
          <cell r="AS74">
            <v>1851.54</v>
          </cell>
          <cell r="AT74">
            <v>48.840000000000146</v>
          </cell>
          <cell r="AU74">
            <v>94847</v>
          </cell>
          <cell r="AV74">
            <v>0.97599999999999998</v>
          </cell>
          <cell r="AW74">
            <v>92571</v>
          </cell>
          <cell r="BB74" t="str">
            <v>690</v>
          </cell>
          <cell r="BC74" t="str">
            <v>Pamlico Co.</v>
          </cell>
          <cell r="BD74">
            <v>1773362142</v>
          </cell>
          <cell r="BE74">
            <v>336.54</v>
          </cell>
          <cell r="BF74">
            <v>5269395</v>
          </cell>
          <cell r="BG74">
            <v>0.22700000000000001</v>
          </cell>
          <cell r="BH74"/>
          <cell r="BI74">
            <v>1942</v>
          </cell>
          <cell r="BJ74">
            <v>5.77</v>
          </cell>
          <cell r="BK74">
            <v>13315</v>
          </cell>
          <cell r="BL74">
            <v>40</v>
          </cell>
          <cell r="BN74" t="str">
            <v>680</v>
          </cell>
          <cell r="BO74" t="str">
            <v>Orange County</v>
          </cell>
          <cell r="BP74">
            <v>1.0056451612903226</v>
          </cell>
          <cell r="BQ74">
            <v>0.97897281639928702</v>
          </cell>
          <cell r="BR74">
            <v>0.99217391304347824</v>
          </cell>
          <cell r="BS74"/>
          <cell r="BT74">
            <v>2009</v>
          </cell>
          <cell r="BU74">
            <v>0.99</v>
          </cell>
          <cell r="BV74"/>
          <cell r="BW74">
            <v>0.878</v>
          </cell>
          <cell r="BX74">
            <v>0.86899999999999999</v>
          </cell>
          <cell r="BY74">
            <v>1.3008999999999999</v>
          </cell>
          <cell r="CA74" t="str">
            <v>690</v>
          </cell>
          <cell r="CB74" t="str">
            <v>Pamlico Co.</v>
          </cell>
          <cell r="CC74">
            <v>36992</v>
          </cell>
          <cell r="CD74">
            <v>38823</v>
          </cell>
          <cell r="CE74">
            <v>39786</v>
          </cell>
          <cell r="CF74">
            <v>38533.666666666664</v>
          </cell>
          <cell r="CG74">
            <v>0.9385</v>
          </cell>
          <cell r="CH74"/>
          <cell r="CI74">
            <v>-1252.3333333333358</v>
          </cell>
          <cell r="CJ74">
            <v>-3.15E-2</v>
          </cell>
          <cell r="CL74" t="str">
            <v>690</v>
          </cell>
          <cell r="CM74" t="str">
            <v>Pamlico Co.</v>
          </cell>
          <cell r="CN74">
            <v>0.97430000000000005</v>
          </cell>
          <cell r="CO74"/>
          <cell r="CP74">
            <v>1942</v>
          </cell>
          <cell r="CQ74">
            <v>3507710</v>
          </cell>
          <cell r="CR74">
            <v>0</v>
          </cell>
          <cell r="CS74">
            <v>3507710</v>
          </cell>
          <cell r="CT74">
            <v>1806.24</v>
          </cell>
          <cell r="CU74"/>
          <cell r="CV74">
            <v>1851.54</v>
          </cell>
          <cell r="CW74">
            <v>48.840000000000146</v>
          </cell>
          <cell r="CX74">
            <v>0.97599999999999998</v>
          </cell>
          <cell r="CY74"/>
          <cell r="CZ74">
            <v>0.58799999999999997</v>
          </cell>
          <cell r="DA74" t="str">
            <v/>
          </cell>
          <cell r="DB74"/>
          <cell r="DC74">
            <v>0.97599999999999998</v>
          </cell>
          <cell r="DX74" t="str">
            <v>300</v>
          </cell>
          <cell r="DY74" t="str">
            <v>300</v>
          </cell>
          <cell r="DZ74" t="str">
            <v>LEA</v>
          </cell>
          <cell r="EA74" t="str">
            <v>Davie County</v>
          </cell>
          <cell r="EB74">
            <v>6169</v>
          </cell>
          <cell r="EC74"/>
          <cell r="ED74">
            <v>6169</v>
          </cell>
          <cell r="EE74">
            <v>6169</v>
          </cell>
          <cell r="EF74"/>
          <cell r="EG74"/>
          <cell r="EH74"/>
          <cell r="EI74">
            <v>47378</v>
          </cell>
          <cell r="EJ74"/>
          <cell r="EK74">
            <v>47378</v>
          </cell>
          <cell r="EL74">
            <v>47378</v>
          </cell>
          <cell r="EM74">
            <v>0</v>
          </cell>
          <cell r="EN74"/>
          <cell r="EO74"/>
        </row>
        <row r="75">
          <cell r="K75" t="str">
            <v>700</v>
          </cell>
          <cell r="L75" t="str">
            <v>Pasquotank County</v>
          </cell>
          <cell r="M75">
            <v>2529561465</v>
          </cell>
          <cell r="N75">
            <v>108677200</v>
          </cell>
          <cell r="O75">
            <v>2420884265</v>
          </cell>
          <cell r="P75">
            <v>2014</v>
          </cell>
          <cell r="Q75">
            <v>0.98799999999999999</v>
          </cell>
          <cell r="R75">
            <v>2450287718</v>
          </cell>
          <cell r="S75">
            <v>108677200</v>
          </cell>
          <cell r="T75">
            <v>87286345</v>
          </cell>
          <cell r="U75">
            <v>662467190</v>
          </cell>
          <cell r="V75">
            <v>3308718453</v>
          </cell>
          <cell r="X75" t="str">
            <v>700</v>
          </cell>
          <cell r="Y75" t="str">
            <v>Pasquotank County</v>
          </cell>
          <cell r="Z75">
            <v>3308718453</v>
          </cell>
          <cell r="AA75">
            <v>21903716.158860002</v>
          </cell>
          <cell r="AB75">
            <v>7692520</v>
          </cell>
          <cell r="AC75">
            <v>180039</v>
          </cell>
          <cell r="AD75">
            <v>29776275.158860002</v>
          </cell>
          <cell r="AE75">
            <v>5941</v>
          </cell>
          <cell r="AF75">
            <v>5012</v>
          </cell>
          <cell r="AG75">
            <v>0.8206</v>
          </cell>
          <cell r="AI75" t="str">
            <v>700</v>
          </cell>
          <cell r="AJ75" t="str">
            <v>Pasquotank County</v>
          </cell>
          <cell r="AK75">
            <v>29776275.158860002</v>
          </cell>
          <cell r="AL75">
            <v>5941</v>
          </cell>
          <cell r="AM75">
            <v>5012</v>
          </cell>
          <cell r="AN75">
            <v>0.8206</v>
          </cell>
          <cell r="AO75">
            <v>0.62829999999999997</v>
          </cell>
          <cell r="AP75">
            <v>0.86609999999999998</v>
          </cell>
          <cell r="AQ75">
            <v>0.82409999999999994</v>
          </cell>
          <cell r="AR75">
            <v>0.82409999999999994</v>
          </cell>
          <cell r="AS75">
            <v>1566.1</v>
          </cell>
          <cell r="AT75">
            <v>334.2800000000002</v>
          </cell>
          <cell r="AU75">
            <v>1985957</v>
          </cell>
          <cell r="AV75">
            <v>1</v>
          </cell>
          <cell r="AW75">
            <v>1985957</v>
          </cell>
          <cell r="BB75" t="str">
            <v>700</v>
          </cell>
          <cell r="BC75" t="str">
            <v>Pasquotank Co.</v>
          </cell>
          <cell r="BD75">
            <v>3308718453</v>
          </cell>
          <cell r="BE75">
            <v>226.88</v>
          </cell>
          <cell r="BF75">
            <v>14583562</v>
          </cell>
          <cell r="BG75">
            <v>0.62829999999999997</v>
          </cell>
          <cell r="BH75"/>
          <cell r="BI75">
            <v>5941</v>
          </cell>
          <cell r="BJ75">
            <v>26.19</v>
          </cell>
          <cell r="BK75">
            <v>39901</v>
          </cell>
          <cell r="BL75">
            <v>176</v>
          </cell>
          <cell r="BN75" t="str">
            <v>690</v>
          </cell>
          <cell r="BO75" t="str">
            <v>Pamlico County</v>
          </cell>
          <cell r="BP75">
            <v>0.83482500000000004</v>
          </cell>
          <cell r="BQ75">
            <v>0.9286875816993464</v>
          </cell>
          <cell r="BR75">
            <v>0.92895454545454537</v>
          </cell>
          <cell r="BS75"/>
          <cell r="BT75">
            <v>2012</v>
          </cell>
          <cell r="BU75">
            <v>0.91320000000000001</v>
          </cell>
          <cell r="BV75"/>
          <cell r="BW75">
            <v>0.625</v>
          </cell>
          <cell r="BX75">
            <v>0.57099999999999995</v>
          </cell>
          <cell r="BY75">
            <v>0.8548</v>
          </cell>
          <cell r="CA75" t="str">
            <v>700</v>
          </cell>
          <cell r="CB75" t="str">
            <v>Pasquotank Co.</v>
          </cell>
          <cell r="CC75">
            <v>34560</v>
          </cell>
          <cell r="CD75">
            <v>35792</v>
          </cell>
          <cell r="CE75">
            <v>36330</v>
          </cell>
          <cell r="CF75">
            <v>35560.666666666664</v>
          </cell>
          <cell r="CG75">
            <v>0.86609999999999998</v>
          </cell>
          <cell r="CH75"/>
          <cell r="CI75">
            <v>-769.33333333333576</v>
          </cell>
          <cell r="CJ75">
            <v>-2.12E-2</v>
          </cell>
          <cell r="CL75" t="str">
            <v>700</v>
          </cell>
          <cell r="CM75" t="str">
            <v>Pasquotank Co.</v>
          </cell>
          <cell r="CN75">
            <v>0.82409999999999994</v>
          </cell>
          <cell r="CO75"/>
          <cell r="CP75">
            <v>5941</v>
          </cell>
          <cell r="CQ75">
            <v>10000000</v>
          </cell>
          <cell r="CR75">
            <v>0</v>
          </cell>
          <cell r="CS75">
            <v>10000000</v>
          </cell>
          <cell r="CT75">
            <v>1683.22</v>
          </cell>
          <cell r="CU75"/>
          <cell r="CV75">
            <v>1566.1</v>
          </cell>
          <cell r="CW75">
            <v>334.2800000000002</v>
          </cell>
          <cell r="CX75">
            <v>1</v>
          </cell>
          <cell r="CY75"/>
          <cell r="CZ75">
            <v>0.76100000000000001</v>
          </cell>
          <cell r="DA75">
            <v>1</v>
          </cell>
          <cell r="DB75"/>
          <cell r="DC75">
            <v>1</v>
          </cell>
          <cell r="DX75" t="str">
            <v>310</v>
          </cell>
          <cell r="DY75" t="str">
            <v>310</v>
          </cell>
          <cell r="DZ75" t="str">
            <v>LEA</v>
          </cell>
          <cell r="EA75" t="str">
            <v>Duplin County</v>
          </cell>
          <cell r="EB75">
            <v>9652</v>
          </cell>
          <cell r="EC75"/>
          <cell r="ED75">
            <v>9652</v>
          </cell>
          <cell r="EE75">
            <v>9652</v>
          </cell>
          <cell r="EF75"/>
          <cell r="EG75"/>
          <cell r="EH75"/>
          <cell r="EI75">
            <v>5373172</v>
          </cell>
          <cell r="EJ75"/>
          <cell r="EK75">
            <v>5373172</v>
          </cell>
          <cell r="EL75">
            <v>5373172</v>
          </cell>
          <cell r="EM75">
            <v>0</v>
          </cell>
          <cell r="EN75"/>
          <cell r="EO75"/>
        </row>
        <row r="76">
          <cell r="K76" t="str">
            <v>710</v>
          </cell>
          <cell r="L76" t="str">
            <v>Pender County</v>
          </cell>
          <cell r="M76">
            <v>6089564993</v>
          </cell>
          <cell r="N76">
            <v>169565734</v>
          </cell>
          <cell r="O76">
            <v>5919999259</v>
          </cell>
          <cell r="P76">
            <v>2011</v>
          </cell>
          <cell r="Q76">
            <v>0.94610000000000005</v>
          </cell>
          <cell r="R76">
            <v>6257265890</v>
          </cell>
          <cell r="S76">
            <v>169565734</v>
          </cell>
          <cell r="T76">
            <v>136798243</v>
          </cell>
          <cell r="U76">
            <v>793645515</v>
          </cell>
          <cell r="V76">
            <v>7357275382</v>
          </cell>
          <cell r="X76" t="str">
            <v>710</v>
          </cell>
          <cell r="Y76" t="str">
            <v>Pender County</v>
          </cell>
          <cell r="Z76">
            <v>7357275382</v>
          </cell>
          <cell r="AA76">
            <v>48705163.028839998</v>
          </cell>
          <cell r="AB76">
            <v>11023496</v>
          </cell>
          <cell r="AC76">
            <v>210803</v>
          </cell>
          <cell r="AD76">
            <v>59939462.028839998</v>
          </cell>
          <cell r="AE76">
            <v>9405</v>
          </cell>
          <cell r="AF76">
            <v>6373</v>
          </cell>
          <cell r="AG76">
            <v>1.0434000000000001</v>
          </cell>
          <cell r="AI76" t="str">
            <v>710</v>
          </cell>
          <cell r="AJ76" t="str">
            <v>Pender County</v>
          </cell>
          <cell r="AK76">
            <v>59939462.028839998</v>
          </cell>
          <cell r="AL76">
            <v>9405</v>
          </cell>
          <cell r="AM76">
            <v>6373</v>
          </cell>
          <cell r="AN76">
            <v>1.0434000000000001</v>
          </cell>
          <cell r="AO76">
            <v>0.3644</v>
          </cell>
          <cell r="AP76">
            <v>0.80559999999999998</v>
          </cell>
          <cell r="AQ76">
            <v>0.85660000000000003</v>
          </cell>
          <cell r="AR76">
            <v>0.85660000000000003</v>
          </cell>
          <cell r="AS76">
            <v>1627.87</v>
          </cell>
          <cell r="AT76">
            <v>272.51000000000022</v>
          </cell>
          <cell r="AU76">
            <v>2562957</v>
          </cell>
          <cell r="AV76">
            <v>0.92500000000000004</v>
          </cell>
          <cell r="AW76">
            <v>2370735</v>
          </cell>
          <cell r="BB76" t="str">
            <v>710</v>
          </cell>
          <cell r="BC76" t="str">
            <v>Pender Co.</v>
          </cell>
          <cell r="BD76">
            <v>7357275382</v>
          </cell>
          <cell r="BE76">
            <v>869.79</v>
          </cell>
          <cell r="BF76">
            <v>8458680</v>
          </cell>
          <cell r="BG76">
            <v>0.3644</v>
          </cell>
          <cell r="BH76"/>
          <cell r="BI76">
            <v>9405</v>
          </cell>
          <cell r="BJ76">
            <v>10.81</v>
          </cell>
          <cell r="BK76">
            <v>59297</v>
          </cell>
          <cell r="BL76">
            <v>68</v>
          </cell>
          <cell r="BN76" t="str">
            <v>700</v>
          </cell>
          <cell r="BO76" t="str">
            <v>Pasquotank County</v>
          </cell>
          <cell r="BP76">
            <v>1.0082033788174138</v>
          </cell>
          <cell r="BQ76">
            <v>1.0389944808554672</v>
          </cell>
          <cell r="BR76">
            <v>1</v>
          </cell>
          <cell r="BS76"/>
          <cell r="BT76">
            <v>2014</v>
          </cell>
          <cell r="BU76">
            <v>1.0144</v>
          </cell>
          <cell r="BV76"/>
          <cell r="BW76">
            <v>0.76</v>
          </cell>
          <cell r="BX76">
            <v>0.77100000000000002</v>
          </cell>
          <cell r="BY76">
            <v>1.1541999999999999</v>
          </cell>
          <cell r="CA76" t="str">
            <v>710</v>
          </cell>
          <cell r="CB76" t="str">
            <v>Pender Co.</v>
          </cell>
          <cell r="CC76">
            <v>32264</v>
          </cell>
          <cell r="CD76">
            <v>33301</v>
          </cell>
          <cell r="CE76">
            <v>33674</v>
          </cell>
          <cell r="CF76">
            <v>33079.666666666664</v>
          </cell>
          <cell r="CG76">
            <v>0.80559999999999998</v>
          </cell>
          <cell r="CH76"/>
          <cell r="CI76">
            <v>-594.33333333333576</v>
          </cell>
          <cell r="CJ76">
            <v>-1.7600000000000001E-2</v>
          </cell>
          <cell r="CL76" t="str">
            <v>710</v>
          </cell>
          <cell r="CM76" t="str">
            <v>Pender Co.</v>
          </cell>
          <cell r="CN76">
            <v>0.85660000000000003</v>
          </cell>
          <cell r="CO76"/>
          <cell r="CP76">
            <v>9405</v>
          </cell>
          <cell r="CQ76">
            <v>14154466</v>
          </cell>
          <cell r="CR76">
            <v>0</v>
          </cell>
          <cell r="CS76">
            <v>14154466</v>
          </cell>
          <cell r="CT76">
            <v>1504.99</v>
          </cell>
          <cell r="CU76"/>
          <cell r="CV76">
            <v>1627.87</v>
          </cell>
          <cell r="CW76">
            <v>272.51000000000022</v>
          </cell>
          <cell r="CX76">
            <v>0.92500000000000004</v>
          </cell>
          <cell r="CY76"/>
          <cell r="CZ76">
            <v>0.64800000000000002</v>
          </cell>
          <cell r="DA76" t="str">
            <v/>
          </cell>
          <cell r="DB76"/>
          <cell r="DC76">
            <v>0.92500000000000004</v>
          </cell>
          <cell r="DX76" t="str">
            <v>320</v>
          </cell>
          <cell r="DY76" t="str">
            <v>320</v>
          </cell>
          <cell r="DZ76" t="str">
            <v>LEA</v>
          </cell>
          <cell r="EA76" t="str">
            <v>Durham County</v>
          </cell>
          <cell r="EB76">
            <v>33080</v>
          </cell>
          <cell r="EC76"/>
          <cell r="ED76">
            <v>33080</v>
          </cell>
          <cell r="EE76"/>
          <cell r="EF76"/>
          <cell r="EG76">
            <v>0.79364698543700962</v>
          </cell>
          <cell r="EH76"/>
          <cell r="EI76">
            <v>0</v>
          </cell>
          <cell r="EJ76"/>
          <cell r="EK76">
            <v>0</v>
          </cell>
          <cell r="EL76">
            <v>0</v>
          </cell>
          <cell r="EM76">
            <v>0</v>
          </cell>
          <cell r="EN76"/>
          <cell r="EO76"/>
        </row>
        <row r="77">
          <cell r="K77" t="str">
            <v>720</v>
          </cell>
          <cell r="L77" t="str">
            <v>Perquimans County</v>
          </cell>
          <cell r="M77">
            <v>1357826249</v>
          </cell>
          <cell r="N77">
            <v>1371026934</v>
          </cell>
          <cell r="O77">
            <v>-13200685</v>
          </cell>
          <cell r="P77">
            <v>2016</v>
          </cell>
          <cell r="Q77">
            <v>1.0216000000000001</v>
          </cell>
          <cell r="R77">
            <v>-12921579</v>
          </cell>
          <cell r="S77">
            <v>1371026934</v>
          </cell>
          <cell r="T77">
            <v>59304444</v>
          </cell>
          <cell r="U77">
            <v>401331176</v>
          </cell>
          <cell r="V77">
            <v>1818740975</v>
          </cell>
          <cell r="X77" t="str">
            <v>720</v>
          </cell>
          <cell r="Y77" t="str">
            <v>Perquimans County</v>
          </cell>
          <cell r="Z77">
            <v>1818740975</v>
          </cell>
          <cell r="AA77">
            <v>12040065.2545</v>
          </cell>
          <cell r="AB77">
            <v>2024974</v>
          </cell>
          <cell r="AC77">
            <v>82001</v>
          </cell>
          <cell r="AD77">
            <v>14147040.2545</v>
          </cell>
          <cell r="AE77">
            <v>1625</v>
          </cell>
          <cell r="AF77">
            <v>8706</v>
          </cell>
          <cell r="AG77">
            <v>1.4253</v>
          </cell>
          <cell r="AI77" t="str">
            <v>720</v>
          </cell>
          <cell r="AJ77" t="str">
            <v>Perquimans County</v>
          </cell>
          <cell r="AK77">
            <v>14147040.2545</v>
          </cell>
          <cell r="AL77">
            <v>1625</v>
          </cell>
          <cell r="AM77">
            <v>8706</v>
          </cell>
          <cell r="AN77">
            <v>1.4253</v>
          </cell>
          <cell r="AO77">
            <v>0.31709999999999999</v>
          </cell>
          <cell r="AP77">
            <v>0.89449999999999996</v>
          </cell>
          <cell r="AQ77">
            <v>1.0491000000000001</v>
          </cell>
          <cell r="AR77" t="str">
            <v/>
          </cell>
          <cell r="AS77" t="str">
            <v/>
          </cell>
          <cell r="AT77" t="str">
            <v/>
          </cell>
          <cell r="AU77">
            <v>0</v>
          </cell>
          <cell r="AV77" t="str">
            <v/>
          </cell>
          <cell r="AW77">
            <v>0</v>
          </cell>
          <cell r="BB77" t="str">
            <v>720</v>
          </cell>
          <cell r="BC77" t="str">
            <v>Perquimans Co.</v>
          </cell>
          <cell r="BD77">
            <v>1818740975</v>
          </cell>
          <cell r="BE77">
            <v>247.09</v>
          </cell>
          <cell r="BF77">
            <v>7360642</v>
          </cell>
          <cell r="BG77">
            <v>0.31709999999999999</v>
          </cell>
          <cell r="BH77"/>
          <cell r="BI77">
            <v>1625</v>
          </cell>
          <cell r="BJ77">
            <v>6.58</v>
          </cell>
          <cell r="BK77">
            <v>13669</v>
          </cell>
          <cell r="BL77">
            <v>55</v>
          </cell>
          <cell r="BN77" t="str">
            <v>710</v>
          </cell>
          <cell r="BO77" t="str">
            <v>Pender County</v>
          </cell>
          <cell r="BP77">
            <v>1.0526047430830039</v>
          </cell>
          <cell r="BQ77">
            <v>0.99596444444444443</v>
          </cell>
          <cell r="BR77">
            <v>0.96169333333333329</v>
          </cell>
          <cell r="BS77"/>
          <cell r="BT77">
            <v>2011</v>
          </cell>
          <cell r="BU77">
            <v>0.98829999999999996</v>
          </cell>
          <cell r="BV77"/>
          <cell r="BW77">
            <v>0.68500000000000005</v>
          </cell>
          <cell r="BX77">
            <v>0.67700000000000005</v>
          </cell>
          <cell r="BY77">
            <v>1.0135000000000001</v>
          </cell>
          <cell r="CA77" t="str">
            <v>720</v>
          </cell>
          <cell r="CB77" t="str">
            <v>Perquimans Co.</v>
          </cell>
          <cell r="CC77">
            <v>35914</v>
          </cell>
          <cell r="CD77">
            <v>36607</v>
          </cell>
          <cell r="CE77">
            <v>37667</v>
          </cell>
          <cell r="CF77">
            <v>36729.333333333336</v>
          </cell>
          <cell r="CG77">
            <v>0.89449999999999996</v>
          </cell>
          <cell r="CH77"/>
          <cell r="CI77">
            <v>-937.66666666666424</v>
          </cell>
          <cell r="CJ77">
            <v>-2.4899999999999999E-2</v>
          </cell>
          <cell r="CL77" t="str">
            <v>720</v>
          </cell>
          <cell r="CM77" t="str">
            <v>Perquimans Co.</v>
          </cell>
          <cell r="CN77" t="str">
            <v/>
          </cell>
          <cell r="CO77"/>
          <cell r="CP77">
            <v>1625</v>
          </cell>
          <cell r="CQ77">
            <v>2775000</v>
          </cell>
          <cell r="CR77">
            <v>0</v>
          </cell>
          <cell r="CS77">
            <v>2775000</v>
          </cell>
          <cell r="CT77">
            <v>1707.69</v>
          </cell>
          <cell r="CU77"/>
          <cell r="CV77" t="str">
            <v/>
          </cell>
          <cell r="CW77" t="str">
            <v/>
          </cell>
          <cell r="CX77" t="str">
            <v/>
          </cell>
          <cell r="CY77"/>
          <cell r="CZ77">
            <v>0.58199999999999996</v>
          </cell>
          <cell r="DA77" t="str">
            <v/>
          </cell>
          <cell r="DB77"/>
          <cell r="DC77" t="str">
            <v/>
          </cell>
          <cell r="DX77" t="str">
            <v>320</v>
          </cell>
          <cell r="DY77" t="str">
            <v>32A</v>
          </cell>
          <cell r="DZ77" t="str">
            <v>CS</v>
          </cell>
          <cell r="EA77" t="str">
            <v>Maureen Joy Charter</v>
          </cell>
          <cell r="EB77">
            <v>645</v>
          </cell>
          <cell r="EC77"/>
          <cell r="ED77">
            <v>645</v>
          </cell>
          <cell r="EE77"/>
          <cell r="EF77"/>
          <cell r="EG77">
            <v>1.5474676711211343E-2</v>
          </cell>
          <cell r="EH77"/>
          <cell r="EI77">
            <v>0</v>
          </cell>
          <cell r="EJ77"/>
          <cell r="EK77">
            <v>0</v>
          </cell>
          <cell r="EL77"/>
          <cell r="EM77"/>
          <cell r="EN77"/>
          <cell r="EO77"/>
        </row>
        <row r="78">
          <cell r="K78" t="str">
            <v>730</v>
          </cell>
          <cell r="L78" t="str">
            <v>Person County</v>
          </cell>
          <cell r="M78">
            <v>2800855359</v>
          </cell>
          <cell r="N78">
            <v>123588214</v>
          </cell>
          <cell r="O78">
            <v>2677267145</v>
          </cell>
          <cell r="P78">
            <v>2013</v>
          </cell>
          <cell r="Q78">
            <v>1.0023</v>
          </cell>
          <cell r="R78">
            <v>2671123561</v>
          </cell>
          <cell r="S78">
            <v>123588214</v>
          </cell>
          <cell r="T78">
            <v>889051094</v>
          </cell>
          <cell r="U78">
            <v>873515140</v>
          </cell>
          <cell r="V78">
            <v>4557278009</v>
          </cell>
          <cell r="X78" t="str">
            <v>730</v>
          </cell>
          <cell r="Y78" t="str">
            <v>Person County</v>
          </cell>
          <cell r="Z78">
            <v>4557278009</v>
          </cell>
          <cell r="AA78">
            <v>30169180.419580001</v>
          </cell>
          <cell r="AB78">
            <v>7471570</v>
          </cell>
          <cell r="AC78">
            <v>103962</v>
          </cell>
          <cell r="AD78">
            <v>37744712.419579998</v>
          </cell>
          <cell r="AE78">
            <v>5491</v>
          </cell>
          <cell r="AF78">
            <v>6874</v>
          </cell>
          <cell r="AG78">
            <v>1.1254</v>
          </cell>
          <cell r="AI78" t="str">
            <v>730</v>
          </cell>
          <cell r="AJ78" t="str">
            <v>Person County</v>
          </cell>
          <cell r="AK78">
            <v>37744712.419579998</v>
          </cell>
          <cell r="AL78">
            <v>5491</v>
          </cell>
          <cell r="AM78">
            <v>6874</v>
          </cell>
          <cell r="AN78">
            <v>1.1254</v>
          </cell>
          <cell r="AO78">
            <v>0.50039999999999996</v>
          </cell>
          <cell r="AP78">
            <v>0.84699999999999998</v>
          </cell>
          <cell r="AQ78">
            <v>0.92369999999999997</v>
          </cell>
          <cell r="AR78">
            <v>0.92369999999999997</v>
          </cell>
          <cell r="AS78">
            <v>1755.38</v>
          </cell>
          <cell r="AT78">
            <v>145</v>
          </cell>
          <cell r="AU78">
            <v>796195</v>
          </cell>
          <cell r="AV78">
            <v>1</v>
          </cell>
          <cell r="AW78">
            <v>796195</v>
          </cell>
          <cell r="BB78" t="str">
            <v>730</v>
          </cell>
          <cell r="BC78" t="str">
            <v>Person Co.</v>
          </cell>
          <cell r="BD78">
            <v>4557278009</v>
          </cell>
          <cell r="BE78">
            <v>392.32</v>
          </cell>
          <cell r="BF78">
            <v>11616227</v>
          </cell>
          <cell r="BG78">
            <v>0.50039999999999996</v>
          </cell>
          <cell r="BH78"/>
          <cell r="BI78">
            <v>5491</v>
          </cell>
          <cell r="BJ78">
            <v>14</v>
          </cell>
          <cell r="BK78">
            <v>39755</v>
          </cell>
          <cell r="BL78">
            <v>101</v>
          </cell>
          <cell r="BN78" t="str">
            <v>720</v>
          </cell>
          <cell r="BO78" t="str">
            <v>Perquimans County</v>
          </cell>
          <cell r="BP78">
            <v>1.3204444444444445</v>
          </cell>
          <cell r="BQ78">
            <v>1.3168431372549021</v>
          </cell>
          <cell r="BR78">
            <v>0.99199999999999999</v>
          </cell>
          <cell r="BS78"/>
          <cell r="BT78">
            <v>2016</v>
          </cell>
          <cell r="BU78">
            <v>0.99199999999999999</v>
          </cell>
          <cell r="BV78"/>
          <cell r="BW78">
            <v>0.56999999999999995</v>
          </cell>
          <cell r="BX78">
            <v>0.56499999999999995</v>
          </cell>
          <cell r="BY78">
            <v>0.8458</v>
          </cell>
          <cell r="CA78" t="str">
            <v>730</v>
          </cell>
          <cell r="CB78" t="str">
            <v>Person Co.</v>
          </cell>
          <cell r="CC78">
            <v>34153</v>
          </cell>
          <cell r="CD78">
            <v>34825</v>
          </cell>
          <cell r="CE78">
            <v>35359</v>
          </cell>
          <cell r="CF78">
            <v>34779</v>
          </cell>
          <cell r="CG78">
            <v>0.84699999999999998</v>
          </cell>
          <cell r="CH78"/>
          <cell r="CI78">
            <v>-580</v>
          </cell>
          <cell r="CJ78">
            <v>-1.6400000000000001E-2</v>
          </cell>
          <cell r="CL78" t="str">
            <v>730</v>
          </cell>
          <cell r="CM78" t="str">
            <v>Person Co.</v>
          </cell>
          <cell r="CN78">
            <v>0.92369999999999997</v>
          </cell>
          <cell r="CO78"/>
          <cell r="CP78">
            <v>5491</v>
          </cell>
          <cell r="CQ78">
            <v>9359614</v>
          </cell>
          <cell r="CR78">
            <v>0</v>
          </cell>
          <cell r="CS78">
            <v>9359614</v>
          </cell>
          <cell r="CT78">
            <v>1704.54</v>
          </cell>
          <cell r="CU78"/>
          <cell r="CV78">
            <v>1755.38</v>
          </cell>
          <cell r="CW78">
            <v>145</v>
          </cell>
          <cell r="CX78">
            <v>0.97099999999999997</v>
          </cell>
          <cell r="CY78"/>
          <cell r="CZ78">
            <v>0.70199999999999996</v>
          </cell>
          <cell r="DA78">
            <v>1</v>
          </cell>
          <cell r="DB78"/>
          <cell r="DC78">
            <v>1</v>
          </cell>
          <cell r="DX78" t="str">
            <v>320</v>
          </cell>
          <cell r="DY78" t="str">
            <v>32B</v>
          </cell>
          <cell r="DZ78" t="str">
            <v>CS</v>
          </cell>
          <cell r="EA78" t="str">
            <v>Healthy Start Academy</v>
          </cell>
          <cell r="EB78">
            <v>443</v>
          </cell>
          <cell r="EC78"/>
          <cell r="ED78">
            <v>443</v>
          </cell>
          <cell r="EE78"/>
          <cell r="EF78"/>
          <cell r="EG78">
            <v>1.0628343849715697E-2</v>
          </cell>
          <cell r="EH78"/>
          <cell r="EI78">
            <v>0</v>
          </cell>
          <cell r="EJ78"/>
          <cell r="EK78">
            <v>0</v>
          </cell>
          <cell r="EL78"/>
          <cell r="EM78"/>
          <cell r="EN78"/>
          <cell r="EO78"/>
        </row>
        <row r="79">
          <cell r="K79" t="str">
            <v>740</v>
          </cell>
          <cell r="L79" t="str">
            <v>Pitt County</v>
          </cell>
          <cell r="M79">
            <v>9934093508</v>
          </cell>
          <cell r="N79">
            <v>238926331</v>
          </cell>
          <cell r="O79">
            <v>9695167177</v>
          </cell>
          <cell r="P79">
            <v>2016</v>
          </cell>
          <cell r="Q79">
            <v>0.99329999999999996</v>
          </cell>
          <cell r="R79">
            <v>9760562949</v>
          </cell>
          <cell r="S79">
            <v>238926331</v>
          </cell>
          <cell r="T79">
            <v>180058529</v>
          </cell>
          <cell r="U79">
            <v>2560304921</v>
          </cell>
          <cell r="V79">
            <v>12739852730</v>
          </cell>
          <cell r="X79" t="str">
            <v>740</v>
          </cell>
          <cell r="Y79" t="str">
            <v>Pitt County</v>
          </cell>
          <cell r="Z79">
            <v>12739852730</v>
          </cell>
          <cell r="AA79">
            <v>84337825.072600007</v>
          </cell>
          <cell r="AB79">
            <v>28915349</v>
          </cell>
          <cell r="AC79">
            <v>589178</v>
          </cell>
          <cell r="AD79">
            <v>113842352.07260001</v>
          </cell>
          <cell r="AE79">
            <v>24609</v>
          </cell>
          <cell r="AF79">
            <v>4626</v>
          </cell>
          <cell r="AG79">
            <v>0.75739999999999996</v>
          </cell>
          <cell r="AI79" t="str">
            <v>740</v>
          </cell>
          <cell r="AJ79" t="str">
            <v>Pitt County</v>
          </cell>
          <cell r="AK79">
            <v>113842352.07260001</v>
          </cell>
          <cell r="AL79">
            <v>24609</v>
          </cell>
          <cell r="AM79">
            <v>4626</v>
          </cell>
          <cell r="AN79">
            <v>0.75739999999999996</v>
          </cell>
          <cell r="AO79">
            <v>0.84179999999999999</v>
          </cell>
          <cell r="AP79">
            <v>0.90159999999999996</v>
          </cell>
          <cell r="AQ79">
            <v>0.83800000000000008</v>
          </cell>
          <cell r="AR79">
            <v>0.83800000000000008</v>
          </cell>
          <cell r="AS79">
            <v>1592.52</v>
          </cell>
          <cell r="AT79">
            <v>307.86000000000013</v>
          </cell>
          <cell r="AU79">
            <v>7576127</v>
          </cell>
          <cell r="AV79">
            <v>1</v>
          </cell>
          <cell r="AW79">
            <v>7576127</v>
          </cell>
          <cell r="BB79" t="str">
            <v>740</v>
          </cell>
          <cell r="BC79" t="str">
            <v>Pitt Co.</v>
          </cell>
          <cell r="BD79">
            <v>12739852730</v>
          </cell>
          <cell r="BE79">
            <v>651.97</v>
          </cell>
          <cell r="BF79">
            <v>19540551</v>
          </cell>
          <cell r="BG79">
            <v>0.84179999999999999</v>
          </cell>
          <cell r="BH79"/>
          <cell r="BI79">
            <v>24609</v>
          </cell>
          <cell r="BJ79">
            <v>37.75</v>
          </cell>
          <cell r="BK79">
            <v>176219</v>
          </cell>
          <cell r="BL79">
            <v>270</v>
          </cell>
          <cell r="BN79" t="str">
            <v>730</v>
          </cell>
          <cell r="BO79" t="str">
            <v>Person County</v>
          </cell>
          <cell r="BP79">
            <v>1.0165392156862745</v>
          </cell>
          <cell r="BQ79">
            <v>1.0518133333333333</v>
          </cell>
          <cell r="BR79">
            <v>1.0067647142331353</v>
          </cell>
          <cell r="BS79"/>
          <cell r="BT79">
            <v>2013</v>
          </cell>
          <cell r="BU79">
            <v>1.0234000000000001</v>
          </cell>
          <cell r="BV79"/>
          <cell r="BW79">
            <v>0.7</v>
          </cell>
          <cell r="BX79">
            <v>0.71599999999999997</v>
          </cell>
          <cell r="BY79">
            <v>1.0719000000000001</v>
          </cell>
          <cell r="CA79" t="str">
            <v>740</v>
          </cell>
          <cell r="CB79" t="str">
            <v>Pitt Co.</v>
          </cell>
          <cell r="CC79">
            <v>35995</v>
          </cell>
          <cell r="CD79">
            <v>37116</v>
          </cell>
          <cell r="CE79">
            <v>37943</v>
          </cell>
          <cell r="CF79">
            <v>37018</v>
          </cell>
          <cell r="CG79">
            <v>0.90159999999999996</v>
          </cell>
          <cell r="CH79"/>
          <cell r="CI79">
            <v>-925</v>
          </cell>
          <cell r="CJ79">
            <v>-2.4400000000000002E-2</v>
          </cell>
          <cell r="CL79" t="str">
            <v>740</v>
          </cell>
          <cell r="CM79" t="str">
            <v>Pitt Co.</v>
          </cell>
          <cell r="CN79">
            <v>0.83800000000000008</v>
          </cell>
          <cell r="CO79"/>
          <cell r="CP79">
            <v>24609</v>
          </cell>
          <cell r="CQ79">
            <v>38213340</v>
          </cell>
          <cell r="CR79">
            <v>0</v>
          </cell>
          <cell r="CS79">
            <v>38213340</v>
          </cell>
          <cell r="CT79">
            <v>1552.82</v>
          </cell>
          <cell r="CU79"/>
          <cell r="CV79">
            <v>1592.52</v>
          </cell>
          <cell r="CW79">
            <v>307.86000000000013</v>
          </cell>
          <cell r="CX79">
            <v>0.97499999999999998</v>
          </cell>
          <cell r="CY79"/>
          <cell r="CZ79">
            <v>0.69099999999999995</v>
          </cell>
          <cell r="DA79">
            <v>1</v>
          </cell>
          <cell r="DB79"/>
          <cell r="DC79">
            <v>1</v>
          </cell>
          <cell r="DX79" t="str">
            <v>320</v>
          </cell>
          <cell r="DY79" t="str">
            <v>32C</v>
          </cell>
          <cell r="DZ79" t="str">
            <v>CS</v>
          </cell>
          <cell r="EA79" t="str">
            <v>Carter Community Charter</v>
          </cell>
          <cell r="EB79">
            <v>250</v>
          </cell>
          <cell r="EC79"/>
          <cell r="ED79">
            <v>250</v>
          </cell>
          <cell r="EE79"/>
          <cell r="EF79"/>
          <cell r="EG79">
            <v>5.9979367097718382E-3</v>
          </cell>
          <cell r="EH79"/>
          <cell r="EI79">
            <v>0</v>
          </cell>
          <cell r="EJ79"/>
          <cell r="EK79">
            <v>0</v>
          </cell>
          <cell r="EL79"/>
          <cell r="EM79"/>
          <cell r="EN79"/>
          <cell r="EO79"/>
        </row>
        <row r="80">
          <cell r="K80" t="str">
            <v>750</v>
          </cell>
          <cell r="L80" t="str">
            <v>Polk County</v>
          </cell>
          <cell r="M80">
            <v>2524198245</v>
          </cell>
          <cell r="N80">
            <v>122258410</v>
          </cell>
          <cell r="O80">
            <v>2401939835</v>
          </cell>
          <cell r="P80">
            <v>2017</v>
          </cell>
          <cell r="Q80">
            <v>0.99970000000000003</v>
          </cell>
          <cell r="R80">
            <v>2402660633</v>
          </cell>
          <cell r="S80">
            <v>122258410</v>
          </cell>
          <cell r="T80">
            <v>86418488</v>
          </cell>
          <cell r="U80">
            <v>270834353</v>
          </cell>
          <cell r="V80">
            <v>2882171884</v>
          </cell>
          <cell r="X80" t="str">
            <v>750</v>
          </cell>
          <cell r="Y80" t="str">
            <v>Polk County</v>
          </cell>
          <cell r="Z80">
            <v>2882171884</v>
          </cell>
          <cell r="AA80">
            <v>19079977.872079998</v>
          </cell>
          <cell r="AB80">
            <v>3483149</v>
          </cell>
          <cell r="AC80">
            <v>168357</v>
          </cell>
          <cell r="AD80">
            <v>22731483.872079998</v>
          </cell>
          <cell r="AE80">
            <v>2128</v>
          </cell>
          <cell r="AF80">
            <v>10682</v>
          </cell>
          <cell r="AG80">
            <v>1.7488999999999999</v>
          </cell>
          <cell r="AI80" t="str">
            <v>750</v>
          </cell>
          <cell r="AJ80" t="str">
            <v>Polk County</v>
          </cell>
          <cell r="AK80">
            <v>22731483.872079998</v>
          </cell>
          <cell r="AL80">
            <v>2128</v>
          </cell>
          <cell r="AM80">
            <v>10682</v>
          </cell>
          <cell r="AN80">
            <v>1.7488999999999999</v>
          </cell>
          <cell r="AO80">
            <v>0.5222</v>
          </cell>
          <cell r="AP80">
            <v>1.0179</v>
          </cell>
          <cell r="AQ80">
            <v>1.2608000000000001</v>
          </cell>
          <cell r="AR80" t="str">
            <v/>
          </cell>
          <cell r="AS80" t="str">
            <v/>
          </cell>
          <cell r="AT80" t="str">
            <v/>
          </cell>
          <cell r="AU80">
            <v>0</v>
          </cell>
          <cell r="AV80" t="str">
            <v/>
          </cell>
          <cell r="AW80">
            <v>0</v>
          </cell>
          <cell r="BB80" t="str">
            <v>750</v>
          </cell>
          <cell r="BC80" t="str">
            <v>Polk Co.</v>
          </cell>
          <cell r="BD80">
            <v>2882171884</v>
          </cell>
          <cell r="BE80">
            <v>237.79</v>
          </cell>
          <cell r="BF80">
            <v>12120661</v>
          </cell>
          <cell r="BG80">
            <v>0.5222</v>
          </cell>
          <cell r="BH80"/>
          <cell r="BI80">
            <v>2128</v>
          </cell>
          <cell r="BJ80">
            <v>8.9499999999999993</v>
          </cell>
          <cell r="BK80">
            <v>21135</v>
          </cell>
          <cell r="BL80">
            <v>89</v>
          </cell>
          <cell r="BN80" t="str">
            <v>740</v>
          </cell>
          <cell r="BO80" t="str">
            <v>Pitt County</v>
          </cell>
          <cell r="BP80">
            <v>1</v>
          </cell>
          <cell r="BQ80">
            <v>0.99284805653710251</v>
          </cell>
          <cell r="BR80">
            <v>1.0031840524303659</v>
          </cell>
          <cell r="BS80"/>
          <cell r="BT80">
            <v>2016</v>
          </cell>
          <cell r="BU80">
            <v>1.0031840524303659</v>
          </cell>
          <cell r="BV80"/>
          <cell r="BW80">
            <v>0.68600000000000005</v>
          </cell>
          <cell r="BX80">
            <v>0.68799999999999994</v>
          </cell>
          <cell r="BY80">
            <v>1.0299</v>
          </cell>
          <cell r="CA80" t="str">
            <v>750</v>
          </cell>
          <cell r="CB80" t="str">
            <v>Polk Co.</v>
          </cell>
          <cell r="CC80">
            <v>40747</v>
          </cell>
          <cell r="CD80">
            <v>42030</v>
          </cell>
          <cell r="CE80">
            <v>42611</v>
          </cell>
          <cell r="CF80">
            <v>41796</v>
          </cell>
          <cell r="CG80">
            <v>1.0179</v>
          </cell>
          <cell r="CH80"/>
          <cell r="CI80">
            <v>-815</v>
          </cell>
          <cell r="CJ80">
            <v>-1.9099999999999999E-2</v>
          </cell>
          <cell r="CL80" t="str">
            <v>750</v>
          </cell>
          <cell r="CM80" t="str">
            <v>Polk Co.</v>
          </cell>
          <cell r="CN80" t="str">
            <v/>
          </cell>
          <cell r="CO80"/>
          <cell r="CP80">
            <v>2128</v>
          </cell>
          <cell r="CQ80">
            <v>5129788</v>
          </cell>
          <cell r="CR80">
            <v>0</v>
          </cell>
          <cell r="CS80">
            <v>5129788</v>
          </cell>
          <cell r="CT80">
            <v>2410.61</v>
          </cell>
          <cell r="CU80"/>
          <cell r="CV80" t="str">
            <v/>
          </cell>
          <cell r="CW80" t="str">
            <v/>
          </cell>
          <cell r="CX80" t="str">
            <v/>
          </cell>
          <cell r="CY80"/>
          <cell r="CZ80">
            <v>0.52900000000000003</v>
          </cell>
          <cell r="DA80" t="str">
            <v/>
          </cell>
          <cell r="DB80"/>
          <cell r="DC80" t="str">
            <v/>
          </cell>
          <cell r="DX80" t="str">
            <v>320</v>
          </cell>
          <cell r="DY80" t="str">
            <v>32D</v>
          </cell>
          <cell r="DZ80" t="str">
            <v>CS</v>
          </cell>
          <cell r="EA80" t="str">
            <v>Kestrel Heights CS</v>
          </cell>
          <cell r="EB80">
            <v>676</v>
          </cell>
          <cell r="EC80"/>
          <cell r="ED80">
            <v>676</v>
          </cell>
          <cell r="EE80"/>
          <cell r="EF80"/>
          <cell r="EG80">
            <v>1.6218420863223053E-2</v>
          </cell>
          <cell r="EH80"/>
          <cell r="EI80">
            <v>0</v>
          </cell>
          <cell r="EJ80"/>
          <cell r="EK80">
            <v>0</v>
          </cell>
          <cell r="EL80"/>
          <cell r="EM80"/>
          <cell r="EN80"/>
          <cell r="EO80"/>
        </row>
        <row r="81">
          <cell r="K81" t="str">
            <v>760</v>
          </cell>
          <cell r="L81" t="str">
            <v>Randolph County</v>
          </cell>
          <cell r="M81">
            <v>8063388754</v>
          </cell>
          <cell r="N81">
            <v>150854904</v>
          </cell>
          <cell r="O81">
            <v>7912533850</v>
          </cell>
          <cell r="P81">
            <v>2014</v>
          </cell>
          <cell r="Q81">
            <v>0.94410000000000005</v>
          </cell>
          <cell r="R81">
            <v>8381033630</v>
          </cell>
          <cell r="S81">
            <v>150854904</v>
          </cell>
          <cell r="T81">
            <v>292691811</v>
          </cell>
          <cell r="U81">
            <v>2388960063</v>
          </cell>
          <cell r="V81">
            <v>11213540408</v>
          </cell>
          <cell r="X81" t="str">
            <v>760</v>
          </cell>
          <cell r="Y81" t="str">
            <v>Randolph County</v>
          </cell>
          <cell r="Z81">
            <v>11213540408</v>
          </cell>
          <cell r="AA81">
            <v>74233637.500960007</v>
          </cell>
          <cell r="AB81">
            <v>22796388</v>
          </cell>
          <cell r="AC81">
            <v>1055415</v>
          </cell>
          <cell r="AD81">
            <v>98085440.500960007</v>
          </cell>
          <cell r="AE81">
            <v>22174</v>
          </cell>
          <cell r="AF81">
            <v>4423</v>
          </cell>
          <cell r="AG81">
            <v>0.72409999999999997</v>
          </cell>
          <cell r="AI81" t="str">
            <v>760</v>
          </cell>
          <cell r="AJ81" t="str">
            <v>Randolph County</v>
          </cell>
          <cell r="AK81">
            <v>98085440.500960007</v>
          </cell>
          <cell r="AL81">
            <v>22174</v>
          </cell>
          <cell r="AM81">
            <v>4423</v>
          </cell>
          <cell r="AN81">
            <v>0.72409999999999997</v>
          </cell>
          <cell r="AO81">
            <v>0.61729999999999996</v>
          </cell>
          <cell r="AP81">
            <v>0.81979999999999997</v>
          </cell>
          <cell r="AQ81">
            <v>0.76119999999999999</v>
          </cell>
          <cell r="AR81">
            <v>0.76119999999999999</v>
          </cell>
          <cell r="AS81">
            <v>1446.57</v>
          </cell>
          <cell r="AT81">
            <v>453.81000000000017</v>
          </cell>
          <cell r="AU81">
            <v>10062783</v>
          </cell>
          <cell r="AV81">
            <v>0.88300000000000001</v>
          </cell>
          <cell r="AW81">
            <v>8885437</v>
          </cell>
          <cell r="BB81" t="str">
            <v>760</v>
          </cell>
          <cell r="BC81" t="str">
            <v>Randolph Co.</v>
          </cell>
          <cell r="BD81">
            <v>11213540408</v>
          </cell>
          <cell r="BE81">
            <v>782.52</v>
          </cell>
          <cell r="BF81">
            <v>14330037</v>
          </cell>
          <cell r="BG81">
            <v>0.61729999999999996</v>
          </cell>
          <cell r="BH81"/>
          <cell r="BI81">
            <v>22174</v>
          </cell>
          <cell r="BJ81">
            <v>28.34</v>
          </cell>
          <cell r="BK81">
            <v>143477</v>
          </cell>
          <cell r="BL81">
            <v>183</v>
          </cell>
          <cell r="BN81" t="str">
            <v>750</v>
          </cell>
          <cell r="BO81" t="str">
            <v>Polk County</v>
          </cell>
          <cell r="BP81">
            <v>0.99729130434782609</v>
          </cell>
          <cell r="BQ81">
            <v>1.0148950617283949</v>
          </cell>
          <cell r="BR81">
            <v>0.96769565217391307</v>
          </cell>
          <cell r="BS81"/>
          <cell r="BT81">
            <v>2009</v>
          </cell>
          <cell r="BU81">
            <v>0.98839999999999995</v>
          </cell>
          <cell r="BV81"/>
          <cell r="BW81">
            <v>0.53749999999999998</v>
          </cell>
          <cell r="BX81">
            <v>0.53100000000000003</v>
          </cell>
          <cell r="BY81">
            <v>0.79490000000000005</v>
          </cell>
          <cell r="CA81" t="str">
            <v>760</v>
          </cell>
          <cell r="CB81" t="str">
            <v>Randolph Co.</v>
          </cell>
          <cell r="CC81">
            <v>32877</v>
          </cell>
          <cell r="CD81">
            <v>34002</v>
          </cell>
          <cell r="CE81">
            <v>34110</v>
          </cell>
          <cell r="CF81">
            <v>33663</v>
          </cell>
          <cell r="CG81">
            <v>0.81979999999999997</v>
          </cell>
          <cell r="CH81"/>
          <cell r="CI81">
            <v>-447</v>
          </cell>
          <cell r="CJ81">
            <v>-1.3100000000000001E-2</v>
          </cell>
          <cell r="CL81" t="str">
            <v>760</v>
          </cell>
          <cell r="CM81" t="str">
            <v>Randolph Co.</v>
          </cell>
          <cell r="CN81">
            <v>0.76119999999999999</v>
          </cell>
          <cell r="CO81"/>
          <cell r="CP81">
            <v>22174</v>
          </cell>
          <cell r="CQ81">
            <v>22817355</v>
          </cell>
          <cell r="CR81">
            <v>5499534</v>
          </cell>
          <cell r="CS81">
            <v>28316889</v>
          </cell>
          <cell r="CT81">
            <v>1277.03</v>
          </cell>
          <cell r="CU81"/>
          <cell r="CV81">
            <v>1446.57</v>
          </cell>
          <cell r="CW81">
            <v>453.81000000000017</v>
          </cell>
          <cell r="CX81">
            <v>0.88300000000000001</v>
          </cell>
          <cell r="CY81"/>
          <cell r="CZ81">
            <v>0.61599999999999999</v>
          </cell>
          <cell r="DA81" t="str">
            <v/>
          </cell>
          <cell r="DB81"/>
          <cell r="DC81">
            <v>0.88300000000000001</v>
          </cell>
          <cell r="DX81" t="str">
            <v>320</v>
          </cell>
          <cell r="DY81" t="str">
            <v>32H</v>
          </cell>
          <cell r="DZ81" t="str">
            <v>CS</v>
          </cell>
          <cell r="EA81" t="str">
            <v>Research Triangle Charter Academy</v>
          </cell>
          <cell r="EB81">
            <v>818</v>
          </cell>
          <cell r="EC81"/>
          <cell r="ED81">
            <v>818</v>
          </cell>
          <cell r="EE81"/>
          <cell r="EF81"/>
          <cell r="EG81">
            <v>1.9625248914373457E-2</v>
          </cell>
          <cell r="EH81"/>
          <cell r="EI81">
            <v>0</v>
          </cell>
          <cell r="EJ81"/>
          <cell r="EK81">
            <v>0</v>
          </cell>
          <cell r="EL81"/>
          <cell r="EM81"/>
          <cell r="EN81"/>
          <cell r="EO81"/>
        </row>
        <row r="82">
          <cell r="K82" t="str">
            <v>770</v>
          </cell>
          <cell r="L82" t="str">
            <v>Richmond County</v>
          </cell>
          <cell r="M82">
            <v>1865856128</v>
          </cell>
          <cell r="N82">
            <v>88198291</v>
          </cell>
          <cell r="O82">
            <v>1777657837</v>
          </cell>
          <cell r="P82">
            <v>2016</v>
          </cell>
          <cell r="Q82">
            <v>0.98719999999999997</v>
          </cell>
          <cell r="R82">
            <v>1800706885</v>
          </cell>
          <cell r="S82">
            <v>88198291</v>
          </cell>
          <cell r="T82">
            <v>784236186</v>
          </cell>
          <cell r="U82">
            <v>655270990</v>
          </cell>
          <cell r="V82">
            <v>3328412352</v>
          </cell>
          <cell r="X82" t="str">
            <v>770</v>
          </cell>
          <cell r="Y82" t="str">
            <v>Richmond County</v>
          </cell>
          <cell r="Z82">
            <v>3328412352</v>
          </cell>
          <cell r="AA82">
            <v>22034089.770240001</v>
          </cell>
          <cell r="AB82">
            <v>6747931</v>
          </cell>
          <cell r="AC82">
            <v>156851</v>
          </cell>
          <cell r="AD82">
            <v>28938871.770240001</v>
          </cell>
          <cell r="AE82">
            <v>7100</v>
          </cell>
          <cell r="AF82">
            <v>4076</v>
          </cell>
          <cell r="AG82">
            <v>0.6673</v>
          </cell>
          <cell r="AI82" t="str">
            <v>770</v>
          </cell>
          <cell r="AJ82" t="str">
            <v>Richmond County</v>
          </cell>
          <cell r="AK82">
            <v>28938871.770240001</v>
          </cell>
          <cell r="AL82">
            <v>7100</v>
          </cell>
          <cell r="AM82">
            <v>4076</v>
          </cell>
          <cell r="AN82">
            <v>0.6673</v>
          </cell>
          <cell r="AO82">
            <v>0.30259999999999998</v>
          </cell>
          <cell r="AP82">
            <v>0.77039999999999997</v>
          </cell>
          <cell r="AQ82">
            <v>0.68240000000000001</v>
          </cell>
          <cell r="AR82">
            <v>0.68240000000000001</v>
          </cell>
          <cell r="AS82">
            <v>1296.82</v>
          </cell>
          <cell r="AT82">
            <v>603.56000000000017</v>
          </cell>
          <cell r="AU82">
            <v>4285276</v>
          </cell>
          <cell r="AV82">
            <v>1</v>
          </cell>
          <cell r="AW82">
            <v>4285276</v>
          </cell>
          <cell r="BB82" t="str">
            <v>770</v>
          </cell>
          <cell r="BC82" t="str">
            <v>Richmond Co.</v>
          </cell>
          <cell r="BD82">
            <v>3328412352</v>
          </cell>
          <cell r="BE82">
            <v>473.82</v>
          </cell>
          <cell r="BF82">
            <v>7024635</v>
          </cell>
          <cell r="BG82">
            <v>0.30259999999999998</v>
          </cell>
          <cell r="BH82"/>
          <cell r="BI82">
            <v>7100</v>
          </cell>
          <cell r="BJ82">
            <v>14.98</v>
          </cell>
          <cell r="BK82">
            <v>44999</v>
          </cell>
          <cell r="BL82">
            <v>95</v>
          </cell>
          <cell r="BN82" t="str">
            <v>760</v>
          </cell>
          <cell r="BO82" t="str">
            <v>Randolph County</v>
          </cell>
          <cell r="BP82">
            <v>0.97999110472624906</v>
          </cell>
          <cell r="BQ82">
            <v>0.95811509591326105</v>
          </cell>
          <cell r="BR82">
            <v>0.96471328671328682</v>
          </cell>
          <cell r="BS82"/>
          <cell r="BT82">
            <v>2014</v>
          </cell>
          <cell r="BU82">
            <v>0.96509999999999996</v>
          </cell>
          <cell r="BV82"/>
          <cell r="BW82">
            <v>0.65249999999999997</v>
          </cell>
          <cell r="BX82">
            <v>0.63</v>
          </cell>
          <cell r="BY82">
            <v>0.94310000000000005</v>
          </cell>
          <cell r="CA82" t="str">
            <v>770</v>
          </cell>
          <cell r="CB82" t="str">
            <v>Richmond Co.</v>
          </cell>
          <cell r="CC82">
            <v>30209</v>
          </cell>
          <cell r="CD82">
            <v>31842</v>
          </cell>
          <cell r="CE82">
            <v>32848</v>
          </cell>
          <cell r="CF82">
            <v>31633</v>
          </cell>
          <cell r="CG82">
            <v>0.77039999999999997</v>
          </cell>
          <cell r="CH82"/>
          <cell r="CI82">
            <v>-1215</v>
          </cell>
          <cell r="CJ82">
            <v>-3.6999999999999998E-2</v>
          </cell>
          <cell r="CL82" t="str">
            <v>770</v>
          </cell>
          <cell r="CM82" t="str">
            <v>Richmond Co.</v>
          </cell>
          <cell r="CN82">
            <v>0.68240000000000001</v>
          </cell>
          <cell r="CO82"/>
          <cell r="CP82">
            <v>7100</v>
          </cell>
          <cell r="CQ82">
            <v>7485000</v>
          </cell>
          <cell r="CR82">
            <v>0</v>
          </cell>
          <cell r="CS82">
            <v>7485000</v>
          </cell>
          <cell r="CT82">
            <v>1054.23</v>
          </cell>
          <cell r="CU82"/>
          <cell r="CV82">
            <v>1296.82</v>
          </cell>
          <cell r="CW82">
            <v>603.56000000000017</v>
          </cell>
          <cell r="CX82">
            <v>0.81299999999999994</v>
          </cell>
          <cell r="CY82"/>
          <cell r="CZ82">
            <v>0.78</v>
          </cell>
          <cell r="DA82">
            <v>1</v>
          </cell>
          <cell r="DB82"/>
          <cell r="DC82">
            <v>1</v>
          </cell>
          <cell r="DX82" t="str">
            <v>320</v>
          </cell>
          <cell r="DY82" t="str">
            <v>32K</v>
          </cell>
          <cell r="DZ82" t="str">
            <v>CS</v>
          </cell>
          <cell r="EA82" t="str">
            <v>Central Park School for Children</v>
          </cell>
          <cell r="EB82">
            <v>630</v>
          </cell>
          <cell r="EC82"/>
          <cell r="ED82">
            <v>630</v>
          </cell>
          <cell r="EE82"/>
          <cell r="EF82"/>
          <cell r="EG82">
            <v>1.5114800508625032E-2</v>
          </cell>
          <cell r="EH82"/>
          <cell r="EI82">
            <v>0</v>
          </cell>
          <cell r="EJ82"/>
          <cell r="EK82">
            <v>0</v>
          </cell>
          <cell r="EL82"/>
          <cell r="EM82"/>
          <cell r="EN82"/>
          <cell r="EO82"/>
        </row>
        <row r="83">
          <cell r="K83" t="str">
            <v>780</v>
          </cell>
          <cell r="L83" t="str">
            <v>Robeson County</v>
          </cell>
          <cell r="M83">
            <v>4367638178</v>
          </cell>
          <cell r="N83">
            <v>247485200</v>
          </cell>
          <cell r="O83">
            <v>4120152978</v>
          </cell>
          <cell r="P83">
            <v>2010</v>
          </cell>
          <cell r="Q83">
            <v>0.99180000000000001</v>
          </cell>
          <cell r="R83">
            <v>4154217562</v>
          </cell>
          <cell r="S83">
            <v>247485200</v>
          </cell>
          <cell r="T83">
            <v>369055256</v>
          </cell>
          <cell r="U83">
            <v>1923642850</v>
          </cell>
          <cell r="V83">
            <v>6694400868</v>
          </cell>
          <cell r="X83" t="str">
            <v>780</v>
          </cell>
          <cell r="Y83" t="str">
            <v>Robeson County</v>
          </cell>
          <cell r="Z83">
            <v>6694400868</v>
          </cell>
          <cell r="AA83">
            <v>44316933.746160001</v>
          </cell>
          <cell r="AB83">
            <v>23120933</v>
          </cell>
          <cell r="AC83">
            <v>537366</v>
          </cell>
          <cell r="AD83">
            <v>67975232.746160001</v>
          </cell>
          <cell r="AE83">
            <v>22339</v>
          </cell>
          <cell r="AF83">
            <v>3043</v>
          </cell>
          <cell r="AG83">
            <v>0.49819999999999998</v>
          </cell>
          <cell r="AI83" t="str">
            <v>780</v>
          </cell>
          <cell r="AJ83" t="str">
            <v>Robeson County</v>
          </cell>
          <cell r="AK83">
            <v>67975232.746160001</v>
          </cell>
          <cell r="AL83">
            <v>22339</v>
          </cell>
          <cell r="AM83">
            <v>3043</v>
          </cell>
          <cell r="AN83">
            <v>0.49819999999999998</v>
          </cell>
          <cell r="AO83">
            <v>0.30380000000000001</v>
          </cell>
          <cell r="AP83">
            <v>0.66239999999999999</v>
          </cell>
          <cell r="AQ83">
            <v>0.56089999999999995</v>
          </cell>
          <cell r="AR83">
            <v>0.56089999999999995</v>
          </cell>
          <cell r="AS83">
            <v>1065.92</v>
          </cell>
          <cell r="AT83">
            <v>834.46</v>
          </cell>
          <cell r="AU83">
            <v>18641002</v>
          </cell>
          <cell r="AV83">
            <v>1</v>
          </cell>
          <cell r="AW83">
            <v>18641002</v>
          </cell>
          <cell r="BB83" t="str">
            <v>780</v>
          </cell>
          <cell r="BC83" t="str">
            <v>Robeson Co.</v>
          </cell>
          <cell r="BD83">
            <v>6694400868</v>
          </cell>
          <cell r="BE83">
            <v>949.22</v>
          </cell>
          <cell r="BF83">
            <v>7052528</v>
          </cell>
          <cell r="BG83">
            <v>0.30380000000000001</v>
          </cell>
          <cell r="BH83"/>
          <cell r="BI83">
            <v>22339</v>
          </cell>
          <cell r="BJ83">
            <v>23.53</v>
          </cell>
          <cell r="BK83">
            <v>132914</v>
          </cell>
          <cell r="BL83">
            <v>140</v>
          </cell>
          <cell r="BN83" t="str">
            <v>770</v>
          </cell>
          <cell r="BO83" t="str">
            <v>Richmond County</v>
          </cell>
          <cell r="BP83">
            <v>1.0570504201680673</v>
          </cell>
          <cell r="BQ83">
            <v>1.0068461538461539</v>
          </cell>
          <cell r="BR83">
            <v>1.0077414285714286</v>
          </cell>
          <cell r="BS83"/>
          <cell r="BT83">
            <v>2016</v>
          </cell>
          <cell r="BU83">
            <v>1.0077414285714286</v>
          </cell>
          <cell r="BV83"/>
          <cell r="BW83">
            <v>0.79</v>
          </cell>
          <cell r="BX83">
            <v>0.79600000000000004</v>
          </cell>
          <cell r="BY83">
            <v>1.1916</v>
          </cell>
          <cell r="CA83" t="str">
            <v>780</v>
          </cell>
          <cell r="CB83" t="str">
            <v>Robeson Co.</v>
          </cell>
          <cell r="CC83">
            <v>26668</v>
          </cell>
          <cell r="CD83">
            <v>27215</v>
          </cell>
          <cell r="CE83">
            <v>27717</v>
          </cell>
          <cell r="CF83">
            <v>27200</v>
          </cell>
          <cell r="CG83">
            <v>0.66239999999999999</v>
          </cell>
          <cell r="CH83"/>
          <cell r="CI83">
            <v>-517</v>
          </cell>
          <cell r="CJ83">
            <v>-1.8700000000000001E-2</v>
          </cell>
          <cell r="CL83" t="str">
            <v>780</v>
          </cell>
          <cell r="CM83" t="str">
            <v>Robeson Co.</v>
          </cell>
          <cell r="CN83">
            <v>0.56089999999999995</v>
          </cell>
          <cell r="CO83"/>
          <cell r="CP83">
            <v>22339</v>
          </cell>
          <cell r="CQ83">
            <v>12375000</v>
          </cell>
          <cell r="CR83">
            <v>0</v>
          </cell>
          <cell r="CS83">
            <v>12375000</v>
          </cell>
          <cell r="CT83">
            <v>553.96</v>
          </cell>
          <cell r="CU83"/>
          <cell r="CV83">
            <v>1065.92</v>
          </cell>
          <cell r="CW83">
            <v>834.46</v>
          </cell>
          <cell r="CX83">
            <v>0.52</v>
          </cell>
          <cell r="CY83"/>
          <cell r="CZ83">
            <v>0.76400000000000001</v>
          </cell>
          <cell r="DA83">
            <v>1</v>
          </cell>
          <cell r="DB83"/>
          <cell r="DC83">
            <v>1</v>
          </cell>
          <cell r="DX83" t="str">
            <v>320</v>
          </cell>
          <cell r="DY83" t="str">
            <v>32L</v>
          </cell>
          <cell r="DZ83" t="str">
            <v>CS</v>
          </cell>
          <cell r="EA83" t="str">
            <v>Voyager Academy</v>
          </cell>
          <cell r="EB83">
            <v>1380</v>
          </cell>
          <cell r="EC83"/>
          <cell r="ED83">
            <v>1380</v>
          </cell>
          <cell r="EE83"/>
          <cell r="EF83"/>
          <cell r="EG83">
            <v>3.3108610637940551E-2</v>
          </cell>
          <cell r="EH83"/>
          <cell r="EI83">
            <v>0</v>
          </cell>
          <cell r="EJ83"/>
          <cell r="EK83">
            <v>0</v>
          </cell>
          <cell r="EL83"/>
          <cell r="EM83"/>
          <cell r="EN83"/>
          <cell r="EO83"/>
        </row>
        <row r="84">
          <cell r="K84" t="str">
            <v>790</v>
          </cell>
          <cell r="L84" t="str">
            <v>Rockingham County</v>
          </cell>
          <cell r="M84">
            <v>4954624489</v>
          </cell>
          <cell r="N84">
            <v>168879188</v>
          </cell>
          <cell r="O84">
            <v>4785745301</v>
          </cell>
          <cell r="P84">
            <v>2011</v>
          </cell>
          <cell r="Q84">
            <v>1.0307999999999999</v>
          </cell>
          <cell r="R84">
            <v>4642748643</v>
          </cell>
          <cell r="S84">
            <v>168879188</v>
          </cell>
          <cell r="T84">
            <v>832705416</v>
          </cell>
          <cell r="U84">
            <v>1558580417</v>
          </cell>
          <cell r="V84">
            <v>7202913664</v>
          </cell>
          <cell r="X84" t="str">
            <v>790</v>
          </cell>
          <cell r="Y84" t="str">
            <v>Rockingham County</v>
          </cell>
          <cell r="Z84">
            <v>7202913664</v>
          </cell>
          <cell r="AA84">
            <v>47683288.455679998</v>
          </cell>
          <cell r="AB84">
            <v>12425306</v>
          </cell>
          <cell r="AC84">
            <v>310131</v>
          </cell>
          <cell r="AD84">
            <v>60418725.455679998</v>
          </cell>
          <cell r="AE84">
            <v>12533</v>
          </cell>
          <cell r="AF84">
            <v>4821</v>
          </cell>
          <cell r="AG84">
            <v>0.7893</v>
          </cell>
          <cell r="AI84" t="str">
            <v>790</v>
          </cell>
          <cell r="AJ84" t="str">
            <v>Rockingham County</v>
          </cell>
          <cell r="AK84">
            <v>60418725.455679998</v>
          </cell>
          <cell r="AL84">
            <v>12533</v>
          </cell>
          <cell r="AM84">
            <v>4821</v>
          </cell>
          <cell r="AN84">
            <v>0.7893</v>
          </cell>
          <cell r="AO84">
            <v>0.54869999999999997</v>
          </cell>
          <cell r="AP84">
            <v>0.82250000000000001</v>
          </cell>
          <cell r="AQ84">
            <v>0.78189999999999993</v>
          </cell>
          <cell r="AR84">
            <v>0.78189999999999993</v>
          </cell>
          <cell r="AS84">
            <v>1485.91</v>
          </cell>
          <cell r="AT84">
            <v>414.47</v>
          </cell>
          <cell r="AU84">
            <v>5194553</v>
          </cell>
          <cell r="AV84">
            <v>1</v>
          </cell>
          <cell r="AW84">
            <v>5194553</v>
          </cell>
          <cell r="BB84" t="str">
            <v>790</v>
          </cell>
          <cell r="BC84" t="str">
            <v>Rockingham Co.</v>
          </cell>
          <cell r="BD84">
            <v>7202913664</v>
          </cell>
          <cell r="BE84">
            <v>565.54999999999995</v>
          </cell>
          <cell r="BF84">
            <v>12736122</v>
          </cell>
          <cell r="BG84">
            <v>0.54869999999999997</v>
          </cell>
          <cell r="BH84"/>
          <cell r="BI84">
            <v>12533</v>
          </cell>
          <cell r="BJ84">
            <v>22.16</v>
          </cell>
          <cell r="BK84">
            <v>91920</v>
          </cell>
          <cell r="BL84">
            <v>163</v>
          </cell>
          <cell r="BN84" t="str">
            <v>780</v>
          </cell>
          <cell r="BO84" t="str">
            <v>Robeson County</v>
          </cell>
          <cell r="BP84">
            <v>1</v>
          </cell>
          <cell r="BQ84">
            <v>0.99950000000000006</v>
          </cell>
          <cell r="BR84">
            <v>0.99822222222222223</v>
          </cell>
          <cell r="BS84"/>
          <cell r="BT84">
            <v>2010</v>
          </cell>
          <cell r="BU84">
            <v>0.99890000000000001</v>
          </cell>
          <cell r="BV84"/>
          <cell r="BW84">
            <v>0.77</v>
          </cell>
          <cell r="BX84">
            <v>0.76900000000000002</v>
          </cell>
          <cell r="BY84">
            <v>1.1512</v>
          </cell>
          <cell r="CA84" t="str">
            <v>790</v>
          </cell>
          <cell r="CB84" t="str">
            <v>Rockingham Co.</v>
          </cell>
          <cell r="CC84">
            <v>32978</v>
          </cell>
          <cell r="CD84">
            <v>33891</v>
          </cell>
          <cell r="CE84">
            <v>34445</v>
          </cell>
          <cell r="CF84">
            <v>33771.333333333336</v>
          </cell>
          <cell r="CG84">
            <v>0.82250000000000001</v>
          </cell>
          <cell r="CH84"/>
          <cell r="CI84">
            <v>-673.66666666666424</v>
          </cell>
          <cell r="CJ84">
            <v>-1.9599999999999999E-2</v>
          </cell>
          <cell r="CL84" t="str">
            <v>790</v>
          </cell>
          <cell r="CM84" t="str">
            <v>Rockingham Co.</v>
          </cell>
          <cell r="CN84">
            <v>0.78189999999999993</v>
          </cell>
          <cell r="CO84"/>
          <cell r="CP84">
            <v>12533</v>
          </cell>
          <cell r="CQ84">
            <v>15834840</v>
          </cell>
          <cell r="CR84">
            <v>0</v>
          </cell>
          <cell r="CS84">
            <v>15834840</v>
          </cell>
          <cell r="CT84">
            <v>1263.45</v>
          </cell>
          <cell r="CU84"/>
          <cell r="CV84">
            <v>1485.91</v>
          </cell>
          <cell r="CW84">
            <v>414.47</v>
          </cell>
          <cell r="CX84">
            <v>0.85</v>
          </cell>
          <cell r="CY84"/>
          <cell r="CZ84">
            <v>0.71699999999999997</v>
          </cell>
          <cell r="DA84">
            <v>1</v>
          </cell>
          <cell r="DB84"/>
          <cell r="DC84">
            <v>1</v>
          </cell>
          <cell r="DX84" t="str">
            <v>320</v>
          </cell>
          <cell r="DY84" t="str">
            <v>32M</v>
          </cell>
          <cell r="DZ84" t="str">
            <v>CS</v>
          </cell>
          <cell r="EA84" t="str">
            <v>Global Scholars Academy</v>
          </cell>
          <cell r="EB84">
            <v>250</v>
          </cell>
          <cell r="EC84"/>
          <cell r="ED84">
            <v>250</v>
          </cell>
          <cell r="EE84"/>
          <cell r="EF84"/>
          <cell r="EG84">
            <v>5.9979367097718382E-3</v>
          </cell>
          <cell r="EH84"/>
          <cell r="EI84">
            <v>0</v>
          </cell>
          <cell r="EJ84"/>
          <cell r="EK84">
            <v>0</v>
          </cell>
          <cell r="EL84"/>
          <cell r="EM84"/>
          <cell r="EN84"/>
          <cell r="EO84"/>
        </row>
        <row r="85">
          <cell r="K85" t="str">
            <v>800</v>
          </cell>
          <cell r="L85" t="str">
            <v>Rowan County</v>
          </cell>
          <cell r="M85">
            <v>8980779698</v>
          </cell>
          <cell r="N85">
            <v>317180098</v>
          </cell>
          <cell r="O85">
            <v>8663599600</v>
          </cell>
          <cell r="P85">
            <v>2015</v>
          </cell>
          <cell r="Q85">
            <v>0.98050000000000004</v>
          </cell>
          <cell r="R85">
            <v>8835899643</v>
          </cell>
          <cell r="S85">
            <v>317180098</v>
          </cell>
          <cell r="T85">
            <v>741153450</v>
          </cell>
          <cell r="U85">
            <v>2586804429</v>
          </cell>
          <cell r="V85">
            <v>12481037620</v>
          </cell>
          <cell r="X85" t="str">
            <v>800</v>
          </cell>
          <cell r="Y85" t="str">
            <v>Rowan County</v>
          </cell>
          <cell r="Z85">
            <v>12481037620</v>
          </cell>
          <cell r="AA85">
            <v>82624469.044400007</v>
          </cell>
          <cell r="AB85">
            <v>22497021</v>
          </cell>
          <cell r="AC85">
            <v>717234</v>
          </cell>
          <cell r="AD85">
            <v>105838724.04440001</v>
          </cell>
          <cell r="AE85">
            <v>20174</v>
          </cell>
          <cell r="AF85">
            <v>5246</v>
          </cell>
          <cell r="AG85">
            <v>0.8589</v>
          </cell>
          <cell r="AI85" t="str">
            <v>800</v>
          </cell>
          <cell r="AJ85" t="str">
            <v>Rowan County</v>
          </cell>
          <cell r="AK85">
            <v>105838724.04440001</v>
          </cell>
          <cell r="AL85">
            <v>20174</v>
          </cell>
          <cell r="AM85">
            <v>5246</v>
          </cell>
          <cell r="AN85">
            <v>0.8589</v>
          </cell>
          <cell r="AO85">
            <v>1.0513999999999999</v>
          </cell>
          <cell r="AP85">
            <v>0.83479999999999999</v>
          </cell>
          <cell r="AQ85">
            <v>0.86609999999999998</v>
          </cell>
          <cell r="AR85">
            <v>0.86609999999999998</v>
          </cell>
          <cell r="AS85">
            <v>1645.92</v>
          </cell>
          <cell r="AT85">
            <v>254.46000000000004</v>
          </cell>
          <cell r="AU85">
            <v>5133476</v>
          </cell>
          <cell r="AV85">
            <v>1</v>
          </cell>
          <cell r="AW85">
            <v>5133476</v>
          </cell>
          <cell r="BB85" t="str">
            <v>800</v>
          </cell>
          <cell r="BC85" t="str">
            <v>Rowan Co.</v>
          </cell>
          <cell r="BD85">
            <v>12481037620</v>
          </cell>
          <cell r="BE85">
            <v>511.37</v>
          </cell>
          <cell r="BF85">
            <v>24407059</v>
          </cell>
          <cell r="BG85">
            <v>1.0513999999999999</v>
          </cell>
          <cell r="BH85"/>
          <cell r="BI85">
            <v>20174</v>
          </cell>
          <cell r="BJ85">
            <v>39.450000000000003</v>
          </cell>
          <cell r="BK85">
            <v>140537</v>
          </cell>
          <cell r="BL85">
            <v>275</v>
          </cell>
          <cell r="BN85" t="str">
            <v>790</v>
          </cell>
          <cell r="BO85" t="str">
            <v>Rockingham County</v>
          </cell>
          <cell r="BP85">
            <v>1.008376599292228</v>
          </cell>
          <cell r="BQ85">
            <v>1.0353351463607594</v>
          </cell>
          <cell r="BR85">
            <v>1.0519730769230768</v>
          </cell>
          <cell r="BS85"/>
          <cell r="BT85">
            <v>2011</v>
          </cell>
          <cell r="BU85">
            <v>1.0391999999999999</v>
          </cell>
          <cell r="BV85"/>
          <cell r="BW85">
            <v>0.69599999999999995</v>
          </cell>
          <cell r="BX85">
            <v>0.72299999999999998</v>
          </cell>
          <cell r="BY85">
            <v>1.0823</v>
          </cell>
          <cell r="CA85" t="str">
            <v>800</v>
          </cell>
          <cell r="CB85" t="str">
            <v>Rowan Co.</v>
          </cell>
          <cell r="CC85">
            <v>32931</v>
          </cell>
          <cell r="CD85">
            <v>34592</v>
          </cell>
          <cell r="CE85">
            <v>35307</v>
          </cell>
          <cell r="CF85">
            <v>34276.666666666664</v>
          </cell>
          <cell r="CG85">
            <v>0.83479999999999999</v>
          </cell>
          <cell r="CH85"/>
          <cell r="CI85">
            <v>-1030.3333333333358</v>
          </cell>
          <cell r="CJ85">
            <v>-2.92E-2</v>
          </cell>
          <cell r="CL85" t="str">
            <v>800</v>
          </cell>
          <cell r="CM85" t="str">
            <v xml:space="preserve">Rowan Co.  </v>
          </cell>
          <cell r="CN85">
            <v>0.86609999999999998</v>
          </cell>
          <cell r="CO85"/>
          <cell r="CP85">
            <v>20174</v>
          </cell>
          <cell r="CQ85">
            <v>37700048</v>
          </cell>
          <cell r="CR85">
            <v>0</v>
          </cell>
          <cell r="CS85">
            <v>37700048</v>
          </cell>
          <cell r="CT85">
            <v>1868.74</v>
          </cell>
          <cell r="CU85"/>
          <cell r="CV85">
            <v>1645.92</v>
          </cell>
          <cell r="CW85">
            <v>254.46000000000004</v>
          </cell>
          <cell r="CX85">
            <v>1</v>
          </cell>
          <cell r="CY85"/>
          <cell r="CZ85">
            <v>0.65</v>
          </cell>
          <cell r="DA85" t="str">
            <v/>
          </cell>
          <cell r="DB85"/>
          <cell r="DC85">
            <v>1</v>
          </cell>
          <cell r="DX85" t="str">
            <v>320</v>
          </cell>
          <cell r="DY85" t="str">
            <v>32N</v>
          </cell>
          <cell r="DZ85" t="str">
            <v>CS</v>
          </cell>
          <cell r="EA85" t="str">
            <v>Research Triangle High School</v>
          </cell>
          <cell r="EB85">
            <v>560</v>
          </cell>
          <cell r="EC85"/>
          <cell r="ED85">
            <v>560</v>
          </cell>
          <cell r="EE85"/>
          <cell r="EF85"/>
          <cell r="EG85">
            <v>1.3435378229888918E-2</v>
          </cell>
          <cell r="EH85"/>
          <cell r="EI85">
            <v>0</v>
          </cell>
          <cell r="EJ85"/>
          <cell r="EK85">
            <v>0</v>
          </cell>
          <cell r="EL85"/>
          <cell r="EM85"/>
          <cell r="EN85"/>
          <cell r="EO85"/>
        </row>
        <row r="86">
          <cell r="K86" t="str">
            <v>810</v>
          </cell>
          <cell r="L86" t="str">
            <v>Rutherford County</v>
          </cell>
          <cell r="M86">
            <v>4531215104</v>
          </cell>
          <cell r="N86">
            <v>141589400</v>
          </cell>
          <cell r="O86">
            <v>4389625704</v>
          </cell>
          <cell r="P86">
            <v>2012</v>
          </cell>
          <cell r="Q86">
            <v>0.97099999999999997</v>
          </cell>
          <cell r="R86">
            <v>4520726781</v>
          </cell>
          <cell r="S86">
            <v>141589400</v>
          </cell>
          <cell r="T86">
            <v>540677148</v>
          </cell>
          <cell r="U86">
            <v>995457433</v>
          </cell>
          <cell r="V86">
            <v>6198450762</v>
          </cell>
          <cell r="X86" t="str">
            <v>810</v>
          </cell>
          <cell r="Y86" t="str">
            <v>Rutherford County</v>
          </cell>
          <cell r="Z86">
            <v>6198450762</v>
          </cell>
          <cell r="AA86">
            <v>41033744.044440001</v>
          </cell>
          <cell r="AB86">
            <v>12746940</v>
          </cell>
          <cell r="AC86">
            <v>215399</v>
          </cell>
          <cell r="AD86">
            <v>53996083.044440001</v>
          </cell>
          <cell r="AE86">
            <v>9854</v>
          </cell>
          <cell r="AF86">
            <v>5480</v>
          </cell>
          <cell r="AG86">
            <v>0.8972</v>
          </cell>
          <cell r="AI86" t="str">
            <v>810</v>
          </cell>
          <cell r="AJ86" t="str">
            <v>Rutherford County</v>
          </cell>
          <cell r="AK86">
            <v>53996083.044440001</v>
          </cell>
          <cell r="AL86">
            <v>9854</v>
          </cell>
          <cell r="AM86">
            <v>5480</v>
          </cell>
          <cell r="AN86">
            <v>0.8972</v>
          </cell>
          <cell r="AO86">
            <v>0.4733</v>
          </cell>
          <cell r="AP86">
            <v>0.7117</v>
          </cell>
          <cell r="AQ86">
            <v>0.7621</v>
          </cell>
          <cell r="AR86">
            <v>0.7621</v>
          </cell>
          <cell r="AS86">
            <v>1448.28</v>
          </cell>
          <cell r="AT86">
            <v>452.10000000000014</v>
          </cell>
          <cell r="AU86">
            <v>4454993</v>
          </cell>
          <cell r="AV86">
            <v>0.95299999999999996</v>
          </cell>
          <cell r="AW86">
            <v>4245608</v>
          </cell>
          <cell r="BB86" t="str">
            <v>810</v>
          </cell>
          <cell r="BC86" t="str">
            <v>Rutherford Co.</v>
          </cell>
          <cell r="BD86">
            <v>6198450762</v>
          </cell>
          <cell r="BE86">
            <v>564.15</v>
          </cell>
          <cell r="BF86">
            <v>10987239</v>
          </cell>
          <cell r="BG86">
            <v>0.4733</v>
          </cell>
          <cell r="BH86"/>
          <cell r="BI86">
            <v>9854</v>
          </cell>
          <cell r="BJ86">
            <v>17.47</v>
          </cell>
          <cell r="BK86">
            <v>67669</v>
          </cell>
          <cell r="BL86">
            <v>120</v>
          </cell>
          <cell r="BN86" t="str">
            <v>800</v>
          </cell>
          <cell r="BO86" t="str">
            <v>Rowan County</v>
          </cell>
          <cell r="BP86">
            <v>1.0882631578947368</v>
          </cell>
          <cell r="BQ86">
            <v>1.0246283185840708</v>
          </cell>
          <cell r="BR86">
            <v>0.97930120481927707</v>
          </cell>
          <cell r="BS86"/>
          <cell r="BT86">
            <v>2015</v>
          </cell>
          <cell r="BU86">
            <v>0.99439999999999995</v>
          </cell>
          <cell r="BV86"/>
          <cell r="BW86">
            <v>0.66249999999999998</v>
          </cell>
          <cell r="BX86">
            <v>0.65900000000000003</v>
          </cell>
          <cell r="BY86">
            <v>0.98650000000000004</v>
          </cell>
          <cell r="CA86" t="str">
            <v>810</v>
          </cell>
          <cell r="CB86" t="str">
            <v>Rutherford Co.</v>
          </cell>
          <cell r="CC86">
            <v>28297</v>
          </cell>
          <cell r="CD86">
            <v>29340</v>
          </cell>
          <cell r="CE86">
            <v>30036</v>
          </cell>
          <cell r="CF86">
            <v>29224.333333333332</v>
          </cell>
          <cell r="CG86">
            <v>0.7117</v>
          </cell>
          <cell r="CH86"/>
          <cell r="CI86">
            <v>-811.66666666666788</v>
          </cell>
          <cell r="CJ86">
            <v>-2.7E-2</v>
          </cell>
          <cell r="CL86" t="str">
            <v>810</v>
          </cell>
          <cell r="CM86" t="str">
            <v>Rutherford Co.</v>
          </cell>
          <cell r="CN86">
            <v>0.7621</v>
          </cell>
          <cell r="CO86"/>
          <cell r="CP86">
            <v>9854</v>
          </cell>
          <cell r="CQ86">
            <v>13598146</v>
          </cell>
          <cell r="CR86">
            <v>0</v>
          </cell>
          <cell r="CS86">
            <v>13598146</v>
          </cell>
          <cell r="CT86">
            <v>1379.96</v>
          </cell>
          <cell r="CU86"/>
          <cell r="CV86">
            <v>1448.28</v>
          </cell>
          <cell r="CW86">
            <v>452.10000000000014</v>
          </cell>
          <cell r="CX86">
            <v>0.95299999999999996</v>
          </cell>
          <cell r="CY86"/>
          <cell r="CZ86">
            <v>0.58899999999999997</v>
          </cell>
          <cell r="DA86" t="str">
            <v/>
          </cell>
          <cell r="DB86"/>
          <cell r="DC86">
            <v>0.95299999999999996</v>
          </cell>
          <cell r="DX86" t="str">
            <v>320</v>
          </cell>
          <cell r="DY86" t="str">
            <v>32P</v>
          </cell>
          <cell r="DZ86" t="str">
            <v>CS</v>
          </cell>
          <cell r="EA86" t="str">
            <v>The Institute for the Development of Young Leaders</v>
          </cell>
          <cell r="EB86">
            <v>353</v>
          </cell>
          <cell r="EC86"/>
          <cell r="ED86">
            <v>353</v>
          </cell>
          <cell r="EE86"/>
          <cell r="EF86"/>
          <cell r="EG86">
            <v>8.4690866341978355E-3</v>
          </cell>
          <cell r="EH86"/>
          <cell r="EI86">
            <v>0</v>
          </cell>
          <cell r="EJ86"/>
          <cell r="EK86">
            <v>0</v>
          </cell>
          <cell r="EL86"/>
          <cell r="EM86"/>
          <cell r="EN86"/>
          <cell r="EO86"/>
        </row>
        <row r="87">
          <cell r="K87" t="str">
            <v>820</v>
          </cell>
          <cell r="L87" t="str">
            <v>Sampson County</v>
          </cell>
          <cell r="M87">
            <v>3367792707</v>
          </cell>
          <cell r="N87">
            <v>664025005</v>
          </cell>
          <cell r="O87">
            <v>2703767702</v>
          </cell>
          <cell r="P87">
            <v>2011</v>
          </cell>
          <cell r="Q87">
            <v>1.0153000000000001</v>
          </cell>
          <cell r="R87">
            <v>2663023443</v>
          </cell>
          <cell r="S87">
            <v>664025005</v>
          </cell>
          <cell r="T87">
            <v>176420086</v>
          </cell>
          <cell r="U87">
            <v>1047345908</v>
          </cell>
          <cell r="V87">
            <v>4550814442</v>
          </cell>
          <cell r="X87" t="str">
            <v>820</v>
          </cell>
          <cell r="Y87" t="str">
            <v>Sampson County</v>
          </cell>
          <cell r="Z87">
            <v>4550814442</v>
          </cell>
          <cell r="AA87">
            <v>30126391.606040001</v>
          </cell>
          <cell r="AB87">
            <v>12224474</v>
          </cell>
          <cell r="AC87">
            <v>322956</v>
          </cell>
          <cell r="AD87">
            <v>42673821.606040001</v>
          </cell>
          <cell r="AE87">
            <v>11044</v>
          </cell>
          <cell r="AF87">
            <v>3864</v>
          </cell>
          <cell r="AG87">
            <v>0.63260000000000005</v>
          </cell>
          <cell r="AI87" t="str">
            <v>820</v>
          </cell>
          <cell r="AJ87" t="str">
            <v>Sampson County</v>
          </cell>
          <cell r="AK87">
            <v>42673821.606040001</v>
          </cell>
          <cell r="AL87">
            <v>11044</v>
          </cell>
          <cell r="AM87">
            <v>3864</v>
          </cell>
          <cell r="AN87">
            <v>0.63260000000000005</v>
          </cell>
          <cell r="AO87">
            <v>0.20749999999999999</v>
          </cell>
          <cell r="AP87">
            <v>0.8821</v>
          </cell>
          <cell r="AQ87">
            <v>0.71489999999999998</v>
          </cell>
          <cell r="AR87">
            <v>0.71489999999999998</v>
          </cell>
          <cell r="AS87">
            <v>1358.58</v>
          </cell>
          <cell r="AT87">
            <v>541.80000000000018</v>
          </cell>
          <cell r="AU87">
            <v>5983639</v>
          </cell>
          <cell r="AV87">
            <v>1</v>
          </cell>
          <cell r="AW87">
            <v>5983639</v>
          </cell>
          <cell r="BB87" t="str">
            <v>820</v>
          </cell>
          <cell r="BC87" t="str">
            <v>Sampson Co.</v>
          </cell>
          <cell r="BD87">
            <v>4550814442</v>
          </cell>
          <cell r="BE87">
            <v>944.74</v>
          </cell>
          <cell r="BF87">
            <v>4817002</v>
          </cell>
          <cell r="BG87">
            <v>0.20749999999999999</v>
          </cell>
          <cell r="BH87"/>
          <cell r="BI87">
            <v>11044</v>
          </cell>
          <cell r="BJ87">
            <v>11.69</v>
          </cell>
          <cell r="BK87">
            <v>63646</v>
          </cell>
          <cell r="BL87">
            <v>67</v>
          </cell>
          <cell r="BN87" t="str">
            <v>810</v>
          </cell>
          <cell r="BO87" t="str">
            <v>Rutherford County</v>
          </cell>
          <cell r="BP87">
            <v>1.0274626865671641</v>
          </cell>
          <cell r="BQ87">
            <v>1</v>
          </cell>
          <cell r="BR87">
            <v>1.018897927053267</v>
          </cell>
          <cell r="BS87"/>
          <cell r="BT87">
            <v>2012</v>
          </cell>
          <cell r="BU87">
            <v>1.014</v>
          </cell>
          <cell r="BV87"/>
          <cell r="BW87">
            <v>0.60699999999999998</v>
          </cell>
          <cell r="BX87">
            <v>0.61499999999999999</v>
          </cell>
          <cell r="BY87">
            <v>0.92069999999999996</v>
          </cell>
          <cell r="CA87" t="str">
            <v>820</v>
          </cell>
          <cell r="CB87" t="str">
            <v>Sampson Co.</v>
          </cell>
          <cell r="CC87">
            <v>35742</v>
          </cell>
          <cell r="CD87">
            <v>36284</v>
          </cell>
          <cell r="CE87">
            <v>36632</v>
          </cell>
          <cell r="CF87">
            <v>36219.333333333336</v>
          </cell>
          <cell r="CG87">
            <v>0.8821</v>
          </cell>
          <cell r="CH87"/>
          <cell r="CI87">
            <v>-412.66666666666424</v>
          </cell>
          <cell r="CJ87">
            <v>-1.1299999999999999E-2</v>
          </cell>
          <cell r="CL87" t="str">
            <v>820</v>
          </cell>
          <cell r="CM87" t="str">
            <v>Sampson Co.</v>
          </cell>
          <cell r="CN87">
            <v>0.71489999999999998</v>
          </cell>
          <cell r="CO87"/>
          <cell r="CP87">
            <v>11044</v>
          </cell>
          <cell r="CQ87">
            <v>11149125</v>
          </cell>
          <cell r="CR87">
            <v>1714084</v>
          </cell>
          <cell r="CS87">
            <v>12863209</v>
          </cell>
          <cell r="CT87">
            <v>1164.72</v>
          </cell>
          <cell r="CU87"/>
          <cell r="CV87">
            <v>1358.58</v>
          </cell>
          <cell r="CW87">
            <v>541.80000000000018</v>
          </cell>
          <cell r="CX87">
            <v>0.85699999999999998</v>
          </cell>
          <cell r="CY87"/>
          <cell r="CZ87">
            <v>0.83799999999999997</v>
          </cell>
          <cell r="DA87">
            <v>1</v>
          </cell>
          <cell r="DB87"/>
          <cell r="DC87">
            <v>1</v>
          </cell>
          <cell r="DX87" t="str">
            <v>320</v>
          </cell>
          <cell r="DY87" t="str">
            <v>32Q</v>
          </cell>
          <cell r="DZ87" t="str">
            <v>CS</v>
          </cell>
          <cell r="EA87" t="str">
            <v>Reaching All Minds Academy</v>
          </cell>
          <cell r="EB87">
            <v>305</v>
          </cell>
          <cell r="EC87"/>
          <cell r="ED87">
            <v>305</v>
          </cell>
          <cell r="EE87"/>
          <cell r="EF87"/>
          <cell r="EG87">
            <v>7.317482785921643E-3</v>
          </cell>
          <cell r="EH87"/>
          <cell r="EI87">
            <v>0</v>
          </cell>
          <cell r="EJ87"/>
          <cell r="EK87">
            <v>0</v>
          </cell>
          <cell r="EL87"/>
          <cell r="EM87"/>
          <cell r="EN87"/>
          <cell r="EO87"/>
        </row>
        <row r="88">
          <cell r="K88" t="str">
            <v>830</v>
          </cell>
          <cell r="L88" t="str">
            <v>Scotland County</v>
          </cell>
          <cell r="M88">
            <v>1476588308</v>
          </cell>
          <cell r="N88">
            <v>84336400</v>
          </cell>
          <cell r="O88">
            <v>1392251908</v>
          </cell>
          <cell r="P88">
            <v>2011</v>
          </cell>
          <cell r="Q88">
            <v>1.0463</v>
          </cell>
          <cell r="R88">
            <v>1330643131</v>
          </cell>
          <cell r="S88">
            <v>84336400</v>
          </cell>
          <cell r="T88">
            <v>119258900</v>
          </cell>
          <cell r="U88">
            <v>631953669</v>
          </cell>
          <cell r="V88">
            <v>2166192100</v>
          </cell>
          <cell r="X88" t="str">
            <v>830</v>
          </cell>
          <cell r="Y88" t="str">
            <v>Scotland County</v>
          </cell>
          <cell r="Z88">
            <v>2166192100</v>
          </cell>
          <cell r="AA88">
            <v>14340191.702</v>
          </cell>
          <cell r="AB88">
            <v>6735178</v>
          </cell>
          <cell r="AC88">
            <v>154090</v>
          </cell>
          <cell r="AD88">
            <v>21229459.702</v>
          </cell>
          <cell r="AE88">
            <v>5586</v>
          </cell>
          <cell r="AF88">
            <v>3800</v>
          </cell>
          <cell r="AG88">
            <v>0.62209999999999999</v>
          </cell>
          <cell r="AI88" t="str">
            <v>830</v>
          </cell>
          <cell r="AJ88" t="str">
            <v>Scotland County</v>
          </cell>
          <cell r="AK88">
            <v>21229459.702</v>
          </cell>
          <cell r="AL88">
            <v>5586</v>
          </cell>
          <cell r="AM88">
            <v>3800</v>
          </cell>
          <cell r="AN88">
            <v>0.62209999999999999</v>
          </cell>
          <cell r="AO88">
            <v>0.29270000000000002</v>
          </cell>
          <cell r="AP88">
            <v>0.73809999999999998</v>
          </cell>
          <cell r="AQ88">
            <v>0.6472</v>
          </cell>
          <cell r="AR88">
            <v>0.6472</v>
          </cell>
          <cell r="AS88">
            <v>1229.93</v>
          </cell>
          <cell r="AT88">
            <v>670.45</v>
          </cell>
          <cell r="AU88">
            <v>3745134</v>
          </cell>
          <cell r="AV88">
            <v>1</v>
          </cell>
          <cell r="AW88">
            <v>3745134</v>
          </cell>
          <cell r="BB88" t="str">
            <v>830</v>
          </cell>
          <cell r="BC88" t="str">
            <v>Scotland Co.</v>
          </cell>
          <cell r="BD88">
            <v>2166192100</v>
          </cell>
          <cell r="BE88">
            <v>318.83999999999997</v>
          </cell>
          <cell r="BF88">
            <v>6793978</v>
          </cell>
          <cell r="BG88">
            <v>0.29270000000000002</v>
          </cell>
          <cell r="BH88"/>
          <cell r="BI88">
            <v>5586</v>
          </cell>
          <cell r="BJ88">
            <v>17.52</v>
          </cell>
          <cell r="BK88">
            <v>35829</v>
          </cell>
          <cell r="BL88">
            <v>112</v>
          </cell>
          <cell r="BN88" t="str">
            <v>820</v>
          </cell>
          <cell r="BO88" t="str">
            <v>Sampson County</v>
          </cell>
          <cell r="BP88">
            <v>1.0257333333333334</v>
          </cell>
          <cell r="BQ88">
            <v>1.0374000000000001</v>
          </cell>
          <cell r="BR88">
            <v>1.0242955588452998</v>
          </cell>
          <cell r="BS88"/>
          <cell r="BT88">
            <v>2011</v>
          </cell>
          <cell r="BU88">
            <v>1.0288999999999999</v>
          </cell>
          <cell r="BV88"/>
          <cell r="BW88">
            <v>0.83</v>
          </cell>
          <cell r="BX88">
            <v>0.85399999999999998</v>
          </cell>
          <cell r="BY88">
            <v>1.2784</v>
          </cell>
          <cell r="CA88" t="str">
            <v>830</v>
          </cell>
          <cell r="CB88" t="str">
            <v>Scotland Co.</v>
          </cell>
          <cell r="CC88">
            <v>29322</v>
          </cell>
          <cell r="CD88">
            <v>30555</v>
          </cell>
          <cell r="CE88">
            <v>31041</v>
          </cell>
          <cell r="CF88">
            <v>30306</v>
          </cell>
          <cell r="CG88">
            <v>0.73809999999999998</v>
          </cell>
          <cell r="CH88"/>
          <cell r="CI88">
            <v>-735</v>
          </cell>
          <cell r="CJ88">
            <v>-2.3699999999999999E-2</v>
          </cell>
          <cell r="CL88" t="str">
            <v>830</v>
          </cell>
          <cell r="CM88" t="str">
            <v>Scotland Co.</v>
          </cell>
          <cell r="CN88">
            <v>0.6472</v>
          </cell>
          <cell r="CO88"/>
          <cell r="CP88">
            <v>5586</v>
          </cell>
          <cell r="CQ88">
            <v>10583014</v>
          </cell>
          <cell r="CR88">
            <v>0</v>
          </cell>
          <cell r="CS88">
            <v>10583014</v>
          </cell>
          <cell r="CT88">
            <v>1894.56</v>
          </cell>
          <cell r="CU88"/>
          <cell r="CV88">
            <v>1229.93</v>
          </cell>
          <cell r="CW88">
            <v>670.45</v>
          </cell>
          <cell r="CX88">
            <v>1</v>
          </cell>
          <cell r="CY88"/>
          <cell r="CZ88">
            <v>1.0569999999999999</v>
          </cell>
          <cell r="DA88">
            <v>1</v>
          </cell>
          <cell r="DB88"/>
          <cell r="DC88">
            <v>1</v>
          </cell>
          <cell r="DX88" t="str">
            <v>320</v>
          </cell>
          <cell r="DY88" t="str">
            <v>32R</v>
          </cell>
          <cell r="DZ88" t="str">
            <v>CS</v>
          </cell>
          <cell r="EA88" t="str">
            <v>Excelsior Classical Academy</v>
          </cell>
          <cell r="EB88">
            <v>572</v>
          </cell>
          <cell r="EC88"/>
          <cell r="ED88">
            <v>572</v>
          </cell>
          <cell r="EE88"/>
          <cell r="EF88"/>
          <cell r="EG88">
            <v>1.3723279191957967E-2</v>
          </cell>
          <cell r="EH88"/>
          <cell r="EI88">
            <v>0</v>
          </cell>
          <cell r="EJ88"/>
          <cell r="EK88">
            <v>0</v>
          </cell>
          <cell r="EL88"/>
          <cell r="EM88"/>
          <cell r="EN88"/>
          <cell r="EO88"/>
        </row>
        <row r="89">
          <cell r="K89" t="str">
            <v>840</v>
          </cell>
          <cell r="L89" t="str">
            <v>Stanly County</v>
          </cell>
          <cell r="M89">
            <v>3733873440</v>
          </cell>
          <cell r="N89">
            <v>225227948</v>
          </cell>
          <cell r="O89">
            <v>3508645492</v>
          </cell>
          <cell r="P89">
            <v>2017</v>
          </cell>
          <cell r="Q89">
            <v>0.98329999999999995</v>
          </cell>
          <cell r="R89">
            <v>3568235017</v>
          </cell>
          <cell r="S89">
            <v>225227948</v>
          </cell>
          <cell r="T89">
            <v>156688576</v>
          </cell>
          <cell r="U89">
            <v>914265211</v>
          </cell>
          <cell r="V89">
            <v>4864416752</v>
          </cell>
          <cell r="X89" t="str">
            <v>840</v>
          </cell>
          <cell r="Y89" t="str">
            <v>Stanly County</v>
          </cell>
          <cell r="Z89">
            <v>4864416752</v>
          </cell>
          <cell r="AA89">
            <v>32202438.89824</v>
          </cell>
          <cell r="AB89">
            <v>8882459</v>
          </cell>
          <cell r="AC89">
            <v>257545</v>
          </cell>
          <cell r="AD89">
            <v>41342442.89824</v>
          </cell>
          <cell r="AE89">
            <v>9304</v>
          </cell>
          <cell r="AF89">
            <v>4444</v>
          </cell>
          <cell r="AG89">
            <v>0.72760000000000002</v>
          </cell>
          <cell r="AI89" t="str">
            <v>840</v>
          </cell>
          <cell r="AJ89" t="str">
            <v>Stanly County</v>
          </cell>
          <cell r="AK89">
            <v>41342442.89824</v>
          </cell>
          <cell r="AL89">
            <v>9304</v>
          </cell>
          <cell r="AM89">
            <v>4444</v>
          </cell>
          <cell r="AN89">
            <v>0.72760000000000002</v>
          </cell>
          <cell r="AO89">
            <v>0.53039999999999998</v>
          </cell>
          <cell r="AP89">
            <v>0.84119999999999995</v>
          </cell>
          <cell r="AQ89">
            <v>0.76460000000000006</v>
          </cell>
          <cell r="AR89">
            <v>0.76460000000000006</v>
          </cell>
          <cell r="AS89">
            <v>1453.03</v>
          </cell>
          <cell r="AT89">
            <v>447.35000000000014</v>
          </cell>
          <cell r="AU89">
            <v>4162144</v>
          </cell>
          <cell r="AV89">
            <v>0.75700000000000001</v>
          </cell>
          <cell r="AW89">
            <v>3150743</v>
          </cell>
          <cell r="BB89" t="str">
            <v>840</v>
          </cell>
          <cell r="BC89" t="str">
            <v>Stanly Co.</v>
          </cell>
          <cell r="BD89">
            <v>4864416752</v>
          </cell>
          <cell r="BE89">
            <v>395.09</v>
          </cell>
          <cell r="BF89">
            <v>12312174</v>
          </cell>
          <cell r="BG89">
            <v>0.53039999999999998</v>
          </cell>
          <cell r="BH89"/>
          <cell r="BI89">
            <v>9304</v>
          </cell>
          <cell r="BJ89">
            <v>23.55</v>
          </cell>
          <cell r="BK89">
            <v>61701</v>
          </cell>
          <cell r="BL89">
            <v>156</v>
          </cell>
          <cell r="BN89" t="str">
            <v>830</v>
          </cell>
          <cell r="BO89" t="str">
            <v>Scotland County</v>
          </cell>
          <cell r="BP89">
            <v>1.0084404096834265</v>
          </cell>
          <cell r="BQ89">
            <v>1.0194202898550724</v>
          </cell>
          <cell r="BR89">
            <v>1.0669999999999999</v>
          </cell>
          <cell r="BS89"/>
          <cell r="BT89">
            <v>2011</v>
          </cell>
          <cell r="BU89">
            <v>1.0414000000000001</v>
          </cell>
          <cell r="BV89"/>
          <cell r="BW89">
            <v>1.02</v>
          </cell>
          <cell r="BX89">
            <v>1.0620000000000001</v>
          </cell>
          <cell r="BY89">
            <v>1.5898000000000001</v>
          </cell>
          <cell r="CA89" t="str">
            <v>840</v>
          </cell>
          <cell r="CB89" t="str">
            <v>Stanly Co.</v>
          </cell>
          <cell r="CC89">
            <v>32852</v>
          </cell>
          <cell r="CD89">
            <v>34701</v>
          </cell>
          <cell r="CE89">
            <v>36060</v>
          </cell>
          <cell r="CF89">
            <v>34537.666666666664</v>
          </cell>
          <cell r="CG89">
            <v>0.84119999999999995</v>
          </cell>
          <cell r="CH89"/>
          <cell r="CI89">
            <v>-1522.3333333333358</v>
          </cell>
          <cell r="CJ89">
            <v>-4.2200000000000001E-2</v>
          </cell>
          <cell r="CL89" t="str">
            <v>840</v>
          </cell>
          <cell r="CM89" t="str">
            <v>Stanly Co.</v>
          </cell>
          <cell r="CN89">
            <v>0.76460000000000006</v>
          </cell>
          <cell r="CO89"/>
          <cell r="CP89">
            <v>9304</v>
          </cell>
          <cell r="CQ89">
            <v>10234243</v>
          </cell>
          <cell r="CR89">
            <v>0</v>
          </cell>
          <cell r="CS89">
            <v>10234243</v>
          </cell>
          <cell r="CT89">
            <v>1099.98</v>
          </cell>
          <cell r="CU89"/>
          <cell r="CV89">
            <v>1453.03</v>
          </cell>
          <cell r="CW89">
            <v>447.35000000000014</v>
          </cell>
          <cell r="CX89">
            <v>0.75700000000000001</v>
          </cell>
          <cell r="CY89"/>
          <cell r="CZ89">
            <v>0.65900000000000003</v>
          </cell>
          <cell r="DA89" t="str">
            <v/>
          </cell>
          <cell r="DB89"/>
          <cell r="DC89">
            <v>0.75700000000000001</v>
          </cell>
          <cell r="DX89" t="str">
            <v>320</v>
          </cell>
          <cell r="DY89" t="str">
            <v>32S</v>
          </cell>
          <cell r="DZ89" t="str">
            <v>CS</v>
          </cell>
          <cell r="EA89" t="str">
            <v>KIPP Durham College Preparatory</v>
          </cell>
          <cell r="EB89">
            <v>310</v>
          </cell>
          <cell r="EC89"/>
          <cell r="ED89">
            <v>310</v>
          </cell>
          <cell r="EE89"/>
          <cell r="EF89"/>
          <cell r="EG89">
            <v>7.43744152011708E-3</v>
          </cell>
          <cell r="EH89"/>
          <cell r="EI89">
            <v>0</v>
          </cell>
          <cell r="EJ89"/>
          <cell r="EK89">
            <v>0</v>
          </cell>
          <cell r="EL89"/>
          <cell r="EM89"/>
          <cell r="EN89"/>
          <cell r="EO89"/>
        </row>
        <row r="90">
          <cell r="K90" t="str">
            <v>850</v>
          </cell>
          <cell r="L90" t="str">
            <v>Stokes County</v>
          </cell>
          <cell r="M90">
            <v>2762529711</v>
          </cell>
          <cell r="N90">
            <v>102021200</v>
          </cell>
          <cell r="O90">
            <v>2660508511</v>
          </cell>
          <cell r="P90">
            <v>2017</v>
          </cell>
          <cell r="Q90">
            <v>0.99879999999999991</v>
          </cell>
          <cell r="R90">
            <v>2663704957</v>
          </cell>
          <cell r="S90">
            <v>102021200</v>
          </cell>
          <cell r="T90">
            <v>574875572</v>
          </cell>
          <cell r="U90">
            <v>582838223</v>
          </cell>
          <cell r="V90">
            <v>3923439952</v>
          </cell>
          <cell r="X90" t="str">
            <v>850</v>
          </cell>
          <cell r="Y90" t="str">
            <v>Stokes County</v>
          </cell>
          <cell r="Z90">
            <v>3923439952</v>
          </cell>
          <cell r="AA90">
            <v>25973172.482239999</v>
          </cell>
          <cell r="AB90">
            <v>7933848</v>
          </cell>
          <cell r="AC90">
            <v>135124</v>
          </cell>
          <cell r="AD90">
            <v>34042144.482239999</v>
          </cell>
          <cell r="AE90">
            <v>5819</v>
          </cell>
          <cell r="AF90">
            <v>5850</v>
          </cell>
          <cell r="AG90">
            <v>0.95779999999999998</v>
          </cell>
          <cell r="AI90" t="str">
            <v>850</v>
          </cell>
          <cell r="AJ90" t="str">
            <v>Stokes County</v>
          </cell>
          <cell r="AK90">
            <v>34042144.482239999</v>
          </cell>
          <cell r="AL90">
            <v>5819</v>
          </cell>
          <cell r="AM90">
            <v>5850</v>
          </cell>
          <cell r="AN90">
            <v>0.95779999999999998</v>
          </cell>
          <cell r="AO90">
            <v>0.37659999999999999</v>
          </cell>
          <cell r="AP90">
            <v>0.79679999999999995</v>
          </cell>
          <cell r="AQ90">
            <v>0.81919999999999993</v>
          </cell>
          <cell r="AR90">
            <v>0.81919999999999993</v>
          </cell>
          <cell r="AS90">
            <v>1556.79</v>
          </cell>
          <cell r="AT90">
            <v>343.59000000000015</v>
          </cell>
          <cell r="AU90">
            <v>1999350</v>
          </cell>
          <cell r="AV90">
            <v>1</v>
          </cell>
          <cell r="AW90">
            <v>1999350</v>
          </cell>
          <cell r="BB90" t="str">
            <v>850</v>
          </cell>
          <cell r="BC90" t="str">
            <v>Stokes Co.</v>
          </cell>
          <cell r="BD90">
            <v>3923439952</v>
          </cell>
          <cell r="BE90">
            <v>448.86</v>
          </cell>
          <cell r="BF90">
            <v>8740899</v>
          </cell>
          <cell r="BG90">
            <v>0.37659999999999999</v>
          </cell>
          <cell r="BH90"/>
          <cell r="BI90">
            <v>5819</v>
          </cell>
          <cell r="BJ90">
            <v>12.96</v>
          </cell>
          <cell r="BK90">
            <v>46568</v>
          </cell>
          <cell r="BL90">
            <v>104</v>
          </cell>
          <cell r="BN90" t="str">
            <v>840</v>
          </cell>
          <cell r="BO90" t="str">
            <v>Stanly County</v>
          </cell>
          <cell r="BP90">
            <v>0.95283643892339542</v>
          </cell>
          <cell r="BQ90">
            <v>0.93101777777777783</v>
          </cell>
          <cell r="BR90">
            <v>0.90730454415818995</v>
          </cell>
          <cell r="BS90"/>
          <cell r="BT90">
            <v>2013</v>
          </cell>
          <cell r="BU90">
            <v>0.92279999999999995</v>
          </cell>
          <cell r="BV90"/>
          <cell r="BW90">
            <v>0.67</v>
          </cell>
          <cell r="BX90">
            <v>0.61799999999999999</v>
          </cell>
          <cell r="BY90">
            <v>0.92510000000000003</v>
          </cell>
          <cell r="CA90" t="str">
            <v>850</v>
          </cell>
          <cell r="CB90" t="str">
            <v>Stokes Co.</v>
          </cell>
          <cell r="CC90">
            <v>31847</v>
          </cell>
          <cell r="CD90">
            <v>32943</v>
          </cell>
          <cell r="CE90">
            <v>33354</v>
          </cell>
          <cell r="CF90">
            <v>32714.666666666668</v>
          </cell>
          <cell r="CG90">
            <v>0.79679999999999995</v>
          </cell>
          <cell r="CH90"/>
          <cell r="CI90">
            <v>-639.33333333333212</v>
          </cell>
          <cell r="CJ90">
            <v>-1.9199999999999998E-2</v>
          </cell>
          <cell r="CL90" t="str">
            <v>850</v>
          </cell>
          <cell r="CM90" t="str">
            <v>Stokes Co.</v>
          </cell>
          <cell r="CN90">
            <v>0.81919999999999993</v>
          </cell>
          <cell r="CO90"/>
          <cell r="CP90">
            <v>5819</v>
          </cell>
          <cell r="CQ90">
            <v>10012838</v>
          </cell>
          <cell r="CR90">
            <v>0</v>
          </cell>
          <cell r="CS90">
            <v>10012838</v>
          </cell>
          <cell r="CT90">
            <v>1720.71</v>
          </cell>
          <cell r="CU90"/>
          <cell r="CV90">
            <v>1556.79</v>
          </cell>
          <cell r="CW90">
            <v>343.59000000000015</v>
          </cell>
          <cell r="CX90">
            <v>1</v>
          </cell>
          <cell r="CY90"/>
          <cell r="CZ90">
            <v>0.65900000000000003</v>
          </cell>
          <cell r="DA90" t="str">
            <v/>
          </cell>
          <cell r="DB90"/>
          <cell r="DC90">
            <v>1</v>
          </cell>
          <cell r="DX90" t="str">
            <v>320</v>
          </cell>
          <cell r="DY90" t="str">
            <v>00A</v>
          </cell>
          <cell r="DZ90" t="str">
            <v>CS</v>
          </cell>
          <cell r="EA90" t="str">
            <v>NC Connections Academy</v>
          </cell>
          <cell r="EB90">
            <v>768</v>
          </cell>
          <cell r="EC90"/>
          <cell r="ED90">
            <v>768</v>
          </cell>
          <cell r="EE90"/>
          <cell r="EF90"/>
          <cell r="EG90">
            <v>1.8425661572419087E-2</v>
          </cell>
          <cell r="EH90"/>
          <cell r="EI90">
            <v>0</v>
          </cell>
          <cell r="EJ90"/>
          <cell r="EK90">
            <v>0</v>
          </cell>
          <cell r="EL90"/>
          <cell r="EM90"/>
          <cell r="EN90"/>
          <cell r="EO90"/>
        </row>
        <row r="91">
          <cell r="K91" t="str">
            <v>860</v>
          </cell>
          <cell r="L91" t="str">
            <v>Surry County</v>
          </cell>
          <cell r="M91">
            <v>4244347376</v>
          </cell>
          <cell r="N91">
            <v>277937170</v>
          </cell>
          <cell r="O91">
            <v>3966410206</v>
          </cell>
          <cell r="P91">
            <v>2016</v>
          </cell>
          <cell r="Q91">
            <v>0.98699999999999999</v>
          </cell>
          <cell r="R91">
            <v>4018652691</v>
          </cell>
          <cell r="S91">
            <v>277937170</v>
          </cell>
          <cell r="T91">
            <v>226358853</v>
          </cell>
          <cell r="U91">
            <v>1228718745</v>
          </cell>
          <cell r="V91">
            <v>5751667459</v>
          </cell>
          <cell r="X91" t="str">
            <v>860</v>
          </cell>
          <cell r="Y91" t="str">
            <v>Surry County</v>
          </cell>
          <cell r="Z91">
            <v>5751667459</v>
          </cell>
          <cell r="AA91">
            <v>38076038.57858</v>
          </cell>
          <cell r="AB91">
            <v>17729935</v>
          </cell>
          <cell r="AC91">
            <v>315337</v>
          </cell>
          <cell r="AD91">
            <v>56121310.57858</v>
          </cell>
          <cell r="AE91">
            <v>11485</v>
          </cell>
          <cell r="AF91">
            <v>4886</v>
          </cell>
          <cell r="AG91">
            <v>0.79990000000000006</v>
          </cell>
          <cell r="AI91" t="str">
            <v>860</v>
          </cell>
          <cell r="AJ91" t="str">
            <v>Surry County</v>
          </cell>
          <cell r="AK91">
            <v>56121310.57858</v>
          </cell>
          <cell r="AL91">
            <v>11485</v>
          </cell>
          <cell r="AM91">
            <v>4886</v>
          </cell>
          <cell r="AN91">
            <v>0.79990000000000006</v>
          </cell>
          <cell r="AO91">
            <v>0.46560000000000001</v>
          </cell>
          <cell r="AP91">
            <v>0.84919999999999995</v>
          </cell>
          <cell r="AQ91">
            <v>0.7911999999999999</v>
          </cell>
          <cell r="AR91">
            <v>0.7911999999999999</v>
          </cell>
          <cell r="AS91">
            <v>1503.58</v>
          </cell>
          <cell r="AT91">
            <v>396.80000000000018</v>
          </cell>
          <cell r="AU91">
            <v>4557248</v>
          </cell>
          <cell r="AV91">
            <v>0.83199999999999996</v>
          </cell>
          <cell r="AW91">
            <v>3791630</v>
          </cell>
          <cell r="BB91" t="str">
            <v>860</v>
          </cell>
          <cell r="BC91" t="str">
            <v>Surry Co.</v>
          </cell>
          <cell r="BD91">
            <v>5751667459</v>
          </cell>
          <cell r="BE91">
            <v>532.16999999999996</v>
          </cell>
          <cell r="BF91">
            <v>10807951</v>
          </cell>
          <cell r="BG91">
            <v>0.46560000000000001</v>
          </cell>
          <cell r="BH91"/>
          <cell r="BI91">
            <v>11485</v>
          </cell>
          <cell r="BJ91">
            <v>21.58</v>
          </cell>
          <cell r="BK91">
            <v>72795</v>
          </cell>
          <cell r="BL91">
            <v>137</v>
          </cell>
          <cell r="BN91" t="str">
            <v>850</v>
          </cell>
          <cell r="BO91" t="str">
            <v>Stokes County</v>
          </cell>
          <cell r="BP91">
            <v>1.0083333333333333</v>
          </cell>
          <cell r="BQ91">
            <v>0.98687499999999995</v>
          </cell>
          <cell r="BR91">
            <v>0.98961937716262971</v>
          </cell>
          <cell r="BS91"/>
          <cell r="BT91">
            <v>2013</v>
          </cell>
          <cell r="BU91">
            <v>0.99180000000000001</v>
          </cell>
          <cell r="BV91"/>
          <cell r="BW91">
            <v>0.62</v>
          </cell>
          <cell r="BX91">
            <v>0.61499999999999999</v>
          </cell>
          <cell r="BY91">
            <v>0.92069999999999996</v>
          </cell>
          <cell r="CA91" t="str">
            <v>860</v>
          </cell>
          <cell r="CB91" t="str">
            <v>Surry Co.</v>
          </cell>
          <cell r="CC91">
            <v>33872</v>
          </cell>
          <cell r="CD91">
            <v>35173</v>
          </cell>
          <cell r="CE91">
            <v>35563</v>
          </cell>
          <cell r="CF91">
            <v>34869.333333333336</v>
          </cell>
          <cell r="CG91">
            <v>0.84919999999999995</v>
          </cell>
          <cell r="CH91"/>
          <cell r="CI91">
            <v>-693.66666666666424</v>
          </cell>
          <cell r="CJ91">
            <v>-1.95E-2</v>
          </cell>
          <cell r="CL91" t="str">
            <v>860</v>
          </cell>
          <cell r="CM91" t="str">
            <v>Surry Co.</v>
          </cell>
          <cell r="CN91">
            <v>0.7911999999999999</v>
          </cell>
          <cell r="CO91"/>
          <cell r="CP91">
            <v>11485</v>
          </cell>
          <cell r="CQ91">
            <v>12560710</v>
          </cell>
          <cell r="CR91">
            <v>1808975</v>
          </cell>
          <cell r="CS91">
            <v>14369685</v>
          </cell>
          <cell r="CT91">
            <v>1251.17</v>
          </cell>
          <cell r="CU91"/>
          <cell r="CV91">
            <v>1503.58</v>
          </cell>
          <cell r="CW91">
            <v>396.80000000000018</v>
          </cell>
          <cell r="CX91">
            <v>0.83199999999999996</v>
          </cell>
          <cell r="CY91"/>
          <cell r="CZ91">
            <v>0.57399999999999995</v>
          </cell>
          <cell r="DA91" t="str">
            <v/>
          </cell>
          <cell r="DB91"/>
          <cell r="DC91">
            <v>0.83199999999999996</v>
          </cell>
          <cell r="DX91" t="str">
            <v>320</v>
          </cell>
          <cell r="DY91" t="str">
            <v>00B</v>
          </cell>
          <cell r="DZ91" t="str">
            <v>CS</v>
          </cell>
          <cell r="EA91" t="str">
            <v>NC Virtual Academy</v>
          </cell>
          <cell r="EB91">
            <v>641</v>
          </cell>
          <cell r="EC91"/>
          <cell r="ED91">
            <v>641</v>
          </cell>
          <cell r="EE91">
            <v>41681</v>
          </cell>
          <cell r="EF91"/>
          <cell r="EG91">
            <v>1.5378709723854994E-2</v>
          </cell>
          <cell r="EH91"/>
          <cell r="EI91">
            <v>0</v>
          </cell>
          <cell r="EJ91"/>
          <cell r="EK91">
            <v>0</v>
          </cell>
          <cell r="EL91"/>
          <cell r="EM91"/>
          <cell r="EN91"/>
          <cell r="EO91"/>
        </row>
        <row r="92">
          <cell r="K92" t="str">
            <v>870</v>
          </cell>
          <cell r="L92" t="str">
            <v>Swain County</v>
          </cell>
          <cell r="M92">
            <v>1408261717</v>
          </cell>
          <cell r="N92">
            <v>24993340</v>
          </cell>
          <cell r="O92">
            <v>1383268377</v>
          </cell>
          <cell r="P92">
            <v>2013</v>
          </cell>
          <cell r="Q92">
            <v>1.0175000000000001</v>
          </cell>
          <cell r="R92">
            <v>1359477520</v>
          </cell>
          <cell r="S92">
            <v>24993340</v>
          </cell>
          <cell r="T92">
            <v>71366578</v>
          </cell>
          <cell r="U92">
            <v>156036432</v>
          </cell>
          <cell r="V92">
            <v>1611873870</v>
          </cell>
          <cell r="X92" t="str">
            <v>870</v>
          </cell>
          <cell r="Y92" t="str">
            <v>Swain County</v>
          </cell>
          <cell r="Z92">
            <v>1611873870</v>
          </cell>
          <cell r="AA92">
            <v>10670605.019400001</v>
          </cell>
          <cell r="AB92">
            <v>3248444</v>
          </cell>
          <cell r="AC92">
            <v>86086</v>
          </cell>
          <cell r="AD92">
            <v>14005135.019400001</v>
          </cell>
          <cell r="AE92">
            <v>2176</v>
          </cell>
          <cell r="AF92">
            <v>6436</v>
          </cell>
          <cell r="AG92">
            <v>1.0537000000000001</v>
          </cell>
          <cell r="AI92" t="str">
            <v>870</v>
          </cell>
          <cell r="AJ92" t="str">
            <v>Swain County</v>
          </cell>
          <cell r="AK92">
            <v>14005135.019400001</v>
          </cell>
          <cell r="AL92">
            <v>2176</v>
          </cell>
          <cell r="AM92">
            <v>6436</v>
          </cell>
          <cell r="AN92">
            <v>1.0537000000000001</v>
          </cell>
          <cell r="AO92">
            <v>0.13150000000000001</v>
          </cell>
          <cell r="AP92">
            <v>0.77610000000000001</v>
          </cell>
          <cell r="AQ92">
            <v>0.82279999999999998</v>
          </cell>
          <cell r="AR92">
            <v>0.82279999999999998</v>
          </cell>
          <cell r="AS92">
            <v>1563.63</v>
          </cell>
          <cell r="AT92">
            <v>336.75</v>
          </cell>
          <cell r="AU92">
            <v>732768</v>
          </cell>
          <cell r="AV92">
            <v>0.252</v>
          </cell>
          <cell r="AW92">
            <v>184658</v>
          </cell>
          <cell r="BB92" t="str">
            <v>870</v>
          </cell>
          <cell r="BC92" t="str">
            <v>Swain Co.</v>
          </cell>
          <cell r="BD92">
            <v>1611873870</v>
          </cell>
          <cell r="BE92">
            <v>528</v>
          </cell>
          <cell r="BF92">
            <v>3052791</v>
          </cell>
          <cell r="BG92">
            <v>0.13150000000000001</v>
          </cell>
          <cell r="BH92"/>
          <cell r="BI92">
            <v>2176</v>
          </cell>
          <cell r="BJ92">
            <v>4.12</v>
          </cell>
          <cell r="BK92">
            <v>14717</v>
          </cell>
          <cell r="BL92">
            <v>28</v>
          </cell>
          <cell r="BN92" t="str">
            <v>860</v>
          </cell>
          <cell r="BO92" t="str">
            <v>Surry County</v>
          </cell>
          <cell r="BP92">
            <v>0.99157522123893804</v>
          </cell>
          <cell r="BQ92">
            <v>0.98677685950413219</v>
          </cell>
          <cell r="BR92">
            <v>0.99630136986301365</v>
          </cell>
          <cell r="BS92"/>
          <cell r="BT92">
            <v>2016</v>
          </cell>
          <cell r="BU92">
            <v>0.99630136986301365</v>
          </cell>
          <cell r="BV92"/>
          <cell r="BW92">
            <v>0.58199999999999996</v>
          </cell>
          <cell r="BX92">
            <v>0.57999999999999996</v>
          </cell>
          <cell r="BY92">
            <v>0.86829999999999996</v>
          </cell>
          <cell r="CA92" t="str">
            <v>870</v>
          </cell>
          <cell r="CB92" t="str">
            <v>Swain Co.</v>
          </cell>
          <cell r="CC92">
            <v>30603</v>
          </cell>
          <cell r="CD92">
            <v>31937</v>
          </cell>
          <cell r="CE92">
            <v>33065</v>
          </cell>
          <cell r="CF92">
            <v>31868.333333333332</v>
          </cell>
          <cell r="CG92">
            <v>0.77610000000000001</v>
          </cell>
          <cell r="CH92"/>
          <cell r="CI92">
            <v>-1196.6666666666679</v>
          </cell>
          <cell r="CJ92">
            <v>-3.6200000000000003E-2</v>
          </cell>
          <cell r="CL92" t="str">
            <v>870</v>
          </cell>
          <cell r="CM92" t="str">
            <v>Swain Co.</v>
          </cell>
          <cell r="CN92">
            <v>0.82279999999999998</v>
          </cell>
          <cell r="CO92"/>
          <cell r="CP92">
            <v>2176</v>
          </cell>
          <cell r="CQ92">
            <v>858674</v>
          </cell>
          <cell r="CR92">
            <v>0</v>
          </cell>
          <cell r="CS92">
            <v>858674</v>
          </cell>
          <cell r="CT92">
            <v>394.61</v>
          </cell>
          <cell r="CU92"/>
          <cell r="CV92">
            <v>1563.63</v>
          </cell>
          <cell r="CW92">
            <v>336.75</v>
          </cell>
          <cell r="CX92">
            <v>0.252</v>
          </cell>
          <cell r="CY92"/>
          <cell r="CZ92">
            <v>0.36599999999999999</v>
          </cell>
          <cell r="DA92" t="str">
            <v/>
          </cell>
          <cell r="DB92"/>
          <cell r="DC92">
            <v>0.252</v>
          </cell>
          <cell r="DX92" t="str">
            <v>330</v>
          </cell>
          <cell r="DY92" t="str">
            <v>330</v>
          </cell>
          <cell r="DZ92" t="str">
            <v>LEA</v>
          </cell>
          <cell r="EA92" t="str">
            <v>Edgecombe County</v>
          </cell>
          <cell r="EB92">
            <v>5916</v>
          </cell>
          <cell r="EC92"/>
          <cell r="ED92">
            <v>5916</v>
          </cell>
          <cell r="EE92"/>
          <cell r="EF92"/>
          <cell r="EG92">
            <v>0.84441906936911215</v>
          </cell>
          <cell r="EH92"/>
          <cell r="EI92">
            <v>4021934</v>
          </cell>
          <cell r="EJ92"/>
          <cell r="EK92">
            <v>3396198</v>
          </cell>
          <cell r="EL92">
            <v>4021934</v>
          </cell>
          <cell r="EM92">
            <v>0</v>
          </cell>
          <cell r="EN92"/>
          <cell r="EO92"/>
        </row>
        <row r="93">
          <cell r="K93" t="str">
            <v>880</v>
          </cell>
          <cell r="L93" t="str">
            <v>Transylvania County</v>
          </cell>
          <cell r="M93">
            <v>5258380829</v>
          </cell>
          <cell r="N93">
            <v>34733510</v>
          </cell>
          <cell r="O93">
            <v>5223647319</v>
          </cell>
          <cell r="P93">
            <v>2016</v>
          </cell>
          <cell r="Q93">
            <v>0.98009999999999997</v>
          </cell>
          <cell r="R93">
            <v>5329708519</v>
          </cell>
          <cell r="S93">
            <v>34733510</v>
          </cell>
          <cell r="T93">
            <v>125429145</v>
          </cell>
          <cell r="U93">
            <v>432578943</v>
          </cell>
          <cell r="V93">
            <v>5922450117</v>
          </cell>
          <cell r="X93" t="str">
            <v>880</v>
          </cell>
          <cell r="Y93" t="str">
            <v>Transylvania County</v>
          </cell>
          <cell r="Z93">
            <v>5922450117</v>
          </cell>
          <cell r="AA93">
            <v>39206619.77454</v>
          </cell>
          <cell r="AB93">
            <v>7185740</v>
          </cell>
          <cell r="AC93">
            <v>95718</v>
          </cell>
          <cell r="AD93">
            <v>46488077.77454</v>
          </cell>
          <cell r="AE93">
            <v>3796</v>
          </cell>
          <cell r="AF93">
            <v>12247</v>
          </cell>
          <cell r="AG93">
            <v>2.0051000000000001</v>
          </cell>
          <cell r="AI93" t="str">
            <v>880</v>
          </cell>
          <cell r="AJ93" t="str">
            <v>Transylvania County</v>
          </cell>
          <cell r="AK93">
            <v>46488077.77454</v>
          </cell>
          <cell r="AL93">
            <v>3796</v>
          </cell>
          <cell r="AM93">
            <v>12247</v>
          </cell>
          <cell r="AN93">
            <v>2.0051000000000001</v>
          </cell>
          <cell r="AO93">
            <v>0.67400000000000004</v>
          </cell>
          <cell r="AP93">
            <v>0.88019999999999998</v>
          </cell>
          <cell r="AQ93">
            <v>1.3094999999999999</v>
          </cell>
          <cell r="AR93" t="str">
            <v/>
          </cell>
          <cell r="AS93" t="str">
            <v/>
          </cell>
          <cell r="AT93" t="str">
            <v/>
          </cell>
          <cell r="AU93">
            <v>0</v>
          </cell>
          <cell r="AV93" t="str">
            <v/>
          </cell>
          <cell r="AW93">
            <v>0</v>
          </cell>
          <cell r="BB93" t="str">
            <v>880</v>
          </cell>
          <cell r="BC93" t="str">
            <v>Transylvania Co.</v>
          </cell>
          <cell r="BD93">
            <v>5922450117</v>
          </cell>
          <cell r="BE93">
            <v>378.53</v>
          </cell>
          <cell r="BF93">
            <v>15645920</v>
          </cell>
          <cell r="BG93">
            <v>0.67400000000000004</v>
          </cell>
          <cell r="BH93"/>
          <cell r="BI93">
            <v>3796</v>
          </cell>
          <cell r="BJ93">
            <v>10.029999999999999</v>
          </cell>
          <cell r="BK93">
            <v>34093</v>
          </cell>
          <cell r="BL93">
            <v>90</v>
          </cell>
          <cell r="BN93" t="str">
            <v>870</v>
          </cell>
          <cell r="BO93" t="str">
            <v>Swain County</v>
          </cell>
          <cell r="BP93">
            <v>1.0115000000000001</v>
          </cell>
          <cell r="BQ93">
            <v>1.0752469857508222</v>
          </cell>
          <cell r="BR93">
            <v>1.0364901960784314</v>
          </cell>
          <cell r="BS93"/>
          <cell r="BT93">
            <v>2013</v>
          </cell>
          <cell r="BU93">
            <v>1.0451999999999999</v>
          </cell>
          <cell r="BV93"/>
          <cell r="BW93">
            <v>0.36</v>
          </cell>
          <cell r="BX93">
            <v>0.376</v>
          </cell>
          <cell r="BY93">
            <v>0.56289999999999996</v>
          </cell>
          <cell r="CA93" t="str">
            <v>880</v>
          </cell>
          <cell r="CB93" t="str">
            <v>Transylvania Co.</v>
          </cell>
          <cell r="CC93">
            <v>34665</v>
          </cell>
          <cell r="CD93">
            <v>36572</v>
          </cell>
          <cell r="CE93">
            <v>37182</v>
          </cell>
          <cell r="CF93">
            <v>36139.666666666664</v>
          </cell>
          <cell r="CG93">
            <v>0.88019999999999998</v>
          </cell>
          <cell r="CH93"/>
          <cell r="CI93">
            <v>-1042.3333333333358</v>
          </cell>
          <cell r="CJ93">
            <v>-2.8000000000000001E-2</v>
          </cell>
          <cell r="CL93" t="str">
            <v>880</v>
          </cell>
          <cell r="CM93" t="str">
            <v>Transylvania Co.</v>
          </cell>
          <cell r="CN93" t="str">
            <v/>
          </cell>
          <cell r="CO93"/>
          <cell r="CP93">
            <v>3796</v>
          </cell>
          <cell r="CQ93">
            <v>11177315</v>
          </cell>
          <cell r="CR93">
            <v>0</v>
          </cell>
          <cell r="CS93">
            <v>11177315</v>
          </cell>
          <cell r="CT93">
            <v>2944.5</v>
          </cell>
          <cell r="CU93"/>
          <cell r="CV93" t="str">
            <v/>
          </cell>
          <cell r="CW93" t="str">
            <v/>
          </cell>
          <cell r="CX93" t="str">
            <v/>
          </cell>
          <cell r="CY93"/>
          <cell r="CZ93">
            <v>0.501</v>
          </cell>
          <cell r="DA93" t="str">
            <v/>
          </cell>
          <cell r="DB93"/>
          <cell r="DC93" t="str">
            <v/>
          </cell>
          <cell r="DX93" t="str">
            <v>330</v>
          </cell>
          <cell r="DY93" t="str">
            <v>33A</v>
          </cell>
          <cell r="DZ93" t="str">
            <v>CS</v>
          </cell>
          <cell r="EA93" t="str">
            <v>North East Carolina Preparatory School</v>
          </cell>
          <cell r="EB93">
            <v>1090</v>
          </cell>
          <cell r="EC93"/>
          <cell r="ED93">
            <v>1090</v>
          </cell>
          <cell r="EE93">
            <v>7006</v>
          </cell>
          <cell r="EF93"/>
          <cell r="EG93">
            <v>0.15558093063088782</v>
          </cell>
          <cell r="EH93"/>
          <cell r="EI93">
            <v>0</v>
          </cell>
          <cell r="EJ93"/>
          <cell r="EK93">
            <v>625736</v>
          </cell>
          <cell r="EL93"/>
          <cell r="EM93"/>
          <cell r="EN93"/>
          <cell r="EO93"/>
        </row>
        <row r="94">
          <cell r="K94" t="str">
            <v>890</v>
          </cell>
          <cell r="L94" t="str">
            <v>Tyrrell County</v>
          </cell>
          <cell r="M94">
            <v>351796230</v>
          </cell>
          <cell r="N94">
            <v>64609330</v>
          </cell>
          <cell r="O94">
            <v>287186900</v>
          </cell>
          <cell r="P94">
            <v>2017</v>
          </cell>
          <cell r="Q94">
            <v>0.99750000000000005</v>
          </cell>
          <cell r="R94">
            <v>287906667</v>
          </cell>
          <cell r="S94">
            <v>64609330</v>
          </cell>
          <cell r="T94">
            <v>11938520</v>
          </cell>
          <cell r="U94">
            <v>62652356</v>
          </cell>
          <cell r="V94">
            <v>427106873</v>
          </cell>
          <cell r="X94" t="str">
            <v>890</v>
          </cell>
          <cell r="Y94" t="str">
            <v>Tyrrell County</v>
          </cell>
          <cell r="Z94">
            <v>427106873</v>
          </cell>
          <cell r="AA94">
            <v>2827447.49926</v>
          </cell>
          <cell r="AB94">
            <v>702518</v>
          </cell>
          <cell r="AC94">
            <v>91769</v>
          </cell>
          <cell r="AD94">
            <v>3621734.49926</v>
          </cell>
          <cell r="AE94">
            <v>670</v>
          </cell>
          <cell r="AF94">
            <v>5406</v>
          </cell>
          <cell r="AG94">
            <v>0.8851</v>
          </cell>
          <cell r="AI94" t="str">
            <v>890</v>
          </cell>
          <cell r="AJ94" t="str">
            <v>Tyrrell County</v>
          </cell>
          <cell r="AK94">
            <v>3621734.49926</v>
          </cell>
          <cell r="AL94">
            <v>670</v>
          </cell>
          <cell r="AM94">
            <v>5406</v>
          </cell>
          <cell r="AN94">
            <v>0.8851</v>
          </cell>
          <cell r="AO94">
            <v>4.7300000000000002E-2</v>
          </cell>
          <cell r="AP94">
            <v>0.71540000000000004</v>
          </cell>
          <cell r="AQ94">
            <v>0.71640000000000004</v>
          </cell>
          <cell r="AR94">
            <v>0.71640000000000004</v>
          </cell>
          <cell r="AS94">
            <v>1361.43</v>
          </cell>
          <cell r="AT94">
            <v>538.95000000000005</v>
          </cell>
          <cell r="AU94">
            <v>361097</v>
          </cell>
          <cell r="AV94">
            <v>1</v>
          </cell>
          <cell r="AW94">
            <v>361097</v>
          </cell>
          <cell r="BB94" t="str">
            <v>890</v>
          </cell>
          <cell r="BC94" t="str">
            <v>Tyrrell Co.</v>
          </cell>
          <cell r="BD94">
            <v>427106873</v>
          </cell>
          <cell r="BE94">
            <v>389.03</v>
          </cell>
          <cell r="BF94">
            <v>1097876</v>
          </cell>
          <cell r="BG94">
            <v>4.7300000000000002E-2</v>
          </cell>
          <cell r="BH94"/>
          <cell r="BI94">
            <v>670</v>
          </cell>
          <cell r="BJ94">
            <v>1.72</v>
          </cell>
          <cell r="BK94">
            <v>4141</v>
          </cell>
          <cell r="BL94">
            <v>11</v>
          </cell>
          <cell r="BN94" t="str">
            <v>880</v>
          </cell>
          <cell r="BO94" t="str">
            <v>Transylvania County</v>
          </cell>
          <cell r="BP94">
            <v>1.0372727272727273</v>
          </cell>
          <cell r="BQ94">
            <v>1.0511460674157302</v>
          </cell>
          <cell r="BR94">
            <v>0.99891386554621842</v>
          </cell>
          <cell r="BS94"/>
          <cell r="BT94">
            <v>2016</v>
          </cell>
          <cell r="BU94">
            <v>0.99891386554621842</v>
          </cell>
          <cell r="BV94"/>
          <cell r="BW94">
            <v>0.51100000000000001</v>
          </cell>
          <cell r="BX94">
            <v>0.51</v>
          </cell>
          <cell r="BY94">
            <v>0.76349999999999996</v>
          </cell>
          <cell r="CA94" t="str">
            <v>890</v>
          </cell>
          <cell r="CB94" t="str">
            <v>Tyrrell Co.</v>
          </cell>
          <cell r="CC94">
            <v>29276</v>
          </cell>
          <cell r="CD94">
            <v>29399</v>
          </cell>
          <cell r="CE94">
            <v>29449</v>
          </cell>
          <cell r="CF94">
            <v>29374.666666666668</v>
          </cell>
          <cell r="CG94">
            <v>0.71540000000000004</v>
          </cell>
          <cell r="CH94"/>
          <cell r="CI94">
            <v>-74.333333333332121</v>
          </cell>
          <cell r="CJ94">
            <v>-2.5000000000000001E-3</v>
          </cell>
          <cell r="CL94" t="str">
            <v>890</v>
          </cell>
          <cell r="CM94" t="str">
            <v>Tyrrell Co.</v>
          </cell>
          <cell r="CN94">
            <v>0.71640000000000004</v>
          </cell>
          <cell r="CO94"/>
          <cell r="CP94">
            <v>670</v>
          </cell>
          <cell r="CQ94">
            <v>567595</v>
          </cell>
          <cell r="CR94">
            <v>0</v>
          </cell>
          <cell r="CS94">
            <v>567595</v>
          </cell>
          <cell r="CT94">
            <v>847.16</v>
          </cell>
          <cell r="CU94"/>
          <cell r="CV94">
            <v>1361.43</v>
          </cell>
          <cell r="CW94">
            <v>538.95000000000005</v>
          </cell>
          <cell r="CX94">
            <v>0.622</v>
          </cell>
          <cell r="CY94"/>
          <cell r="CZ94">
            <v>0.82799999999999996</v>
          </cell>
          <cell r="DA94">
            <v>1</v>
          </cell>
          <cell r="DB94"/>
          <cell r="DC94">
            <v>1</v>
          </cell>
          <cell r="DX94" t="str">
            <v>340</v>
          </cell>
          <cell r="DY94" t="str">
            <v>340</v>
          </cell>
          <cell r="DZ94" t="str">
            <v>LEA</v>
          </cell>
          <cell r="EA94" t="str">
            <v>Forsyth County</v>
          </cell>
          <cell r="EB94">
            <v>54480</v>
          </cell>
          <cell r="EC94"/>
          <cell r="ED94">
            <v>54480</v>
          </cell>
          <cell r="EE94"/>
          <cell r="EF94"/>
          <cell r="EG94">
            <v>0.94065645665348685</v>
          </cell>
          <cell r="EH94"/>
          <cell r="EI94">
            <v>0</v>
          </cell>
          <cell r="EJ94"/>
          <cell r="EK94">
            <v>0</v>
          </cell>
          <cell r="EL94">
            <v>0</v>
          </cell>
          <cell r="EM94">
            <v>0</v>
          </cell>
          <cell r="EN94"/>
          <cell r="EO94"/>
        </row>
        <row r="95">
          <cell r="K95" t="str">
            <v>900</v>
          </cell>
          <cell r="L95" t="str">
            <v>Union County</v>
          </cell>
          <cell r="M95">
            <v>20881317737</v>
          </cell>
          <cell r="N95">
            <v>409096391</v>
          </cell>
          <cell r="O95">
            <v>20472221346</v>
          </cell>
          <cell r="P95">
            <v>2015</v>
          </cell>
          <cell r="Q95">
            <v>0.92600000000000005</v>
          </cell>
          <cell r="R95">
            <v>22108230395</v>
          </cell>
          <cell r="S95">
            <v>409096391</v>
          </cell>
          <cell r="T95">
            <v>420815848</v>
          </cell>
          <cell r="U95">
            <v>4028157404</v>
          </cell>
          <cell r="V95">
            <v>26966300038</v>
          </cell>
          <cell r="X95" t="str">
            <v>900</v>
          </cell>
          <cell r="Y95" t="str">
            <v>Union County</v>
          </cell>
          <cell r="Z95">
            <v>26966300038</v>
          </cell>
          <cell r="AA95">
            <v>178516906.25156</v>
          </cell>
          <cell r="AB95">
            <v>41522939</v>
          </cell>
          <cell r="AC95">
            <v>640970</v>
          </cell>
          <cell r="AD95">
            <v>220680815.25156</v>
          </cell>
          <cell r="AE95">
            <v>45117</v>
          </cell>
          <cell r="AF95">
            <v>4891</v>
          </cell>
          <cell r="AG95">
            <v>0.80079999999999996</v>
          </cell>
          <cell r="AI95" t="str">
            <v>900</v>
          </cell>
          <cell r="AJ95" t="str">
            <v>Union County</v>
          </cell>
          <cell r="AK95">
            <v>220680815.25156</v>
          </cell>
          <cell r="AL95">
            <v>45117</v>
          </cell>
          <cell r="AM95">
            <v>4891</v>
          </cell>
          <cell r="AN95">
            <v>0.80079999999999996</v>
          </cell>
          <cell r="AO95">
            <v>1.8394999999999999</v>
          </cell>
          <cell r="AP95">
            <v>1.0862000000000001</v>
          </cell>
          <cell r="AQ95">
            <v>1.0473999999999999</v>
          </cell>
          <cell r="AR95" t="str">
            <v/>
          </cell>
          <cell r="AS95" t="str">
            <v/>
          </cell>
          <cell r="AT95" t="str">
            <v/>
          </cell>
          <cell r="AU95">
            <v>0</v>
          </cell>
          <cell r="AV95" t="str">
            <v/>
          </cell>
          <cell r="AW95">
            <v>0</v>
          </cell>
          <cell r="BB95" t="str">
            <v>900</v>
          </cell>
          <cell r="BC95" t="str">
            <v>Union Co.</v>
          </cell>
          <cell r="BD95">
            <v>26966300038</v>
          </cell>
          <cell r="BE95">
            <v>631.52</v>
          </cell>
          <cell r="BF95">
            <v>42700627</v>
          </cell>
          <cell r="BG95">
            <v>1.8394999999999999</v>
          </cell>
          <cell r="BH95"/>
          <cell r="BI95">
            <v>45117</v>
          </cell>
          <cell r="BJ95">
            <v>71.44</v>
          </cell>
          <cell r="BK95">
            <v>224009</v>
          </cell>
          <cell r="BL95">
            <v>355</v>
          </cell>
          <cell r="BN95" t="str">
            <v>890</v>
          </cell>
          <cell r="BO95" t="str">
            <v>Tyrrell County</v>
          </cell>
          <cell r="BP95">
            <v>1.1570459595959597</v>
          </cell>
          <cell r="BQ95">
            <v>1.4293333333333333</v>
          </cell>
          <cell r="BR95">
            <v>1.4585499999999998</v>
          </cell>
          <cell r="BS95"/>
          <cell r="BT95">
            <v>2009</v>
          </cell>
          <cell r="BU95">
            <v>1.3986000000000001</v>
          </cell>
          <cell r="BV95"/>
          <cell r="BW95">
            <v>0.69</v>
          </cell>
          <cell r="BX95">
            <v>0.96499999999999997</v>
          </cell>
          <cell r="BY95">
            <v>1.4446000000000001</v>
          </cell>
          <cell r="CA95" t="str">
            <v>900</v>
          </cell>
          <cell r="CB95" t="str">
            <v>Union Co.</v>
          </cell>
          <cell r="CC95">
            <v>42200</v>
          </cell>
          <cell r="CD95">
            <v>45350</v>
          </cell>
          <cell r="CE95">
            <v>46246</v>
          </cell>
          <cell r="CF95">
            <v>44598.666666666664</v>
          </cell>
          <cell r="CG95">
            <v>1.0862000000000001</v>
          </cell>
          <cell r="CH95"/>
          <cell r="CI95">
            <v>-1647.3333333333358</v>
          </cell>
          <cell r="CJ95">
            <v>-3.56E-2</v>
          </cell>
          <cell r="CL95" t="str">
            <v>900</v>
          </cell>
          <cell r="CM95" t="str">
            <v>Union Co.</v>
          </cell>
          <cell r="CN95" t="str">
            <v/>
          </cell>
          <cell r="CO95"/>
          <cell r="CP95">
            <v>45117</v>
          </cell>
          <cell r="CQ95">
            <v>94544835</v>
          </cell>
          <cell r="CR95">
            <v>0</v>
          </cell>
          <cell r="CS95">
            <v>94544835</v>
          </cell>
          <cell r="CT95">
            <v>2095.5500000000002</v>
          </cell>
          <cell r="CU95"/>
          <cell r="CV95" t="str">
            <v/>
          </cell>
          <cell r="CW95" t="str">
            <v/>
          </cell>
          <cell r="CX95" t="str">
            <v/>
          </cell>
          <cell r="CY95"/>
          <cell r="CZ95">
            <v>0.72299999999999998</v>
          </cell>
          <cell r="DA95">
            <v>1</v>
          </cell>
          <cell r="DB95"/>
          <cell r="DC95" t="str">
            <v/>
          </cell>
          <cell r="DX95" t="str">
            <v>340</v>
          </cell>
          <cell r="DY95" t="str">
            <v>34B</v>
          </cell>
          <cell r="DZ95" t="str">
            <v>CS</v>
          </cell>
          <cell r="EA95" t="str">
            <v>Quality Education Academy</v>
          </cell>
          <cell r="EB95">
            <v>656</v>
          </cell>
          <cell r="EC95"/>
          <cell r="ED95">
            <v>656</v>
          </cell>
          <cell r="EE95"/>
          <cell r="EF95"/>
          <cell r="EG95">
            <v>1.1326553516238756E-2</v>
          </cell>
          <cell r="EH95"/>
          <cell r="EI95">
            <v>0</v>
          </cell>
          <cell r="EJ95"/>
          <cell r="EK95">
            <v>0</v>
          </cell>
          <cell r="EL95"/>
          <cell r="EM95"/>
          <cell r="EN95"/>
          <cell r="EO95"/>
        </row>
        <row r="96">
          <cell r="K96" t="str">
            <v>910</v>
          </cell>
          <cell r="L96" t="str">
            <v>Vance County</v>
          </cell>
          <cell r="M96">
            <v>1937430616</v>
          </cell>
          <cell r="N96">
            <v>75562831</v>
          </cell>
          <cell r="O96">
            <v>1861867785</v>
          </cell>
          <cell r="P96">
            <v>2016</v>
          </cell>
          <cell r="Q96">
            <v>0.99450000000000005</v>
          </cell>
          <cell r="R96">
            <v>1872164691</v>
          </cell>
          <cell r="S96">
            <v>75562831</v>
          </cell>
          <cell r="T96">
            <v>88126141</v>
          </cell>
          <cell r="U96">
            <v>668753236</v>
          </cell>
          <cell r="V96">
            <v>2704606899</v>
          </cell>
          <cell r="X96" t="str">
            <v>910</v>
          </cell>
          <cell r="Y96" t="str">
            <v>Vance County</v>
          </cell>
          <cell r="Z96">
            <v>2704606899</v>
          </cell>
          <cell r="AA96">
            <v>17904497.671379998</v>
          </cell>
          <cell r="AB96">
            <v>8426334</v>
          </cell>
          <cell r="AC96">
            <v>210721</v>
          </cell>
          <cell r="AD96">
            <v>26541552.671379998</v>
          </cell>
          <cell r="AE96">
            <v>7815</v>
          </cell>
          <cell r="AF96">
            <v>3396</v>
          </cell>
          <cell r="AG96">
            <v>0.55600000000000005</v>
          </cell>
          <cell r="AI96" t="str">
            <v>910</v>
          </cell>
          <cell r="AJ96" t="str">
            <v>Vance County</v>
          </cell>
          <cell r="AK96">
            <v>26541552.671379998</v>
          </cell>
          <cell r="AL96">
            <v>7815</v>
          </cell>
          <cell r="AM96">
            <v>3396</v>
          </cell>
          <cell r="AN96">
            <v>0.55600000000000005</v>
          </cell>
          <cell r="AO96">
            <v>0.45960000000000001</v>
          </cell>
          <cell r="AP96">
            <v>0.77590000000000003</v>
          </cell>
          <cell r="AQ96">
            <v>0.65640000000000009</v>
          </cell>
          <cell r="AR96">
            <v>0.65640000000000009</v>
          </cell>
          <cell r="AS96">
            <v>1247.4100000000001</v>
          </cell>
          <cell r="AT96">
            <v>652.97</v>
          </cell>
          <cell r="AU96">
            <v>5102961</v>
          </cell>
          <cell r="AV96">
            <v>1</v>
          </cell>
          <cell r="AW96">
            <v>5102961</v>
          </cell>
          <cell r="BB96" t="str">
            <v>910</v>
          </cell>
          <cell r="BC96" t="str">
            <v>Vance Co.</v>
          </cell>
          <cell r="BD96">
            <v>2704606899</v>
          </cell>
          <cell r="BE96">
            <v>253.52</v>
          </cell>
          <cell r="BF96">
            <v>10668219</v>
          </cell>
          <cell r="BG96">
            <v>0.45960000000000001</v>
          </cell>
          <cell r="BH96"/>
          <cell r="BI96">
            <v>7815</v>
          </cell>
          <cell r="BJ96">
            <v>30.83</v>
          </cell>
          <cell r="BK96">
            <v>44968</v>
          </cell>
          <cell r="BL96">
            <v>177</v>
          </cell>
          <cell r="BN96" t="str">
            <v>900</v>
          </cell>
          <cell r="BO96" t="str">
            <v>Union County</v>
          </cell>
          <cell r="BP96">
            <v>1.1097382904638886</v>
          </cell>
          <cell r="BQ96">
            <v>0.99714285714285711</v>
          </cell>
          <cell r="BR96">
            <v>0.95332284374799303</v>
          </cell>
          <cell r="BS96"/>
          <cell r="BT96">
            <v>2015</v>
          </cell>
          <cell r="BU96">
            <v>0.96789999999999998</v>
          </cell>
          <cell r="BV96"/>
          <cell r="BW96">
            <v>0.76649999999999996</v>
          </cell>
          <cell r="BX96">
            <v>0.74199999999999999</v>
          </cell>
          <cell r="BY96">
            <v>1.1108</v>
          </cell>
          <cell r="CA96" t="str">
            <v>910</v>
          </cell>
          <cell r="CB96" t="str">
            <v>Vance Co.</v>
          </cell>
          <cell r="CC96">
            <v>30998</v>
          </cell>
          <cell r="CD96">
            <v>32013</v>
          </cell>
          <cell r="CE96">
            <v>32565</v>
          </cell>
          <cell r="CF96">
            <v>31858.666666666668</v>
          </cell>
          <cell r="CG96">
            <v>0.77590000000000003</v>
          </cell>
          <cell r="CH96"/>
          <cell r="CI96">
            <v>-706.33333333333212</v>
          </cell>
          <cell r="CJ96">
            <v>-2.1700000000000001E-2</v>
          </cell>
          <cell r="CL96" t="str">
            <v>910</v>
          </cell>
          <cell r="CM96" t="str">
            <v>Vance Co.</v>
          </cell>
          <cell r="CN96">
            <v>0.65640000000000009</v>
          </cell>
          <cell r="CO96"/>
          <cell r="CP96">
            <v>7815</v>
          </cell>
          <cell r="CQ96">
            <v>8232440</v>
          </cell>
          <cell r="CR96">
            <v>0</v>
          </cell>
          <cell r="CS96">
            <v>8232440</v>
          </cell>
          <cell r="CT96">
            <v>1053.42</v>
          </cell>
          <cell r="CU96"/>
          <cell r="CV96">
            <v>1247.4100000000001</v>
          </cell>
          <cell r="CW96">
            <v>652.97</v>
          </cell>
          <cell r="CX96">
            <v>0.84399999999999997</v>
          </cell>
          <cell r="CY96"/>
          <cell r="CZ96">
            <v>0.88500000000000001</v>
          </cell>
          <cell r="DA96">
            <v>1</v>
          </cell>
          <cell r="DB96"/>
          <cell r="DC96">
            <v>1</v>
          </cell>
          <cell r="DX96" t="str">
            <v>340</v>
          </cell>
          <cell r="DY96" t="str">
            <v>34D</v>
          </cell>
          <cell r="DZ96" t="str">
            <v>CS</v>
          </cell>
          <cell r="EA96" t="str">
            <v>C G Woodson</v>
          </cell>
          <cell r="EB96">
            <v>515</v>
          </cell>
          <cell r="EC96"/>
          <cell r="ED96">
            <v>515</v>
          </cell>
          <cell r="EE96"/>
          <cell r="EF96"/>
          <cell r="EG96">
            <v>8.8920351537545104E-3</v>
          </cell>
          <cell r="EH96"/>
          <cell r="EI96">
            <v>0</v>
          </cell>
          <cell r="EJ96"/>
          <cell r="EK96">
            <v>0</v>
          </cell>
          <cell r="EL96"/>
          <cell r="EM96"/>
          <cell r="EN96"/>
          <cell r="EO96"/>
        </row>
        <row r="97">
          <cell r="K97" t="str">
            <v>920</v>
          </cell>
          <cell r="L97" t="str">
            <v>Wake County</v>
          </cell>
          <cell r="M97">
            <v>122874155245</v>
          </cell>
          <cell r="N97">
            <v>349664144</v>
          </cell>
          <cell r="O97">
            <v>122524491101</v>
          </cell>
          <cell r="P97">
            <v>2016</v>
          </cell>
          <cell r="Q97">
            <v>0.96060000000000001</v>
          </cell>
          <cell r="R97">
            <v>127549959506</v>
          </cell>
          <cell r="S97">
            <v>349664144</v>
          </cell>
          <cell r="T97">
            <v>3447570780</v>
          </cell>
          <cell r="U97">
            <v>17721511854</v>
          </cell>
          <cell r="V97">
            <v>149068706284</v>
          </cell>
          <cell r="X97" t="str">
            <v>920</v>
          </cell>
          <cell r="Y97" t="str">
            <v>Wake County</v>
          </cell>
          <cell r="Z97">
            <v>149068706284</v>
          </cell>
          <cell r="AA97">
            <v>986834835.60008001</v>
          </cell>
          <cell r="AB97">
            <v>159304632</v>
          </cell>
          <cell r="AC97">
            <v>2796453</v>
          </cell>
          <cell r="AD97">
            <v>1148935920.60008</v>
          </cell>
          <cell r="AE97">
            <v>178840</v>
          </cell>
          <cell r="AF97">
            <v>6424</v>
          </cell>
          <cell r="AG97">
            <v>1.0517000000000001</v>
          </cell>
          <cell r="AI97" t="str">
            <v>920</v>
          </cell>
          <cell r="AJ97" t="str">
            <v>Wake County</v>
          </cell>
          <cell r="AK97">
            <v>1148935920.60008</v>
          </cell>
          <cell r="AL97">
            <v>178840</v>
          </cell>
          <cell r="AM97">
            <v>6424</v>
          </cell>
          <cell r="AN97">
            <v>1.0517000000000001</v>
          </cell>
          <cell r="AO97">
            <v>7.6886999999999999</v>
          </cell>
          <cell r="AP97">
            <v>1.2827</v>
          </cell>
          <cell r="AQ97">
            <v>1.831</v>
          </cell>
          <cell r="AR97" t="str">
            <v/>
          </cell>
          <cell r="AS97" t="str">
            <v/>
          </cell>
          <cell r="AT97" t="str">
            <v/>
          </cell>
          <cell r="AU97">
            <v>0</v>
          </cell>
          <cell r="AV97" t="str">
            <v/>
          </cell>
          <cell r="AW97">
            <v>0</v>
          </cell>
          <cell r="BB97" t="str">
            <v>920</v>
          </cell>
          <cell r="BC97" t="str">
            <v>Wake Co.</v>
          </cell>
          <cell r="BD97">
            <v>149068706284</v>
          </cell>
          <cell r="BE97">
            <v>835.22</v>
          </cell>
          <cell r="BF97">
            <v>178478373</v>
          </cell>
          <cell r="BG97">
            <v>7.6886999999999999</v>
          </cell>
          <cell r="BH97"/>
          <cell r="BI97">
            <v>178840</v>
          </cell>
          <cell r="BJ97">
            <v>214.12</v>
          </cell>
          <cell r="BK97">
            <v>1030326</v>
          </cell>
          <cell r="BL97">
            <v>1234</v>
          </cell>
          <cell r="BN97" t="str">
            <v>910</v>
          </cell>
          <cell r="BO97" t="str">
            <v>Vance County</v>
          </cell>
          <cell r="BP97">
            <v>1.2281324786324785</v>
          </cell>
          <cell r="BQ97">
            <v>1.2</v>
          </cell>
          <cell r="BR97">
            <v>1.0261307692307693</v>
          </cell>
          <cell r="BS97"/>
          <cell r="BT97">
            <v>2016</v>
          </cell>
          <cell r="BU97">
            <v>1.0261307692307693</v>
          </cell>
          <cell r="BV97"/>
          <cell r="BW97">
            <v>0.89</v>
          </cell>
          <cell r="BX97">
            <v>0.91300000000000003</v>
          </cell>
          <cell r="BY97">
            <v>1.3668</v>
          </cell>
          <cell r="CA97" t="str">
            <v>920</v>
          </cell>
          <cell r="CB97" t="str">
            <v>Wake Co.</v>
          </cell>
          <cell r="CC97">
            <v>50656</v>
          </cell>
          <cell r="CD97">
            <v>53288</v>
          </cell>
          <cell r="CE97">
            <v>54063</v>
          </cell>
          <cell r="CF97">
            <v>52669</v>
          </cell>
          <cell r="CG97">
            <v>1.2827</v>
          </cell>
          <cell r="CH97"/>
          <cell r="CI97">
            <v>-1394</v>
          </cell>
          <cell r="CJ97">
            <v>-2.58E-2</v>
          </cell>
          <cell r="CL97" t="str">
            <v>920</v>
          </cell>
          <cell r="CM97" t="str">
            <v>Wake Co.</v>
          </cell>
          <cell r="CN97" t="str">
            <v/>
          </cell>
          <cell r="CO97"/>
          <cell r="CP97">
            <v>178840</v>
          </cell>
          <cell r="CQ97">
            <v>407871457</v>
          </cell>
          <cell r="CR97">
            <v>0</v>
          </cell>
          <cell r="CS97">
            <v>407871457</v>
          </cell>
          <cell r="CT97">
            <v>2280.65</v>
          </cell>
          <cell r="CU97"/>
          <cell r="CV97" t="str">
            <v/>
          </cell>
          <cell r="CW97" t="str">
            <v/>
          </cell>
          <cell r="CX97" t="str">
            <v/>
          </cell>
          <cell r="CY97"/>
          <cell r="CZ97">
            <v>0.59099999999999997</v>
          </cell>
          <cell r="DA97" t="str">
            <v/>
          </cell>
          <cell r="DB97"/>
          <cell r="DC97" t="str">
            <v/>
          </cell>
          <cell r="DX97" t="str">
            <v>340</v>
          </cell>
          <cell r="DY97" t="str">
            <v>34F</v>
          </cell>
          <cell r="DZ97" t="str">
            <v>CS</v>
          </cell>
          <cell r="EA97" t="str">
            <v>Forsyth Academy</v>
          </cell>
          <cell r="EB97">
            <v>866</v>
          </cell>
          <cell r="EC97"/>
          <cell r="ED97">
            <v>866</v>
          </cell>
          <cell r="EE97"/>
          <cell r="EF97"/>
          <cell r="EG97">
            <v>1.4952431928449333E-2</v>
          </cell>
          <cell r="EH97"/>
          <cell r="EI97">
            <v>0</v>
          </cell>
          <cell r="EJ97"/>
          <cell r="EK97">
            <v>0</v>
          </cell>
          <cell r="EL97"/>
          <cell r="EM97"/>
          <cell r="EN97"/>
          <cell r="EO97"/>
        </row>
        <row r="98">
          <cell r="K98" t="str">
            <v>930</v>
          </cell>
          <cell r="L98" t="str">
            <v>Warren County</v>
          </cell>
          <cell r="M98">
            <v>2080803405</v>
          </cell>
          <cell r="N98">
            <v>77878532</v>
          </cell>
          <cell r="O98">
            <v>2002924873</v>
          </cell>
          <cell r="P98">
            <v>2017</v>
          </cell>
          <cell r="Q98">
            <v>1.0293999999999999</v>
          </cell>
          <cell r="R98">
            <v>1945720685</v>
          </cell>
          <cell r="S98">
            <v>77878532</v>
          </cell>
          <cell r="T98">
            <v>61185878</v>
          </cell>
          <cell r="U98">
            <v>262334585</v>
          </cell>
          <cell r="V98">
            <v>2347119680</v>
          </cell>
          <cell r="X98" t="str">
            <v>930</v>
          </cell>
          <cell r="Y98" t="str">
            <v>Warren County</v>
          </cell>
          <cell r="Z98">
            <v>2347119680</v>
          </cell>
          <cell r="AA98">
            <v>15537932.2816</v>
          </cell>
          <cell r="AB98">
            <v>3099558</v>
          </cell>
          <cell r="AC98">
            <v>64980</v>
          </cell>
          <cell r="AD98">
            <v>18702470.281599998</v>
          </cell>
          <cell r="AE98">
            <v>2049</v>
          </cell>
          <cell r="AF98">
            <v>9128</v>
          </cell>
          <cell r="AG98">
            <v>1.4944</v>
          </cell>
          <cell r="AI98" t="str">
            <v>930</v>
          </cell>
          <cell r="AJ98" t="str">
            <v>Warren County</v>
          </cell>
          <cell r="AK98">
            <v>18702470.281599998</v>
          </cell>
          <cell r="AL98">
            <v>2049</v>
          </cell>
          <cell r="AM98">
            <v>9128</v>
          </cell>
          <cell r="AN98">
            <v>1.4944</v>
          </cell>
          <cell r="AO98">
            <v>0.23599999999999999</v>
          </cell>
          <cell r="AP98">
            <v>0.69189999999999996</v>
          </cell>
          <cell r="AQ98">
            <v>0.96739999999999993</v>
          </cell>
          <cell r="AR98">
            <v>0.96739999999999993</v>
          </cell>
          <cell r="AS98">
            <v>1838.43</v>
          </cell>
          <cell r="AT98">
            <v>61.950000000000045</v>
          </cell>
          <cell r="AU98">
            <v>126936</v>
          </cell>
          <cell r="AV98">
            <v>1</v>
          </cell>
          <cell r="AW98">
            <v>126936</v>
          </cell>
          <cell r="BB98" t="str">
            <v>930</v>
          </cell>
          <cell r="BC98" t="str">
            <v>Warren Co.</v>
          </cell>
          <cell r="BD98">
            <v>2347119680</v>
          </cell>
          <cell r="BE98">
            <v>428.46</v>
          </cell>
          <cell r="BF98">
            <v>5478037</v>
          </cell>
          <cell r="BG98">
            <v>0.23599999999999999</v>
          </cell>
          <cell r="BH98"/>
          <cell r="BI98">
            <v>2049</v>
          </cell>
          <cell r="BJ98">
            <v>4.78</v>
          </cell>
          <cell r="BK98">
            <v>20244</v>
          </cell>
          <cell r="BL98">
            <v>47</v>
          </cell>
          <cell r="BN98" t="str">
            <v>920</v>
          </cell>
          <cell r="BO98" t="str">
            <v>Wake County</v>
          </cell>
          <cell r="BP98">
            <v>1.054915412692806</v>
          </cell>
          <cell r="BQ98">
            <v>1.0044148968678379</v>
          </cell>
          <cell r="BR98">
            <v>0.99572390165887925</v>
          </cell>
          <cell r="BS98"/>
          <cell r="BT98">
            <v>2016</v>
          </cell>
          <cell r="BU98">
            <v>0.99572390165887925</v>
          </cell>
          <cell r="BV98"/>
          <cell r="BW98">
            <v>0.60050000000000003</v>
          </cell>
          <cell r="BX98">
            <v>0.59799999999999998</v>
          </cell>
          <cell r="BY98">
            <v>0.8952</v>
          </cell>
          <cell r="CA98" t="str">
            <v>930</v>
          </cell>
          <cell r="CB98" t="str">
            <v>Warren Co.</v>
          </cell>
          <cell r="CC98">
            <v>27777</v>
          </cell>
          <cell r="CD98">
            <v>28261</v>
          </cell>
          <cell r="CE98">
            <v>29190</v>
          </cell>
          <cell r="CF98">
            <v>28409.333333333332</v>
          </cell>
          <cell r="CG98">
            <v>0.69189999999999996</v>
          </cell>
          <cell r="CH98"/>
          <cell r="CI98">
            <v>-780.66666666666788</v>
          </cell>
          <cell r="CJ98">
            <v>-2.6700000000000002E-2</v>
          </cell>
          <cell r="CL98" t="str">
            <v>930</v>
          </cell>
          <cell r="CM98" t="str">
            <v>Warren Co.</v>
          </cell>
          <cell r="CN98">
            <v>0.96739999999999993</v>
          </cell>
          <cell r="CO98"/>
          <cell r="CP98">
            <v>2049</v>
          </cell>
          <cell r="CQ98">
            <v>4958073</v>
          </cell>
          <cell r="CR98">
            <v>0</v>
          </cell>
          <cell r="CS98">
            <v>4958073</v>
          </cell>
          <cell r="CT98">
            <v>2419.75</v>
          </cell>
          <cell r="CU98"/>
          <cell r="CV98">
            <v>1838.43</v>
          </cell>
          <cell r="CW98">
            <v>61.950000000000045</v>
          </cell>
          <cell r="CX98">
            <v>1</v>
          </cell>
          <cell r="CY98"/>
          <cell r="CZ98">
            <v>0.78200000000000003</v>
          </cell>
          <cell r="DA98">
            <v>1</v>
          </cell>
          <cell r="DB98"/>
          <cell r="DC98">
            <v>1</v>
          </cell>
          <cell r="DX98">
            <v>340</v>
          </cell>
          <cell r="DY98" t="str">
            <v>34G</v>
          </cell>
          <cell r="DZ98" t="str">
            <v>CS</v>
          </cell>
          <cell r="EA98" t="str">
            <v>Arts Based Elementary</v>
          </cell>
          <cell r="EB98">
            <v>550</v>
          </cell>
          <cell r="EC98"/>
          <cell r="ED98">
            <v>550</v>
          </cell>
          <cell r="EE98"/>
          <cell r="EF98"/>
          <cell r="EG98">
            <v>9.4963482224562738E-3</v>
          </cell>
          <cell r="EH98"/>
          <cell r="EI98">
            <v>0</v>
          </cell>
          <cell r="EJ98"/>
          <cell r="EK98">
            <v>0</v>
          </cell>
          <cell r="EL98"/>
          <cell r="EM98"/>
          <cell r="EN98"/>
          <cell r="EO98"/>
        </row>
        <row r="99">
          <cell r="K99" t="str">
            <v>940</v>
          </cell>
          <cell r="L99" t="str">
            <v>Washington County</v>
          </cell>
          <cell r="M99">
            <v>692233709</v>
          </cell>
          <cell r="N99">
            <v>111766310</v>
          </cell>
          <cell r="O99">
            <v>580467399</v>
          </cell>
          <cell r="P99">
            <v>2013</v>
          </cell>
          <cell r="Q99">
            <v>1.02</v>
          </cell>
          <cell r="R99">
            <v>569085685</v>
          </cell>
          <cell r="S99">
            <v>111766310</v>
          </cell>
          <cell r="T99">
            <v>60297488</v>
          </cell>
          <cell r="U99">
            <v>170819604</v>
          </cell>
          <cell r="V99">
            <v>911969087</v>
          </cell>
          <cell r="X99" t="str">
            <v>940</v>
          </cell>
          <cell r="Y99" t="str">
            <v>Washington County</v>
          </cell>
          <cell r="Z99">
            <v>911969087</v>
          </cell>
          <cell r="AA99">
            <v>6037235.3559400002</v>
          </cell>
          <cell r="AB99">
            <v>2089254</v>
          </cell>
          <cell r="AC99">
            <v>72801</v>
          </cell>
          <cell r="AD99">
            <v>8199290.3559400002</v>
          </cell>
          <cell r="AE99">
            <v>1344</v>
          </cell>
          <cell r="AF99">
            <v>6101</v>
          </cell>
          <cell r="AG99">
            <v>0.99890000000000001</v>
          </cell>
          <cell r="AI99" t="str">
            <v>940</v>
          </cell>
          <cell r="AJ99" t="str">
            <v>Washington County</v>
          </cell>
          <cell r="AK99">
            <v>8199290.3559400002</v>
          </cell>
          <cell r="AL99">
            <v>1344</v>
          </cell>
          <cell r="AM99">
            <v>6101</v>
          </cell>
          <cell r="AN99">
            <v>0.99890000000000001</v>
          </cell>
          <cell r="AO99">
            <v>0.1129</v>
          </cell>
          <cell r="AP99">
            <v>0.80020000000000002</v>
          </cell>
          <cell r="AQ99">
            <v>0.81100000000000005</v>
          </cell>
          <cell r="AR99">
            <v>0.81100000000000005</v>
          </cell>
          <cell r="AS99">
            <v>1541.21</v>
          </cell>
          <cell r="AT99">
            <v>359.17000000000007</v>
          </cell>
          <cell r="AU99">
            <v>482724</v>
          </cell>
          <cell r="AV99">
            <v>1</v>
          </cell>
          <cell r="AW99">
            <v>482724</v>
          </cell>
          <cell r="BB99" t="str">
            <v>940</v>
          </cell>
          <cell r="BC99" t="str">
            <v>Washington Co.</v>
          </cell>
          <cell r="BD99">
            <v>911969087</v>
          </cell>
          <cell r="BE99">
            <v>348.13</v>
          </cell>
          <cell r="BF99">
            <v>2619622</v>
          </cell>
          <cell r="BG99">
            <v>0.1129</v>
          </cell>
          <cell r="BH99"/>
          <cell r="BI99">
            <v>1344</v>
          </cell>
          <cell r="BJ99">
            <v>3.86</v>
          </cell>
          <cell r="BK99">
            <v>12394</v>
          </cell>
          <cell r="BL99">
            <v>36</v>
          </cell>
          <cell r="BN99" t="str">
            <v>930</v>
          </cell>
          <cell r="BO99" t="str">
            <v>Warren County</v>
          </cell>
          <cell r="BP99">
            <v>1.1832500444275196</v>
          </cell>
          <cell r="BQ99">
            <v>1.1371066666666667</v>
          </cell>
          <cell r="BR99">
            <v>1.2332535778985507</v>
          </cell>
          <cell r="BS99"/>
          <cell r="BT99">
            <v>2009</v>
          </cell>
          <cell r="BU99">
            <v>1.1929000000000001</v>
          </cell>
          <cell r="BV99"/>
          <cell r="BW99">
            <v>0.71</v>
          </cell>
          <cell r="BX99">
            <v>0.84699999999999998</v>
          </cell>
          <cell r="BY99">
            <v>1.268</v>
          </cell>
          <cell r="CA99" t="str">
            <v>940</v>
          </cell>
          <cell r="CB99" t="str">
            <v>Washington Co.</v>
          </cell>
          <cell r="CC99">
            <v>31821</v>
          </cell>
          <cell r="CD99">
            <v>32851</v>
          </cell>
          <cell r="CE99">
            <v>33901</v>
          </cell>
          <cell r="CF99">
            <v>32857.666666666664</v>
          </cell>
          <cell r="CG99">
            <v>0.80020000000000002</v>
          </cell>
          <cell r="CH99"/>
          <cell r="CI99">
            <v>-1043.3333333333358</v>
          </cell>
          <cell r="CJ99">
            <v>-3.0800000000000001E-2</v>
          </cell>
          <cell r="CL99" t="str">
            <v>940</v>
          </cell>
          <cell r="CM99" t="str">
            <v>Washington Co.</v>
          </cell>
          <cell r="CN99">
            <v>0.81100000000000005</v>
          </cell>
          <cell r="CO99"/>
          <cell r="CP99">
            <v>1344</v>
          </cell>
          <cell r="CQ99">
            <v>1603000</v>
          </cell>
          <cell r="CR99">
            <v>0</v>
          </cell>
          <cell r="CS99">
            <v>1603000</v>
          </cell>
          <cell r="CT99">
            <v>1192.71</v>
          </cell>
          <cell r="CU99"/>
          <cell r="CV99">
            <v>1541.21</v>
          </cell>
          <cell r="CW99">
            <v>359.17000000000007</v>
          </cell>
          <cell r="CX99">
            <v>0.77400000000000002</v>
          </cell>
          <cell r="CY99"/>
          <cell r="CZ99">
            <v>0.872</v>
          </cell>
          <cell r="DA99">
            <v>1</v>
          </cell>
          <cell r="DB99"/>
          <cell r="DC99">
            <v>1</v>
          </cell>
          <cell r="DX99" t="str">
            <v>340</v>
          </cell>
          <cell r="DY99" t="str">
            <v>34H</v>
          </cell>
          <cell r="DZ99" t="str">
            <v>CS</v>
          </cell>
          <cell r="EA99" t="str">
            <v>The North Carolina Leadership Academy</v>
          </cell>
          <cell r="EB99">
            <v>850</v>
          </cell>
          <cell r="EC99"/>
          <cell r="ED99">
            <v>850</v>
          </cell>
          <cell r="EE99">
            <v>57917</v>
          </cell>
          <cell r="EF99"/>
          <cell r="EG99">
            <v>1.4676174525614242E-2</v>
          </cell>
          <cell r="EH99"/>
          <cell r="EI99">
            <v>0</v>
          </cell>
          <cell r="EJ99"/>
          <cell r="EK99">
            <v>0</v>
          </cell>
          <cell r="EL99"/>
          <cell r="EM99"/>
          <cell r="EN99"/>
          <cell r="EO99"/>
        </row>
        <row r="100">
          <cell r="K100" t="str">
            <v>950</v>
          </cell>
          <cell r="L100" t="str">
            <v>Watauga County</v>
          </cell>
          <cell r="M100">
            <v>8445945918</v>
          </cell>
          <cell r="N100">
            <v>462249083</v>
          </cell>
          <cell r="O100">
            <v>7983696835</v>
          </cell>
          <cell r="P100">
            <v>2014</v>
          </cell>
          <cell r="Q100">
            <v>1.0043</v>
          </cell>
          <cell r="R100">
            <v>7949513925</v>
          </cell>
          <cell r="S100">
            <v>462249083</v>
          </cell>
          <cell r="T100">
            <v>104256450</v>
          </cell>
          <cell r="U100">
            <v>614468945</v>
          </cell>
          <cell r="V100">
            <v>9130488403</v>
          </cell>
          <cell r="X100" t="str">
            <v>950</v>
          </cell>
          <cell r="Y100" t="str">
            <v>Watauga County</v>
          </cell>
          <cell r="Z100">
            <v>9130488403</v>
          </cell>
          <cell r="AA100">
            <v>60443833.227860004</v>
          </cell>
          <cell r="AB100">
            <v>11548101</v>
          </cell>
          <cell r="AC100">
            <v>338720</v>
          </cell>
          <cell r="AD100">
            <v>72330654.227860004</v>
          </cell>
          <cell r="AE100">
            <v>4884</v>
          </cell>
          <cell r="AF100">
            <v>14810</v>
          </cell>
          <cell r="AG100">
            <v>2.4247000000000001</v>
          </cell>
          <cell r="AI100" t="str">
            <v>950</v>
          </cell>
          <cell r="AJ100" t="str">
            <v>Watauga County</v>
          </cell>
          <cell r="AK100">
            <v>72330654.227860004</v>
          </cell>
          <cell r="AL100">
            <v>4884</v>
          </cell>
          <cell r="AM100">
            <v>14810</v>
          </cell>
          <cell r="AN100">
            <v>2.4247000000000001</v>
          </cell>
          <cell r="AO100">
            <v>1.2584</v>
          </cell>
          <cell r="AP100">
            <v>0.81130000000000002</v>
          </cell>
          <cell r="AQ100">
            <v>1.5013999999999998</v>
          </cell>
          <cell r="AR100" t="str">
            <v/>
          </cell>
          <cell r="AS100" t="str">
            <v/>
          </cell>
          <cell r="AT100" t="str">
            <v/>
          </cell>
          <cell r="AU100">
            <v>0</v>
          </cell>
          <cell r="AV100" t="str">
            <v/>
          </cell>
          <cell r="AW100">
            <v>0</v>
          </cell>
          <cell r="BB100" t="str">
            <v>950</v>
          </cell>
          <cell r="BC100" t="str">
            <v>Watauga Co.</v>
          </cell>
          <cell r="BD100">
            <v>9130488403</v>
          </cell>
          <cell r="BE100">
            <v>312.56</v>
          </cell>
          <cell r="BF100">
            <v>29211954</v>
          </cell>
          <cell r="BG100">
            <v>1.2584</v>
          </cell>
          <cell r="BH100"/>
          <cell r="BI100">
            <v>4884</v>
          </cell>
          <cell r="BJ100">
            <v>15.63</v>
          </cell>
          <cell r="BK100">
            <v>55191</v>
          </cell>
          <cell r="BL100">
            <v>177</v>
          </cell>
          <cell r="BN100" t="str">
            <v>940</v>
          </cell>
          <cell r="BO100" t="str">
            <v>Washington County</v>
          </cell>
          <cell r="BP100">
            <v>1.0349999999999999</v>
          </cell>
          <cell r="BQ100">
            <v>1</v>
          </cell>
          <cell r="BR100">
            <v>1.015068493150685</v>
          </cell>
          <cell r="BS100"/>
          <cell r="BT100">
            <v>2013</v>
          </cell>
          <cell r="BU100">
            <v>1.0134000000000001</v>
          </cell>
          <cell r="BV100"/>
          <cell r="BW100">
            <v>0.81</v>
          </cell>
          <cell r="BX100">
            <v>0.82099999999999995</v>
          </cell>
          <cell r="BY100">
            <v>1.2290000000000001</v>
          </cell>
          <cell r="CA100" t="str">
            <v>950</v>
          </cell>
          <cell r="CB100" t="str">
            <v>Watauga Co.</v>
          </cell>
          <cell r="CC100">
            <v>32194</v>
          </cell>
          <cell r="CD100">
            <v>33674</v>
          </cell>
          <cell r="CE100">
            <v>34069</v>
          </cell>
          <cell r="CF100">
            <v>33312.333333333336</v>
          </cell>
          <cell r="CG100">
            <v>0.81130000000000002</v>
          </cell>
          <cell r="CH100"/>
          <cell r="CI100">
            <v>-756.66666666666424</v>
          </cell>
          <cell r="CJ100">
            <v>-2.2200000000000001E-2</v>
          </cell>
          <cell r="CL100" t="str">
            <v>950</v>
          </cell>
          <cell r="CM100" t="str">
            <v>Watauga Co.</v>
          </cell>
          <cell r="CN100" t="str">
            <v/>
          </cell>
          <cell r="CO100"/>
          <cell r="CP100">
            <v>4884</v>
          </cell>
          <cell r="CQ100">
            <v>12713223</v>
          </cell>
          <cell r="CR100">
            <v>0</v>
          </cell>
          <cell r="CS100">
            <v>12713223</v>
          </cell>
          <cell r="CT100">
            <v>2603.04</v>
          </cell>
          <cell r="CU100"/>
          <cell r="CV100" t="str">
            <v/>
          </cell>
          <cell r="CW100" t="str">
            <v/>
          </cell>
          <cell r="CX100" t="str">
            <v/>
          </cell>
          <cell r="CY100"/>
          <cell r="CZ100">
            <v>0.35499999999999998</v>
          </cell>
          <cell r="DA100" t="str">
            <v/>
          </cell>
          <cell r="DB100"/>
          <cell r="DC100" t="str">
            <v/>
          </cell>
          <cell r="DX100" t="str">
            <v>350</v>
          </cell>
          <cell r="DY100" t="str">
            <v>350</v>
          </cell>
          <cell r="DZ100" t="str">
            <v>LEA</v>
          </cell>
          <cell r="EA100" t="str">
            <v>Franklin County</v>
          </cell>
          <cell r="EB100">
            <v>8198</v>
          </cell>
          <cell r="EC100"/>
          <cell r="ED100">
            <v>8198</v>
          </cell>
          <cell r="EE100"/>
          <cell r="EF100"/>
          <cell r="EG100">
            <v>0.93318155947638015</v>
          </cell>
          <cell r="EH100"/>
          <cell r="EI100">
            <v>3693653</v>
          </cell>
          <cell r="EJ100"/>
          <cell r="EK100">
            <v>3446849</v>
          </cell>
          <cell r="EL100">
            <v>3693653</v>
          </cell>
          <cell r="EM100">
            <v>0</v>
          </cell>
          <cell r="EN100"/>
          <cell r="EO100"/>
        </row>
        <row r="101">
          <cell r="K101" t="str">
            <v>960</v>
          </cell>
          <cell r="L101" t="str">
            <v>Wayne County</v>
          </cell>
          <cell r="M101">
            <v>5979489615</v>
          </cell>
          <cell r="N101">
            <v>280347763</v>
          </cell>
          <cell r="O101">
            <v>5699141852</v>
          </cell>
          <cell r="P101">
            <v>2011</v>
          </cell>
          <cell r="Q101">
            <v>0.99370000000000003</v>
          </cell>
          <cell r="R101">
            <v>5735274079</v>
          </cell>
          <cell r="S101">
            <v>280347763</v>
          </cell>
          <cell r="T101">
            <v>723602773</v>
          </cell>
          <cell r="U101">
            <v>1592663478</v>
          </cell>
          <cell r="V101">
            <v>8331888093</v>
          </cell>
          <cell r="X101" t="str">
            <v>960</v>
          </cell>
          <cell r="Y101" t="str">
            <v>Wayne County</v>
          </cell>
          <cell r="Z101">
            <v>8331888093</v>
          </cell>
          <cell r="AA101">
            <v>55157099.175659999</v>
          </cell>
          <cell r="AB101">
            <v>20559300</v>
          </cell>
          <cell r="AC101">
            <v>605560</v>
          </cell>
          <cell r="AD101">
            <v>76321959.175659999</v>
          </cell>
          <cell r="AE101">
            <v>19650</v>
          </cell>
          <cell r="AF101">
            <v>3884</v>
          </cell>
          <cell r="AG101">
            <v>0.63590000000000002</v>
          </cell>
          <cell r="AI101" t="str">
            <v>960</v>
          </cell>
          <cell r="AJ101" t="str">
            <v>Wayne County</v>
          </cell>
          <cell r="AK101">
            <v>76321959.175659999</v>
          </cell>
          <cell r="AL101">
            <v>19650</v>
          </cell>
          <cell r="AM101">
            <v>3884</v>
          </cell>
          <cell r="AN101">
            <v>0.63590000000000002</v>
          </cell>
          <cell r="AO101">
            <v>0.64900000000000002</v>
          </cell>
          <cell r="AP101">
            <v>0.88200000000000001</v>
          </cell>
          <cell r="AQ101">
            <v>0.76029999999999998</v>
          </cell>
          <cell r="AR101">
            <v>0.76029999999999998</v>
          </cell>
          <cell r="AS101">
            <v>1444.86</v>
          </cell>
          <cell r="AT101">
            <v>455.52000000000021</v>
          </cell>
          <cell r="AU101">
            <v>8950968</v>
          </cell>
          <cell r="AV101">
            <v>0.71499999999999997</v>
          </cell>
          <cell r="AW101">
            <v>6399942</v>
          </cell>
          <cell r="BB101" t="str">
            <v>960</v>
          </cell>
          <cell r="BC101" t="str">
            <v>Wayne Co.</v>
          </cell>
          <cell r="BD101">
            <v>8331888093</v>
          </cell>
          <cell r="BE101">
            <v>553.09</v>
          </cell>
          <cell r="BF101">
            <v>15064254</v>
          </cell>
          <cell r="BG101">
            <v>0.64900000000000002</v>
          </cell>
          <cell r="BH101"/>
          <cell r="BI101">
            <v>19650</v>
          </cell>
          <cell r="BJ101">
            <v>35.53</v>
          </cell>
          <cell r="BK101">
            <v>125126</v>
          </cell>
          <cell r="BL101">
            <v>226</v>
          </cell>
          <cell r="BN101" t="str">
            <v>950</v>
          </cell>
          <cell r="BO101" t="str">
            <v>Watauga County</v>
          </cell>
          <cell r="BP101">
            <v>0.98882352941176466</v>
          </cell>
          <cell r="BQ101">
            <v>0.99697117071045938</v>
          </cell>
          <cell r="BR101">
            <v>0.9936491935483871</v>
          </cell>
          <cell r="BS101"/>
          <cell r="BT101">
            <v>2014</v>
          </cell>
          <cell r="BU101">
            <v>0.99399999999999999</v>
          </cell>
          <cell r="BV101"/>
          <cell r="BW101">
            <v>0.313</v>
          </cell>
          <cell r="BX101">
            <v>0.311</v>
          </cell>
          <cell r="BY101">
            <v>0.46560000000000001</v>
          </cell>
          <cell r="CA101" t="str">
            <v>960</v>
          </cell>
          <cell r="CB101" t="str">
            <v>Wayne Co.</v>
          </cell>
          <cell r="CC101">
            <v>35391</v>
          </cell>
          <cell r="CD101">
            <v>36303</v>
          </cell>
          <cell r="CE101">
            <v>36950</v>
          </cell>
          <cell r="CF101">
            <v>36214.666666666664</v>
          </cell>
          <cell r="CG101">
            <v>0.88200000000000001</v>
          </cell>
          <cell r="CH101"/>
          <cell r="CI101">
            <v>-735.33333333333576</v>
          </cell>
          <cell r="CJ101">
            <v>-1.9900000000000001E-2</v>
          </cell>
          <cell r="CL101" t="str">
            <v>960</v>
          </cell>
          <cell r="CM101" t="str">
            <v>Wayne Co.</v>
          </cell>
          <cell r="CN101">
            <v>0.76029999999999998</v>
          </cell>
          <cell r="CO101"/>
          <cell r="CP101">
            <v>19650</v>
          </cell>
          <cell r="CQ101">
            <v>20306456</v>
          </cell>
          <cell r="CR101">
            <v>0</v>
          </cell>
          <cell r="CS101">
            <v>20306456</v>
          </cell>
          <cell r="CT101">
            <v>1033.4100000000001</v>
          </cell>
          <cell r="CU101"/>
          <cell r="CV101">
            <v>1444.86</v>
          </cell>
          <cell r="CW101">
            <v>455.52000000000021</v>
          </cell>
          <cell r="CX101">
            <v>0.71499999999999997</v>
          </cell>
          <cell r="CY101"/>
          <cell r="CZ101">
            <v>0.65900000000000003</v>
          </cell>
          <cell r="DA101" t="str">
            <v/>
          </cell>
          <cell r="DB101"/>
          <cell r="DC101">
            <v>0.71499999999999997</v>
          </cell>
          <cell r="DX101" t="str">
            <v>350</v>
          </cell>
          <cell r="DY101" t="str">
            <v>35A</v>
          </cell>
          <cell r="DZ101" t="str">
            <v>CS</v>
          </cell>
          <cell r="EA101" t="str">
            <v>Cross Creek</v>
          </cell>
          <cell r="EB101">
            <v>263</v>
          </cell>
          <cell r="EC101"/>
          <cell r="ED101">
            <v>263</v>
          </cell>
          <cell r="EE101"/>
          <cell r="EF101"/>
          <cell r="EG101">
            <v>2.9937393284006828E-2</v>
          </cell>
          <cell r="EH101"/>
          <cell r="EI101">
            <v>0</v>
          </cell>
          <cell r="EJ101"/>
          <cell r="EK101">
            <v>110578</v>
          </cell>
          <cell r="EL101"/>
          <cell r="EM101"/>
          <cell r="EN101"/>
          <cell r="EO101"/>
        </row>
        <row r="102">
          <cell r="K102" t="str">
            <v>970</v>
          </cell>
          <cell r="L102" t="str">
            <v>Wilkes County</v>
          </cell>
          <cell r="M102">
            <v>4283252850</v>
          </cell>
          <cell r="N102">
            <v>326067760</v>
          </cell>
          <cell r="O102">
            <v>3957185090</v>
          </cell>
          <cell r="P102">
            <v>2013</v>
          </cell>
          <cell r="Q102">
            <v>0.94369999999999998</v>
          </cell>
          <cell r="R102">
            <v>4193265964</v>
          </cell>
          <cell r="S102">
            <v>326067760</v>
          </cell>
          <cell r="T102">
            <v>203119996</v>
          </cell>
          <cell r="U102">
            <v>997815427</v>
          </cell>
          <cell r="V102">
            <v>5720269147</v>
          </cell>
          <cell r="X102" t="str">
            <v>970</v>
          </cell>
          <cell r="Y102" t="str">
            <v>Wilkes County</v>
          </cell>
          <cell r="Z102">
            <v>5720269147</v>
          </cell>
          <cell r="AA102">
            <v>37868181.753140002</v>
          </cell>
          <cell r="AB102">
            <v>15112072</v>
          </cell>
          <cell r="AC102">
            <v>376281</v>
          </cell>
          <cell r="AD102">
            <v>53356534.753140002</v>
          </cell>
          <cell r="AE102">
            <v>9308</v>
          </cell>
          <cell r="AF102">
            <v>5732</v>
          </cell>
          <cell r="AG102">
            <v>0.93840000000000001</v>
          </cell>
          <cell r="AI102" t="str">
            <v>970</v>
          </cell>
          <cell r="AJ102" t="str">
            <v>Wilkes County</v>
          </cell>
          <cell r="AK102">
            <v>53356534.753140002</v>
          </cell>
          <cell r="AL102">
            <v>9308</v>
          </cell>
          <cell r="AM102">
            <v>5732</v>
          </cell>
          <cell r="AN102">
            <v>0.93840000000000001</v>
          </cell>
          <cell r="AO102">
            <v>0.32669999999999999</v>
          </cell>
          <cell r="AP102">
            <v>0.79300000000000004</v>
          </cell>
          <cell r="AQ102">
            <v>0.80459999999999998</v>
          </cell>
          <cell r="AR102">
            <v>0.80459999999999998</v>
          </cell>
          <cell r="AS102">
            <v>1529.05</v>
          </cell>
          <cell r="AT102">
            <v>371.33000000000015</v>
          </cell>
          <cell r="AU102">
            <v>3456340</v>
          </cell>
          <cell r="AV102">
            <v>0.82799999999999996</v>
          </cell>
          <cell r="AW102">
            <v>2861850</v>
          </cell>
          <cell r="BB102" t="str">
            <v>970</v>
          </cell>
          <cell r="BC102" t="str">
            <v>Wilkes Co.</v>
          </cell>
          <cell r="BD102">
            <v>5720269147</v>
          </cell>
          <cell r="BE102">
            <v>754.28</v>
          </cell>
          <cell r="BF102">
            <v>7583748</v>
          </cell>
          <cell r="BG102">
            <v>0.32669999999999999</v>
          </cell>
          <cell r="BH102"/>
          <cell r="BI102">
            <v>9308</v>
          </cell>
          <cell r="BJ102">
            <v>12.34</v>
          </cell>
          <cell r="BK102">
            <v>69890</v>
          </cell>
          <cell r="BL102">
            <v>93</v>
          </cell>
          <cell r="BN102" t="str">
            <v>960</v>
          </cell>
          <cell r="BO102" t="str">
            <v>Wayne County</v>
          </cell>
          <cell r="BP102">
            <v>1.0063698630136986</v>
          </cell>
          <cell r="BQ102">
            <v>1.0036592662080466</v>
          </cell>
          <cell r="BR102">
            <v>0.99819157088122612</v>
          </cell>
          <cell r="BS102"/>
          <cell r="BT102">
            <v>2011</v>
          </cell>
          <cell r="BU102">
            <v>1.0014000000000001</v>
          </cell>
          <cell r="BV102"/>
          <cell r="BW102">
            <v>0.66349999999999998</v>
          </cell>
          <cell r="BX102">
            <v>0.66400000000000003</v>
          </cell>
          <cell r="BY102">
            <v>0.99399999999999999</v>
          </cell>
          <cell r="CA102" t="str">
            <v>970</v>
          </cell>
          <cell r="CB102" t="str">
            <v>Wilkes Co.</v>
          </cell>
          <cell r="CC102">
            <v>31101</v>
          </cell>
          <cell r="CD102">
            <v>33104</v>
          </cell>
          <cell r="CE102">
            <v>33482</v>
          </cell>
          <cell r="CF102">
            <v>32562.333333333332</v>
          </cell>
          <cell r="CG102">
            <v>0.79300000000000004</v>
          </cell>
          <cell r="CH102"/>
          <cell r="CI102">
            <v>-919.66666666666788</v>
          </cell>
          <cell r="CJ102">
            <v>-2.75E-2</v>
          </cell>
          <cell r="CL102" t="str">
            <v>970</v>
          </cell>
          <cell r="CM102" t="str">
            <v>Wilkes Co.</v>
          </cell>
          <cell r="CN102">
            <v>0.80459999999999998</v>
          </cell>
          <cell r="CO102"/>
          <cell r="CP102">
            <v>9308</v>
          </cell>
          <cell r="CQ102">
            <v>11778330</v>
          </cell>
          <cell r="CR102">
            <v>0</v>
          </cell>
          <cell r="CS102">
            <v>11778330</v>
          </cell>
          <cell r="CT102">
            <v>1265.4000000000001</v>
          </cell>
          <cell r="CU102"/>
          <cell r="CV102">
            <v>1529.05</v>
          </cell>
          <cell r="CW102">
            <v>371.33000000000015</v>
          </cell>
          <cell r="CX102">
            <v>0.82799999999999996</v>
          </cell>
          <cell r="CY102"/>
          <cell r="CZ102">
            <v>0.63200000000000001</v>
          </cell>
          <cell r="DA102" t="str">
            <v/>
          </cell>
          <cell r="DB102"/>
          <cell r="DC102">
            <v>0.82799999999999996</v>
          </cell>
          <cell r="DX102" t="str">
            <v>350</v>
          </cell>
          <cell r="DY102" t="str">
            <v>35B</v>
          </cell>
          <cell r="DZ102" t="str">
            <v>CS</v>
          </cell>
          <cell r="EA102" t="str">
            <v>Youngsville</v>
          </cell>
          <cell r="EB102">
            <v>324</v>
          </cell>
          <cell r="EC102"/>
          <cell r="ED102">
            <v>324</v>
          </cell>
          <cell r="EE102">
            <v>8785</v>
          </cell>
          <cell r="EF102"/>
          <cell r="EG102">
            <v>3.6881047239612975E-2</v>
          </cell>
          <cell r="EH102"/>
          <cell r="EI102">
            <v>0</v>
          </cell>
          <cell r="EJ102"/>
          <cell r="EK102">
            <v>136226</v>
          </cell>
          <cell r="EL102"/>
          <cell r="EM102"/>
          <cell r="EN102"/>
          <cell r="EO102"/>
        </row>
        <row r="103">
          <cell r="K103" t="str">
            <v>980</v>
          </cell>
          <cell r="L103" t="str">
            <v>Wilson County</v>
          </cell>
          <cell r="M103">
            <v>4671261953</v>
          </cell>
          <cell r="N103">
            <v>187793619</v>
          </cell>
          <cell r="O103">
            <v>4483468334</v>
          </cell>
          <cell r="P103">
            <v>2016</v>
          </cell>
          <cell r="Q103">
            <v>1.0172000000000001</v>
          </cell>
          <cell r="R103">
            <v>4407656640</v>
          </cell>
          <cell r="S103">
            <v>187793619</v>
          </cell>
          <cell r="T103">
            <v>110326490</v>
          </cell>
          <cell r="U103">
            <v>2023781171</v>
          </cell>
          <cell r="V103">
            <v>6729557920</v>
          </cell>
          <cell r="X103" t="str">
            <v>980</v>
          </cell>
          <cell r="Y103" t="str">
            <v>Wilson County</v>
          </cell>
          <cell r="Z103">
            <v>6729557920</v>
          </cell>
          <cell r="AA103">
            <v>44549673.430399999</v>
          </cell>
          <cell r="AB103">
            <v>14449583</v>
          </cell>
          <cell r="AC103">
            <v>461510</v>
          </cell>
          <cell r="AD103">
            <v>59460766.430399999</v>
          </cell>
          <cell r="AE103">
            <v>13300</v>
          </cell>
          <cell r="AF103">
            <v>4471</v>
          </cell>
          <cell r="AG103">
            <v>0.73199999999999998</v>
          </cell>
          <cell r="AI103" t="str">
            <v>980</v>
          </cell>
          <cell r="AJ103" t="str">
            <v>Wilson County</v>
          </cell>
          <cell r="AK103">
            <v>59460766.430399999</v>
          </cell>
          <cell r="AL103">
            <v>13300</v>
          </cell>
          <cell r="AM103">
            <v>4471</v>
          </cell>
          <cell r="AN103">
            <v>0.73199999999999998</v>
          </cell>
          <cell r="AO103">
            <v>0.78739999999999999</v>
          </cell>
          <cell r="AP103">
            <v>0.91339999999999999</v>
          </cell>
          <cell r="AQ103">
            <v>0.82820000000000005</v>
          </cell>
          <cell r="AR103">
            <v>0.82820000000000005</v>
          </cell>
          <cell r="AS103">
            <v>1573.89</v>
          </cell>
          <cell r="AT103">
            <v>326.49</v>
          </cell>
          <cell r="AU103">
            <v>4342317</v>
          </cell>
          <cell r="AV103">
            <v>1</v>
          </cell>
          <cell r="AW103">
            <v>4342317</v>
          </cell>
          <cell r="BB103" t="str">
            <v>980</v>
          </cell>
          <cell r="BC103" t="str">
            <v>Wilson Co.</v>
          </cell>
          <cell r="BD103">
            <v>6729557920</v>
          </cell>
          <cell r="BE103">
            <v>368.17</v>
          </cell>
          <cell r="BF103">
            <v>18278398</v>
          </cell>
          <cell r="BG103">
            <v>0.78739999999999999</v>
          </cell>
          <cell r="BH103"/>
          <cell r="BI103">
            <v>13300</v>
          </cell>
          <cell r="BJ103">
            <v>36.119999999999997</v>
          </cell>
          <cell r="BK103">
            <v>81599</v>
          </cell>
          <cell r="BL103">
            <v>222</v>
          </cell>
          <cell r="BN103" t="str">
            <v>970</v>
          </cell>
          <cell r="BO103" t="str">
            <v>Wilkes County</v>
          </cell>
          <cell r="BP103">
            <v>0.93243243243243246</v>
          </cell>
          <cell r="BQ103">
            <v>0.9499463401210787</v>
          </cell>
          <cell r="BR103">
            <v>0.93230144927536229</v>
          </cell>
          <cell r="BS103"/>
          <cell r="BT103">
            <v>2013</v>
          </cell>
          <cell r="BU103">
            <v>0.93820000000000003</v>
          </cell>
          <cell r="BV103"/>
          <cell r="BW103">
            <v>0.67</v>
          </cell>
          <cell r="BX103">
            <v>0.629</v>
          </cell>
          <cell r="BY103">
            <v>0.94159999999999999</v>
          </cell>
          <cell r="CA103" t="str">
            <v>980</v>
          </cell>
          <cell r="CB103" t="str">
            <v>Wilson Co.</v>
          </cell>
          <cell r="CC103">
            <v>36485</v>
          </cell>
          <cell r="CD103">
            <v>37761</v>
          </cell>
          <cell r="CE103">
            <v>38272</v>
          </cell>
          <cell r="CF103">
            <v>37506</v>
          </cell>
          <cell r="CG103">
            <v>0.91339999999999999</v>
          </cell>
          <cell r="CH103"/>
          <cell r="CI103">
            <v>-766</v>
          </cell>
          <cell r="CJ103">
            <v>-0.02</v>
          </cell>
          <cell r="CL103" t="str">
            <v>980</v>
          </cell>
          <cell r="CM103" t="str">
            <v>Wilson Co.</v>
          </cell>
          <cell r="CN103">
            <v>0.82820000000000005</v>
          </cell>
          <cell r="CO103"/>
          <cell r="CP103">
            <v>13300</v>
          </cell>
          <cell r="CQ103">
            <v>19482452</v>
          </cell>
          <cell r="CR103">
            <v>0</v>
          </cell>
          <cell r="CS103">
            <v>19482452</v>
          </cell>
          <cell r="CT103">
            <v>1464.85</v>
          </cell>
          <cell r="CU103"/>
          <cell r="CV103">
            <v>1573.89</v>
          </cell>
          <cell r="CW103">
            <v>326.49</v>
          </cell>
          <cell r="CX103">
            <v>0.93100000000000005</v>
          </cell>
          <cell r="CY103"/>
          <cell r="CZ103">
            <v>0.74299999999999999</v>
          </cell>
          <cell r="DA103">
            <v>1</v>
          </cell>
          <cell r="DB103"/>
          <cell r="DC103">
            <v>1</v>
          </cell>
          <cell r="DX103" t="str">
            <v>360</v>
          </cell>
          <cell r="DY103" t="str">
            <v>360</v>
          </cell>
          <cell r="DZ103" t="str">
            <v>LEA</v>
          </cell>
          <cell r="EA103" t="str">
            <v>Gaston County</v>
          </cell>
          <cell r="EB103">
            <v>31804</v>
          </cell>
          <cell r="EC103"/>
          <cell r="ED103">
            <v>31804</v>
          </cell>
          <cell r="EE103"/>
          <cell r="EF103"/>
          <cell r="EG103">
            <v>0.91538107299102001</v>
          </cell>
          <cell r="EH103"/>
          <cell r="EI103">
            <v>4238073</v>
          </cell>
          <cell r="EJ103"/>
          <cell r="EK103">
            <v>3879452</v>
          </cell>
          <cell r="EL103">
            <v>4238073</v>
          </cell>
          <cell r="EM103">
            <v>0</v>
          </cell>
          <cell r="EN103"/>
          <cell r="EO103"/>
        </row>
        <row r="104">
          <cell r="K104" t="str">
            <v>990</v>
          </cell>
          <cell r="L104" t="str">
            <v>Yadkin County</v>
          </cell>
          <cell r="M104">
            <v>2253558353</v>
          </cell>
          <cell r="N104">
            <v>258537560</v>
          </cell>
          <cell r="O104">
            <v>1995020793</v>
          </cell>
          <cell r="P104">
            <v>2017</v>
          </cell>
          <cell r="Q104">
            <v>1.0037</v>
          </cell>
          <cell r="R104">
            <v>1987666427</v>
          </cell>
          <cell r="S104">
            <v>258537560</v>
          </cell>
          <cell r="T104">
            <v>96806253</v>
          </cell>
          <cell r="U104">
            <v>651446805</v>
          </cell>
          <cell r="V104">
            <v>2994457045</v>
          </cell>
          <cell r="X104" t="str">
            <v>990</v>
          </cell>
          <cell r="Y104" t="str">
            <v>Yadkin County</v>
          </cell>
          <cell r="Z104">
            <v>2994457045</v>
          </cell>
          <cell r="AA104">
            <v>19823305.637899999</v>
          </cell>
          <cell r="AB104">
            <v>6437968</v>
          </cell>
          <cell r="AC104">
            <v>172848</v>
          </cell>
          <cell r="AD104">
            <v>26434121.637899999</v>
          </cell>
          <cell r="AE104">
            <v>5182</v>
          </cell>
          <cell r="AF104">
            <v>5101</v>
          </cell>
          <cell r="AG104">
            <v>0.83509999999999995</v>
          </cell>
          <cell r="AI104" t="str">
            <v>990</v>
          </cell>
          <cell r="AJ104" t="str">
            <v>Yadkin County</v>
          </cell>
          <cell r="AK104">
            <v>26434121.637899999</v>
          </cell>
          <cell r="AL104">
            <v>5182</v>
          </cell>
          <cell r="AM104">
            <v>5101</v>
          </cell>
          <cell r="AN104">
            <v>0.83509999999999995</v>
          </cell>
          <cell r="AO104">
            <v>0.38529999999999998</v>
          </cell>
          <cell r="AP104">
            <v>0.82469999999999999</v>
          </cell>
          <cell r="AQ104">
            <v>0.78489999999999993</v>
          </cell>
          <cell r="AR104">
            <v>0.78489999999999993</v>
          </cell>
          <cell r="AS104">
            <v>1491.61</v>
          </cell>
          <cell r="AT104">
            <v>408.77000000000021</v>
          </cell>
          <cell r="AU104">
            <v>2118246</v>
          </cell>
          <cell r="AV104">
            <v>0.8</v>
          </cell>
          <cell r="AW104">
            <v>1694597</v>
          </cell>
          <cell r="BB104" t="str">
            <v>990</v>
          </cell>
          <cell r="BC104" t="str">
            <v>Yadkin Co.</v>
          </cell>
          <cell r="BD104">
            <v>2994457045</v>
          </cell>
          <cell r="BE104">
            <v>334.83</v>
          </cell>
          <cell r="BF104">
            <v>8943216</v>
          </cell>
          <cell r="BG104">
            <v>0.38529999999999998</v>
          </cell>
          <cell r="BH104"/>
          <cell r="BI104">
            <v>5182</v>
          </cell>
          <cell r="BJ104">
            <v>15.48</v>
          </cell>
          <cell r="BK104">
            <v>37875</v>
          </cell>
          <cell r="BL104">
            <v>113</v>
          </cell>
          <cell r="BN104" t="str">
            <v>980</v>
          </cell>
          <cell r="BO104" t="str">
            <v>Wilson County</v>
          </cell>
          <cell r="BP104">
            <v>1.103695652173913</v>
          </cell>
          <cell r="BQ104">
            <v>1.0886121933382089</v>
          </cell>
          <cell r="BR104">
            <v>1.007792507204611</v>
          </cell>
          <cell r="BS104"/>
          <cell r="BT104">
            <v>2016</v>
          </cell>
          <cell r="BU104">
            <v>1.007792507204611</v>
          </cell>
          <cell r="BV104"/>
          <cell r="BW104">
            <v>0.73</v>
          </cell>
          <cell r="BX104">
            <v>0.73599999999999999</v>
          </cell>
          <cell r="BY104">
            <v>1.1017999999999999</v>
          </cell>
          <cell r="CA104" t="str">
            <v>990</v>
          </cell>
          <cell r="CB104" t="str">
            <v>Yadkin Co.</v>
          </cell>
          <cell r="CC104">
            <v>33216</v>
          </cell>
          <cell r="CD104">
            <v>34081</v>
          </cell>
          <cell r="CE104">
            <v>34294</v>
          </cell>
          <cell r="CF104">
            <v>33863.666666666664</v>
          </cell>
          <cell r="CG104">
            <v>0.82469999999999999</v>
          </cell>
          <cell r="CH104"/>
          <cell r="CI104">
            <v>-430.33333333333576</v>
          </cell>
          <cell r="CJ104">
            <v>-1.2500000000000001E-2</v>
          </cell>
          <cell r="CL104" t="str">
            <v>990</v>
          </cell>
          <cell r="CM104" t="str">
            <v>Yadkin Co.</v>
          </cell>
          <cell r="CN104">
            <v>0.78489999999999993</v>
          </cell>
          <cell r="CO104"/>
          <cell r="CP104">
            <v>5182</v>
          </cell>
          <cell r="CQ104">
            <v>6186725</v>
          </cell>
          <cell r="CR104">
            <v>0</v>
          </cell>
          <cell r="CS104">
            <v>6186725</v>
          </cell>
          <cell r="CT104">
            <v>1193.8900000000001</v>
          </cell>
          <cell r="CU104"/>
          <cell r="CV104">
            <v>1491.61</v>
          </cell>
          <cell r="CW104">
            <v>408.77000000000021</v>
          </cell>
          <cell r="CX104">
            <v>0.8</v>
          </cell>
          <cell r="CY104"/>
          <cell r="CZ104">
            <v>0.66200000000000003</v>
          </cell>
          <cell r="DA104" t="str">
            <v/>
          </cell>
          <cell r="DB104"/>
          <cell r="DC104">
            <v>0.8</v>
          </cell>
          <cell r="DX104" t="str">
            <v>360</v>
          </cell>
          <cell r="DY104" t="str">
            <v>36B</v>
          </cell>
          <cell r="DZ104" t="str">
            <v>CS</v>
          </cell>
          <cell r="EA104" t="str">
            <v>Piedmont Community CS</v>
          </cell>
          <cell r="EB104">
            <v>1440</v>
          </cell>
          <cell r="EC104"/>
          <cell r="ED104">
            <v>1440</v>
          </cell>
          <cell r="EE104"/>
          <cell r="EF104"/>
          <cell r="EG104">
            <v>4.1446005065622842E-2</v>
          </cell>
          <cell r="EH104"/>
          <cell r="EI104">
            <v>0</v>
          </cell>
          <cell r="EJ104"/>
          <cell r="EK104">
            <v>175651</v>
          </cell>
          <cell r="EL104"/>
          <cell r="EM104"/>
          <cell r="EN104"/>
          <cell r="EO104"/>
        </row>
        <row r="105">
          <cell r="K105" t="str">
            <v>995</v>
          </cell>
          <cell r="L105" t="str">
            <v>Yancey County</v>
          </cell>
          <cell r="M105">
            <v>1986879540</v>
          </cell>
          <cell r="N105">
            <v>96625120</v>
          </cell>
          <cell r="O105">
            <v>1890254420</v>
          </cell>
          <cell r="P105">
            <v>2016</v>
          </cell>
          <cell r="Q105">
            <v>0.95899999999999996</v>
          </cell>
          <cell r="R105">
            <v>1971068217</v>
          </cell>
          <cell r="S105">
            <v>96625120</v>
          </cell>
          <cell r="T105">
            <v>47130515</v>
          </cell>
          <cell r="U105">
            <v>264402184</v>
          </cell>
          <cell r="V105">
            <v>2379226036</v>
          </cell>
          <cell r="X105" t="str">
            <v>995</v>
          </cell>
          <cell r="Y105" t="str">
            <v>Yancey County</v>
          </cell>
          <cell r="Z105">
            <v>2379226036</v>
          </cell>
          <cell r="AA105">
            <v>15750476.35832</v>
          </cell>
          <cell r="AB105">
            <v>3377442</v>
          </cell>
          <cell r="AC105">
            <v>65035</v>
          </cell>
          <cell r="AD105">
            <v>19192953.358319998</v>
          </cell>
          <cell r="AE105">
            <v>2127</v>
          </cell>
          <cell r="AF105">
            <v>9023</v>
          </cell>
          <cell r="AG105">
            <v>1.4772000000000001</v>
          </cell>
          <cell r="AI105" t="str">
            <v>995</v>
          </cell>
          <cell r="AJ105" t="str">
            <v>Yancey County</v>
          </cell>
          <cell r="AK105">
            <v>19192953.358319998</v>
          </cell>
          <cell r="AL105">
            <v>2127</v>
          </cell>
          <cell r="AM105">
            <v>9023</v>
          </cell>
          <cell r="AN105">
            <v>1.4772000000000001</v>
          </cell>
          <cell r="AO105">
            <v>0.32790000000000002</v>
          </cell>
          <cell r="AP105">
            <v>0.76739999999999997</v>
          </cell>
          <cell r="AQ105">
            <v>1.0073999999999999</v>
          </cell>
          <cell r="AR105" t="str">
            <v/>
          </cell>
          <cell r="AS105" t="str">
            <v/>
          </cell>
          <cell r="AT105" t="str">
            <v/>
          </cell>
          <cell r="AU105">
            <v>0</v>
          </cell>
          <cell r="AV105" t="str">
            <v/>
          </cell>
          <cell r="AW105">
            <v>0</v>
          </cell>
          <cell r="BB105" t="str">
            <v>995</v>
          </cell>
          <cell r="BC105" t="str">
            <v>Yancey Co.</v>
          </cell>
          <cell r="BD105">
            <v>2379226036</v>
          </cell>
          <cell r="BE105">
            <v>312.60000000000002</v>
          </cell>
          <cell r="BF105">
            <v>7611088</v>
          </cell>
          <cell r="BG105">
            <v>0.32790000000000002</v>
          </cell>
          <cell r="BH105"/>
          <cell r="BI105">
            <v>2127</v>
          </cell>
          <cell r="BJ105">
            <v>6.8</v>
          </cell>
          <cell r="BK105">
            <v>18099</v>
          </cell>
          <cell r="BL105">
            <v>58</v>
          </cell>
          <cell r="BN105" t="str">
            <v>990</v>
          </cell>
          <cell r="BO105" t="str">
            <v>Yadkin County</v>
          </cell>
          <cell r="BP105">
            <v>1.037128125</v>
          </cell>
          <cell r="BQ105">
            <v>1.0351985151049665</v>
          </cell>
          <cell r="BR105">
            <v>1.0200507954545452</v>
          </cell>
          <cell r="BS105"/>
          <cell r="BT105">
            <v>2009</v>
          </cell>
          <cell r="BU105">
            <v>1.0279</v>
          </cell>
          <cell r="BV105"/>
          <cell r="BW105">
            <v>0.66</v>
          </cell>
          <cell r="BX105">
            <v>0.67800000000000005</v>
          </cell>
          <cell r="BY105">
            <v>1.0149999999999999</v>
          </cell>
          <cell r="CA105" t="str">
            <v>995</v>
          </cell>
          <cell r="CB105" t="str">
            <v>Yancey Co.</v>
          </cell>
          <cell r="CC105">
            <v>30750</v>
          </cell>
          <cell r="CD105">
            <v>31455</v>
          </cell>
          <cell r="CE105">
            <v>32318</v>
          </cell>
          <cell r="CF105">
            <v>31507.666666666668</v>
          </cell>
          <cell r="CG105">
            <v>0.76739999999999997</v>
          </cell>
          <cell r="CH105"/>
          <cell r="CI105">
            <v>-810.33333333333212</v>
          </cell>
          <cell r="CJ105">
            <v>-2.5100000000000001E-2</v>
          </cell>
          <cell r="CL105" t="str">
            <v>995</v>
          </cell>
          <cell r="CM105" t="str">
            <v>Yancey Co.</v>
          </cell>
          <cell r="CN105" t="str">
            <v/>
          </cell>
          <cell r="CO105"/>
          <cell r="CP105">
            <v>2127</v>
          </cell>
          <cell r="CQ105">
            <v>3048363</v>
          </cell>
          <cell r="CR105">
            <v>0</v>
          </cell>
          <cell r="CS105">
            <v>3048363</v>
          </cell>
          <cell r="CT105">
            <v>1433.17</v>
          </cell>
          <cell r="CU105"/>
          <cell r="CV105" t="str">
            <v/>
          </cell>
          <cell r="CW105" t="str">
            <v/>
          </cell>
          <cell r="CX105" t="str">
            <v/>
          </cell>
          <cell r="CY105"/>
          <cell r="CZ105">
            <v>0.57499999999999996</v>
          </cell>
          <cell r="DA105" t="str">
            <v/>
          </cell>
          <cell r="DB105"/>
          <cell r="DC105" t="str">
            <v/>
          </cell>
          <cell r="DX105">
            <v>360</v>
          </cell>
          <cell r="DY105" t="str">
            <v>36C</v>
          </cell>
          <cell r="DZ105" t="str">
            <v>CS</v>
          </cell>
          <cell r="EA105" t="str">
            <v>Mountain Island</v>
          </cell>
          <cell r="EB105">
            <v>1500</v>
          </cell>
          <cell r="EC105"/>
          <cell r="ED105">
            <v>1500</v>
          </cell>
          <cell r="EE105">
            <v>34744</v>
          </cell>
          <cell r="EF105"/>
          <cell r="EG105">
            <v>4.3172921943357125E-2</v>
          </cell>
          <cell r="EH105"/>
          <cell r="EI105">
            <v>0</v>
          </cell>
          <cell r="EJ105"/>
          <cell r="EK105">
            <v>182970</v>
          </cell>
          <cell r="EL105"/>
          <cell r="EM105"/>
          <cell r="EN105"/>
          <cell r="EO105"/>
        </row>
        <row r="106">
          <cell r="K106"/>
          <cell r="L106" t="str">
            <v>Total</v>
          </cell>
          <cell r="M106">
            <v>882184069750</v>
          </cell>
          <cell r="N106">
            <v>17022074529</v>
          </cell>
          <cell r="O106">
            <v>865161995221</v>
          </cell>
          <cell r="P106"/>
          <cell r="Q106">
            <v>0.98650000000000004</v>
          </cell>
          <cell r="R106">
            <v>905032079318</v>
          </cell>
          <cell r="S106">
            <v>17022074529</v>
          </cell>
          <cell r="T106">
            <v>34059825223</v>
          </cell>
          <cell r="U106">
            <v>172451647976</v>
          </cell>
          <cell r="V106">
            <v>1128565627046</v>
          </cell>
          <cell r="X106"/>
          <cell r="Y106" t="str">
            <v>Total</v>
          </cell>
          <cell r="Z106">
            <v>1128565627046</v>
          </cell>
          <cell r="AA106">
            <v>7471104451.0445213</v>
          </cell>
          <cell r="AB106">
            <v>1990821222</v>
          </cell>
          <cell r="AC106">
            <v>38255040</v>
          </cell>
          <cell r="AD106">
            <v>9500180713.0445194</v>
          </cell>
          <cell r="AE106">
            <v>1555384</v>
          </cell>
          <cell r="AF106">
            <v>6108</v>
          </cell>
          <cell r="AG106"/>
          <cell r="AJ106" t="str">
            <v>Total</v>
          </cell>
          <cell r="AK106">
            <v>9500180713.0445194</v>
          </cell>
          <cell r="AL106">
            <v>1555384</v>
          </cell>
          <cell r="AM106">
            <v>6108</v>
          </cell>
          <cell r="AN106"/>
          <cell r="AO106"/>
          <cell r="AP106"/>
          <cell r="AQ106"/>
          <cell r="AR106"/>
          <cell r="AS106"/>
          <cell r="AT106"/>
          <cell r="AU106">
            <v>254974603</v>
          </cell>
          <cell r="AV106"/>
          <cell r="AW106">
            <v>244278212</v>
          </cell>
          <cell r="BB106"/>
          <cell r="BC106" t="str">
            <v>Total:</v>
          </cell>
          <cell r="BD106">
            <v>1128565627046</v>
          </cell>
          <cell r="BE106">
            <v>48617.899999999972</v>
          </cell>
          <cell r="BF106">
            <v>23212965</v>
          </cell>
          <cell r="BG106"/>
          <cell r="BH106"/>
          <cell r="BI106">
            <v>1555384</v>
          </cell>
          <cell r="BJ106">
            <v>31.99</v>
          </cell>
          <cell r="BK106">
            <v>10167566</v>
          </cell>
          <cell r="BL106"/>
          <cell r="BN106" t="str">
            <v>995</v>
          </cell>
          <cell r="BO106" t="str">
            <v>Yancey County</v>
          </cell>
          <cell r="BP106">
            <v>0.91751592356687894</v>
          </cell>
          <cell r="BQ106">
            <v>1.0416666666666667</v>
          </cell>
          <cell r="BR106">
            <v>0.99387499999999984</v>
          </cell>
          <cell r="BS106"/>
          <cell r="BT106">
            <v>2016</v>
          </cell>
          <cell r="BU106">
            <v>0.99387499999999984</v>
          </cell>
          <cell r="BV106"/>
          <cell r="BW106">
            <v>0.6</v>
          </cell>
          <cell r="BX106">
            <v>0.59599999999999997</v>
          </cell>
          <cell r="BY106">
            <v>0.89219999999999999</v>
          </cell>
          <cell r="CA106"/>
          <cell r="CC106"/>
          <cell r="CD106"/>
          <cell r="CE106"/>
          <cell r="CF106"/>
          <cell r="CG106"/>
          <cell r="CH106"/>
          <cell r="CI106"/>
          <cell r="CJ106"/>
          <cell r="CM106" t="str">
            <v>Total</v>
          </cell>
          <cell r="CN106"/>
          <cell r="CO106"/>
          <cell r="CP106">
            <v>1555384</v>
          </cell>
          <cell r="CQ106">
            <v>2891191697</v>
          </cell>
          <cell r="CR106">
            <v>64623122</v>
          </cell>
          <cell r="CS106">
            <v>2955814819</v>
          </cell>
          <cell r="CT106">
            <v>1900.38</v>
          </cell>
          <cell r="CU106"/>
          <cell r="CV106"/>
          <cell r="CW106"/>
          <cell r="CX106"/>
          <cell r="CY106"/>
          <cell r="CZ106">
            <v>0.66200000000000003</v>
          </cell>
          <cell r="DA106"/>
          <cell r="DB106"/>
          <cell r="DC106"/>
          <cell r="DX106" t="str">
            <v>370</v>
          </cell>
          <cell r="DY106" t="str">
            <v>370</v>
          </cell>
          <cell r="DZ106" t="str">
            <v>LEA</v>
          </cell>
          <cell r="EA106" t="str">
            <v>Gates County</v>
          </cell>
          <cell r="EB106">
            <v>1671</v>
          </cell>
          <cell r="EC106"/>
          <cell r="ED106">
            <v>1671</v>
          </cell>
          <cell r="EE106">
            <v>1671</v>
          </cell>
          <cell r="EF106"/>
          <cell r="EG106"/>
          <cell r="EH106"/>
          <cell r="EI106">
            <v>862086</v>
          </cell>
          <cell r="EJ106"/>
          <cell r="EK106">
            <v>862086</v>
          </cell>
          <cell r="EL106">
            <v>862086</v>
          </cell>
          <cell r="EM106">
            <v>0</v>
          </cell>
          <cell r="EN106"/>
          <cell r="EO106"/>
        </row>
        <row r="107">
          <cell r="BB107"/>
          <cell r="BC107"/>
          <cell r="BD107"/>
          <cell r="BE107" t="str">
            <v>(Note 1)</v>
          </cell>
          <cell r="BF107" t="str">
            <v>(Note 3)</v>
          </cell>
          <cell r="BG107"/>
          <cell r="BH107"/>
          <cell r="BI107"/>
          <cell r="BJ107"/>
          <cell r="BK107" t="str">
            <v>(Note 2)</v>
          </cell>
          <cell r="BL107"/>
          <cell r="BN107"/>
          <cell r="BO107"/>
          <cell r="BP107"/>
          <cell r="BQ107"/>
          <cell r="BR107"/>
          <cell r="BS107"/>
          <cell r="BT107"/>
          <cell r="BU107"/>
          <cell r="BV107"/>
          <cell r="BW107"/>
          <cell r="BX107"/>
          <cell r="BY107"/>
          <cell r="CB107" t="str">
            <v>North Carolina</v>
          </cell>
          <cell r="CC107">
            <v>39558</v>
          </cell>
          <cell r="CD107">
            <v>41378</v>
          </cell>
          <cell r="CE107">
            <v>42244</v>
          </cell>
          <cell r="CF107">
            <v>41060</v>
          </cell>
          <cell r="CG107"/>
          <cell r="CH107"/>
          <cell r="CI107"/>
          <cell r="CJ107"/>
          <cell r="DX107" t="str">
            <v>380</v>
          </cell>
          <cell r="DY107" t="str">
            <v>380</v>
          </cell>
          <cell r="DZ107" t="str">
            <v>LEA</v>
          </cell>
          <cell r="EA107" t="str">
            <v>Graham County</v>
          </cell>
          <cell r="EB107">
            <v>1152</v>
          </cell>
          <cell r="EC107"/>
          <cell r="ED107">
            <v>1152</v>
          </cell>
          <cell r="EE107">
            <v>1152</v>
          </cell>
          <cell r="EF107"/>
          <cell r="EG107"/>
          <cell r="EH107"/>
          <cell r="EI107">
            <v>67871</v>
          </cell>
          <cell r="EJ107"/>
          <cell r="EK107">
            <v>67871</v>
          </cell>
          <cell r="EL107">
            <v>67871</v>
          </cell>
          <cell r="EM107">
            <v>0</v>
          </cell>
          <cell r="EN107"/>
          <cell r="EO107"/>
        </row>
        <row r="108">
          <cell r="AS108">
            <v>1900.38</v>
          </cell>
          <cell r="BB108" t="str">
            <v>Note 1:</v>
          </cell>
          <cell r="BC108" t="str">
            <v>Data obtained from "April 2000 Census County/State Densities/Areas" at</v>
          </cell>
          <cell r="BD108"/>
          <cell r="BE108"/>
          <cell r="BF108"/>
          <cell r="BG108"/>
          <cell r="BH108"/>
          <cell r="BI108"/>
          <cell r="BJ108"/>
          <cell r="BK108"/>
          <cell r="BL108"/>
          <cell r="BN108"/>
          <cell r="BO108"/>
          <cell r="BP108"/>
          <cell r="BQ108"/>
          <cell r="BR108"/>
          <cell r="BS108"/>
          <cell r="BT108"/>
          <cell r="BU108"/>
          <cell r="BV108"/>
          <cell r="BW108" t="str">
            <v>State Average Effective Tax Rate</v>
          </cell>
          <cell r="BX108">
            <v>0.66200000000000003</v>
          </cell>
          <cell r="BY108"/>
          <cell r="DX108" t="str">
            <v>390</v>
          </cell>
          <cell r="DY108" t="str">
            <v>390</v>
          </cell>
          <cell r="DZ108" t="str">
            <v>LEA</v>
          </cell>
          <cell r="EA108" t="str">
            <v>Granville County</v>
          </cell>
          <cell r="EB108">
            <v>7511</v>
          </cell>
          <cell r="EC108"/>
          <cell r="ED108">
            <v>7511</v>
          </cell>
          <cell r="EE108"/>
          <cell r="EF108"/>
          <cell r="EG108">
            <v>0.82411674347158215</v>
          </cell>
          <cell r="EH108"/>
          <cell r="EI108">
            <v>4778652</v>
          </cell>
          <cell r="EJ108"/>
          <cell r="EK108">
            <v>3938167</v>
          </cell>
          <cell r="EL108">
            <v>4778652</v>
          </cell>
          <cell r="EM108">
            <v>0</v>
          </cell>
          <cell r="EN108"/>
          <cell r="EO108"/>
        </row>
        <row r="109">
          <cell r="BB109"/>
          <cell r="BC109" t="str">
            <v>http://www.osbm.state.nc.us/ncosbm/facts_and_figures/socioeconomic_data/population_estimates.shtm</v>
          </cell>
          <cell r="BD109"/>
          <cell r="BE109"/>
          <cell r="BF109"/>
          <cell r="BG109"/>
          <cell r="BH109"/>
          <cell r="BI109"/>
          <cell r="BJ109"/>
          <cell r="BK109"/>
          <cell r="BL109"/>
          <cell r="DX109" t="str">
            <v>390</v>
          </cell>
          <cell r="DY109" t="str">
            <v>39A</v>
          </cell>
          <cell r="DZ109" t="str">
            <v>CS</v>
          </cell>
          <cell r="EA109" t="str">
            <v>Falls Lake Academy</v>
          </cell>
          <cell r="EB109">
            <v>1146</v>
          </cell>
          <cell r="EC109"/>
          <cell r="ED109">
            <v>1146</v>
          </cell>
          <cell r="EE109"/>
          <cell r="EF109"/>
          <cell r="EG109">
            <v>0.12574061882817644</v>
          </cell>
          <cell r="EH109"/>
          <cell r="EI109">
            <v>0</v>
          </cell>
          <cell r="EJ109"/>
          <cell r="EK109">
            <v>600871</v>
          </cell>
          <cell r="EL109"/>
          <cell r="EM109"/>
          <cell r="EN109"/>
          <cell r="EO109"/>
        </row>
        <row r="110">
          <cell r="BB110" t="str">
            <v>Note 2:</v>
          </cell>
          <cell r="BC110" t="str">
            <v>Data obtained from "2014 Revised County Population Estimates" at</v>
          </cell>
          <cell r="BD110"/>
          <cell r="BE110"/>
          <cell r="BF110"/>
          <cell r="BG110"/>
          <cell r="BH110"/>
          <cell r="BI110"/>
          <cell r="BJ110"/>
          <cell r="BK110"/>
          <cell r="BL110"/>
          <cell r="DX110" t="str">
            <v>390</v>
          </cell>
          <cell r="DY110" t="str">
            <v>39B</v>
          </cell>
          <cell r="DZ110" t="str">
            <v>CS</v>
          </cell>
          <cell r="EA110" t="str">
            <v>Oxford Preparatory High School</v>
          </cell>
          <cell r="EB110">
            <v>457</v>
          </cell>
          <cell r="EC110"/>
          <cell r="ED110">
            <v>457</v>
          </cell>
          <cell r="EE110">
            <v>9114</v>
          </cell>
          <cell r="EF110"/>
          <cell r="EG110">
            <v>5.0142637700241389E-2</v>
          </cell>
          <cell r="EH110"/>
          <cell r="EI110">
            <v>0</v>
          </cell>
          <cell r="EJ110"/>
          <cell r="EK110">
            <v>239614</v>
          </cell>
          <cell r="EL110"/>
          <cell r="EM110"/>
          <cell r="EN110"/>
          <cell r="EO110"/>
        </row>
        <row r="111">
          <cell r="BB111"/>
          <cell r="BC111" t="str">
            <v>https://files.nc.gov/ncosbm/demog/countygrowth_2016.html</v>
          </cell>
          <cell r="BD111"/>
          <cell r="BE111"/>
          <cell r="BF111"/>
          <cell r="BG111"/>
          <cell r="BH111"/>
          <cell r="BI111"/>
          <cell r="BJ111"/>
          <cell r="BK111"/>
          <cell r="BL111"/>
          <cell r="DX111" t="str">
            <v>400</v>
          </cell>
          <cell r="DY111" t="str">
            <v>400</v>
          </cell>
          <cell r="DZ111" t="str">
            <v>LEA</v>
          </cell>
          <cell r="EA111" t="str">
            <v>Greene County</v>
          </cell>
          <cell r="EB111">
            <v>3063</v>
          </cell>
          <cell r="EC111"/>
          <cell r="ED111">
            <v>3063</v>
          </cell>
          <cell r="EE111">
            <v>3063</v>
          </cell>
          <cell r="EF111"/>
          <cell r="EG111"/>
          <cell r="EH111"/>
          <cell r="EI111">
            <v>2164500</v>
          </cell>
          <cell r="EJ111"/>
          <cell r="EK111">
            <v>2164500</v>
          </cell>
          <cell r="EL111">
            <v>2164500</v>
          </cell>
          <cell r="EM111">
            <v>0</v>
          </cell>
          <cell r="EN111"/>
          <cell r="EO111"/>
        </row>
        <row r="112">
          <cell r="BB112" t="str">
            <v>Note 3:</v>
          </cell>
          <cell r="BC112" t="str">
            <v>The amount on the total row represents the state average for Adjusted Revenue Base per Square Mile</v>
          </cell>
          <cell r="BD112"/>
          <cell r="BE112"/>
          <cell r="BF112"/>
          <cell r="BG112"/>
          <cell r="BH112"/>
          <cell r="BI112"/>
          <cell r="BJ112"/>
          <cell r="BK112"/>
          <cell r="BL112"/>
          <cell r="DX112" t="str">
            <v>410</v>
          </cell>
          <cell r="DY112" t="str">
            <v>410</v>
          </cell>
          <cell r="DZ112" t="str">
            <v>LEA</v>
          </cell>
          <cell r="EA112" t="str">
            <v>Guilford County</v>
          </cell>
          <cell r="EB112">
            <v>72259</v>
          </cell>
          <cell r="EC112"/>
          <cell r="ED112">
            <v>72259</v>
          </cell>
          <cell r="EE112"/>
          <cell r="EF112"/>
          <cell r="EG112">
            <v>0.90086147785216486</v>
          </cell>
          <cell r="EH112"/>
          <cell r="EI112">
            <v>0</v>
          </cell>
          <cell r="EJ112"/>
          <cell r="EK112">
            <v>0</v>
          </cell>
          <cell r="EL112">
            <v>0</v>
          </cell>
          <cell r="EM112">
            <v>0</v>
          </cell>
          <cell r="EN112"/>
          <cell r="EO112"/>
        </row>
        <row r="113">
          <cell r="DX113" t="str">
            <v>410</v>
          </cell>
          <cell r="DY113" t="str">
            <v>41B</v>
          </cell>
          <cell r="DZ113" t="str">
            <v>CS</v>
          </cell>
          <cell r="EA113" t="str">
            <v>Greensboro Academy</v>
          </cell>
          <cell r="EB113">
            <v>905</v>
          </cell>
          <cell r="EC113"/>
          <cell r="ED113">
            <v>905</v>
          </cell>
          <cell r="EE113"/>
          <cell r="EF113"/>
          <cell r="EG113">
            <v>1.1282741768585356E-2</v>
          </cell>
          <cell r="EH113"/>
          <cell r="EI113">
            <v>0</v>
          </cell>
          <cell r="EJ113"/>
          <cell r="EK113">
            <v>0</v>
          </cell>
          <cell r="EL113"/>
          <cell r="EM113"/>
          <cell r="EN113"/>
          <cell r="EO113"/>
        </row>
        <row r="114">
          <cell r="DX114" t="str">
            <v>410</v>
          </cell>
          <cell r="DY114" t="str">
            <v>41C</v>
          </cell>
          <cell r="DZ114" t="str">
            <v>CS</v>
          </cell>
          <cell r="EA114" t="str">
            <v>Guilford Preparatory Academy</v>
          </cell>
          <cell r="EB114">
            <v>280</v>
          </cell>
          <cell r="EC114"/>
          <cell r="ED114">
            <v>280</v>
          </cell>
          <cell r="EE114"/>
          <cell r="EF114"/>
          <cell r="EG114">
            <v>3.4907930333744749E-3</v>
          </cell>
          <cell r="EH114"/>
          <cell r="EI114">
            <v>0</v>
          </cell>
          <cell r="EJ114"/>
          <cell r="EK114">
            <v>0</v>
          </cell>
          <cell r="EL114"/>
          <cell r="EM114"/>
          <cell r="EN114"/>
          <cell r="EO114"/>
        </row>
        <row r="115">
          <cell r="DX115" t="str">
            <v>410</v>
          </cell>
          <cell r="DY115" t="str">
            <v>41D</v>
          </cell>
          <cell r="DZ115" t="str">
            <v>CS</v>
          </cell>
          <cell r="EA115" t="str">
            <v>Phoenix Academy Inc</v>
          </cell>
          <cell r="EB115">
            <v>1154</v>
          </cell>
          <cell r="EC115"/>
          <cell r="ED115">
            <v>1154</v>
          </cell>
          <cell r="EE115"/>
          <cell r="EF115"/>
          <cell r="EG115">
            <v>1.4387054144693372E-2</v>
          </cell>
          <cell r="EH115"/>
          <cell r="EI115">
            <v>0</v>
          </cell>
          <cell r="EJ115"/>
          <cell r="EK115">
            <v>0</v>
          </cell>
          <cell r="EL115"/>
          <cell r="EM115"/>
          <cell r="EN115"/>
          <cell r="EO115"/>
        </row>
        <row r="116">
          <cell r="DX116" t="str">
            <v>410</v>
          </cell>
          <cell r="DY116" t="str">
            <v>41F</v>
          </cell>
          <cell r="DZ116" t="str">
            <v>CS</v>
          </cell>
          <cell r="EA116" t="str">
            <v>Triad Math &amp; Science</v>
          </cell>
          <cell r="EB116">
            <v>1476</v>
          </cell>
          <cell r="EC116"/>
          <cell r="ED116">
            <v>1476</v>
          </cell>
          <cell r="EE116"/>
          <cell r="EF116"/>
          <cell r="EG116">
            <v>1.8401466133074019E-2</v>
          </cell>
          <cell r="EH116"/>
          <cell r="EI116">
            <v>0</v>
          </cell>
          <cell r="EJ116"/>
          <cell r="EK116">
            <v>0</v>
          </cell>
          <cell r="EL116"/>
          <cell r="EM116"/>
          <cell r="EN116"/>
          <cell r="EO116"/>
        </row>
        <row r="117">
          <cell r="DX117" t="str">
            <v>410</v>
          </cell>
          <cell r="DY117" t="str">
            <v>41G</v>
          </cell>
          <cell r="DZ117" t="str">
            <v>CS</v>
          </cell>
          <cell r="EA117" t="str">
            <v>Cornerstone Academy</v>
          </cell>
          <cell r="EB117">
            <v>1284</v>
          </cell>
          <cell r="EC117"/>
          <cell r="ED117">
            <v>1284</v>
          </cell>
          <cell r="EE117"/>
          <cell r="EF117"/>
          <cell r="EG117">
            <v>1.6007779481617235E-2</v>
          </cell>
          <cell r="EH117"/>
          <cell r="EI117">
            <v>0</v>
          </cell>
          <cell r="EJ117"/>
          <cell r="EK117">
            <v>0</v>
          </cell>
          <cell r="EL117"/>
          <cell r="EM117"/>
          <cell r="EN117"/>
          <cell r="EO117"/>
        </row>
        <row r="118">
          <cell r="DX118" t="str">
            <v>410</v>
          </cell>
          <cell r="DY118" t="str">
            <v>41H</v>
          </cell>
          <cell r="DZ118" t="str">
            <v>CS</v>
          </cell>
          <cell r="EA118" t="str">
            <v>College Preparatory &amp; Leadership Academy</v>
          </cell>
          <cell r="EB118">
            <v>748</v>
          </cell>
          <cell r="EC118"/>
          <cell r="ED118">
            <v>748</v>
          </cell>
          <cell r="EE118"/>
          <cell r="EF118"/>
          <cell r="EG118">
            <v>9.3254042463003835E-3</v>
          </cell>
          <cell r="EH118"/>
          <cell r="EI118">
            <v>0</v>
          </cell>
          <cell r="EJ118"/>
          <cell r="EK118">
            <v>0</v>
          </cell>
          <cell r="EL118"/>
          <cell r="EM118"/>
          <cell r="EN118"/>
          <cell r="EO118"/>
        </row>
        <row r="119">
          <cell r="DX119" t="str">
            <v>410</v>
          </cell>
          <cell r="DY119" t="str">
            <v>41J</v>
          </cell>
          <cell r="DZ119" t="str">
            <v>CS</v>
          </cell>
          <cell r="EA119" t="str">
            <v>Summerfield Charter Academy</v>
          </cell>
          <cell r="EB119">
            <v>914</v>
          </cell>
          <cell r="EC119"/>
          <cell r="ED119">
            <v>914</v>
          </cell>
          <cell r="EE119"/>
          <cell r="EF119"/>
          <cell r="EG119">
            <v>1.1394945830372392E-2</v>
          </cell>
          <cell r="EH119"/>
          <cell r="EI119">
            <v>0</v>
          </cell>
          <cell r="EJ119"/>
          <cell r="EK119">
            <v>0</v>
          </cell>
          <cell r="EL119"/>
          <cell r="EM119"/>
          <cell r="EN119"/>
          <cell r="EO119"/>
        </row>
        <row r="120">
          <cell r="DX120" t="str">
            <v>410</v>
          </cell>
          <cell r="DY120" t="str">
            <v>41K</v>
          </cell>
          <cell r="DZ120" t="str">
            <v>CS</v>
          </cell>
          <cell r="EA120" t="str">
            <v>Piedmont Classical High School</v>
          </cell>
          <cell r="EB120">
            <v>500</v>
          </cell>
          <cell r="EC120"/>
          <cell r="ED120">
            <v>500</v>
          </cell>
          <cell r="EE120"/>
          <cell r="EF120"/>
          <cell r="EG120">
            <v>6.233558988168705E-3</v>
          </cell>
          <cell r="EH120"/>
          <cell r="EI120">
            <v>0</v>
          </cell>
          <cell r="EJ120"/>
          <cell r="EK120">
            <v>0</v>
          </cell>
          <cell r="EL120"/>
          <cell r="EM120"/>
          <cell r="EN120"/>
          <cell r="EO120"/>
        </row>
        <row r="121">
          <cell r="DX121" t="str">
            <v>410</v>
          </cell>
          <cell r="DY121" t="str">
            <v>41L</v>
          </cell>
          <cell r="DZ121" t="str">
            <v>CS</v>
          </cell>
          <cell r="EA121" t="str">
            <v>Gate City Charter Academy</v>
          </cell>
          <cell r="EB121">
            <v>691</v>
          </cell>
          <cell r="EC121"/>
          <cell r="ED121">
            <v>691</v>
          </cell>
          <cell r="EE121">
            <v>80211</v>
          </cell>
          <cell r="EF121"/>
          <cell r="EG121">
            <v>8.614778521649151E-3</v>
          </cell>
          <cell r="EH121"/>
          <cell r="EI121">
            <v>0</v>
          </cell>
          <cell r="EJ121"/>
          <cell r="EK121">
            <v>0</v>
          </cell>
          <cell r="EL121"/>
          <cell r="EM121"/>
          <cell r="EN121"/>
          <cell r="EO121"/>
        </row>
        <row r="122">
          <cell r="DX122" t="str">
            <v>420</v>
          </cell>
          <cell r="DY122" t="str">
            <v>420</v>
          </cell>
          <cell r="DZ122" t="str">
            <v>LEA</v>
          </cell>
          <cell r="EA122" t="str">
            <v>Halifax County</v>
          </cell>
          <cell r="EB122">
            <v>2472</v>
          </cell>
          <cell r="EC122"/>
          <cell r="ED122">
            <v>2472</v>
          </cell>
          <cell r="EE122"/>
          <cell r="EF122"/>
          <cell r="EG122">
            <v>0.36654804270462632</v>
          </cell>
          <cell r="EH122"/>
          <cell r="EI122">
            <v>2939103</v>
          </cell>
          <cell r="EJ122"/>
          <cell r="EK122">
            <v>1077322</v>
          </cell>
          <cell r="EL122">
            <v>2939103</v>
          </cell>
          <cell r="EM122">
            <v>0</v>
          </cell>
          <cell r="EN122"/>
          <cell r="EO122"/>
        </row>
        <row r="123">
          <cell r="DX123" t="str">
            <v>420</v>
          </cell>
          <cell r="DY123" t="str">
            <v>42A</v>
          </cell>
          <cell r="DZ123" t="str">
            <v>CS</v>
          </cell>
          <cell r="EA123" t="str">
            <v>KIPP Halifax College Preparatory</v>
          </cell>
          <cell r="EB123">
            <v>502</v>
          </cell>
          <cell r="EC123"/>
          <cell r="ED123">
            <v>502</v>
          </cell>
          <cell r="EE123"/>
          <cell r="EF123"/>
          <cell r="EG123">
            <v>7.4436536180308419E-2</v>
          </cell>
          <cell r="EH123"/>
          <cell r="EI123">
            <v>0</v>
          </cell>
          <cell r="EJ123"/>
          <cell r="EK123">
            <v>218777</v>
          </cell>
          <cell r="EL123"/>
          <cell r="EM123"/>
          <cell r="EN123"/>
          <cell r="EO123"/>
        </row>
        <row r="124">
          <cell r="DX124" t="str">
            <v>420</v>
          </cell>
          <cell r="DY124" t="str">
            <v>421</v>
          </cell>
          <cell r="DZ124" t="str">
            <v>LEA</v>
          </cell>
          <cell r="EA124" t="str">
            <v>Roanoke Rapids City</v>
          </cell>
          <cell r="EB124">
            <v>2871</v>
          </cell>
          <cell r="EC124"/>
          <cell r="ED124">
            <v>2871</v>
          </cell>
          <cell r="EE124"/>
          <cell r="EF124"/>
          <cell r="EG124">
            <v>0.42571174377224197</v>
          </cell>
          <cell r="EH124"/>
          <cell r="EI124">
            <v>0</v>
          </cell>
          <cell r="EJ124"/>
          <cell r="EK124">
            <v>1251211</v>
          </cell>
          <cell r="EL124"/>
          <cell r="EM124"/>
          <cell r="EN124"/>
          <cell r="EO124"/>
        </row>
        <row r="125">
          <cell r="DX125" t="str">
            <v>420</v>
          </cell>
          <cell r="DY125" t="str">
            <v>422</v>
          </cell>
          <cell r="DZ125" t="str">
            <v>LEA</v>
          </cell>
          <cell r="EA125" t="str">
            <v>Weldon City</v>
          </cell>
          <cell r="EB125">
            <v>899</v>
          </cell>
          <cell r="EC125"/>
          <cell r="ED125">
            <v>899</v>
          </cell>
          <cell r="EE125">
            <v>6744</v>
          </cell>
          <cell r="EF125"/>
          <cell r="EG125">
            <v>0.13330367734282325</v>
          </cell>
          <cell r="EH125"/>
          <cell r="EI125">
            <v>0</v>
          </cell>
          <cell r="EJ125"/>
          <cell r="EK125">
            <v>391793</v>
          </cell>
          <cell r="EL125"/>
          <cell r="EM125"/>
          <cell r="EN125"/>
          <cell r="EO125"/>
        </row>
        <row r="126">
          <cell r="DX126" t="str">
            <v>430</v>
          </cell>
          <cell r="DY126" t="str">
            <v>430</v>
          </cell>
          <cell r="DZ126" t="str">
            <v>LEA</v>
          </cell>
          <cell r="EA126" t="str">
            <v>Harnett County</v>
          </cell>
          <cell r="EB126">
            <v>20536</v>
          </cell>
          <cell r="EC126"/>
          <cell r="ED126">
            <v>20536</v>
          </cell>
          <cell r="EE126"/>
          <cell r="EF126"/>
          <cell r="EG126">
            <v>0.9874975956914791</v>
          </cell>
          <cell r="EH126"/>
          <cell r="EI126">
            <v>11930665</v>
          </cell>
          <cell r="EJ126"/>
          <cell r="EK126">
            <v>11781503</v>
          </cell>
          <cell r="EL126">
            <v>11930665</v>
          </cell>
          <cell r="EM126">
            <v>0</v>
          </cell>
          <cell r="EN126"/>
          <cell r="EO126"/>
        </row>
        <row r="127">
          <cell r="DX127" t="str">
            <v>430</v>
          </cell>
          <cell r="DY127" t="str">
            <v>43C</v>
          </cell>
          <cell r="DZ127" t="str">
            <v>CS</v>
          </cell>
          <cell r="EA127" t="str">
            <v>Anderson Creek Club Charter School</v>
          </cell>
          <cell r="EB127">
            <v>260</v>
          </cell>
          <cell r="EC127"/>
          <cell r="ED127">
            <v>260</v>
          </cell>
          <cell r="EE127">
            <v>20796</v>
          </cell>
          <cell r="EF127"/>
          <cell r="EG127">
            <v>1.250240430852087E-2</v>
          </cell>
          <cell r="EH127"/>
          <cell r="EI127">
            <v>0</v>
          </cell>
          <cell r="EJ127"/>
          <cell r="EK127">
            <v>149162</v>
          </cell>
          <cell r="EL127"/>
          <cell r="EM127"/>
          <cell r="EN127"/>
          <cell r="EO127"/>
        </row>
        <row r="128">
          <cell r="DX128" t="str">
            <v>440</v>
          </cell>
          <cell r="DY128" t="str">
            <v>440</v>
          </cell>
          <cell r="DZ128" t="str">
            <v>LEA</v>
          </cell>
          <cell r="EA128" t="str">
            <v>Haywood County</v>
          </cell>
          <cell r="EB128">
            <v>7277</v>
          </cell>
          <cell r="EC128"/>
          <cell r="ED128">
            <v>7277</v>
          </cell>
          <cell r="EE128"/>
          <cell r="EF128"/>
          <cell r="EG128">
            <v>0.94298302449138272</v>
          </cell>
          <cell r="EH128"/>
          <cell r="EI128">
            <v>0</v>
          </cell>
          <cell r="EJ128"/>
          <cell r="EK128">
            <v>0</v>
          </cell>
          <cell r="EL128">
            <v>0</v>
          </cell>
          <cell r="EM128">
            <v>0</v>
          </cell>
          <cell r="EN128"/>
          <cell r="EO128"/>
        </row>
        <row r="129">
          <cell r="DX129">
            <v>440</v>
          </cell>
          <cell r="DY129" t="str">
            <v>44A</v>
          </cell>
          <cell r="DZ129" t="str">
            <v>CS</v>
          </cell>
          <cell r="EA129" t="str">
            <v>Shinning Rock</v>
          </cell>
          <cell r="EB129">
            <v>440</v>
          </cell>
          <cell r="EC129"/>
          <cell r="ED129">
            <v>440</v>
          </cell>
          <cell r="EE129">
            <v>7717</v>
          </cell>
          <cell r="EF129"/>
          <cell r="EG129">
            <v>5.701697550861734E-2</v>
          </cell>
          <cell r="EH129"/>
          <cell r="EI129">
            <v>0</v>
          </cell>
          <cell r="EJ129"/>
          <cell r="EK129">
            <v>0</v>
          </cell>
          <cell r="EL129"/>
          <cell r="EM129"/>
          <cell r="EN129"/>
          <cell r="EO129"/>
        </row>
        <row r="130">
          <cell r="DX130" t="str">
            <v>450</v>
          </cell>
          <cell r="DY130" t="str">
            <v>450</v>
          </cell>
          <cell r="DZ130" t="str">
            <v>LEA</v>
          </cell>
          <cell r="EA130" t="str">
            <v>Henderson County</v>
          </cell>
          <cell r="EB130">
            <v>13527</v>
          </cell>
          <cell r="EC130"/>
          <cell r="ED130">
            <v>13527</v>
          </cell>
          <cell r="EE130"/>
          <cell r="EF130"/>
          <cell r="EG130">
            <v>0.96600728415339565</v>
          </cell>
          <cell r="EH130"/>
          <cell r="EI130">
            <v>0</v>
          </cell>
          <cell r="EJ130"/>
          <cell r="EK130">
            <v>0</v>
          </cell>
          <cell r="EL130">
            <v>0</v>
          </cell>
          <cell r="EM130">
            <v>0</v>
          </cell>
          <cell r="EN130"/>
          <cell r="EO130"/>
        </row>
        <row r="131">
          <cell r="DX131" t="str">
            <v>450</v>
          </cell>
          <cell r="DY131" t="str">
            <v>45A</v>
          </cell>
          <cell r="DZ131" t="str">
            <v>CS</v>
          </cell>
          <cell r="EA131" t="str">
            <v>The Mountain Community School</v>
          </cell>
          <cell r="EB131">
            <v>205</v>
          </cell>
          <cell r="EC131"/>
          <cell r="ED131">
            <v>205</v>
          </cell>
          <cell r="EE131"/>
          <cell r="EF131"/>
          <cell r="EG131">
            <v>1.4639720059987146E-2</v>
          </cell>
          <cell r="EH131"/>
          <cell r="EI131">
            <v>0</v>
          </cell>
          <cell r="EJ131"/>
          <cell r="EK131">
            <v>0</v>
          </cell>
          <cell r="EL131"/>
          <cell r="EM131"/>
          <cell r="EN131"/>
          <cell r="EO131"/>
        </row>
        <row r="132">
          <cell r="DX132" t="str">
            <v>450</v>
          </cell>
          <cell r="DY132" t="str">
            <v>45B</v>
          </cell>
          <cell r="DZ132" t="str">
            <v>CS</v>
          </cell>
          <cell r="EA132" t="str">
            <v>FernLeaf Community Charter School</v>
          </cell>
          <cell r="EB132">
            <v>271</v>
          </cell>
          <cell r="EC132"/>
          <cell r="ED132">
            <v>271</v>
          </cell>
          <cell r="EE132">
            <v>14003</v>
          </cell>
          <cell r="EF132"/>
          <cell r="EG132">
            <v>1.9352995786617155E-2</v>
          </cell>
          <cell r="EH132"/>
          <cell r="EI132">
            <v>0</v>
          </cell>
          <cell r="EJ132"/>
          <cell r="EK132">
            <v>0</v>
          </cell>
          <cell r="EL132"/>
          <cell r="EM132"/>
          <cell r="EN132"/>
          <cell r="EO132"/>
        </row>
        <row r="133">
          <cell r="DX133" t="str">
            <v>460</v>
          </cell>
          <cell r="DY133" t="str">
            <v>460</v>
          </cell>
          <cell r="DZ133" t="str">
            <v>LEA</v>
          </cell>
          <cell r="EA133" t="str">
            <v>Hertford County</v>
          </cell>
          <cell r="EB133">
            <v>2812</v>
          </cell>
          <cell r="EC133"/>
          <cell r="ED133">
            <v>2812</v>
          </cell>
          <cell r="EE133">
            <v>2812</v>
          </cell>
          <cell r="EF133"/>
          <cell r="EG133"/>
          <cell r="EH133"/>
          <cell r="EI133">
            <v>1426556</v>
          </cell>
          <cell r="EJ133"/>
          <cell r="EK133">
            <v>1426556</v>
          </cell>
          <cell r="EL133">
            <v>1426556</v>
          </cell>
          <cell r="EM133">
            <v>0</v>
          </cell>
          <cell r="EN133"/>
          <cell r="EO133"/>
        </row>
        <row r="134">
          <cell r="DX134" t="str">
            <v>470</v>
          </cell>
          <cell r="DY134" t="str">
            <v>470</v>
          </cell>
          <cell r="DZ134" t="str">
            <v>LEA</v>
          </cell>
          <cell r="EA134" t="str">
            <v>Hoke County</v>
          </cell>
          <cell r="EB134">
            <v>9000</v>
          </cell>
          <cell r="EC134"/>
          <cell r="ED134">
            <v>9000</v>
          </cell>
          <cell r="EE134">
            <v>9000</v>
          </cell>
          <cell r="EF134"/>
          <cell r="EG134"/>
          <cell r="EH134"/>
          <cell r="EI134">
            <v>6257880</v>
          </cell>
          <cell r="EJ134"/>
          <cell r="EK134">
            <v>6257880</v>
          </cell>
          <cell r="EL134">
            <v>6257880</v>
          </cell>
          <cell r="EM134">
            <v>0</v>
          </cell>
          <cell r="EN134"/>
          <cell r="EO134"/>
        </row>
        <row r="135">
          <cell r="DX135" t="str">
            <v>480</v>
          </cell>
          <cell r="DY135" t="str">
            <v>480</v>
          </cell>
          <cell r="DZ135" t="str">
            <v>LEA</v>
          </cell>
          <cell r="EA135" t="str">
            <v>Hyde County</v>
          </cell>
          <cell r="EB135">
            <v>603</v>
          </cell>
          <cell r="EC135"/>
          <cell r="ED135">
            <v>603</v>
          </cell>
          <cell r="EE135">
            <v>603</v>
          </cell>
          <cell r="EF135"/>
          <cell r="EG135"/>
          <cell r="EH135"/>
          <cell r="EI135">
            <v>0</v>
          </cell>
          <cell r="EJ135"/>
          <cell r="EK135">
            <v>0</v>
          </cell>
          <cell r="EL135">
            <v>0</v>
          </cell>
          <cell r="EM135">
            <v>0</v>
          </cell>
          <cell r="EN135"/>
          <cell r="EO135"/>
        </row>
        <row r="136">
          <cell r="DX136" t="str">
            <v>490</v>
          </cell>
          <cell r="DY136" t="str">
            <v>490</v>
          </cell>
          <cell r="DZ136" t="str">
            <v>LEA</v>
          </cell>
          <cell r="EA136" t="str">
            <v>Iredell County</v>
          </cell>
          <cell r="EB136">
            <v>20437</v>
          </cell>
          <cell r="EC136"/>
          <cell r="ED136">
            <v>20437</v>
          </cell>
          <cell r="EE136"/>
          <cell r="EF136"/>
          <cell r="EG136">
            <v>0.65013519961825994</v>
          </cell>
          <cell r="EH136"/>
          <cell r="EI136">
            <v>0</v>
          </cell>
          <cell r="EJ136"/>
          <cell r="EK136">
            <v>0</v>
          </cell>
          <cell r="EL136">
            <v>0</v>
          </cell>
          <cell r="EM136">
            <v>0</v>
          </cell>
          <cell r="EN136"/>
          <cell r="EO136"/>
        </row>
        <row r="137">
          <cell r="DX137" t="str">
            <v>490</v>
          </cell>
          <cell r="DY137" t="str">
            <v>491</v>
          </cell>
          <cell r="DZ137" t="str">
            <v>LEA</v>
          </cell>
          <cell r="EA137" t="str">
            <v>Mooresville City</v>
          </cell>
          <cell r="EB137">
            <v>6005</v>
          </cell>
          <cell r="EC137"/>
          <cell r="ED137">
            <v>6005</v>
          </cell>
          <cell r="EE137"/>
          <cell r="EF137"/>
          <cell r="EG137">
            <v>0.19102910768251949</v>
          </cell>
          <cell r="EH137"/>
          <cell r="EI137">
            <v>0</v>
          </cell>
          <cell r="EJ137"/>
          <cell r="EK137">
            <v>0</v>
          </cell>
          <cell r="EL137"/>
          <cell r="EM137"/>
          <cell r="EN137"/>
          <cell r="EO137"/>
        </row>
        <row r="138">
          <cell r="DX138" t="str">
            <v>490</v>
          </cell>
          <cell r="DY138" t="str">
            <v>49B</v>
          </cell>
          <cell r="DZ138" t="str">
            <v>CS</v>
          </cell>
          <cell r="EA138" t="str">
            <v>American Renaissance MS</v>
          </cell>
          <cell r="EB138">
            <v>652</v>
          </cell>
          <cell r="EC138"/>
          <cell r="ED138">
            <v>652</v>
          </cell>
          <cell r="EE138"/>
          <cell r="EF138"/>
          <cell r="EG138">
            <v>2.0741212024813105E-2</v>
          </cell>
          <cell r="EH138"/>
          <cell r="EI138">
            <v>0</v>
          </cell>
          <cell r="EJ138"/>
          <cell r="EK138">
            <v>0</v>
          </cell>
          <cell r="EL138"/>
          <cell r="EM138"/>
          <cell r="EN138"/>
          <cell r="EO138"/>
        </row>
        <row r="139">
          <cell r="DX139" t="str">
            <v>490</v>
          </cell>
          <cell r="DY139" t="str">
            <v>49D</v>
          </cell>
          <cell r="DZ139" t="str">
            <v>CS</v>
          </cell>
          <cell r="EA139" t="str">
            <v>Success Institute</v>
          </cell>
          <cell r="EB139">
            <v>114</v>
          </cell>
          <cell r="EC139"/>
          <cell r="ED139">
            <v>114</v>
          </cell>
          <cell r="EE139"/>
          <cell r="EF139"/>
          <cell r="EG139">
            <v>3.6265309368538252E-3</v>
          </cell>
          <cell r="EH139"/>
          <cell r="EI139">
            <v>0</v>
          </cell>
          <cell r="EJ139"/>
          <cell r="EK139">
            <v>0</v>
          </cell>
          <cell r="EL139"/>
          <cell r="EM139"/>
          <cell r="EN139"/>
          <cell r="EO139"/>
        </row>
        <row r="140">
          <cell r="DX140" t="str">
            <v>490</v>
          </cell>
          <cell r="DY140" t="str">
            <v>49E</v>
          </cell>
          <cell r="DZ140" t="str">
            <v>CS</v>
          </cell>
          <cell r="EA140" t="str">
            <v>Pine Lake Preparatory</v>
          </cell>
          <cell r="EB140">
            <v>1885</v>
          </cell>
          <cell r="EC140"/>
          <cell r="ED140">
            <v>1885</v>
          </cell>
          <cell r="EE140"/>
          <cell r="EF140"/>
          <cell r="EG140">
            <v>5.996500715762685E-2</v>
          </cell>
          <cell r="EH140"/>
          <cell r="EI140">
            <v>0</v>
          </cell>
          <cell r="EJ140"/>
          <cell r="EK140">
            <v>0</v>
          </cell>
          <cell r="EL140"/>
          <cell r="EM140"/>
          <cell r="EN140"/>
          <cell r="EO140"/>
        </row>
        <row r="141">
          <cell r="DX141" t="str">
            <v>490</v>
          </cell>
          <cell r="DY141" t="str">
            <v>49F</v>
          </cell>
          <cell r="DZ141" t="str">
            <v>CS</v>
          </cell>
          <cell r="EA141" t="str">
            <v>Langtree Charter Academy</v>
          </cell>
          <cell r="EB141">
            <v>1725</v>
          </cell>
          <cell r="EC141"/>
          <cell r="ED141">
            <v>1725</v>
          </cell>
          <cell r="EE141"/>
          <cell r="EF141"/>
          <cell r="EG141">
            <v>5.4875139176077621E-2</v>
          </cell>
          <cell r="EH141"/>
          <cell r="EI141">
            <v>0</v>
          </cell>
          <cell r="EJ141"/>
          <cell r="EK141">
            <v>0</v>
          </cell>
          <cell r="EL141"/>
          <cell r="EM141"/>
          <cell r="EN141"/>
          <cell r="EO141"/>
        </row>
        <row r="142">
          <cell r="DX142" t="str">
            <v>490</v>
          </cell>
          <cell r="DY142" t="str">
            <v>49G</v>
          </cell>
          <cell r="DZ142" t="str">
            <v>CS</v>
          </cell>
          <cell r="EA142" t="str">
            <v>Iredell Charter Academy</v>
          </cell>
          <cell r="EB142">
            <v>617</v>
          </cell>
          <cell r="EC142"/>
          <cell r="ED142">
            <v>617</v>
          </cell>
          <cell r="EE142">
            <v>31435</v>
          </cell>
          <cell r="EF142"/>
          <cell r="EG142">
            <v>1.9627803403849214E-2</v>
          </cell>
          <cell r="EH142"/>
          <cell r="EI142">
            <v>0</v>
          </cell>
          <cell r="EJ142"/>
          <cell r="EK142">
            <v>0</v>
          </cell>
          <cell r="EL142"/>
          <cell r="EM142"/>
          <cell r="EN142"/>
          <cell r="EO142"/>
        </row>
        <row r="143">
          <cell r="DX143" t="str">
            <v>500</v>
          </cell>
          <cell r="DY143" t="str">
            <v>500</v>
          </cell>
          <cell r="DZ143" t="str">
            <v>LEA</v>
          </cell>
          <cell r="EA143" t="str">
            <v>Jackson County</v>
          </cell>
          <cell r="EB143">
            <v>3755</v>
          </cell>
          <cell r="EC143"/>
          <cell r="ED143">
            <v>3755</v>
          </cell>
          <cell r="EE143"/>
          <cell r="EF143"/>
          <cell r="EG143">
            <v>0.91318093385214005</v>
          </cell>
          <cell r="EH143"/>
          <cell r="EI143">
            <v>0</v>
          </cell>
          <cell r="EJ143"/>
          <cell r="EK143">
            <v>0</v>
          </cell>
          <cell r="EL143">
            <v>0</v>
          </cell>
          <cell r="EM143">
            <v>0</v>
          </cell>
          <cell r="EN143"/>
          <cell r="EO143"/>
        </row>
        <row r="144">
          <cell r="DX144" t="str">
            <v>500</v>
          </cell>
          <cell r="DY144" t="str">
            <v>50A</v>
          </cell>
          <cell r="DZ144" t="str">
            <v>CS</v>
          </cell>
          <cell r="EA144" t="str">
            <v>Summit Charter</v>
          </cell>
          <cell r="EB144">
            <v>290</v>
          </cell>
          <cell r="EC144"/>
          <cell r="ED144">
            <v>290</v>
          </cell>
          <cell r="EE144"/>
          <cell r="EF144"/>
          <cell r="EG144">
            <v>7.0525291828793774E-2</v>
          </cell>
          <cell r="EH144"/>
          <cell r="EI144">
            <v>0</v>
          </cell>
          <cell r="EJ144"/>
          <cell r="EK144">
            <v>0</v>
          </cell>
          <cell r="EL144"/>
          <cell r="EM144">
            <v>0</v>
          </cell>
          <cell r="EN144"/>
          <cell r="EO144"/>
        </row>
        <row r="145">
          <cell r="DX145" t="str">
            <v>500</v>
          </cell>
          <cell r="DY145" t="str">
            <v>50Z</v>
          </cell>
          <cell r="DZ145" t="str">
            <v>CS</v>
          </cell>
          <cell r="EA145" t="str">
            <v>Catamount</v>
          </cell>
          <cell r="EB145">
            <v>67</v>
          </cell>
          <cell r="EC145"/>
          <cell r="ED145">
            <v>67</v>
          </cell>
          <cell r="EE145">
            <v>4112</v>
          </cell>
          <cell r="EF145"/>
          <cell r="EG145">
            <v>1.6293774319066149E-2</v>
          </cell>
          <cell r="EH145"/>
          <cell r="EI145">
            <v>0</v>
          </cell>
          <cell r="EJ145"/>
          <cell r="EK145">
            <v>0</v>
          </cell>
          <cell r="EL145"/>
          <cell r="EM145"/>
          <cell r="EN145"/>
          <cell r="EO145"/>
        </row>
        <row r="146">
          <cell r="DX146" t="str">
            <v>510</v>
          </cell>
          <cell r="DY146" t="str">
            <v>510</v>
          </cell>
          <cell r="DZ146" t="str">
            <v>LEA</v>
          </cell>
          <cell r="EA146" t="str">
            <v>Johnston County</v>
          </cell>
          <cell r="EB146">
            <v>36550</v>
          </cell>
          <cell r="EC146"/>
          <cell r="ED146">
            <v>36550</v>
          </cell>
          <cell r="EE146"/>
          <cell r="EF146"/>
          <cell r="EG146">
            <v>0.9740173217854764</v>
          </cell>
          <cell r="EH146"/>
          <cell r="EI146">
            <v>15063661</v>
          </cell>
          <cell r="EJ146"/>
          <cell r="EK146">
            <v>14672267</v>
          </cell>
          <cell r="EL146">
            <v>15063661</v>
          </cell>
          <cell r="EM146">
            <v>0</v>
          </cell>
          <cell r="EN146"/>
          <cell r="EO146"/>
        </row>
        <row r="147">
          <cell r="DX147" t="str">
            <v>510</v>
          </cell>
          <cell r="DY147" t="str">
            <v>51A</v>
          </cell>
          <cell r="DZ147" t="str">
            <v>CS</v>
          </cell>
          <cell r="EA147" t="str">
            <v>Neuse Charter</v>
          </cell>
          <cell r="EB147">
            <v>975</v>
          </cell>
          <cell r="EC147"/>
          <cell r="ED147">
            <v>975</v>
          </cell>
          <cell r="EE147">
            <v>37525</v>
          </cell>
          <cell r="EF147"/>
          <cell r="EG147">
            <v>2.5982678214523651E-2</v>
          </cell>
          <cell r="EH147"/>
          <cell r="EI147">
            <v>0</v>
          </cell>
          <cell r="EJ147"/>
          <cell r="EK147">
            <v>391394</v>
          </cell>
          <cell r="EL147"/>
          <cell r="EM147"/>
          <cell r="EN147"/>
          <cell r="EO147"/>
        </row>
        <row r="148">
          <cell r="DX148" t="str">
            <v>520</v>
          </cell>
          <cell r="DY148" t="str">
            <v>520</v>
          </cell>
          <cell r="DZ148" t="str">
            <v>LEA</v>
          </cell>
          <cell r="EA148" t="str">
            <v>Jones County</v>
          </cell>
          <cell r="EB148">
            <v>1086</v>
          </cell>
          <cell r="EC148"/>
          <cell r="ED148">
            <v>1086</v>
          </cell>
          <cell r="EE148">
            <v>1086</v>
          </cell>
          <cell r="EF148"/>
          <cell r="EG148"/>
          <cell r="EH148"/>
          <cell r="EI148">
            <v>211118</v>
          </cell>
          <cell r="EJ148"/>
          <cell r="EK148">
            <v>211118</v>
          </cell>
          <cell r="EL148">
            <v>211118</v>
          </cell>
          <cell r="EM148">
            <v>0</v>
          </cell>
          <cell r="EN148"/>
          <cell r="EO148"/>
        </row>
        <row r="149">
          <cell r="DX149" t="str">
            <v>530</v>
          </cell>
          <cell r="DY149" t="str">
            <v>530</v>
          </cell>
          <cell r="DZ149" t="str">
            <v>LEA</v>
          </cell>
          <cell r="EA149" t="str">
            <v>Lee County</v>
          </cell>
          <cell r="EB149">
            <v>9945</v>
          </cell>
          <cell r="EC149"/>
          <cell r="ED149">
            <v>9945</v>
          </cell>
          <cell r="EE149">
            <v>9945</v>
          </cell>
          <cell r="EF149"/>
          <cell r="EG149"/>
          <cell r="EH149"/>
          <cell r="EI149">
            <v>2604496</v>
          </cell>
          <cell r="EJ149"/>
          <cell r="EK149">
            <v>2604496</v>
          </cell>
          <cell r="EL149">
            <v>2604496</v>
          </cell>
          <cell r="EM149">
            <v>0</v>
          </cell>
          <cell r="EN149"/>
          <cell r="EO149"/>
        </row>
        <row r="150">
          <cell r="DX150" t="str">
            <v>540</v>
          </cell>
          <cell r="DY150" t="str">
            <v>540</v>
          </cell>
          <cell r="DZ150" t="str">
            <v>LEA</v>
          </cell>
          <cell r="EA150" t="str">
            <v>Lenoir County Public</v>
          </cell>
          <cell r="EB150">
            <v>8620</v>
          </cell>
          <cell r="EC150"/>
          <cell r="ED150">
            <v>8620</v>
          </cell>
          <cell r="EE150"/>
          <cell r="EF150"/>
          <cell r="EG150">
            <v>0.97456189937817972</v>
          </cell>
          <cell r="EH150"/>
          <cell r="EI150">
            <v>3379144</v>
          </cell>
          <cell r="EJ150"/>
          <cell r="EK150">
            <v>3293185</v>
          </cell>
          <cell r="EL150">
            <v>3379144</v>
          </cell>
          <cell r="EM150">
            <v>0</v>
          </cell>
          <cell r="EN150"/>
          <cell r="EO150"/>
        </row>
        <row r="151">
          <cell r="DX151" t="str">
            <v>540</v>
          </cell>
          <cell r="DY151" t="str">
            <v>54A</v>
          </cell>
          <cell r="DZ151" t="str">
            <v>CS</v>
          </cell>
          <cell r="EA151" t="str">
            <v>Children's Village</v>
          </cell>
          <cell r="EB151">
            <v>225</v>
          </cell>
          <cell r="EC151"/>
          <cell r="ED151">
            <v>225</v>
          </cell>
          <cell r="EE151">
            <v>8845</v>
          </cell>
          <cell r="EF151"/>
          <cell r="EG151">
            <v>2.5438100621820236E-2</v>
          </cell>
          <cell r="EH151"/>
          <cell r="EI151">
            <v>0</v>
          </cell>
          <cell r="EJ151"/>
          <cell r="EK151">
            <v>85959</v>
          </cell>
          <cell r="EL151"/>
          <cell r="EM151"/>
          <cell r="EN151"/>
          <cell r="EO151"/>
        </row>
        <row r="152">
          <cell r="DX152" t="str">
            <v>550</v>
          </cell>
          <cell r="DY152" t="str">
            <v>550</v>
          </cell>
          <cell r="DZ152" t="str">
            <v>LEA</v>
          </cell>
          <cell r="EA152" t="str">
            <v>Lincoln County</v>
          </cell>
          <cell r="EB152">
            <v>11441</v>
          </cell>
          <cell r="EC152"/>
          <cell r="ED152">
            <v>11441</v>
          </cell>
          <cell r="EE152"/>
          <cell r="EF152"/>
          <cell r="EG152">
            <v>0.82226534425758224</v>
          </cell>
          <cell r="EH152"/>
          <cell r="EI152">
            <v>220517</v>
          </cell>
          <cell r="EJ152"/>
          <cell r="EK152">
            <v>181323</v>
          </cell>
          <cell r="EL152">
            <v>220517</v>
          </cell>
          <cell r="EM152">
            <v>0</v>
          </cell>
          <cell r="EN152"/>
          <cell r="EO152"/>
        </row>
        <row r="153">
          <cell r="DX153" t="str">
            <v>550</v>
          </cell>
          <cell r="DY153" t="str">
            <v>55A</v>
          </cell>
          <cell r="DZ153" t="str">
            <v>CS</v>
          </cell>
          <cell r="EA153" t="str">
            <v>Lincoln Charter</v>
          </cell>
          <cell r="EB153">
            <v>2473</v>
          </cell>
          <cell r="EC153"/>
          <cell r="ED153">
            <v>2473</v>
          </cell>
          <cell r="EE153">
            <v>13914</v>
          </cell>
          <cell r="EF153"/>
          <cell r="EG153">
            <v>0.1777346557424177</v>
          </cell>
          <cell r="EH153"/>
          <cell r="EI153">
            <v>0</v>
          </cell>
          <cell r="EJ153"/>
          <cell r="EK153">
            <v>39194</v>
          </cell>
          <cell r="EL153"/>
          <cell r="EM153"/>
          <cell r="EN153"/>
          <cell r="EO153"/>
        </row>
        <row r="154">
          <cell r="DX154" t="str">
            <v>560</v>
          </cell>
          <cell r="DY154" t="str">
            <v>560</v>
          </cell>
          <cell r="DZ154" t="str">
            <v>LEA</v>
          </cell>
          <cell r="EA154" t="str">
            <v>Macon County</v>
          </cell>
          <cell r="EB154">
            <v>4455</v>
          </cell>
          <cell r="EC154"/>
          <cell r="ED154">
            <v>4455</v>
          </cell>
          <cell r="EE154">
            <v>4455</v>
          </cell>
          <cell r="EF154"/>
          <cell r="EG154"/>
          <cell r="EH154"/>
          <cell r="EI154">
            <v>0</v>
          </cell>
          <cell r="EJ154"/>
          <cell r="EK154">
            <v>0</v>
          </cell>
          <cell r="EL154">
            <v>0</v>
          </cell>
          <cell r="EM154">
            <v>0</v>
          </cell>
          <cell r="EN154"/>
          <cell r="EO154"/>
        </row>
        <row r="155">
          <cell r="DX155" t="str">
            <v>570</v>
          </cell>
          <cell r="DY155" t="str">
            <v>570</v>
          </cell>
          <cell r="DZ155" t="str">
            <v>LEA</v>
          </cell>
          <cell r="EA155" t="str">
            <v>Madison County</v>
          </cell>
          <cell r="EB155">
            <v>2292</v>
          </cell>
          <cell r="EC155"/>
          <cell r="ED155">
            <v>2292</v>
          </cell>
          <cell r="EE155">
            <v>2292</v>
          </cell>
          <cell r="EF155"/>
          <cell r="EG155"/>
          <cell r="EH155"/>
          <cell r="EI155">
            <v>128871</v>
          </cell>
          <cell r="EJ155"/>
          <cell r="EK155">
            <v>128871</v>
          </cell>
          <cell r="EL155">
            <v>128871</v>
          </cell>
          <cell r="EM155">
            <v>0</v>
          </cell>
          <cell r="EN155"/>
          <cell r="EO155"/>
        </row>
        <row r="156">
          <cell r="DX156" t="str">
            <v>580</v>
          </cell>
          <cell r="DY156" t="str">
            <v>580</v>
          </cell>
          <cell r="DZ156" t="str">
            <v>LEA</v>
          </cell>
          <cell r="EA156" t="str">
            <v>Martin County</v>
          </cell>
          <cell r="EB156">
            <v>3111</v>
          </cell>
          <cell r="EC156"/>
          <cell r="ED156">
            <v>3111</v>
          </cell>
          <cell r="EE156"/>
          <cell r="EF156"/>
          <cell r="EG156">
            <v>0.88355580800908828</v>
          </cell>
          <cell r="EH156"/>
          <cell r="EI156">
            <v>1525473</v>
          </cell>
          <cell r="EJ156"/>
          <cell r="EK156">
            <v>1347841</v>
          </cell>
          <cell r="EL156">
            <v>1525473</v>
          </cell>
          <cell r="EM156">
            <v>0</v>
          </cell>
          <cell r="EN156"/>
          <cell r="EO156"/>
        </row>
        <row r="157">
          <cell r="DX157" t="str">
            <v>580</v>
          </cell>
          <cell r="DY157" t="str">
            <v>58B</v>
          </cell>
          <cell r="DZ157" t="str">
            <v>CS</v>
          </cell>
          <cell r="EA157" t="str">
            <v>Bear Grass</v>
          </cell>
          <cell r="EB157">
            <v>410</v>
          </cell>
          <cell r="EC157"/>
          <cell r="ED157">
            <v>410</v>
          </cell>
          <cell r="EE157">
            <v>3521</v>
          </cell>
          <cell r="EF157"/>
          <cell r="EG157">
            <v>0.11644419199091167</v>
          </cell>
          <cell r="EH157"/>
          <cell r="EI157">
            <v>0</v>
          </cell>
          <cell r="EJ157"/>
          <cell r="EK157">
            <v>177632</v>
          </cell>
          <cell r="EL157"/>
          <cell r="EM157"/>
          <cell r="EN157"/>
          <cell r="EO157"/>
        </row>
        <row r="158">
          <cell r="DX158" t="str">
            <v>590</v>
          </cell>
          <cell r="DY158" t="str">
            <v>590</v>
          </cell>
          <cell r="DZ158" t="str">
            <v>LEA</v>
          </cell>
          <cell r="EA158" t="str">
            <v>McDowell County</v>
          </cell>
          <cell r="EB158">
            <v>6092</v>
          </cell>
          <cell r="EC158"/>
          <cell r="ED158">
            <v>6092</v>
          </cell>
          <cell r="EE158">
            <v>6092</v>
          </cell>
          <cell r="EF158"/>
          <cell r="EG158"/>
          <cell r="EH158"/>
          <cell r="EI158">
            <v>2213527</v>
          </cell>
          <cell r="EJ158"/>
          <cell r="EK158">
            <v>2213527</v>
          </cell>
          <cell r="EL158">
            <v>2213527</v>
          </cell>
          <cell r="EM158">
            <v>0</v>
          </cell>
          <cell r="EN158"/>
          <cell r="EO158"/>
        </row>
        <row r="159">
          <cell r="DX159" t="str">
            <v>600</v>
          </cell>
          <cell r="DY159" t="str">
            <v>600</v>
          </cell>
          <cell r="DZ159" t="str">
            <v>LEA</v>
          </cell>
          <cell r="EA159" t="str">
            <v>Mecklenburg County</v>
          </cell>
          <cell r="EB159">
            <v>148109</v>
          </cell>
          <cell r="EC159"/>
          <cell r="ED159">
            <v>148109</v>
          </cell>
          <cell r="EE159"/>
          <cell r="EF159"/>
          <cell r="EG159">
            <v>0.89282527970679015</v>
          </cell>
          <cell r="EH159"/>
          <cell r="EI159">
            <v>0</v>
          </cell>
          <cell r="EJ159"/>
          <cell r="EK159">
            <v>0</v>
          </cell>
          <cell r="EL159">
            <v>0</v>
          </cell>
          <cell r="EM159">
            <v>0</v>
          </cell>
          <cell r="EN159"/>
          <cell r="EO159"/>
        </row>
        <row r="160">
          <cell r="DX160" t="str">
            <v>600</v>
          </cell>
          <cell r="DY160" t="str">
            <v>60B</v>
          </cell>
          <cell r="DZ160" t="str">
            <v>CS</v>
          </cell>
          <cell r="EA160" t="str">
            <v>Sugar Creek Charter</v>
          </cell>
          <cell r="EB160">
            <v>1635</v>
          </cell>
          <cell r="EC160"/>
          <cell r="ED160">
            <v>1635</v>
          </cell>
          <cell r="EE160"/>
          <cell r="EF160"/>
          <cell r="EG160">
            <v>9.8560474537037045E-3</v>
          </cell>
          <cell r="EH160"/>
          <cell r="EI160">
            <v>0</v>
          </cell>
          <cell r="EJ160"/>
          <cell r="EK160">
            <v>0</v>
          </cell>
          <cell r="EL160"/>
          <cell r="EM160"/>
          <cell r="EN160"/>
          <cell r="EO160"/>
        </row>
        <row r="161">
          <cell r="DX161" t="str">
            <v>600</v>
          </cell>
          <cell r="DY161" t="str">
            <v>60D</v>
          </cell>
          <cell r="DZ161" t="str">
            <v>CS</v>
          </cell>
          <cell r="EA161" t="str">
            <v>Lake Norman Charter</v>
          </cell>
          <cell r="EB161">
            <v>2125</v>
          </cell>
          <cell r="EC161"/>
          <cell r="ED161">
            <v>2125</v>
          </cell>
          <cell r="EE161"/>
          <cell r="EF161"/>
          <cell r="EG161">
            <v>1.2809847608024691E-2</v>
          </cell>
          <cell r="EH161"/>
          <cell r="EI161">
            <v>0</v>
          </cell>
          <cell r="EJ161"/>
          <cell r="EK161">
            <v>0</v>
          </cell>
          <cell r="EL161"/>
          <cell r="EM161"/>
          <cell r="EN161"/>
          <cell r="EO161"/>
        </row>
        <row r="162">
          <cell r="DX162" t="str">
            <v>600</v>
          </cell>
          <cell r="DY162" t="str">
            <v>60F</v>
          </cell>
          <cell r="DZ162" t="str">
            <v>CS</v>
          </cell>
          <cell r="EA162" t="str">
            <v>Metrolina Regional</v>
          </cell>
          <cell r="EB162">
            <v>385</v>
          </cell>
          <cell r="EC162"/>
          <cell r="ED162">
            <v>385</v>
          </cell>
          <cell r="EE162"/>
          <cell r="EF162"/>
          <cell r="EG162">
            <v>2.3208429783950616E-3</v>
          </cell>
          <cell r="EH162"/>
          <cell r="EI162">
            <v>0</v>
          </cell>
          <cell r="EJ162"/>
          <cell r="EK162">
            <v>0</v>
          </cell>
          <cell r="EL162"/>
          <cell r="EM162"/>
          <cell r="EN162"/>
          <cell r="EO162"/>
        </row>
        <row r="163">
          <cell r="DX163" t="str">
            <v>600</v>
          </cell>
          <cell r="DY163" t="str">
            <v>60G</v>
          </cell>
          <cell r="DZ163" t="str">
            <v>CS</v>
          </cell>
          <cell r="EA163" t="str">
            <v>Queens Grant Community</v>
          </cell>
          <cell r="EB163">
            <v>1525</v>
          </cell>
          <cell r="EC163"/>
          <cell r="ED163">
            <v>1525</v>
          </cell>
          <cell r="EE163"/>
          <cell r="EF163"/>
          <cell r="EG163">
            <v>9.1929494598765437E-3</v>
          </cell>
          <cell r="EH163"/>
          <cell r="EI163">
            <v>0</v>
          </cell>
          <cell r="EJ163"/>
          <cell r="EK163">
            <v>0</v>
          </cell>
          <cell r="EL163"/>
          <cell r="EM163"/>
          <cell r="EN163"/>
          <cell r="EO163"/>
        </row>
        <row r="164">
          <cell r="DX164" t="str">
            <v>600</v>
          </cell>
          <cell r="DY164" t="str">
            <v>60I</v>
          </cell>
          <cell r="DZ164" t="str">
            <v>CS</v>
          </cell>
          <cell r="EA164" t="str">
            <v>Community School of Davidson</v>
          </cell>
          <cell r="EB164">
            <v>1639</v>
          </cell>
          <cell r="EC164"/>
          <cell r="ED164">
            <v>1639</v>
          </cell>
          <cell r="EE164"/>
          <cell r="EF164"/>
          <cell r="EG164">
            <v>9.8801601080246906E-3</v>
          </cell>
          <cell r="EH164"/>
          <cell r="EI164">
            <v>0</v>
          </cell>
          <cell r="EJ164"/>
          <cell r="EK164">
            <v>0</v>
          </cell>
          <cell r="EL164"/>
          <cell r="EM164"/>
          <cell r="EN164"/>
          <cell r="EO164"/>
        </row>
        <row r="165">
          <cell r="DX165" t="str">
            <v>600</v>
          </cell>
          <cell r="DY165" t="str">
            <v>60J</v>
          </cell>
          <cell r="DZ165" t="str">
            <v>CS</v>
          </cell>
          <cell r="EA165" t="str">
            <v>Socrates Academy</v>
          </cell>
          <cell r="EB165">
            <v>720</v>
          </cell>
          <cell r="EC165"/>
          <cell r="ED165">
            <v>720</v>
          </cell>
          <cell r="EE165"/>
          <cell r="EF165"/>
          <cell r="EG165">
            <v>4.340277777777778E-3</v>
          </cell>
          <cell r="EH165"/>
          <cell r="EI165">
            <v>0</v>
          </cell>
          <cell r="EJ165"/>
          <cell r="EK165">
            <v>0</v>
          </cell>
          <cell r="EL165"/>
          <cell r="EM165"/>
          <cell r="EN165"/>
          <cell r="EO165"/>
        </row>
        <row r="166">
          <cell r="DX166" t="str">
            <v>600</v>
          </cell>
          <cell r="DY166" t="str">
            <v>60K</v>
          </cell>
          <cell r="DZ166" t="str">
            <v>CS</v>
          </cell>
          <cell r="EA166" t="str">
            <v>Charlotte Secondary</v>
          </cell>
          <cell r="EB166">
            <v>449</v>
          </cell>
          <cell r="EC166"/>
          <cell r="ED166">
            <v>449</v>
          </cell>
          <cell r="EE166"/>
          <cell r="EF166"/>
          <cell r="EG166">
            <v>2.7066454475308641E-3</v>
          </cell>
          <cell r="EH166"/>
          <cell r="EI166">
            <v>0</v>
          </cell>
          <cell r="EJ166"/>
          <cell r="EK166">
            <v>0</v>
          </cell>
          <cell r="EL166"/>
          <cell r="EM166"/>
          <cell r="EN166"/>
          <cell r="EO166"/>
        </row>
        <row r="167">
          <cell r="DX167" t="str">
            <v>600</v>
          </cell>
          <cell r="DY167" t="str">
            <v>60L</v>
          </cell>
          <cell r="DZ167" t="str">
            <v>CS</v>
          </cell>
          <cell r="EA167" t="str">
            <v>KIPP: Charlotte</v>
          </cell>
          <cell r="EB167">
            <v>840</v>
          </cell>
          <cell r="EC167"/>
          <cell r="ED167">
            <v>840</v>
          </cell>
          <cell r="EE167"/>
          <cell r="EF167"/>
          <cell r="EG167">
            <v>5.0636574074074073E-3</v>
          </cell>
          <cell r="EH167"/>
          <cell r="EI167">
            <v>0</v>
          </cell>
          <cell r="EJ167"/>
          <cell r="EK167">
            <v>0</v>
          </cell>
          <cell r="EL167"/>
          <cell r="EM167"/>
          <cell r="EN167"/>
          <cell r="EO167"/>
        </row>
        <row r="168">
          <cell r="DX168" t="str">
            <v>600</v>
          </cell>
          <cell r="DY168" t="str">
            <v>60M</v>
          </cell>
          <cell r="DZ168" t="str">
            <v>CS</v>
          </cell>
          <cell r="EA168" t="str">
            <v>Corvian Community School</v>
          </cell>
          <cell r="EB168">
            <v>989</v>
          </cell>
          <cell r="EC168"/>
          <cell r="ED168">
            <v>989</v>
          </cell>
          <cell r="EE168"/>
          <cell r="EF168"/>
          <cell r="EG168">
            <v>5.9618537808641976E-3</v>
          </cell>
          <cell r="EH168"/>
          <cell r="EI168">
            <v>0</v>
          </cell>
          <cell r="EJ168"/>
          <cell r="EK168">
            <v>0</v>
          </cell>
          <cell r="EL168"/>
          <cell r="EM168"/>
          <cell r="EN168"/>
          <cell r="EO168"/>
        </row>
        <row r="169">
          <cell r="DX169" t="str">
            <v>600</v>
          </cell>
          <cell r="DY169" t="str">
            <v>60N</v>
          </cell>
          <cell r="DZ169" t="str">
            <v>CS</v>
          </cell>
          <cell r="EA169" t="str">
            <v>Aristotle Preparatory Academy</v>
          </cell>
          <cell r="EB169">
            <v>149</v>
          </cell>
          <cell r="EC169"/>
          <cell r="ED169">
            <v>149</v>
          </cell>
          <cell r="EE169"/>
          <cell r="EF169"/>
          <cell r="EG169">
            <v>8.981963734567901E-4</v>
          </cell>
          <cell r="EH169"/>
          <cell r="EI169">
            <v>0</v>
          </cell>
          <cell r="EJ169"/>
          <cell r="EK169">
            <v>0</v>
          </cell>
          <cell r="EL169"/>
          <cell r="EM169"/>
          <cell r="EN169"/>
          <cell r="EO169"/>
        </row>
        <row r="170">
          <cell r="DX170" t="str">
            <v>600</v>
          </cell>
          <cell r="DY170" t="str">
            <v>60P</v>
          </cell>
          <cell r="DZ170" t="str">
            <v>CS</v>
          </cell>
          <cell r="EA170" t="str">
            <v>Charlotte Choice Charter</v>
          </cell>
          <cell r="EB170">
            <v>245</v>
          </cell>
          <cell r="EC170"/>
          <cell r="ED170">
            <v>245</v>
          </cell>
          <cell r="EE170"/>
          <cell r="EF170"/>
          <cell r="EG170">
            <v>1.4769000771604939E-3</v>
          </cell>
          <cell r="EH170"/>
          <cell r="EI170">
            <v>0</v>
          </cell>
          <cell r="EJ170"/>
          <cell r="EK170">
            <v>0</v>
          </cell>
          <cell r="EL170"/>
          <cell r="EM170"/>
          <cell r="EN170"/>
          <cell r="EO170"/>
        </row>
        <row r="171">
          <cell r="DX171" t="str">
            <v>600</v>
          </cell>
          <cell r="DY171" t="str">
            <v>60Q</v>
          </cell>
          <cell r="DZ171" t="str">
            <v>CS</v>
          </cell>
          <cell r="EA171" t="str">
            <v>Invest Collegiate</v>
          </cell>
          <cell r="EB171">
            <v>500</v>
          </cell>
          <cell r="EC171"/>
          <cell r="ED171">
            <v>500</v>
          </cell>
          <cell r="EE171"/>
          <cell r="EF171"/>
          <cell r="EG171">
            <v>3.0140817901234567E-3</v>
          </cell>
          <cell r="EH171"/>
          <cell r="EI171">
            <v>0</v>
          </cell>
          <cell r="EJ171"/>
          <cell r="EK171">
            <v>0</v>
          </cell>
          <cell r="EL171"/>
          <cell r="EM171"/>
          <cell r="EN171"/>
          <cell r="EO171"/>
        </row>
        <row r="172">
          <cell r="DX172" t="str">
            <v>600</v>
          </cell>
          <cell r="DY172" t="str">
            <v>60S</v>
          </cell>
          <cell r="DZ172" t="str">
            <v>CS</v>
          </cell>
          <cell r="EA172" t="str">
            <v>Bradford Preparatory School</v>
          </cell>
          <cell r="EB172">
            <v>1360</v>
          </cell>
          <cell r="EC172"/>
          <cell r="ED172">
            <v>1360</v>
          </cell>
          <cell r="EE172"/>
          <cell r="EF172"/>
          <cell r="EG172">
            <v>8.1983024691358024E-3</v>
          </cell>
          <cell r="EH172"/>
          <cell r="EI172">
            <v>0</v>
          </cell>
          <cell r="EJ172"/>
          <cell r="EK172">
            <v>0</v>
          </cell>
          <cell r="EL172"/>
          <cell r="EM172"/>
          <cell r="EN172"/>
          <cell r="EO172"/>
        </row>
        <row r="173">
          <cell r="DX173" t="str">
            <v>600</v>
          </cell>
          <cell r="DY173" t="str">
            <v>60U</v>
          </cell>
          <cell r="DZ173" t="str">
            <v>CS</v>
          </cell>
          <cell r="EA173" t="str">
            <v>Commonwealth High School</v>
          </cell>
          <cell r="EB173">
            <v>247</v>
          </cell>
          <cell r="EC173"/>
          <cell r="ED173">
            <v>247</v>
          </cell>
          <cell r="EE173"/>
          <cell r="EF173"/>
          <cell r="EG173">
            <v>1.4889564043209878E-3</v>
          </cell>
          <cell r="EH173"/>
          <cell r="EI173">
            <v>0</v>
          </cell>
          <cell r="EJ173"/>
          <cell r="EK173">
            <v>0</v>
          </cell>
          <cell r="EL173"/>
          <cell r="EM173"/>
          <cell r="EN173"/>
          <cell r="EO173"/>
        </row>
        <row r="174">
          <cell r="DX174" t="str">
            <v>600</v>
          </cell>
          <cell r="DY174" t="str">
            <v>60V</v>
          </cell>
          <cell r="DZ174" t="str">
            <v>CS</v>
          </cell>
          <cell r="EA174" t="str">
            <v>Charlotte Learning Academy</v>
          </cell>
          <cell r="EB174">
            <v>328</v>
          </cell>
          <cell r="EC174"/>
          <cell r="ED174">
            <v>328</v>
          </cell>
          <cell r="EE174"/>
          <cell r="EF174"/>
          <cell r="EG174">
            <v>1.9772376543209878E-3</v>
          </cell>
          <cell r="EH174"/>
          <cell r="EI174">
            <v>0</v>
          </cell>
          <cell r="EJ174"/>
          <cell r="EK174">
            <v>0</v>
          </cell>
          <cell r="EL174"/>
          <cell r="EM174"/>
          <cell r="EN174"/>
          <cell r="EO174"/>
        </row>
        <row r="175">
          <cell r="DX175" t="str">
            <v>600</v>
          </cell>
          <cell r="DY175" t="str">
            <v>60Y</v>
          </cell>
          <cell r="DZ175" t="str">
            <v>CS</v>
          </cell>
          <cell r="EA175" t="str">
            <v>Bradford Preparatory School</v>
          </cell>
          <cell r="EB175">
            <v>338</v>
          </cell>
          <cell r="EC175"/>
          <cell r="ED175">
            <v>338</v>
          </cell>
          <cell r="EE175"/>
          <cell r="EF175"/>
          <cell r="EG175">
            <v>2.0375192901234567E-3</v>
          </cell>
          <cell r="EH175"/>
          <cell r="EI175">
            <v>0</v>
          </cell>
          <cell r="EJ175"/>
          <cell r="EK175">
            <v>0</v>
          </cell>
          <cell r="EL175"/>
          <cell r="EM175"/>
          <cell r="EN175"/>
          <cell r="EO175"/>
        </row>
        <row r="176">
          <cell r="DX176" t="str">
            <v>600</v>
          </cell>
          <cell r="DY176" t="str">
            <v>61J</v>
          </cell>
          <cell r="DZ176" t="str">
            <v>CS</v>
          </cell>
          <cell r="EA176" t="str">
            <v>Thunderbird Preparatory School</v>
          </cell>
          <cell r="EB176">
            <v>148</v>
          </cell>
          <cell r="EC176"/>
          <cell r="ED176">
            <v>148</v>
          </cell>
          <cell r="EE176"/>
          <cell r="EF176"/>
          <cell r="EG176">
            <v>8.9216820987654316E-4</v>
          </cell>
          <cell r="EH176"/>
          <cell r="EI176">
            <v>0</v>
          </cell>
          <cell r="EJ176"/>
          <cell r="EK176">
            <v>0</v>
          </cell>
          <cell r="EL176"/>
          <cell r="EM176"/>
          <cell r="EN176"/>
          <cell r="EO176"/>
        </row>
        <row r="177">
          <cell r="DX177" t="str">
            <v>600</v>
          </cell>
          <cell r="DY177" t="str">
            <v>61K</v>
          </cell>
          <cell r="DZ177" t="str">
            <v>CS</v>
          </cell>
          <cell r="EA177" t="str">
            <v>United Community School</v>
          </cell>
          <cell r="EB177">
            <v>260</v>
          </cell>
          <cell r="EC177"/>
          <cell r="ED177">
            <v>260</v>
          </cell>
          <cell r="EE177"/>
          <cell r="EF177"/>
          <cell r="EG177">
            <v>1.5673225308641976E-3</v>
          </cell>
          <cell r="EH177"/>
          <cell r="EI177">
            <v>0</v>
          </cell>
          <cell r="EJ177"/>
          <cell r="EK177">
            <v>0</v>
          </cell>
          <cell r="EL177"/>
          <cell r="EM177"/>
          <cell r="EN177"/>
          <cell r="EO177"/>
        </row>
        <row r="178">
          <cell r="DX178" t="str">
            <v>600</v>
          </cell>
          <cell r="DY178" t="str">
            <v>61L</v>
          </cell>
          <cell r="DZ178" t="str">
            <v>CS</v>
          </cell>
          <cell r="EA178" t="str">
            <v>Stewart Creek High School</v>
          </cell>
          <cell r="EB178">
            <v>142</v>
          </cell>
          <cell r="EC178"/>
          <cell r="ED178">
            <v>142</v>
          </cell>
          <cell r="EE178"/>
          <cell r="EF178"/>
          <cell r="EG178">
            <v>8.5599922839506174E-4</v>
          </cell>
          <cell r="EH178"/>
          <cell r="EI178">
            <v>0</v>
          </cell>
          <cell r="EJ178"/>
          <cell r="EK178">
            <v>0</v>
          </cell>
          <cell r="EL178"/>
          <cell r="EM178"/>
          <cell r="EN178"/>
          <cell r="EO178"/>
        </row>
        <row r="179">
          <cell r="DX179" t="str">
            <v>600</v>
          </cell>
          <cell r="DY179" t="str">
            <v>61M</v>
          </cell>
          <cell r="DZ179" t="str">
            <v>CS</v>
          </cell>
          <cell r="EA179" t="str">
            <v>Charlotte Lab School</v>
          </cell>
          <cell r="EB179">
            <v>638</v>
          </cell>
          <cell r="EC179"/>
          <cell r="ED179">
            <v>638</v>
          </cell>
          <cell r="EE179"/>
          <cell r="EF179"/>
          <cell r="EG179">
            <v>3.845968364197531E-3</v>
          </cell>
          <cell r="EH179"/>
          <cell r="EI179">
            <v>0</v>
          </cell>
          <cell r="EJ179"/>
          <cell r="EK179">
            <v>0</v>
          </cell>
          <cell r="EL179"/>
          <cell r="EM179"/>
          <cell r="EN179"/>
          <cell r="EO179"/>
        </row>
        <row r="180">
          <cell r="DX180" t="str">
            <v>600</v>
          </cell>
          <cell r="DY180" t="str">
            <v>61N</v>
          </cell>
          <cell r="DZ180" t="str">
            <v>CS</v>
          </cell>
          <cell r="EA180" t="str">
            <v>Queen City STEM School</v>
          </cell>
          <cell r="EB180">
            <v>628</v>
          </cell>
          <cell r="EC180"/>
          <cell r="ED180">
            <v>628</v>
          </cell>
          <cell r="EE180"/>
          <cell r="EF180"/>
          <cell r="EG180">
            <v>3.7856867283950616E-3</v>
          </cell>
          <cell r="EH180"/>
          <cell r="EI180">
            <v>0</v>
          </cell>
          <cell r="EJ180"/>
          <cell r="EK180">
            <v>0</v>
          </cell>
          <cell r="EL180"/>
          <cell r="EM180"/>
          <cell r="EN180"/>
          <cell r="EO180"/>
        </row>
        <row r="181">
          <cell r="DX181" t="str">
            <v>600</v>
          </cell>
          <cell r="DY181" t="str">
            <v>61P</v>
          </cell>
          <cell r="DZ181" t="str">
            <v>CS</v>
          </cell>
          <cell r="EA181" t="str">
            <v>VERITAS Community School</v>
          </cell>
          <cell r="EB181">
            <v>208</v>
          </cell>
          <cell r="EC181"/>
          <cell r="ED181">
            <v>208</v>
          </cell>
          <cell r="EE181"/>
          <cell r="EF181"/>
          <cell r="EG181">
            <v>1.253858024691358E-3</v>
          </cell>
          <cell r="EH181"/>
          <cell r="EI181">
            <v>0</v>
          </cell>
          <cell r="EJ181"/>
          <cell r="EK181">
            <v>0</v>
          </cell>
          <cell r="EL181"/>
          <cell r="EM181"/>
          <cell r="EN181"/>
          <cell r="EO181"/>
        </row>
        <row r="182">
          <cell r="DX182" t="str">
            <v>600</v>
          </cell>
          <cell r="DY182" t="str">
            <v>61Q</v>
          </cell>
          <cell r="DZ182" t="str">
            <v>CS</v>
          </cell>
          <cell r="EA182" t="str">
            <v>Mallard Creek STEM Academy</v>
          </cell>
          <cell r="EB182">
            <v>773</v>
          </cell>
          <cell r="EC182"/>
          <cell r="ED182">
            <v>773</v>
          </cell>
          <cell r="EE182"/>
          <cell r="EF182"/>
          <cell r="EG182">
            <v>4.6597704475308645E-3</v>
          </cell>
          <cell r="EH182"/>
          <cell r="EI182">
            <v>0</v>
          </cell>
          <cell r="EJ182"/>
          <cell r="EK182">
            <v>0</v>
          </cell>
          <cell r="EL182"/>
          <cell r="EM182"/>
          <cell r="EN182"/>
          <cell r="EO182"/>
        </row>
        <row r="183">
          <cell r="DX183" t="str">
            <v>600</v>
          </cell>
          <cell r="DY183" t="str">
            <v>61R</v>
          </cell>
          <cell r="DZ183" t="str">
            <v>CS</v>
          </cell>
          <cell r="EA183" t="str">
            <v>Matthews-Mint Hill Charter Academy</v>
          </cell>
          <cell r="EB183">
            <v>793</v>
          </cell>
          <cell r="EC183"/>
          <cell r="ED183">
            <v>793</v>
          </cell>
          <cell r="EE183"/>
          <cell r="EF183"/>
          <cell r="EG183">
            <v>4.7803337191358024E-3</v>
          </cell>
          <cell r="EH183"/>
          <cell r="EI183">
            <v>0</v>
          </cell>
          <cell r="EJ183"/>
          <cell r="EK183">
            <v>0</v>
          </cell>
          <cell r="EL183"/>
          <cell r="EM183"/>
          <cell r="EN183"/>
          <cell r="EO183"/>
        </row>
        <row r="184">
          <cell r="DX184" t="str">
            <v>600</v>
          </cell>
          <cell r="DY184" t="str">
            <v>61S</v>
          </cell>
          <cell r="DZ184" t="str">
            <v>CS</v>
          </cell>
          <cell r="EA184" t="str">
            <v>Unity Classical Charter</v>
          </cell>
          <cell r="EB184">
            <v>127</v>
          </cell>
          <cell r="EC184"/>
          <cell r="ED184">
            <v>127</v>
          </cell>
          <cell r="EE184"/>
          <cell r="EF184"/>
          <cell r="EG184">
            <v>7.6557677469135806E-4</v>
          </cell>
          <cell r="EH184"/>
          <cell r="EI184">
            <v>0</v>
          </cell>
          <cell r="EJ184"/>
          <cell r="EK184">
            <v>0</v>
          </cell>
          <cell r="EL184"/>
          <cell r="EM184"/>
          <cell r="EN184"/>
          <cell r="EO184"/>
        </row>
        <row r="185">
          <cell r="DX185" t="str">
            <v>600</v>
          </cell>
          <cell r="DY185" t="str">
            <v>61T</v>
          </cell>
          <cell r="DZ185" t="str">
            <v>CS</v>
          </cell>
          <cell r="EA185" t="str">
            <v>Movement Charter School</v>
          </cell>
          <cell r="EB185">
            <v>362</v>
          </cell>
          <cell r="EC185"/>
          <cell r="ED185">
            <v>362</v>
          </cell>
          <cell r="EE185"/>
          <cell r="EF185"/>
          <cell r="EG185">
            <v>2.1821952160493829E-3</v>
          </cell>
          <cell r="EH185"/>
          <cell r="EI185">
            <v>0</v>
          </cell>
          <cell r="EJ185"/>
          <cell r="EK185">
            <v>0</v>
          </cell>
          <cell r="EL185"/>
          <cell r="EM185"/>
          <cell r="EN185"/>
          <cell r="EO185"/>
        </row>
        <row r="186">
          <cell r="DX186" t="str">
            <v>600</v>
          </cell>
          <cell r="DY186" t="str">
            <v>61U</v>
          </cell>
          <cell r="DZ186" t="str">
            <v>CS</v>
          </cell>
          <cell r="EA186" t="str">
            <v>UpROAR Leadership Academy</v>
          </cell>
          <cell r="EB186">
            <v>226</v>
          </cell>
          <cell r="EC186"/>
          <cell r="ED186">
            <v>226</v>
          </cell>
          <cell r="EE186">
            <v>165888</v>
          </cell>
          <cell r="EF186"/>
          <cell r="EG186">
            <v>1.3623649691358024E-3</v>
          </cell>
          <cell r="EH186"/>
          <cell r="EI186">
            <v>0</v>
          </cell>
          <cell r="EJ186"/>
          <cell r="EK186">
            <v>0</v>
          </cell>
          <cell r="EL186"/>
          <cell r="EM186"/>
          <cell r="EN186"/>
          <cell r="EO186"/>
        </row>
        <row r="187">
          <cell r="DX187" t="str">
            <v>610</v>
          </cell>
          <cell r="DY187" t="str">
            <v>610</v>
          </cell>
          <cell r="DZ187" t="str">
            <v>LEA</v>
          </cell>
          <cell r="EA187" t="str">
            <v>Mitchell County</v>
          </cell>
          <cell r="EB187">
            <v>1862</v>
          </cell>
          <cell r="EC187"/>
          <cell r="ED187">
            <v>1862</v>
          </cell>
          <cell r="EE187">
            <v>1862</v>
          </cell>
          <cell r="EF187"/>
          <cell r="EG187"/>
          <cell r="EH187"/>
          <cell r="EI187">
            <v>113710</v>
          </cell>
          <cell r="EJ187"/>
          <cell r="EK187">
            <v>113710</v>
          </cell>
          <cell r="EL187">
            <v>113710</v>
          </cell>
          <cell r="EM187">
            <v>0</v>
          </cell>
          <cell r="EN187"/>
          <cell r="EO187"/>
        </row>
        <row r="188">
          <cell r="DX188" t="str">
            <v>620</v>
          </cell>
          <cell r="DY188" t="str">
            <v>620</v>
          </cell>
          <cell r="DZ188" t="str">
            <v>LEA</v>
          </cell>
          <cell r="EA188" t="str">
            <v>Montgomery County</v>
          </cell>
          <cell r="EB188">
            <v>3976</v>
          </cell>
          <cell r="EC188"/>
          <cell r="ED188">
            <v>3976</v>
          </cell>
          <cell r="EE188">
            <v>3976</v>
          </cell>
          <cell r="EF188"/>
          <cell r="EG188"/>
          <cell r="EH188"/>
          <cell r="EI188">
            <v>819253</v>
          </cell>
          <cell r="EJ188"/>
          <cell r="EK188">
            <v>819253</v>
          </cell>
          <cell r="EL188">
            <v>819253</v>
          </cell>
          <cell r="EM188">
            <v>0</v>
          </cell>
          <cell r="EN188"/>
          <cell r="EO188"/>
        </row>
        <row r="189">
          <cell r="DX189" t="str">
            <v>630</v>
          </cell>
          <cell r="DY189" t="str">
            <v>630</v>
          </cell>
          <cell r="DZ189" t="str">
            <v>LEA</v>
          </cell>
          <cell r="EA189" t="str">
            <v>Moore County</v>
          </cell>
          <cell r="EB189">
            <v>12768</v>
          </cell>
          <cell r="EC189"/>
          <cell r="ED189">
            <v>12768</v>
          </cell>
          <cell r="EE189"/>
          <cell r="EF189"/>
          <cell r="EG189">
            <v>0.92723311546840959</v>
          </cell>
          <cell r="EH189"/>
          <cell r="EI189">
            <v>0</v>
          </cell>
          <cell r="EJ189"/>
          <cell r="EK189">
            <v>0</v>
          </cell>
          <cell r="EL189">
            <v>0</v>
          </cell>
          <cell r="EM189">
            <v>0</v>
          </cell>
          <cell r="EN189"/>
          <cell r="EO189"/>
        </row>
        <row r="190">
          <cell r="DX190" t="str">
            <v>630</v>
          </cell>
          <cell r="DY190" t="str">
            <v>63A</v>
          </cell>
          <cell r="DZ190" t="str">
            <v>CS</v>
          </cell>
          <cell r="EA190" t="str">
            <v>Academy of Moore County</v>
          </cell>
          <cell r="EB190">
            <v>392</v>
          </cell>
          <cell r="EC190"/>
          <cell r="ED190">
            <v>392</v>
          </cell>
          <cell r="EE190"/>
          <cell r="EF190"/>
          <cell r="EG190">
            <v>2.8467683369644153E-2</v>
          </cell>
          <cell r="EH190"/>
          <cell r="EI190">
            <v>0</v>
          </cell>
          <cell r="EJ190"/>
          <cell r="EK190">
            <v>0</v>
          </cell>
          <cell r="EL190"/>
          <cell r="EM190"/>
          <cell r="EN190"/>
          <cell r="EO190"/>
        </row>
        <row r="191">
          <cell r="DX191" t="str">
            <v>630</v>
          </cell>
          <cell r="DY191" t="str">
            <v>63B</v>
          </cell>
          <cell r="DZ191" t="str">
            <v>CS</v>
          </cell>
          <cell r="EA191" t="str">
            <v>Sandhills Theatre Arts</v>
          </cell>
          <cell r="EB191">
            <v>610</v>
          </cell>
          <cell r="EC191"/>
          <cell r="ED191">
            <v>610</v>
          </cell>
          <cell r="EE191">
            <v>13770</v>
          </cell>
          <cell r="EF191"/>
          <cell r="EG191">
            <v>4.4299201161946258E-2</v>
          </cell>
          <cell r="EH191"/>
          <cell r="EI191">
            <v>0</v>
          </cell>
          <cell r="EJ191"/>
          <cell r="EK191">
            <v>0</v>
          </cell>
          <cell r="EL191"/>
          <cell r="EM191"/>
          <cell r="EN191"/>
          <cell r="EO191"/>
        </row>
        <row r="192">
          <cell r="DX192" t="str">
            <v>640</v>
          </cell>
          <cell r="DY192" t="str">
            <v>640</v>
          </cell>
          <cell r="DZ192" t="str">
            <v>LEA</v>
          </cell>
          <cell r="EA192" t="str">
            <v>Nash County</v>
          </cell>
          <cell r="EB192">
            <v>15067</v>
          </cell>
          <cell r="EC192"/>
          <cell r="ED192">
            <v>15067</v>
          </cell>
          <cell r="EE192"/>
          <cell r="EF192"/>
          <cell r="EG192">
            <v>0.92057188244638599</v>
          </cell>
          <cell r="EH192"/>
          <cell r="EI192">
            <v>5914543</v>
          </cell>
          <cell r="EJ192"/>
          <cell r="EK192">
            <v>5444762</v>
          </cell>
          <cell r="EL192">
            <v>5914543</v>
          </cell>
          <cell r="EM192">
            <v>0</v>
          </cell>
          <cell r="EN192"/>
          <cell r="EO192"/>
        </row>
        <row r="193">
          <cell r="DX193" t="str">
            <v>640</v>
          </cell>
          <cell r="DY193" t="str">
            <v>64A</v>
          </cell>
          <cell r="DZ193" t="str">
            <v>CS</v>
          </cell>
          <cell r="EA193" t="str">
            <v>Rocky Mount Preparatory</v>
          </cell>
          <cell r="EB193">
            <v>1300</v>
          </cell>
          <cell r="EC193"/>
          <cell r="ED193">
            <v>1300</v>
          </cell>
          <cell r="EE193">
            <v>16367</v>
          </cell>
          <cell r="EF193"/>
          <cell r="EG193">
            <v>7.9428117553613981E-2</v>
          </cell>
          <cell r="EH193"/>
          <cell r="EI193">
            <v>0</v>
          </cell>
          <cell r="EJ193"/>
          <cell r="EK193">
            <v>469781</v>
          </cell>
          <cell r="EL193"/>
          <cell r="EM193"/>
          <cell r="EN193"/>
          <cell r="EO193"/>
        </row>
        <row r="194">
          <cell r="DX194" t="str">
            <v>650</v>
          </cell>
          <cell r="DY194" t="str">
            <v>650</v>
          </cell>
          <cell r="DZ194" t="str">
            <v>LEA</v>
          </cell>
          <cell r="EA194" t="str">
            <v>New Hanover County</v>
          </cell>
          <cell r="EB194">
            <v>26361</v>
          </cell>
          <cell r="EC194"/>
          <cell r="ED194">
            <v>26361</v>
          </cell>
          <cell r="EE194"/>
          <cell r="EF194"/>
          <cell r="EG194">
            <v>0.93326488706365507</v>
          </cell>
          <cell r="EH194"/>
          <cell r="EI194">
            <v>0</v>
          </cell>
          <cell r="EJ194"/>
          <cell r="EK194">
            <v>0</v>
          </cell>
          <cell r="EL194">
            <v>0</v>
          </cell>
          <cell r="EM194">
            <v>0</v>
          </cell>
          <cell r="EN194"/>
          <cell r="EO194"/>
        </row>
        <row r="195">
          <cell r="DX195" t="str">
            <v>650</v>
          </cell>
          <cell r="DY195" t="str">
            <v>65A</v>
          </cell>
          <cell r="DZ195" t="str">
            <v>CS</v>
          </cell>
          <cell r="EA195" t="str">
            <v>Cape Fear Center for Inquiry</v>
          </cell>
          <cell r="EB195">
            <v>408</v>
          </cell>
          <cell r="EC195"/>
          <cell r="ED195">
            <v>408</v>
          </cell>
          <cell r="EE195"/>
          <cell r="EF195"/>
          <cell r="EG195">
            <v>1.4444523118317638E-2</v>
          </cell>
          <cell r="EH195"/>
          <cell r="EI195">
            <v>0</v>
          </cell>
          <cell r="EJ195"/>
          <cell r="EK195">
            <v>0</v>
          </cell>
          <cell r="EL195"/>
          <cell r="EM195"/>
          <cell r="EN195"/>
          <cell r="EO195"/>
        </row>
        <row r="196">
          <cell r="DX196" t="str">
            <v>650</v>
          </cell>
          <cell r="DY196" t="str">
            <v>65B</v>
          </cell>
          <cell r="DZ196" t="str">
            <v>CS</v>
          </cell>
          <cell r="EA196" t="str">
            <v>Wilmington Preparatory Academy</v>
          </cell>
          <cell r="EB196">
            <v>155</v>
          </cell>
          <cell r="EC196"/>
          <cell r="ED196">
            <v>155</v>
          </cell>
          <cell r="EE196"/>
          <cell r="EF196"/>
          <cell r="EG196">
            <v>5.4875026552432199E-3</v>
          </cell>
          <cell r="EH196"/>
          <cell r="EI196">
            <v>0</v>
          </cell>
          <cell r="EJ196"/>
          <cell r="EK196">
            <v>0</v>
          </cell>
          <cell r="EL196"/>
          <cell r="EM196"/>
          <cell r="EN196"/>
          <cell r="EO196"/>
        </row>
        <row r="197">
          <cell r="DX197" t="str">
            <v>650</v>
          </cell>
          <cell r="DY197" t="str">
            <v>65C</v>
          </cell>
          <cell r="DZ197" t="str">
            <v>CS</v>
          </cell>
          <cell r="EA197" t="str">
            <v>Douglass Academy</v>
          </cell>
          <cell r="EB197">
            <v>218</v>
          </cell>
          <cell r="EC197"/>
          <cell r="ED197">
            <v>218</v>
          </cell>
          <cell r="EE197"/>
          <cell r="EF197"/>
          <cell r="EG197">
            <v>7.7179069602775615E-3</v>
          </cell>
          <cell r="EH197"/>
          <cell r="EI197">
            <v>0</v>
          </cell>
          <cell r="EJ197"/>
          <cell r="EK197">
            <v>0</v>
          </cell>
          <cell r="EL197"/>
          <cell r="EM197"/>
          <cell r="EN197"/>
          <cell r="EO197"/>
        </row>
        <row r="198">
          <cell r="DX198" t="str">
            <v>650</v>
          </cell>
          <cell r="DY198" t="str">
            <v>65D</v>
          </cell>
          <cell r="DZ198" t="str">
            <v>CS</v>
          </cell>
          <cell r="EA198" t="str">
            <v>Island Montessori Charter</v>
          </cell>
          <cell r="EB198">
            <v>246</v>
          </cell>
          <cell r="EC198"/>
          <cell r="ED198">
            <v>246</v>
          </cell>
          <cell r="EE198"/>
          <cell r="EF198"/>
          <cell r="EG198">
            <v>8.709197762515046E-3</v>
          </cell>
          <cell r="EH198"/>
          <cell r="EI198">
            <v>0</v>
          </cell>
          <cell r="EJ198"/>
          <cell r="EK198">
            <v>0</v>
          </cell>
          <cell r="EL198"/>
          <cell r="EM198"/>
          <cell r="EN198"/>
          <cell r="EO198"/>
        </row>
        <row r="199">
          <cell r="DX199" t="str">
            <v>650</v>
          </cell>
          <cell r="DY199" t="str">
            <v>65F</v>
          </cell>
          <cell r="DZ199" t="str">
            <v>CS</v>
          </cell>
          <cell r="EA199" t="str">
            <v>Coastal Preparatory</v>
          </cell>
          <cell r="EB199">
            <v>620</v>
          </cell>
          <cell r="EC199"/>
          <cell r="ED199">
            <v>620</v>
          </cell>
          <cell r="EE199"/>
          <cell r="EF199"/>
          <cell r="EG199">
            <v>2.195001062097288E-2</v>
          </cell>
          <cell r="EH199"/>
          <cell r="EI199">
            <v>0</v>
          </cell>
          <cell r="EJ199"/>
          <cell r="EK199">
            <v>0</v>
          </cell>
          <cell r="EL199"/>
          <cell r="EM199"/>
          <cell r="EN199"/>
          <cell r="EO199"/>
        </row>
        <row r="200">
          <cell r="DX200" t="str">
            <v>650</v>
          </cell>
          <cell r="DY200" t="str">
            <v>65G</v>
          </cell>
          <cell r="DZ200" t="str">
            <v>CS</v>
          </cell>
          <cell r="EA200" t="str">
            <v>Girls Leadership Academy of Wilmington</v>
          </cell>
          <cell r="EB200">
            <v>238</v>
          </cell>
          <cell r="EC200"/>
          <cell r="ED200">
            <v>238</v>
          </cell>
          <cell r="EE200">
            <v>28246</v>
          </cell>
          <cell r="EF200"/>
          <cell r="EG200">
            <v>8.4259718190186229E-3</v>
          </cell>
          <cell r="EH200"/>
          <cell r="EI200">
            <v>0</v>
          </cell>
          <cell r="EJ200"/>
          <cell r="EK200">
            <v>0</v>
          </cell>
          <cell r="EL200"/>
          <cell r="EM200"/>
          <cell r="EN200"/>
          <cell r="EO200"/>
        </row>
        <row r="201">
          <cell r="DX201" t="str">
            <v>660</v>
          </cell>
          <cell r="DY201" t="str">
            <v>660</v>
          </cell>
          <cell r="DZ201" t="str">
            <v>LEA</v>
          </cell>
          <cell r="EA201" t="str">
            <v>Northampton County</v>
          </cell>
          <cell r="EB201">
            <v>1651</v>
          </cell>
          <cell r="EC201"/>
          <cell r="ED201">
            <v>1651</v>
          </cell>
          <cell r="EE201"/>
          <cell r="EF201"/>
          <cell r="EG201">
            <v>0.52781329923273657</v>
          </cell>
          <cell r="EH201"/>
          <cell r="EI201">
            <v>1487927</v>
          </cell>
          <cell r="EJ201"/>
          <cell r="EK201">
            <v>785348</v>
          </cell>
          <cell r="EL201">
            <v>1487927</v>
          </cell>
          <cell r="EM201">
            <v>0</v>
          </cell>
          <cell r="EN201"/>
          <cell r="EO201"/>
        </row>
        <row r="202">
          <cell r="DX202" t="str">
            <v>660</v>
          </cell>
          <cell r="DY202" t="str">
            <v>66A</v>
          </cell>
          <cell r="DZ202" t="str">
            <v>CS</v>
          </cell>
          <cell r="EA202" t="str">
            <v>Gaston College Preparatory</v>
          </cell>
          <cell r="EB202">
            <v>1477</v>
          </cell>
          <cell r="EC202"/>
          <cell r="ED202">
            <v>1477</v>
          </cell>
          <cell r="EE202">
            <v>3128</v>
          </cell>
          <cell r="EF202"/>
          <cell r="EG202">
            <v>0.47218670076726343</v>
          </cell>
          <cell r="EH202"/>
          <cell r="EI202">
            <v>0</v>
          </cell>
          <cell r="EJ202"/>
          <cell r="EK202">
            <v>702579</v>
          </cell>
          <cell r="EL202"/>
          <cell r="EM202"/>
          <cell r="EN202"/>
          <cell r="EO202"/>
        </row>
        <row r="203">
          <cell r="DX203" t="str">
            <v>670</v>
          </cell>
          <cell r="DY203" t="str">
            <v>670</v>
          </cell>
          <cell r="DZ203" t="str">
            <v>LEA</v>
          </cell>
          <cell r="EA203" t="str">
            <v>Onslow County</v>
          </cell>
          <cell r="EB203">
            <v>27317</v>
          </cell>
          <cell r="EC203"/>
          <cell r="ED203">
            <v>27317</v>
          </cell>
          <cell r="EE203"/>
          <cell r="EF203"/>
          <cell r="EG203">
            <v>0.99262354651162787</v>
          </cell>
          <cell r="EH203"/>
          <cell r="EI203">
            <v>2294893</v>
          </cell>
          <cell r="EJ203"/>
          <cell r="EK203">
            <v>2277965</v>
          </cell>
          <cell r="EL203">
            <v>2294893</v>
          </cell>
          <cell r="EM203">
            <v>0</v>
          </cell>
          <cell r="EN203"/>
          <cell r="EO203"/>
        </row>
        <row r="204">
          <cell r="DX204" t="str">
            <v>670</v>
          </cell>
          <cell r="DY204" t="str">
            <v>67B</v>
          </cell>
          <cell r="DZ204" t="str">
            <v>CS</v>
          </cell>
          <cell r="EA204" t="str">
            <v>Z.E.C.A. School of Arts and Technology</v>
          </cell>
          <cell r="EB204">
            <v>203</v>
          </cell>
          <cell r="EC204"/>
          <cell r="ED204">
            <v>203</v>
          </cell>
          <cell r="EE204">
            <v>27520</v>
          </cell>
          <cell r="EF204"/>
          <cell r="EG204">
            <v>7.3764534883720926E-3</v>
          </cell>
          <cell r="EH204"/>
          <cell r="EI204">
            <v>0</v>
          </cell>
          <cell r="EJ204"/>
          <cell r="EK204">
            <v>16928</v>
          </cell>
          <cell r="EL204"/>
          <cell r="EM204"/>
          <cell r="EN204"/>
          <cell r="EO204"/>
        </row>
        <row r="205">
          <cell r="DX205" t="str">
            <v>680</v>
          </cell>
          <cell r="DY205" t="str">
            <v>680</v>
          </cell>
          <cell r="DZ205" t="str">
            <v>LEA</v>
          </cell>
          <cell r="EA205" t="str">
            <v>Orange County</v>
          </cell>
          <cell r="EB205">
            <v>7345</v>
          </cell>
          <cell r="EC205"/>
          <cell r="ED205">
            <v>7345</v>
          </cell>
          <cell r="EE205"/>
          <cell r="EF205"/>
          <cell r="EG205">
            <v>0.3529044347282948</v>
          </cell>
          <cell r="EH205"/>
          <cell r="EI205">
            <v>0</v>
          </cell>
          <cell r="EJ205"/>
          <cell r="EK205">
            <v>0</v>
          </cell>
          <cell r="EL205">
            <v>0</v>
          </cell>
          <cell r="EM205">
            <v>0</v>
          </cell>
          <cell r="EN205"/>
          <cell r="EO205"/>
        </row>
        <row r="206">
          <cell r="DX206" t="str">
            <v>680</v>
          </cell>
          <cell r="DY206" t="str">
            <v>681</v>
          </cell>
          <cell r="DZ206" t="str">
            <v>LEA</v>
          </cell>
          <cell r="EA206" t="str">
            <v>Chapel Hill-Carrboro City</v>
          </cell>
          <cell r="EB206">
            <v>12474</v>
          </cell>
          <cell r="EC206"/>
          <cell r="ED206">
            <v>12474</v>
          </cell>
          <cell r="EE206"/>
          <cell r="EF206"/>
          <cell r="EG206">
            <v>0.5993369528659972</v>
          </cell>
          <cell r="EH206"/>
          <cell r="EI206">
            <v>0</v>
          </cell>
          <cell r="EJ206"/>
          <cell r="EK206">
            <v>0</v>
          </cell>
          <cell r="EL206"/>
          <cell r="EM206"/>
          <cell r="EN206"/>
          <cell r="EO206"/>
        </row>
        <row r="207">
          <cell r="DX207" t="str">
            <v>680</v>
          </cell>
          <cell r="DY207" t="str">
            <v>68A</v>
          </cell>
          <cell r="DZ207" t="str">
            <v>CS</v>
          </cell>
          <cell r="EA207" t="str">
            <v>Orange Charter</v>
          </cell>
          <cell r="EB207">
            <v>624</v>
          </cell>
          <cell r="EC207"/>
          <cell r="ED207">
            <v>624</v>
          </cell>
          <cell r="EE207"/>
          <cell r="EF207"/>
          <cell r="EG207">
            <v>2.9981261711430358E-2</v>
          </cell>
          <cell r="EH207"/>
          <cell r="EI207">
            <v>0</v>
          </cell>
          <cell r="EJ207"/>
          <cell r="EK207">
            <v>0</v>
          </cell>
          <cell r="EL207"/>
          <cell r="EM207"/>
          <cell r="EN207"/>
          <cell r="EO207"/>
        </row>
        <row r="208">
          <cell r="DX208" t="str">
            <v>680</v>
          </cell>
          <cell r="DY208" t="str">
            <v>68C</v>
          </cell>
          <cell r="DZ208" t="str">
            <v>CS</v>
          </cell>
          <cell r="EA208" t="str">
            <v>The Expedition School</v>
          </cell>
          <cell r="EB208">
            <v>370</v>
          </cell>
          <cell r="EC208"/>
          <cell r="ED208">
            <v>370</v>
          </cell>
          <cell r="EE208">
            <v>20813</v>
          </cell>
          <cell r="EF208"/>
          <cell r="EG208">
            <v>1.7777350694277615E-2</v>
          </cell>
          <cell r="EH208"/>
          <cell r="EI208">
            <v>0</v>
          </cell>
          <cell r="EJ208"/>
          <cell r="EK208">
            <v>0</v>
          </cell>
          <cell r="EL208"/>
          <cell r="EM208"/>
          <cell r="EN208"/>
          <cell r="EO208"/>
        </row>
        <row r="209">
          <cell r="DX209" t="str">
            <v>690</v>
          </cell>
          <cell r="DY209" t="str">
            <v>690</v>
          </cell>
          <cell r="DZ209" t="str">
            <v>LEA</v>
          </cell>
          <cell r="EA209" t="str">
            <v>Pamlico County</v>
          </cell>
          <cell r="EB209">
            <v>1250</v>
          </cell>
          <cell r="EC209"/>
          <cell r="ED209">
            <v>1250</v>
          </cell>
          <cell r="EE209"/>
          <cell r="EF209"/>
          <cell r="EG209">
            <v>0.66348195329087045</v>
          </cell>
          <cell r="EH209"/>
          <cell r="EI209">
            <v>0</v>
          </cell>
          <cell r="EJ209"/>
          <cell r="EK209">
            <v>0</v>
          </cell>
          <cell r="EL209">
            <v>0</v>
          </cell>
          <cell r="EM209">
            <v>0</v>
          </cell>
          <cell r="EN209"/>
          <cell r="EO209"/>
        </row>
        <row r="210">
          <cell r="DX210" t="str">
            <v>690</v>
          </cell>
          <cell r="DY210" t="str">
            <v>69A</v>
          </cell>
          <cell r="DZ210" t="str">
            <v>CS</v>
          </cell>
          <cell r="EA210" t="str">
            <v>Arapahoe CS</v>
          </cell>
          <cell r="EB210">
            <v>634</v>
          </cell>
          <cell r="EC210"/>
          <cell r="ED210">
            <v>634</v>
          </cell>
          <cell r="EE210">
            <v>1884</v>
          </cell>
          <cell r="EF210"/>
          <cell r="EG210">
            <v>0.33651804670912949</v>
          </cell>
          <cell r="EH210"/>
          <cell r="EI210">
            <v>0</v>
          </cell>
          <cell r="EJ210"/>
          <cell r="EK210">
            <v>0</v>
          </cell>
          <cell r="EL210"/>
          <cell r="EM210"/>
          <cell r="EN210"/>
          <cell r="EO210"/>
        </row>
        <row r="211">
          <cell r="DX211" t="str">
            <v>700</v>
          </cell>
          <cell r="DY211" t="str">
            <v>700</v>
          </cell>
          <cell r="DZ211" t="str">
            <v>LEA</v>
          </cell>
          <cell r="EA211" t="str">
            <v>Pasquotank County</v>
          </cell>
          <cell r="EB211">
            <v>5549</v>
          </cell>
          <cell r="EC211"/>
          <cell r="ED211">
            <v>5549</v>
          </cell>
          <cell r="EE211"/>
          <cell r="EF211"/>
          <cell r="EG211">
            <v>0.92994804759510641</v>
          </cell>
          <cell r="EH211"/>
          <cell r="EI211">
            <v>1951149</v>
          </cell>
          <cell r="EJ211"/>
          <cell r="EK211">
            <v>1814467</v>
          </cell>
          <cell r="EL211">
            <v>1951149</v>
          </cell>
          <cell r="EM211">
            <v>0</v>
          </cell>
          <cell r="EN211"/>
          <cell r="EO211"/>
        </row>
        <row r="212">
          <cell r="DX212" t="str">
            <v>700</v>
          </cell>
          <cell r="DY212" t="str">
            <v>70A</v>
          </cell>
          <cell r="DZ212" t="str">
            <v>CS</v>
          </cell>
          <cell r="EA212" t="str">
            <v>Northeast Academy of Aerospace &amp; AdvTech</v>
          </cell>
          <cell r="EB212">
            <v>418</v>
          </cell>
          <cell r="EC212"/>
          <cell r="ED212">
            <v>418</v>
          </cell>
          <cell r="EE212">
            <v>5967</v>
          </cell>
          <cell r="EF212"/>
          <cell r="EG212">
            <v>7.0051952404893578E-2</v>
          </cell>
          <cell r="EH212"/>
          <cell r="EI212"/>
          <cell r="EJ212"/>
          <cell r="EK212">
            <v>136682</v>
          </cell>
          <cell r="EL212"/>
          <cell r="EM212"/>
          <cell r="EN212"/>
          <cell r="EO212"/>
        </row>
        <row r="213">
          <cell r="DX213" t="str">
            <v>710</v>
          </cell>
          <cell r="DY213" t="str">
            <v>710</v>
          </cell>
          <cell r="DZ213" t="str">
            <v>LEA</v>
          </cell>
          <cell r="EA213" t="str">
            <v>Pender County</v>
          </cell>
          <cell r="EB213">
            <v>9404</v>
          </cell>
          <cell r="EC213"/>
          <cell r="ED213">
            <v>9404</v>
          </cell>
          <cell r="EE213">
            <v>9404</v>
          </cell>
          <cell r="EF213"/>
          <cell r="EG213"/>
          <cell r="EH213"/>
          <cell r="EI213">
            <v>2569455</v>
          </cell>
          <cell r="EJ213"/>
          <cell r="EK213">
            <v>2569455</v>
          </cell>
          <cell r="EL213">
            <v>2569455</v>
          </cell>
          <cell r="EM213">
            <v>0</v>
          </cell>
          <cell r="EN213"/>
          <cell r="EO213"/>
        </row>
        <row r="214">
          <cell r="DX214" t="str">
            <v>720</v>
          </cell>
          <cell r="DY214" t="str">
            <v>720</v>
          </cell>
          <cell r="DZ214" t="str">
            <v>LEA</v>
          </cell>
          <cell r="EA214" t="str">
            <v>Perquimans County</v>
          </cell>
          <cell r="EB214">
            <v>1619</v>
          </cell>
          <cell r="EC214"/>
          <cell r="ED214">
            <v>1619</v>
          </cell>
          <cell r="EE214">
            <v>1619</v>
          </cell>
          <cell r="EF214"/>
          <cell r="EG214"/>
          <cell r="EH214"/>
          <cell r="EI214">
            <v>93843</v>
          </cell>
          <cell r="EJ214"/>
          <cell r="EK214">
            <v>93843</v>
          </cell>
          <cell r="EL214">
            <v>93843</v>
          </cell>
          <cell r="EM214">
            <v>0</v>
          </cell>
          <cell r="EN214"/>
          <cell r="EO214"/>
        </row>
        <row r="215">
          <cell r="DX215" t="str">
            <v>730</v>
          </cell>
          <cell r="DY215" t="str">
            <v>730</v>
          </cell>
          <cell r="DZ215" t="str">
            <v>LEA</v>
          </cell>
          <cell r="EA215" t="str">
            <v>Person County</v>
          </cell>
          <cell r="EB215">
            <v>4449</v>
          </cell>
          <cell r="EC215"/>
          <cell r="ED215">
            <v>4449</v>
          </cell>
          <cell r="EE215"/>
          <cell r="EF215"/>
          <cell r="EG215">
            <v>0.79817007534983853</v>
          </cell>
          <cell r="EH215"/>
          <cell r="EI215">
            <v>672782</v>
          </cell>
          <cell r="EJ215"/>
          <cell r="EK215">
            <v>536994</v>
          </cell>
          <cell r="EL215">
            <v>672782</v>
          </cell>
          <cell r="EM215">
            <v>0</v>
          </cell>
          <cell r="EN215"/>
          <cell r="EO215"/>
        </row>
        <row r="216">
          <cell r="DX216" t="str">
            <v>730</v>
          </cell>
          <cell r="DY216" t="str">
            <v>73A</v>
          </cell>
          <cell r="DZ216" t="str">
            <v>CS</v>
          </cell>
          <cell r="EA216" t="str">
            <v>Bethel Hill Charter</v>
          </cell>
          <cell r="EB216">
            <v>400</v>
          </cell>
          <cell r="EC216"/>
          <cell r="ED216">
            <v>400</v>
          </cell>
          <cell r="EE216"/>
          <cell r="EF216"/>
          <cell r="EG216">
            <v>7.1761750986724077E-2</v>
          </cell>
          <cell r="EH216"/>
          <cell r="EI216">
            <v>0</v>
          </cell>
          <cell r="EJ216"/>
          <cell r="EK216">
            <v>48280</v>
          </cell>
          <cell r="EL216"/>
          <cell r="EM216"/>
          <cell r="EN216"/>
          <cell r="EO216"/>
        </row>
        <row r="217">
          <cell r="DX217" t="str">
            <v>730</v>
          </cell>
          <cell r="DY217" t="str">
            <v>73B</v>
          </cell>
          <cell r="DZ217" t="str">
            <v>CS</v>
          </cell>
          <cell r="EA217" t="str">
            <v>Roxboro Community</v>
          </cell>
          <cell r="EB217">
            <v>725</v>
          </cell>
          <cell r="EC217"/>
          <cell r="ED217">
            <v>725</v>
          </cell>
          <cell r="EE217">
            <v>5574</v>
          </cell>
          <cell r="EF217"/>
          <cell r="EG217">
            <v>0.1300681736634374</v>
          </cell>
          <cell r="EH217"/>
          <cell r="EI217">
            <v>0</v>
          </cell>
          <cell r="EJ217"/>
          <cell r="EK217">
            <v>87508</v>
          </cell>
          <cell r="EL217"/>
          <cell r="EM217"/>
          <cell r="EN217"/>
          <cell r="EO217"/>
        </row>
        <row r="218">
          <cell r="DX218" t="str">
            <v>740</v>
          </cell>
          <cell r="DY218" t="str">
            <v>740</v>
          </cell>
          <cell r="DZ218" t="str">
            <v>LEA</v>
          </cell>
          <cell r="EA218" t="str">
            <v>Pitt County</v>
          </cell>
          <cell r="EB218">
            <v>23791</v>
          </cell>
          <cell r="EC218"/>
          <cell r="ED218">
            <v>23791</v>
          </cell>
          <cell r="EE218"/>
          <cell r="EF218"/>
          <cell r="EG218">
            <v>0.95523167108327312</v>
          </cell>
          <cell r="EH218"/>
          <cell r="EI218">
            <v>6918887</v>
          </cell>
          <cell r="EJ218"/>
          <cell r="EK218">
            <v>6609140</v>
          </cell>
          <cell r="EL218">
            <v>6918887</v>
          </cell>
          <cell r="EM218">
            <v>0</v>
          </cell>
          <cell r="EN218"/>
          <cell r="EO218"/>
        </row>
        <row r="219">
          <cell r="DX219" t="str">
            <v>740</v>
          </cell>
          <cell r="DY219" t="str">
            <v>74B</v>
          </cell>
          <cell r="DZ219" t="str">
            <v>CS</v>
          </cell>
          <cell r="EA219" t="str">
            <v>Ignite Innovation Academy - Pitt</v>
          </cell>
          <cell r="EB219">
            <v>301</v>
          </cell>
          <cell r="EC219"/>
          <cell r="ED219">
            <v>301</v>
          </cell>
          <cell r="EE219"/>
          <cell r="EF219"/>
          <cell r="EG219">
            <v>1.2085441259134345E-2</v>
          </cell>
          <cell r="EH219"/>
          <cell r="EI219">
            <v>0</v>
          </cell>
          <cell r="EJ219"/>
          <cell r="EK219">
            <v>83618</v>
          </cell>
          <cell r="EL219"/>
          <cell r="EM219"/>
          <cell r="EN219"/>
          <cell r="EO219"/>
        </row>
        <row r="220">
          <cell r="DX220" t="str">
            <v>740</v>
          </cell>
          <cell r="DY220" t="str">
            <v>74C</v>
          </cell>
          <cell r="DZ220" t="str">
            <v>CS</v>
          </cell>
          <cell r="EA220" t="str">
            <v>Winterville Charter Academy</v>
          </cell>
          <cell r="EB220">
            <v>726</v>
          </cell>
          <cell r="EC220"/>
          <cell r="ED220">
            <v>726</v>
          </cell>
          <cell r="EE220"/>
          <cell r="EF220"/>
          <cell r="EG220">
            <v>2.9149602505420379E-2</v>
          </cell>
          <cell r="EH220"/>
          <cell r="EI220">
            <v>0</v>
          </cell>
          <cell r="EJ220"/>
          <cell r="EK220">
            <v>201683</v>
          </cell>
          <cell r="EL220"/>
          <cell r="EM220"/>
          <cell r="EN220"/>
          <cell r="EO220"/>
        </row>
        <row r="221">
          <cell r="DX221" t="str">
            <v>740</v>
          </cell>
          <cell r="DY221" t="str">
            <v>74Z</v>
          </cell>
          <cell r="DZ221" t="str">
            <v>CS</v>
          </cell>
          <cell r="EA221" t="str">
            <v>Winterville Charter Academy</v>
          </cell>
          <cell r="EB221">
            <v>88</v>
          </cell>
          <cell r="EC221"/>
          <cell r="ED221">
            <v>88</v>
          </cell>
          <cell r="EE221">
            <v>24906</v>
          </cell>
          <cell r="EF221"/>
          <cell r="EG221">
            <v>3.5332851521721674E-3</v>
          </cell>
          <cell r="EH221"/>
          <cell r="EI221">
            <v>0</v>
          </cell>
          <cell r="EJ221"/>
          <cell r="EK221">
            <v>24446</v>
          </cell>
          <cell r="EL221"/>
          <cell r="EM221"/>
          <cell r="EN221"/>
          <cell r="EO221"/>
        </row>
        <row r="222">
          <cell r="DX222" t="str">
            <v>750</v>
          </cell>
          <cell r="DY222" t="str">
            <v>750</v>
          </cell>
          <cell r="DZ222" t="str">
            <v>LEA</v>
          </cell>
          <cell r="EA222" t="str">
            <v>Polk County</v>
          </cell>
          <cell r="EB222">
            <v>2107</v>
          </cell>
          <cell r="EC222"/>
          <cell r="ED222">
            <v>2107</v>
          </cell>
          <cell r="EE222">
            <v>2107</v>
          </cell>
          <cell r="EF222"/>
          <cell r="EG222"/>
          <cell r="EH222"/>
          <cell r="EI222">
            <v>0</v>
          </cell>
          <cell r="EJ222"/>
          <cell r="EK222">
            <v>0</v>
          </cell>
          <cell r="EL222">
            <v>0</v>
          </cell>
          <cell r="EM222">
            <v>0</v>
          </cell>
          <cell r="EN222"/>
          <cell r="EO222"/>
        </row>
        <row r="223">
          <cell r="DX223" t="str">
            <v>760</v>
          </cell>
          <cell r="DY223" t="str">
            <v>760</v>
          </cell>
          <cell r="DZ223" t="str">
            <v>LEA</v>
          </cell>
          <cell r="EA223" t="str">
            <v>Randolph County</v>
          </cell>
          <cell r="EB223">
            <v>16726</v>
          </cell>
          <cell r="EC223"/>
          <cell r="ED223">
            <v>16726</v>
          </cell>
          <cell r="EE223"/>
          <cell r="EF223"/>
          <cell r="EG223">
            <v>0.73927071823204416</v>
          </cell>
          <cell r="EH223"/>
          <cell r="EI223">
            <v>8704535</v>
          </cell>
          <cell r="EJ223"/>
          <cell r="EK223">
            <v>6435008</v>
          </cell>
          <cell r="EL223">
            <v>8704535</v>
          </cell>
          <cell r="EM223">
            <v>0</v>
          </cell>
          <cell r="EN223"/>
          <cell r="EO223"/>
        </row>
        <row r="224">
          <cell r="DX224" t="str">
            <v>760</v>
          </cell>
          <cell r="DY224" t="str">
            <v>761</v>
          </cell>
          <cell r="DZ224" t="str">
            <v>LEA</v>
          </cell>
          <cell r="EA224" t="str">
            <v>Asheboro City</v>
          </cell>
          <cell r="EB224">
            <v>4671</v>
          </cell>
          <cell r="EC224"/>
          <cell r="ED224">
            <v>4671</v>
          </cell>
          <cell r="EE224"/>
          <cell r="EF224"/>
          <cell r="EG224">
            <v>0.20645303867403314</v>
          </cell>
          <cell r="EH224"/>
          <cell r="EI224">
            <v>0</v>
          </cell>
          <cell r="EJ224"/>
          <cell r="EK224">
            <v>1797078</v>
          </cell>
          <cell r="EL224"/>
          <cell r="EM224"/>
          <cell r="EN224"/>
          <cell r="EO224"/>
        </row>
        <row r="225">
          <cell r="DX225" t="str">
            <v>760</v>
          </cell>
          <cell r="DY225" t="str">
            <v>76A</v>
          </cell>
          <cell r="DZ225" t="str">
            <v>CS</v>
          </cell>
          <cell r="EA225" t="str">
            <v>Uwharrie Charter Academy</v>
          </cell>
          <cell r="EB225">
            <v>1228</v>
          </cell>
          <cell r="EC225"/>
          <cell r="ED225">
            <v>1228</v>
          </cell>
          <cell r="EE225">
            <v>22625</v>
          </cell>
          <cell r="EF225"/>
          <cell r="EG225">
            <v>5.4276243093922649E-2</v>
          </cell>
          <cell r="EH225"/>
          <cell r="EI225">
            <v>0</v>
          </cell>
          <cell r="EJ225"/>
          <cell r="EK225">
            <v>472449</v>
          </cell>
          <cell r="EL225"/>
          <cell r="EM225"/>
          <cell r="EN225"/>
          <cell r="EO225"/>
        </row>
        <row r="226">
          <cell r="DX226" t="str">
            <v>770</v>
          </cell>
          <cell r="DY226" t="str">
            <v>770</v>
          </cell>
          <cell r="DZ226" t="str">
            <v>LEA</v>
          </cell>
          <cell r="EA226" t="str">
            <v>Richmond County</v>
          </cell>
          <cell r="EB226">
            <v>7222</v>
          </cell>
          <cell r="EC226"/>
          <cell r="ED226">
            <v>7222</v>
          </cell>
          <cell r="EE226">
            <v>7222</v>
          </cell>
          <cell r="EF226"/>
          <cell r="EG226"/>
          <cell r="EH226"/>
          <cell r="EI226">
            <v>4180238</v>
          </cell>
          <cell r="EJ226"/>
          <cell r="EK226">
            <v>4180238</v>
          </cell>
          <cell r="EL226">
            <v>4180238</v>
          </cell>
          <cell r="EM226">
            <v>0</v>
          </cell>
          <cell r="EN226"/>
          <cell r="EO226"/>
        </row>
        <row r="227">
          <cell r="DX227" t="str">
            <v>780</v>
          </cell>
          <cell r="DY227" t="str">
            <v>780</v>
          </cell>
          <cell r="DZ227" t="str">
            <v>LEA</v>
          </cell>
          <cell r="EA227" t="str">
            <v>Robeson County</v>
          </cell>
          <cell r="EB227">
            <v>22387</v>
          </cell>
          <cell r="EC227"/>
          <cell r="ED227">
            <v>22387</v>
          </cell>
          <cell r="EE227"/>
          <cell r="EF227"/>
          <cell r="EG227">
            <v>0.98512651265126516</v>
          </cell>
          <cell r="EH227"/>
          <cell r="EI227">
            <v>18170001</v>
          </cell>
          <cell r="EJ227"/>
          <cell r="EK227">
            <v>17899750</v>
          </cell>
          <cell r="EL227">
            <v>18170001</v>
          </cell>
          <cell r="EM227">
            <v>0</v>
          </cell>
          <cell r="EN227"/>
          <cell r="EO227"/>
        </row>
        <row r="228">
          <cell r="DX228" t="str">
            <v>780</v>
          </cell>
          <cell r="DY228" t="str">
            <v>78A</v>
          </cell>
          <cell r="DZ228" t="str">
            <v>CS</v>
          </cell>
          <cell r="EA228" t="str">
            <v>CIS Academy</v>
          </cell>
          <cell r="EB228">
            <v>120</v>
          </cell>
          <cell r="EC228"/>
          <cell r="ED228">
            <v>120</v>
          </cell>
          <cell r="EE228"/>
          <cell r="EF228"/>
          <cell r="EG228">
            <v>5.2805280528052806E-3</v>
          </cell>
          <cell r="EH228"/>
          <cell r="EI228">
            <v>0</v>
          </cell>
          <cell r="EJ228"/>
          <cell r="EK228">
            <v>95947</v>
          </cell>
          <cell r="EL228"/>
          <cell r="EM228"/>
          <cell r="EN228"/>
          <cell r="EO228"/>
        </row>
        <row r="229">
          <cell r="DX229" t="str">
            <v>780</v>
          </cell>
          <cell r="DY229" t="str">
            <v>78B</v>
          </cell>
          <cell r="DZ229" t="str">
            <v>CS</v>
          </cell>
          <cell r="EA229" t="str">
            <v>Southeastern Academy</v>
          </cell>
          <cell r="EB229">
            <v>218</v>
          </cell>
          <cell r="EC229"/>
          <cell r="ED229">
            <v>218</v>
          </cell>
          <cell r="EE229">
            <v>22725</v>
          </cell>
          <cell r="EF229"/>
          <cell r="EG229">
            <v>9.5929592959295932E-3</v>
          </cell>
          <cell r="EH229"/>
          <cell r="EI229">
            <v>0</v>
          </cell>
          <cell r="EJ229"/>
          <cell r="EK229">
            <v>174304</v>
          </cell>
          <cell r="EL229"/>
          <cell r="EM229"/>
          <cell r="EN229"/>
          <cell r="EO229"/>
        </row>
        <row r="230">
          <cell r="DX230" t="str">
            <v>790</v>
          </cell>
          <cell r="DY230" t="str">
            <v>790</v>
          </cell>
          <cell r="DZ230" t="str">
            <v>LEA</v>
          </cell>
          <cell r="EA230" t="str">
            <v>Rockingham County</v>
          </cell>
          <cell r="EB230">
            <v>12099</v>
          </cell>
          <cell r="EC230"/>
          <cell r="ED230">
            <v>12099</v>
          </cell>
          <cell r="EE230"/>
          <cell r="EF230"/>
          <cell r="EG230">
            <v>0.96567962327400436</v>
          </cell>
          <cell r="EH230"/>
          <cell r="EI230">
            <v>4733832</v>
          </cell>
          <cell r="EJ230"/>
          <cell r="EK230">
            <v>4571365</v>
          </cell>
          <cell r="EL230">
            <v>4733832</v>
          </cell>
          <cell r="EM230">
            <v>0</v>
          </cell>
          <cell r="EN230"/>
          <cell r="EO230"/>
        </row>
        <row r="231">
          <cell r="DX231" t="str">
            <v>790</v>
          </cell>
          <cell r="DY231" t="str">
            <v>79A</v>
          </cell>
          <cell r="DZ231" t="str">
            <v>CS</v>
          </cell>
          <cell r="EA231" t="str">
            <v>Bethany Community MS</v>
          </cell>
          <cell r="EB231">
            <v>430</v>
          </cell>
          <cell r="EC231"/>
          <cell r="ED231">
            <v>430</v>
          </cell>
          <cell r="EE231">
            <v>12529</v>
          </cell>
          <cell r="EF231"/>
          <cell r="EG231">
            <v>3.4320376725995687E-2</v>
          </cell>
          <cell r="EH231"/>
          <cell r="EI231">
            <v>0</v>
          </cell>
          <cell r="EJ231"/>
          <cell r="EK231">
            <v>162467</v>
          </cell>
          <cell r="EL231"/>
          <cell r="EM231"/>
          <cell r="EN231"/>
          <cell r="EO231"/>
        </row>
        <row r="232">
          <cell r="DX232" t="str">
            <v>800</v>
          </cell>
          <cell r="DY232" t="str">
            <v>800</v>
          </cell>
          <cell r="DZ232" t="str">
            <v>LEA</v>
          </cell>
          <cell r="EA232" t="str">
            <v>Rowan County</v>
          </cell>
          <cell r="EB232">
            <v>19150</v>
          </cell>
          <cell r="EC232"/>
          <cell r="ED232">
            <v>19150</v>
          </cell>
          <cell r="EE232"/>
          <cell r="EF232"/>
          <cell r="EG232">
            <v>0.93730116000195784</v>
          </cell>
          <cell r="EH232"/>
          <cell r="EI232">
            <v>5051769</v>
          </cell>
          <cell r="EJ232"/>
          <cell r="EK232">
            <v>4735029</v>
          </cell>
          <cell r="EL232">
            <v>5051769</v>
          </cell>
          <cell r="EM232">
            <v>0</v>
          </cell>
          <cell r="EN232"/>
          <cell r="EO232"/>
        </row>
        <row r="233">
          <cell r="DX233">
            <v>800</v>
          </cell>
          <cell r="DY233" t="str">
            <v>132</v>
          </cell>
          <cell r="DZ233" t="str">
            <v>LEA</v>
          </cell>
          <cell r="EA233" t="str">
            <v>Kannapolis City</v>
          </cell>
          <cell r="EB233">
            <v>0</v>
          </cell>
          <cell r="EC233">
            <v>1281</v>
          </cell>
          <cell r="ED233">
            <v>1281</v>
          </cell>
          <cell r="EE233">
            <v>20431</v>
          </cell>
          <cell r="EF233"/>
          <cell r="EG233">
            <v>6.2698839998042197E-2</v>
          </cell>
          <cell r="EH233"/>
          <cell r="EI233">
            <v>0</v>
          </cell>
          <cell r="EJ233"/>
          <cell r="EK233">
            <v>316740</v>
          </cell>
          <cell r="EL233"/>
          <cell r="EM233"/>
          <cell r="EN233"/>
          <cell r="EO233"/>
        </row>
        <row r="234">
          <cell r="DX234" t="str">
            <v>810</v>
          </cell>
          <cell r="DY234" t="str">
            <v>810</v>
          </cell>
          <cell r="DZ234" t="str">
            <v>LEA</v>
          </cell>
          <cell r="EA234" t="str">
            <v>Rutherford County</v>
          </cell>
          <cell r="EB234">
            <v>8183</v>
          </cell>
          <cell r="EC234"/>
          <cell r="ED234">
            <v>8183</v>
          </cell>
          <cell r="EE234"/>
          <cell r="EF234"/>
          <cell r="EG234">
            <v>0.81035848682907508</v>
          </cell>
          <cell r="EH234"/>
          <cell r="EI234">
            <v>4245102</v>
          </cell>
          <cell r="EJ234"/>
          <cell r="EK234">
            <v>3440054</v>
          </cell>
          <cell r="EL234">
            <v>4245102</v>
          </cell>
          <cell r="EM234">
            <v>0</v>
          </cell>
          <cell r="EN234"/>
          <cell r="EO234"/>
        </row>
        <row r="235">
          <cell r="DX235" t="str">
            <v>810</v>
          </cell>
          <cell r="DY235" t="str">
            <v>81A</v>
          </cell>
          <cell r="DZ235" t="str">
            <v>CS</v>
          </cell>
          <cell r="EA235" t="str">
            <v>Thomas Jefferson Classical Academy</v>
          </cell>
          <cell r="EB235">
            <v>1375</v>
          </cell>
          <cell r="EC235"/>
          <cell r="ED235">
            <v>1375</v>
          </cell>
          <cell r="EE235"/>
          <cell r="EF235"/>
          <cell r="EG235">
            <v>0.13616557734204793</v>
          </cell>
          <cell r="EH235"/>
          <cell r="EI235">
            <v>0</v>
          </cell>
          <cell r="EJ235"/>
          <cell r="EK235">
            <v>578037</v>
          </cell>
          <cell r="EL235"/>
          <cell r="EM235"/>
          <cell r="EN235"/>
          <cell r="EO235"/>
        </row>
        <row r="236">
          <cell r="DX236" t="str">
            <v>810</v>
          </cell>
          <cell r="DY236" t="str">
            <v>81B</v>
          </cell>
          <cell r="DZ236" t="str">
            <v>CS</v>
          </cell>
          <cell r="EA236" t="str">
            <v>Lake Lure Classical Academy</v>
          </cell>
          <cell r="EB236">
            <v>540</v>
          </cell>
          <cell r="EC236"/>
          <cell r="ED236">
            <v>540</v>
          </cell>
          <cell r="EE236">
            <v>10098</v>
          </cell>
          <cell r="EF236"/>
          <cell r="EG236">
            <v>5.3475935828877004E-2</v>
          </cell>
          <cell r="EH236"/>
          <cell r="EI236">
            <v>0</v>
          </cell>
          <cell r="EJ236"/>
          <cell r="EK236">
            <v>227011</v>
          </cell>
          <cell r="EL236"/>
          <cell r="EM236"/>
          <cell r="EN236"/>
          <cell r="EO236"/>
        </row>
        <row r="237">
          <cell r="DX237" t="str">
            <v>820</v>
          </cell>
          <cell r="DY237" t="str">
            <v>820</v>
          </cell>
          <cell r="DZ237" t="str">
            <v>LEA</v>
          </cell>
          <cell r="EA237" t="str">
            <v>Sampson County</v>
          </cell>
          <cell r="EB237">
            <v>8274</v>
          </cell>
          <cell r="EC237"/>
          <cell r="ED237">
            <v>8274</v>
          </cell>
          <cell r="EE237"/>
          <cell r="EF237"/>
          <cell r="EG237">
            <v>0.73279603223806566</v>
          </cell>
          <cell r="EH237"/>
          <cell r="EI237">
            <v>6060557</v>
          </cell>
          <cell r="EJ237"/>
          <cell r="EK237">
            <v>4441152</v>
          </cell>
          <cell r="EL237">
            <v>6060557</v>
          </cell>
          <cell r="EM237">
            <v>0</v>
          </cell>
          <cell r="EN237"/>
          <cell r="EO237"/>
        </row>
        <row r="238">
          <cell r="DX238" t="str">
            <v>820</v>
          </cell>
          <cell r="DY238" t="str">
            <v>821</v>
          </cell>
          <cell r="DZ238" t="str">
            <v>LEA</v>
          </cell>
          <cell r="EA238" t="str">
            <v>Clinton City</v>
          </cell>
          <cell r="EB238">
            <v>3017</v>
          </cell>
          <cell r="EC238"/>
          <cell r="ED238">
            <v>3017</v>
          </cell>
          <cell r="EE238">
            <v>11291</v>
          </cell>
          <cell r="EF238"/>
          <cell r="EG238">
            <v>0.26720396776193428</v>
          </cell>
          <cell r="EH238"/>
          <cell r="EI238">
            <v>0</v>
          </cell>
          <cell r="EJ238"/>
          <cell r="EK238">
            <v>1619405</v>
          </cell>
          <cell r="EL238"/>
          <cell r="EM238"/>
          <cell r="EN238"/>
          <cell r="EO238"/>
        </row>
        <row r="239">
          <cell r="DX239" t="str">
            <v>830</v>
          </cell>
          <cell r="DY239" t="str">
            <v>830</v>
          </cell>
          <cell r="DZ239" t="str">
            <v>LEA</v>
          </cell>
          <cell r="EA239" t="str">
            <v>Scotland County</v>
          </cell>
          <cell r="EB239">
            <v>5741</v>
          </cell>
          <cell r="EC239"/>
          <cell r="ED239">
            <v>5741</v>
          </cell>
          <cell r="EE239">
            <v>5741</v>
          </cell>
          <cell r="EF239"/>
          <cell r="EG239"/>
          <cell r="EH239"/>
          <cell r="EI239">
            <v>3735611</v>
          </cell>
          <cell r="EJ239"/>
          <cell r="EK239">
            <v>3735611</v>
          </cell>
          <cell r="EL239">
            <v>3735611</v>
          </cell>
          <cell r="EM239">
            <v>0</v>
          </cell>
          <cell r="EN239"/>
          <cell r="EO239"/>
        </row>
        <row r="240">
          <cell r="DX240" t="str">
            <v>840</v>
          </cell>
          <cell r="DY240" t="str">
            <v>840</v>
          </cell>
          <cell r="DZ240" t="str">
            <v>LEA</v>
          </cell>
          <cell r="EA240" t="str">
            <v>Stanly County</v>
          </cell>
          <cell r="EB240">
            <v>8455</v>
          </cell>
          <cell r="EC240"/>
          <cell r="ED240">
            <v>8455</v>
          </cell>
          <cell r="EE240"/>
          <cell r="EF240"/>
          <cell r="EG240">
            <v>0.90138592750533053</v>
          </cell>
          <cell r="EH240"/>
          <cell r="EI240">
            <v>3061770</v>
          </cell>
          <cell r="EJ240"/>
          <cell r="EK240">
            <v>2759836</v>
          </cell>
          <cell r="EL240">
            <v>3061770</v>
          </cell>
          <cell r="EM240">
            <v>0</v>
          </cell>
          <cell r="EN240"/>
          <cell r="EO240"/>
        </row>
        <row r="241">
          <cell r="DX241" t="str">
            <v>840</v>
          </cell>
          <cell r="DY241" t="str">
            <v>84B</v>
          </cell>
          <cell r="DZ241" t="str">
            <v>CS</v>
          </cell>
          <cell r="EA241" t="str">
            <v>Gray Stone Day School</v>
          </cell>
          <cell r="EB241">
            <v>925</v>
          </cell>
          <cell r="EC241"/>
          <cell r="ED241">
            <v>925</v>
          </cell>
          <cell r="EE241">
            <v>9380</v>
          </cell>
          <cell r="EF241"/>
          <cell r="EG241">
            <v>9.8614072494669511E-2</v>
          </cell>
          <cell r="EH241"/>
          <cell r="EI241">
            <v>0</v>
          </cell>
          <cell r="EJ241"/>
          <cell r="EK241">
            <v>301934</v>
          </cell>
          <cell r="EL241"/>
          <cell r="EM241"/>
          <cell r="EN241"/>
          <cell r="EO241"/>
        </row>
        <row r="242">
          <cell r="DX242" t="str">
            <v>850</v>
          </cell>
          <cell r="DY242" t="str">
            <v>850</v>
          </cell>
          <cell r="DZ242" t="str">
            <v>LEA</v>
          </cell>
          <cell r="EA242" t="str">
            <v>Stokes County</v>
          </cell>
          <cell r="EB242">
            <v>5921</v>
          </cell>
          <cell r="EC242"/>
          <cell r="ED242">
            <v>5921</v>
          </cell>
          <cell r="EE242">
            <v>5921</v>
          </cell>
          <cell r="EF242"/>
          <cell r="EG242"/>
          <cell r="EH242"/>
          <cell r="EI242">
            <v>2122382</v>
          </cell>
          <cell r="EJ242"/>
          <cell r="EK242">
            <v>2122382</v>
          </cell>
          <cell r="EL242">
            <v>2122382</v>
          </cell>
          <cell r="EM242">
            <v>0</v>
          </cell>
          <cell r="EN242"/>
          <cell r="EO242"/>
        </row>
        <row r="243">
          <cell r="DX243" t="str">
            <v>860</v>
          </cell>
          <cell r="DY243" t="str">
            <v>860</v>
          </cell>
          <cell r="DZ243" t="str">
            <v>LEA</v>
          </cell>
          <cell r="EA243" t="str">
            <v>Surry County</v>
          </cell>
          <cell r="EB243">
            <v>7882</v>
          </cell>
          <cell r="EC243"/>
          <cell r="ED243">
            <v>7882</v>
          </cell>
          <cell r="EE243"/>
          <cell r="EF243"/>
          <cell r="EG243">
            <v>0.6728126333760136</v>
          </cell>
          <cell r="EH243"/>
          <cell r="EI243">
            <v>3725441</v>
          </cell>
          <cell r="EJ243"/>
          <cell r="EK243">
            <v>2506524</v>
          </cell>
          <cell r="EL243">
            <v>3725441</v>
          </cell>
          <cell r="EM243">
            <v>0</v>
          </cell>
          <cell r="EN243"/>
          <cell r="EO243"/>
        </row>
        <row r="244">
          <cell r="DX244" t="str">
            <v>860</v>
          </cell>
          <cell r="DY244" t="str">
            <v>861</v>
          </cell>
          <cell r="DZ244" t="str">
            <v>LEA</v>
          </cell>
          <cell r="EA244" t="str">
            <v>Elkin City</v>
          </cell>
          <cell r="EB244">
            <v>1180</v>
          </cell>
          <cell r="EC244"/>
          <cell r="ED244">
            <v>1180</v>
          </cell>
          <cell r="EE244"/>
          <cell r="EF244"/>
          <cell r="EG244">
            <v>0.10072556551429791</v>
          </cell>
          <cell r="EH244"/>
          <cell r="EI244">
            <v>0</v>
          </cell>
          <cell r="EJ244"/>
          <cell r="EK244">
            <v>375247</v>
          </cell>
          <cell r="EL244"/>
          <cell r="EM244"/>
          <cell r="EN244"/>
          <cell r="EO244"/>
        </row>
        <row r="245">
          <cell r="DX245" t="str">
            <v>860</v>
          </cell>
          <cell r="DY245" t="str">
            <v>862</v>
          </cell>
          <cell r="DZ245" t="str">
            <v>LEA</v>
          </cell>
          <cell r="EA245" t="str">
            <v>Mount Airy City</v>
          </cell>
          <cell r="EB245">
            <v>1649</v>
          </cell>
          <cell r="EC245"/>
          <cell r="ED245">
            <v>1649</v>
          </cell>
          <cell r="EE245"/>
          <cell r="EF245"/>
          <cell r="EG245">
            <v>0.14075970977379429</v>
          </cell>
          <cell r="EH245"/>
          <cell r="EI245">
            <v>0</v>
          </cell>
          <cell r="EJ245"/>
          <cell r="EK245">
            <v>524392</v>
          </cell>
          <cell r="EL245"/>
          <cell r="EM245"/>
          <cell r="EN245"/>
          <cell r="EO245"/>
        </row>
        <row r="246">
          <cell r="DX246" t="str">
            <v>860</v>
          </cell>
          <cell r="DY246" t="str">
            <v>86T</v>
          </cell>
          <cell r="DZ246" t="str">
            <v>CS</v>
          </cell>
          <cell r="EA246" t="str">
            <v>Millennium Charter Academy</v>
          </cell>
          <cell r="EB246">
            <v>1004</v>
          </cell>
          <cell r="EC246"/>
          <cell r="ED246">
            <v>1004</v>
          </cell>
          <cell r="EE246">
            <v>11715</v>
          </cell>
          <cell r="EF246"/>
          <cell r="EG246">
            <v>8.5702091335894154E-2</v>
          </cell>
          <cell r="EH246"/>
          <cell r="EI246">
            <v>0</v>
          </cell>
          <cell r="EJ246"/>
          <cell r="EK246">
            <v>319278</v>
          </cell>
          <cell r="EL246"/>
          <cell r="EM246"/>
          <cell r="EN246"/>
          <cell r="EO246"/>
        </row>
        <row r="247">
          <cell r="DX247" t="str">
            <v>870</v>
          </cell>
          <cell r="DY247" t="str">
            <v>870</v>
          </cell>
          <cell r="DZ247" t="str">
            <v>LEA</v>
          </cell>
          <cell r="EA247" t="str">
            <v>Swain County</v>
          </cell>
          <cell r="EB247">
            <v>2023</v>
          </cell>
          <cell r="EC247"/>
          <cell r="ED247">
            <v>2023</v>
          </cell>
          <cell r="EE247"/>
          <cell r="EF247"/>
          <cell r="EG247">
            <v>0.90312499999999996</v>
          </cell>
          <cell r="EH247"/>
          <cell r="EI247">
            <v>180208</v>
          </cell>
          <cell r="EJ247"/>
          <cell r="EK247">
            <v>162750</v>
          </cell>
          <cell r="EL247">
            <v>180208</v>
          </cell>
          <cell r="EM247">
            <v>0</v>
          </cell>
          <cell r="EN247"/>
          <cell r="EO247"/>
        </row>
        <row r="248">
          <cell r="DX248">
            <v>870</v>
          </cell>
          <cell r="DY248" t="str">
            <v>87A</v>
          </cell>
          <cell r="DZ248" t="str">
            <v>CS</v>
          </cell>
          <cell r="EA248" t="str">
            <v>Mountain Discoverty School</v>
          </cell>
          <cell r="EB248">
            <v>217</v>
          </cell>
          <cell r="EC248"/>
          <cell r="ED248">
            <v>217</v>
          </cell>
          <cell r="EE248">
            <v>2240</v>
          </cell>
          <cell r="EF248"/>
          <cell r="EG248">
            <v>9.6875000000000003E-2</v>
          </cell>
          <cell r="EH248"/>
          <cell r="EI248">
            <v>0</v>
          </cell>
          <cell r="EJ248"/>
          <cell r="EK248">
            <v>17458</v>
          </cell>
          <cell r="EL248"/>
          <cell r="EM248"/>
          <cell r="EN248"/>
          <cell r="EO248"/>
        </row>
        <row r="249">
          <cell r="DX249" t="str">
            <v>880</v>
          </cell>
          <cell r="DY249" t="str">
            <v>880</v>
          </cell>
          <cell r="DZ249" t="str">
            <v>LEA</v>
          </cell>
          <cell r="EA249" t="str">
            <v>Transylvania County</v>
          </cell>
          <cell r="EB249">
            <v>3449</v>
          </cell>
          <cell r="EC249"/>
          <cell r="ED249">
            <v>3449</v>
          </cell>
          <cell r="EE249"/>
          <cell r="EF249"/>
          <cell r="EG249">
            <v>0.8845857912285201</v>
          </cell>
          <cell r="EH249"/>
          <cell r="EI249">
            <v>0</v>
          </cell>
          <cell r="EJ249"/>
          <cell r="EK249">
            <v>0</v>
          </cell>
          <cell r="EL249">
            <v>0</v>
          </cell>
          <cell r="EM249">
            <v>0</v>
          </cell>
          <cell r="EN249"/>
          <cell r="EO249"/>
        </row>
        <row r="250">
          <cell r="DX250" t="str">
            <v>880</v>
          </cell>
          <cell r="DY250" t="str">
            <v>88A</v>
          </cell>
          <cell r="DZ250" t="str">
            <v>CS</v>
          </cell>
          <cell r="EA250" t="str">
            <v>Brevard Academy</v>
          </cell>
          <cell r="EB250">
            <v>450</v>
          </cell>
          <cell r="EC250"/>
          <cell r="ED250">
            <v>450</v>
          </cell>
          <cell r="EE250">
            <v>3899</v>
          </cell>
          <cell r="EF250"/>
          <cell r="EG250">
            <v>0.11541420877147987</v>
          </cell>
          <cell r="EH250"/>
          <cell r="EI250">
            <v>0</v>
          </cell>
          <cell r="EJ250"/>
          <cell r="EK250">
            <v>0</v>
          </cell>
          <cell r="EL250"/>
          <cell r="EM250"/>
          <cell r="EN250"/>
          <cell r="EO250"/>
        </row>
        <row r="251">
          <cell r="DX251" t="str">
            <v>890</v>
          </cell>
          <cell r="DY251" t="str">
            <v>890</v>
          </cell>
          <cell r="DZ251" t="str">
            <v>LEA</v>
          </cell>
          <cell r="EA251" t="str">
            <v>Tyrrell County</v>
          </cell>
          <cell r="EB251">
            <v>607</v>
          </cell>
          <cell r="EC251"/>
          <cell r="ED251">
            <v>607</v>
          </cell>
          <cell r="EE251">
            <v>607</v>
          </cell>
          <cell r="EF251"/>
          <cell r="EG251"/>
          <cell r="EH251"/>
          <cell r="EI251">
            <v>279742</v>
          </cell>
          <cell r="EJ251"/>
          <cell r="EK251">
            <v>279742</v>
          </cell>
          <cell r="EL251">
            <v>279742</v>
          </cell>
          <cell r="EM251">
            <v>0</v>
          </cell>
          <cell r="EN251"/>
          <cell r="EO251"/>
        </row>
        <row r="252">
          <cell r="DX252" t="str">
            <v>900</v>
          </cell>
          <cell r="DY252" t="str">
            <v>900</v>
          </cell>
          <cell r="DZ252" t="str">
            <v>LEA</v>
          </cell>
          <cell r="EA252" t="str">
            <v>Union County</v>
          </cell>
          <cell r="EB252">
            <v>41416</v>
          </cell>
          <cell r="EC252"/>
          <cell r="ED252">
            <v>41416</v>
          </cell>
          <cell r="EE252"/>
          <cell r="EF252"/>
          <cell r="EG252">
            <v>0.92123584758769494</v>
          </cell>
          <cell r="EH252"/>
          <cell r="EI252">
            <v>0</v>
          </cell>
          <cell r="EJ252"/>
          <cell r="EK252">
            <v>0</v>
          </cell>
          <cell r="EL252">
            <v>0</v>
          </cell>
          <cell r="EM252">
            <v>0</v>
          </cell>
          <cell r="EN252"/>
          <cell r="EO252"/>
        </row>
        <row r="253">
          <cell r="DX253" t="str">
            <v>900</v>
          </cell>
          <cell r="DY253" t="str">
            <v>90A</v>
          </cell>
          <cell r="DZ253" t="str">
            <v>CS</v>
          </cell>
          <cell r="EA253" t="str">
            <v>Union Day School</v>
          </cell>
          <cell r="EB253">
            <v>2045</v>
          </cell>
          <cell r="EC253"/>
          <cell r="ED253">
            <v>2045</v>
          </cell>
          <cell r="EE253"/>
          <cell r="EF253"/>
          <cell r="EG253">
            <v>4.5487910670195968E-2</v>
          </cell>
          <cell r="EH253"/>
          <cell r="EI253">
            <v>0</v>
          </cell>
          <cell r="EJ253"/>
          <cell r="EK253">
            <v>0</v>
          </cell>
          <cell r="EL253"/>
          <cell r="EM253"/>
          <cell r="EN253"/>
          <cell r="EO253"/>
        </row>
        <row r="254">
          <cell r="DX254" t="str">
            <v>900</v>
          </cell>
          <cell r="DY254" t="str">
            <v>90B</v>
          </cell>
          <cell r="DZ254" t="str">
            <v>CS</v>
          </cell>
          <cell r="EA254" t="str">
            <v>Union Preparatory Academy at Indian Trai</v>
          </cell>
          <cell r="EB254">
            <v>502</v>
          </cell>
          <cell r="EC254"/>
          <cell r="ED254">
            <v>502</v>
          </cell>
          <cell r="EE254"/>
          <cell r="EF254"/>
          <cell r="EG254">
            <v>1.1166225504370844E-2</v>
          </cell>
          <cell r="EH254"/>
          <cell r="EI254">
            <v>0</v>
          </cell>
          <cell r="EJ254"/>
          <cell r="EK254">
            <v>0</v>
          </cell>
          <cell r="EL254"/>
          <cell r="EM254"/>
          <cell r="EN254"/>
          <cell r="EO254"/>
        </row>
        <row r="255">
          <cell r="DX255" t="str">
            <v>900</v>
          </cell>
          <cell r="DY255" t="str">
            <v>90C</v>
          </cell>
          <cell r="DZ255" t="str">
            <v>CS</v>
          </cell>
          <cell r="EA255" t="str">
            <v>Union Academy</v>
          </cell>
          <cell r="EB255">
            <v>994</v>
          </cell>
          <cell r="EC255"/>
          <cell r="ED255">
            <v>994</v>
          </cell>
          <cell r="EE255">
            <v>44957</v>
          </cell>
          <cell r="EF255"/>
          <cell r="EG255">
            <v>2.2110016237738284E-2</v>
          </cell>
          <cell r="EH255"/>
          <cell r="EI255">
            <v>0</v>
          </cell>
          <cell r="EJ255"/>
          <cell r="EK255">
            <v>0</v>
          </cell>
          <cell r="EL255"/>
          <cell r="EM255"/>
          <cell r="EN255"/>
          <cell r="EO255"/>
        </row>
        <row r="256">
          <cell r="DX256" t="str">
            <v>910</v>
          </cell>
          <cell r="DY256" t="str">
            <v>910</v>
          </cell>
          <cell r="DZ256" t="str">
            <v>LEA</v>
          </cell>
          <cell r="EA256" t="str">
            <v>Vance County</v>
          </cell>
          <cell r="EB256">
            <v>5928</v>
          </cell>
          <cell r="EC256"/>
          <cell r="ED256">
            <v>5928</v>
          </cell>
          <cell r="EE256"/>
          <cell r="EF256"/>
          <cell r="EG256">
            <v>0.74369589762890476</v>
          </cell>
          <cell r="EH256"/>
          <cell r="EI256">
            <v>5011766</v>
          </cell>
          <cell r="EJ256"/>
          <cell r="EK256">
            <v>3727230</v>
          </cell>
          <cell r="EL256">
            <v>5011766</v>
          </cell>
          <cell r="EM256">
            <v>0</v>
          </cell>
          <cell r="EN256"/>
          <cell r="EO256"/>
        </row>
        <row r="257">
          <cell r="DX257" t="str">
            <v>910</v>
          </cell>
          <cell r="DY257" t="str">
            <v>91A</v>
          </cell>
          <cell r="DZ257" t="str">
            <v>CS</v>
          </cell>
          <cell r="EA257" t="str">
            <v>Vance Charter School</v>
          </cell>
          <cell r="EB257">
            <v>830</v>
          </cell>
          <cell r="EC257"/>
          <cell r="ED257">
            <v>830</v>
          </cell>
          <cell r="EE257"/>
          <cell r="EF257"/>
          <cell r="EG257">
            <v>0.10412746204993099</v>
          </cell>
          <cell r="EH257"/>
          <cell r="EI257">
            <v>0</v>
          </cell>
          <cell r="EJ257"/>
          <cell r="EK257">
            <v>521862</v>
          </cell>
          <cell r="EL257"/>
          <cell r="EM257"/>
          <cell r="EN257"/>
          <cell r="EO257"/>
        </row>
        <row r="258">
          <cell r="DX258" t="str">
            <v>910</v>
          </cell>
          <cell r="DY258" t="str">
            <v>91B</v>
          </cell>
          <cell r="DZ258" t="str">
            <v>CS</v>
          </cell>
          <cell r="EA258" t="str">
            <v>Henderson Collegiate</v>
          </cell>
          <cell r="EB258">
            <v>1213</v>
          </cell>
          <cell r="EC258"/>
          <cell r="ED258">
            <v>1213</v>
          </cell>
          <cell r="EE258">
            <v>7971</v>
          </cell>
          <cell r="EF258"/>
          <cell r="EG258">
            <v>0.15217664032116421</v>
          </cell>
          <cell r="EH258"/>
          <cell r="EI258">
            <v>0</v>
          </cell>
          <cell r="EJ258"/>
          <cell r="EK258">
            <v>762674</v>
          </cell>
          <cell r="EL258"/>
          <cell r="EM258"/>
          <cell r="EN258"/>
          <cell r="EO258"/>
        </row>
        <row r="259">
          <cell r="DX259" t="str">
            <v>920</v>
          </cell>
          <cell r="DY259" t="str">
            <v>920</v>
          </cell>
          <cell r="DZ259" t="str">
            <v>LEA</v>
          </cell>
          <cell r="EA259" t="str">
            <v>Wake County</v>
          </cell>
          <cell r="EB259">
            <v>162618</v>
          </cell>
          <cell r="EC259"/>
          <cell r="ED259">
            <v>162618</v>
          </cell>
          <cell r="EE259"/>
          <cell r="EF259"/>
          <cell r="EG259">
            <v>0.917879740583743</v>
          </cell>
          <cell r="EH259"/>
          <cell r="EI259">
            <v>0</v>
          </cell>
          <cell r="EJ259"/>
          <cell r="EK259">
            <v>0</v>
          </cell>
          <cell r="EL259">
            <v>0</v>
          </cell>
          <cell r="EM259">
            <v>0</v>
          </cell>
          <cell r="EN259"/>
          <cell r="EO259"/>
        </row>
        <row r="260">
          <cell r="DX260" t="str">
            <v>920</v>
          </cell>
          <cell r="DY260" t="str">
            <v>92B</v>
          </cell>
          <cell r="DZ260" t="str">
            <v>CS</v>
          </cell>
          <cell r="EA260" t="str">
            <v>Exploris</v>
          </cell>
          <cell r="EB260">
            <v>463</v>
          </cell>
          <cell r="EC260"/>
          <cell r="ED260">
            <v>463</v>
          </cell>
          <cell r="EE260"/>
          <cell r="EF260"/>
          <cell r="EG260">
            <v>2.6133535026274645E-3</v>
          </cell>
          <cell r="EH260"/>
          <cell r="EI260">
            <v>0</v>
          </cell>
          <cell r="EJ260"/>
          <cell r="EK260">
            <v>0</v>
          </cell>
          <cell r="EL260"/>
          <cell r="EM260"/>
          <cell r="EN260"/>
          <cell r="EO260"/>
        </row>
        <row r="261">
          <cell r="DX261" t="str">
            <v>920</v>
          </cell>
          <cell r="DY261" t="str">
            <v>92D</v>
          </cell>
          <cell r="DZ261" t="str">
            <v>CS</v>
          </cell>
          <cell r="EA261" t="str">
            <v>Magellan Charter</v>
          </cell>
          <cell r="EB261">
            <v>408</v>
          </cell>
          <cell r="EC261"/>
          <cell r="ED261">
            <v>408</v>
          </cell>
          <cell r="EE261"/>
          <cell r="EF261"/>
          <cell r="EG261">
            <v>2.3029119418401848E-3</v>
          </cell>
          <cell r="EH261"/>
          <cell r="EI261">
            <v>0</v>
          </cell>
          <cell r="EJ261"/>
          <cell r="EK261">
            <v>0</v>
          </cell>
          <cell r="EL261"/>
          <cell r="EM261"/>
          <cell r="EN261"/>
          <cell r="EO261"/>
        </row>
        <row r="262">
          <cell r="DX262" t="str">
            <v>920</v>
          </cell>
          <cell r="DY262" t="str">
            <v>92E</v>
          </cell>
          <cell r="DZ262" t="str">
            <v>CS</v>
          </cell>
          <cell r="EA262" t="str">
            <v>Sterling Montessori</v>
          </cell>
          <cell r="EB262">
            <v>625</v>
          </cell>
          <cell r="EC262"/>
          <cell r="ED262">
            <v>625</v>
          </cell>
          <cell r="EE262"/>
          <cell r="EF262"/>
          <cell r="EG262">
            <v>3.5277450089463615E-3</v>
          </cell>
          <cell r="EH262"/>
          <cell r="EI262">
            <v>0</v>
          </cell>
          <cell r="EJ262"/>
          <cell r="EK262">
            <v>0</v>
          </cell>
          <cell r="EL262"/>
          <cell r="EM262"/>
          <cell r="EN262"/>
          <cell r="EO262"/>
        </row>
        <row r="263">
          <cell r="DX263" t="str">
            <v>920</v>
          </cell>
          <cell r="DY263" t="str">
            <v>92F</v>
          </cell>
          <cell r="DZ263" t="str">
            <v>CS</v>
          </cell>
          <cell r="EA263" t="str">
            <v>Franklin Academy</v>
          </cell>
          <cell r="EB263">
            <v>1725</v>
          </cell>
          <cell r="EC263"/>
          <cell r="ED263">
            <v>1725</v>
          </cell>
          <cell r="EE263"/>
          <cell r="EF263"/>
          <cell r="EG263">
            <v>9.736576224691958E-3</v>
          </cell>
          <cell r="EH263"/>
          <cell r="EI263">
            <v>0</v>
          </cell>
          <cell r="EJ263"/>
          <cell r="EK263">
            <v>0</v>
          </cell>
          <cell r="EL263"/>
          <cell r="EM263"/>
          <cell r="EN263"/>
          <cell r="EO263"/>
        </row>
        <row r="264">
          <cell r="DX264" t="str">
            <v>920</v>
          </cell>
          <cell r="DY264" t="str">
            <v>92G</v>
          </cell>
          <cell r="DZ264" t="str">
            <v>CS</v>
          </cell>
          <cell r="EA264" t="str">
            <v>East Wake Academy</v>
          </cell>
          <cell r="EB264">
            <v>1325</v>
          </cell>
          <cell r="EC264"/>
          <cell r="ED264">
            <v>1325</v>
          </cell>
          <cell r="EE264"/>
          <cell r="EF264"/>
          <cell r="EG264">
            <v>7.4788194189662864E-3</v>
          </cell>
          <cell r="EH264"/>
          <cell r="EI264">
            <v>0</v>
          </cell>
          <cell r="EJ264"/>
          <cell r="EK264">
            <v>0</v>
          </cell>
          <cell r="EL264"/>
          <cell r="EM264"/>
          <cell r="EN264"/>
          <cell r="EO264"/>
        </row>
        <row r="265">
          <cell r="DX265" t="str">
            <v>920</v>
          </cell>
          <cell r="DY265" t="str">
            <v>92K</v>
          </cell>
          <cell r="DZ265" t="str">
            <v>CS</v>
          </cell>
          <cell r="EA265" t="str">
            <v>Raleigh Charter High</v>
          </cell>
          <cell r="EB265">
            <v>575</v>
          </cell>
          <cell r="EC265"/>
          <cell r="ED265">
            <v>575</v>
          </cell>
          <cell r="EE265"/>
          <cell r="EF265"/>
          <cell r="EG265">
            <v>3.2455254082306524E-3</v>
          </cell>
          <cell r="EH265"/>
          <cell r="EI265">
            <v>0</v>
          </cell>
          <cell r="EJ265"/>
          <cell r="EK265">
            <v>0</v>
          </cell>
          <cell r="EL265"/>
          <cell r="EM265"/>
          <cell r="EN265"/>
          <cell r="EO265"/>
        </row>
        <row r="266">
          <cell r="DX266" t="str">
            <v>920</v>
          </cell>
          <cell r="DY266" t="str">
            <v>92L</v>
          </cell>
          <cell r="DZ266" t="str">
            <v>CS</v>
          </cell>
          <cell r="EA266" t="str">
            <v>Torchlight Academy</v>
          </cell>
          <cell r="EB266">
            <v>611</v>
          </cell>
          <cell r="EC266"/>
          <cell r="ED266">
            <v>611</v>
          </cell>
          <cell r="EE266"/>
          <cell r="EF266"/>
          <cell r="EG266">
            <v>3.4487235207459627E-3</v>
          </cell>
          <cell r="EH266"/>
          <cell r="EI266">
            <v>0</v>
          </cell>
          <cell r="EJ266"/>
          <cell r="EK266">
            <v>0</v>
          </cell>
          <cell r="EL266"/>
          <cell r="EM266"/>
          <cell r="EN266"/>
          <cell r="EO266"/>
        </row>
        <row r="267">
          <cell r="DX267" t="str">
            <v>920</v>
          </cell>
          <cell r="DY267" t="str">
            <v>92M</v>
          </cell>
          <cell r="DZ267" t="str">
            <v>CS</v>
          </cell>
          <cell r="EA267" t="str">
            <v>PreEminent Charter</v>
          </cell>
          <cell r="EB267">
            <v>709</v>
          </cell>
          <cell r="EC267"/>
          <cell r="ED267">
            <v>709</v>
          </cell>
          <cell r="EE267"/>
          <cell r="EF267"/>
          <cell r="EG267">
            <v>4.0018739381487527E-3</v>
          </cell>
          <cell r="EH267"/>
          <cell r="EI267">
            <v>0</v>
          </cell>
          <cell r="EJ267"/>
          <cell r="EK267">
            <v>0</v>
          </cell>
          <cell r="EL267"/>
          <cell r="EM267"/>
          <cell r="EN267"/>
          <cell r="EO267"/>
        </row>
        <row r="268">
          <cell r="DX268" t="str">
            <v>920</v>
          </cell>
          <cell r="DY268" t="str">
            <v>92N</v>
          </cell>
          <cell r="DZ268" t="str">
            <v>CS</v>
          </cell>
          <cell r="EA268" t="str">
            <v>Quest Academy</v>
          </cell>
          <cell r="EB268">
            <v>145</v>
          </cell>
          <cell r="EC268"/>
          <cell r="ED268">
            <v>145</v>
          </cell>
          <cell r="EE268"/>
          <cell r="EF268"/>
          <cell r="EG268">
            <v>8.1843684207555585E-4</v>
          </cell>
          <cell r="EH268"/>
          <cell r="EI268">
            <v>0</v>
          </cell>
          <cell r="EJ268"/>
          <cell r="EK268">
            <v>0</v>
          </cell>
          <cell r="EL268"/>
          <cell r="EM268"/>
          <cell r="EN268"/>
          <cell r="EO268"/>
        </row>
        <row r="269">
          <cell r="DX269" t="str">
            <v>920</v>
          </cell>
          <cell r="DY269" t="str">
            <v>92P</v>
          </cell>
          <cell r="DZ269" t="str">
            <v>CS</v>
          </cell>
          <cell r="EA269" t="str">
            <v>Southern Wake Academy</v>
          </cell>
          <cell r="EB269">
            <v>680</v>
          </cell>
          <cell r="EC269"/>
          <cell r="ED269">
            <v>680</v>
          </cell>
          <cell r="EE269"/>
          <cell r="EF269"/>
          <cell r="EG269">
            <v>3.8381865697336413E-3</v>
          </cell>
          <cell r="EH269"/>
          <cell r="EI269">
            <v>0</v>
          </cell>
          <cell r="EJ269"/>
          <cell r="EK269">
            <v>0</v>
          </cell>
          <cell r="EL269"/>
          <cell r="EM269"/>
          <cell r="EN269"/>
          <cell r="EO269"/>
        </row>
        <row r="270">
          <cell r="DX270" t="str">
            <v>920</v>
          </cell>
          <cell r="DY270" t="str">
            <v>92Q</v>
          </cell>
          <cell r="DZ270" t="str">
            <v>CS</v>
          </cell>
          <cell r="EA270" t="str">
            <v>Hope Elementary</v>
          </cell>
          <cell r="EB270">
            <v>140</v>
          </cell>
          <cell r="EC270"/>
          <cell r="ED270">
            <v>140</v>
          </cell>
          <cell r="EE270"/>
          <cell r="EF270"/>
          <cell r="EG270">
            <v>7.9021488200398495E-4</v>
          </cell>
          <cell r="EH270"/>
          <cell r="EI270">
            <v>0</v>
          </cell>
          <cell r="EJ270"/>
          <cell r="EK270">
            <v>0</v>
          </cell>
          <cell r="EL270"/>
          <cell r="EM270"/>
          <cell r="EN270"/>
          <cell r="EO270"/>
        </row>
        <row r="271">
          <cell r="DX271" t="str">
            <v>920</v>
          </cell>
          <cell r="DY271" t="str">
            <v>92R</v>
          </cell>
          <cell r="DZ271" t="str">
            <v>CS</v>
          </cell>
          <cell r="EA271" t="str">
            <v>Casa Esperanza</v>
          </cell>
          <cell r="EB271">
            <v>580</v>
          </cell>
          <cell r="EC271"/>
          <cell r="ED271">
            <v>580</v>
          </cell>
          <cell r="EE271"/>
          <cell r="EF271"/>
          <cell r="EG271">
            <v>3.2737473683022234E-3</v>
          </cell>
          <cell r="EH271"/>
          <cell r="EI271">
            <v>0</v>
          </cell>
          <cell r="EJ271"/>
          <cell r="EK271">
            <v>0</v>
          </cell>
          <cell r="EL271"/>
          <cell r="EM271"/>
          <cell r="EN271"/>
          <cell r="EO271"/>
        </row>
        <row r="272">
          <cell r="DX272" t="str">
            <v>920</v>
          </cell>
          <cell r="DY272" t="str">
            <v>92S</v>
          </cell>
          <cell r="DZ272" t="str">
            <v>CS</v>
          </cell>
          <cell r="EA272" t="str">
            <v>Endeavor Charter</v>
          </cell>
          <cell r="EB272">
            <v>525</v>
          </cell>
          <cell r="EC272"/>
          <cell r="ED272">
            <v>525</v>
          </cell>
          <cell r="EE272"/>
          <cell r="EF272"/>
          <cell r="EG272">
            <v>2.9633058075149436E-3</v>
          </cell>
          <cell r="EH272"/>
          <cell r="EI272">
            <v>0</v>
          </cell>
          <cell r="EJ272"/>
          <cell r="EK272">
            <v>0</v>
          </cell>
          <cell r="EL272"/>
          <cell r="EM272"/>
          <cell r="EN272"/>
          <cell r="EO272"/>
        </row>
        <row r="273">
          <cell r="DX273" t="str">
            <v>920</v>
          </cell>
          <cell r="DY273" t="str">
            <v>92T</v>
          </cell>
          <cell r="DZ273" t="str">
            <v>CS</v>
          </cell>
          <cell r="EA273" t="str">
            <v>Triangle Math &amp; Science Academy</v>
          </cell>
          <cell r="EB273">
            <v>1031</v>
          </cell>
          <cell r="EC273"/>
          <cell r="ED273">
            <v>1031</v>
          </cell>
          <cell r="EE273"/>
          <cell r="EF273"/>
          <cell r="EG273">
            <v>5.8193681667579175E-3</v>
          </cell>
          <cell r="EH273"/>
          <cell r="EI273">
            <v>0</v>
          </cell>
          <cell r="EJ273"/>
          <cell r="EK273">
            <v>0</v>
          </cell>
          <cell r="EL273"/>
          <cell r="EM273"/>
          <cell r="EN273"/>
          <cell r="EO273"/>
        </row>
        <row r="274">
          <cell r="DX274" t="str">
            <v>920</v>
          </cell>
          <cell r="DY274" t="str">
            <v>92U</v>
          </cell>
          <cell r="DZ274" t="str">
            <v>CS</v>
          </cell>
          <cell r="EA274" t="str">
            <v>Longleaf School of the Arts</v>
          </cell>
          <cell r="EB274">
            <v>397</v>
          </cell>
          <cell r="EC274"/>
          <cell r="ED274">
            <v>397</v>
          </cell>
          <cell r="EE274"/>
          <cell r="EF274"/>
          <cell r="EG274">
            <v>2.2408236296827286E-3</v>
          </cell>
          <cell r="EH274"/>
          <cell r="EI274">
            <v>0</v>
          </cell>
          <cell r="EJ274"/>
          <cell r="EK274">
            <v>0</v>
          </cell>
          <cell r="EL274"/>
          <cell r="EM274"/>
          <cell r="EN274"/>
          <cell r="EO274"/>
        </row>
        <row r="275">
          <cell r="DX275" t="str">
            <v>920</v>
          </cell>
          <cell r="DY275" t="str">
            <v>92V</v>
          </cell>
          <cell r="DZ275" t="str">
            <v>CS</v>
          </cell>
          <cell r="EA275" t="str">
            <v>Wake Forest Charter Academy</v>
          </cell>
          <cell r="EB275">
            <v>902</v>
          </cell>
          <cell r="EC275"/>
          <cell r="ED275">
            <v>902</v>
          </cell>
          <cell r="EE275"/>
          <cell r="EF275"/>
          <cell r="EG275">
            <v>5.0912415969113891E-3</v>
          </cell>
          <cell r="EH275"/>
          <cell r="EI275">
            <v>0</v>
          </cell>
          <cell r="EJ275"/>
          <cell r="EK275">
            <v>0</v>
          </cell>
          <cell r="EL275"/>
          <cell r="EM275"/>
          <cell r="EN275"/>
          <cell r="EO275"/>
        </row>
        <row r="276">
          <cell r="DX276" t="str">
            <v>920</v>
          </cell>
          <cell r="DY276" t="str">
            <v>92W</v>
          </cell>
          <cell r="DZ276" t="str">
            <v>CS</v>
          </cell>
          <cell r="EA276" t="str">
            <v>Cardinal Charter</v>
          </cell>
          <cell r="EB276">
            <v>1145</v>
          </cell>
          <cell r="EC276"/>
          <cell r="ED276">
            <v>1145</v>
          </cell>
          <cell r="EE276"/>
          <cell r="EF276"/>
          <cell r="EG276">
            <v>6.4628288563897338E-3</v>
          </cell>
          <cell r="EH276"/>
          <cell r="EI276">
            <v>0</v>
          </cell>
          <cell r="EJ276"/>
          <cell r="EK276">
            <v>0</v>
          </cell>
          <cell r="EL276"/>
          <cell r="EM276"/>
          <cell r="EN276"/>
          <cell r="EO276"/>
        </row>
        <row r="277">
          <cell r="DX277" t="str">
            <v>920</v>
          </cell>
          <cell r="DY277" t="str">
            <v>92Y</v>
          </cell>
          <cell r="DZ277" t="str">
            <v>CS</v>
          </cell>
          <cell r="EA277" t="str">
            <v>Envision Science Academy</v>
          </cell>
          <cell r="EB277">
            <v>692</v>
          </cell>
          <cell r="EC277"/>
          <cell r="ED277">
            <v>692</v>
          </cell>
          <cell r="EE277"/>
          <cell r="EF277"/>
          <cell r="EG277">
            <v>3.9059192739054113E-3</v>
          </cell>
          <cell r="EH277"/>
          <cell r="EI277">
            <v>0</v>
          </cell>
          <cell r="EJ277"/>
          <cell r="EK277">
            <v>0</v>
          </cell>
          <cell r="EL277"/>
          <cell r="EM277"/>
          <cell r="EN277"/>
          <cell r="EO277"/>
        </row>
        <row r="278">
          <cell r="DX278" t="str">
            <v>920</v>
          </cell>
          <cell r="DY278" t="str">
            <v>93J</v>
          </cell>
          <cell r="DZ278" t="str">
            <v>CS</v>
          </cell>
          <cell r="EA278" t="str">
            <v>Pave</v>
          </cell>
          <cell r="EB278">
            <v>374</v>
          </cell>
          <cell r="EC278"/>
          <cell r="ED278">
            <v>374</v>
          </cell>
          <cell r="EE278"/>
          <cell r="EF278"/>
          <cell r="EG278">
            <v>2.1110026133535028E-3</v>
          </cell>
          <cell r="EH278"/>
          <cell r="EI278">
            <v>0</v>
          </cell>
          <cell r="EJ278"/>
          <cell r="EK278">
            <v>0</v>
          </cell>
          <cell r="EL278"/>
          <cell r="EM278"/>
          <cell r="EN278"/>
          <cell r="EO278"/>
        </row>
        <row r="279">
          <cell r="DX279" t="str">
            <v>920</v>
          </cell>
          <cell r="DY279" t="str">
            <v>93L</v>
          </cell>
          <cell r="DZ279" t="str">
            <v>CS</v>
          </cell>
          <cell r="EA279" t="str">
            <v>Central Wake Charter High School</v>
          </cell>
          <cell r="EB279">
            <v>173</v>
          </cell>
          <cell r="EC279"/>
          <cell r="ED279">
            <v>173</v>
          </cell>
          <cell r="EE279"/>
          <cell r="EF279"/>
          <cell r="EG279">
            <v>9.7647981847635281E-4</v>
          </cell>
          <cell r="EH279"/>
          <cell r="EI279">
            <v>0</v>
          </cell>
          <cell r="EJ279"/>
          <cell r="EK279">
            <v>0</v>
          </cell>
          <cell r="EL279"/>
          <cell r="EM279"/>
          <cell r="EN279"/>
          <cell r="EO279"/>
        </row>
        <row r="280">
          <cell r="DX280" t="str">
            <v>920</v>
          </cell>
          <cell r="DY280" t="str">
            <v>93M</v>
          </cell>
          <cell r="DZ280" t="str">
            <v>CS</v>
          </cell>
          <cell r="EA280" t="str">
            <v>Peak Charter Academy</v>
          </cell>
          <cell r="EB280">
            <v>713</v>
          </cell>
          <cell r="EC280"/>
          <cell r="ED280">
            <v>713</v>
          </cell>
          <cell r="EE280"/>
          <cell r="EF280"/>
          <cell r="EG280">
            <v>4.0244515062060086E-3</v>
          </cell>
          <cell r="EH280"/>
          <cell r="EI280">
            <v>0</v>
          </cell>
          <cell r="EJ280"/>
          <cell r="EK280">
            <v>0</v>
          </cell>
          <cell r="EL280"/>
          <cell r="EM280"/>
          <cell r="EN280"/>
          <cell r="EO280"/>
        </row>
        <row r="281">
          <cell r="DX281" t="str">
            <v>920</v>
          </cell>
          <cell r="DY281" t="str">
            <v>93N</v>
          </cell>
          <cell r="DZ281" t="str">
            <v>CS</v>
          </cell>
          <cell r="EA281" t="str">
            <v>Pine Springs Prep Academy</v>
          </cell>
          <cell r="EB281">
            <v>611</v>
          </cell>
          <cell r="EC281"/>
          <cell r="ED281">
            <v>611</v>
          </cell>
          <cell r="EE281">
            <v>177167</v>
          </cell>
          <cell r="EF281"/>
          <cell r="EG281">
            <v>3.4487235207459627E-3</v>
          </cell>
          <cell r="EH281"/>
          <cell r="EI281">
            <v>0</v>
          </cell>
          <cell r="EJ281"/>
          <cell r="EK281">
            <v>0</v>
          </cell>
          <cell r="EL281"/>
          <cell r="EM281"/>
          <cell r="EN281"/>
          <cell r="EO281"/>
        </row>
        <row r="282">
          <cell r="DX282" t="str">
            <v>930</v>
          </cell>
          <cell r="DY282" t="str">
            <v>930</v>
          </cell>
          <cell r="DZ282" t="str">
            <v>LEA</v>
          </cell>
          <cell r="EA282" t="str">
            <v>Warren County</v>
          </cell>
          <cell r="EB282">
            <v>2039</v>
          </cell>
          <cell r="EC282"/>
          <cell r="ED282">
            <v>2039</v>
          </cell>
          <cell r="EE282"/>
          <cell r="EF282"/>
          <cell r="EG282">
            <v>0.93360805860805862</v>
          </cell>
          <cell r="EH282"/>
          <cell r="EI282">
            <v>266819</v>
          </cell>
          <cell r="EJ282"/>
          <cell r="EK282">
            <v>249104</v>
          </cell>
          <cell r="EL282">
            <v>266819</v>
          </cell>
          <cell r="EM282">
            <v>0</v>
          </cell>
          <cell r="EN282"/>
          <cell r="EO282"/>
        </row>
        <row r="283">
          <cell r="DX283" t="str">
            <v>930</v>
          </cell>
          <cell r="DY283" t="str">
            <v>93A</v>
          </cell>
          <cell r="DZ283" t="str">
            <v>CS</v>
          </cell>
          <cell r="EA283" t="str">
            <v>Haliwa-Saponi Tribal</v>
          </cell>
          <cell r="EB283">
            <v>145</v>
          </cell>
          <cell r="EC283"/>
          <cell r="ED283">
            <v>145</v>
          </cell>
          <cell r="EE283">
            <v>2184</v>
          </cell>
          <cell r="EF283"/>
          <cell r="EG283">
            <v>6.6391941391941392E-2</v>
          </cell>
          <cell r="EH283"/>
          <cell r="EI283">
            <v>0</v>
          </cell>
          <cell r="EJ283"/>
          <cell r="EK283">
            <v>17715</v>
          </cell>
          <cell r="EL283"/>
          <cell r="EM283"/>
          <cell r="EN283"/>
          <cell r="EO283"/>
        </row>
        <row r="284">
          <cell r="DX284" t="str">
            <v>940</v>
          </cell>
          <cell r="DY284" t="str">
            <v>940</v>
          </cell>
          <cell r="DZ284" t="str">
            <v>LEA</v>
          </cell>
          <cell r="EA284" t="str">
            <v>Washington County</v>
          </cell>
          <cell r="EB284">
            <v>1485</v>
          </cell>
          <cell r="EC284"/>
          <cell r="ED284">
            <v>1485</v>
          </cell>
          <cell r="EE284">
            <v>1485</v>
          </cell>
          <cell r="EF284"/>
          <cell r="EG284"/>
          <cell r="EH284"/>
          <cell r="EI284">
            <v>571131</v>
          </cell>
          <cell r="EJ284"/>
          <cell r="EK284">
            <v>571131</v>
          </cell>
          <cell r="EL284">
            <v>571131</v>
          </cell>
          <cell r="EM284">
            <v>0</v>
          </cell>
          <cell r="EN284"/>
          <cell r="EO284"/>
        </row>
        <row r="285">
          <cell r="DX285" t="str">
            <v>950</v>
          </cell>
          <cell r="DY285" t="str">
            <v>950</v>
          </cell>
          <cell r="DZ285" t="str">
            <v>LEA</v>
          </cell>
          <cell r="EA285" t="str">
            <v>Watauga County</v>
          </cell>
          <cell r="EB285">
            <v>4690</v>
          </cell>
          <cell r="EC285"/>
          <cell r="ED285">
            <v>4690</v>
          </cell>
          <cell r="EE285"/>
          <cell r="EF285"/>
          <cell r="EG285">
            <v>0.96008188331627431</v>
          </cell>
          <cell r="EH285"/>
          <cell r="EI285">
            <v>0</v>
          </cell>
          <cell r="EJ285"/>
          <cell r="EK285">
            <v>0</v>
          </cell>
          <cell r="EL285">
            <v>0</v>
          </cell>
          <cell r="EM285">
            <v>0</v>
          </cell>
          <cell r="EN285"/>
          <cell r="EO285"/>
        </row>
        <row r="286">
          <cell r="DX286" t="str">
            <v>950</v>
          </cell>
          <cell r="DY286" t="str">
            <v>95A</v>
          </cell>
          <cell r="DZ286" t="str">
            <v>CS</v>
          </cell>
          <cell r="EA286" t="str">
            <v>Two Rivers Community</v>
          </cell>
          <cell r="EB286">
            <v>195</v>
          </cell>
          <cell r="EC286"/>
          <cell r="ED286">
            <v>195</v>
          </cell>
          <cell r="EE286">
            <v>4885</v>
          </cell>
          <cell r="EF286"/>
          <cell r="EG286">
            <v>3.9918116683725691E-2</v>
          </cell>
          <cell r="EH286"/>
          <cell r="EI286">
            <v>0</v>
          </cell>
          <cell r="EJ286"/>
          <cell r="EK286">
            <v>0</v>
          </cell>
          <cell r="EL286"/>
          <cell r="EM286"/>
          <cell r="EN286"/>
          <cell r="EO286"/>
        </row>
        <row r="287">
          <cell r="DX287" t="str">
            <v>960</v>
          </cell>
          <cell r="DY287" t="str">
            <v>960</v>
          </cell>
          <cell r="DZ287" t="str">
            <v>LEA</v>
          </cell>
          <cell r="EA287" t="str">
            <v>Wayne County</v>
          </cell>
          <cell r="EB287">
            <v>18670</v>
          </cell>
          <cell r="EC287"/>
          <cell r="ED287">
            <v>18670</v>
          </cell>
          <cell r="EE287"/>
          <cell r="EF287"/>
          <cell r="EG287">
            <v>0.94974056363821346</v>
          </cell>
          <cell r="EH287"/>
          <cell r="EI287">
            <v>5716424</v>
          </cell>
          <cell r="EJ287"/>
          <cell r="EK287">
            <v>5429120</v>
          </cell>
          <cell r="EL287">
            <v>5716424</v>
          </cell>
          <cell r="EM287">
            <v>0</v>
          </cell>
          <cell r="EN287"/>
          <cell r="EO287"/>
        </row>
        <row r="288">
          <cell r="DX288" t="str">
            <v>960</v>
          </cell>
          <cell r="DY288" t="str">
            <v>96C</v>
          </cell>
          <cell r="DZ288" t="str">
            <v>CS</v>
          </cell>
          <cell r="EA288" t="str">
            <v>Dillard Academy</v>
          </cell>
          <cell r="EB288">
            <v>326</v>
          </cell>
          <cell r="EC288"/>
          <cell r="ED288">
            <v>326</v>
          </cell>
          <cell r="EE288"/>
          <cell r="EF288"/>
          <cell r="EG288">
            <v>1.6583579204395158E-2</v>
          </cell>
          <cell r="EH288"/>
          <cell r="EI288">
            <v>0</v>
          </cell>
          <cell r="EJ288"/>
          <cell r="EK288">
            <v>94799</v>
          </cell>
          <cell r="EL288"/>
          <cell r="EM288"/>
          <cell r="EN288"/>
          <cell r="EO288"/>
        </row>
        <row r="289">
          <cell r="DX289" t="str">
            <v>960</v>
          </cell>
          <cell r="DY289" t="str">
            <v>96F</v>
          </cell>
          <cell r="DZ289" t="str">
            <v>CS</v>
          </cell>
          <cell r="EA289" t="str">
            <v>Wayne Preparatory</v>
          </cell>
          <cell r="EB289">
            <v>662</v>
          </cell>
          <cell r="EC289"/>
          <cell r="ED289">
            <v>662</v>
          </cell>
          <cell r="EE289">
            <v>19658</v>
          </cell>
          <cell r="EF289"/>
          <cell r="EG289">
            <v>3.3675857157391395E-2</v>
          </cell>
          <cell r="EH289"/>
          <cell r="EI289">
            <v>0</v>
          </cell>
          <cell r="EJ289"/>
          <cell r="EK289">
            <v>192505</v>
          </cell>
          <cell r="EL289"/>
          <cell r="EM289"/>
          <cell r="EN289"/>
          <cell r="EO289"/>
        </row>
        <row r="290">
          <cell r="DX290" t="str">
            <v>970</v>
          </cell>
          <cell r="DY290" t="str">
            <v>970</v>
          </cell>
          <cell r="DZ290" t="str">
            <v>LEA</v>
          </cell>
          <cell r="EA290" t="str">
            <v>Wilkes County</v>
          </cell>
          <cell r="EB290">
            <v>9418</v>
          </cell>
          <cell r="EC290"/>
          <cell r="ED290">
            <v>9418</v>
          </cell>
          <cell r="EE290"/>
          <cell r="EF290"/>
          <cell r="EG290">
            <v>0.97757940626946227</v>
          </cell>
          <cell r="EH290"/>
          <cell r="EI290">
            <v>2887076</v>
          </cell>
          <cell r="EJ290"/>
          <cell r="EK290">
            <v>2822346</v>
          </cell>
          <cell r="EL290">
            <v>2887076</v>
          </cell>
          <cell r="EM290">
            <v>0</v>
          </cell>
          <cell r="EN290"/>
          <cell r="EO290"/>
        </row>
        <row r="291">
          <cell r="DX291" t="str">
            <v>970</v>
          </cell>
          <cell r="DY291" t="str">
            <v>97D</v>
          </cell>
          <cell r="DZ291" t="str">
            <v>CS</v>
          </cell>
          <cell r="EA291" t="str">
            <v>Bridges Charter School</v>
          </cell>
          <cell r="EB291">
            <v>216</v>
          </cell>
          <cell r="EC291"/>
          <cell r="ED291">
            <v>216</v>
          </cell>
          <cell r="EE291">
            <v>9634</v>
          </cell>
          <cell r="EF291"/>
          <cell r="EG291">
            <v>2.2420593730537678E-2</v>
          </cell>
          <cell r="EH291"/>
          <cell r="EI291">
            <v>0</v>
          </cell>
          <cell r="EJ291"/>
          <cell r="EK291">
            <v>64730</v>
          </cell>
          <cell r="EL291"/>
          <cell r="EM291"/>
          <cell r="EN291"/>
          <cell r="EO291"/>
        </row>
        <row r="292">
          <cell r="DX292" t="str">
            <v>980</v>
          </cell>
          <cell r="DY292" t="str">
            <v>980</v>
          </cell>
          <cell r="DZ292" t="str">
            <v>LEA</v>
          </cell>
          <cell r="EA292" t="str">
            <v>Wilson County</v>
          </cell>
          <cell r="EB292">
            <v>11554</v>
          </cell>
          <cell r="EC292"/>
          <cell r="ED292">
            <v>11554</v>
          </cell>
          <cell r="EE292"/>
          <cell r="EF292"/>
          <cell r="EG292">
            <v>0.86488509618983456</v>
          </cell>
          <cell r="EH292"/>
          <cell r="EI292">
            <v>3906572</v>
          </cell>
          <cell r="EJ292"/>
          <cell r="EK292">
            <v>3378736</v>
          </cell>
          <cell r="EL292">
            <v>3906572</v>
          </cell>
          <cell r="EM292">
            <v>0</v>
          </cell>
          <cell r="EN292"/>
          <cell r="EO292"/>
        </row>
        <row r="293">
          <cell r="DX293" t="str">
            <v>980</v>
          </cell>
          <cell r="DY293" t="str">
            <v>98A</v>
          </cell>
          <cell r="DZ293" t="str">
            <v>CS</v>
          </cell>
          <cell r="EA293" t="str">
            <v>Sallie B Howard</v>
          </cell>
          <cell r="EB293">
            <v>1050</v>
          </cell>
          <cell r="EC293"/>
          <cell r="ED293">
            <v>1050</v>
          </cell>
          <cell r="EE293"/>
          <cell r="EF293"/>
          <cell r="EG293">
            <v>7.8598697507298448E-2</v>
          </cell>
          <cell r="EH293"/>
          <cell r="EI293">
            <v>0</v>
          </cell>
          <cell r="EJ293"/>
          <cell r="EK293">
            <v>307051</v>
          </cell>
          <cell r="EL293"/>
          <cell r="EM293"/>
          <cell r="EN293"/>
          <cell r="EO293"/>
        </row>
        <row r="294">
          <cell r="DX294" t="str">
            <v>980</v>
          </cell>
          <cell r="DY294" t="str">
            <v>98B</v>
          </cell>
          <cell r="DZ294" t="str">
            <v>CS</v>
          </cell>
          <cell r="EA294" t="str">
            <v>Wilson Preparatory Academy</v>
          </cell>
          <cell r="EB294">
            <v>755</v>
          </cell>
          <cell r="EC294"/>
          <cell r="ED294">
            <v>755</v>
          </cell>
          <cell r="EE294">
            <v>13359</v>
          </cell>
          <cell r="EF294"/>
          <cell r="EG294">
            <v>5.6516206302866981E-2</v>
          </cell>
          <cell r="EH294"/>
          <cell r="EI294">
            <v>0</v>
          </cell>
          <cell r="EJ294"/>
          <cell r="EK294">
            <v>220785</v>
          </cell>
          <cell r="EL294"/>
          <cell r="EM294"/>
          <cell r="EN294"/>
          <cell r="EO294"/>
        </row>
        <row r="295">
          <cell r="DX295" t="str">
            <v>990</v>
          </cell>
          <cell r="DY295" t="str">
            <v>990</v>
          </cell>
          <cell r="DZ295" t="str">
            <v>LEA</v>
          </cell>
          <cell r="EA295" t="str">
            <v>Yadkin County</v>
          </cell>
          <cell r="EB295">
            <v>5257</v>
          </cell>
          <cell r="EC295"/>
          <cell r="ED295">
            <v>5257</v>
          </cell>
          <cell r="EE295">
            <v>5257</v>
          </cell>
          <cell r="EF295"/>
          <cell r="EG295"/>
          <cell r="EH295"/>
          <cell r="EI295">
            <v>2096860</v>
          </cell>
          <cell r="EJ295"/>
          <cell r="EK295">
            <v>2096860</v>
          </cell>
          <cell r="EL295">
            <v>2096860</v>
          </cell>
          <cell r="EM295">
            <v>0</v>
          </cell>
          <cell r="EN295"/>
          <cell r="EO295"/>
        </row>
        <row r="296">
          <cell r="DX296" t="str">
            <v>995</v>
          </cell>
          <cell r="DY296" t="str">
            <v>995</v>
          </cell>
          <cell r="DZ296" t="str">
            <v>LEA</v>
          </cell>
          <cell r="EA296" t="str">
            <v>Yancey County</v>
          </cell>
          <cell r="EB296">
            <v>2204</v>
          </cell>
          <cell r="EC296"/>
          <cell r="ED296">
            <v>2204</v>
          </cell>
          <cell r="EE296">
            <v>2204</v>
          </cell>
          <cell r="EF296"/>
          <cell r="EG296"/>
          <cell r="EH296"/>
          <cell r="EI296">
            <v>627</v>
          </cell>
          <cell r="EJ296"/>
          <cell r="EK296">
            <v>627</v>
          </cell>
          <cell r="EL296">
            <v>627</v>
          </cell>
          <cell r="EM296">
            <v>0</v>
          </cell>
          <cell r="EN296"/>
          <cell r="EO296"/>
        </row>
        <row r="297">
          <cell r="DX297"/>
          <cell r="DY297"/>
          <cell r="DZ297"/>
          <cell r="EA297"/>
          <cell r="EB297">
            <v>1556141</v>
          </cell>
          <cell r="EC297">
            <v>0</v>
          </cell>
          <cell r="ED297">
            <v>1556141</v>
          </cell>
          <cell r="EE297">
            <v>1556141</v>
          </cell>
          <cell r="EF297"/>
          <cell r="EG297"/>
          <cell r="EH297"/>
          <cell r="EI297">
            <v>233884135</v>
          </cell>
          <cell r="EJ297"/>
          <cell r="EK297">
            <v>233884135</v>
          </cell>
          <cell r="EL297">
            <v>233884135</v>
          </cell>
          <cell r="EM297">
            <v>0</v>
          </cell>
          <cell r="EN297"/>
          <cell r="EO297"/>
        </row>
        <row r="298">
          <cell r="DX298"/>
          <cell r="DY298"/>
          <cell r="DZ298"/>
          <cell r="EA298"/>
          <cell r="EB298"/>
          <cell r="EC298"/>
          <cell r="ED298"/>
          <cell r="EE298"/>
          <cell r="EF298"/>
          <cell r="EG298"/>
          <cell r="EH298"/>
          <cell r="EI298"/>
          <cell r="EJ298"/>
          <cell r="EK298"/>
          <cell r="EL298"/>
          <cell r="EM298"/>
          <cell r="EN298"/>
          <cell r="EO298"/>
        </row>
        <row r="299">
          <cell r="DX299"/>
          <cell r="DY299"/>
          <cell r="DZ299"/>
          <cell r="EA299"/>
          <cell r="EB299"/>
          <cell r="EC299"/>
          <cell r="ED299"/>
          <cell r="EE299"/>
          <cell r="EF299"/>
          <cell r="EG299"/>
          <cell r="EH299"/>
          <cell r="EI299"/>
          <cell r="EJ299"/>
          <cell r="EK299"/>
          <cell r="EL299"/>
          <cell r="EM299"/>
          <cell r="EN299"/>
          <cell r="EO299"/>
        </row>
        <row r="300">
          <cell r="DX300"/>
          <cell r="DY300"/>
          <cell r="DZ300"/>
          <cell r="EA300"/>
          <cell r="EB300"/>
          <cell r="EC300"/>
          <cell r="ED300"/>
          <cell r="EE300"/>
          <cell r="EF300"/>
          <cell r="EG300"/>
          <cell r="EH300"/>
          <cell r="EI300"/>
          <cell r="EJ300"/>
          <cell r="EK300"/>
          <cell r="EL300"/>
          <cell r="EM300"/>
          <cell r="EN300"/>
          <cell r="EO300"/>
        </row>
        <row r="301">
          <cell r="DX301"/>
          <cell r="DY301"/>
          <cell r="DZ301"/>
          <cell r="EA301"/>
          <cell r="EB301"/>
          <cell r="EC301"/>
          <cell r="ED301"/>
          <cell r="EE301"/>
          <cell r="EF301"/>
          <cell r="EG301"/>
          <cell r="EH301"/>
          <cell r="EI301" t="str">
            <v>Total Budget</v>
          </cell>
          <cell r="EJ301"/>
          <cell r="EK301">
            <v>238316923</v>
          </cell>
          <cell r="EL301"/>
          <cell r="EM301"/>
          <cell r="EN301"/>
          <cell r="EO301"/>
        </row>
        <row r="302">
          <cell r="DX302"/>
          <cell r="DY302"/>
          <cell r="DZ302"/>
          <cell r="EA302"/>
          <cell r="EB302"/>
          <cell r="EC302"/>
          <cell r="ED302"/>
          <cell r="EE302"/>
          <cell r="EF302"/>
          <cell r="EG302"/>
          <cell r="EH302"/>
          <cell r="EI302" t="str">
            <v>Allotment to LEAs</v>
          </cell>
          <cell r="EJ302"/>
          <cell r="EK302">
            <v>222229937</v>
          </cell>
          <cell r="EL302"/>
          <cell r="EM302"/>
          <cell r="EN302"/>
          <cell r="EO302"/>
        </row>
        <row r="303">
          <cell r="DX303"/>
          <cell r="DY303"/>
          <cell r="DZ303"/>
          <cell r="EA303"/>
          <cell r="EB303"/>
          <cell r="EC303"/>
          <cell r="ED303"/>
          <cell r="EE303"/>
          <cell r="EF303"/>
          <cell r="EG303"/>
          <cell r="EH303"/>
          <cell r="EI303" t="str">
            <v>Allotment to Charters</v>
          </cell>
          <cell r="EJ303"/>
          <cell r="EK303">
            <v>11654198</v>
          </cell>
          <cell r="EL303"/>
          <cell r="EM303"/>
          <cell r="EN303"/>
          <cell r="EO303"/>
        </row>
        <row r="304">
          <cell r="DX304"/>
          <cell r="DY304"/>
          <cell r="DZ304"/>
          <cell r="EA304"/>
          <cell r="EB304"/>
          <cell r="EC304"/>
          <cell r="ED304"/>
          <cell r="EE304"/>
          <cell r="EF304"/>
          <cell r="EG304"/>
          <cell r="EH304"/>
          <cell r="EI304" t="str">
            <v>Allotment to Wayne County (HH)</v>
          </cell>
          <cell r="EJ304"/>
          <cell r="EK304">
            <v>2213601</v>
          </cell>
          <cell r="EL304"/>
          <cell r="EM304"/>
          <cell r="EN304"/>
          <cell r="EO304"/>
        </row>
        <row r="305">
          <cell r="DX305"/>
          <cell r="DY305"/>
          <cell r="DZ305"/>
          <cell r="EA305"/>
          <cell r="EB305"/>
          <cell r="EC305"/>
          <cell r="ED305"/>
          <cell r="EE305"/>
          <cell r="EF305"/>
          <cell r="EG305"/>
          <cell r="EH305"/>
          <cell r="EI305" t="str">
            <v>Total Allotment</v>
          </cell>
          <cell r="EJ305"/>
          <cell r="EK305">
            <v>236097736</v>
          </cell>
          <cell r="EL305" t="str">
            <v xml:space="preserve"> </v>
          </cell>
          <cell r="EM305"/>
          <cell r="EN305"/>
          <cell r="EO305"/>
        </row>
        <row r="306">
          <cell r="DX306"/>
          <cell r="DY306"/>
          <cell r="DZ306"/>
          <cell r="EA306"/>
          <cell r="EB306"/>
          <cell r="EC306"/>
          <cell r="ED306"/>
          <cell r="EE306"/>
          <cell r="EF306"/>
          <cell r="EG306"/>
          <cell r="EH306"/>
          <cell r="EI306"/>
          <cell r="EJ306"/>
          <cell r="EK306"/>
          <cell r="EL306"/>
          <cell r="EM306"/>
          <cell r="EN306"/>
          <cell r="EO306"/>
        </row>
        <row r="307">
          <cell r="DX307"/>
          <cell r="DY307"/>
          <cell r="DZ307"/>
          <cell r="EA307"/>
          <cell r="EB307"/>
          <cell r="EC307"/>
          <cell r="ED307"/>
          <cell r="EE307"/>
          <cell r="EF307"/>
          <cell r="EG307"/>
          <cell r="EH307"/>
          <cell r="EI307"/>
          <cell r="EJ307"/>
          <cell r="EK307"/>
          <cell r="EL307"/>
          <cell r="EM307"/>
          <cell r="EN307"/>
          <cell r="EO307"/>
        </row>
        <row r="308">
          <cell r="DX308"/>
          <cell r="DY308"/>
          <cell r="DZ308"/>
          <cell r="EA308"/>
          <cell r="EB308"/>
          <cell r="EC308"/>
          <cell r="ED308"/>
          <cell r="EE308"/>
          <cell r="EF308"/>
          <cell r="EG308"/>
          <cell r="EH308"/>
          <cell r="EI308" t="str">
            <v>Budget Surplus/(Shortage)</v>
          </cell>
          <cell r="EJ308"/>
          <cell r="EK308">
            <v>2219187</v>
          </cell>
          <cell r="EL308"/>
          <cell r="EM308"/>
          <cell r="EN308"/>
          <cell r="EO308"/>
        </row>
        <row r="309">
          <cell r="DX309"/>
          <cell r="DY309"/>
          <cell r="DZ309"/>
          <cell r="EA309"/>
          <cell r="EB309"/>
          <cell r="EC309"/>
          <cell r="ED309"/>
          <cell r="EE309"/>
          <cell r="EF309"/>
          <cell r="EG309"/>
          <cell r="EH309"/>
          <cell r="EI309" t="str">
            <v>(After Hold Harmless SL2013-360, Section 8.3(h))</v>
          </cell>
          <cell r="EJ309"/>
          <cell r="EK309"/>
          <cell r="EL309"/>
          <cell r="EM309"/>
          <cell r="EN309"/>
          <cell r="EO309"/>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hyperlink" Target="mailto:Kesha.B.Howell@nccourts.org,%20789-3604%20dated%204/6/09."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hyperlink" Target="mailto:kesha.howell@aoc.nccourts.org" TargetMode="External"/><Relationship Id="rId2" Type="http://schemas.openxmlformats.org/officeDocument/2006/relationships/hyperlink" Target="http://www.dornc.com/publications/property.html" TargetMode="External"/><Relationship Id="rId1" Type="http://schemas.openxmlformats.org/officeDocument/2006/relationships/hyperlink" Target="http://www.osbm.state.nc.us/ncosbm/facts_and_figures/socioeconomic_data/population_estimates/demog/densa00.html"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mailto:kesha.howell@aoc.nccourts.org" TargetMode="External"/><Relationship Id="rId2" Type="http://schemas.openxmlformats.org/officeDocument/2006/relationships/hyperlink" Target="http://www.dornc.com/publications/property.html" TargetMode="External"/><Relationship Id="rId1" Type="http://schemas.openxmlformats.org/officeDocument/2006/relationships/hyperlink" Target="http://www.osbm.state.nc.us/ncosbm/facts_and_figures/socioeconomic_data/population_estimates/demog/densa00.html"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mailto:kesha.howell@aoc.nccourts.org" TargetMode="External"/><Relationship Id="rId2" Type="http://schemas.openxmlformats.org/officeDocument/2006/relationships/hyperlink" Target="http://www.dornc.com/publications/property.html" TargetMode="External"/><Relationship Id="rId1" Type="http://schemas.openxmlformats.org/officeDocument/2006/relationships/hyperlink" Target="http://www.osbm.state.nc.us/ncosbm/facts_and_figures/socioeconomic_data/population_estimates/demog/densa00.html"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www.osbm.state.nc.us/ncosbm/facts_and_figures/socioeconomic_data/population_estimates/demog/densa00.html" TargetMode="External"/><Relationship Id="rId2" Type="http://schemas.openxmlformats.org/officeDocument/2006/relationships/hyperlink" Target="mailto:kesha.howell@aoc.nccourts.org" TargetMode="External"/><Relationship Id="rId1" Type="http://schemas.openxmlformats.org/officeDocument/2006/relationships/hyperlink" Target="http://www.dornc.com/publications/property.html" TargetMode="Externa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dornc.com/publications/property.html"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dornc.com/publications/property.html"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www.bea.gov/iTable/iTable.cfm?ReqID=70&amp;step=1" TargetMode="External"/><Relationship Id="rId2" Type="http://schemas.openxmlformats.org/officeDocument/2006/relationships/hyperlink" Target="http://www.osbm.state.nc.us/ncosbm/facts_and_figures/socioeconomic_data/population_estimates/demog/countygrowth_2009.html" TargetMode="External"/><Relationship Id="rId1" Type="http://schemas.openxmlformats.org/officeDocument/2006/relationships/hyperlink" Target="http://www.osbm.state.nc.us/ncosbm/facts_and_figures/socioeconomic_data/population_estimates/demog/densa00.html" TargetMode="External"/><Relationship Id="rId5" Type="http://schemas.openxmlformats.org/officeDocument/2006/relationships/printerSettings" Target="../printerSettings/printerSettings8.bin"/><Relationship Id="rId4" Type="http://schemas.openxmlformats.org/officeDocument/2006/relationships/hyperlink" Target="mailto:kesha.howell@aoc.nccourts.org"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www.osbm.state.nc.us/ncosbm/facts_and_figures/socioeconomic_data/population_estimates/demog/densa00.html" TargetMode="External"/><Relationship Id="rId2" Type="http://schemas.openxmlformats.org/officeDocument/2006/relationships/hyperlink" Target="http://www.osbm.state.nc.us/ncosbm/facts_and_figures/socioeconomic_data/population_estimates/demog/countygrowth_2009.html" TargetMode="External"/><Relationship Id="rId1" Type="http://schemas.openxmlformats.org/officeDocument/2006/relationships/hyperlink" Target="mailto:kesha.howell@aoc.nccourts.org"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2">
    <pageSetUpPr autoPageBreaks="0"/>
  </sheetPr>
  <dimension ref="A1:AA249"/>
  <sheetViews>
    <sheetView tabSelected="1" zoomScaleNormal="100" workbookViewId="0">
      <pane xSplit="3" ySplit="8" topLeftCell="K9" activePane="bottomRight" state="frozen"/>
      <selection pane="topRight" activeCell="D1" sqref="D1"/>
      <selection pane="bottomLeft" activeCell="A9" sqref="A9"/>
      <selection pane="bottomRight" activeCell="B3" sqref="B3"/>
    </sheetView>
  </sheetViews>
  <sheetFormatPr defaultColWidth="11.28515625" defaultRowHeight="14.25"/>
  <cols>
    <col min="1" max="1" width="2" style="366" customWidth="1"/>
    <col min="2" max="2" width="58.140625" style="366" customWidth="1"/>
    <col min="3" max="3" width="2.42578125" style="367" customWidth="1"/>
    <col min="4" max="4" width="1.140625" style="366" hidden="1" customWidth="1"/>
    <col min="5" max="5" width="21.28515625" style="366" hidden="1" customWidth="1"/>
    <col min="6" max="8" width="23.85546875" style="366" hidden="1" customWidth="1"/>
    <col min="9" max="10" width="21.5703125" style="366" hidden="1" customWidth="1"/>
    <col min="11" max="14" width="21.5703125" style="366" customWidth="1"/>
    <col min="15" max="15" width="1.5703125" style="366" customWidth="1"/>
    <col min="16" max="16" width="17.85546875" style="366" customWidth="1"/>
    <col min="17" max="17" width="2.140625" style="366" customWidth="1"/>
    <col min="18" max="18" width="2" style="366" customWidth="1"/>
    <col min="19" max="19" width="4.5703125" style="1999" customWidth="1"/>
    <col min="20" max="16384" width="11.28515625" style="366"/>
  </cols>
  <sheetData>
    <row r="1" spans="1:27" ht="17.100000000000001" customHeight="1">
      <c r="B1" s="1996" t="s">
        <v>210</v>
      </c>
      <c r="C1" s="1997"/>
      <c r="D1" s="1706"/>
      <c r="E1" s="1706"/>
      <c r="F1" s="1706"/>
      <c r="G1" s="1706"/>
      <c r="H1" s="1706"/>
      <c r="I1" s="1706"/>
      <c r="J1" s="1706"/>
      <c r="K1" s="1706"/>
      <c r="L1" s="1706"/>
      <c r="M1" s="1706"/>
      <c r="N1" s="1706"/>
      <c r="O1" s="1706"/>
      <c r="P1" s="1520"/>
      <c r="Q1" s="1998"/>
      <c r="R1" s="1998"/>
    </row>
    <row r="2" spans="1:27" ht="17.100000000000001" customHeight="1">
      <c r="B2" s="2000" t="s">
        <v>354</v>
      </c>
      <c r="C2" s="2001"/>
      <c r="D2" s="1706"/>
      <c r="E2" s="1706"/>
      <c r="F2" s="1706"/>
      <c r="G2" s="1706"/>
      <c r="H2" s="1706"/>
      <c r="I2" s="1706"/>
      <c r="J2" s="1706"/>
      <c r="K2" s="1706"/>
      <c r="L2" s="1706"/>
      <c r="M2" s="1706"/>
      <c r="N2" s="1706"/>
      <c r="O2" s="1706"/>
      <c r="P2" s="1707"/>
      <c r="Q2" s="1998"/>
      <c r="R2" s="1998"/>
    </row>
    <row r="3" spans="1:27" ht="17.100000000000001" customHeight="1">
      <c r="B3" s="1996"/>
      <c r="C3" s="1997"/>
      <c r="D3" s="1709"/>
      <c r="E3" s="1708" t="s">
        <v>860</v>
      </c>
      <c r="F3" s="1708" t="s">
        <v>566</v>
      </c>
      <c r="G3" s="1708" t="s">
        <v>917</v>
      </c>
      <c r="H3" s="1708" t="s">
        <v>974</v>
      </c>
      <c r="I3" s="1708" t="s">
        <v>1062</v>
      </c>
      <c r="J3" s="1708" t="s">
        <v>1167</v>
      </c>
      <c r="K3" s="1708" t="s">
        <v>1217</v>
      </c>
      <c r="L3" s="1708" t="s">
        <v>1338</v>
      </c>
      <c r="M3" s="1708" t="s">
        <v>1343</v>
      </c>
      <c r="N3" s="1708" t="s">
        <v>1394</v>
      </c>
      <c r="O3" s="1709"/>
      <c r="P3" s="1710" t="s">
        <v>1396</v>
      </c>
      <c r="Q3" s="2002"/>
      <c r="R3" s="2002"/>
      <c r="S3" s="2003"/>
    </row>
    <row r="4" spans="1:27" ht="18" customHeight="1">
      <c r="B4" s="2004"/>
      <c r="C4" s="2005"/>
      <c r="D4" s="1711"/>
      <c r="E4" s="1522" t="s">
        <v>250</v>
      </c>
      <c r="F4" s="1522" t="s">
        <v>250</v>
      </c>
      <c r="G4" s="1522" t="s">
        <v>250</v>
      </c>
      <c r="H4" s="1522" t="s">
        <v>250</v>
      </c>
      <c r="I4" s="1522" t="s">
        <v>250</v>
      </c>
      <c r="J4" s="1522" t="s">
        <v>250</v>
      </c>
      <c r="K4" s="1522" t="s">
        <v>250</v>
      </c>
      <c r="L4" s="1522" t="s">
        <v>250</v>
      </c>
      <c r="M4" s="1522" t="s">
        <v>250</v>
      </c>
      <c r="N4" s="1522" t="s">
        <v>1395</v>
      </c>
      <c r="O4" s="1711"/>
      <c r="P4" s="1712" t="s">
        <v>1</v>
      </c>
      <c r="Q4" s="2006"/>
      <c r="R4" s="1998"/>
      <c r="S4" s="2007"/>
    </row>
    <row r="5" spans="1:27" ht="20.25">
      <c r="A5" s="2008" t="s">
        <v>211</v>
      </c>
      <c r="B5" s="1520"/>
      <c r="C5" s="1521"/>
      <c r="D5" s="1713"/>
      <c r="E5" s="1713"/>
      <c r="F5" s="1713"/>
      <c r="G5" s="1713"/>
      <c r="H5" s="1713"/>
      <c r="I5" s="1713"/>
      <c r="J5" s="1713"/>
      <c r="K5" s="1713"/>
      <c r="L5" s="1713"/>
      <c r="M5" s="1713"/>
      <c r="N5" s="1713"/>
      <c r="O5" s="1713"/>
      <c r="P5" s="1713"/>
      <c r="Q5" s="1999"/>
      <c r="R5" s="2009"/>
    </row>
    <row r="6" spans="1:27" ht="4.5" customHeight="1" thickBot="1">
      <c r="A6" s="2010"/>
      <c r="B6" s="1714"/>
      <c r="C6" s="1737"/>
      <c r="D6" s="1714"/>
      <c r="E6" s="1714"/>
      <c r="F6" s="1714"/>
      <c r="G6" s="1714"/>
      <c r="H6" s="1714"/>
      <c r="I6" s="1714"/>
      <c r="J6" s="1714"/>
      <c r="K6" s="1714"/>
      <c r="L6" s="1714"/>
      <c r="M6" s="1714"/>
      <c r="N6" s="1714"/>
      <c r="O6" s="1714"/>
      <c r="P6" s="1714"/>
      <c r="Q6" s="2011"/>
      <c r="R6" s="2011"/>
      <c r="S6" s="2012"/>
      <c r="X6" s="2013"/>
      <c r="Y6" s="2013"/>
      <c r="Z6" s="2013"/>
      <c r="AA6" s="2013"/>
    </row>
    <row r="7" spans="1:27" ht="18" customHeight="1" thickTop="1">
      <c r="A7" s="2014"/>
      <c r="B7" s="2015" t="s">
        <v>212</v>
      </c>
      <c r="C7" s="1715"/>
      <c r="D7" s="1715"/>
      <c r="E7" s="1715"/>
      <c r="F7" s="1715"/>
      <c r="G7" s="1715"/>
      <c r="H7" s="1715"/>
      <c r="I7" s="1715"/>
      <c r="J7" s="1715"/>
      <c r="K7" s="1715"/>
      <c r="L7" s="1715"/>
      <c r="M7" s="1715"/>
      <c r="N7" s="1715"/>
      <c r="O7" s="1715"/>
      <c r="P7" s="1715"/>
      <c r="Q7" s="2016"/>
      <c r="S7" s="2012"/>
      <c r="X7" s="2013"/>
      <c r="Y7" s="2013"/>
      <c r="Z7" s="2013"/>
      <c r="AA7" s="2013"/>
    </row>
    <row r="8" spans="1:27" ht="18.75">
      <c r="A8" s="2014"/>
      <c r="B8" s="2017" t="s">
        <v>213</v>
      </c>
      <c r="C8" s="2018"/>
      <c r="D8" s="1520"/>
      <c r="E8" s="1520"/>
      <c r="F8" s="1520"/>
      <c r="G8" s="1520"/>
      <c r="H8" s="1520"/>
      <c r="I8" s="1520"/>
      <c r="J8" s="1520"/>
      <c r="K8" s="1520"/>
      <c r="L8" s="1520"/>
      <c r="M8" s="1520"/>
      <c r="N8" s="1520"/>
      <c r="O8" s="1520"/>
      <c r="P8" s="1520"/>
      <c r="R8" s="2019"/>
      <c r="S8" s="2020"/>
      <c r="X8" s="2013"/>
      <c r="Y8" s="2013"/>
      <c r="Z8" s="2013"/>
      <c r="AA8" s="2013"/>
    </row>
    <row r="9" spans="1:27" ht="10.5" customHeight="1">
      <c r="A9" s="2014"/>
      <c r="B9" s="2021"/>
      <c r="C9" s="1530"/>
      <c r="D9" s="1520"/>
      <c r="E9" s="1520"/>
      <c r="F9" s="1520"/>
      <c r="G9" s="1520"/>
      <c r="H9" s="1520"/>
      <c r="I9" s="1520"/>
      <c r="J9" s="1520"/>
      <c r="K9" s="1520"/>
      <c r="L9" s="1520"/>
      <c r="M9" s="1520"/>
      <c r="N9" s="1520"/>
      <c r="O9" s="1520"/>
      <c r="P9" s="1520"/>
      <c r="R9" s="2019"/>
      <c r="S9" s="2012"/>
      <c r="X9" s="2013"/>
      <c r="Y9" s="2013"/>
      <c r="Z9" s="2013"/>
      <c r="AA9" s="2013"/>
    </row>
    <row r="10" spans="1:27" ht="14.1" customHeight="1">
      <c r="A10" s="2014"/>
      <c r="B10" s="2021" t="s">
        <v>255</v>
      </c>
      <c r="C10" s="2022"/>
      <c r="D10" s="1523"/>
      <c r="E10" s="1716">
        <f>VLOOKUP($B$2,FY11A,3,FALSE)</f>
        <v>8590062923</v>
      </c>
      <c r="F10" s="1716">
        <f>VLOOKUP($B$2,FY12A,3,FALSE)</f>
        <v>9717587082</v>
      </c>
      <c r="G10" s="1716">
        <f>VLOOKUP($B$2,FY13A,3,FALSE)</f>
        <v>9764747653</v>
      </c>
      <c r="H10" s="1716">
        <f>VLOOKUP($B$2,FY14A,3,FALSE)</f>
        <v>9875433096</v>
      </c>
      <c r="I10" s="1716">
        <f>VLOOKUP($B$2,FY15A,3,FALSE)</f>
        <v>9990067664</v>
      </c>
      <c r="J10" s="1716">
        <f>VLOOKUP($B$2,FY16A,3,FALSE)</f>
        <v>10060713226</v>
      </c>
      <c r="K10" s="1716">
        <f>VLOOKUP($B$2,FY17A,3,FALSE)</f>
        <v>10146020881</v>
      </c>
      <c r="L10" s="1716">
        <f>VLOOKUP($B$2,FY18A,3,FALSE)</f>
        <v>10285957181</v>
      </c>
      <c r="M10" s="1716">
        <f>VLOOKUP($B$2,'FY19 All '!FY19A,3,FALSE)</f>
        <v>10498983614</v>
      </c>
      <c r="N10" s="1716">
        <f>VLOOKUP($B$2,[2]!FY20A,3,FALSE)</f>
        <v>10707111090</v>
      </c>
      <c r="O10" s="1523"/>
      <c r="P10" s="1716">
        <f>N10-M10</f>
        <v>208127476</v>
      </c>
      <c r="Q10" s="2023"/>
      <c r="R10" s="2019"/>
      <c r="S10" s="2012"/>
      <c r="X10" s="2013"/>
      <c r="Y10" s="2013"/>
      <c r="Z10" s="2013"/>
      <c r="AA10" s="2013"/>
    </row>
    <row r="11" spans="1:27" ht="14.1" customHeight="1">
      <c r="A11" s="2014"/>
      <c r="B11" s="2024" t="s">
        <v>1047</v>
      </c>
      <c r="C11" s="2025"/>
      <c r="D11" s="1523"/>
      <c r="E11" s="1717">
        <f>IF(VLOOKUP($B$2,FY11A,4,FALSE)="NA",0,VLOOKUP($B$2,FY11A,4,FALSE))</f>
        <v>141772011</v>
      </c>
      <c r="F11" s="1717">
        <f>IF(VLOOKUP($B$2,FY12A,4,FALSE)="NA",0,VLOOKUP($B$2,FY12A,4,FALSE))</f>
        <v>143637783</v>
      </c>
      <c r="G11" s="1717">
        <f>IF(VLOOKUP($B$2,FY13A,4,FALSE)="N/A",0,VLOOKUP($B$2,FY13A,4,FALSE))</f>
        <v>158565587</v>
      </c>
      <c r="H11" s="1717">
        <f>IF(VLOOKUP($B$2,FY14A,4,FALSE)="N/A",0,VLOOKUP($B$2,FY14A,4,FALSE))</f>
        <v>163450196</v>
      </c>
      <c r="I11" s="1717">
        <f>IF(VLOOKUP($B$2,FY15A,4,FALSE)="N/A",0,VLOOKUP($B$2,FY15A,4,FALSE))</f>
        <v>163670725</v>
      </c>
      <c r="J11" s="1717">
        <f>IF(VLOOKUP($B$2,FY16A,4,FALSE)="N/A",0,VLOOKUP($B$2,FY16A,4,FALSE))</f>
        <v>166511469</v>
      </c>
      <c r="K11" s="1717">
        <f>IF(VLOOKUP($B$2,FY17A,4,FALSE)="N/A",0,VLOOKUP($B$2,FY17A,4,FALSE))</f>
        <v>167734187</v>
      </c>
      <c r="L11" s="1717">
        <f>IF(VLOOKUP($B$2,FY18A,4,FALSE)="N/A",0,VLOOKUP($B$2,FY18A,4,FALSE))</f>
        <v>166800718</v>
      </c>
      <c r="M11" s="1717">
        <f>IF(VLOOKUP($B$2,'FY19 All '!FY19A,4,FALSE)="N/A",0,VLOOKUP($B$2,'FY19 All '!FY19A,4,FALSE))</f>
        <v>168790742</v>
      </c>
      <c r="N11" s="1717">
        <f>IF(VLOOKUP($B$2,[2]!FY20A,4,FALSE)="N/A",0,VLOOKUP($B$2,[2]!FY20A,4,FALSE))</f>
        <v>180651729</v>
      </c>
      <c r="O11" s="1523"/>
      <c r="P11" s="1717">
        <f t="shared" ref="P11:P12" si="0">N11-M11</f>
        <v>11860987</v>
      </c>
      <c r="Q11" s="2026"/>
      <c r="R11" s="2019"/>
      <c r="S11" s="2012"/>
      <c r="X11" s="2013"/>
      <c r="Y11" s="2013"/>
      <c r="Z11" s="2013"/>
      <c r="AA11" s="2013"/>
    </row>
    <row r="12" spans="1:27" ht="14.1" customHeight="1">
      <c r="A12" s="2014"/>
      <c r="B12" s="2021" t="s">
        <v>214</v>
      </c>
      <c r="C12" s="1530"/>
      <c r="D12" s="1523"/>
      <c r="E12" s="1524">
        <f t="shared" ref="E12:J12" si="1">E10-E11</f>
        <v>8448290912</v>
      </c>
      <c r="F12" s="1524">
        <f t="shared" si="1"/>
        <v>9573949299</v>
      </c>
      <c r="G12" s="1524">
        <f t="shared" si="1"/>
        <v>9606182066</v>
      </c>
      <c r="H12" s="1524">
        <f t="shared" si="1"/>
        <v>9711982900</v>
      </c>
      <c r="I12" s="1524">
        <f t="shared" si="1"/>
        <v>9826396939</v>
      </c>
      <c r="J12" s="1524">
        <f t="shared" si="1"/>
        <v>9894201757</v>
      </c>
      <c r="K12" s="1524">
        <f>K10-K11</f>
        <v>9978286694</v>
      </c>
      <c r="L12" s="1524">
        <f>L10-L11</f>
        <v>10119156463</v>
      </c>
      <c r="M12" s="1524">
        <f>M10-M11</f>
        <v>10330192872</v>
      </c>
      <c r="N12" s="1524">
        <f>N10-N11</f>
        <v>10526459361</v>
      </c>
      <c r="O12" s="1523"/>
      <c r="P12" s="1716">
        <f t="shared" si="0"/>
        <v>196266489</v>
      </c>
      <c r="Q12" s="2027"/>
      <c r="R12" s="2019"/>
      <c r="S12" s="2012"/>
      <c r="X12" s="2013"/>
      <c r="Y12" s="2013"/>
      <c r="Z12" s="2013"/>
      <c r="AA12" s="2013"/>
    </row>
    <row r="13" spans="1:27" ht="14.1" customHeight="1">
      <c r="A13" s="2014"/>
      <c r="B13" s="2024" t="s">
        <v>1048</v>
      </c>
      <c r="C13" s="2025"/>
      <c r="D13" s="1520"/>
      <c r="E13" s="1718">
        <f>VLOOKUP($B$2,FY11A,7,FALSE)</f>
        <v>0.88939999999999997</v>
      </c>
      <c r="F13" s="1718">
        <f>VLOOKUP($B$2,FY12A,7,FALSE)</f>
        <v>0.996</v>
      </c>
      <c r="G13" s="1718">
        <f>VLOOKUP($B$2,FY13A,7,FALSE)</f>
        <v>1.0001</v>
      </c>
      <c r="H13" s="1718">
        <f>VLOOKUP($B$2,FY14A,7,FALSE)</f>
        <v>1.0154000000000001</v>
      </c>
      <c r="I13" s="1718">
        <f>VLOOKUP($B$2,FY15A,7,FALSE)</f>
        <v>1.0506</v>
      </c>
      <c r="J13" s="1718">
        <f>VLOOKUP($B$2,FY16A,7,FALSE)</f>
        <v>1.07</v>
      </c>
      <c r="K13" s="1718">
        <f>VLOOKUP($B$2,FY17A,7,FALSE)</f>
        <v>1.0750999999999999</v>
      </c>
      <c r="L13" s="1718">
        <f>VLOOKUP($B$2,FY18A,7,FALSE)</f>
        <v>1.0783</v>
      </c>
      <c r="M13" s="1718">
        <f>VLOOKUP($B$2,'FY19 All '!FY19A,7,FALSE)</f>
        <v>1.0590999999999999</v>
      </c>
      <c r="N13" s="1718">
        <f>VLOOKUP($B$2,[2]!FY20A,7,FALSE)</f>
        <v>0.99659999999999993</v>
      </c>
      <c r="O13" s="1520"/>
      <c r="P13" s="1718">
        <f t="shared" ref="P13" si="2">M13-N13</f>
        <v>6.25E-2</v>
      </c>
      <c r="Q13" s="2027"/>
      <c r="R13" s="2019"/>
      <c r="S13" s="2012"/>
      <c r="X13" s="2013"/>
      <c r="Y13" s="2013"/>
      <c r="Z13" s="2013"/>
      <c r="AA13" s="2013"/>
    </row>
    <row r="14" spans="1:27" ht="14.1" customHeight="1">
      <c r="A14" s="2014"/>
      <c r="B14" s="2021" t="s">
        <v>215</v>
      </c>
      <c r="C14" s="1530"/>
      <c r="D14" s="1523"/>
      <c r="E14" s="1719">
        <f t="shared" ref="E14:J14" si="3">ROUND(E12/E13,0)</f>
        <v>9498865428</v>
      </c>
      <c r="F14" s="1719">
        <f t="shared" si="3"/>
        <v>9612398895</v>
      </c>
      <c r="G14" s="1719">
        <f t="shared" si="3"/>
        <v>9605221544</v>
      </c>
      <c r="H14" s="1719">
        <f t="shared" si="3"/>
        <v>9564686724</v>
      </c>
      <c r="I14" s="1719">
        <f t="shared" si="3"/>
        <v>9353128630</v>
      </c>
      <c r="J14" s="1719">
        <f t="shared" si="3"/>
        <v>9246917530</v>
      </c>
      <c r="K14" s="1719">
        <f>ROUND(K12/K13,0)</f>
        <v>9281263784</v>
      </c>
      <c r="L14" s="1719">
        <f>ROUND(L12/L13,0)</f>
        <v>9384360997</v>
      </c>
      <c r="M14" s="1719">
        <f>ROUND(M12/M13,0)</f>
        <v>9753746456</v>
      </c>
      <c r="N14" s="1719">
        <f>ROUND(N12/N13,0)</f>
        <v>10562371424</v>
      </c>
      <c r="O14" s="1523"/>
      <c r="P14" s="2135">
        <f>N14-M14</f>
        <v>808624968</v>
      </c>
      <c r="Q14" s="2028"/>
      <c r="R14" s="2019"/>
      <c r="S14" s="2012"/>
      <c r="X14" s="2013"/>
      <c r="Y14" s="2013"/>
      <c r="Z14" s="2013"/>
      <c r="AA14" s="2013"/>
    </row>
    <row r="15" spans="1:27" ht="9" customHeight="1">
      <c r="A15" s="2014"/>
      <c r="B15" s="2021"/>
      <c r="C15" s="1530"/>
      <c r="D15" s="1520"/>
      <c r="E15" s="1521"/>
      <c r="F15" s="1521"/>
      <c r="G15" s="1521"/>
      <c r="H15" s="1521"/>
      <c r="I15" s="1521"/>
      <c r="J15" s="1521"/>
      <c r="K15" s="1521"/>
      <c r="L15" s="1521"/>
      <c r="M15" s="1521"/>
      <c r="N15" s="1521"/>
      <c r="O15" s="1520"/>
      <c r="P15" s="1716"/>
      <c r="R15" s="2019"/>
      <c r="S15" s="2012"/>
      <c r="X15" s="2013"/>
      <c r="Y15" s="2013"/>
      <c r="Z15" s="2013"/>
      <c r="AA15" s="2013"/>
    </row>
    <row r="16" spans="1:27" ht="14.1" customHeight="1">
      <c r="A16" s="2014"/>
      <c r="B16" s="2024" t="s">
        <v>1049</v>
      </c>
      <c r="C16" s="2025"/>
      <c r="D16" s="1523"/>
      <c r="E16" s="1720">
        <f>VLOOKUP($B$2,FY11A,10,FALSE)</f>
        <v>237551561</v>
      </c>
      <c r="F16" s="1720">
        <f>VLOOKUP($B$2,FY12A,10,FALSE)</f>
        <v>267794818</v>
      </c>
      <c r="G16" s="1720">
        <f>VLOOKUP($B$2,FY13A,10,FALSE)</f>
        <v>260006341</v>
      </c>
      <c r="H16" s="1720">
        <f>VLOOKUP($B$2,FY14A,10,FALSE)</f>
        <v>254990363</v>
      </c>
      <c r="I16" s="1720">
        <f>VLOOKUP($B$2,FY15A,10,FALSE)</f>
        <v>262438373</v>
      </c>
      <c r="J16" s="1720">
        <f>VLOOKUP($B$2,FY16A,10,FALSE)</f>
        <v>264476855</v>
      </c>
      <c r="K16" s="1720">
        <f>VLOOKUP($B$2,FY17A,10,FALSE)</f>
        <v>276226578</v>
      </c>
      <c r="L16" s="1720">
        <f>VLOOKUP($B$2,FY18A,10,FALSE)</f>
        <v>313823360</v>
      </c>
      <c r="M16" s="1720">
        <f>VLOOKUP($B$2,'FY19 All '!FY19A,10,FALSE)</f>
        <v>315569019</v>
      </c>
      <c r="N16" s="1720">
        <f>VLOOKUP($B$2,[2]!FY20A,10,FALSE)</f>
        <v>325163508</v>
      </c>
      <c r="O16" s="1523"/>
      <c r="P16" s="1716">
        <f>N16-M16</f>
        <v>9594489</v>
      </c>
      <c r="Q16" s="2029"/>
      <c r="R16" s="2019"/>
      <c r="S16" s="2012"/>
      <c r="X16" s="2013"/>
      <c r="Y16" s="2013"/>
      <c r="Z16" s="2013"/>
      <c r="AA16" s="2013"/>
    </row>
    <row r="17" spans="1:27" ht="14.1" customHeight="1">
      <c r="A17" s="2014"/>
      <c r="B17" s="2024" t="s">
        <v>1050</v>
      </c>
      <c r="C17" s="2025"/>
      <c r="D17" s="1523"/>
      <c r="E17" s="1720">
        <f>VLOOKUP($B$2,FY11A,11,FALSE)</f>
        <v>2087466922</v>
      </c>
      <c r="F17" s="1720">
        <f>VLOOKUP($B$2,FY12A,11,FALSE)</f>
        <v>2068087302</v>
      </c>
      <c r="G17" s="1720">
        <f>VLOOKUP($B$2,FY13A,11,FALSE)</f>
        <v>1946452123</v>
      </c>
      <c r="H17" s="1720">
        <f>VLOOKUP($B$2,FY14A,11,FALSE)</f>
        <v>1989596559</v>
      </c>
      <c r="I17" s="1720">
        <f>VLOOKUP($B$2,FY15A,11,FALSE)</f>
        <v>2100946731</v>
      </c>
      <c r="J17" s="1720">
        <f>VLOOKUP($B$2,FY16A,11,FALSE)</f>
        <v>2147018477</v>
      </c>
      <c r="K17" s="1720">
        <f>VLOOKUP($B$2,FY17A,11,FALSE)</f>
        <v>2251445153</v>
      </c>
      <c r="L17" s="1720">
        <f>VLOOKUP($B$2,FY18A,11,FALSE)</f>
        <v>2319209511</v>
      </c>
      <c r="M17" s="1720">
        <f>VLOOKUP($B$2,'FY19 All '!FY19A,11,FALSE)</f>
        <v>2503134897</v>
      </c>
      <c r="N17" s="1720">
        <f>VLOOKUP($B$2,[2]!FY20A,11,FALSE)</f>
        <v>2667371712</v>
      </c>
      <c r="O17" s="1523"/>
      <c r="P17" s="1716">
        <f>N17-M17</f>
        <v>164236815</v>
      </c>
      <c r="Q17" s="2029"/>
      <c r="R17" s="2019"/>
      <c r="S17" s="2012"/>
      <c r="X17" s="2013"/>
      <c r="Y17" s="2013"/>
      <c r="Z17" s="2013"/>
      <c r="AA17" s="2013"/>
    </row>
    <row r="18" spans="1:27" ht="14.1" customHeight="1">
      <c r="A18" s="2014"/>
      <c r="B18" s="2024" t="s">
        <v>1051</v>
      </c>
      <c r="C18" s="2025"/>
      <c r="D18" s="1523"/>
      <c r="E18" s="1524">
        <f t="shared" ref="E18:J18" si="4">E11</f>
        <v>141772011</v>
      </c>
      <c r="F18" s="1524">
        <f t="shared" si="4"/>
        <v>143637783</v>
      </c>
      <c r="G18" s="1524">
        <f t="shared" si="4"/>
        <v>158565587</v>
      </c>
      <c r="H18" s="1524">
        <f t="shared" si="4"/>
        <v>163450196</v>
      </c>
      <c r="I18" s="1524">
        <f t="shared" si="4"/>
        <v>163670725</v>
      </c>
      <c r="J18" s="1524">
        <f t="shared" si="4"/>
        <v>166511469</v>
      </c>
      <c r="K18" s="1524">
        <f>K11</f>
        <v>167734187</v>
      </c>
      <c r="L18" s="1524">
        <f>L11</f>
        <v>166800718</v>
      </c>
      <c r="M18" s="1524">
        <f>M11</f>
        <v>168790742</v>
      </c>
      <c r="N18" s="1524">
        <f>N11</f>
        <v>180651729</v>
      </c>
      <c r="O18" s="1523"/>
      <c r="P18" s="1716">
        <f>N18-M18</f>
        <v>11860987</v>
      </c>
      <c r="R18" s="2019"/>
      <c r="S18" s="2012"/>
    </row>
    <row r="19" spans="1:27" ht="18" customHeight="1" thickBot="1">
      <c r="A19" s="2014"/>
      <c r="B19" s="2030" t="s">
        <v>216</v>
      </c>
      <c r="C19" s="2031"/>
      <c r="D19" s="1523"/>
      <c r="E19" s="1721">
        <f t="shared" ref="E19:J19" si="5">SUM(E14:E18)</f>
        <v>11965655922</v>
      </c>
      <c r="F19" s="1721">
        <f t="shared" si="5"/>
        <v>12091918798</v>
      </c>
      <c r="G19" s="1721">
        <f t="shared" si="5"/>
        <v>11970245595</v>
      </c>
      <c r="H19" s="1721">
        <f t="shared" si="5"/>
        <v>11972723842</v>
      </c>
      <c r="I19" s="1721">
        <f t="shared" si="5"/>
        <v>11880184459</v>
      </c>
      <c r="J19" s="1721">
        <f t="shared" si="5"/>
        <v>11824924331</v>
      </c>
      <c r="K19" s="1721">
        <f>SUM(K14:K18)</f>
        <v>11976669702</v>
      </c>
      <c r="L19" s="1721">
        <f>SUM(L14:L18)</f>
        <v>12184194586</v>
      </c>
      <c r="M19" s="1721">
        <f>SUM(M14:M18)</f>
        <v>12741241114</v>
      </c>
      <c r="N19" s="1721">
        <f>SUM(N14:N18)</f>
        <v>13735558373</v>
      </c>
      <c r="O19" s="1523"/>
      <c r="P19" s="1721">
        <f>N19-M19</f>
        <v>994317259</v>
      </c>
      <c r="Q19" s="2032"/>
      <c r="R19" s="2019"/>
      <c r="S19" s="2012"/>
    </row>
    <row r="20" spans="1:27" ht="10.5" customHeight="1" thickTop="1">
      <c r="A20" s="2014"/>
      <c r="B20" s="2021"/>
      <c r="C20" s="1530"/>
      <c r="D20" s="1520"/>
      <c r="E20" s="1521"/>
      <c r="F20" s="1521"/>
      <c r="G20" s="1521"/>
      <c r="H20" s="1521"/>
      <c r="I20" s="1521"/>
      <c r="J20" s="1521"/>
      <c r="K20" s="1521"/>
      <c r="L20" s="1521"/>
      <c r="M20" s="1521"/>
      <c r="N20" s="1521"/>
      <c r="O20" s="1520"/>
      <c r="P20" s="1521"/>
      <c r="R20" s="2019"/>
      <c r="S20" s="2012"/>
    </row>
    <row r="21" spans="1:27" ht="18.75">
      <c r="A21" s="2014"/>
      <c r="B21" s="2017" t="s">
        <v>217</v>
      </c>
      <c r="C21" s="2018"/>
      <c r="D21" s="1520"/>
      <c r="E21" s="1521"/>
      <c r="F21" s="1521"/>
      <c r="G21" s="1521"/>
      <c r="H21" s="1521"/>
      <c r="I21" s="1521"/>
      <c r="J21" s="1521"/>
      <c r="K21" s="1521"/>
      <c r="L21" s="1521"/>
      <c r="M21" s="1521"/>
      <c r="N21" s="1521"/>
      <c r="O21" s="1520"/>
      <c r="P21" s="1521"/>
      <c r="R21" s="2019"/>
      <c r="S21" s="2012"/>
    </row>
    <row r="22" spans="1:27" ht="9" customHeight="1">
      <c r="A22" s="2014"/>
      <c r="B22" s="2021"/>
      <c r="C22" s="1530"/>
      <c r="D22" s="1520"/>
      <c r="E22" s="1521"/>
      <c r="F22" s="1521"/>
      <c r="G22" s="1521"/>
      <c r="H22" s="1521"/>
      <c r="I22" s="1521"/>
      <c r="J22" s="1521"/>
      <c r="K22" s="1521"/>
      <c r="L22" s="1521"/>
      <c r="M22" s="1521"/>
      <c r="N22" s="1521"/>
      <c r="O22" s="1520"/>
      <c r="P22" s="1521"/>
      <c r="R22" s="2019"/>
      <c r="S22" s="2012"/>
    </row>
    <row r="23" spans="1:27" ht="15">
      <c r="A23" s="2014"/>
      <c r="B23" s="2021" t="s">
        <v>239</v>
      </c>
      <c r="C23" s="1530"/>
      <c r="D23" s="1520"/>
      <c r="E23" s="1722">
        <f t="shared" ref="E23:J23" si="6">E19</f>
        <v>11965655922</v>
      </c>
      <c r="F23" s="1722">
        <f t="shared" si="6"/>
        <v>12091918798</v>
      </c>
      <c r="G23" s="1722">
        <f t="shared" si="6"/>
        <v>11970245595</v>
      </c>
      <c r="H23" s="1722">
        <f t="shared" si="6"/>
        <v>11972723842</v>
      </c>
      <c r="I23" s="1722">
        <f t="shared" si="6"/>
        <v>11880184459</v>
      </c>
      <c r="J23" s="1722">
        <f t="shared" si="6"/>
        <v>11824924331</v>
      </c>
      <c r="K23" s="1722">
        <f>K19</f>
        <v>11976669702</v>
      </c>
      <c r="L23" s="1722">
        <f>L19</f>
        <v>12184194586</v>
      </c>
      <c r="M23" s="1722">
        <f>M19</f>
        <v>12741241114</v>
      </c>
      <c r="N23" s="1722">
        <f>N19</f>
        <v>13735558373</v>
      </c>
      <c r="O23" s="1520"/>
      <c r="P23" s="1716">
        <f t="shared" ref="P23:P24" si="7">N23-M23</f>
        <v>994317259</v>
      </c>
      <c r="Q23" s="2027"/>
      <c r="R23" s="2019"/>
      <c r="S23" s="2012"/>
    </row>
    <row r="24" spans="1:27" ht="15">
      <c r="A24" s="2014"/>
      <c r="B24" s="2021" t="s">
        <v>245</v>
      </c>
      <c r="C24" s="1530"/>
      <c r="D24" s="1520"/>
      <c r="E24" s="1718">
        <f>'FY11 All '!$BX$107</f>
        <v>0.54800000000000004</v>
      </c>
      <c r="F24" s="1718">
        <f>'FY 12 All'!$BX$107</f>
        <v>0.55800000000000005</v>
      </c>
      <c r="G24" s="1718">
        <f>'FY13 All'!$BX$107</f>
        <v>0.57699999999999996</v>
      </c>
      <c r="H24" s="1718">
        <f>'FY14 All'!$BX$107</f>
        <v>0.60299999999999998</v>
      </c>
      <c r="I24" s="1718">
        <f>'FY15 All'!$BX$107</f>
        <v>0.63200000000000001</v>
      </c>
      <c r="J24" s="1718">
        <f>'FY16 All'!$BX$107</f>
        <v>0.65200000000000002</v>
      </c>
      <c r="K24" s="1718">
        <f>'FY17 All'!$BX$107</f>
        <v>0.66400000000000003</v>
      </c>
      <c r="L24" s="1718">
        <f>'FY18 All'!$BX$107</f>
        <v>0.66900000000000004</v>
      </c>
      <c r="M24" s="1718">
        <f>'FY19 All '!$BX$108</f>
        <v>0.66800000000000004</v>
      </c>
      <c r="N24" s="1718">
        <f>'[2]FY20 All'!$BX$108</f>
        <v>0.66200000000000003</v>
      </c>
      <c r="O24" s="1520"/>
      <c r="P24" s="2272">
        <f t="shared" si="7"/>
        <v>-6.0000000000000053E-3</v>
      </c>
      <c r="Q24" s="2033"/>
      <c r="R24" s="2019"/>
      <c r="S24" s="2012"/>
    </row>
    <row r="25" spans="1:27" ht="12.75" customHeight="1">
      <c r="A25" s="2014"/>
      <c r="B25" s="2034" t="s">
        <v>218</v>
      </c>
      <c r="C25" s="2035"/>
      <c r="D25" s="1520"/>
      <c r="E25" s="1723"/>
      <c r="F25" s="1723"/>
      <c r="G25" s="1723"/>
      <c r="H25" s="1723"/>
      <c r="I25" s="1723"/>
      <c r="J25" s="1723"/>
      <c r="K25" s="1723"/>
      <c r="L25" s="1723"/>
      <c r="M25" s="1723"/>
      <c r="N25" s="1723"/>
      <c r="O25" s="1520"/>
      <c r="P25" s="1723"/>
      <c r="Q25" s="2036"/>
      <c r="R25" s="2019"/>
      <c r="S25" s="2012"/>
    </row>
    <row r="26" spans="1:27" ht="12.75" customHeight="1">
      <c r="A26" s="2014"/>
      <c r="B26" s="2034" t="s">
        <v>219</v>
      </c>
      <c r="C26" s="2035"/>
      <c r="D26" s="1520"/>
      <c r="E26" s="1724"/>
      <c r="F26" s="1724"/>
      <c r="G26" s="1724"/>
      <c r="H26" s="1724"/>
      <c r="I26" s="1724"/>
      <c r="J26" s="1724"/>
      <c r="K26" s="1724"/>
      <c r="L26" s="1724"/>
      <c r="M26" s="1724"/>
      <c r="N26" s="1724"/>
      <c r="O26" s="1520"/>
      <c r="P26" s="1724"/>
      <c r="Q26" s="2037"/>
      <c r="R26" s="2019"/>
      <c r="S26" s="2012"/>
    </row>
    <row r="27" spans="1:27" ht="15">
      <c r="A27" s="2014"/>
      <c r="B27" s="2030" t="s">
        <v>244</v>
      </c>
      <c r="C27" s="2031"/>
      <c r="D27" s="1523"/>
      <c r="E27" s="1694">
        <f t="shared" ref="E27:J27" si="8">ROUND((E23/100)*E24,0)</f>
        <v>65571794</v>
      </c>
      <c r="F27" s="1694">
        <f t="shared" si="8"/>
        <v>67472907</v>
      </c>
      <c r="G27" s="1694">
        <f t="shared" si="8"/>
        <v>69068317</v>
      </c>
      <c r="H27" s="1694">
        <f t="shared" si="8"/>
        <v>72195525</v>
      </c>
      <c r="I27" s="1694">
        <f t="shared" si="8"/>
        <v>75082766</v>
      </c>
      <c r="J27" s="1694">
        <f t="shared" si="8"/>
        <v>77098507</v>
      </c>
      <c r="K27" s="1694">
        <f>ROUND((K23/100)*K24,0)</f>
        <v>79525087</v>
      </c>
      <c r="L27" s="1694">
        <f>ROUND((L23/100)*L24,0)</f>
        <v>81512262</v>
      </c>
      <c r="M27" s="1694">
        <f>ROUND((M23/100)*M24,0)</f>
        <v>85111491</v>
      </c>
      <c r="N27" s="1694">
        <f>ROUND((N23/100)*N24,0)</f>
        <v>90929396</v>
      </c>
      <c r="O27" s="1523"/>
      <c r="P27" s="1716">
        <f t="shared" ref="P27:P28" si="9">N27-M27</f>
        <v>5817905</v>
      </c>
      <c r="Q27" s="2038"/>
      <c r="R27" s="2019"/>
      <c r="S27" s="2012"/>
    </row>
    <row r="28" spans="1:27" ht="15">
      <c r="A28" s="2014"/>
      <c r="B28" s="2024" t="s">
        <v>1052</v>
      </c>
      <c r="C28" s="2025"/>
      <c r="D28" s="1523"/>
      <c r="E28" s="1720">
        <f>VLOOKUP($B$2,FY11B,5,FALSE)+VLOOKUP($B$2,FY11B,6,FALSE)</f>
        <v>27987774</v>
      </c>
      <c r="F28" s="1720">
        <f>VLOOKUP($B$2,FY12B,5,FALSE)+VLOOKUP($B$2,FY12B,6,FALSE)</f>
        <v>25871976</v>
      </c>
      <c r="G28" s="1720">
        <f>VLOOKUP($B$2,FY13B,5,FALSE)+VLOOKUP($B$2,FY13B,6,FALSE)</f>
        <v>19538294</v>
      </c>
      <c r="H28" s="1720">
        <f>VLOOKUP($B$2,FY14B,5,FALSE)+VLOOKUP($B$2,FY14B,6,FALSE)</f>
        <v>18235635</v>
      </c>
      <c r="I28" s="1720">
        <f>VLOOKUP($B$2,FY15B,5,FALSE)+VLOOKUP($B$2,FY15B,6,FALSE)</f>
        <v>20551105</v>
      </c>
      <c r="J28" s="1720">
        <f>VLOOKUP($B$2,FY16B,5,FALSE)+VLOOKUP($B$2,FY16B,6,FALSE)</f>
        <v>21365094</v>
      </c>
      <c r="K28" s="1720">
        <f>VLOOKUP($B$2,FY17B,5,FALSE)+VLOOKUP($B$2,FY17B,6,FALSE)</f>
        <v>22486552</v>
      </c>
      <c r="L28" s="1720">
        <f>VLOOKUP($B$2,FY18B,5,FALSE)+VLOOKUP($B$2,FY18B,6,FALSE)</f>
        <v>25092986</v>
      </c>
      <c r="M28" s="1720">
        <f>VLOOKUP($B$2,'FY19 All '!FY19B,5,FALSE)+VLOOKUP($B$2,'FY19 All '!FY19B,6,FALSE)</f>
        <v>27447533</v>
      </c>
      <c r="N28" s="1720">
        <f>VLOOKUP($B$2,[2]!FY20B,5,FALSE)+VLOOKUP($B$2,[2]!FY20B,6,FALSE)</f>
        <v>28896121</v>
      </c>
      <c r="O28" s="1523"/>
      <c r="P28" s="1716">
        <f t="shared" si="9"/>
        <v>1448588</v>
      </c>
      <c r="Q28" s="2023"/>
      <c r="R28" s="2019"/>
      <c r="S28" s="2012"/>
    </row>
    <row r="29" spans="1:27" ht="15">
      <c r="A29" s="2014"/>
      <c r="B29" s="2039" t="s">
        <v>905</v>
      </c>
      <c r="C29" s="2040"/>
      <c r="D29" s="1520"/>
      <c r="E29" s="1725"/>
      <c r="F29" s="1725"/>
      <c r="G29" s="1725"/>
      <c r="H29" s="1725"/>
      <c r="I29" s="1725"/>
      <c r="J29" s="1725"/>
      <c r="K29" s="1725"/>
      <c r="L29" s="1725"/>
      <c r="M29" s="1725"/>
      <c r="N29" s="1725"/>
      <c r="O29" s="1520"/>
      <c r="P29" s="1725"/>
      <c r="Q29" s="2023"/>
      <c r="R29" s="2019"/>
      <c r="S29" s="2012"/>
    </row>
    <row r="30" spans="1:27" ht="12.75" customHeight="1">
      <c r="A30" s="2014"/>
      <c r="B30" s="2039"/>
      <c r="C30" s="2040"/>
      <c r="D30" s="1520"/>
      <c r="E30" s="1521"/>
      <c r="F30" s="1521"/>
      <c r="G30" s="1521"/>
      <c r="H30" s="1521"/>
      <c r="I30" s="1521"/>
      <c r="J30" s="1521"/>
      <c r="K30" s="1521"/>
      <c r="L30" s="1521"/>
      <c r="M30" s="1521"/>
      <c r="N30" s="1521"/>
      <c r="O30" s="1520"/>
      <c r="P30" s="1521"/>
      <c r="R30" s="2019"/>
      <c r="S30" s="2041"/>
    </row>
    <row r="31" spans="1:27" ht="16.5" thickBot="1">
      <c r="A31" s="2014"/>
      <c r="B31" s="2030" t="s">
        <v>243</v>
      </c>
      <c r="C31" s="2031"/>
      <c r="D31" s="1520"/>
      <c r="E31" s="1726">
        <f t="shared" ref="E31:J31" si="10">E27+E28</f>
        <v>93559568</v>
      </c>
      <c r="F31" s="1726">
        <f t="shared" si="10"/>
        <v>93344883</v>
      </c>
      <c r="G31" s="1726">
        <f t="shared" si="10"/>
        <v>88606611</v>
      </c>
      <c r="H31" s="1726">
        <f t="shared" si="10"/>
        <v>90431160</v>
      </c>
      <c r="I31" s="1726">
        <f t="shared" si="10"/>
        <v>95633871</v>
      </c>
      <c r="J31" s="1726">
        <f t="shared" si="10"/>
        <v>98463601</v>
      </c>
      <c r="K31" s="1726">
        <f>K27+K28</f>
        <v>102011639</v>
      </c>
      <c r="L31" s="1726">
        <f>L27+L28</f>
        <v>106605248</v>
      </c>
      <c r="M31" s="1726">
        <f>M27+M28</f>
        <v>112559024</v>
      </c>
      <c r="N31" s="1726">
        <f>N27+N28</f>
        <v>119825517</v>
      </c>
      <c r="O31" s="1520"/>
      <c r="P31" s="1726">
        <f>N31-M31</f>
        <v>7266493</v>
      </c>
      <c r="Q31" s="2032"/>
      <c r="R31" s="2019"/>
      <c r="S31" s="2012"/>
    </row>
    <row r="32" spans="1:27" ht="10.5" customHeight="1" thickTop="1">
      <c r="A32" s="2014"/>
      <c r="B32" s="2021"/>
      <c r="C32" s="1530"/>
      <c r="D32" s="1520"/>
      <c r="E32" s="1521"/>
      <c r="F32" s="1521"/>
      <c r="G32" s="1521"/>
      <c r="H32" s="1521"/>
      <c r="I32" s="1521"/>
      <c r="J32" s="1521"/>
      <c r="K32" s="1521"/>
      <c r="L32" s="1521"/>
      <c r="M32" s="1521"/>
      <c r="N32" s="1521"/>
      <c r="O32" s="1520"/>
      <c r="P32" s="1521"/>
      <c r="R32" s="2019"/>
      <c r="S32" s="2012"/>
    </row>
    <row r="33" spans="1:19" ht="18.75">
      <c r="A33" s="2014"/>
      <c r="B33" s="2017" t="s">
        <v>220</v>
      </c>
      <c r="C33" s="2018"/>
      <c r="D33" s="1520"/>
      <c r="E33" s="1521"/>
      <c r="F33" s="1521"/>
      <c r="G33" s="1521"/>
      <c r="H33" s="1521"/>
      <c r="I33" s="1521"/>
      <c r="J33" s="1521"/>
      <c r="K33" s="1521"/>
      <c r="L33" s="1521"/>
      <c r="M33" s="1521"/>
      <c r="N33" s="1521"/>
      <c r="O33" s="1520"/>
      <c r="P33" s="1521"/>
      <c r="R33" s="2019"/>
      <c r="S33" s="2012"/>
    </row>
    <row r="34" spans="1:19" ht="10.5" customHeight="1">
      <c r="A34" s="2014"/>
      <c r="B34" s="2021"/>
      <c r="C34" s="1530"/>
      <c r="D34" s="1520"/>
      <c r="E34" s="1521"/>
      <c r="F34" s="1521"/>
      <c r="G34" s="1521"/>
      <c r="H34" s="1521"/>
      <c r="I34" s="1521"/>
      <c r="J34" s="1521"/>
      <c r="K34" s="1521"/>
      <c r="L34" s="1521"/>
      <c r="M34" s="1521"/>
      <c r="N34" s="1521"/>
      <c r="O34" s="1520"/>
      <c r="P34" s="1521"/>
      <c r="R34" s="2019"/>
      <c r="S34" s="2012"/>
    </row>
    <row r="35" spans="1:19" ht="15">
      <c r="A35" s="2014"/>
      <c r="B35" s="2021" t="s">
        <v>242</v>
      </c>
      <c r="C35" s="1530"/>
      <c r="D35" s="1520"/>
      <c r="E35" s="1725">
        <f>VLOOKUP($B$2,FY11C,4,FALSE)</f>
        <v>23631</v>
      </c>
      <c r="F35" s="1725">
        <f>VLOOKUP($B$2,FY12C,4,FALSE)</f>
        <v>23754</v>
      </c>
      <c r="G35" s="1725">
        <f>VLOOKUP($B$2,FY13C,4,FALSE)</f>
        <v>23696</v>
      </c>
      <c r="H35" s="1725">
        <f>VLOOKUP($B$2,FY14C,4,FALSE)</f>
        <v>23996</v>
      </c>
      <c r="I35" s="1725">
        <f>VLOOKUP($B$2,FY15C,4,FALSE)</f>
        <v>24117</v>
      </c>
      <c r="J35" s="1725">
        <f>VLOOKUP($B$2,FY16C,4,FALSE)</f>
        <v>24432</v>
      </c>
      <c r="K35" s="1725">
        <f>VLOOKUP($B$2,FY17C,4,FALSE)</f>
        <v>24544</v>
      </c>
      <c r="L35" s="1725">
        <f>VLOOKUP($B$2,FY18C,4,FALSE)</f>
        <v>24533</v>
      </c>
      <c r="M35" s="1725">
        <f>VLOOKUP($B$2,'FY19 All '!FY19C,4,FALSE)</f>
        <v>24984</v>
      </c>
      <c r="N35" s="1725">
        <f>VLOOKUP($B$2,[2]!FY20C,4,FALSE)</f>
        <v>24776</v>
      </c>
      <c r="O35" s="1520"/>
      <c r="P35" s="1716">
        <f t="shared" ref="P35:P37" si="11">N35-M35</f>
        <v>-208</v>
      </c>
      <c r="Q35" s="2029"/>
      <c r="R35" s="2019"/>
      <c r="S35" s="2012"/>
    </row>
    <row r="36" spans="1:19" ht="15">
      <c r="A36" s="2014"/>
      <c r="B36" s="2021" t="s">
        <v>315</v>
      </c>
      <c r="C36" s="1530"/>
      <c r="D36" s="1520"/>
      <c r="E36" s="1722">
        <f t="shared" ref="E36:J36" si="12">ROUND(E31/E35,0)</f>
        <v>3959</v>
      </c>
      <c r="F36" s="1722">
        <f t="shared" si="12"/>
        <v>3930</v>
      </c>
      <c r="G36" s="1722">
        <f t="shared" si="12"/>
        <v>3739</v>
      </c>
      <c r="H36" s="1722">
        <f t="shared" si="12"/>
        <v>3769</v>
      </c>
      <c r="I36" s="1722">
        <f t="shared" si="12"/>
        <v>3965</v>
      </c>
      <c r="J36" s="1722">
        <f t="shared" si="12"/>
        <v>4030</v>
      </c>
      <c r="K36" s="1722">
        <f>ROUND(K31/K35,0)</f>
        <v>4156</v>
      </c>
      <c r="L36" s="1722">
        <f>ROUND(L31/L35,0)</f>
        <v>4345</v>
      </c>
      <c r="M36" s="1722">
        <f>ROUND(M31/M35,0)</f>
        <v>4505</v>
      </c>
      <c r="N36" s="1722">
        <f>ROUND(N31/N35,0)</f>
        <v>4836</v>
      </c>
      <c r="O36" s="1520"/>
      <c r="P36" s="1716">
        <f t="shared" si="11"/>
        <v>331</v>
      </c>
      <c r="Q36" s="2027"/>
      <c r="R36" s="2019"/>
      <c r="S36" s="2012"/>
    </row>
    <row r="37" spans="1:19" ht="15">
      <c r="A37" s="2014"/>
      <c r="B37" s="2021" t="s">
        <v>316</v>
      </c>
      <c r="C37" s="1530"/>
      <c r="D37" s="1520"/>
      <c r="E37" s="2042">
        <f>'FY11 All '!$AM$106</f>
        <v>5096</v>
      </c>
      <c r="F37" s="2042">
        <f>'FY 12 All'!$AM$106</f>
        <v>5161</v>
      </c>
      <c r="G37" s="2042">
        <f>'FY13 All'!$AM$106</f>
        <v>4897</v>
      </c>
      <c r="H37" s="2042">
        <f>'FY14 All'!$AM$106</f>
        <v>4906</v>
      </c>
      <c r="I37" s="2042">
        <f>'FY15 All'!$AM$106</f>
        <v>5054</v>
      </c>
      <c r="J37" s="2042">
        <f>'FY16 All'!$AM$106</f>
        <v>5158</v>
      </c>
      <c r="K37" s="2042">
        <f>'FY17 All'!$AM$106</f>
        <v>5338</v>
      </c>
      <c r="L37" s="2042">
        <f>'FY18 All'!$AM$106</f>
        <v>5583</v>
      </c>
      <c r="M37" s="1727">
        <f>'FY19 All '!$AM$106</f>
        <v>5820</v>
      </c>
      <c r="N37" s="1727">
        <f>'[2]FY20 All'!$AM$106</f>
        <v>6108</v>
      </c>
      <c r="O37" s="2042"/>
      <c r="P37" s="1716">
        <f t="shared" si="11"/>
        <v>288</v>
      </c>
      <c r="Q37" s="2043"/>
      <c r="R37" s="2019"/>
      <c r="S37" s="2012"/>
    </row>
    <row r="38" spans="1:19" ht="12.75" customHeight="1">
      <c r="A38" s="2014"/>
      <c r="B38" s="2030" t="s">
        <v>317</v>
      </c>
      <c r="C38" s="2031"/>
      <c r="D38" s="1520"/>
      <c r="E38" s="1521"/>
      <c r="F38" s="1521"/>
      <c r="G38" s="1521"/>
      <c r="H38" s="1521"/>
      <c r="I38" s="1521"/>
      <c r="J38" s="1521"/>
      <c r="K38" s="1521"/>
      <c r="L38" s="1521"/>
      <c r="M38" s="1521"/>
      <c r="N38" s="1521"/>
      <c r="O38" s="1520"/>
      <c r="P38" s="1521"/>
      <c r="R38" s="2019"/>
      <c r="S38" s="2012"/>
    </row>
    <row r="39" spans="1:19" ht="15.75" thickBot="1">
      <c r="A39" s="2014"/>
      <c r="B39" s="1525" t="s">
        <v>256</v>
      </c>
      <c r="C39" s="1521"/>
      <c r="D39" s="1520"/>
      <c r="E39" s="1728">
        <f t="shared" ref="E39:J39" si="13">ROUND(E36/E37,4)</f>
        <v>0.77690000000000003</v>
      </c>
      <c r="F39" s="1728">
        <f t="shared" si="13"/>
        <v>0.76149999999999995</v>
      </c>
      <c r="G39" s="1728">
        <f t="shared" si="13"/>
        <v>0.76349999999999996</v>
      </c>
      <c r="H39" s="1728">
        <f t="shared" si="13"/>
        <v>0.76819999999999999</v>
      </c>
      <c r="I39" s="1728">
        <f t="shared" si="13"/>
        <v>0.78449999999999998</v>
      </c>
      <c r="J39" s="1728">
        <f t="shared" si="13"/>
        <v>0.78129999999999999</v>
      </c>
      <c r="K39" s="1728">
        <f>ROUND(K36/K37,4)</f>
        <v>0.77859999999999996</v>
      </c>
      <c r="L39" s="1728">
        <f>ROUND(L36/L37,4)</f>
        <v>0.77829999999999999</v>
      </c>
      <c r="M39" s="1728">
        <f>ROUND(M36/M37,4)</f>
        <v>0.77410000000000001</v>
      </c>
      <c r="N39" s="1728">
        <f>ROUND(N36/N37,4)</f>
        <v>0.79169999999999996</v>
      </c>
      <c r="O39" s="1520"/>
      <c r="P39" s="1728">
        <f>N39-M39</f>
        <v>1.7599999999999949E-2</v>
      </c>
      <c r="Q39" s="2044"/>
      <c r="R39" s="2019"/>
      <c r="S39" s="2012"/>
    </row>
    <row r="40" spans="1:19" ht="8.25" customHeight="1" thickTop="1" thickBot="1">
      <c r="A40" s="2014"/>
      <c r="B40" s="1730"/>
      <c r="C40" s="1729"/>
      <c r="D40" s="1730"/>
      <c r="E40" s="1729"/>
      <c r="F40" s="1729"/>
      <c r="G40" s="1729"/>
      <c r="H40" s="1729"/>
      <c r="I40" s="1729"/>
      <c r="J40" s="1729"/>
      <c r="K40" s="1729"/>
      <c r="L40" s="1729"/>
      <c r="M40" s="1729"/>
      <c r="N40" s="1729"/>
      <c r="O40" s="1730"/>
      <c r="P40" s="1729"/>
      <c r="Q40" s="2045"/>
      <c r="S40" s="2012"/>
    </row>
    <row r="41" spans="1:19" ht="19.5" thickTop="1">
      <c r="A41" s="2014"/>
      <c r="B41" s="2015" t="s">
        <v>221</v>
      </c>
      <c r="C41" s="1715"/>
      <c r="D41" s="1715"/>
      <c r="E41" s="1715"/>
      <c r="F41" s="1715"/>
      <c r="G41" s="1715"/>
      <c r="H41" s="1715"/>
      <c r="I41" s="1715"/>
      <c r="J41" s="1715"/>
      <c r="K41" s="1715"/>
      <c r="L41" s="1715"/>
      <c r="M41" s="1715"/>
      <c r="N41" s="1715"/>
      <c r="O41" s="1715"/>
      <c r="P41" s="1715"/>
      <c r="Q41" s="2016"/>
      <c r="S41" s="2012"/>
    </row>
    <row r="42" spans="1:19" ht="14.1" customHeight="1">
      <c r="A42" s="2014"/>
      <c r="B42" s="2021" t="s">
        <v>239</v>
      </c>
      <c r="C42" s="1530"/>
      <c r="D42" s="1520"/>
      <c r="E42" s="1722">
        <f t="shared" ref="E42:J42" si="14">E19</f>
        <v>11965655922</v>
      </c>
      <c r="F42" s="1722">
        <f t="shared" si="14"/>
        <v>12091918798</v>
      </c>
      <c r="G42" s="1722">
        <f t="shared" si="14"/>
        <v>11970245595</v>
      </c>
      <c r="H42" s="1722">
        <f t="shared" si="14"/>
        <v>11972723842</v>
      </c>
      <c r="I42" s="1722">
        <f t="shared" si="14"/>
        <v>11880184459</v>
      </c>
      <c r="J42" s="1722">
        <f t="shared" si="14"/>
        <v>11824924331</v>
      </c>
      <c r="K42" s="1722">
        <f>K19</f>
        <v>11976669702</v>
      </c>
      <c r="L42" s="1722">
        <f>L19</f>
        <v>12184194586</v>
      </c>
      <c r="M42" s="1722">
        <f>M19</f>
        <v>12741241114</v>
      </c>
      <c r="N42" s="1722">
        <f>N19</f>
        <v>13735558373</v>
      </c>
      <c r="O42" s="1520"/>
      <c r="P42" s="2138">
        <f>N42-M42</f>
        <v>994317259</v>
      </c>
      <c r="Q42" s="2027"/>
      <c r="R42" s="2019"/>
      <c r="S42" s="2012"/>
    </row>
    <row r="43" spans="1:19" ht="14.1" customHeight="1">
      <c r="A43" s="2014"/>
      <c r="B43" s="2021" t="s">
        <v>240</v>
      </c>
      <c r="C43" s="1530"/>
      <c r="D43" s="1526"/>
      <c r="E43" s="1731">
        <f>VLOOKUP($B$2,FY11D,4,FALSE)</f>
        <v>429.98899999999998</v>
      </c>
      <c r="F43" s="1731">
        <f>VLOOKUP($B$2,FY12D,4,FALSE)</f>
        <v>429.98899999999998</v>
      </c>
      <c r="G43" s="1731">
        <f>VLOOKUP($B$2,FY13D,4,FALSE)</f>
        <v>429.98899999999998</v>
      </c>
      <c r="H43" s="1731">
        <f>VLOOKUP($B$2,FY14D,4,FALSE)</f>
        <v>429.98899999999998</v>
      </c>
      <c r="I43" s="1731">
        <f>VLOOKUP($B$2,FY15D,4,FALSE)</f>
        <v>429.98899999999998</v>
      </c>
      <c r="J43" s="1731">
        <f>VLOOKUP($B$2,FY16D,4,FALSE)</f>
        <v>429.98899999999998</v>
      </c>
      <c r="K43" s="1731">
        <f>VLOOKUP($B$2,FY17D,4,FALSE)</f>
        <v>429.98899999999998</v>
      </c>
      <c r="L43" s="1731">
        <f>VLOOKUP($B$2,FY18D,4,FALSE)</f>
        <v>429.98899999999998</v>
      </c>
      <c r="M43" s="1731">
        <f>VLOOKUP($B$2,'FY19 All '!FY19D,4,FALSE)</f>
        <v>429.98899999999998</v>
      </c>
      <c r="N43" s="1731">
        <f>VLOOKUP($B$2,[2]!FY20D,4,FALSE)</f>
        <v>423.94</v>
      </c>
      <c r="O43" s="1526"/>
      <c r="P43" s="2271">
        <f>N43-M43</f>
        <v>-6.0489999999999782</v>
      </c>
      <c r="Q43" s="2046"/>
      <c r="R43" s="2019"/>
      <c r="S43" s="2012"/>
    </row>
    <row r="44" spans="1:19" ht="14.1" customHeight="1">
      <c r="A44" s="2014"/>
      <c r="B44" s="2021" t="s">
        <v>241</v>
      </c>
      <c r="C44" s="1530"/>
      <c r="D44" s="1520"/>
      <c r="E44" s="1722">
        <f t="shared" ref="E44:J44" si="15">ROUND(E42/E43,0)</f>
        <v>27827819</v>
      </c>
      <c r="F44" s="1722">
        <f t="shared" si="15"/>
        <v>28121461</v>
      </c>
      <c r="G44" s="1722">
        <f t="shared" si="15"/>
        <v>27838493</v>
      </c>
      <c r="H44" s="1722">
        <f t="shared" si="15"/>
        <v>27844256</v>
      </c>
      <c r="I44" s="1722">
        <f t="shared" si="15"/>
        <v>27629043</v>
      </c>
      <c r="J44" s="1722">
        <f t="shared" si="15"/>
        <v>27500528</v>
      </c>
      <c r="K44" s="1722">
        <f>ROUND(K42/K43,0)</f>
        <v>27853433</v>
      </c>
      <c r="L44" s="1722">
        <f>ROUND(L42/L43,0)</f>
        <v>28336061</v>
      </c>
      <c r="M44" s="1722">
        <f>ROUND(M42/M43,0)</f>
        <v>29631551</v>
      </c>
      <c r="N44" s="1722">
        <f>ROUND(N42/N43,0)</f>
        <v>32399770</v>
      </c>
      <c r="O44" s="1520"/>
      <c r="P44" s="2138">
        <f>N44-M44</f>
        <v>2768219</v>
      </c>
      <c r="Q44" s="2027"/>
      <c r="R44" s="2019"/>
      <c r="S44" s="2012"/>
    </row>
    <row r="45" spans="1:19" ht="14.1" customHeight="1">
      <c r="A45" s="2014"/>
      <c r="B45" s="2021"/>
      <c r="C45" s="1530"/>
      <c r="D45" s="1520"/>
      <c r="E45" s="1722"/>
      <c r="F45" s="1722"/>
      <c r="G45" s="1722"/>
      <c r="H45" s="1722"/>
      <c r="I45" s="1722"/>
      <c r="J45" s="1722"/>
      <c r="K45" s="1722"/>
      <c r="L45" s="1722"/>
      <c r="M45" s="1722"/>
      <c r="N45" s="1722"/>
      <c r="O45" s="1520"/>
      <c r="P45" s="2138"/>
      <c r="Q45" s="2027"/>
      <c r="R45" s="2019"/>
      <c r="S45" s="2012"/>
    </row>
    <row r="46" spans="1:19" ht="14.1" customHeight="1">
      <c r="A46" s="2014"/>
      <c r="B46" s="2021" t="s">
        <v>318</v>
      </c>
      <c r="C46" s="1530"/>
      <c r="D46" s="1520"/>
      <c r="E46" s="1720">
        <f>'FY11 All '!$BF$106</f>
        <v>20903894</v>
      </c>
      <c r="F46" s="1720">
        <f>'FY 12 All'!$BF$106</f>
        <v>21408216</v>
      </c>
      <c r="G46" s="1720">
        <f>'FY13 All'!$BF$106</f>
        <v>20989207</v>
      </c>
      <c r="H46" s="1720">
        <f>'FY14 All'!$BF$106</f>
        <v>20621329</v>
      </c>
      <c r="I46" s="1720">
        <f>'FY15 All'!$BF$106</f>
        <v>20208978</v>
      </c>
      <c r="J46" s="1720">
        <f>'FY16 All'!$BF$106</f>
        <v>20137560</v>
      </c>
      <c r="K46" s="1720">
        <f>'FY17 All'!$BF$106</f>
        <v>20471751</v>
      </c>
      <c r="L46" s="1720">
        <f>'FY18 All'!$BF$106</f>
        <v>21149850</v>
      </c>
      <c r="M46" s="1720">
        <f>'FY19 All '!$BF$106</f>
        <v>22129582</v>
      </c>
      <c r="N46" s="1720">
        <f>'[2]FY20 All'!$BF$106</f>
        <v>23212965</v>
      </c>
      <c r="O46" s="1520"/>
      <c r="P46" s="1733">
        <f>N46-M46</f>
        <v>1083383</v>
      </c>
      <c r="Q46" s="2043"/>
      <c r="R46" s="2019"/>
      <c r="S46" s="2012"/>
    </row>
    <row r="47" spans="1:19" ht="16.5" customHeight="1">
      <c r="A47" s="2014"/>
      <c r="B47" s="2030" t="s">
        <v>222</v>
      </c>
      <c r="C47" s="2031"/>
      <c r="D47" s="1520"/>
      <c r="E47" s="1521"/>
      <c r="F47" s="1521"/>
      <c r="G47" s="1521"/>
      <c r="H47" s="1521"/>
      <c r="I47" s="1521"/>
      <c r="J47" s="1521"/>
      <c r="K47" s="1521"/>
      <c r="L47" s="1521"/>
      <c r="M47" s="1521"/>
      <c r="N47" s="1521"/>
      <c r="O47" s="1520"/>
      <c r="P47" s="1521"/>
      <c r="R47" s="2019"/>
      <c r="S47" s="2012"/>
    </row>
    <row r="48" spans="1:19" ht="16.5" customHeight="1" thickBot="1">
      <c r="A48" s="2014"/>
      <c r="B48" s="2047" t="s">
        <v>256</v>
      </c>
      <c r="C48" s="2048"/>
      <c r="D48" s="1520"/>
      <c r="E48" s="1728">
        <f t="shared" ref="E48:J48" si="16">ROUND(E44/E46,4)</f>
        <v>1.3311999999999999</v>
      </c>
      <c r="F48" s="1728">
        <f t="shared" si="16"/>
        <v>1.3136000000000001</v>
      </c>
      <c r="G48" s="1728">
        <f t="shared" si="16"/>
        <v>1.3263</v>
      </c>
      <c r="H48" s="1728">
        <f t="shared" si="16"/>
        <v>1.3503000000000001</v>
      </c>
      <c r="I48" s="1728">
        <f t="shared" si="16"/>
        <v>1.3672</v>
      </c>
      <c r="J48" s="1728">
        <f t="shared" si="16"/>
        <v>1.3655999999999999</v>
      </c>
      <c r="K48" s="1728">
        <f>ROUND(K44/K46,4)</f>
        <v>1.3606</v>
      </c>
      <c r="L48" s="1728">
        <f>ROUND(L44/L46,4)</f>
        <v>1.3398000000000001</v>
      </c>
      <c r="M48" s="1728">
        <f>ROUND(M44/M46,4)</f>
        <v>1.339</v>
      </c>
      <c r="N48" s="1728">
        <f>ROUND(N44/N46,4)</f>
        <v>1.3957999999999999</v>
      </c>
      <c r="O48" s="1520"/>
      <c r="P48" s="1728">
        <f>N48-M48</f>
        <v>5.6799999999999962E-2</v>
      </c>
      <c r="Q48" s="2044"/>
      <c r="R48" s="2019"/>
      <c r="S48" s="2012"/>
    </row>
    <row r="49" spans="1:19" ht="9.75" customHeight="1" thickTop="1" thickBot="1">
      <c r="A49" s="2014"/>
      <c r="B49" s="1730"/>
      <c r="C49" s="1729"/>
      <c r="D49" s="1730"/>
      <c r="E49" s="1729"/>
      <c r="F49" s="1729"/>
      <c r="G49" s="1729"/>
      <c r="H49" s="1729"/>
      <c r="I49" s="1729"/>
      <c r="J49" s="1729"/>
      <c r="K49" s="1729"/>
      <c r="L49" s="1729"/>
      <c r="M49" s="1729"/>
      <c r="N49" s="1729"/>
      <c r="O49" s="1730"/>
      <c r="P49" s="1729"/>
      <c r="Q49" s="2045"/>
      <c r="S49" s="2012"/>
    </row>
    <row r="50" spans="1:19" ht="18" customHeight="1" thickTop="1">
      <c r="A50" s="2014"/>
      <c r="B50" s="2015" t="s">
        <v>223</v>
      </c>
      <c r="C50" s="1715"/>
      <c r="D50" s="1715"/>
      <c r="E50" s="1732" t="s">
        <v>282</v>
      </c>
      <c r="F50" s="1732" t="s">
        <v>281</v>
      </c>
      <c r="G50" s="1732" t="s">
        <v>970</v>
      </c>
      <c r="H50" s="1732" t="s">
        <v>1017</v>
      </c>
      <c r="I50" s="1732" t="s">
        <v>1145</v>
      </c>
      <c r="J50" s="1732" t="s">
        <v>1169</v>
      </c>
      <c r="K50" s="1732" t="s">
        <v>1218</v>
      </c>
      <c r="L50" s="1732" t="s">
        <v>1340</v>
      </c>
      <c r="M50" s="1732" t="s">
        <v>1345</v>
      </c>
      <c r="N50" s="1732" t="s">
        <v>1345</v>
      </c>
      <c r="O50" s="1715"/>
      <c r="P50" s="1732"/>
      <c r="Q50" s="2016"/>
      <c r="S50" s="2012"/>
    </row>
    <row r="51" spans="1:19" ht="15">
      <c r="A51" s="2014"/>
      <c r="B51" s="2021" t="s">
        <v>246</v>
      </c>
      <c r="C51" s="1530"/>
      <c r="D51" s="1520"/>
      <c r="E51" s="1733">
        <f>VLOOKUP($B$2,FY11F,6,FALSE)</f>
        <v>28513.333333333332</v>
      </c>
      <c r="F51" s="1733">
        <f>VLOOKUP($B$2,FY12F,6,FALSE)</f>
        <v>30925.333333333332</v>
      </c>
      <c r="G51" s="1733">
        <f>VLOOKUP($B$2,FY13F,6,FALSE)</f>
        <v>31319</v>
      </c>
      <c r="H51" s="1733">
        <f>VLOOKUP($B$2,FY14F,6,FALSE)</f>
        <v>30953.666666666668</v>
      </c>
      <c r="I51" s="1733">
        <f>VLOOKUP($B$2,FY15F,6,FALSE)</f>
        <v>31173</v>
      </c>
      <c r="J51" s="1733">
        <f>VLOOKUP($B$2,FY16F,6,FALSE)</f>
        <v>32178.666666666668</v>
      </c>
      <c r="K51" s="1733">
        <f>VLOOKUP($B$2,FY17F,6,FALSE)</f>
        <v>33633</v>
      </c>
      <c r="L51" s="1733">
        <f>VLOOKUP($B$2,FY18F,6,FALSE)</f>
        <v>34023.333333333336</v>
      </c>
      <c r="M51" s="1733">
        <f>VLOOKUP($B$2,'FY19 All '!FY19F,6,FALSE)</f>
        <v>34872.333333333336</v>
      </c>
      <c r="N51" s="1733">
        <f>VLOOKUP($B$2,[2]!FY20F,6,FALSE)</f>
        <v>35732.333333333336</v>
      </c>
      <c r="O51" s="1520"/>
      <c r="P51" s="1733">
        <f>N51-M51</f>
        <v>860</v>
      </c>
      <c r="Q51" s="2023"/>
      <c r="R51" s="2019"/>
      <c r="S51" s="2012"/>
    </row>
    <row r="52" spans="1:19" ht="15">
      <c r="A52" s="2014"/>
      <c r="B52" s="2021" t="s">
        <v>247</v>
      </c>
      <c r="C52" s="1530"/>
      <c r="D52" s="1520"/>
      <c r="E52" s="1734">
        <f>'FY11 All '!$CF$107</f>
        <v>32336</v>
      </c>
      <c r="F52" s="1734">
        <f>'FY 12 All'!$CF$107</f>
        <v>34557.333333333336</v>
      </c>
      <c r="G52" s="1734">
        <f>'FY13 All'!$CF$107</f>
        <v>35176.666666666664</v>
      </c>
      <c r="H52" s="1734">
        <f>'FY14 All'!$CF$107</f>
        <v>34965</v>
      </c>
      <c r="I52" s="1734">
        <f>'FY15 All'!$CF$107</f>
        <v>35638.666666666664</v>
      </c>
      <c r="J52" s="1734">
        <f>'FY16 All'!$CF$107</f>
        <v>36827</v>
      </c>
      <c r="K52" s="1734">
        <f>'FY17 All'!$CF$107</f>
        <v>37683.666666666664</v>
      </c>
      <c r="L52" s="1734">
        <f>'FY18 All'!$CF$107</f>
        <v>38586.333333333336</v>
      </c>
      <c r="M52" s="1734">
        <f>'FY19 All '!CF107</f>
        <v>39583</v>
      </c>
      <c r="N52" s="1734">
        <f>'[2]FY20 All'!$CF$107</f>
        <v>41060</v>
      </c>
      <c r="O52" s="1520"/>
      <c r="P52" s="1734">
        <f>N52-M52</f>
        <v>1477</v>
      </c>
      <c r="Q52" s="2043"/>
      <c r="R52" s="2019"/>
      <c r="S52" s="2012"/>
    </row>
    <row r="53" spans="1:19" ht="14.1" customHeight="1">
      <c r="A53" s="2014"/>
      <c r="B53" s="2030" t="s">
        <v>224</v>
      </c>
      <c r="C53" s="2031"/>
      <c r="D53" s="1520"/>
      <c r="E53" s="1521"/>
      <c r="F53" s="1521"/>
      <c r="G53" s="1521"/>
      <c r="H53" s="1521"/>
      <c r="I53" s="1521"/>
      <c r="J53" s="1521"/>
      <c r="K53" s="1521"/>
      <c r="L53" s="1521"/>
      <c r="M53" s="1521"/>
      <c r="N53" s="1521"/>
      <c r="O53" s="1520"/>
      <c r="P53" s="1521"/>
      <c r="R53" s="2019"/>
      <c r="S53" s="2012"/>
    </row>
    <row r="54" spans="1:19" ht="14.1" customHeight="1" thickBot="1">
      <c r="A54" s="2014"/>
      <c r="B54" s="1525" t="s">
        <v>257</v>
      </c>
      <c r="C54" s="2048"/>
      <c r="D54" s="1520"/>
      <c r="E54" s="1728">
        <f t="shared" ref="E54:J54" si="17">ROUND(E51/E52,4)</f>
        <v>0.88180000000000003</v>
      </c>
      <c r="F54" s="1728">
        <f t="shared" si="17"/>
        <v>0.89490000000000003</v>
      </c>
      <c r="G54" s="1728">
        <f t="shared" si="17"/>
        <v>0.89029999999999998</v>
      </c>
      <c r="H54" s="1728">
        <f t="shared" si="17"/>
        <v>0.88529999999999998</v>
      </c>
      <c r="I54" s="1728">
        <f t="shared" si="17"/>
        <v>0.87470000000000003</v>
      </c>
      <c r="J54" s="1728">
        <f t="shared" si="17"/>
        <v>0.87380000000000002</v>
      </c>
      <c r="K54" s="1728">
        <f>ROUND(K51/K52,4)</f>
        <v>0.89249999999999996</v>
      </c>
      <c r="L54" s="1728">
        <f>ROUND(L51/L52,4)</f>
        <v>0.88170000000000004</v>
      </c>
      <c r="M54" s="1728">
        <f>ROUND(M51/M52,4)</f>
        <v>0.88100000000000001</v>
      </c>
      <c r="N54" s="1728">
        <f>ROUND(N51/N52,4)</f>
        <v>0.87019999999999997</v>
      </c>
      <c r="O54" s="1520"/>
      <c r="P54" s="1728">
        <f>N54-M54</f>
        <v>-1.0800000000000032E-2</v>
      </c>
      <c r="Q54" s="2044"/>
      <c r="R54" s="2019"/>
      <c r="S54" s="2012"/>
    </row>
    <row r="55" spans="1:19" ht="8.25" customHeight="1" thickTop="1">
      <c r="A55" s="2014"/>
      <c r="B55" s="1736"/>
      <c r="C55" s="1735"/>
      <c r="D55" s="1736"/>
      <c r="E55" s="1735"/>
      <c r="F55" s="1735"/>
      <c r="G55" s="1735"/>
      <c r="H55" s="1735"/>
      <c r="I55" s="1735"/>
      <c r="J55" s="1735"/>
      <c r="K55" s="1735"/>
      <c r="L55" s="1735"/>
      <c r="M55" s="1735"/>
      <c r="N55" s="1735"/>
      <c r="O55" s="1736"/>
      <c r="P55" s="1735"/>
      <c r="Q55" s="2049"/>
      <c r="S55" s="2012"/>
    </row>
    <row r="56" spans="1:19" ht="6" customHeight="1">
      <c r="A56" s="2011"/>
      <c r="B56" s="1714"/>
      <c r="C56" s="1737"/>
      <c r="D56" s="1714"/>
      <c r="E56" s="1737"/>
      <c r="F56" s="1737"/>
      <c r="G56" s="1737"/>
      <c r="H56" s="1737"/>
      <c r="I56" s="1737"/>
      <c r="J56" s="1737"/>
      <c r="K56" s="1737"/>
      <c r="L56" s="1737"/>
      <c r="M56" s="1737"/>
      <c r="N56" s="1737"/>
      <c r="O56" s="1714"/>
      <c r="P56" s="1737"/>
      <c r="Q56" s="2011"/>
      <c r="R56" s="2011"/>
    </row>
    <row r="57" spans="1:19" ht="20.25">
      <c r="A57" s="2008" t="s">
        <v>225</v>
      </c>
      <c r="B57" s="1520"/>
      <c r="C57" s="1521"/>
      <c r="D57" s="1520"/>
      <c r="E57" s="1521"/>
      <c r="F57" s="1521"/>
      <c r="G57" s="1521"/>
      <c r="H57" s="1521"/>
      <c r="I57" s="1521"/>
      <c r="J57" s="1521"/>
      <c r="K57" s="1521"/>
      <c r="L57" s="1521"/>
      <c r="M57" s="1521"/>
      <c r="N57" s="1521"/>
      <c r="O57" s="1520"/>
      <c r="P57" s="1521"/>
    </row>
    <row r="58" spans="1:19" ht="9.75" customHeight="1" thickBot="1">
      <c r="A58" s="2050"/>
      <c r="B58" s="1527"/>
      <c r="C58" s="1528"/>
      <c r="D58" s="1527"/>
      <c r="E58" s="1528"/>
      <c r="F58" s="1528"/>
      <c r="G58" s="1528"/>
      <c r="H58" s="1528"/>
      <c r="I58" s="1528"/>
      <c r="J58" s="1528"/>
      <c r="K58" s="1528"/>
      <c r="L58" s="1528"/>
      <c r="M58" s="1528"/>
      <c r="N58" s="1528"/>
      <c r="O58" s="1527"/>
      <c r="P58" s="1528"/>
      <c r="Q58" s="369"/>
      <c r="R58" s="370"/>
    </row>
    <row r="59" spans="1:19" ht="21.95" customHeight="1" thickTop="1">
      <c r="A59" s="378"/>
      <c r="B59" s="2051" t="s">
        <v>226</v>
      </c>
      <c r="C59" s="2052"/>
      <c r="D59" s="1739"/>
      <c r="E59" s="1738"/>
      <c r="F59" s="1738"/>
      <c r="G59" s="1738"/>
      <c r="H59" s="1738"/>
      <c r="I59" s="1738"/>
      <c r="J59" s="1738"/>
      <c r="K59" s="1738"/>
      <c r="L59" s="1738"/>
      <c r="M59" s="1738"/>
      <c r="N59" s="1738"/>
      <c r="O59" s="1739"/>
      <c r="P59" s="1738"/>
      <c r="Q59" s="2053"/>
      <c r="R59" s="377"/>
      <c r="S59" s="2054"/>
    </row>
    <row r="60" spans="1:19" ht="8.25" customHeight="1">
      <c r="A60" s="378"/>
      <c r="B60" s="1529"/>
      <c r="C60" s="1530"/>
      <c r="D60" s="1531"/>
      <c r="E60" s="1530"/>
      <c r="F60" s="1530"/>
      <c r="G60" s="1530"/>
      <c r="H60" s="1530"/>
      <c r="I60" s="1530"/>
      <c r="J60" s="1530"/>
      <c r="K60" s="1530"/>
      <c r="L60" s="1530"/>
      <c r="M60" s="1530"/>
      <c r="N60" s="1530"/>
      <c r="O60" s="1531"/>
      <c r="P60" s="1530"/>
      <c r="Q60" s="373"/>
      <c r="R60" s="377"/>
      <c r="S60" s="2054"/>
    </row>
    <row r="61" spans="1:19" ht="14.25" customHeight="1">
      <c r="A61" s="378"/>
      <c r="B61" s="1529" t="s">
        <v>48</v>
      </c>
      <c r="C61" s="1530"/>
      <c r="D61" s="1531"/>
      <c r="E61" s="1740">
        <f t="shared" ref="E61:J61" si="18">ROUND(+E39*0.4,4)</f>
        <v>0.31080000000000002</v>
      </c>
      <c r="F61" s="1740">
        <f t="shared" si="18"/>
        <v>0.30459999999999998</v>
      </c>
      <c r="G61" s="1740">
        <f t="shared" si="18"/>
        <v>0.3054</v>
      </c>
      <c r="H61" s="1740">
        <f t="shared" si="18"/>
        <v>0.30730000000000002</v>
      </c>
      <c r="I61" s="1740">
        <f t="shared" si="18"/>
        <v>0.31380000000000002</v>
      </c>
      <c r="J61" s="1740">
        <f t="shared" si="18"/>
        <v>0.3125</v>
      </c>
      <c r="K61" s="1740">
        <f>ROUND(+K39*0.4,4)</f>
        <v>0.31140000000000001</v>
      </c>
      <c r="L61" s="1740">
        <f>ROUND(+L39*0.4,4)</f>
        <v>0.31130000000000002</v>
      </c>
      <c r="M61" s="1740">
        <f>ROUND(+M39*0.4,4)</f>
        <v>0.30959999999999999</v>
      </c>
      <c r="N61" s="1740">
        <f>ROUND(+N39*0.4,4)</f>
        <v>0.31669999999999998</v>
      </c>
      <c r="O61" s="1531"/>
      <c r="P61" s="1740">
        <f>N61-M61</f>
        <v>7.0999999999999952E-3</v>
      </c>
      <c r="Q61" s="2055"/>
      <c r="R61" s="377"/>
      <c r="S61" s="2054"/>
    </row>
    <row r="62" spans="1:19" ht="14.25" customHeight="1">
      <c r="A62" s="378"/>
      <c r="B62" s="1529" t="s">
        <v>49</v>
      </c>
      <c r="C62" s="1530"/>
      <c r="D62" s="1531"/>
      <c r="E62" s="1740">
        <f t="shared" ref="E62:J62" si="19">ROUND(+E48*0.1,4)</f>
        <v>0.1331</v>
      </c>
      <c r="F62" s="1740">
        <f t="shared" si="19"/>
        <v>0.13139999999999999</v>
      </c>
      <c r="G62" s="1740">
        <f t="shared" si="19"/>
        <v>0.1326</v>
      </c>
      <c r="H62" s="1740">
        <f t="shared" si="19"/>
        <v>0.13500000000000001</v>
      </c>
      <c r="I62" s="1740">
        <f t="shared" si="19"/>
        <v>0.13669999999999999</v>
      </c>
      <c r="J62" s="1740">
        <f t="shared" si="19"/>
        <v>0.1366</v>
      </c>
      <c r="K62" s="1740">
        <f>ROUND(+K48*0.1,4)</f>
        <v>0.1361</v>
      </c>
      <c r="L62" s="1740">
        <f>ROUND(+L48*0.1,4)</f>
        <v>0.13400000000000001</v>
      </c>
      <c r="M62" s="1740">
        <f>ROUND(+M48*0.1,4)</f>
        <v>0.13389999999999999</v>
      </c>
      <c r="N62" s="1740">
        <f>ROUND(+N48*0.1,4)</f>
        <v>0.1396</v>
      </c>
      <c r="O62" s="1531"/>
      <c r="P62" s="1740">
        <f t="shared" ref="P62:P64" si="20">N62-M62</f>
        <v>5.7000000000000106E-3</v>
      </c>
      <c r="Q62" s="2055"/>
      <c r="R62" s="377"/>
      <c r="S62" s="2054"/>
    </row>
    <row r="63" spans="1:19" ht="14.25" customHeight="1">
      <c r="A63" s="378"/>
      <c r="B63" s="1529" t="s">
        <v>50</v>
      </c>
      <c r="C63" s="1530"/>
      <c r="D63" s="1531"/>
      <c r="E63" s="1740">
        <f t="shared" ref="E63:J63" si="21">ROUND(+E54*0.5,4)</f>
        <v>0.44090000000000001</v>
      </c>
      <c r="F63" s="1740">
        <f t="shared" si="21"/>
        <v>0.44750000000000001</v>
      </c>
      <c r="G63" s="1740">
        <f t="shared" si="21"/>
        <v>0.44519999999999998</v>
      </c>
      <c r="H63" s="1740">
        <f t="shared" si="21"/>
        <v>0.44269999999999998</v>
      </c>
      <c r="I63" s="1740">
        <f t="shared" si="21"/>
        <v>0.43740000000000001</v>
      </c>
      <c r="J63" s="1740">
        <f t="shared" si="21"/>
        <v>0.43690000000000001</v>
      </c>
      <c r="K63" s="1740">
        <f>ROUND(+K54*0.5,4)</f>
        <v>0.44629999999999997</v>
      </c>
      <c r="L63" s="1740">
        <f>ROUND(+L54*0.5,4)</f>
        <v>0.44090000000000001</v>
      </c>
      <c r="M63" s="1740">
        <f>ROUND(+M54*0.5,4)</f>
        <v>0.4405</v>
      </c>
      <c r="N63" s="1740">
        <f>ROUND(+N54*0.5,4)</f>
        <v>0.43509999999999999</v>
      </c>
      <c r="O63" s="1531"/>
      <c r="P63" s="1740">
        <f t="shared" si="20"/>
        <v>-5.4000000000000159E-3</v>
      </c>
      <c r="Q63" s="2055"/>
      <c r="R63" s="377"/>
      <c r="S63" s="2054"/>
    </row>
    <row r="64" spans="1:19" ht="15.75" thickBot="1">
      <c r="A64" s="378"/>
      <c r="B64" s="1545" t="s">
        <v>227</v>
      </c>
      <c r="C64" s="2031"/>
      <c r="D64" s="1531"/>
      <c r="E64" s="1741">
        <f t="shared" ref="E64:J64" si="22">E61+E62+E63</f>
        <v>0.88480000000000003</v>
      </c>
      <c r="F64" s="1741">
        <f t="shared" si="22"/>
        <v>0.88349999999999995</v>
      </c>
      <c r="G64" s="1741">
        <f t="shared" si="22"/>
        <v>0.88319999999999999</v>
      </c>
      <c r="H64" s="1741">
        <f t="shared" si="22"/>
        <v>0.88500000000000001</v>
      </c>
      <c r="I64" s="1741">
        <f t="shared" si="22"/>
        <v>0.88790000000000002</v>
      </c>
      <c r="J64" s="1741">
        <f t="shared" si="22"/>
        <v>0.88600000000000001</v>
      </c>
      <c r="K64" s="1741">
        <f>K61+K62+K63</f>
        <v>0.89379999999999993</v>
      </c>
      <c r="L64" s="1741">
        <f>L61+L62+L63</f>
        <v>0.8862000000000001</v>
      </c>
      <c r="M64" s="1741">
        <f>M61+M62+M63</f>
        <v>0.88400000000000001</v>
      </c>
      <c r="N64" s="1741">
        <f>N61+N62+N63</f>
        <v>0.89139999999999997</v>
      </c>
      <c r="O64" s="1531"/>
      <c r="P64" s="1741">
        <f t="shared" si="20"/>
        <v>7.3999999999999622E-3</v>
      </c>
      <c r="Q64" s="2056"/>
      <c r="R64" s="377"/>
      <c r="S64" s="2054"/>
    </row>
    <row r="65" spans="1:19" ht="12.75" customHeight="1" thickTop="1">
      <c r="A65" s="378"/>
      <c r="B65" s="1529"/>
      <c r="C65" s="1530"/>
      <c r="D65" s="1531"/>
      <c r="E65" s="1530"/>
      <c r="F65" s="1530"/>
      <c r="G65" s="1530"/>
      <c r="H65" s="1530"/>
      <c r="I65" s="1530"/>
      <c r="J65" s="1530"/>
      <c r="K65" s="1530"/>
      <c r="L65" s="1530"/>
      <c r="M65" s="1530"/>
      <c r="N65" s="1530"/>
      <c r="O65" s="1531"/>
      <c r="P65" s="1530"/>
      <c r="Q65" s="373"/>
      <c r="R65" s="377"/>
      <c r="S65" s="2054"/>
    </row>
    <row r="66" spans="1:19" ht="15.75" thickBot="1">
      <c r="A66" s="378"/>
      <c r="B66" s="2057" t="s">
        <v>258</v>
      </c>
      <c r="C66" s="2058"/>
      <c r="D66" s="1532"/>
      <c r="E66" s="1533" t="str">
        <f t="shared" ref="E66:J66" si="23">IF(E64&lt;=100%,"Eligible","Not Eligible")</f>
        <v>Eligible</v>
      </c>
      <c r="F66" s="1533" t="str">
        <f t="shared" si="23"/>
        <v>Eligible</v>
      </c>
      <c r="G66" s="1533" t="str">
        <f t="shared" si="23"/>
        <v>Eligible</v>
      </c>
      <c r="H66" s="1533" t="str">
        <f t="shared" si="23"/>
        <v>Eligible</v>
      </c>
      <c r="I66" s="1533" t="str">
        <f t="shared" si="23"/>
        <v>Eligible</v>
      </c>
      <c r="J66" s="1533" t="str">
        <f t="shared" si="23"/>
        <v>Eligible</v>
      </c>
      <c r="K66" s="1533" t="str">
        <f>IF(K64&lt;=100%,"Eligible","Not Eligible")</f>
        <v>Eligible</v>
      </c>
      <c r="L66" s="1533" t="str">
        <f>IF(L64&lt;=100%,"Eligible","Not Eligible")</f>
        <v>Eligible</v>
      </c>
      <c r="M66" s="1533" t="str">
        <f>IF(M64&lt;=100%,"Eligible","Not Eligible")</f>
        <v>Eligible</v>
      </c>
      <c r="N66" s="1533" t="str">
        <f>IF(N64&lt;=100%,"Eligible","Not Eligible")</f>
        <v>Eligible</v>
      </c>
      <c r="O66" s="1532"/>
      <c r="P66" s="1533"/>
      <c r="Q66" s="374"/>
      <c r="R66" s="377"/>
      <c r="S66" s="2054"/>
    </row>
    <row r="67" spans="1:19" ht="9" customHeight="1" thickTop="1">
      <c r="A67" s="383"/>
      <c r="B67" s="2059"/>
      <c r="C67" s="2060"/>
      <c r="D67" s="1534"/>
      <c r="E67" s="1535"/>
      <c r="F67" s="1535"/>
      <c r="G67" s="1535"/>
      <c r="H67" s="1535"/>
      <c r="I67" s="1535"/>
      <c r="J67" s="1535"/>
      <c r="K67" s="1535"/>
      <c r="L67" s="1535"/>
      <c r="M67" s="1535"/>
      <c r="N67" s="1535"/>
      <c r="O67" s="1534"/>
      <c r="P67" s="1535"/>
      <c r="Q67" s="375"/>
      <c r="R67" s="385"/>
      <c r="S67" s="2054"/>
    </row>
    <row r="68" spans="1:19" ht="8.25" customHeight="1">
      <c r="A68" s="2028"/>
      <c r="B68" s="1743"/>
      <c r="C68" s="1742"/>
      <c r="D68" s="1743"/>
      <c r="E68" s="1742"/>
      <c r="F68" s="1742"/>
      <c r="G68" s="1742"/>
      <c r="H68" s="1742"/>
      <c r="I68" s="1742"/>
      <c r="J68" s="1742"/>
      <c r="K68" s="1742"/>
      <c r="L68" s="1742"/>
      <c r="M68" s="1742"/>
      <c r="N68" s="1742"/>
      <c r="O68" s="1743"/>
      <c r="P68" s="1742"/>
      <c r="Q68" s="2028"/>
      <c r="R68" s="2028"/>
    </row>
    <row r="69" spans="1:19" ht="20.25">
      <c r="A69" s="2008" t="s">
        <v>228</v>
      </c>
      <c r="B69" s="1520"/>
      <c r="C69" s="1521"/>
      <c r="D69" s="1520"/>
      <c r="E69" s="1521"/>
      <c r="F69" s="1521"/>
      <c r="G69" s="1521"/>
      <c r="H69" s="1521"/>
      <c r="I69" s="1521"/>
      <c r="J69" s="1521"/>
      <c r="K69" s="1521"/>
      <c r="L69" s="1521"/>
      <c r="M69" s="1521"/>
      <c r="N69" s="1521"/>
      <c r="O69" s="1520"/>
      <c r="P69" s="1521"/>
    </row>
    <row r="70" spans="1:19" ht="12.95" customHeight="1" thickBot="1">
      <c r="A70" s="2010"/>
      <c r="B70" s="1714"/>
      <c r="C70" s="1737"/>
      <c r="D70" s="1714"/>
      <c r="E70" s="1737"/>
      <c r="F70" s="1737"/>
      <c r="G70" s="1737"/>
      <c r="H70" s="1737"/>
      <c r="I70" s="1737"/>
      <c r="J70" s="1737"/>
      <c r="K70" s="1737"/>
      <c r="L70" s="1737"/>
      <c r="M70" s="1737"/>
      <c r="N70" s="1737"/>
      <c r="O70" s="1714"/>
      <c r="P70" s="1737"/>
      <c r="Q70" s="2011"/>
      <c r="R70" s="2011"/>
      <c r="S70" s="2012"/>
    </row>
    <row r="71" spans="1:19" ht="19.5" thickTop="1">
      <c r="A71" s="2014"/>
      <c r="B71" s="2015" t="s">
        <v>229</v>
      </c>
      <c r="C71" s="1715"/>
      <c r="D71" s="1715"/>
      <c r="E71" s="1715"/>
      <c r="F71" s="1715"/>
      <c r="G71" s="1715"/>
      <c r="H71" s="1715"/>
      <c r="I71" s="1715"/>
      <c r="J71" s="1715"/>
      <c r="K71" s="1715"/>
      <c r="L71" s="1715"/>
      <c r="M71" s="1715"/>
      <c r="N71" s="1715"/>
      <c r="O71" s="1715"/>
      <c r="P71" s="1715"/>
      <c r="Q71" s="2016"/>
      <c r="S71" s="2012"/>
    </row>
    <row r="72" spans="1:19" ht="12.75" customHeight="1">
      <c r="A72" s="2014"/>
      <c r="B72" s="2021"/>
      <c r="C72" s="1530"/>
      <c r="D72" s="1531"/>
      <c r="E72" s="1530"/>
      <c r="F72" s="1530"/>
      <c r="G72" s="1530"/>
      <c r="H72" s="1530"/>
      <c r="I72" s="1530"/>
      <c r="J72" s="1530"/>
      <c r="K72" s="1530"/>
      <c r="L72" s="1530"/>
      <c r="M72" s="1530"/>
      <c r="N72" s="1530"/>
      <c r="O72" s="1531"/>
      <c r="P72" s="1530"/>
      <c r="Q72" s="372"/>
      <c r="R72" s="2019"/>
      <c r="S72" s="2012"/>
    </row>
    <row r="73" spans="1:19" ht="15" customHeight="1">
      <c r="A73" s="2014"/>
      <c r="B73" s="2021" t="s">
        <v>1053</v>
      </c>
      <c r="C73" s="2061"/>
      <c r="D73" s="1536"/>
      <c r="E73" s="1744">
        <f>VLOOKUP($B$2,FY11e,10,FALSE)</f>
        <v>0.57999999999999996</v>
      </c>
      <c r="F73" s="1744">
        <f>VLOOKUP($B$2,FY12E,10,FALSE)</f>
        <v>0.52</v>
      </c>
      <c r="G73" s="1744">
        <f>VLOOKUP($B$2,FY13E,10,FALSE)</f>
        <v>0.52</v>
      </c>
      <c r="H73" s="1744">
        <f>VLOOKUP($B$2,FY14E,10,FALSE)</f>
        <v>0.52</v>
      </c>
      <c r="I73" s="1744">
        <f>VLOOKUP($B$2,FY15E,10,FALSE)</f>
        <v>0.52</v>
      </c>
      <c r="J73" s="1744">
        <f>VLOOKUP($B$2,FY16E,10,FALSE)</f>
        <v>0.54</v>
      </c>
      <c r="K73" s="1744">
        <f>VLOOKUP($B$2,FY17E,10,FALSE)</f>
        <v>0.53</v>
      </c>
      <c r="L73" s="1744">
        <f>VLOOKUP($B$2,FY18E,10,FALSE)</f>
        <v>0.57999999999999996</v>
      </c>
      <c r="M73" s="1744">
        <f>VLOOKUP($B$2,'FY19 All '!FY19E,10,FALSE)</f>
        <v>0.57999999999999996</v>
      </c>
      <c r="N73" s="1744">
        <f>VLOOKUP($B$2,[2]!FY20E,10,FALSE)</f>
        <v>0.57999999999999996</v>
      </c>
      <c r="O73" s="1536"/>
      <c r="P73" s="1744">
        <f>N73-M73</f>
        <v>0</v>
      </c>
      <c r="Q73" s="2062"/>
      <c r="R73" s="2019"/>
      <c r="S73" s="2012"/>
    </row>
    <row r="74" spans="1:19" ht="15" customHeight="1">
      <c r="A74" s="2014"/>
      <c r="B74" s="2021" t="s">
        <v>238</v>
      </c>
      <c r="C74" s="1530"/>
      <c r="D74" s="1536"/>
      <c r="E74" s="1745">
        <f t="shared" ref="E74:J74" si="24">E13</f>
        <v>0.88939999999999997</v>
      </c>
      <c r="F74" s="1745">
        <f t="shared" si="24"/>
        <v>0.996</v>
      </c>
      <c r="G74" s="1745">
        <f t="shared" si="24"/>
        <v>1.0001</v>
      </c>
      <c r="H74" s="1745">
        <f t="shared" si="24"/>
        <v>1.0154000000000001</v>
      </c>
      <c r="I74" s="1745">
        <f t="shared" si="24"/>
        <v>1.0506</v>
      </c>
      <c r="J74" s="1745">
        <f t="shared" si="24"/>
        <v>1.07</v>
      </c>
      <c r="K74" s="1745">
        <f>K13</f>
        <v>1.0750999999999999</v>
      </c>
      <c r="L74" s="1745">
        <f>L13</f>
        <v>1.0783</v>
      </c>
      <c r="M74" s="1745">
        <f>M13</f>
        <v>1.0590999999999999</v>
      </c>
      <c r="N74" s="1745">
        <f>N13</f>
        <v>0.99659999999999993</v>
      </c>
      <c r="O74" s="1536"/>
      <c r="P74" s="1745">
        <f>N74-M74</f>
        <v>-6.25E-2</v>
      </c>
      <c r="Q74" s="2063"/>
      <c r="R74" s="2019"/>
      <c r="S74" s="2012"/>
    </row>
    <row r="75" spans="1:19" ht="18" customHeight="1">
      <c r="A75" s="2064"/>
      <c r="B75" s="2021" t="s">
        <v>1054</v>
      </c>
      <c r="C75" s="2065"/>
      <c r="D75" s="1536"/>
      <c r="E75" s="1746">
        <f t="shared" ref="E75:J75" si="25">ROUND(E73*E74,3)</f>
        <v>0.51600000000000001</v>
      </c>
      <c r="F75" s="1746">
        <f t="shared" si="25"/>
        <v>0.51800000000000002</v>
      </c>
      <c r="G75" s="1746">
        <f t="shared" si="25"/>
        <v>0.52</v>
      </c>
      <c r="H75" s="1746">
        <f t="shared" si="25"/>
        <v>0.52800000000000002</v>
      </c>
      <c r="I75" s="1746">
        <f t="shared" si="25"/>
        <v>0.54600000000000004</v>
      </c>
      <c r="J75" s="1746">
        <f t="shared" si="25"/>
        <v>0.57799999999999996</v>
      </c>
      <c r="K75" s="1746">
        <f>ROUND(K73*K74,3)</f>
        <v>0.56999999999999995</v>
      </c>
      <c r="L75" s="1746">
        <f>ROUND(L73*L74,3)</f>
        <v>0.625</v>
      </c>
      <c r="M75" s="1746">
        <f>ROUND(M73*M74,3)</f>
        <v>0.61399999999999999</v>
      </c>
      <c r="N75" s="1746">
        <f>ROUND(N73*N74,3)</f>
        <v>0.57799999999999996</v>
      </c>
      <c r="O75" s="1536"/>
      <c r="P75" s="1744">
        <f t="shared" ref="P75:P76" si="26">N75-M75</f>
        <v>-3.6000000000000032E-2</v>
      </c>
      <c r="Q75" s="2066"/>
      <c r="R75" s="2019"/>
      <c r="S75" s="2012"/>
    </row>
    <row r="76" spans="1:19" ht="18" customHeight="1">
      <c r="A76" s="2064"/>
      <c r="B76" s="2021" t="s">
        <v>275</v>
      </c>
      <c r="C76" s="2065"/>
      <c r="D76" s="1747"/>
      <c r="E76" s="1744">
        <f t="shared" ref="E76:J76" si="27">E24</f>
        <v>0.54800000000000004</v>
      </c>
      <c r="F76" s="1744">
        <f t="shared" si="27"/>
        <v>0.55800000000000005</v>
      </c>
      <c r="G76" s="1744">
        <f t="shared" si="27"/>
        <v>0.57699999999999996</v>
      </c>
      <c r="H76" s="1744">
        <f t="shared" si="27"/>
        <v>0.60299999999999998</v>
      </c>
      <c r="I76" s="1744">
        <f t="shared" si="27"/>
        <v>0.63200000000000001</v>
      </c>
      <c r="J76" s="1744">
        <f t="shared" si="27"/>
        <v>0.65200000000000002</v>
      </c>
      <c r="K76" s="1744">
        <f>K24</f>
        <v>0.66400000000000003</v>
      </c>
      <c r="L76" s="1744">
        <f>L24</f>
        <v>0.66900000000000004</v>
      </c>
      <c r="M76" s="1744">
        <f>M24</f>
        <v>0.66800000000000004</v>
      </c>
      <c r="N76" s="1744">
        <f>N24</f>
        <v>0.66200000000000003</v>
      </c>
      <c r="O76" s="1747"/>
      <c r="P76" s="1744">
        <f t="shared" si="26"/>
        <v>-6.0000000000000053E-3</v>
      </c>
      <c r="Q76" s="2067"/>
      <c r="R76" s="2019"/>
      <c r="S76" s="2012"/>
    </row>
    <row r="77" spans="1:19" ht="9" customHeight="1">
      <c r="A77" s="2014"/>
      <c r="B77" s="2021"/>
      <c r="C77" s="1530"/>
      <c r="D77" s="1520"/>
      <c r="E77" s="1521"/>
      <c r="F77" s="1521"/>
      <c r="G77" s="1521"/>
      <c r="H77" s="1521"/>
      <c r="I77" s="1521"/>
      <c r="J77" s="1521"/>
      <c r="K77" s="1521"/>
      <c r="L77" s="1521"/>
      <c r="M77" s="1521"/>
      <c r="N77" s="1521"/>
      <c r="O77" s="1520"/>
      <c r="P77" s="1733"/>
      <c r="R77" s="2019"/>
      <c r="S77" s="2012"/>
    </row>
    <row r="78" spans="1:19" ht="15">
      <c r="A78" s="2014"/>
      <c r="B78" s="2068" t="s">
        <v>1146</v>
      </c>
      <c r="C78" s="2069"/>
      <c r="D78" s="1537"/>
      <c r="E78" s="1538" t="str">
        <f t="shared" ref="E78:J78" si="28">IF(E75&gt;E76,"Funded at 100%","")</f>
        <v/>
      </c>
      <c r="F78" s="1538" t="str">
        <f t="shared" si="28"/>
        <v/>
      </c>
      <c r="G78" s="1538" t="str">
        <f t="shared" si="28"/>
        <v/>
      </c>
      <c r="H78" s="1538" t="str">
        <f t="shared" si="28"/>
        <v/>
      </c>
      <c r="I78" s="1538" t="str">
        <f t="shared" si="28"/>
        <v/>
      </c>
      <c r="J78" s="1538" t="str">
        <f t="shared" si="28"/>
        <v/>
      </c>
      <c r="K78" s="1538" t="str">
        <f>IF(K75&gt;K76,"Funded at 100%","")</f>
        <v/>
      </c>
      <c r="L78" s="1538" t="str">
        <f>IF(L75&gt;L76,"Funded at 100%","")</f>
        <v/>
      </c>
      <c r="M78" s="1538" t="str">
        <f>IF(M75&gt;M76,"Funded at 100%","")</f>
        <v/>
      </c>
      <c r="N78" s="1538" t="str">
        <f>IF(N75&gt;N76,"Funded at 100%","")</f>
        <v/>
      </c>
      <c r="O78" s="1537"/>
      <c r="P78" s="1538"/>
      <c r="R78" s="2019"/>
      <c r="S78" s="2012"/>
    </row>
    <row r="79" spans="1:19" ht="15.75" thickBot="1">
      <c r="A79" s="2014"/>
      <c r="B79" s="2068" t="s">
        <v>1147</v>
      </c>
      <c r="C79" s="2069"/>
      <c r="D79" s="1520"/>
      <c r="E79" s="1521"/>
      <c r="F79" s="1521"/>
      <c r="G79" s="1521"/>
      <c r="H79" s="1521"/>
      <c r="I79" s="1521"/>
      <c r="J79" s="1521"/>
      <c r="K79" s="1521"/>
      <c r="L79" s="1521"/>
      <c r="M79" s="1521"/>
      <c r="N79" s="1521"/>
      <c r="O79" s="1520"/>
      <c r="P79" s="1521"/>
      <c r="R79" s="2019"/>
      <c r="S79" s="2012"/>
    </row>
    <row r="80" spans="1:19" ht="7.5" customHeight="1" thickTop="1" thickBot="1">
      <c r="A80" s="2014"/>
      <c r="B80" s="1730"/>
      <c r="C80" s="1729"/>
      <c r="D80" s="1730"/>
      <c r="E80" s="1729"/>
      <c r="F80" s="1729"/>
      <c r="G80" s="1729"/>
      <c r="H80" s="1729"/>
      <c r="I80" s="1729"/>
      <c r="J80" s="1729"/>
      <c r="K80" s="1729"/>
      <c r="L80" s="1729"/>
      <c r="M80" s="1729"/>
      <c r="N80" s="1729"/>
      <c r="O80" s="1730"/>
      <c r="P80" s="1729"/>
      <c r="Q80" s="2045"/>
      <c r="S80" s="2012"/>
    </row>
    <row r="81" spans="1:19" ht="19.5" thickTop="1">
      <c r="A81" s="2014"/>
      <c r="B81" s="2015" t="s">
        <v>230</v>
      </c>
      <c r="C81" s="1715"/>
      <c r="D81" s="1715"/>
      <c r="E81" s="1715"/>
      <c r="F81" s="1715"/>
      <c r="G81" s="1715"/>
      <c r="H81" s="1715"/>
      <c r="I81" s="1715"/>
      <c r="J81" s="1715"/>
      <c r="K81" s="1715"/>
      <c r="L81" s="1715"/>
      <c r="M81" s="1715"/>
      <c r="N81" s="1715"/>
      <c r="O81" s="1715"/>
      <c r="P81" s="1715"/>
      <c r="Q81" s="2016"/>
      <c r="S81" s="2012"/>
    </row>
    <row r="82" spans="1:19" ht="12.75" customHeight="1">
      <c r="A82" s="2014"/>
      <c r="B82" s="2021"/>
      <c r="C82" s="1530"/>
      <c r="D82" s="1531"/>
      <c r="E82" s="1530"/>
      <c r="F82" s="1530"/>
      <c r="G82" s="1530"/>
      <c r="H82" s="1530"/>
      <c r="I82" s="1530"/>
      <c r="J82" s="1530"/>
      <c r="K82" s="1530"/>
      <c r="L82" s="1530"/>
      <c r="M82" s="1530"/>
      <c r="N82" s="1530"/>
      <c r="O82" s="1531"/>
      <c r="P82" s="1530"/>
      <c r="Q82" s="372"/>
      <c r="R82" s="2019"/>
      <c r="S82" s="2012"/>
    </row>
    <row r="83" spans="1:19" ht="13.5" customHeight="1">
      <c r="A83" s="2014"/>
      <c r="B83" s="2021" t="s">
        <v>231</v>
      </c>
      <c r="C83" s="1530"/>
      <c r="D83" s="1523"/>
      <c r="E83" s="1720">
        <f>VLOOKUP($B$2,FY11G,8,FALSE)</f>
        <v>30932514</v>
      </c>
      <c r="F83" s="1720">
        <f>VLOOKUP($B$2,FY12G,8,FALSE)</f>
        <v>33713214</v>
      </c>
      <c r="G83" s="1720">
        <f>VLOOKUP($B$2,FY13G,8,FALSE)</f>
        <v>34120907</v>
      </c>
      <c r="H83" s="1720">
        <f>VLOOKUP($B$2,FY14G,8,FALSE)</f>
        <v>34520907</v>
      </c>
      <c r="I83" s="1720">
        <f>VLOOKUP($B$2,FY15G,8,FALSE)</f>
        <v>33500000</v>
      </c>
      <c r="J83" s="1720">
        <f>VLOOKUP($B$2,FY16G,8,FALSE)</f>
        <v>31155000</v>
      </c>
      <c r="K83" s="1720">
        <f>VLOOKUP($B$2,FY17G,8,FALSE)</f>
        <v>32405000</v>
      </c>
      <c r="L83" s="1720">
        <f>VLOOKUP($B$2,FY18G,8,FALSE)</f>
        <v>33117749</v>
      </c>
      <c r="M83" s="1720">
        <f>VLOOKUP($B$2,'FY19 All '!FY19G,8,FALSE)</f>
        <v>36417749</v>
      </c>
      <c r="N83" s="1720">
        <f>VLOOKUP($B$2,[2]!FY20G,8,FALSE)</f>
        <v>38264189</v>
      </c>
      <c r="O83" s="1523"/>
      <c r="P83" s="1720">
        <f>N83-M83</f>
        <v>1846440</v>
      </c>
      <c r="R83" s="2019"/>
      <c r="S83" s="2012"/>
    </row>
    <row r="84" spans="1:19" ht="13.5" customHeight="1">
      <c r="A84" s="2014"/>
      <c r="B84" s="2021" t="s">
        <v>232</v>
      </c>
      <c r="C84" s="1530"/>
      <c r="D84" s="1520"/>
      <c r="E84" s="1521">
        <f t="shared" ref="E84:J84" si="29">E35</f>
        <v>23631</v>
      </c>
      <c r="F84" s="1521">
        <f t="shared" si="29"/>
        <v>23754</v>
      </c>
      <c r="G84" s="1521">
        <f t="shared" si="29"/>
        <v>23696</v>
      </c>
      <c r="H84" s="1521">
        <f t="shared" si="29"/>
        <v>23996</v>
      </c>
      <c r="I84" s="1521">
        <f t="shared" si="29"/>
        <v>24117</v>
      </c>
      <c r="J84" s="1521">
        <f t="shared" si="29"/>
        <v>24432</v>
      </c>
      <c r="K84" s="1521">
        <f>K35</f>
        <v>24544</v>
      </c>
      <c r="L84" s="1521">
        <f>L35</f>
        <v>24533</v>
      </c>
      <c r="M84" s="1521">
        <f>M35</f>
        <v>24984</v>
      </c>
      <c r="N84" s="1521">
        <f>N35</f>
        <v>24776</v>
      </c>
      <c r="O84" s="1520"/>
      <c r="P84" s="1733">
        <f>N84-M84</f>
        <v>-208</v>
      </c>
      <c r="R84" s="2019"/>
      <c r="S84" s="2012"/>
    </row>
    <row r="85" spans="1:19" ht="15">
      <c r="A85" s="2014"/>
      <c r="B85" s="2021" t="s">
        <v>1055</v>
      </c>
      <c r="C85" s="1530"/>
      <c r="D85" s="1520"/>
      <c r="E85" s="1748">
        <f t="shared" ref="E85:J85" si="30">ROUND(E83/E84,2)</f>
        <v>1308.98</v>
      </c>
      <c r="F85" s="1748">
        <f t="shared" si="30"/>
        <v>1419.26</v>
      </c>
      <c r="G85" s="1748">
        <f t="shared" si="30"/>
        <v>1439.94</v>
      </c>
      <c r="H85" s="1748">
        <f t="shared" si="30"/>
        <v>1438.61</v>
      </c>
      <c r="I85" s="1748">
        <f t="shared" si="30"/>
        <v>1389.06</v>
      </c>
      <c r="J85" s="1748">
        <f t="shared" si="30"/>
        <v>1275.17</v>
      </c>
      <c r="K85" s="1748">
        <f>ROUND(K83/K84,2)</f>
        <v>1320.28</v>
      </c>
      <c r="L85" s="1748">
        <f>ROUND(L83/L84,2)</f>
        <v>1349.93</v>
      </c>
      <c r="M85" s="1748">
        <f>ROUND(M83/M84,2)</f>
        <v>1457.64</v>
      </c>
      <c r="N85" s="1748">
        <f>ROUND(N83/N84,2)</f>
        <v>1544.41</v>
      </c>
      <c r="O85" s="1520"/>
      <c r="P85" s="1748">
        <f>N85-M85</f>
        <v>86.769999999999982</v>
      </c>
      <c r="Q85" s="2070"/>
      <c r="R85" s="2019"/>
      <c r="S85" s="2012"/>
    </row>
    <row r="86" spans="1:19" ht="15">
      <c r="A86" s="2014"/>
      <c r="B86" s="2021"/>
      <c r="C86" s="1530"/>
      <c r="D86" s="1520"/>
      <c r="E86" s="1749"/>
      <c r="F86" s="1749"/>
      <c r="G86" s="1749"/>
      <c r="H86" s="1749"/>
      <c r="I86" s="1749"/>
      <c r="J86" s="1749"/>
      <c r="K86" s="1749"/>
      <c r="L86" s="1749"/>
      <c r="M86" s="1749"/>
      <c r="N86" s="1749"/>
      <c r="O86" s="1520"/>
      <c r="P86" s="1749"/>
      <c r="Q86" s="2070"/>
      <c r="R86" s="2019"/>
      <c r="S86" s="2012"/>
    </row>
    <row r="87" spans="1:19" ht="15">
      <c r="A87" s="2014"/>
      <c r="B87" s="2021" t="s">
        <v>236</v>
      </c>
      <c r="C87" s="1530"/>
      <c r="D87" s="1520"/>
      <c r="E87" s="1750">
        <f>'FY11 All '!$AS$108</f>
        <v>1635.64</v>
      </c>
      <c r="F87" s="1750">
        <f>'FY 12 All'!$AS$108</f>
        <v>1709.52</v>
      </c>
      <c r="G87" s="1750">
        <f>'FY13 All'!$AS$108</f>
        <v>1675.78</v>
      </c>
      <c r="H87" s="1750">
        <f>'FY14 All'!$AS$108</f>
        <v>1660.83</v>
      </c>
      <c r="I87" s="1750">
        <f>'FY15 All'!$AS$108</f>
        <v>1668.86</v>
      </c>
      <c r="J87" s="1750">
        <f>'FY16 All'!$AS$108</f>
        <v>1680.09</v>
      </c>
      <c r="K87" s="1750">
        <f>'FY17 All'!$AS$108</f>
        <v>1706.44</v>
      </c>
      <c r="L87" s="1750">
        <f>'FY18 All'!$AS$108</f>
        <v>1750.61</v>
      </c>
      <c r="M87" s="1750">
        <f>'FY19 All '!AS108</f>
        <v>1828.82</v>
      </c>
      <c r="N87" s="1750">
        <f>'[2]FY20 All'!$AS$108</f>
        <v>1900.38</v>
      </c>
      <c r="O87" s="1520"/>
      <c r="P87" s="1750">
        <f>N87-M87</f>
        <v>71.560000000000173</v>
      </c>
      <c r="Q87" s="2071"/>
      <c r="R87" s="2019"/>
      <c r="S87" s="2012"/>
    </row>
    <row r="88" spans="1:19" ht="15">
      <c r="A88" s="2014"/>
      <c r="B88" s="2021" t="s">
        <v>237</v>
      </c>
      <c r="C88" s="1530"/>
      <c r="D88" s="1520"/>
      <c r="E88" s="1751">
        <f t="shared" ref="E88:J88" si="31">E64</f>
        <v>0.88480000000000003</v>
      </c>
      <c r="F88" s="1751">
        <f t="shared" si="31"/>
        <v>0.88349999999999995</v>
      </c>
      <c r="G88" s="1751">
        <f t="shared" si="31"/>
        <v>0.88319999999999999</v>
      </c>
      <c r="H88" s="1751">
        <f t="shared" si="31"/>
        <v>0.88500000000000001</v>
      </c>
      <c r="I88" s="1751">
        <f t="shared" si="31"/>
        <v>0.88790000000000002</v>
      </c>
      <c r="J88" s="1751">
        <f t="shared" si="31"/>
        <v>0.88600000000000001</v>
      </c>
      <c r="K88" s="1751">
        <f>K64</f>
        <v>0.89379999999999993</v>
      </c>
      <c r="L88" s="1751">
        <f>L64</f>
        <v>0.8862000000000001</v>
      </c>
      <c r="M88" s="1751">
        <f>M64</f>
        <v>0.88400000000000001</v>
      </c>
      <c r="N88" s="1751">
        <f>N64</f>
        <v>0.89139999999999997</v>
      </c>
      <c r="O88" s="1520"/>
      <c r="P88" s="1751">
        <f>N88-M88</f>
        <v>7.3999999999999622E-3</v>
      </c>
      <c r="Q88" s="2072"/>
      <c r="R88" s="2019"/>
      <c r="S88" s="2012"/>
    </row>
    <row r="89" spans="1:19" ht="15">
      <c r="A89" s="2014"/>
      <c r="B89" s="2073" t="s">
        <v>51</v>
      </c>
      <c r="C89" s="2074"/>
      <c r="D89" s="1520"/>
      <c r="E89" s="1748">
        <f t="shared" ref="E89:J89" si="32">ROUND(E87*E88,2)</f>
        <v>1447.21</v>
      </c>
      <c r="F89" s="1748">
        <f t="shared" si="32"/>
        <v>1510.36</v>
      </c>
      <c r="G89" s="1748">
        <f t="shared" si="32"/>
        <v>1480.05</v>
      </c>
      <c r="H89" s="1748">
        <f t="shared" si="32"/>
        <v>1469.83</v>
      </c>
      <c r="I89" s="1748">
        <f t="shared" si="32"/>
        <v>1481.78</v>
      </c>
      <c r="J89" s="1748">
        <f t="shared" si="32"/>
        <v>1488.56</v>
      </c>
      <c r="K89" s="1748">
        <f>ROUND(K87*K88,2)</f>
        <v>1525.22</v>
      </c>
      <c r="L89" s="1748">
        <f>ROUND(L87*L88,2)</f>
        <v>1551.39</v>
      </c>
      <c r="M89" s="1748">
        <f>ROUND(M87*M88,2)</f>
        <v>1616.68</v>
      </c>
      <c r="N89" s="1748">
        <f>ROUND(N87*N88,2)</f>
        <v>1694</v>
      </c>
      <c r="O89" s="1520"/>
      <c r="P89" s="1748">
        <f>N89-M89</f>
        <v>77.319999999999936</v>
      </c>
      <c r="Q89" s="2075"/>
      <c r="R89" s="2019"/>
      <c r="S89" s="2012"/>
    </row>
    <row r="90" spans="1:19" ht="8.25" customHeight="1">
      <c r="A90" s="2014"/>
      <c r="B90" s="2021"/>
      <c r="C90" s="1530"/>
      <c r="D90" s="1520"/>
      <c r="E90" s="1521"/>
      <c r="F90" s="1521"/>
      <c r="G90" s="1521"/>
      <c r="H90" s="1521"/>
      <c r="I90" s="1521"/>
      <c r="J90" s="1521"/>
      <c r="K90" s="1521"/>
      <c r="L90" s="1521"/>
      <c r="M90" s="1521"/>
      <c r="N90" s="1521"/>
      <c r="O90" s="1520"/>
      <c r="P90" s="1521"/>
      <c r="R90" s="2019"/>
      <c r="S90" s="2012"/>
    </row>
    <row r="91" spans="1:19" ht="15">
      <c r="A91" s="2014"/>
      <c r="B91" s="2021" t="s">
        <v>233</v>
      </c>
      <c r="C91" s="1530"/>
      <c r="D91" s="1520"/>
      <c r="E91" s="1751"/>
      <c r="F91" s="1751"/>
      <c r="G91" s="1751"/>
      <c r="H91" s="1751"/>
      <c r="I91" s="1751"/>
      <c r="J91" s="1751"/>
      <c r="K91" s="1751"/>
      <c r="L91" s="1751"/>
      <c r="M91" s="1751"/>
      <c r="N91" s="1751"/>
      <c r="O91" s="1520"/>
      <c r="P91" s="1751"/>
      <c r="Q91" s="2072"/>
      <c r="R91" s="2019"/>
      <c r="S91" s="2012"/>
    </row>
    <row r="92" spans="1:19" ht="15">
      <c r="A92" s="2014"/>
      <c r="B92" s="2021" t="s">
        <v>52</v>
      </c>
      <c r="C92" s="1530"/>
      <c r="D92" s="1520"/>
      <c r="E92" s="1751">
        <f t="shared" ref="E92:J92" si="33">ROUND(E85/E89,3)</f>
        <v>0.90400000000000003</v>
      </c>
      <c r="F92" s="1751">
        <f t="shared" si="33"/>
        <v>0.94</v>
      </c>
      <c r="G92" s="1751">
        <f t="shared" si="33"/>
        <v>0.97299999999999998</v>
      </c>
      <c r="H92" s="1751">
        <f t="shared" si="33"/>
        <v>0.97899999999999998</v>
      </c>
      <c r="I92" s="1751">
        <f t="shared" si="33"/>
        <v>0.93700000000000006</v>
      </c>
      <c r="J92" s="1751">
        <f t="shared" si="33"/>
        <v>0.85699999999999998</v>
      </c>
      <c r="K92" s="1751">
        <f>ROUND(K85/K89,3)</f>
        <v>0.86599999999999999</v>
      </c>
      <c r="L92" s="1751">
        <f>ROUND(L85/L89,3)</f>
        <v>0.87</v>
      </c>
      <c r="M92" s="1751">
        <f>ROUND(M85/M89,3)</f>
        <v>0.90200000000000002</v>
      </c>
      <c r="N92" s="1751">
        <f>ROUND(N85/N89,3)</f>
        <v>0.91200000000000003</v>
      </c>
      <c r="O92" s="1520"/>
      <c r="P92" s="1751">
        <f>N92-M92</f>
        <v>1.0000000000000009E-2</v>
      </c>
      <c r="Q92" s="2072"/>
      <c r="R92" s="2019"/>
      <c r="S92" s="2012"/>
    </row>
    <row r="93" spans="1:19" ht="15">
      <c r="A93" s="2014"/>
      <c r="B93" s="1529"/>
      <c r="C93" s="1520"/>
      <c r="D93" s="1520"/>
      <c r="E93" s="1521"/>
      <c r="F93" s="1521"/>
      <c r="G93" s="1521"/>
      <c r="H93" s="1521"/>
      <c r="I93" s="1521"/>
      <c r="J93" s="1521"/>
      <c r="K93" s="1521"/>
      <c r="L93" s="1521"/>
      <c r="M93" s="1521"/>
      <c r="N93" s="1521"/>
      <c r="O93" s="1520"/>
      <c r="P93" s="1521"/>
      <c r="R93" s="2019"/>
      <c r="S93" s="2012"/>
    </row>
    <row r="94" spans="1:19" ht="15">
      <c r="A94" s="2014"/>
      <c r="B94" s="2076" t="s">
        <v>1148</v>
      </c>
      <c r="C94" s="2069"/>
      <c r="D94" s="1520"/>
      <c r="E94" s="1521"/>
      <c r="F94" s="1521"/>
      <c r="G94" s="1521"/>
      <c r="H94" s="1521"/>
      <c r="I94" s="1521"/>
      <c r="J94" s="1521"/>
      <c r="K94" s="1521"/>
      <c r="L94" s="1521"/>
      <c r="M94" s="1521"/>
      <c r="N94" s="1521"/>
      <c r="O94" s="1520"/>
      <c r="P94" s="1521"/>
      <c r="R94" s="2019"/>
      <c r="S94" s="2012"/>
    </row>
    <row r="95" spans="1:19" ht="15" customHeight="1">
      <c r="A95" s="2014"/>
      <c r="B95" s="2076" t="s">
        <v>1149</v>
      </c>
      <c r="C95" s="2069"/>
      <c r="D95" s="1520"/>
      <c r="E95" s="1538" t="str">
        <f t="shared" ref="E95:J95" si="34">IF(E85&gt;E89,"Funded at 100%","Funded at " &amp; E92*100 &amp;"%")</f>
        <v>Funded at 90.4%</v>
      </c>
      <c r="F95" s="1538" t="str">
        <f t="shared" si="34"/>
        <v>Funded at 94%</v>
      </c>
      <c r="G95" s="1538" t="str">
        <f t="shared" si="34"/>
        <v>Funded at 97.3%</v>
      </c>
      <c r="H95" s="1538" t="str">
        <f t="shared" si="34"/>
        <v>Funded at 97.9%</v>
      </c>
      <c r="I95" s="1538" t="str">
        <f t="shared" si="34"/>
        <v>Funded at 93.7%</v>
      </c>
      <c r="J95" s="1538" t="str">
        <f t="shared" si="34"/>
        <v>Funded at 85.7%</v>
      </c>
      <c r="K95" s="1538" t="str">
        <f>IF(K85&gt;K89,"Funded at 100%","Funded at " &amp; K92*100 &amp;"%")</f>
        <v>Funded at 86.6%</v>
      </c>
      <c r="L95" s="1538" t="str">
        <f>IF(L85&gt;L89,"Funded at 100%","Funded at " &amp; L92*100 &amp;"%")</f>
        <v>Funded at 87%</v>
      </c>
      <c r="M95" s="1538" t="str">
        <f>IF(M85&gt;M89,"Funded at 100%","Funded at " &amp; M92*100 &amp;"%")</f>
        <v>Funded at 90.2%</v>
      </c>
      <c r="N95" s="1538" t="str">
        <f>IF(N85&gt;N89,"Funded at 100%","Funded at " &amp; N92*100 &amp;"%")</f>
        <v>Funded at 91.2%</v>
      </c>
      <c r="O95" s="1520"/>
      <c r="P95" s="1538"/>
      <c r="R95" s="2019"/>
      <c r="S95" s="2012"/>
    </row>
    <row r="96" spans="1:19" ht="15.75" thickBot="1">
      <c r="A96" s="2014"/>
      <c r="B96" s="2077" t="s">
        <v>1150</v>
      </c>
      <c r="C96" s="2078"/>
      <c r="D96" s="1520"/>
      <c r="E96" s="1521"/>
      <c r="F96" s="1521"/>
      <c r="G96" s="1521"/>
      <c r="H96" s="1521"/>
      <c r="I96" s="1521"/>
      <c r="J96" s="1521"/>
      <c r="K96" s="1521"/>
      <c r="L96" s="1521"/>
      <c r="M96" s="1521"/>
      <c r="N96" s="1521"/>
      <c r="O96" s="1520"/>
      <c r="P96" s="1521"/>
      <c r="R96" s="2019"/>
      <c r="S96" s="2012"/>
    </row>
    <row r="97" spans="1:19" ht="7.5" customHeight="1" thickTop="1" thickBot="1">
      <c r="A97" s="2014"/>
      <c r="B97" s="1730"/>
      <c r="C97" s="1729"/>
      <c r="D97" s="1730"/>
      <c r="E97" s="1729"/>
      <c r="F97" s="1729"/>
      <c r="G97" s="1729"/>
      <c r="H97" s="1729"/>
      <c r="I97" s="1729"/>
      <c r="J97" s="1729"/>
      <c r="K97" s="1729"/>
      <c r="L97" s="1729"/>
      <c r="M97" s="1729"/>
      <c r="N97" s="1729"/>
      <c r="O97" s="1730"/>
      <c r="P97" s="1729"/>
      <c r="Q97" s="2045"/>
      <c r="S97" s="2012"/>
    </row>
    <row r="98" spans="1:19" ht="16.5" customHeight="1" thickTop="1">
      <c r="A98" s="2014"/>
      <c r="B98" s="2079" t="s">
        <v>276</v>
      </c>
      <c r="C98" s="1715"/>
      <c r="D98" s="1715"/>
      <c r="E98" s="1715"/>
      <c r="F98" s="1715"/>
      <c r="G98" s="1715"/>
      <c r="H98" s="1715"/>
      <c r="I98" s="1715"/>
      <c r="J98" s="1715"/>
      <c r="K98" s="1715"/>
      <c r="L98" s="1715"/>
      <c r="M98" s="1715"/>
      <c r="N98" s="1715"/>
      <c r="O98" s="1715"/>
      <c r="P98" s="1715"/>
      <c r="Q98" s="2016"/>
      <c r="S98" s="2012"/>
    </row>
    <row r="99" spans="1:19" ht="8.25" customHeight="1">
      <c r="A99" s="2014"/>
      <c r="B99" s="2021"/>
      <c r="C99" s="1530"/>
      <c r="D99" s="1531"/>
      <c r="E99" s="1530"/>
      <c r="F99" s="1530"/>
      <c r="G99" s="1530"/>
      <c r="H99" s="1530"/>
      <c r="I99" s="1530"/>
      <c r="J99" s="1530"/>
      <c r="K99" s="1530"/>
      <c r="L99" s="1530"/>
      <c r="M99" s="1530"/>
      <c r="N99" s="1530"/>
      <c r="O99" s="1531"/>
      <c r="P99" s="1530"/>
      <c r="Q99" s="372"/>
      <c r="R99" s="2019"/>
      <c r="S99" s="2012"/>
    </row>
    <row r="100" spans="1:19" ht="15">
      <c r="A100" s="2014"/>
      <c r="B100" s="2021" t="s">
        <v>53</v>
      </c>
      <c r="C100" s="1530"/>
      <c r="D100" s="1520"/>
      <c r="E100" s="1521"/>
      <c r="F100" s="1521"/>
      <c r="G100" s="1521"/>
      <c r="H100" s="1521"/>
      <c r="I100" s="1521"/>
      <c r="J100" s="1521"/>
      <c r="K100" s="1521"/>
      <c r="L100" s="1521"/>
      <c r="M100" s="1521"/>
      <c r="N100" s="1521"/>
      <c r="O100" s="1520"/>
      <c r="P100" s="1521"/>
      <c r="R100" s="2019"/>
      <c r="S100" s="2012"/>
    </row>
    <row r="101" spans="1:19" ht="15">
      <c r="A101" s="2014"/>
      <c r="B101" s="2021" t="s">
        <v>54</v>
      </c>
      <c r="C101" s="1530"/>
      <c r="D101" s="1520"/>
      <c r="E101" s="1521"/>
      <c r="F101" s="1521"/>
      <c r="G101" s="1521"/>
      <c r="H101" s="1521"/>
      <c r="I101" s="1521"/>
      <c r="J101" s="1521"/>
      <c r="K101" s="1521"/>
      <c r="L101" s="1521"/>
      <c r="M101" s="1521"/>
      <c r="N101" s="1521"/>
      <c r="O101" s="1520"/>
      <c r="P101" s="1521"/>
      <c r="R101" s="2019"/>
      <c r="S101" s="2012"/>
    </row>
    <row r="102" spans="1:19" ht="6.75" customHeight="1">
      <c r="A102" s="2014"/>
      <c r="B102" s="2021"/>
      <c r="C102" s="1530"/>
      <c r="D102" s="1520"/>
      <c r="E102" s="1521"/>
      <c r="F102" s="1521"/>
      <c r="G102" s="1521"/>
      <c r="H102" s="1521"/>
      <c r="I102" s="1521"/>
      <c r="J102" s="1521"/>
      <c r="K102" s="1521"/>
      <c r="L102" s="1521"/>
      <c r="M102" s="1521"/>
      <c r="N102" s="1521"/>
      <c r="O102" s="1520"/>
      <c r="P102" s="1521"/>
      <c r="R102" s="2019"/>
      <c r="S102" s="2012"/>
    </row>
    <row r="103" spans="1:19" ht="15">
      <c r="A103" s="2014"/>
      <c r="B103" s="2080" t="s">
        <v>334</v>
      </c>
      <c r="C103" s="2081"/>
      <c r="D103" s="1520"/>
      <c r="E103" s="1684">
        <f t="shared" ref="E103:J103" si="35">IF(OR(E78="Funded at 100%",E95="Funded at 100%"),"100%",E92)</f>
        <v>0.90400000000000003</v>
      </c>
      <c r="F103" s="1684">
        <f t="shared" si="35"/>
        <v>0.94</v>
      </c>
      <c r="G103" s="1684">
        <f t="shared" si="35"/>
        <v>0.97299999999999998</v>
      </c>
      <c r="H103" s="1684">
        <f t="shared" si="35"/>
        <v>0.97899999999999998</v>
      </c>
      <c r="I103" s="1684">
        <f t="shared" si="35"/>
        <v>0.93700000000000006</v>
      </c>
      <c r="J103" s="1684">
        <f t="shared" si="35"/>
        <v>0.85699999999999998</v>
      </c>
      <c r="K103" s="1684">
        <f>IF(OR(K78="Funded at 100%",K95="Funded at 100%"),"100%",K92)</f>
        <v>0.86599999999999999</v>
      </c>
      <c r="L103" s="1684">
        <f>IF(OR(L78="Funded at 100%",L95="Funded at 100%"),"100%",L92)</f>
        <v>0.87</v>
      </c>
      <c r="M103" s="1684">
        <f>IF(OR(M78="Funded at 100%",M95="Funded at 100%"),"100%",M92)</f>
        <v>0.90200000000000002</v>
      </c>
      <c r="N103" s="1684">
        <f>IF(OR(N78="Funded at 100%",N95="Funded at 100%"),"100%",N92)</f>
        <v>0.91200000000000003</v>
      </c>
      <c r="O103" s="1520"/>
      <c r="P103" s="1751">
        <f>M103-N103</f>
        <v>-1.0000000000000009E-2</v>
      </c>
      <c r="Q103" s="376"/>
      <c r="R103" s="2019"/>
      <c r="S103" s="2012"/>
    </row>
    <row r="104" spans="1:19" ht="3" customHeight="1" thickBot="1">
      <c r="A104" s="2014"/>
      <c r="B104" s="2082"/>
      <c r="C104" s="1530"/>
      <c r="D104" s="1520"/>
      <c r="E104" s="1521"/>
      <c r="F104" s="1521"/>
      <c r="G104" s="1521"/>
      <c r="H104" s="1521"/>
      <c r="I104" s="1521"/>
      <c r="J104" s="1521"/>
      <c r="K104" s="1521"/>
      <c r="L104" s="1521"/>
      <c r="M104" s="1521"/>
      <c r="N104" s="1521"/>
      <c r="O104" s="1520"/>
      <c r="P104" s="1521"/>
      <c r="R104" s="2019"/>
      <c r="S104" s="2012"/>
    </row>
    <row r="105" spans="1:19" ht="8.25" customHeight="1" thickTop="1">
      <c r="A105" s="2014"/>
      <c r="B105" s="1736"/>
      <c r="C105" s="1735"/>
      <c r="D105" s="1736"/>
      <c r="E105" s="1735"/>
      <c r="F105" s="1735"/>
      <c r="G105" s="1735"/>
      <c r="H105" s="1735"/>
      <c r="I105" s="1735"/>
      <c r="J105" s="1735"/>
      <c r="K105" s="1735"/>
      <c r="L105" s="1735"/>
      <c r="M105" s="1735"/>
      <c r="N105" s="1735"/>
      <c r="O105" s="1736"/>
      <c r="P105" s="1735"/>
      <c r="Q105" s="2049"/>
      <c r="S105" s="2012"/>
    </row>
    <row r="106" spans="1:19" ht="6.75" customHeight="1">
      <c r="A106" s="2011"/>
      <c r="B106" s="1714"/>
      <c r="C106" s="1737"/>
      <c r="D106" s="1714"/>
      <c r="E106" s="1737"/>
      <c r="F106" s="1737"/>
      <c r="G106" s="1737"/>
      <c r="H106" s="1737"/>
      <c r="I106" s="1737"/>
      <c r="J106" s="1737"/>
      <c r="K106" s="1737"/>
      <c r="L106" s="1737"/>
      <c r="M106" s="1737"/>
      <c r="N106" s="1737"/>
      <c r="O106" s="1714"/>
      <c r="P106" s="1737"/>
      <c r="Q106" s="2011"/>
      <c r="R106" s="2011"/>
    </row>
    <row r="107" spans="1:19" ht="20.25">
      <c r="A107" s="2008" t="s">
        <v>259</v>
      </c>
      <c r="B107" s="1520"/>
      <c r="C107" s="1521"/>
      <c r="D107" s="1520"/>
      <c r="E107" s="1521"/>
      <c r="F107" s="1521"/>
      <c r="G107" s="1521"/>
      <c r="H107" s="1521"/>
      <c r="I107" s="1521"/>
      <c r="J107" s="1521"/>
      <c r="K107" s="1521"/>
      <c r="L107" s="1521"/>
      <c r="M107" s="1521"/>
      <c r="N107" s="1521"/>
      <c r="O107" s="1520"/>
      <c r="P107" s="1521"/>
    </row>
    <row r="108" spans="1:19" ht="7.5" customHeight="1" thickBot="1">
      <c r="A108" s="2010"/>
      <c r="B108" s="2083"/>
      <c r="C108" s="2084"/>
      <c r="D108" s="1714"/>
      <c r="E108" s="1737"/>
      <c r="F108" s="1737"/>
      <c r="G108" s="1737"/>
      <c r="H108" s="1737"/>
      <c r="I108" s="1737"/>
      <c r="J108" s="1737"/>
      <c r="K108" s="1737"/>
      <c r="L108" s="1737"/>
      <c r="M108" s="1737"/>
      <c r="N108" s="1737"/>
      <c r="O108" s="1714"/>
      <c r="P108" s="1737"/>
      <c r="Q108" s="2011"/>
      <c r="R108" s="2011"/>
      <c r="S108" s="2012"/>
    </row>
    <row r="109" spans="1:19" ht="19.5" customHeight="1" thickTop="1">
      <c r="A109" s="2014"/>
      <c r="B109" s="2085" t="s">
        <v>335</v>
      </c>
      <c r="C109" s="2086"/>
      <c r="D109" s="1752"/>
      <c r="E109" s="1752"/>
      <c r="F109" s="1752"/>
      <c r="G109" s="1752"/>
      <c r="H109" s="1752"/>
      <c r="I109" s="1752"/>
      <c r="J109" s="1752"/>
      <c r="K109" s="1752"/>
      <c r="L109" s="1752"/>
      <c r="M109" s="1752"/>
      <c r="N109" s="1752"/>
      <c r="O109" s="1752"/>
      <c r="P109" s="1752"/>
      <c r="Q109" s="2087"/>
      <c r="R109" s="2019"/>
      <c r="S109" s="2012"/>
    </row>
    <row r="110" spans="1:19" ht="16.5" customHeight="1">
      <c r="A110" s="2014"/>
      <c r="B110" s="2088" t="s">
        <v>248</v>
      </c>
      <c r="C110" s="1530"/>
      <c r="D110" s="1520"/>
      <c r="E110" s="1753">
        <f t="shared" ref="E110:J110" si="36">E87</f>
        <v>1635.64</v>
      </c>
      <c r="F110" s="1753">
        <f t="shared" si="36"/>
        <v>1709.52</v>
      </c>
      <c r="G110" s="1753">
        <f t="shared" si="36"/>
        <v>1675.78</v>
      </c>
      <c r="H110" s="1753">
        <f t="shared" si="36"/>
        <v>1660.83</v>
      </c>
      <c r="I110" s="1753">
        <f t="shared" si="36"/>
        <v>1668.86</v>
      </c>
      <c r="J110" s="1753">
        <f t="shared" si="36"/>
        <v>1680.09</v>
      </c>
      <c r="K110" s="1753">
        <f>K87</f>
        <v>1706.44</v>
      </c>
      <c r="L110" s="1753">
        <f>L87</f>
        <v>1750.61</v>
      </c>
      <c r="M110" s="1753">
        <f>M87</f>
        <v>1828.82</v>
      </c>
      <c r="N110" s="1753">
        <f>N87</f>
        <v>1900.38</v>
      </c>
      <c r="O110" s="1520"/>
      <c r="P110" s="1750">
        <f>N110-M110</f>
        <v>71.560000000000173</v>
      </c>
      <c r="Q110" s="2089"/>
      <c r="R110" s="2019"/>
      <c r="S110" s="2012"/>
    </row>
    <row r="111" spans="1:19" ht="16.5" customHeight="1">
      <c r="A111" s="2014"/>
      <c r="B111" s="2088" t="s">
        <v>234</v>
      </c>
      <c r="C111" s="1530"/>
      <c r="D111" s="1520"/>
      <c r="E111" s="1754">
        <f t="shared" ref="E111:J111" si="37">E64</f>
        <v>0.88480000000000003</v>
      </c>
      <c r="F111" s="1754">
        <f t="shared" si="37"/>
        <v>0.88349999999999995</v>
      </c>
      <c r="G111" s="1754">
        <f t="shared" si="37"/>
        <v>0.88319999999999999</v>
      </c>
      <c r="H111" s="1754">
        <f t="shared" si="37"/>
        <v>0.88500000000000001</v>
      </c>
      <c r="I111" s="1754">
        <f t="shared" si="37"/>
        <v>0.88790000000000002</v>
      </c>
      <c r="J111" s="1754">
        <f t="shared" si="37"/>
        <v>0.88600000000000001</v>
      </c>
      <c r="K111" s="1754">
        <f>K64</f>
        <v>0.89379999999999993</v>
      </c>
      <c r="L111" s="1754">
        <f>L64</f>
        <v>0.8862000000000001</v>
      </c>
      <c r="M111" s="1754">
        <f>M64</f>
        <v>0.88400000000000001</v>
      </c>
      <c r="N111" s="1754">
        <f>N64</f>
        <v>0.89139999999999997</v>
      </c>
      <c r="O111" s="1520"/>
      <c r="P111" s="1754">
        <f>N111-M111</f>
        <v>7.3999999999999622E-3</v>
      </c>
      <c r="Q111" s="2090"/>
      <c r="R111" s="2019"/>
      <c r="S111" s="2012"/>
    </row>
    <row r="112" spans="1:19" ht="16.5" customHeight="1">
      <c r="A112" s="2014"/>
      <c r="B112" s="2088" t="s">
        <v>1056</v>
      </c>
      <c r="C112" s="1530"/>
      <c r="D112" s="1520"/>
      <c r="E112" s="1755">
        <f t="shared" ref="E112:J112" si="38">ROUND(E110*E111,2)</f>
        <v>1447.21</v>
      </c>
      <c r="F112" s="1755">
        <f t="shared" si="38"/>
        <v>1510.36</v>
      </c>
      <c r="G112" s="1755">
        <f t="shared" si="38"/>
        <v>1480.05</v>
      </c>
      <c r="H112" s="1755">
        <f t="shared" si="38"/>
        <v>1469.83</v>
      </c>
      <c r="I112" s="1755">
        <f t="shared" si="38"/>
        <v>1481.78</v>
      </c>
      <c r="J112" s="1755">
        <f t="shared" si="38"/>
        <v>1488.56</v>
      </c>
      <c r="K112" s="1755">
        <f>ROUND(K110*K111,2)</f>
        <v>1525.22</v>
      </c>
      <c r="L112" s="1755">
        <f>ROUND(L110*L111,2)</f>
        <v>1551.39</v>
      </c>
      <c r="M112" s="1755">
        <f>ROUND(M110*M111,2)</f>
        <v>1616.68</v>
      </c>
      <c r="N112" s="1755">
        <f>ROUND(N110*N111,2)</f>
        <v>1694</v>
      </c>
      <c r="O112" s="1520"/>
      <c r="P112" s="2137">
        <f>N112-M112</f>
        <v>77.319999999999936</v>
      </c>
      <c r="Q112" s="2090"/>
      <c r="R112" s="2019"/>
      <c r="S112" s="2012"/>
    </row>
    <row r="113" spans="1:21" ht="16.5" customHeight="1">
      <c r="A113" s="2014"/>
      <c r="B113" s="2088" t="s">
        <v>249</v>
      </c>
      <c r="C113" s="1530"/>
      <c r="D113" s="1539"/>
      <c r="E113" s="1756">
        <f t="shared" ref="E113:J113" si="39">E110</f>
        <v>1635.64</v>
      </c>
      <c r="F113" s="1756">
        <f t="shared" si="39"/>
        <v>1709.52</v>
      </c>
      <c r="G113" s="1756">
        <f t="shared" si="39"/>
        <v>1675.78</v>
      </c>
      <c r="H113" s="1756">
        <f t="shared" si="39"/>
        <v>1660.83</v>
      </c>
      <c r="I113" s="1756">
        <f t="shared" si="39"/>
        <v>1668.86</v>
      </c>
      <c r="J113" s="1756">
        <f t="shared" si="39"/>
        <v>1680.09</v>
      </c>
      <c r="K113" s="1756">
        <f>K110</f>
        <v>1706.44</v>
      </c>
      <c r="L113" s="1756">
        <f>L110</f>
        <v>1750.61</v>
      </c>
      <c r="M113" s="1756">
        <f>M110</f>
        <v>1828.82</v>
      </c>
      <c r="N113" s="1756">
        <f>N110</f>
        <v>1900.38</v>
      </c>
      <c r="O113" s="1539"/>
      <c r="P113" s="1750">
        <f>N113-M113</f>
        <v>71.560000000000173</v>
      </c>
      <c r="Q113" s="2090"/>
      <c r="R113" s="2019"/>
      <c r="S113" s="2012"/>
    </row>
    <row r="114" spans="1:21" ht="16.5" customHeight="1">
      <c r="A114" s="2014"/>
      <c r="B114" s="2088" t="s">
        <v>1057</v>
      </c>
      <c r="C114" s="1530"/>
      <c r="D114" s="1758"/>
      <c r="E114" s="1757">
        <f t="shared" ref="E114:J114" si="40">IF(E112&lt;E113,E113-E112,0)</f>
        <v>188.43000000000006</v>
      </c>
      <c r="F114" s="1757">
        <f t="shared" si="40"/>
        <v>199.16000000000008</v>
      </c>
      <c r="G114" s="1757">
        <f t="shared" si="40"/>
        <v>195.73000000000002</v>
      </c>
      <c r="H114" s="1757">
        <f t="shared" si="40"/>
        <v>191</v>
      </c>
      <c r="I114" s="1757">
        <f t="shared" si="40"/>
        <v>187.07999999999993</v>
      </c>
      <c r="J114" s="1757">
        <f t="shared" si="40"/>
        <v>191.52999999999997</v>
      </c>
      <c r="K114" s="1757">
        <f>IF(K112&lt;K113,K113-K112,0)</f>
        <v>181.22000000000003</v>
      </c>
      <c r="L114" s="1757">
        <f>IF(L112&lt;L113,L113-L112,0)</f>
        <v>199.2199999999998</v>
      </c>
      <c r="M114" s="1757">
        <f>IF(M112&lt;M113,M113-M112,0)</f>
        <v>212.13999999999987</v>
      </c>
      <c r="N114" s="1757">
        <f>IF(N112&lt;N113,N113-N112,0)</f>
        <v>206.38000000000011</v>
      </c>
      <c r="O114" s="1758"/>
      <c r="P114" s="1757">
        <f>N114-M114</f>
        <v>-5.7599999999997635</v>
      </c>
      <c r="Q114" s="2075"/>
      <c r="R114" s="2019"/>
      <c r="S114" s="2012"/>
    </row>
    <row r="115" spans="1:21" ht="16.5" customHeight="1">
      <c r="A115" s="2014"/>
      <c r="B115" s="2021" t="s">
        <v>347</v>
      </c>
      <c r="C115" s="1530"/>
      <c r="D115" s="1520"/>
      <c r="E115" s="1521"/>
      <c r="F115" s="1521"/>
      <c r="G115" s="1521"/>
      <c r="H115" s="1521"/>
      <c r="I115" s="1521"/>
      <c r="J115" s="1521"/>
      <c r="K115" s="1521"/>
      <c r="L115" s="1521"/>
      <c r="M115" s="1521"/>
      <c r="N115" s="1521"/>
      <c r="O115" s="1520"/>
      <c r="P115" s="1521"/>
      <c r="R115" s="2019"/>
      <c r="S115" s="2012"/>
    </row>
    <row r="116" spans="1:21" ht="16.5" customHeight="1">
      <c r="A116" s="2014"/>
      <c r="B116" s="2021"/>
      <c r="C116" s="1530"/>
      <c r="D116" s="1520"/>
      <c r="E116" s="1521"/>
      <c r="F116" s="1521"/>
      <c r="G116" s="1521"/>
      <c r="H116" s="1521"/>
      <c r="I116" s="1521"/>
      <c r="J116" s="1521"/>
      <c r="K116" s="1521"/>
      <c r="L116" s="1521"/>
      <c r="M116" s="1521"/>
      <c r="N116" s="1521"/>
      <c r="O116" s="1520"/>
      <c r="P116" s="1521"/>
      <c r="R116" s="2019"/>
      <c r="S116" s="2012"/>
    </row>
    <row r="117" spans="1:21" ht="16.5" customHeight="1">
      <c r="A117" s="2014"/>
      <c r="B117" s="2021" t="s">
        <v>319</v>
      </c>
      <c r="C117" s="1530"/>
      <c r="D117" s="1520"/>
      <c r="E117" s="1521">
        <f t="shared" ref="E117:J117" si="41">E35</f>
        <v>23631</v>
      </c>
      <c r="F117" s="1521">
        <f t="shared" si="41"/>
        <v>23754</v>
      </c>
      <c r="G117" s="1521">
        <f t="shared" si="41"/>
        <v>23696</v>
      </c>
      <c r="H117" s="1521">
        <f t="shared" si="41"/>
        <v>23996</v>
      </c>
      <c r="I117" s="1521">
        <f t="shared" si="41"/>
        <v>24117</v>
      </c>
      <c r="J117" s="1521">
        <f t="shared" si="41"/>
        <v>24432</v>
      </c>
      <c r="K117" s="1521">
        <f>K35</f>
        <v>24544</v>
      </c>
      <c r="L117" s="1521">
        <f>L35</f>
        <v>24533</v>
      </c>
      <c r="M117" s="1521">
        <f>M35</f>
        <v>24984</v>
      </c>
      <c r="N117" s="1521">
        <f>N35</f>
        <v>24776</v>
      </c>
      <c r="O117" s="1520"/>
      <c r="P117" s="1720">
        <f>N117-M117</f>
        <v>-208</v>
      </c>
      <c r="R117" s="2019"/>
      <c r="S117" s="2012"/>
    </row>
    <row r="118" spans="1:21" ht="18.75" customHeight="1" thickBot="1">
      <c r="A118" s="2014"/>
      <c r="B118" s="2030" t="s">
        <v>1058</v>
      </c>
      <c r="C118" s="2031"/>
      <c r="D118" s="1520"/>
      <c r="E118" s="1759">
        <f t="shared" ref="E118:J118" si="42">ROUND(E114*E117,0)</f>
        <v>4452789</v>
      </c>
      <c r="F118" s="1759">
        <f t="shared" si="42"/>
        <v>4730847</v>
      </c>
      <c r="G118" s="1759">
        <f t="shared" si="42"/>
        <v>4638018</v>
      </c>
      <c r="H118" s="1759">
        <f t="shared" si="42"/>
        <v>4583236</v>
      </c>
      <c r="I118" s="1759">
        <f t="shared" si="42"/>
        <v>4511808</v>
      </c>
      <c r="J118" s="1759">
        <f t="shared" si="42"/>
        <v>4679461</v>
      </c>
      <c r="K118" s="1759">
        <f>ROUND(K114*K117,0)</f>
        <v>4447864</v>
      </c>
      <c r="L118" s="1759">
        <f>ROUND(L114*L117,0)</f>
        <v>4887464</v>
      </c>
      <c r="M118" s="1759">
        <f>ROUND(M114*M117,0)</f>
        <v>5300106</v>
      </c>
      <c r="N118" s="1759">
        <f>ROUND(N114*N117,0)</f>
        <v>5113271</v>
      </c>
      <c r="O118" s="1520"/>
      <c r="P118" s="1759">
        <f>N118-M118</f>
        <v>-186835</v>
      </c>
      <c r="Q118" s="2091"/>
      <c r="R118" s="2019"/>
      <c r="S118" s="2012"/>
    </row>
    <row r="119" spans="1:21" ht="12.75" customHeight="1" thickTop="1" thickBot="1">
      <c r="A119" s="2014"/>
      <c r="B119" s="2092"/>
      <c r="C119" s="1769"/>
      <c r="D119" s="1520"/>
      <c r="E119" s="1761"/>
      <c r="F119" s="1761"/>
      <c r="G119" s="1761"/>
      <c r="H119" s="1761"/>
      <c r="I119" s="1761"/>
      <c r="J119" s="1761"/>
      <c r="K119" s="1761"/>
      <c r="L119" s="1761"/>
      <c r="M119" s="1761"/>
      <c r="N119" s="1761"/>
      <c r="O119" s="1520"/>
      <c r="P119" s="1761"/>
      <c r="Q119" s="2093"/>
      <c r="R119" s="2019"/>
      <c r="S119" s="2012"/>
    </row>
    <row r="120" spans="1:21" ht="9" customHeight="1" thickTop="1" thickBot="1">
      <c r="A120" s="2014"/>
      <c r="B120" s="2094"/>
      <c r="C120" s="1762"/>
      <c r="D120" s="1730"/>
      <c r="E120" s="1762"/>
      <c r="F120" s="1762"/>
      <c r="G120" s="1762"/>
      <c r="H120" s="1762"/>
      <c r="I120" s="1762"/>
      <c r="J120" s="1762"/>
      <c r="K120" s="1762"/>
      <c r="L120" s="1762"/>
      <c r="M120" s="1762"/>
      <c r="N120" s="1762"/>
      <c r="O120" s="1730"/>
      <c r="P120" s="1762"/>
      <c r="Q120" s="2095"/>
      <c r="S120" s="2012"/>
    </row>
    <row r="121" spans="1:21" ht="18.75" customHeight="1" thickTop="1">
      <c r="A121" s="2014"/>
      <c r="B121" s="2085" t="s">
        <v>336</v>
      </c>
      <c r="C121" s="2086"/>
      <c r="D121" s="1752"/>
      <c r="E121" s="1763"/>
      <c r="F121" s="1763"/>
      <c r="G121" s="1763"/>
      <c r="H121" s="1763"/>
      <c r="I121" s="1763"/>
      <c r="J121" s="1763"/>
      <c r="K121" s="1763"/>
      <c r="L121" s="1763"/>
      <c r="M121" s="1763"/>
      <c r="N121" s="1763"/>
      <c r="O121" s="1752"/>
      <c r="P121" s="1763"/>
      <c r="Q121" s="2096"/>
      <c r="R121" s="377"/>
      <c r="S121" s="2054"/>
    </row>
    <row r="122" spans="1:21" ht="15">
      <c r="A122" s="2014"/>
      <c r="B122" s="2021" t="s">
        <v>337</v>
      </c>
      <c r="C122" s="1530"/>
      <c r="D122" s="1531"/>
      <c r="E122" s="1764">
        <f t="shared" ref="E122:J122" si="43">E118</f>
        <v>4452789</v>
      </c>
      <c r="F122" s="1764">
        <f t="shared" si="43"/>
        <v>4730847</v>
      </c>
      <c r="G122" s="1764">
        <f t="shared" si="43"/>
        <v>4638018</v>
      </c>
      <c r="H122" s="1764">
        <f t="shared" si="43"/>
        <v>4583236</v>
      </c>
      <c r="I122" s="1764">
        <f t="shared" si="43"/>
        <v>4511808</v>
      </c>
      <c r="J122" s="1764">
        <f t="shared" si="43"/>
        <v>4679461</v>
      </c>
      <c r="K122" s="1764">
        <f>K118</f>
        <v>4447864</v>
      </c>
      <c r="L122" s="1764">
        <f>L118</f>
        <v>4887464</v>
      </c>
      <c r="M122" s="1764">
        <f>M118</f>
        <v>5300106</v>
      </c>
      <c r="N122" s="1764">
        <f>N118</f>
        <v>5113271</v>
      </c>
      <c r="O122" s="1531"/>
      <c r="P122" s="1720">
        <f>N122-M122</f>
        <v>-186835</v>
      </c>
      <c r="Q122" s="2097"/>
      <c r="R122" s="377"/>
      <c r="S122" s="366"/>
      <c r="T122" s="2098"/>
      <c r="U122" s="2099"/>
    </row>
    <row r="123" spans="1:21" ht="16.5" customHeight="1">
      <c r="A123" s="2014"/>
      <c r="B123" s="2021" t="s">
        <v>338</v>
      </c>
      <c r="C123" s="1530"/>
      <c r="D123" s="1766"/>
      <c r="E123" s="1765">
        <f t="shared" ref="E123:J123" si="44">E103</f>
        <v>0.90400000000000003</v>
      </c>
      <c r="F123" s="1765">
        <f t="shared" si="44"/>
        <v>0.94</v>
      </c>
      <c r="G123" s="1765">
        <f t="shared" si="44"/>
        <v>0.97299999999999998</v>
      </c>
      <c r="H123" s="1765">
        <f t="shared" si="44"/>
        <v>0.97899999999999998</v>
      </c>
      <c r="I123" s="1765">
        <f t="shared" si="44"/>
        <v>0.93700000000000006</v>
      </c>
      <c r="J123" s="1765">
        <f t="shared" si="44"/>
        <v>0.85699999999999998</v>
      </c>
      <c r="K123" s="1765">
        <f>K103</f>
        <v>0.86599999999999999</v>
      </c>
      <c r="L123" s="1765">
        <f>L103</f>
        <v>0.87</v>
      </c>
      <c r="M123" s="1765">
        <f>M103</f>
        <v>0.90200000000000002</v>
      </c>
      <c r="N123" s="1765">
        <f>N103</f>
        <v>0.91200000000000003</v>
      </c>
      <c r="O123" s="1766"/>
      <c r="P123" s="1754">
        <f>N123-M123</f>
        <v>1.0000000000000009E-2</v>
      </c>
      <c r="Q123" s="2100"/>
      <c r="R123" s="377"/>
    </row>
    <row r="124" spans="1:21" ht="15.75" thickBot="1">
      <c r="A124" s="2014"/>
      <c r="B124" s="2030" t="s">
        <v>343</v>
      </c>
      <c r="C124" s="1530"/>
      <c r="D124" s="1767"/>
      <c r="E124" s="1759">
        <f t="shared" ref="E124:J124" si="45">ROUND(E122*E123,0)</f>
        <v>4025321</v>
      </c>
      <c r="F124" s="1759">
        <f t="shared" si="45"/>
        <v>4446996</v>
      </c>
      <c r="G124" s="1759">
        <f t="shared" si="45"/>
        <v>4512792</v>
      </c>
      <c r="H124" s="1759">
        <f t="shared" si="45"/>
        <v>4486988</v>
      </c>
      <c r="I124" s="1759">
        <f t="shared" si="45"/>
        <v>4227564</v>
      </c>
      <c r="J124" s="1759">
        <f t="shared" si="45"/>
        <v>4010298</v>
      </c>
      <c r="K124" s="1759">
        <f>ROUND(K122*K123,0)</f>
        <v>3851850</v>
      </c>
      <c r="L124" s="1759">
        <f>ROUND(L122*L123,0)</f>
        <v>4252094</v>
      </c>
      <c r="M124" s="1759">
        <f>ROUND(M122*M123,0)</f>
        <v>4780696</v>
      </c>
      <c r="N124" s="1759">
        <f>ROUND(N122*N123,0)</f>
        <v>4663303</v>
      </c>
      <c r="O124" s="1767"/>
      <c r="P124" s="1759">
        <f>N124-M124</f>
        <v>-117393</v>
      </c>
      <c r="Q124" s="2097"/>
      <c r="R124" s="377"/>
    </row>
    <row r="125" spans="1:21" ht="12.75" customHeight="1" thickTop="1" thickBot="1">
      <c r="A125" s="2014"/>
      <c r="B125" s="2082"/>
      <c r="C125" s="2101"/>
      <c r="D125" s="1540"/>
      <c r="E125" s="1768"/>
      <c r="F125" s="1768"/>
      <c r="G125" s="1768"/>
      <c r="H125" s="1768"/>
      <c r="I125" s="1768"/>
      <c r="J125" s="1768"/>
      <c r="K125" s="1768"/>
      <c r="L125" s="1768"/>
      <c r="M125" s="1768"/>
      <c r="N125" s="1768"/>
      <c r="O125" s="1540"/>
      <c r="P125" s="1768"/>
      <c r="Q125" s="2102"/>
      <c r="R125" s="377"/>
      <c r="S125" s="2054"/>
    </row>
    <row r="126" spans="1:21" s="372" customFormat="1" ht="8.25" customHeight="1" thickTop="1" thickBot="1">
      <c r="B126" s="1531"/>
      <c r="C126" s="1530"/>
      <c r="D126" s="1531"/>
      <c r="E126" s="1769"/>
      <c r="F126" s="1769"/>
      <c r="G126" s="1769"/>
      <c r="H126" s="1769"/>
      <c r="I126" s="1769"/>
      <c r="J126" s="1769"/>
      <c r="K126" s="1769"/>
      <c r="L126" s="1769"/>
      <c r="M126" s="1769"/>
      <c r="N126" s="1769"/>
      <c r="O126" s="1531"/>
      <c r="P126" s="1769"/>
      <c r="Q126" s="2103"/>
      <c r="R126" s="377"/>
      <c r="S126" s="2054"/>
    </row>
    <row r="127" spans="1:21" ht="17.25" customHeight="1" thickTop="1">
      <c r="A127" s="2014"/>
      <c r="B127" s="2085" t="s">
        <v>339</v>
      </c>
      <c r="C127" s="2086"/>
      <c r="D127" s="1752"/>
      <c r="E127" s="1763"/>
      <c r="F127" s="1763"/>
      <c r="G127" s="1763"/>
      <c r="H127" s="1763"/>
      <c r="I127" s="1763"/>
      <c r="J127" s="1763"/>
      <c r="K127" s="1763"/>
      <c r="L127" s="1763"/>
      <c r="M127" s="1763"/>
      <c r="N127" s="1763"/>
      <c r="O127" s="1752"/>
      <c r="P127" s="1763"/>
      <c r="Q127" s="2096"/>
      <c r="R127" s="2019"/>
      <c r="S127" s="2012"/>
    </row>
    <row r="128" spans="1:21" s="367" customFormat="1" ht="8.25" customHeight="1" thickBot="1">
      <c r="A128" s="2104"/>
      <c r="B128" s="2105"/>
      <c r="C128" s="2018"/>
      <c r="D128" s="1530"/>
      <c r="E128" s="1769"/>
      <c r="F128" s="1769"/>
      <c r="G128" s="1769"/>
      <c r="H128" s="1769"/>
      <c r="I128" s="1769"/>
      <c r="J128" s="1769"/>
      <c r="K128" s="1769"/>
      <c r="L128" s="1769"/>
      <c r="M128" s="1769"/>
      <c r="N128" s="1769"/>
      <c r="O128" s="1530"/>
      <c r="P128" s="1769"/>
      <c r="Q128" s="2106"/>
      <c r="R128" s="2107"/>
      <c r="S128" s="2108"/>
    </row>
    <row r="129" spans="1:19" ht="17.25" customHeight="1">
      <c r="A129" s="2014"/>
      <c r="B129" s="2109" t="s">
        <v>1341</v>
      </c>
      <c r="C129" s="2110"/>
      <c r="D129" s="1531"/>
      <c r="E129" s="1769"/>
      <c r="F129" s="1769"/>
      <c r="G129" s="1769"/>
      <c r="H129" s="2111" t="s">
        <v>1038</v>
      </c>
      <c r="I129" s="1770"/>
      <c r="J129" s="1770"/>
      <c r="K129" s="1770"/>
      <c r="L129" s="1770"/>
      <c r="M129" s="1770"/>
      <c r="N129" s="1770"/>
      <c r="O129" s="1531"/>
      <c r="P129" s="1770"/>
      <c r="Q129" s="2112"/>
      <c r="R129" s="2019"/>
      <c r="S129" s="2012"/>
    </row>
    <row r="130" spans="1:19" ht="14.1" customHeight="1">
      <c r="A130" s="2014"/>
      <c r="B130" s="2021" t="s">
        <v>251</v>
      </c>
      <c r="C130" s="1530"/>
      <c r="D130" s="1531"/>
      <c r="E130" s="1769"/>
      <c r="F130" s="1769"/>
      <c r="G130" s="1769"/>
      <c r="H130" s="2113" t="s">
        <v>1040</v>
      </c>
      <c r="I130" s="1770"/>
      <c r="J130" s="1770"/>
      <c r="K130" s="1770"/>
      <c r="L130" s="1770"/>
      <c r="M130" s="1770"/>
      <c r="N130" s="1770"/>
      <c r="O130" s="1531"/>
      <c r="P130" s="1770"/>
      <c r="Q130" s="2112"/>
      <c r="R130" s="2019"/>
      <c r="S130" s="2012"/>
    </row>
    <row r="131" spans="1:19" ht="14.1" customHeight="1" thickBot="1">
      <c r="A131" s="2014"/>
      <c r="B131" s="2021" t="s">
        <v>252</v>
      </c>
      <c r="C131" s="1530"/>
      <c r="D131" s="1531"/>
      <c r="E131" s="1769"/>
      <c r="F131" s="1769"/>
      <c r="G131" s="1769"/>
      <c r="H131" s="2114" t="s">
        <v>1039</v>
      </c>
      <c r="I131" s="1770"/>
      <c r="J131" s="1770"/>
      <c r="K131" s="1770"/>
      <c r="L131" s="1770"/>
      <c r="M131" s="1770"/>
      <c r="N131" s="1770"/>
      <c r="O131" s="1531"/>
      <c r="P131" s="1770"/>
      <c r="Q131" s="2112"/>
      <c r="R131" s="2019"/>
      <c r="S131" s="2012"/>
    </row>
    <row r="132" spans="1:19" ht="14.1" customHeight="1">
      <c r="A132" s="2014"/>
      <c r="B132" s="2021" t="s">
        <v>55</v>
      </c>
      <c r="C132" s="1530"/>
      <c r="D132" s="1531"/>
      <c r="E132" s="1769"/>
      <c r="F132" s="1769"/>
      <c r="G132" s="1769"/>
      <c r="H132" s="1769"/>
      <c r="I132" s="1769"/>
      <c r="J132" s="1769"/>
      <c r="K132" s="1769"/>
      <c r="L132" s="1769"/>
      <c r="M132" s="1769"/>
      <c r="N132" s="1769"/>
      <c r="O132" s="1531"/>
      <c r="P132" s="1769"/>
      <c r="Q132" s="2112"/>
      <c r="R132" s="2019"/>
      <c r="S132" s="2012"/>
    </row>
    <row r="133" spans="1:19" ht="9.75" customHeight="1">
      <c r="A133" s="2014"/>
      <c r="B133" s="2021"/>
      <c r="C133" s="1530"/>
      <c r="D133" s="1531"/>
      <c r="E133" s="1769"/>
      <c r="F133" s="1769"/>
      <c r="G133" s="1769"/>
      <c r="H133" s="1769"/>
      <c r="I133" s="1769"/>
      <c r="J133" s="1769"/>
      <c r="K133" s="1769"/>
      <c r="L133" s="1769"/>
      <c r="M133" s="1769"/>
      <c r="N133" s="1769"/>
      <c r="O133" s="1531"/>
      <c r="P133" s="1769"/>
      <c r="Q133" s="2112"/>
      <c r="R133" s="2019"/>
      <c r="S133" s="2012"/>
    </row>
    <row r="134" spans="1:19" ht="15.75" customHeight="1">
      <c r="A134" s="2014"/>
      <c r="B134" s="2088" t="s">
        <v>340</v>
      </c>
      <c r="C134" s="1530"/>
      <c r="D134" s="1531"/>
      <c r="E134" s="1771" t="str">
        <f>VLOOKUP($B$2,FY11C,16,FALSE)</f>
        <v xml:space="preserve"> </v>
      </c>
      <c r="F134" s="1771" t="str">
        <f>VLOOKUP($B$2,FY12C,16,FALSE)</f>
        <v xml:space="preserve"> </v>
      </c>
      <c r="G134" s="1771" t="str">
        <f>VLOOKUP($B$2,FY13C,16,FALSE)</f>
        <v xml:space="preserve"> </v>
      </c>
      <c r="H134" s="1771" t="str">
        <f>VLOOKUP($B$2,FY14C,16,FALSE)</f>
        <v xml:space="preserve"> </v>
      </c>
      <c r="I134" s="1771"/>
      <c r="J134" s="1771"/>
      <c r="K134" s="1771"/>
      <c r="L134" s="1771"/>
      <c r="M134" s="1771"/>
      <c r="N134" s="1771"/>
      <c r="O134" s="1531"/>
      <c r="P134" s="1771"/>
      <c r="Q134" s="2112"/>
      <c r="R134" s="2019"/>
      <c r="S134" s="2012"/>
    </row>
    <row r="135" spans="1:19" ht="14.1" customHeight="1">
      <c r="A135" s="2014"/>
      <c r="B135" s="2088" t="s">
        <v>341</v>
      </c>
      <c r="C135" s="1530"/>
      <c r="D135" s="1531"/>
      <c r="E135" s="1720">
        <f>VLOOKUP($B$2,FY11C,17,FALSE)</f>
        <v>0</v>
      </c>
      <c r="F135" s="1720">
        <f>VLOOKUP($B$2,FY12C,17,FALSE)</f>
        <v>0</v>
      </c>
      <c r="G135" s="1720">
        <f>VLOOKUP($B$2,FY13C,17,FALSE)</f>
        <v>0</v>
      </c>
      <c r="H135" s="1720">
        <f>VLOOKUP($B$2,FY14C,17,FALSE)</f>
        <v>0</v>
      </c>
      <c r="I135" s="1720">
        <v>0</v>
      </c>
      <c r="J135" s="1720">
        <v>0</v>
      </c>
      <c r="K135" s="1720">
        <v>0</v>
      </c>
      <c r="L135" s="1720">
        <v>0</v>
      </c>
      <c r="M135" s="1720">
        <v>0</v>
      </c>
      <c r="N135" s="1720">
        <v>0</v>
      </c>
      <c r="O135" s="1531"/>
      <c r="P135" s="1720">
        <f>N135-M135</f>
        <v>0</v>
      </c>
      <c r="Q135" s="2112"/>
      <c r="R135" s="2019"/>
      <c r="S135" s="2012"/>
    </row>
    <row r="136" spans="1:19" ht="17.25" customHeight="1" thickBot="1">
      <c r="A136" s="2014"/>
      <c r="B136" s="2115" t="s">
        <v>342</v>
      </c>
      <c r="C136" s="1530"/>
      <c r="D136" s="1541"/>
      <c r="E136" s="1760">
        <f t="shared" ref="E136:J136" si="46">IF(E135&gt;0,E118-E135,E124)</f>
        <v>4025321</v>
      </c>
      <c r="F136" s="1760">
        <f t="shared" si="46"/>
        <v>4446996</v>
      </c>
      <c r="G136" s="1760">
        <f t="shared" si="46"/>
        <v>4512792</v>
      </c>
      <c r="H136" s="1760">
        <f t="shared" si="46"/>
        <v>4486988</v>
      </c>
      <c r="I136" s="1760">
        <f t="shared" si="46"/>
        <v>4227564</v>
      </c>
      <c r="J136" s="1760">
        <f t="shared" si="46"/>
        <v>4010298</v>
      </c>
      <c r="K136" s="1760">
        <f>IF(K135&gt;0,K118-K135,K124)</f>
        <v>3851850</v>
      </c>
      <c r="L136" s="1760">
        <f>IF(L135&gt;0,L118-L135,L124)</f>
        <v>4252094</v>
      </c>
      <c r="M136" s="1760">
        <f>IF(M135&gt;0,M118-M135,M124)</f>
        <v>4780696</v>
      </c>
      <c r="N136" s="1760">
        <f>IF(N135&gt;0,N118-N135,N124)</f>
        <v>4663303</v>
      </c>
      <c r="O136" s="1541"/>
      <c r="P136" s="1759">
        <f t="shared" ref="P136" si="47">M136-L136</f>
        <v>528602</v>
      </c>
      <c r="Q136" s="2112"/>
      <c r="R136" s="2019"/>
      <c r="S136" s="2012"/>
    </row>
    <row r="137" spans="1:19" ht="17.25" customHeight="1" thickTop="1">
      <c r="A137" s="2014"/>
      <c r="B137" s="2088" t="s">
        <v>344</v>
      </c>
      <c r="C137" s="1530"/>
      <c r="D137" s="1541"/>
      <c r="E137" s="1547"/>
      <c r="F137" s="1547"/>
      <c r="G137" s="1547"/>
      <c r="H137" s="1547"/>
      <c r="I137" s="1547"/>
      <c r="J137" s="1547"/>
      <c r="K137" s="1547"/>
      <c r="L137" s="1547"/>
      <c r="M137" s="1547"/>
      <c r="N137" s="1547"/>
      <c r="O137" s="1541"/>
      <c r="P137" s="1547"/>
      <c r="Q137" s="2112"/>
      <c r="R137" s="2019"/>
      <c r="S137" s="2012"/>
    </row>
    <row r="138" spans="1:19" ht="14.1" customHeight="1">
      <c r="A138" s="2014"/>
      <c r="B138" s="2021"/>
      <c r="C138" s="1530"/>
      <c r="D138" s="1531"/>
      <c r="E138" s="1769"/>
      <c r="F138" s="1769"/>
      <c r="G138" s="1769"/>
      <c r="H138" s="1769"/>
      <c r="I138" s="1769"/>
      <c r="J138" s="1769"/>
      <c r="K138" s="1769"/>
      <c r="L138" s="1769"/>
      <c r="M138" s="1769"/>
      <c r="N138" s="1769"/>
      <c r="O138" s="1531"/>
      <c r="P138" s="1769"/>
      <c r="Q138" s="2112"/>
      <c r="R138" s="2019"/>
      <c r="S138" s="2012"/>
    </row>
    <row r="139" spans="1:19" ht="14.1" customHeight="1">
      <c r="A139" s="2014"/>
      <c r="B139" s="2021" t="s">
        <v>253</v>
      </c>
      <c r="C139" s="1530"/>
      <c r="D139" s="1531"/>
      <c r="E139" s="1769"/>
      <c r="F139" s="1769"/>
      <c r="G139" s="1769"/>
      <c r="H139" s="1769"/>
      <c r="I139" s="1769"/>
      <c r="J139" s="1769"/>
      <c r="K139" s="1769"/>
      <c r="L139" s="1769"/>
      <c r="M139" s="1769"/>
      <c r="N139" s="1769"/>
      <c r="O139" s="1531"/>
      <c r="P139" s="1769"/>
      <c r="Q139" s="2112"/>
      <c r="R139" s="2019"/>
      <c r="S139" s="2012"/>
    </row>
    <row r="140" spans="1:19" ht="19.5" thickBot="1">
      <c r="A140" s="2014"/>
      <c r="B140" s="2082" t="s">
        <v>254</v>
      </c>
      <c r="C140" s="2101"/>
      <c r="D140" s="1540"/>
      <c r="E140" s="1768"/>
      <c r="F140" s="1768"/>
      <c r="G140" s="1768"/>
      <c r="H140" s="1768"/>
      <c r="I140" s="1768"/>
      <c r="J140" s="1768"/>
      <c r="K140" s="1768"/>
      <c r="L140" s="1768"/>
      <c r="M140" s="1768"/>
      <c r="N140" s="1768"/>
      <c r="O140" s="1540"/>
      <c r="P140" s="1768"/>
      <c r="Q140" s="2102"/>
      <c r="R140" s="2019"/>
      <c r="S140" s="2012"/>
    </row>
    <row r="141" spans="1:19" ht="8.25" customHeight="1" thickTop="1" thickBot="1">
      <c r="A141" s="2014"/>
      <c r="B141" s="1730"/>
      <c r="C141" s="1729"/>
      <c r="D141" s="1730"/>
      <c r="E141" s="1762"/>
      <c r="F141" s="1762"/>
      <c r="G141" s="1762"/>
      <c r="H141" s="1762"/>
      <c r="I141" s="1762"/>
      <c r="J141" s="1762"/>
      <c r="K141" s="1762"/>
      <c r="L141" s="1762"/>
      <c r="M141" s="1762"/>
      <c r="N141" s="1762"/>
      <c r="O141" s="1730"/>
      <c r="P141" s="1762"/>
      <c r="Q141" s="2095"/>
      <c r="S141" s="2012"/>
    </row>
    <row r="142" spans="1:19" ht="18.75" customHeight="1" thickTop="1">
      <c r="A142" s="2014"/>
      <c r="B142" s="2085" t="s">
        <v>345</v>
      </c>
      <c r="C142" s="2086"/>
      <c r="D142" s="1752"/>
      <c r="E142" s="1763"/>
      <c r="F142" s="1763"/>
      <c r="G142" s="1763"/>
      <c r="H142" s="1763"/>
      <c r="I142" s="1763"/>
      <c r="J142" s="1763"/>
      <c r="K142" s="1763"/>
      <c r="L142" s="1763"/>
      <c r="M142" s="1763"/>
      <c r="N142" s="1763"/>
      <c r="O142" s="1752"/>
      <c r="P142" s="1763"/>
      <c r="Q142" s="2096"/>
      <c r="R142" s="2019"/>
      <c r="S142" s="2012"/>
    </row>
    <row r="143" spans="1:19" ht="20.100000000000001" customHeight="1">
      <c r="A143" s="2014"/>
      <c r="B143" s="2021" t="s">
        <v>780</v>
      </c>
      <c r="C143" s="1530"/>
      <c r="D143" s="1520"/>
      <c r="E143" s="2042">
        <f>'FY11 All '!$AZ$106</f>
        <v>223332463.30000001</v>
      </c>
      <c r="F143" s="2042">
        <f>'FY 12 All'!$AZ$106</f>
        <v>225704840</v>
      </c>
      <c r="G143" s="2042">
        <f>'FY13 All'!$AZ$106</f>
        <v>217021091.90000001</v>
      </c>
      <c r="H143" s="2042">
        <f>'FY14 All'!$EU$122</f>
        <v>211974934</v>
      </c>
      <c r="I143" s="1727">
        <f>'FY15 All'!$EU$122</f>
        <v>206029339</v>
      </c>
      <c r="J143" s="1727">
        <f>'FY16 All'!$EU$122</f>
        <v>203240673</v>
      </c>
      <c r="K143" s="1727">
        <f>'FY17 All'!$EU$122</f>
        <v>216797638</v>
      </c>
      <c r="L143" s="1727">
        <f>'FY18 All'!$EU$122</f>
        <v>223049727</v>
      </c>
      <c r="M143" s="1727">
        <f>'FY19 All '!$EU$122</f>
        <v>224443538</v>
      </c>
      <c r="N143" s="1727">
        <f>'FY20 All'!$EU$122</f>
        <v>245770983</v>
      </c>
      <c r="O143" s="1520"/>
      <c r="P143" s="1727">
        <f>N143-M143</f>
        <v>21327445</v>
      </c>
      <c r="Q143" s="2043"/>
      <c r="R143" s="2019"/>
      <c r="S143" s="2012"/>
    </row>
    <row r="144" spans="1:19" ht="20.100000000000001" customHeight="1">
      <c r="A144" s="2014"/>
      <c r="B144" s="2030" t="s">
        <v>660</v>
      </c>
      <c r="C144" s="1530"/>
      <c r="D144" s="1520"/>
      <c r="E144" s="1717">
        <f t="shared" ref="E144:J144" si="48">E136</f>
        <v>4025321</v>
      </c>
      <c r="F144" s="1717">
        <f t="shared" si="48"/>
        <v>4446996</v>
      </c>
      <c r="G144" s="1717">
        <f t="shared" si="48"/>
        <v>4512792</v>
      </c>
      <c r="H144" s="1717">
        <f t="shared" si="48"/>
        <v>4486988</v>
      </c>
      <c r="I144" s="1717">
        <f t="shared" si="48"/>
        <v>4227564</v>
      </c>
      <c r="J144" s="1717">
        <f t="shared" si="48"/>
        <v>4010298</v>
      </c>
      <c r="K144" s="1717">
        <f>K136</f>
        <v>3851850</v>
      </c>
      <c r="L144" s="1717">
        <f>L136</f>
        <v>4252094</v>
      </c>
      <c r="M144" s="1717">
        <f>M136</f>
        <v>4780696</v>
      </c>
      <c r="N144" s="1717">
        <f>N136</f>
        <v>4663303</v>
      </c>
      <c r="O144" s="1520"/>
      <c r="P144" s="1717">
        <f>N144-M144</f>
        <v>-117393</v>
      </c>
      <c r="Q144" s="2043"/>
      <c r="R144" s="2019"/>
      <c r="S144" s="2012"/>
    </row>
    <row r="145" spans="1:19" ht="20.100000000000001" customHeight="1">
      <c r="A145" s="2014"/>
      <c r="B145" s="2021" t="s">
        <v>346</v>
      </c>
      <c r="C145" s="1530"/>
      <c r="D145" s="1542"/>
      <c r="E145" s="1772">
        <f t="shared" ref="E145:J145" si="49">E144/E143</f>
        <v>1.8023895588313247E-2</v>
      </c>
      <c r="F145" s="1772">
        <f t="shared" si="49"/>
        <v>1.9702705533474602E-2</v>
      </c>
      <c r="G145" s="1772">
        <f t="shared" si="49"/>
        <v>2.0794255343989446E-2</v>
      </c>
      <c r="H145" s="1772">
        <f t="shared" si="49"/>
        <v>2.1167540497972273E-2</v>
      </c>
      <c r="I145" s="1772">
        <f t="shared" si="49"/>
        <v>2.0519232942838302E-2</v>
      </c>
      <c r="J145" s="1772">
        <f t="shared" si="49"/>
        <v>1.9731768945677523E-2</v>
      </c>
      <c r="K145" s="1772">
        <f>K144/K143</f>
        <v>1.7767029362192589E-2</v>
      </c>
      <c r="L145" s="1772">
        <f>L144/L143</f>
        <v>1.9063435123594659E-2</v>
      </c>
      <c r="M145" s="1772">
        <f>M144/M143</f>
        <v>2.1300216716419788E-2</v>
      </c>
      <c r="N145" s="1772">
        <f>N144/N143</f>
        <v>1.8974180528056887E-2</v>
      </c>
      <c r="O145" s="1542"/>
      <c r="P145" s="1772">
        <f>N145-M145</f>
        <v>-2.3260361883629017E-3</v>
      </c>
      <c r="Q145" s="2043"/>
      <c r="R145" s="2019"/>
      <c r="S145" s="2012"/>
    </row>
    <row r="146" spans="1:19" ht="20.100000000000001" customHeight="1">
      <c r="A146" s="2014"/>
      <c r="B146" s="2021" t="s">
        <v>779</v>
      </c>
      <c r="C146" s="1530"/>
      <c r="D146" s="1520"/>
      <c r="E146" s="1720">
        <f>'FY11 All '!$AZ$110</f>
        <v>223335000</v>
      </c>
      <c r="F146" s="1720">
        <f>'FY 12 All'!$AZ$110</f>
        <v>226892540</v>
      </c>
      <c r="G146" s="1720">
        <f>'FY13 All'!$AZ$110</f>
        <v>227417694</v>
      </c>
      <c r="H146" s="1720">
        <f>'FY14 All'!$AW$112</f>
        <v>212823605</v>
      </c>
      <c r="I146" s="1720">
        <f>'FY15 All'!$EU$134</f>
        <v>215621537</v>
      </c>
      <c r="J146" s="1720">
        <f>'FY16 All'!$EU$134</f>
        <v>207543497</v>
      </c>
      <c r="K146" s="1720">
        <f>'FY17 All'!$EU$134</f>
        <v>220728722</v>
      </c>
      <c r="L146" s="1720">
        <f>'FY18 All'!$EU$134</f>
        <v>226792171</v>
      </c>
      <c r="M146" s="1727">
        <f>'FY19 All '!$EU$174</f>
        <v>235999107</v>
      </c>
      <c r="N146" s="1727">
        <f>'FY20 All'!$EU$175</f>
        <v>245770983</v>
      </c>
      <c r="O146" s="1520"/>
      <c r="P146" s="1727">
        <f>N146-M146</f>
        <v>9771876</v>
      </c>
      <c r="Q146" s="2043"/>
      <c r="R146" s="2019"/>
      <c r="S146" s="2012"/>
    </row>
    <row r="147" spans="1:19" ht="15.75" thickBot="1">
      <c r="A147" s="2014"/>
      <c r="B147" s="2030" t="s">
        <v>1059</v>
      </c>
      <c r="C147" s="1530"/>
      <c r="D147" s="1520"/>
      <c r="E147" s="1759">
        <f t="shared" ref="E147:J147" si="50">E144</f>
        <v>4025321</v>
      </c>
      <c r="F147" s="1759">
        <f t="shared" si="50"/>
        <v>4446996</v>
      </c>
      <c r="G147" s="1759">
        <f t="shared" si="50"/>
        <v>4512792</v>
      </c>
      <c r="H147" s="1759">
        <f t="shared" si="50"/>
        <v>4486988</v>
      </c>
      <c r="I147" s="1759">
        <f t="shared" si="50"/>
        <v>4227564</v>
      </c>
      <c r="J147" s="1759">
        <f t="shared" si="50"/>
        <v>4010298</v>
      </c>
      <c r="K147" s="1759">
        <f>K144</f>
        <v>3851850</v>
      </c>
      <c r="L147" s="1759">
        <f>L144</f>
        <v>4252094</v>
      </c>
      <c r="M147" s="1759">
        <f>M144</f>
        <v>4780696</v>
      </c>
      <c r="N147" s="1759">
        <f>N144</f>
        <v>4663303</v>
      </c>
      <c r="O147" s="1520"/>
      <c r="P147" s="1759">
        <f>N147-M147</f>
        <v>-117393</v>
      </c>
      <c r="Q147" s="2116"/>
      <c r="R147" s="2019"/>
      <c r="S147" s="2012"/>
    </row>
    <row r="148" spans="1:19" ht="15.75" thickTop="1">
      <c r="A148" s="2014"/>
      <c r="B148" s="1543" t="s">
        <v>1041</v>
      </c>
      <c r="C148" s="1530"/>
      <c r="D148" s="1520"/>
      <c r="E148" s="1773"/>
      <c r="F148" s="1773"/>
      <c r="G148" s="1773"/>
      <c r="H148" s="1773"/>
      <c r="I148" s="1773"/>
      <c r="J148" s="1773"/>
      <c r="K148" s="1773"/>
      <c r="L148" s="1773"/>
      <c r="M148" s="1773"/>
      <c r="N148" s="1773"/>
      <c r="O148" s="1520"/>
      <c r="P148" s="1773"/>
      <c r="Q148" s="2116"/>
      <c r="R148" s="2019"/>
      <c r="S148" s="2012"/>
    </row>
    <row r="149" spans="1:19" ht="15">
      <c r="A149" s="2014"/>
      <c r="B149" s="1543" t="s">
        <v>440</v>
      </c>
      <c r="C149" s="1530"/>
      <c r="D149" s="1520"/>
      <c r="E149" s="1773"/>
      <c r="F149" s="1773"/>
      <c r="G149" s="1773"/>
      <c r="H149" s="1773"/>
      <c r="I149" s="1773"/>
      <c r="J149" s="1773"/>
      <c r="K149" s="1773"/>
      <c r="L149" s="1773"/>
      <c r="M149" s="1773"/>
      <c r="N149" s="1773"/>
      <c r="O149" s="1520"/>
      <c r="P149" s="1773"/>
      <c r="Q149" s="2116"/>
      <c r="R149" s="2019"/>
      <c r="S149" s="2012"/>
    </row>
    <row r="150" spans="1:19" ht="8.25" customHeight="1" thickBot="1">
      <c r="A150" s="378"/>
      <c r="B150" s="2021"/>
      <c r="C150" s="1530"/>
      <c r="D150" s="1774"/>
      <c r="E150" s="1530"/>
      <c r="F150" s="1530"/>
      <c r="G150" s="1530"/>
      <c r="H150" s="1530"/>
      <c r="I150" s="1530"/>
      <c r="J150" s="1530"/>
      <c r="K150" s="1530"/>
      <c r="L150" s="1530"/>
      <c r="M150" s="1530"/>
      <c r="N150" s="1530"/>
      <c r="O150" s="1774"/>
      <c r="P150" s="1530"/>
      <c r="Q150" s="372"/>
      <c r="R150" s="2117"/>
      <c r="S150" s="2054"/>
    </row>
    <row r="151" spans="1:19" ht="12.75" customHeight="1" thickTop="1" thickBot="1">
      <c r="A151" s="378"/>
      <c r="B151" s="1736"/>
      <c r="C151" s="1735"/>
      <c r="D151" s="1736"/>
      <c r="E151" s="1735"/>
      <c r="F151" s="1735"/>
      <c r="G151" s="1735"/>
      <c r="H151" s="1735"/>
      <c r="I151" s="1735"/>
      <c r="J151" s="1735"/>
      <c r="K151" s="1735"/>
      <c r="L151" s="1735"/>
      <c r="M151" s="1735"/>
      <c r="N151" s="1735"/>
      <c r="O151" s="1736"/>
      <c r="P151" s="1735"/>
      <c r="Q151" s="2049"/>
      <c r="R151" s="377"/>
      <c r="S151" s="2054"/>
    </row>
    <row r="152" spans="1:19" ht="16.5" customHeight="1" thickTop="1">
      <c r="A152" s="378"/>
      <c r="B152" s="2118" t="s">
        <v>1060</v>
      </c>
      <c r="C152" s="1775"/>
      <c r="D152" s="1775"/>
      <c r="E152" s="1775"/>
      <c r="F152" s="1775"/>
      <c r="G152" s="1775"/>
      <c r="H152" s="1775"/>
      <c r="I152" s="1775"/>
      <c r="J152" s="1775"/>
      <c r="K152" s="1775"/>
      <c r="L152" s="1775"/>
      <c r="M152" s="1775"/>
      <c r="N152" s="1775"/>
      <c r="O152" s="1775"/>
      <c r="P152" s="1775"/>
      <c r="Q152" s="2119"/>
      <c r="R152" s="377"/>
    </row>
    <row r="153" spans="1:19" ht="12.75" customHeight="1">
      <c r="A153" s="378"/>
      <c r="B153" s="1529"/>
      <c r="C153" s="1530"/>
      <c r="D153" s="1531"/>
      <c r="E153" s="1530"/>
      <c r="F153" s="1530"/>
      <c r="G153" s="1530"/>
      <c r="H153" s="1530"/>
      <c r="I153" s="1530"/>
      <c r="J153" s="1530"/>
      <c r="K153" s="1530"/>
      <c r="L153" s="1530"/>
      <c r="M153" s="1530"/>
      <c r="N153" s="1530"/>
      <c r="O153" s="1531"/>
      <c r="P153" s="1530"/>
      <c r="Q153" s="373"/>
      <c r="R153" s="377"/>
    </row>
    <row r="154" spans="1:19" ht="12.75" customHeight="1">
      <c r="A154" s="2120"/>
      <c r="B154" s="1529" t="s">
        <v>348</v>
      </c>
      <c r="C154" s="1530"/>
      <c r="D154" s="1531"/>
      <c r="E154" s="1776">
        <f>VLOOKUP($B$2,FY11Adm,8,FALSE)</f>
        <v>23631</v>
      </c>
      <c r="F154" s="1776">
        <f>VLOOKUP($B$2,FY12ADM,8,FALSE)</f>
        <v>23754</v>
      </c>
      <c r="G154" s="1776">
        <f>VLOOKUP($B$2,FY13ADM,8,FALSE)</f>
        <v>23696</v>
      </c>
      <c r="H154" s="1776">
        <f>VLOOKUP($B$2,FY14ADM,8,FALSE)</f>
        <v>23996</v>
      </c>
      <c r="I154" s="1776">
        <f>VLOOKUP($B$2,FY15ADM,8,FALSE)</f>
        <v>24117</v>
      </c>
      <c r="J154" s="1776">
        <f>VLOOKUP($B$2,FY16ADM,8,FALSE)</f>
        <v>24432</v>
      </c>
      <c r="K154" s="1776">
        <f>VLOOKUP($B$2,FY17ADM,8,FALSE)</f>
        <v>24544</v>
      </c>
      <c r="L154" s="1776">
        <f>VLOOKUP($B$2,FY18ADM,8,FALSE)</f>
        <v>24533</v>
      </c>
      <c r="M154" s="1776">
        <f>VLOOKUP($B$2,'FY19 All '!FY19ADM,8,FALSE)</f>
        <v>24984</v>
      </c>
      <c r="N154" s="1776">
        <f>VLOOKUP($B$2,'FY20 All'!FY20ADM,8,FALSE)</f>
        <v>24776</v>
      </c>
      <c r="O154" s="1531"/>
      <c r="P154" s="1776">
        <f>N154-M154</f>
        <v>-208</v>
      </c>
      <c r="Q154" s="373"/>
      <c r="R154" s="377"/>
    </row>
    <row r="155" spans="1:19" ht="16.5" customHeight="1">
      <c r="A155" s="2120"/>
      <c r="B155" s="1529" t="s">
        <v>1061</v>
      </c>
      <c r="C155" s="1530"/>
      <c r="D155" s="1531"/>
      <c r="E155" s="1734">
        <f>VLOOKUP($B$2,FY11Adm,3,FALSE)</f>
        <v>22451</v>
      </c>
      <c r="F155" s="1734">
        <f>VLOOKUP($B$2,FY12ADM,3,FALSE)</f>
        <v>22531</v>
      </c>
      <c r="G155" s="1734">
        <f>VLOOKUP($B$2,FY13ADM,3,FALSE)</f>
        <v>22423</v>
      </c>
      <c r="H155" s="1734">
        <f>VLOOKUP($B$2,FY14ADM,3,FALSE)</f>
        <v>22690</v>
      </c>
      <c r="I155" s="1734">
        <f>VLOOKUP($B$2,FY15ADM,3,FALSE)</f>
        <v>22706</v>
      </c>
      <c r="J155" s="1734">
        <f>VLOOKUP($B$2,FY16ADM,3,FALSE)</f>
        <v>22724</v>
      </c>
      <c r="K155" s="1734">
        <f>VLOOKUP($B$2,FY17ADM,3,FALSE)</f>
        <v>22764</v>
      </c>
      <c r="L155" s="1734">
        <f>VLOOKUP($B$2,FY18ADM,3,FALSE)</f>
        <v>22708</v>
      </c>
      <c r="M155" s="1734">
        <f>VLOOKUP($B$2,'FY19 All '!FY19ADM,3,FALSE)</f>
        <v>23019</v>
      </c>
      <c r="N155" s="1734">
        <f>VLOOKUP($B$2,'FY20 All'!FY20ADM,3,FALSE)</f>
        <v>22809</v>
      </c>
      <c r="O155" s="1531"/>
      <c r="P155" s="1734">
        <f>N155-M155</f>
        <v>-210</v>
      </c>
      <c r="Q155" s="373"/>
      <c r="R155" s="377"/>
    </row>
    <row r="156" spans="1:19" ht="16.5" customHeight="1">
      <c r="A156" s="2120"/>
      <c r="B156" s="1529" t="s">
        <v>349</v>
      </c>
      <c r="C156" s="1530"/>
      <c r="D156" s="1544"/>
      <c r="E156" s="1765">
        <f t="shared" ref="E156:J156" si="51">E155/E154</f>
        <v>0.95006559180737171</v>
      </c>
      <c r="F156" s="1765">
        <f t="shared" si="51"/>
        <v>0.94851393449524291</v>
      </c>
      <c r="G156" s="1765">
        <f t="shared" si="51"/>
        <v>0.9462778528021607</v>
      </c>
      <c r="H156" s="1765">
        <f t="shared" si="51"/>
        <v>0.94557426237706288</v>
      </c>
      <c r="I156" s="1765">
        <f t="shared" si="51"/>
        <v>0.94149355226603637</v>
      </c>
      <c r="J156" s="1765">
        <f t="shared" si="51"/>
        <v>0.93009168303863787</v>
      </c>
      <c r="K156" s="1765">
        <f>K155/K154</f>
        <v>0.92747718383311606</v>
      </c>
      <c r="L156" s="1765">
        <f>L155/L154</f>
        <v>0.92561040231524883</v>
      </c>
      <c r="M156" s="1765">
        <f>M155/M154</f>
        <v>0.9213496637848223</v>
      </c>
      <c r="N156" s="1765">
        <f>N155/N154</f>
        <v>0.92060865353567967</v>
      </c>
      <c r="O156" s="1544"/>
      <c r="P156" s="1765">
        <f>N156-M156</f>
        <v>-7.4101024914263736E-4</v>
      </c>
      <c r="Q156" s="373"/>
      <c r="R156" s="377"/>
    </row>
    <row r="157" spans="1:19" ht="9" customHeight="1">
      <c r="A157" s="2120"/>
      <c r="B157" s="1529"/>
      <c r="C157" s="1530"/>
      <c r="D157" s="1531"/>
      <c r="E157" s="1530"/>
      <c r="F157" s="1530"/>
      <c r="G157" s="1530"/>
      <c r="H157" s="1530"/>
      <c r="I157" s="1530"/>
      <c r="J157" s="1530"/>
      <c r="K157" s="1530"/>
      <c r="L157" s="1530"/>
      <c r="M157" s="1530"/>
      <c r="N157" s="1530"/>
      <c r="O157" s="1531"/>
      <c r="P157" s="1530"/>
      <c r="Q157" s="373"/>
      <c r="R157" s="377"/>
    </row>
    <row r="158" spans="1:19" ht="16.5" customHeight="1">
      <c r="A158" s="2121"/>
      <c r="B158" s="2122" t="s">
        <v>441</v>
      </c>
      <c r="C158" s="1742"/>
      <c r="D158" s="1778"/>
      <c r="E158" s="1777">
        <f t="shared" ref="E158:J158" si="52">E147-E160</f>
        <v>201003</v>
      </c>
      <c r="F158" s="1777">
        <f t="shared" si="52"/>
        <v>228958</v>
      </c>
      <c r="G158" s="1777">
        <f t="shared" si="52"/>
        <v>242437</v>
      </c>
      <c r="H158" s="1777">
        <f t="shared" si="52"/>
        <v>244208</v>
      </c>
      <c r="I158" s="1777">
        <f t="shared" si="52"/>
        <v>247340</v>
      </c>
      <c r="J158" s="1777">
        <f t="shared" si="52"/>
        <v>280353</v>
      </c>
      <c r="K158" s="1777">
        <f>K147-K160</f>
        <v>279347</v>
      </c>
      <c r="L158" s="1777">
        <f>L147-L160</f>
        <v>316312</v>
      </c>
      <c r="M158" s="1777">
        <f>M147-M160</f>
        <v>376003</v>
      </c>
      <c r="N158" s="1777">
        <f>N147-N160</f>
        <v>370226</v>
      </c>
      <c r="O158" s="1778"/>
      <c r="P158" s="1777">
        <f>N158-M158</f>
        <v>-5777</v>
      </c>
      <c r="Q158" s="2123"/>
      <c r="R158" s="2124"/>
    </row>
    <row r="159" spans="1:19" ht="16.5" customHeight="1">
      <c r="A159" s="2121"/>
      <c r="B159" s="2122"/>
      <c r="C159" s="1742"/>
      <c r="D159" s="1778"/>
      <c r="E159" s="1777"/>
      <c r="F159" s="1777"/>
      <c r="G159" s="1777"/>
      <c r="H159" s="1777"/>
      <c r="I159" s="1777"/>
      <c r="J159" s="1777"/>
      <c r="K159" s="1777"/>
      <c r="L159" s="1777"/>
      <c r="M159" s="1777"/>
      <c r="N159" s="1777"/>
      <c r="O159" s="1778"/>
      <c r="P159" s="1777"/>
      <c r="Q159" s="2123"/>
      <c r="R159" s="2124"/>
    </row>
    <row r="160" spans="1:19" ht="17.25" customHeight="1">
      <c r="A160" s="378"/>
      <c r="B160" s="2273" t="s">
        <v>1339</v>
      </c>
      <c r="C160" s="1530"/>
      <c r="D160" s="1546"/>
      <c r="E160" s="1547">
        <f>ROUND(E147*E156,0)+VLOOKUP($B2,FY11J,16,FALSE)</f>
        <v>3824318</v>
      </c>
      <c r="F160" s="1547">
        <f>ROUND(F147*F156,0)+VLOOKUP($B2,FY12J,16,FALSE)</f>
        <v>4218038</v>
      </c>
      <c r="G160" s="1547">
        <f>ROUND(G147*G156,0)+VLOOKUP($B2,FY13J,16,FALSE)</f>
        <v>4270355</v>
      </c>
      <c r="H160" s="1547">
        <f>ROUND(H147*H156,0)+VLOOKUP($B2,FY14J,16,FALSE)</f>
        <v>4242780</v>
      </c>
      <c r="I160" s="1547">
        <f>ROUND(I147*I156,0)+VLOOKUP($B2,FY15J,16,FALSE)</f>
        <v>3980224</v>
      </c>
      <c r="J160" s="1547">
        <f>ROUND(J147*J156,0)+VLOOKUP($B2,FY16J,16,FALSE)</f>
        <v>3729945</v>
      </c>
      <c r="K160" s="1547">
        <f>ROUND(K147*K156,0)+VLOOKUP($B2,FY17J,17,FALSE)</f>
        <v>3572503</v>
      </c>
      <c r="L160" s="1547">
        <f>ROUND(L147*L156,0)+VLOOKUP($B2,FY18J,17,FALSE)</f>
        <v>3935782</v>
      </c>
      <c r="M160" s="1547">
        <f>ROUND(M147*M156,0)+VLOOKUP($B2,'FY19 All '!FY19J,17,FALSE)</f>
        <v>4404693</v>
      </c>
      <c r="N160" s="1547">
        <f>ROUND(N147*N156,0)+VLOOKUP($B2,[2]!FY20J,17,FALSE)</f>
        <v>4293077</v>
      </c>
      <c r="O160" s="1546"/>
      <c r="P160" s="1547">
        <f>N160-M160</f>
        <v>-111616</v>
      </c>
      <c r="Q160" s="373"/>
      <c r="R160" s="377"/>
    </row>
    <row r="161" spans="1:18" ht="12" customHeight="1">
      <c r="A161" s="378"/>
      <c r="B161" s="2274"/>
      <c r="C161" s="1530"/>
      <c r="D161" s="1546"/>
      <c r="E161" s="1547"/>
      <c r="F161" s="1547"/>
      <c r="G161" s="1547"/>
      <c r="H161" s="1547"/>
      <c r="I161" s="1547"/>
      <c r="J161" s="1547"/>
      <c r="K161" s="1547"/>
      <c r="L161" s="1547"/>
      <c r="M161" s="1547"/>
      <c r="N161" s="1547"/>
      <c r="O161" s="1546"/>
      <c r="P161" s="1779"/>
      <c r="Q161" s="373"/>
      <c r="R161" s="377"/>
    </row>
    <row r="162" spans="1:18" ht="14.25" customHeight="1">
      <c r="A162" s="378"/>
      <c r="B162" s="1545"/>
      <c r="C162" s="1530"/>
      <c r="D162" s="1531"/>
      <c r="E162" s="1780"/>
      <c r="F162" s="1780"/>
      <c r="G162" s="1780"/>
      <c r="H162" s="1780"/>
      <c r="I162" s="1780"/>
      <c r="J162" s="1780"/>
      <c r="K162" s="1780"/>
      <c r="L162" s="1780"/>
      <c r="M162" s="1780"/>
      <c r="N162" s="1780"/>
      <c r="O162" s="1531"/>
      <c r="P162" s="1779"/>
      <c r="Q162" s="373"/>
      <c r="R162" s="377"/>
    </row>
    <row r="163" spans="1:18" ht="14.25" customHeight="1">
      <c r="A163" s="378"/>
      <c r="B163" s="2125" t="s">
        <v>1262</v>
      </c>
      <c r="C163" s="371"/>
      <c r="D163" s="372"/>
      <c r="E163" s="388"/>
      <c r="F163" s="388"/>
      <c r="G163" s="388"/>
      <c r="H163" s="1781"/>
      <c r="I163" s="1781"/>
      <c r="J163" s="1781"/>
      <c r="K163" s="1781"/>
      <c r="L163" s="1781"/>
      <c r="M163" s="1781"/>
      <c r="N163" s="1781"/>
      <c r="O163" s="372"/>
      <c r="P163" s="1782"/>
      <c r="Q163" s="373"/>
      <c r="R163" s="377"/>
    </row>
    <row r="164" spans="1:18" ht="14.25" customHeight="1">
      <c r="A164" s="378"/>
      <c r="B164" s="2125" t="s">
        <v>1042</v>
      </c>
      <c r="C164" s="371"/>
      <c r="D164" s="372"/>
      <c r="E164" s="388"/>
      <c r="F164" s="388"/>
      <c r="G164" s="388"/>
      <c r="H164" s="1781"/>
      <c r="I164" s="1781"/>
      <c r="J164" s="1781"/>
      <c r="K164" s="1781"/>
      <c r="L164" s="1781"/>
      <c r="M164" s="1781"/>
      <c r="N164" s="1781"/>
      <c r="O164" s="372"/>
      <c r="P164" s="1782"/>
      <c r="Q164" s="373"/>
      <c r="R164" s="377"/>
    </row>
    <row r="165" spans="1:18" ht="14.25" customHeight="1">
      <c r="A165" s="378"/>
      <c r="B165" s="2125" t="s">
        <v>1261</v>
      </c>
      <c r="C165" s="371"/>
      <c r="D165" s="372"/>
      <c r="E165" s="388"/>
      <c r="F165" s="388"/>
      <c r="G165" s="388"/>
      <c r="H165" s="1783">
        <f>IF(OR($B$2="260", $B$2="670"),VLOOKUP($B$2,FY14Allot,3,FALSE),0)</f>
        <v>0</v>
      </c>
      <c r="I165" s="1783">
        <f>IF(OR($B$2="260", $B$2="670"),VLOOKUP($B$2,FY15Allot,3,FALSE),0)</f>
        <v>0</v>
      </c>
      <c r="J165" s="1783">
        <f>IF(OR($B$2="260", $B$2="670"),VLOOKUP($B$2,FY16Allot,3,FALSE),0)</f>
        <v>0</v>
      </c>
      <c r="K165" s="1783">
        <f>IF($B$2="670",VLOOKUP($B$2,FY17Allot,3,FALSE),0)</f>
        <v>0</v>
      </c>
      <c r="L165" s="1783">
        <f>IF($B$2="670",VLOOKUP($B$2,FY18Allot,3,FALSE),0)</f>
        <v>0</v>
      </c>
      <c r="M165" s="1783">
        <f>IF($B$2="670",VLOOKUP($B$2,FY18Allot,3,FALSE),0)</f>
        <v>0</v>
      </c>
      <c r="N165" s="1783">
        <f>IF($B$2="670",VLOOKUP($B$2,FY18Allot,3,FALSE),0)</f>
        <v>0</v>
      </c>
      <c r="O165" s="372"/>
      <c r="P165" s="1783">
        <f>N165-M165</f>
        <v>0</v>
      </c>
      <c r="Q165" s="373"/>
      <c r="R165" s="377"/>
    </row>
    <row r="166" spans="1:18" ht="14.25" customHeight="1">
      <c r="A166" s="378"/>
      <c r="B166" s="2125" t="s">
        <v>1043</v>
      </c>
      <c r="C166" s="371"/>
      <c r="D166" s="372"/>
      <c r="E166" s="388"/>
      <c r="F166" s="388"/>
      <c r="G166" s="388"/>
      <c r="H166" s="1781"/>
      <c r="I166" s="1781"/>
      <c r="J166" s="1781"/>
      <c r="K166" s="1781"/>
      <c r="L166" s="1781"/>
      <c r="M166" s="1781"/>
      <c r="N166" s="1781"/>
      <c r="O166" s="372"/>
      <c r="P166" s="1782"/>
      <c r="Q166" s="373"/>
      <c r="R166" s="377"/>
    </row>
    <row r="167" spans="1:18" ht="14.25" customHeight="1">
      <c r="A167" s="378"/>
      <c r="B167" s="2125" t="s">
        <v>1044</v>
      </c>
      <c r="C167" s="371"/>
      <c r="D167" s="372"/>
      <c r="E167" s="388"/>
      <c r="F167" s="388"/>
      <c r="G167" s="388"/>
      <c r="H167" s="1781"/>
      <c r="I167" s="1781"/>
      <c r="J167" s="1781"/>
      <c r="K167" s="1781"/>
      <c r="L167" s="1781"/>
      <c r="M167" s="1781"/>
      <c r="N167" s="1781"/>
      <c r="O167" s="372"/>
      <c r="P167" s="1782"/>
      <c r="Q167" s="373"/>
      <c r="R167" s="377"/>
    </row>
    <row r="168" spans="1:18" ht="14.25" customHeight="1">
      <c r="A168" s="378"/>
      <c r="B168" s="2125" t="s">
        <v>1045</v>
      </c>
      <c r="C168" s="371"/>
      <c r="D168" s="372"/>
      <c r="E168" s="388"/>
      <c r="F168" s="388"/>
      <c r="G168" s="388"/>
      <c r="H168" s="1781"/>
      <c r="I168" s="1781"/>
      <c r="J168" s="1781"/>
      <c r="K168" s="1781"/>
      <c r="L168" s="1781"/>
      <c r="M168" s="1781"/>
      <c r="N168" s="1781"/>
      <c r="O168" s="372"/>
      <c r="P168" s="1782"/>
      <c r="Q168" s="373"/>
      <c r="R168" s="377"/>
    </row>
    <row r="169" spans="1:18" ht="14.25" customHeight="1">
      <c r="A169" s="378"/>
      <c r="B169" s="2125" t="s">
        <v>1046</v>
      </c>
      <c r="C169" s="371"/>
      <c r="D169" s="372"/>
      <c r="E169" s="388"/>
      <c r="F169" s="388"/>
      <c r="G169" s="388"/>
      <c r="H169" s="1781"/>
      <c r="I169" s="1781"/>
      <c r="J169" s="1781"/>
      <c r="K169" s="1781"/>
      <c r="L169" s="1781"/>
      <c r="M169" s="1781"/>
      <c r="N169" s="1781"/>
      <c r="O169" s="372"/>
      <c r="P169" s="1782"/>
      <c r="Q169" s="373"/>
      <c r="R169" s="377"/>
    </row>
    <row r="170" spans="1:18" ht="14.25" customHeight="1">
      <c r="A170" s="378"/>
      <c r="B170" s="2126"/>
      <c r="C170" s="371"/>
      <c r="D170" s="372"/>
      <c r="E170" s="388"/>
      <c r="F170" s="388"/>
      <c r="G170" s="388"/>
      <c r="H170" s="1781"/>
      <c r="I170" s="1781"/>
      <c r="J170" s="1781"/>
      <c r="K170" s="1781"/>
      <c r="L170" s="1781"/>
      <c r="M170" s="1781"/>
      <c r="N170" s="1781"/>
      <c r="O170" s="372"/>
      <c r="P170" s="1782"/>
      <c r="Q170" s="373"/>
      <c r="R170" s="377"/>
    </row>
    <row r="171" spans="1:18" ht="9.75" customHeight="1" thickBot="1">
      <c r="A171" s="378"/>
      <c r="B171" s="379"/>
      <c r="C171" s="380"/>
      <c r="D171" s="381"/>
      <c r="E171" s="380"/>
      <c r="F171" s="380"/>
      <c r="G171" s="380"/>
      <c r="H171" s="380"/>
      <c r="I171" s="380"/>
      <c r="J171" s="380"/>
      <c r="K171" s="380"/>
      <c r="L171" s="380"/>
      <c r="M171" s="380"/>
      <c r="N171" s="380"/>
      <c r="O171" s="381"/>
      <c r="P171" s="381"/>
      <c r="Q171" s="382"/>
      <c r="R171" s="377"/>
    </row>
    <row r="172" spans="1:18" ht="8.25" customHeight="1" thickTop="1">
      <c r="A172" s="383"/>
      <c r="B172" s="368"/>
      <c r="C172" s="384"/>
      <c r="D172" s="368"/>
      <c r="E172" s="384"/>
      <c r="F172" s="384"/>
      <c r="G172" s="384"/>
      <c r="H172" s="384"/>
      <c r="I172" s="384"/>
      <c r="J172" s="384"/>
      <c r="K172" s="384"/>
      <c r="L172" s="384"/>
      <c r="M172" s="384"/>
      <c r="N172" s="384"/>
      <c r="O172" s="368"/>
      <c r="P172" s="368"/>
      <c r="Q172" s="368"/>
      <c r="R172" s="385"/>
    </row>
    <row r="173" spans="1:18" ht="12.75" customHeight="1">
      <c r="E173" s="367"/>
    </row>
    <row r="174" spans="1:18" ht="12.75" customHeight="1">
      <c r="B174" s="386"/>
      <c r="E174" s="367"/>
      <c r="P174" s="389"/>
    </row>
    <row r="175" spans="1:18" ht="12.75" customHeight="1">
      <c r="E175" s="367"/>
    </row>
    <row r="176" spans="1:18" ht="12.75" customHeight="1">
      <c r="E176" s="367"/>
      <c r="G176" s="904"/>
    </row>
    <row r="177" spans="2:5" ht="12.75" customHeight="1">
      <c r="E177" s="367"/>
    </row>
    <row r="178" spans="2:5" ht="12.75" customHeight="1">
      <c r="E178" s="367"/>
    </row>
    <row r="179" spans="2:5">
      <c r="E179" s="367"/>
    </row>
    <row r="180" spans="2:5">
      <c r="E180" s="367"/>
    </row>
    <row r="181" spans="2:5">
      <c r="E181" s="367"/>
    </row>
    <row r="182" spans="2:5">
      <c r="E182" s="367"/>
    </row>
    <row r="183" spans="2:5">
      <c r="E183" s="367"/>
    </row>
    <row r="184" spans="2:5">
      <c r="E184" s="367"/>
    </row>
    <row r="185" spans="2:5">
      <c r="B185" s="2072"/>
      <c r="C185" s="2127"/>
      <c r="E185" s="367"/>
    </row>
    <row r="186" spans="2:5">
      <c r="E186" s="367"/>
    </row>
    <row r="187" spans="2:5" ht="18">
      <c r="B187" s="2128"/>
      <c r="C187" s="2129"/>
      <c r="E187" s="367"/>
    </row>
    <row r="188" spans="2:5">
      <c r="E188" s="367"/>
    </row>
    <row r="189" spans="2:5">
      <c r="E189" s="367"/>
    </row>
    <row r="190" spans="2:5" ht="18">
      <c r="B190" s="2130"/>
      <c r="C190" s="2131"/>
      <c r="E190" s="367"/>
    </row>
    <row r="191" spans="2:5">
      <c r="E191" s="367"/>
    </row>
    <row r="192" spans="2:5">
      <c r="E192" s="367"/>
    </row>
    <row r="193" spans="5:5">
      <c r="E193" s="367"/>
    </row>
    <row r="194" spans="5:5">
      <c r="E194" s="367"/>
    </row>
    <row r="195" spans="5:5">
      <c r="E195" s="367"/>
    </row>
    <row r="196" spans="5:5">
      <c r="E196" s="367"/>
    </row>
    <row r="197" spans="5:5">
      <c r="E197" s="367"/>
    </row>
    <row r="198" spans="5:5">
      <c r="E198" s="367"/>
    </row>
    <row r="199" spans="5:5">
      <c r="E199" s="367"/>
    </row>
    <row r="200" spans="5:5">
      <c r="E200" s="367"/>
    </row>
    <row r="201" spans="5:5">
      <c r="E201" s="367"/>
    </row>
    <row r="202" spans="5:5">
      <c r="E202" s="367"/>
    </row>
    <row r="203" spans="5:5">
      <c r="E203" s="367"/>
    </row>
    <row r="204" spans="5:5">
      <c r="E204" s="367"/>
    </row>
    <row r="205" spans="5:5">
      <c r="E205" s="367"/>
    </row>
    <row r="206" spans="5:5">
      <c r="E206" s="367"/>
    </row>
    <row r="207" spans="5:5">
      <c r="E207" s="367"/>
    </row>
    <row r="208" spans="5:5">
      <c r="E208" s="367"/>
    </row>
    <row r="209" spans="5:5">
      <c r="E209" s="367"/>
    </row>
    <row r="210" spans="5:5">
      <c r="E210" s="367"/>
    </row>
    <row r="211" spans="5:5">
      <c r="E211" s="367"/>
    </row>
    <row r="212" spans="5:5">
      <c r="E212" s="367"/>
    </row>
    <row r="213" spans="5:5">
      <c r="E213" s="367"/>
    </row>
    <row r="214" spans="5:5">
      <c r="E214" s="367"/>
    </row>
    <row r="215" spans="5:5">
      <c r="E215" s="367"/>
    </row>
    <row r="216" spans="5:5">
      <c r="E216" s="367"/>
    </row>
    <row r="217" spans="5:5">
      <c r="E217" s="367"/>
    </row>
    <row r="218" spans="5:5">
      <c r="E218" s="367"/>
    </row>
    <row r="219" spans="5:5">
      <c r="E219" s="367"/>
    </row>
    <row r="220" spans="5:5">
      <c r="E220" s="367"/>
    </row>
    <row r="221" spans="5:5">
      <c r="E221" s="367"/>
    </row>
    <row r="222" spans="5:5">
      <c r="E222" s="367"/>
    </row>
    <row r="223" spans="5:5">
      <c r="E223" s="367"/>
    </row>
    <row r="224" spans="5:5">
      <c r="E224" s="367"/>
    </row>
    <row r="225" spans="5:5">
      <c r="E225" s="367"/>
    </row>
    <row r="226" spans="5:5">
      <c r="E226" s="367"/>
    </row>
    <row r="227" spans="5:5">
      <c r="E227" s="367"/>
    </row>
    <row r="228" spans="5:5">
      <c r="E228" s="367"/>
    </row>
    <row r="229" spans="5:5">
      <c r="E229" s="367"/>
    </row>
    <row r="230" spans="5:5">
      <c r="E230" s="367"/>
    </row>
    <row r="231" spans="5:5">
      <c r="E231" s="367"/>
    </row>
    <row r="232" spans="5:5">
      <c r="E232" s="367"/>
    </row>
    <row r="233" spans="5:5">
      <c r="E233" s="367"/>
    </row>
    <row r="234" spans="5:5">
      <c r="E234" s="367"/>
    </row>
    <row r="235" spans="5:5">
      <c r="E235" s="367"/>
    </row>
    <row r="236" spans="5:5">
      <c r="E236" s="367"/>
    </row>
    <row r="237" spans="5:5">
      <c r="E237" s="367"/>
    </row>
    <row r="238" spans="5:5">
      <c r="E238" s="367"/>
    </row>
    <row r="239" spans="5:5">
      <c r="E239" s="367"/>
    </row>
    <row r="240" spans="5:5">
      <c r="E240" s="367"/>
    </row>
    <row r="241" spans="5:5">
      <c r="E241" s="367"/>
    </row>
    <row r="242" spans="5:5">
      <c r="E242" s="367"/>
    </row>
    <row r="243" spans="5:5">
      <c r="E243" s="367"/>
    </row>
    <row r="244" spans="5:5">
      <c r="E244" s="367"/>
    </row>
    <row r="245" spans="5:5">
      <c r="E245" s="367"/>
    </row>
    <row r="246" spans="5:5">
      <c r="E246" s="367"/>
    </row>
    <row r="247" spans="5:5">
      <c r="E247" s="367"/>
    </row>
    <row r="248" spans="5:5">
      <c r="E248" s="367"/>
    </row>
    <row r="249" spans="5:5">
      <c r="E249" s="367"/>
    </row>
  </sheetData>
  <mergeCells count="1">
    <mergeCell ref="B160:B161"/>
  </mergeCells>
  <phoneticPr fontId="0" type="noConversion"/>
  <dataValidations count="1">
    <dataValidation type="custom" allowBlank="1" showInputMessage="1" showErrorMessage="1" sqref="B8:P171" xr:uid="{0889D06A-D6E6-455F-B22E-5C2E796C97ED}">
      <formula1>"****"</formula1>
    </dataValidation>
  </dataValidations>
  <printOptions horizontalCentered="1"/>
  <pageMargins left="0.25" right="0.25" top="0.55000000000000004" bottom="0.3" header="0.25" footer="0.2"/>
  <pageSetup scale="55" fitToHeight="0" orientation="portrait" blackAndWhite="1" r:id="rId1"/>
  <headerFooter>
    <oddFooter>&amp;L&amp;"COUR,Italic"&amp;8Division of School Business Services
School Allotments Section&amp;R&amp;"COUR,Italic"&amp;8May 21, 2019
Page &amp;P of &amp;N</oddFooter>
  </headerFooter>
  <cellWatches>
    <cellWatch r="T13"/>
  </cellWatche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EX240"/>
  <sheetViews>
    <sheetView workbookViewId="0"/>
  </sheetViews>
  <sheetFormatPr defaultColWidth="9.140625" defaultRowHeight="12.75"/>
  <cols>
    <col min="1" max="1" width="6.5703125" style="104" customWidth="1"/>
    <col min="2" max="2" width="18.28515625" style="104" customWidth="1"/>
    <col min="3" max="3" width="10.7109375" style="104" customWidth="1"/>
    <col min="4" max="4" width="11.85546875" style="104" customWidth="1"/>
    <col min="5" max="5" width="12.140625" style="104" customWidth="1"/>
    <col min="6" max="6" width="11" style="104" customWidth="1"/>
    <col min="7" max="7" width="11.140625" style="104" customWidth="1"/>
    <col min="8" max="8" width="10.5703125" style="104" customWidth="1"/>
    <col min="9" max="9" width="1.7109375" style="104" customWidth="1"/>
    <col min="10" max="10" width="2.140625" style="104" customWidth="1"/>
    <col min="11" max="11" width="9.140625" style="104"/>
    <col min="12" max="12" width="16.42578125" style="104" customWidth="1"/>
    <col min="13" max="13" width="14.7109375" style="104" customWidth="1"/>
    <col min="14" max="14" width="13.7109375" style="104" customWidth="1"/>
    <col min="15" max="15" width="14.85546875" style="104" customWidth="1"/>
    <col min="16" max="17" width="9.140625" style="104"/>
    <col min="18" max="18" width="15.28515625" style="104" customWidth="1"/>
    <col min="19" max="19" width="12" style="104" customWidth="1"/>
    <col min="20" max="20" width="13.42578125" style="104" customWidth="1"/>
    <col min="21" max="21" width="14.42578125" style="104" customWidth="1"/>
    <col min="22" max="22" width="15" style="104" customWidth="1"/>
    <col min="23" max="23" width="1.7109375" style="104" customWidth="1"/>
    <col min="24" max="24" width="7.28515625" style="104" customWidth="1"/>
    <col min="25" max="25" width="9.140625" style="104"/>
    <col min="26" max="26" width="18.140625" style="104" customWidth="1"/>
    <col min="27" max="27" width="15.140625" style="104" customWidth="1"/>
    <col min="28" max="28" width="14.140625" style="104" customWidth="1"/>
    <col min="29" max="29" width="12" style="104" customWidth="1"/>
    <col min="30" max="30" width="16.28515625" style="104" customWidth="1"/>
    <col min="31" max="31" width="10.140625" style="104" bestFit="1" customWidth="1"/>
    <col min="32" max="32" width="9.140625" style="104"/>
    <col min="33" max="33" width="10.140625" style="104" customWidth="1"/>
    <col min="34" max="34" width="2.140625" style="104" customWidth="1"/>
    <col min="35" max="35" width="9.140625" style="104"/>
    <col min="36" max="36" width="15" style="104" customWidth="1"/>
    <col min="37" max="37" width="14.5703125" style="104" customWidth="1"/>
    <col min="38" max="38" width="9.140625" style="104"/>
    <col min="39" max="39" width="10" style="104" customWidth="1"/>
    <col min="40" max="40" width="9.85546875" style="104" customWidth="1"/>
    <col min="41" max="44" width="9.140625" style="104"/>
    <col min="45" max="45" width="11" style="104" customWidth="1"/>
    <col min="46" max="46" width="11.42578125" style="104" customWidth="1"/>
    <col min="47" max="47" width="12.140625" style="104" customWidth="1"/>
    <col min="48" max="48" width="9.140625" style="104"/>
    <col min="49" max="49" width="14" style="104" customWidth="1"/>
    <col min="50" max="50" width="11.7109375" style="104" customWidth="1"/>
    <col min="51" max="51" width="9.140625" style="104"/>
    <col min="52" max="52" width="12.85546875" style="104" customWidth="1"/>
    <col min="53" max="53" width="1.28515625" style="104" customWidth="1"/>
    <col min="54" max="55" width="9.140625" style="104"/>
    <col min="56" max="56" width="15" style="104" customWidth="1"/>
    <col min="57" max="57" width="11.28515625" style="104" customWidth="1"/>
    <col min="58" max="58" width="12" style="104" customWidth="1"/>
    <col min="59" max="59" width="10.140625" style="104" customWidth="1"/>
    <col min="60" max="60" width="1.42578125" style="104" customWidth="1"/>
    <col min="61" max="61" width="10.42578125" style="104" bestFit="1" customWidth="1"/>
    <col min="62" max="62" width="9.140625" style="104"/>
    <col min="63" max="63" width="10.140625" style="104" customWidth="1"/>
    <col min="64" max="64" width="9.140625" style="104"/>
    <col min="65" max="65" width="1.85546875" style="104" customWidth="1"/>
    <col min="66" max="66" width="6" style="104" customWidth="1"/>
    <col min="67" max="67" width="9.140625" style="104"/>
    <col min="68" max="68" width="9" style="104" customWidth="1"/>
    <col min="69" max="70" width="9.140625" style="104"/>
    <col min="71" max="71" width="1.7109375" style="104" customWidth="1"/>
    <col min="72" max="72" width="11.5703125" style="104" customWidth="1"/>
    <col min="73" max="73" width="15" style="104" customWidth="1"/>
    <col min="74" max="74" width="2.28515625" style="104" customWidth="1"/>
    <col min="75" max="75" width="13.42578125" style="104" customWidth="1"/>
    <col min="76" max="76" width="12.42578125" style="104" customWidth="1"/>
    <col min="77" max="77" width="11.42578125" style="104" customWidth="1"/>
    <col min="78" max="78" width="2.42578125" style="104" customWidth="1"/>
    <col min="79" max="79" width="7.42578125" style="104" customWidth="1"/>
    <col min="80" max="80" width="11.140625" style="104" customWidth="1"/>
    <col min="81" max="85" width="9.140625" style="104"/>
    <col min="86" max="86" width="1.7109375" style="104" customWidth="1"/>
    <col min="87" max="88" width="9.140625" style="104"/>
    <col min="89" max="89" width="1.28515625" style="104" customWidth="1"/>
    <col min="90" max="91" width="9.140625" style="104"/>
    <col min="92" max="92" width="10.140625" style="104" customWidth="1"/>
    <col min="93" max="93" width="1.28515625" style="104" customWidth="1"/>
    <col min="94" max="94" width="9.140625" style="104"/>
    <col min="95" max="95" width="12.42578125" style="104" customWidth="1"/>
    <col min="96" max="96" width="10.7109375" style="104" customWidth="1"/>
    <col min="97" max="97" width="12.42578125" style="310" customWidth="1"/>
    <col min="98" max="98" width="9.140625" style="311"/>
    <col min="99" max="99" width="1.140625" style="104" customWidth="1"/>
    <col min="100" max="102" width="9.140625" style="104"/>
    <col min="103" max="103" width="1.42578125" style="104" customWidth="1"/>
    <col min="104" max="105" width="9.140625" style="104"/>
    <col min="106" max="106" width="1.140625" style="207" customWidth="1"/>
    <col min="107" max="107" width="9.140625" style="104"/>
    <col min="108" max="108" width="1.28515625" style="104" customWidth="1"/>
    <col min="109" max="112" width="9.140625" style="104"/>
    <col min="113" max="113" width="2.140625" style="104" customWidth="1"/>
    <col min="114" max="114" width="9.140625" style="104"/>
    <col min="115" max="115" width="14.140625" style="104" customWidth="1"/>
    <col min="116" max="116" width="11.42578125" style="104" customWidth="1"/>
    <col min="117" max="117" width="9.140625" style="104"/>
    <col min="118" max="118" width="1.28515625" style="104" customWidth="1"/>
    <col min="119" max="122" width="9.140625" style="104"/>
    <col min="123" max="123" width="1.28515625" style="104" customWidth="1"/>
    <col min="124" max="124" width="9.140625" style="104"/>
    <col min="125" max="125" width="1.42578125" style="104" customWidth="1"/>
    <col min="126" max="126" width="9.140625" style="104"/>
    <col min="127" max="127" width="1.7109375" style="104" customWidth="1"/>
    <col min="128" max="128" width="7" style="104" customWidth="1"/>
    <col min="129" max="130" width="6.85546875" style="104" customWidth="1"/>
    <col min="131" max="135" width="9.140625" style="104"/>
    <col min="136" max="136" width="1" style="104" customWidth="1"/>
    <col min="137" max="137" width="9.140625" style="104"/>
    <col min="138" max="138" width="1.140625" style="104" customWidth="1"/>
    <col min="139" max="139" width="18.85546875" style="104" bestFit="1" customWidth="1"/>
    <col min="140" max="140" width="1.140625" style="104" customWidth="1"/>
    <col min="141" max="141" width="14.140625" style="104" customWidth="1"/>
    <col min="142" max="142" width="11.28515625" style="104" customWidth="1"/>
    <col min="143" max="143" width="10.85546875" style="104" customWidth="1"/>
    <col min="144" max="144" width="3.42578125" style="104" customWidth="1"/>
    <col min="145" max="145" width="11.140625" style="104" customWidth="1"/>
    <col min="146" max="148" width="3.42578125" style="104" customWidth="1"/>
    <col min="149" max="149" width="6.85546875" style="104" customWidth="1"/>
    <col min="150" max="150" width="16" style="104" customWidth="1"/>
    <col min="151" max="151" width="13.28515625" style="104" customWidth="1"/>
    <col min="152" max="152" width="11.42578125" style="104" bestFit="1" customWidth="1"/>
    <col min="153" max="154" width="9.140625" style="104"/>
    <col min="155" max="155" width="1.42578125" style="104" customWidth="1"/>
    <col min="156" max="16384" width="9.140625" style="104"/>
  </cols>
  <sheetData>
    <row r="1" spans="1:154">
      <c r="A1" s="89" t="s">
        <v>321</v>
      </c>
      <c r="K1" s="207"/>
      <c r="X1" s="207"/>
      <c r="AI1" s="207"/>
      <c r="BB1" s="207"/>
      <c r="BN1" s="207"/>
      <c r="CA1" s="207"/>
      <c r="CL1" s="207"/>
      <c r="DE1" s="207"/>
      <c r="DX1" s="312"/>
      <c r="DY1" s="313"/>
      <c r="DZ1" s="313"/>
      <c r="EA1" s="313"/>
      <c r="EB1" s="313"/>
      <c r="EC1" s="313"/>
      <c r="ED1" s="313"/>
      <c r="EE1" s="313"/>
      <c r="EF1" s="313"/>
      <c r="EG1" s="313"/>
      <c r="EH1" s="313"/>
      <c r="EI1" s="313"/>
      <c r="EJ1" s="313"/>
      <c r="EK1" s="313"/>
      <c r="EL1" s="313"/>
      <c r="EM1" s="313"/>
      <c r="EN1" s="313"/>
      <c r="EO1" s="313"/>
      <c r="EP1" s="313"/>
      <c r="EQ1" s="313"/>
      <c r="ER1" s="313"/>
    </row>
    <row r="2" spans="1:154">
      <c r="A2" s="76" t="s">
        <v>918</v>
      </c>
      <c r="B2" s="34"/>
      <c r="C2" s="34"/>
      <c r="D2" s="35"/>
      <c r="E2" s="35"/>
      <c r="K2" s="272"/>
      <c r="L2" s="272"/>
      <c r="M2" s="273"/>
      <c r="N2" s="273"/>
      <c r="O2" s="274"/>
      <c r="P2" s="272"/>
      <c r="Q2" s="275"/>
      <c r="R2" s="276"/>
      <c r="S2" s="276"/>
      <c r="T2" s="276"/>
      <c r="V2" s="276"/>
      <c r="X2" s="44"/>
      <c r="Y2" s="44"/>
      <c r="AA2" s="44"/>
      <c r="AB2" s="45"/>
      <c r="AC2" s="44"/>
      <c r="AD2" s="44"/>
      <c r="AE2" s="44"/>
      <c r="AG2" s="44"/>
      <c r="AI2" s="207"/>
      <c r="AJ2" s="46"/>
      <c r="AK2" s="46"/>
      <c r="AL2" s="46"/>
      <c r="AM2" s="46"/>
      <c r="AN2" s="46"/>
      <c r="AO2" s="46"/>
      <c r="AP2" s="46"/>
      <c r="AQ2" s="43"/>
      <c r="AR2" s="46"/>
      <c r="AS2" s="46"/>
      <c r="AT2" s="46"/>
      <c r="AU2" s="46"/>
      <c r="AV2" s="46"/>
      <c r="AW2" s="47"/>
      <c r="AX2" s="47"/>
      <c r="AY2" s="46"/>
      <c r="BB2" s="91"/>
      <c r="BC2" s="91"/>
      <c r="BD2" s="45"/>
      <c r="BE2" s="47"/>
      <c r="BF2" s="45"/>
      <c r="BG2" s="91"/>
      <c r="BH2" s="91"/>
      <c r="BI2" s="45"/>
      <c r="BJ2" s="45"/>
      <c r="BL2" s="45"/>
      <c r="BN2" s="503" t="s">
        <v>328</v>
      </c>
      <c r="BO2" s="504"/>
      <c r="BP2" s="505"/>
      <c r="BQ2" s="506"/>
      <c r="BR2" s="506"/>
      <c r="BS2" s="504"/>
      <c r="BT2" s="507"/>
      <c r="BU2" s="109"/>
      <c r="BV2" s="108"/>
      <c r="BW2" s="110"/>
      <c r="BX2" s="111"/>
      <c r="BY2" s="105"/>
      <c r="CA2" s="207"/>
      <c r="CB2" s="92"/>
      <c r="CC2" s="92"/>
      <c r="CD2" s="277"/>
      <c r="CE2" s="93"/>
      <c r="CF2" s="92"/>
      <c r="CG2" s="92"/>
      <c r="CH2" s="92"/>
      <c r="CI2" s="92"/>
      <c r="CL2" s="207"/>
      <c r="CM2" s="314"/>
      <c r="CN2" s="314"/>
      <c r="CO2" s="314"/>
      <c r="CQ2" s="314"/>
      <c r="CR2" s="93"/>
      <c r="CS2" s="315"/>
      <c r="CT2" s="316"/>
      <c r="CU2" s="314"/>
      <c r="CV2" s="316"/>
      <c r="CW2" s="314"/>
      <c r="CX2" s="317"/>
      <c r="CY2" s="317"/>
      <c r="CZ2" s="317"/>
      <c r="DA2" s="317"/>
      <c r="DB2" s="318"/>
      <c r="DE2" s="278"/>
      <c r="DF2" s="279"/>
      <c r="DG2" s="279"/>
      <c r="DH2" s="279"/>
      <c r="DI2" s="279"/>
      <c r="DJ2" s="279"/>
      <c r="DK2" s="93"/>
      <c r="DL2" s="279"/>
      <c r="DM2" s="279"/>
      <c r="DN2" s="279"/>
      <c r="DO2" s="279"/>
      <c r="DP2" s="279"/>
      <c r="DQ2" s="280"/>
      <c r="DS2" s="280"/>
      <c r="DT2" s="280"/>
      <c r="DU2" s="280"/>
      <c r="DV2" s="281"/>
      <c r="DX2" s="103"/>
      <c r="DY2" s="319"/>
      <c r="EA2" s="320"/>
      <c r="EB2" s="321"/>
      <c r="EC2" s="93"/>
      <c r="ED2" s="322"/>
      <c r="EE2" s="321"/>
      <c r="EF2" s="322"/>
      <c r="EG2" s="323"/>
      <c r="EH2" s="322"/>
      <c r="EI2" s="321"/>
      <c r="EJ2" s="321"/>
      <c r="EL2" s="324"/>
      <c r="EM2" s="325"/>
      <c r="ES2" s="282"/>
      <c r="ET2" s="326"/>
    </row>
    <row r="3" spans="1:154" ht="13.5" thickBot="1">
      <c r="A3" s="88" t="s">
        <v>278</v>
      </c>
      <c r="B3" s="34"/>
      <c r="C3" s="34"/>
      <c r="D3" s="35"/>
      <c r="E3" s="35"/>
      <c r="K3" s="283" t="s">
        <v>290</v>
      </c>
      <c r="L3" s="207"/>
      <c r="M3" s="284"/>
      <c r="N3" s="284"/>
      <c r="O3" s="274"/>
      <c r="P3" s="207"/>
      <c r="Q3" s="285"/>
      <c r="R3" s="286"/>
      <c r="S3" s="286"/>
      <c r="T3" s="284"/>
      <c r="U3" s="284"/>
      <c r="V3" s="286"/>
      <c r="X3" s="214" t="s">
        <v>323</v>
      </c>
      <c r="Y3" s="327"/>
      <c r="AA3" s="327"/>
      <c r="AB3" s="294"/>
      <c r="AC3" s="327"/>
      <c r="AD3" s="328"/>
      <c r="AE3" s="327"/>
      <c r="AF3" s="327"/>
      <c r="AG3" s="327"/>
      <c r="AI3" s="212" t="s">
        <v>325</v>
      </c>
      <c r="AJ3" s="329"/>
      <c r="AK3" s="329"/>
      <c r="AL3" s="329"/>
      <c r="AM3" s="329"/>
      <c r="AN3" s="329"/>
      <c r="AO3" s="329"/>
      <c r="AP3" s="329"/>
      <c r="AQ3" s="329"/>
      <c r="AR3" s="329"/>
      <c r="AS3" s="329"/>
      <c r="AT3" s="329"/>
      <c r="AU3" s="329"/>
      <c r="AV3" s="329"/>
      <c r="AW3" s="329"/>
      <c r="AX3" s="329"/>
      <c r="AY3" s="329"/>
      <c r="AZ3" s="329"/>
      <c r="BB3" s="210" t="s">
        <v>326</v>
      </c>
      <c r="BC3" s="487"/>
      <c r="BD3" s="488"/>
      <c r="BE3" s="489"/>
      <c r="BF3" s="488"/>
      <c r="BG3" s="487"/>
      <c r="BH3" s="487"/>
      <c r="BI3" s="488"/>
      <c r="BJ3" s="488"/>
      <c r="BK3" s="490"/>
      <c r="BL3" s="45"/>
      <c r="BN3" s="208"/>
      <c r="BO3" s="105"/>
      <c r="BP3" s="106"/>
      <c r="BQ3" s="107"/>
      <c r="BR3" s="107"/>
      <c r="BS3" s="105"/>
      <c r="BT3" s="108"/>
      <c r="BU3" s="109"/>
      <c r="BV3" s="108"/>
      <c r="BW3" s="110"/>
      <c r="BX3" s="111"/>
      <c r="BY3" s="105"/>
      <c r="CA3" s="209" t="s">
        <v>329</v>
      </c>
      <c r="CB3" s="277"/>
      <c r="CC3" s="277"/>
      <c r="CE3" s="277"/>
      <c r="CF3" s="277"/>
      <c r="CG3" s="277"/>
      <c r="CH3" s="277"/>
      <c r="CI3" s="277"/>
      <c r="CJ3" s="277"/>
      <c r="CL3" s="216" t="s">
        <v>451</v>
      </c>
      <c r="CM3" s="314"/>
      <c r="CN3" s="314"/>
      <c r="CO3" s="314"/>
      <c r="CQ3" s="314"/>
      <c r="CR3" s="93"/>
      <c r="CS3" s="315"/>
      <c r="CT3" s="316"/>
      <c r="CU3" s="314"/>
      <c r="CV3" s="316"/>
      <c r="CW3" s="314"/>
      <c r="CX3" s="317"/>
      <c r="CY3" s="317"/>
      <c r="CZ3" s="317"/>
      <c r="DA3" s="317"/>
      <c r="DB3" s="318"/>
      <c r="DE3" s="278" t="s">
        <v>331</v>
      </c>
      <c r="DF3" s="279"/>
      <c r="DG3" s="279"/>
      <c r="DH3" s="279"/>
      <c r="DI3" s="279"/>
      <c r="DJ3" s="280"/>
      <c r="DK3" s="93"/>
      <c r="DL3" s="279"/>
      <c r="DM3" s="279"/>
      <c r="DN3" s="279"/>
      <c r="DO3" s="280"/>
      <c r="DP3" s="279"/>
      <c r="DQ3" s="280"/>
      <c r="DS3" s="280"/>
      <c r="DT3" s="280"/>
      <c r="DU3" s="280"/>
      <c r="DV3" s="281"/>
      <c r="DX3" s="278" t="s">
        <v>332</v>
      </c>
      <c r="DY3" s="319"/>
      <c r="EA3" s="320"/>
      <c r="EB3" s="321"/>
      <c r="EC3" s="93"/>
      <c r="ED3" s="322"/>
      <c r="EE3" s="321"/>
      <c r="EF3" s="322"/>
      <c r="EG3" s="323"/>
      <c r="EH3" s="322"/>
      <c r="EI3" s="321"/>
      <c r="EJ3" s="321"/>
      <c r="EL3" s="324"/>
      <c r="EM3" s="325"/>
      <c r="ET3" s="331" t="s">
        <v>833</v>
      </c>
    </row>
    <row r="4" spans="1:154" ht="28.5" customHeight="1" thickBot="1">
      <c r="A4" s="88" t="s">
        <v>279</v>
      </c>
      <c r="B4" s="11"/>
      <c r="C4" s="11"/>
      <c r="D4" s="146"/>
      <c r="E4" s="12"/>
      <c r="F4" s="12"/>
      <c r="G4" s="12"/>
      <c r="H4" s="12"/>
      <c r="I4" s="12"/>
      <c r="K4" s="287" t="s">
        <v>291</v>
      </c>
      <c r="L4" s="207"/>
      <c r="M4" s="284"/>
      <c r="N4" s="284"/>
      <c r="O4" s="284"/>
      <c r="P4" s="207"/>
      <c r="Q4" s="285"/>
      <c r="R4" s="288" t="s">
        <v>793</v>
      </c>
      <c r="S4" s="288" t="s">
        <v>207</v>
      </c>
      <c r="T4" s="288" t="s">
        <v>350</v>
      </c>
      <c r="U4" s="288" t="s">
        <v>804</v>
      </c>
      <c r="V4" s="288" t="s">
        <v>805</v>
      </c>
      <c r="X4" s="215" t="s">
        <v>324</v>
      </c>
      <c r="Y4" s="327"/>
      <c r="Z4" s="327"/>
      <c r="AA4" s="332"/>
      <c r="AB4" s="333"/>
      <c r="AC4" s="332"/>
      <c r="AD4" s="334"/>
      <c r="AE4" s="327"/>
      <c r="AF4" s="327"/>
      <c r="AG4" s="327"/>
      <c r="AI4" s="213" t="s">
        <v>314</v>
      </c>
      <c r="AJ4" s="289"/>
      <c r="AK4" s="289"/>
      <c r="AL4" s="290"/>
      <c r="AM4" s="289"/>
      <c r="AN4" s="735" t="s">
        <v>573</v>
      </c>
      <c r="AO4" s="292"/>
      <c r="AP4" s="293"/>
      <c r="AQ4" s="2313" t="s">
        <v>899</v>
      </c>
      <c r="AR4" s="2314"/>
      <c r="AS4" s="2315" t="s">
        <v>436</v>
      </c>
      <c r="AT4" s="2316"/>
      <c r="AU4" s="2317"/>
      <c r="AV4" s="2318" t="s">
        <v>439</v>
      </c>
      <c r="AW4" s="2319"/>
      <c r="AX4" s="2320" t="s">
        <v>438</v>
      </c>
      <c r="AY4" s="2321"/>
      <c r="AZ4" s="2322"/>
      <c r="BB4" s="211"/>
      <c r="BC4" s="194"/>
      <c r="BD4" s="294"/>
      <c r="BE4" s="295"/>
      <c r="BF4" s="294"/>
      <c r="BG4" s="194"/>
      <c r="BH4" s="194"/>
      <c r="BI4" s="294"/>
      <c r="BJ4" s="294"/>
      <c r="BK4" s="294"/>
      <c r="BL4" s="294"/>
      <c r="BN4" s="207"/>
      <c r="BO4" s="105"/>
      <c r="BP4" s="2326"/>
      <c r="BQ4" s="2327"/>
      <c r="BR4" s="2328"/>
      <c r="BS4" s="105"/>
      <c r="BT4" s="108"/>
      <c r="BU4" s="109"/>
      <c r="BV4" s="108"/>
      <c r="BW4" s="110"/>
      <c r="BX4" s="111"/>
      <c r="BY4" s="105"/>
      <c r="CA4" s="209"/>
      <c r="CB4" s="277"/>
      <c r="CC4" s="2323"/>
      <c r="CD4" s="2323"/>
      <c r="CE4" s="2323"/>
      <c r="CF4" s="2323"/>
      <c r="CG4" s="2323"/>
      <c r="CH4" s="2323"/>
      <c r="CI4" s="2323"/>
      <c r="CJ4" s="2323"/>
      <c r="CL4" s="217"/>
      <c r="CM4" s="317"/>
      <c r="CN4" s="335"/>
      <c r="CO4" s="336"/>
      <c r="CQ4" s="336"/>
      <c r="CR4" s="336"/>
      <c r="CS4" s="337"/>
      <c r="CT4" s="338"/>
      <c r="CU4" s="336"/>
      <c r="CV4" s="338"/>
      <c r="CW4" s="317"/>
      <c r="CX4" s="317"/>
      <c r="CY4" s="317"/>
      <c r="CZ4" s="317"/>
      <c r="DA4" s="317"/>
      <c r="DB4" s="318"/>
      <c r="DC4" s="317"/>
      <c r="DE4" s="278" t="s">
        <v>452</v>
      </c>
      <c r="DF4" s="280"/>
      <c r="DG4" s="280"/>
      <c r="DH4" s="280"/>
      <c r="DI4" s="280"/>
      <c r="DJ4" s="280"/>
      <c r="DK4" s="280"/>
      <c r="DL4" s="745" t="s">
        <v>906</v>
      </c>
      <c r="DM4" s="746">
        <f>DL106</f>
        <v>0.54800000000000004</v>
      </c>
      <c r="DN4" s="280"/>
      <c r="DO4" s="280"/>
      <c r="DP4" s="280"/>
      <c r="DQ4" s="745" t="s">
        <v>906</v>
      </c>
      <c r="DR4" s="746">
        <f>DQ106</f>
        <v>0.55800000000000005</v>
      </c>
      <c r="DS4" s="280"/>
      <c r="DT4" s="280"/>
      <c r="DU4" s="280"/>
      <c r="DV4" s="281"/>
      <c r="DX4" s="341" t="s">
        <v>320</v>
      </c>
      <c r="DY4" s="342"/>
      <c r="DZ4" s="325"/>
      <c r="EA4" s="325"/>
      <c r="EB4" s="325"/>
      <c r="EC4" s="325"/>
      <c r="ED4" s="325"/>
      <c r="EE4" s="325"/>
      <c r="EF4" s="325"/>
      <c r="EG4" s="325"/>
      <c r="EH4" s="325"/>
      <c r="EI4" s="343" t="s">
        <v>793</v>
      </c>
      <c r="EJ4" s="325"/>
      <c r="EK4" s="325"/>
      <c r="EL4" s="343" t="s">
        <v>207</v>
      </c>
      <c r="EM4" s="325"/>
      <c r="ET4" s="331" t="s">
        <v>918</v>
      </c>
    </row>
    <row r="5" spans="1:154" ht="81.75" customHeight="1" thickBot="1">
      <c r="A5" s="133" t="s">
        <v>671</v>
      </c>
      <c r="B5" s="134" t="s">
        <v>794</v>
      </c>
      <c r="C5" s="222" t="s">
        <v>798</v>
      </c>
      <c r="D5" s="223" t="s">
        <v>797</v>
      </c>
      <c r="E5" s="344" t="s">
        <v>799</v>
      </c>
      <c r="F5" s="345" t="s">
        <v>564</v>
      </c>
      <c r="G5" s="346" t="s">
        <v>565</v>
      </c>
      <c r="H5" s="347" t="s">
        <v>260</v>
      </c>
      <c r="I5" s="348"/>
      <c r="J5" s="349"/>
      <c r="K5" s="508" t="s">
        <v>658</v>
      </c>
      <c r="L5" s="509" t="s">
        <v>655</v>
      </c>
      <c r="M5" s="723" t="s">
        <v>567</v>
      </c>
      <c r="N5" s="723" t="s">
        <v>656</v>
      </c>
      <c r="O5" s="511" t="s">
        <v>657</v>
      </c>
      <c r="P5" s="512" t="s">
        <v>531</v>
      </c>
      <c r="Q5" s="513" t="s">
        <v>914</v>
      </c>
      <c r="R5" s="514" t="s">
        <v>892</v>
      </c>
      <c r="S5" s="511" t="s">
        <v>661</v>
      </c>
      <c r="T5" s="724" t="s">
        <v>662</v>
      </c>
      <c r="U5" s="724" t="s">
        <v>663</v>
      </c>
      <c r="V5" s="516" t="s">
        <v>891</v>
      </c>
      <c r="W5" s="349"/>
      <c r="X5" s="517" t="s">
        <v>658</v>
      </c>
      <c r="Y5" s="518" t="s">
        <v>655</v>
      </c>
      <c r="Z5" s="726" t="s">
        <v>893</v>
      </c>
      <c r="AA5" s="99" t="s">
        <v>562</v>
      </c>
      <c r="AB5" s="727" t="s">
        <v>572</v>
      </c>
      <c r="AC5" s="728" t="s">
        <v>842</v>
      </c>
      <c r="AD5" s="40" t="s">
        <v>563</v>
      </c>
      <c r="AE5" s="729" t="s">
        <v>568</v>
      </c>
      <c r="AF5" s="523" t="s">
        <v>680</v>
      </c>
      <c r="AG5" s="524" t="s">
        <v>681</v>
      </c>
      <c r="AH5" s="349"/>
      <c r="AI5" s="528" t="s">
        <v>658</v>
      </c>
      <c r="AJ5" s="529" t="s">
        <v>655</v>
      </c>
      <c r="AK5" s="530" t="s">
        <v>895</v>
      </c>
      <c r="AL5" s="530" t="s">
        <v>568</v>
      </c>
      <c r="AM5" s="531" t="s">
        <v>896</v>
      </c>
      <c r="AN5" s="528" t="s">
        <v>199</v>
      </c>
      <c r="AO5" s="530" t="s">
        <v>198</v>
      </c>
      <c r="AP5" s="532" t="s">
        <v>197</v>
      </c>
      <c r="AQ5" s="533" t="s">
        <v>898</v>
      </c>
      <c r="AR5" s="531" t="s">
        <v>200</v>
      </c>
      <c r="AS5" s="528" t="s">
        <v>435</v>
      </c>
      <c r="AT5" s="529" t="s">
        <v>603</v>
      </c>
      <c r="AU5" s="531" t="s">
        <v>790</v>
      </c>
      <c r="AV5" s="534" t="s">
        <v>437</v>
      </c>
      <c r="AW5" s="535" t="s">
        <v>791</v>
      </c>
      <c r="AX5" s="536" t="s">
        <v>2</v>
      </c>
      <c r="AY5" s="537" t="s">
        <v>792</v>
      </c>
      <c r="AZ5" s="538" t="s">
        <v>791</v>
      </c>
      <c r="BA5" s="349"/>
      <c r="BB5" s="609" t="s">
        <v>658</v>
      </c>
      <c r="BC5" s="610" t="s">
        <v>655</v>
      </c>
      <c r="BD5" s="736" t="s">
        <v>893</v>
      </c>
      <c r="BE5" s="611" t="s">
        <v>442</v>
      </c>
      <c r="BF5" s="612" t="s">
        <v>605</v>
      </c>
      <c r="BG5" s="609" t="s">
        <v>681</v>
      </c>
      <c r="BH5" s="613"/>
      <c r="BI5" s="737" t="s">
        <v>574</v>
      </c>
      <c r="BJ5" s="612" t="s">
        <v>606</v>
      </c>
      <c r="BK5" s="611" t="s">
        <v>846</v>
      </c>
      <c r="BL5" s="612" t="s">
        <v>443</v>
      </c>
      <c r="BM5" s="349"/>
      <c r="BN5" s="350"/>
      <c r="BO5" s="350"/>
      <c r="BP5" s="740">
        <v>2007</v>
      </c>
      <c r="BQ5" s="741">
        <v>2008</v>
      </c>
      <c r="BR5" s="742">
        <v>2009</v>
      </c>
      <c r="BS5" s="112"/>
      <c r="BT5" s="744" t="s">
        <v>445</v>
      </c>
      <c r="BU5" s="113" t="s">
        <v>446</v>
      </c>
      <c r="BV5" s="114"/>
      <c r="BW5" s="743" t="s">
        <v>584</v>
      </c>
      <c r="BX5" s="115" t="s">
        <v>447</v>
      </c>
      <c r="BY5" s="115" t="s">
        <v>313</v>
      </c>
      <c r="BZ5" s="349"/>
      <c r="CA5" s="622" t="s">
        <v>616</v>
      </c>
      <c r="CB5" s="622" t="s">
        <v>786</v>
      </c>
      <c r="CC5" s="623">
        <v>2006</v>
      </c>
      <c r="CD5" s="623">
        <v>2007</v>
      </c>
      <c r="CE5" s="623">
        <v>2008</v>
      </c>
      <c r="CF5" s="622" t="s">
        <v>787</v>
      </c>
      <c r="CG5" s="624" t="s">
        <v>789</v>
      </c>
      <c r="CH5" s="625"/>
      <c r="CI5" s="622" t="s">
        <v>585</v>
      </c>
      <c r="CJ5" s="622" t="s">
        <v>788</v>
      </c>
      <c r="CK5" s="349"/>
      <c r="CL5" s="626" t="s">
        <v>658</v>
      </c>
      <c r="CM5" s="627" t="s">
        <v>655</v>
      </c>
      <c r="CN5" s="628" t="s">
        <v>617</v>
      </c>
      <c r="CO5" s="629"/>
      <c r="CP5" s="630" t="s">
        <v>568</v>
      </c>
      <c r="CQ5" s="631" t="s">
        <v>857</v>
      </c>
      <c r="CR5" s="631" t="s">
        <v>448</v>
      </c>
      <c r="CS5" s="627" t="s">
        <v>654</v>
      </c>
      <c r="CT5" s="632" t="s">
        <v>449</v>
      </c>
      <c r="CU5" s="629"/>
      <c r="CV5" s="25" t="s">
        <v>588</v>
      </c>
      <c r="CW5" s="627" t="s">
        <v>589</v>
      </c>
      <c r="CX5" s="26" t="s">
        <v>618</v>
      </c>
      <c r="CY5" s="23"/>
      <c r="CZ5" s="633" t="s">
        <v>619</v>
      </c>
      <c r="DA5" s="22" t="s">
        <v>208</v>
      </c>
      <c r="DB5" s="24"/>
      <c r="DC5" s="17" t="s">
        <v>209</v>
      </c>
      <c r="DD5" s="349"/>
      <c r="DE5" s="662" t="s">
        <v>658</v>
      </c>
      <c r="DF5" s="662" t="s">
        <v>655</v>
      </c>
      <c r="DG5" s="663" t="s">
        <v>453</v>
      </c>
      <c r="DH5" s="663" t="s">
        <v>454</v>
      </c>
      <c r="DI5" s="664"/>
      <c r="DJ5" s="665" t="s">
        <v>858</v>
      </c>
      <c r="DK5" s="666" t="s">
        <v>620</v>
      </c>
      <c r="DL5" s="662" t="s">
        <v>664</v>
      </c>
      <c r="DM5" s="662" t="s">
        <v>621</v>
      </c>
      <c r="DN5" s="664"/>
      <c r="DO5" s="667" t="s">
        <v>590</v>
      </c>
      <c r="DP5" s="663" t="s">
        <v>622</v>
      </c>
      <c r="DQ5" s="662" t="s">
        <v>353</v>
      </c>
      <c r="DR5" s="662" t="s">
        <v>623</v>
      </c>
      <c r="DS5" s="352"/>
      <c r="DT5" s="699" t="s">
        <v>908</v>
      </c>
      <c r="DU5" s="692"/>
      <c r="DV5" s="700" t="s">
        <v>909</v>
      </c>
      <c r="DW5" s="349"/>
      <c r="DX5" s="147" t="s">
        <v>671</v>
      </c>
      <c r="DY5" s="148" t="s">
        <v>5</v>
      </c>
      <c r="DZ5" s="149" t="s">
        <v>6</v>
      </c>
      <c r="EA5" s="150" t="s">
        <v>7</v>
      </c>
      <c r="EB5" s="747" t="s">
        <v>595</v>
      </c>
      <c r="EC5" s="139" t="s">
        <v>277</v>
      </c>
      <c r="ED5" s="139" t="s">
        <v>193</v>
      </c>
      <c r="EE5" s="151" t="s">
        <v>627</v>
      </c>
      <c r="EF5" s="152"/>
      <c r="EG5" s="153" t="s">
        <v>194</v>
      </c>
      <c r="EH5" s="51"/>
      <c r="EI5" s="402" t="s">
        <v>628</v>
      </c>
      <c r="EJ5" s="154"/>
      <c r="EK5" s="155" t="s">
        <v>196</v>
      </c>
      <c r="EL5" s="156" t="s">
        <v>629</v>
      </c>
      <c r="EM5" s="157" t="s">
        <v>195</v>
      </c>
      <c r="EN5" s="403" t="s">
        <v>819</v>
      </c>
      <c r="EO5" s="387" t="s">
        <v>820</v>
      </c>
      <c r="EP5" s="353"/>
      <c r="EQ5" s="354"/>
      <c r="ER5" s="355"/>
      <c r="ES5" s="296" t="s">
        <v>658</v>
      </c>
      <c r="ET5" s="297" t="s">
        <v>655</v>
      </c>
      <c r="EU5" s="298" t="s">
        <v>832</v>
      </c>
    </row>
    <row r="6" spans="1:154" ht="15">
      <c r="A6" s="131" t="s">
        <v>354</v>
      </c>
      <c r="B6" s="132" t="s">
        <v>355</v>
      </c>
      <c r="C6" s="218">
        <v>22531</v>
      </c>
      <c r="D6" s="219">
        <v>23754</v>
      </c>
      <c r="E6" s="98"/>
      <c r="F6" s="98">
        <f t="shared" ref="F6:F69" si="0">SUM(D6:E6)</f>
        <v>23754</v>
      </c>
      <c r="G6" s="98"/>
      <c r="H6" s="416">
        <f t="shared" ref="H6:H69" si="1">SUM(F6:G6)</f>
        <v>23754</v>
      </c>
      <c r="I6" s="12"/>
      <c r="K6" s="422" t="s">
        <v>354</v>
      </c>
      <c r="L6" s="423" t="s">
        <v>355</v>
      </c>
      <c r="M6" s="424">
        <v>9717587082</v>
      </c>
      <c r="N6" s="425">
        <v>143637783</v>
      </c>
      <c r="O6" s="426">
        <f t="shared" ref="O6:O69" si="2">IF(N6="NA",M6,M6-N6)</f>
        <v>9573949299</v>
      </c>
      <c r="P6" s="725">
        <v>2009</v>
      </c>
      <c r="Q6" s="710">
        <v>0.996</v>
      </c>
      <c r="R6" s="427">
        <f t="shared" ref="R6:R69" si="3">ROUND(O6/Q6,0)</f>
        <v>9612398895</v>
      </c>
      <c r="S6" s="428">
        <f t="shared" ref="S6:S69" si="4">N6</f>
        <v>143637783</v>
      </c>
      <c r="T6" s="429">
        <v>267794818</v>
      </c>
      <c r="U6" s="429">
        <v>2068087302</v>
      </c>
      <c r="V6" s="427">
        <f t="shared" ref="V6:V69" si="5">SUM(R6:U6)</f>
        <v>12091918798</v>
      </c>
      <c r="X6" s="462" t="s">
        <v>354</v>
      </c>
      <c r="Y6" s="463" t="s">
        <v>355</v>
      </c>
      <c r="Z6" s="464">
        <v>12091918798</v>
      </c>
      <c r="AA6" s="730">
        <v>67472906.892840013</v>
      </c>
      <c r="AB6" s="424">
        <v>24934441</v>
      </c>
      <c r="AC6" s="432">
        <v>937535</v>
      </c>
      <c r="AD6" s="36">
        <v>93344882.892840013</v>
      </c>
      <c r="AE6" s="465">
        <v>23754</v>
      </c>
      <c r="AF6" s="463">
        <v>3930</v>
      </c>
      <c r="AG6" s="731">
        <v>0.76149999999999995</v>
      </c>
      <c r="AI6" s="539" t="s">
        <v>354</v>
      </c>
      <c r="AJ6" s="540" t="s">
        <v>355</v>
      </c>
      <c r="AK6" s="541">
        <v>93344882.892840013</v>
      </c>
      <c r="AL6" s="777">
        <v>23754</v>
      </c>
      <c r="AM6" s="543">
        <v>3930</v>
      </c>
      <c r="AN6" s="603">
        <v>0.76149999999999995</v>
      </c>
      <c r="AO6" s="715">
        <v>1.3136000000000001</v>
      </c>
      <c r="AP6" s="716">
        <v>0.89490000000000003</v>
      </c>
      <c r="AQ6" s="544">
        <v>0.88349999999999995</v>
      </c>
      <c r="AR6" s="547">
        <v>0.88349999999999995</v>
      </c>
      <c r="AS6" s="604">
        <v>1510.36</v>
      </c>
      <c r="AT6" s="605">
        <v>199.16000000000008</v>
      </c>
      <c r="AU6" s="548">
        <v>4730847</v>
      </c>
      <c r="AV6" s="717">
        <v>0.94</v>
      </c>
      <c r="AW6" s="550">
        <v>4446996</v>
      </c>
      <c r="AX6" s="563" t="s">
        <v>653</v>
      </c>
      <c r="AY6" s="204">
        <v>0</v>
      </c>
      <c r="AZ6" s="551">
        <v>4446996</v>
      </c>
      <c r="BB6" s="225" t="s">
        <v>354</v>
      </c>
      <c r="BC6" s="226" t="s">
        <v>682</v>
      </c>
      <c r="BD6" s="227">
        <v>12091918798</v>
      </c>
      <c r="BE6" s="228">
        <v>429.98899999999998</v>
      </c>
      <c r="BF6" s="229">
        <v>28121461</v>
      </c>
      <c r="BG6" s="230">
        <v>1.3136000000000001</v>
      </c>
      <c r="BH6" s="231"/>
      <c r="BI6" s="232">
        <v>23754</v>
      </c>
      <c r="BJ6" s="233">
        <v>55.24</v>
      </c>
      <c r="BK6" s="232">
        <v>146120</v>
      </c>
      <c r="BL6" s="229">
        <v>340</v>
      </c>
      <c r="BN6" s="491" t="s">
        <v>354</v>
      </c>
      <c r="BO6" s="780" t="s">
        <v>355</v>
      </c>
      <c r="BP6" s="493">
        <v>0.90490000000000004</v>
      </c>
      <c r="BQ6" s="493">
        <v>0.87080000000000002</v>
      </c>
      <c r="BR6" s="499">
        <v>0.996</v>
      </c>
      <c r="BS6" s="126"/>
      <c r="BT6" s="494">
        <v>2009</v>
      </c>
      <c r="BU6" s="120">
        <v>0.996</v>
      </c>
      <c r="BV6" s="495"/>
      <c r="BW6" s="496">
        <v>0.52</v>
      </c>
      <c r="BX6" s="497">
        <v>0.51800000000000002</v>
      </c>
      <c r="BY6" s="498">
        <v>0.92830000000000001</v>
      </c>
      <c r="CA6" s="259" t="s">
        <v>354</v>
      </c>
      <c r="CB6" s="260" t="s">
        <v>682</v>
      </c>
      <c r="CC6" s="232">
        <v>30192</v>
      </c>
      <c r="CD6" s="232">
        <v>31083</v>
      </c>
      <c r="CE6" s="232">
        <v>31501</v>
      </c>
      <c r="CF6" s="261">
        <v>30925.333333333332</v>
      </c>
      <c r="CG6" s="267">
        <v>0.89490000000000003</v>
      </c>
      <c r="CH6" s="263"/>
      <c r="CI6" s="261">
        <v>-575.66666666666788</v>
      </c>
      <c r="CJ6" s="262">
        <v>-1.83E-2</v>
      </c>
      <c r="CL6" s="634" t="s">
        <v>354</v>
      </c>
      <c r="CM6" s="635" t="s">
        <v>682</v>
      </c>
      <c r="CN6" s="719">
        <v>0.88349999999999995</v>
      </c>
      <c r="CO6" s="636"/>
      <c r="CP6" s="720">
        <v>23754</v>
      </c>
      <c r="CQ6" s="782">
        <v>33713214</v>
      </c>
      <c r="CR6" s="782">
        <v>0</v>
      </c>
      <c r="CS6" s="638">
        <v>33713214</v>
      </c>
      <c r="CT6" s="639">
        <v>1419.26</v>
      </c>
      <c r="CU6" s="640"/>
      <c r="CV6" s="21">
        <v>1510.36</v>
      </c>
      <c r="CW6" s="121">
        <v>199.16000000000008</v>
      </c>
      <c r="CX6" s="19">
        <v>0.94</v>
      </c>
      <c r="CY6" s="14"/>
      <c r="CZ6" s="721">
        <v>0.51800000000000002</v>
      </c>
      <c r="DA6" s="653" t="s">
        <v>4</v>
      </c>
      <c r="DB6" s="641"/>
      <c r="DC6" s="28">
        <v>0.94</v>
      </c>
      <c r="DE6" s="668" t="s">
        <v>354</v>
      </c>
      <c r="DF6" s="669" t="s">
        <v>355</v>
      </c>
      <c r="DG6" s="670" t="s">
        <v>201</v>
      </c>
      <c r="DH6" s="671">
        <v>0.94</v>
      </c>
      <c r="DI6" s="672"/>
      <c r="DJ6" s="673">
        <v>0.57999999999999996</v>
      </c>
      <c r="DK6" s="785">
        <v>0.88939999999999997</v>
      </c>
      <c r="DL6" s="674">
        <v>0.51600000000000001</v>
      </c>
      <c r="DM6" s="704" t="s">
        <v>653</v>
      </c>
      <c r="DN6" s="675"/>
      <c r="DO6" s="676">
        <v>0.52</v>
      </c>
      <c r="DP6" s="677">
        <v>0.996</v>
      </c>
      <c r="DQ6" s="678">
        <v>0.51800000000000002</v>
      </c>
      <c r="DR6" s="679">
        <v>0.51800000000000002</v>
      </c>
      <c r="DS6" s="352"/>
      <c r="DT6" s="701" t="s">
        <v>653</v>
      </c>
      <c r="DU6" s="692"/>
      <c r="DV6" s="702"/>
      <c r="DX6" s="54" t="s">
        <v>354</v>
      </c>
      <c r="DY6" s="83" t="s">
        <v>354</v>
      </c>
      <c r="DZ6" s="54" t="s">
        <v>901</v>
      </c>
      <c r="EA6" s="55" t="s">
        <v>355</v>
      </c>
      <c r="EB6" s="404">
        <v>22531</v>
      </c>
      <c r="EC6" s="51"/>
      <c r="ED6" s="50">
        <v>22531</v>
      </c>
      <c r="EE6" s="50"/>
      <c r="EF6" s="51"/>
      <c r="EG6" s="52">
        <v>0.94851393449524291</v>
      </c>
      <c r="EH6" s="56"/>
      <c r="EI6" s="405">
        <v>4446996</v>
      </c>
      <c r="EJ6" s="50"/>
      <c r="EK6" s="50">
        <v>4218038</v>
      </c>
      <c r="EL6" s="57">
        <v>4446996</v>
      </c>
      <c r="EM6" s="158">
        <v>0</v>
      </c>
      <c r="EN6" s="159"/>
      <c r="EO6" s="49"/>
      <c r="EP6" s="356"/>
      <c r="EQ6" s="356"/>
      <c r="ER6" s="356"/>
      <c r="ES6" s="300" t="s">
        <v>354</v>
      </c>
      <c r="ET6" s="299" t="s">
        <v>355</v>
      </c>
      <c r="EU6" s="415">
        <v>4218038</v>
      </c>
      <c r="EX6" s="310"/>
    </row>
    <row r="7" spans="1:154" ht="15">
      <c r="A7" s="77" t="s">
        <v>356</v>
      </c>
      <c r="B7" s="7" t="s">
        <v>357</v>
      </c>
      <c r="C7" s="218">
        <v>5507</v>
      </c>
      <c r="D7" s="219">
        <v>5507</v>
      </c>
      <c r="E7" s="8"/>
      <c r="F7" s="8">
        <f t="shared" si="0"/>
        <v>5507</v>
      </c>
      <c r="G7" s="8"/>
      <c r="H7" s="417">
        <f t="shared" si="1"/>
        <v>5507</v>
      </c>
      <c r="I7" s="12"/>
      <c r="K7" s="430" t="s">
        <v>356</v>
      </c>
      <c r="L7" s="431" t="s">
        <v>357</v>
      </c>
      <c r="M7" s="432">
        <v>2114727989</v>
      </c>
      <c r="N7" s="433">
        <v>123403622</v>
      </c>
      <c r="O7" s="434">
        <f t="shared" si="2"/>
        <v>1991324367</v>
      </c>
      <c r="P7" s="435">
        <v>2007</v>
      </c>
      <c r="Q7" s="436">
        <v>0.93659999999999999</v>
      </c>
      <c r="R7" s="437">
        <f t="shared" si="3"/>
        <v>2126120400</v>
      </c>
      <c r="S7" s="438">
        <f t="shared" si="4"/>
        <v>123403622</v>
      </c>
      <c r="T7" s="439">
        <v>66084651</v>
      </c>
      <c r="U7" s="439">
        <v>377342874</v>
      </c>
      <c r="V7" s="437">
        <f t="shared" si="5"/>
        <v>2692951547</v>
      </c>
      <c r="X7" s="466" t="s">
        <v>356</v>
      </c>
      <c r="Y7" s="467" t="s">
        <v>357</v>
      </c>
      <c r="Z7" s="468">
        <v>2692951547</v>
      </c>
      <c r="AA7" s="469">
        <v>15026669.632260002</v>
      </c>
      <c r="AB7" s="432">
        <v>6824489</v>
      </c>
      <c r="AC7" s="432">
        <v>142341</v>
      </c>
      <c r="AD7" s="37">
        <v>21993499.632260002</v>
      </c>
      <c r="AE7" s="470">
        <v>5507</v>
      </c>
      <c r="AF7" s="467">
        <v>3994</v>
      </c>
      <c r="AG7" s="471">
        <v>0.77390000000000003</v>
      </c>
      <c r="AI7" s="552" t="s">
        <v>356</v>
      </c>
      <c r="AJ7" s="553" t="s">
        <v>357</v>
      </c>
      <c r="AK7" s="541">
        <v>21993499.632260002</v>
      </c>
      <c r="AL7" s="777">
        <v>5507</v>
      </c>
      <c r="AM7" s="554">
        <v>3994</v>
      </c>
      <c r="AN7" s="555">
        <v>0.77390000000000003</v>
      </c>
      <c r="AO7" s="556">
        <v>0.48349999999999999</v>
      </c>
      <c r="AP7" s="557">
        <v>0.84050000000000002</v>
      </c>
      <c r="AQ7" s="555">
        <v>0.77829999999999999</v>
      </c>
      <c r="AR7" s="558">
        <v>0.77829999999999999</v>
      </c>
      <c r="AS7" s="559">
        <v>1330.52</v>
      </c>
      <c r="AT7" s="560">
        <v>379</v>
      </c>
      <c r="AU7" s="561">
        <v>2087153</v>
      </c>
      <c r="AV7" s="717">
        <v>1</v>
      </c>
      <c r="AW7" s="554">
        <v>2087153</v>
      </c>
      <c r="AX7" s="563" t="s">
        <v>653</v>
      </c>
      <c r="AY7" s="204">
        <v>0</v>
      </c>
      <c r="AZ7" s="554">
        <v>2087153</v>
      </c>
      <c r="BB7" s="234" t="s">
        <v>356</v>
      </c>
      <c r="BC7" s="235" t="s">
        <v>683</v>
      </c>
      <c r="BD7" s="227">
        <v>2692951547</v>
      </c>
      <c r="BE7" s="228">
        <v>260.185</v>
      </c>
      <c r="BF7" s="236">
        <v>10350141</v>
      </c>
      <c r="BG7" s="738">
        <v>0.48349999999999999</v>
      </c>
      <c r="BH7" s="231"/>
      <c r="BI7" s="232">
        <v>5507</v>
      </c>
      <c r="BJ7" s="237">
        <v>21.17</v>
      </c>
      <c r="BK7" s="232">
        <v>36995</v>
      </c>
      <c r="BL7" s="238">
        <v>142</v>
      </c>
      <c r="BN7" s="491" t="s">
        <v>356</v>
      </c>
      <c r="BO7" s="780" t="s">
        <v>357</v>
      </c>
      <c r="BP7" s="499">
        <v>0.97060000000000002</v>
      </c>
      <c r="BQ7" s="493">
        <v>0.94740000000000002</v>
      </c>
      <c r="BR7" s="493">
        <v>0.91810000000000003</v>
      </c>
      <c r="BS7" s="126"/>
      <c r="BT7" s="500">
        <v>2007</v>
      </c>
      <c r="BU7" s="120">
        <v>0.93659999999999999</v>
      </c>
      <c r="BV7" s="495"/>
      <c r="BW7" s="496">
        <v>0.60499999999999998</v>
      </c>
      <c r="BX7" s="497">
        <v>0.56699999999999995</v>
      </c>
      <c r="BY7" s="498">
        <v>1.0161</v>
      </c>
      <c r="CA7" s="264" t="s">
        <v>356</v>
      </c>
      <c r="CB7" s="265" t="s">
        <v>683</v>
      </c>
      <c r="CC7" s="232">
        <v>28552</v>
      </c>
      <c r="CD7" s="232">
        <v>29288</v>
      </c>
      <c r="CE7" s="232">
        <v>29292</v>
      </c>
      <c r="CF7" s="266">
        <v>29044</v>
      </c>
      <c r="CG7" s="267">
        <v>0.84050000000000002</v>
      </c>
      <c r="CH7" s="263"/>
      <c r="CI7" s="268">
        <v>-248</v>
      </c>
      <c r="CJ7" s="267">
        <v>-8.5000000000000006E-3</v>
      </c>
      <c r="CL7" s="642" t="s">
        <v>356</v>
      </c>
      <c r="CM7" s="643" t="s">
        <v>683</v>
      </c>
      <c r="CN7" s="644">
        <v>0.77829999999999999</v>
      </c>
      <c r="CO7" s="636"/>
      <c r="CP7" s="645">
        <v>5507</v>
      </c>
      <c r="CQ7" s="783">
        <v>5150005</v>
      </c>
      <c r="CR7" s="783">
        <v>0</v>
      </c>
      <c r="CS7" s="647">
        <v>5150005</v>
      </c>
      <c r="CT7" s="648">
        <v>935.17</v>
      </c>
      <c r="CU7" s="649"/>
      <c r="CV7" s="21">
        <v>1330.52</v>
      </c>
      <c r="CW7" s="121">
        <v>379</v>
      </c>
      <c r="CX7" s="19">
        <v>0.70299999999999996</v>
      </c>
      <c r="CY7" s="14"/>
      <c r="CZ7" s="650">
        <v>0.56699999999999995</v>
      </c>
      <c r="DA7" s="653">
        <v>1</v>
      </c>
      <c r="DB7" s="641"/>
      <c r="DC7" s="19">
        <v>1</v>
      </c>
      <c r="DE7" s="680" t="s">
        <v>356</v>
      </c>
      <c r="DF7" s="681" t="s">
        <v>357</v>
      </c>
      <c r="DG7" s="670" t="s">
        <v>201</v>
      </c>
      <c r="DH7" s="671">
        <v>1</v>
      </c>
      <c r="DI7" s="672"/>
      <c r="DJ7" s="673">
        <v>0.53500000000000003</v>
      </c>
      <c r="DK7" s="785">
        <v>0.95509999999999995</v>
      </c>
      <c r="DL7" s="682">
        <v>0.51100000000000001</v>
      </c>
      <c r="DM7" s="683" t="s">
        <v>653</v>
      </c>
      <c r="DN7" s="684"/>
      <c r="DO7" s="676">
        <v>0.60499999999999998</v>
      </c>
      <c r="DP7" s="677">
        <v>0.93659999999999999</v>
      </c>
      <c r="DQ7" s="682">
        <v>0.56699999999999995</v>
      </c>
      <c r="DR7" s="679" t="s">
        <v>653</v>
      </c>
      <c r="DS7" s="352"/>
      <c r="DT7" s="701" t="s">
        <v>653</v>
      </c>
      <c r="DU7" s="692"/>
      <c r="DV7" s="702"/>
      <c r="DX7" s="54" t="s">
        <v>354</v>
      </c>
      <c r="DY7" s="83" t="s">
        <v>9</v>
      </c>
      <c r="DZ7" s="54" t="s">
        <v>8</v>
      </c>
      <c r="EA7" s="55" t="s">
        <v>10</v>
      </c>
      <c r="EB7" s="404">
        <v>589</v>
      </c>
      <c r="EC7" s="51"/>
      <c r="ED7" s="50">
        <v>589</v>
      </c>
      <c r="EE7" s="50"/>
      <c r="EF7" s="51"/>
      <c r="EG7" s="52">
        <v>2.4795823861244421E-2</v>
      </c>
      <c r="EH7" s="51"/>
      <c r="EI7" s="405">
        <v>0</v>
      </c>
      <c r="EJ7" s="50"/>
      <c r="EK7" s="50">
        <v>110266</v>
      </c>
      <c r="EL7" s="53"/>
      <c r="EM7" s="159"/>
      <c r="EN7" s="748">
        <v>-1</v>
      </c>
      <c r="EO7" s="49"/>
      <c r="EP7" s="356"/>
      <c r="EQ7" s="356"/>
      <c r="ER7" s="356"/>
      <c r="ES7" s="302" t="s">
        <v>356</v>
      </c>
      <c r="ET7" s="301" t="s">
        <v>357</v>
      </c>
      <c r="EU7" s="303">
        <v>2087153</v>
      </c>
      <c r="EX7" s="310"/>
    </row>
    <row r="8" spans="1:154" ht="15">
      <c r="A8" s="77" t="s">
        <v>358</v>
      </c>
      <c r="B8" s="7" t="s">
        <v>359</v>
      </c>
      <c r="C8" s="218">
        <v>1455</v>
      </c>
      <c r="D8" s="219">
        <v>1455</v>
      </c>
      <c r="E8" s="8"/>
      <c r="F8" s="8">
        <f t="shared" si="0"/>
        <v>1455</v>
      </c>
      <c r="G8" s="8"/>
      <c r="H8" s="417">
        <f t="shared" si="1"/>
        <v>1455</v>
      </c>
      <c r="I8" s="12"/>
      <c r="K8" s="430" t="s">
        <v>358</v>
      </c>
      <c r="L8" s="431" t="s">
        <v>359</v>
      </c>
      <c r="M8" s="432">
        <v>1596895956</v>
      </c>
      <c r="N8" s="433">
        <v>163417000</v>
      </c>
      <c r="O8" s="434">
        <f t="shared" si="2"/>
        <v>1433478956</v>
      </c>
      <c r="P8" s="435">
        <v>2007</v>
      </c>
      <c r="Q8" s="436">
        <v>0.87760000000000005</v>
      </c>
      <c r="R8" s="437">
        <f t="shared" si="3"/>
        <v>1633408108</v>
      </c>
      <c r="S8" s="438">
        <f t="shared" si="4"/>
        <v>163417000</v>
      </c>
      <c r="T8" s="439">
        <v>33987144</v>
      </c>
      <c r="U8" s="439">
        <v>182151298</v>
      </c>
      <c r="V8" s="437">
        <f t="shared" si="5"/>
        <v>2012963550</v>
      </c>
      <c r="X8" s="466" t="s">
        <v>358</v>
      </c>
      <c r="Y8" s="467" t="s">
        <v>359</v>
      </c>
      <c r="Z8" s="468">
        <v>2012963550</v>
      </c>
      <c r="AA8" s="469">
        <v>11232336.609000001</v>
      </c>
      <c r="AB8" s="432">
        <v>2212958</v>
      </c>
      <c r="AC8" s="432">
        <v>64066</v>
      </c>
      <c r="AD8" s="37">
        <v>13509360.609000001</v>
      </c>
      <c r="AE8" s="470">
        <v>1455</v>
      </c>
      <c r="AF8" s="467">
        <v>9285</v>
      </c>
      <c r="AG8" s="471">
        <v>1.7990999999999999</v>
      </c>
      <c r="AI8" s="552" t="s">
        <v>358</v>
      </c>
      <c r="AJ8" s="553" t="s">
        <v>359</v>
      </c>
      <c r="AK8" s="541">
        <v>13509360.609000001</v>
      </c>
      <c r="AL8" s="777">
        <v>1455</v>
      </c>
      <c r="AM8" s="554">
        <v>9285</v>
      </c>
      <c r="AN8" s="555">
        <v>1.7990999999999999</v>
      </c>
      <c r="AO8" s="556">
        <v>0.4007</v>
      </c>
      <c r="AP8" s="557">
        <v>0.79749999999999999</v>
      </c>
      <c r="AQ8" s="555">
        <v>1.1585000000000001</v>
      </c>
      <c r="AR8" s="558" t="s">
        <v>4</v>
      </c>
      <c r="AS8" s="778" t="s">
        <v>4</v>
      </c>
      <c r="AT8" s="779" t="s">
        <v>4</v>
      </c>
      <c r="AU8" s="561">
        <v>0</v>
      </c>
      <c r="AV8" s="717" t="s">
        <v>4</v>
      </c>
      <c r="AW8" s="554">
        <v>0</v>
      </c>
      <c r="AX8" s="563" t="s">
        <v>653</v>
      </c>
      <c r="AY8" s="204">
        <v>0</v>
      </c>
      <c r="AZ8" s="554">
        <v>0</v>
      </c>
      <c r="BB8" s="234" t="s">
        <v>358</v>
      </c>
      <c r="BC8" s="235" t="s">
        <v>684</v>
      </c>
      <c r="BD8" s="227">
        <v>2012963550</v>
      </c>
      <c r="BE8" s="228">
        <v>234.65</v>
      </c>
      <c r="BF8" s="236">
        <v>8578579</v>
      </c>
      <c r="BG8" s="738">
        <v>0.4007</v>
      </c>
      <c r="BH8" s="231"/>
      <c r="BI8" s="232">
        <v>1455</v>
      </c>
      <c r="BJ8" s="237">
        <v>6.2</v>
      </c>
      <c r="BK8" s="232">
        <v>11176</v>
      </c>
      <c r="BL8" s="238">
        <v>48</v>
      </c>
      <c r="BN8" s="491" t="s">
        <v>358</v>
      </c>
      <c r="BO8" s="780" t="s">
        <v>359</v>
      </c>
      <c r="BP8" s="499">
        <v>1</v>
      </c>
      <c r="BQ8" s="493">
        <v>0.89090000000000003</v>
      </c>
      <c r="BR8" s="493">
        <v>0.82799999999999996</v>
      </c>
      <c r="BS8" s="126"/>
      <c r="BT8" s="494">
        <v>2007</v>
      </c>
      <c r="BU8" s="120">
        <v>0.87760000000000005</v>
      </c>
      <c r="BV8" s="495"/>
      <c r="BW8" s="496">
        <v>0.43</v>
      </c>
      <c r="BX8" s="497">
        <v>0.377</v>
      </c>
      <c r="BY8" s="498">
        <v>0.67559999999999998</v>
      </c>
      <c r="CA8" s="264" t="s">
        <v>358</v>
      </c>
      <c r="CB8" s="265" t="s">
        <v>684</v>
      </c>
      <c r="CC8" s="232">
        <v>27459</v>
      </c>
      <c r="CD8" s="232">
        <v>27338</v>
      </c>
      <c r="CE8" s="232">
        <v>27884</v>
      </c>
      <c r="CF8" s="266">
        <v>27560.333333333332</v>
      </c>
      <c r="CG8" s="267">
        <v>0.79749999999999999</v>
      </c>
      <c r="CH8" s="263"/>
      <c r="CI8" s="268">
        <v>-323.66666666666788</v>
      </c>
      <c r="CJ8" s="267">
        <v>-1.1599999999999999E-2</v>
      </c>
      <c r="CL8" s="642" t="s">
        <v>358</v>
      </c>
      <c r="CM8" s="643" t="s">
        <v>684</v>
      </c>
      <c r="CN8" s="644" t="s">
        <v>4</v>
      </c>
      <c r="CO8" s="636"/>
      <c r="CP8" s="645">
        <v>1455</v>
      </c>
      <c r="CQ8" s="783">
        <v>2516520</v>
      </c>
      <c r="CR8" s="783">
        <v>0</v>
      </c>
      <c r="CS8" s="647">
        <v>2516520</v>
      </c>
      <c r="CT8" s="648">
        <v>1729.57</v>
      </c>
      <c r="CU8" s="649"/>
      <c r="CV8" s="21" t="s">
        <v>4</v>
      </c>
      <c r="CW8" s="121" t="s">
        <v>4</v>
      </c>
      <c r="CX8" s="19" t="s">
        <v>4</v>
      </c>
      <c r="CY8" s="14"/>
      <c r="CZ8" s="650">
        <v>0.377</v>
      </c>
      <c r="DA8" s="653" t="s">
        <v>4</v>
      </c>
      <c r="DB8" s="641"/>
      <c r="DC8" s="19" t="s">
        <v>4</v>
      </c>
      <c r="DE8" s="680" t="s">
        <v>358</v>
      </c>
      <c r="DF8" s="681" t="s">
        <v>359</v>
      </c>
      <c r="DG8" s="670" t="s">
        <v>653</v>
      </c>
      <c r="DH8" s="671" t="s">
        <v>4</v>
      </c>
      <c r="DI8" s="672"/>
      <c r="DJ8" s="673">
        <v>0.43</v>
      </c>
      <c r="DK8" s="785">
        <v>0.92730000000000001</v>
      </c>
      <c r="DL8" s="682">
        <v>0.39900000000000002</v>
      </c>
      <c r="DM8" s="683" t="s">
        <v>653</v>
      </c>
      <c r="DN8" s="684"/>
      <c r="DO8" s="676">
        <v>0.43</v>
      </c>
      <c r="DP8" s="677">
        <v>0.87760000000000005</v>
      </c>
      <c r="DQ8" s="682">
        <v>0.377</v>
      </c>
      <c r="DR8" s="679">
        <v>0.377</v>
      </c>
      <c r="DS8" s="352"/>
      <c r="DT8" s="701" t="s">
        <v>653</v>
      </c>
      <c r="DU8" s="692"/>
      <c r="DV8" s="702"/>
      <c r="DX8" s="54" t="s">
        <v>354</v>
      </c>
      <c r="DY8" s="83" t="s">
        <v>11</v>
      </c>
      <c r="DZ8" s="54" t="s">
        <v>8</v>
      </c>
      <c r="EA8" s="55" t="s">
        <v>12</v>
      </c>
      <c r="EB8" s="404">
        <v>489</v>
      </c>
      <c r="EC8" s="51"/>
      <c r="ED8" s="50">
        <v>489</v>
      </c>
      <c r="EE8" s="50"/>
      <c r="EF8" s="51"/>
      <c r="EG8" s="52">
        <v>2.058600656731498E-2</v>
      </c>
      <c r="EH8" s="51"/>
      <c r="EI8" s="405">
        <v>0</v>
      </c>
      <c r="EJ8" s="50"/>
      <c r="EK8" s="50">
        <v>91546</v>
      </c>
      <c r="EL8" s="53"/>
      <c r="EM8" s="159"/>
      <c r="EN8" s="159"/>
      <c r="EO8" s="49"/>
      <c r="EP8" s="356"/>
      <c r="EQ8" s="356"/>
      <c r="ER8" s="356"/>
      <c r="ES8" s="302" t="s">
        <v>358</v>
      </c>
      <c r="ET8" s="301" t="s">
        <v>359</v>
      </c>
      <c r="EU8" s="303">
        <v>0</v>
      </c>
      <c r="EX8" s="310"/>
    </row>
    <row r="9" spans="1:154" ht="15">
      <c r="A9" s="77" t="s">
        <v>360</v>
      </c>
      <c r="B9" s="7" t="s">
        <v>361</v>
      </c>
      <c r="C9" s="218">
        <v>3810</v>
      </c>
      <c r="D9" s="219">
        <v>3810</v>
      </c>
      <c r="E9" s="8"/>
      <c r="F9" s="8">
        <f t="shared" si="0"/>
        <v>3810</v>
      </c>
      <c r="G9" s="8"/>
      <c r="H9" s="417">
        <f t="shared" si="1"/>
        <v>3810</v>
      </c>
      <c r="I9" s="12"/>
      <c r="K9" s="430" t="s">
        <v>360</v>
      </c>
      <c r="L9" s="431" t="s">
        <v>361</v>
      </c>
      <c r="M9" s="432">
        <v>904264761</v>
      </c>
      <c r="N9" s="433">
        <v>153539700</v>
      </c>
      <c r="O9" s="434">
        <f t="shared" si="2"/>
        <v>750725061</v>
      </c>
      <c r="P9" s="435">
        <v>2002</v>
      </c>
      <c r="Q9" s="436">
        <v>0.71430000000000005</v>
      </c>
      <c r="R9" s="437">
        <f t="shared" si="3"/>
        <v>1050994066</v>
      </c>
      <c r="S9" s="438">
        <f t="shared" si="4"/>
        <v>153539700</v>
      </c>
      <c r="T9" s="439">
        <v>222119982</v>
      </c>
      <c r="U9" s="439">
        <v>310700978</v>
      </c>
      <c r="V9" s="437">
        <f t="shared" si="5"/>
        <v>1737354726</v>
      </c>
      <c r="X9" s="466" t="s">
        <v>360</v>
      </c>
      <c r="Y9" s="467" t="s">
        <v>361</v>
      </c>
      <c r="Z9" s="468">
        <v>1737354726</v>
      </c>
      <c r="AA9" s="469">
        <v>9694439.3710800018</v>
      </c>
      <c r="AB9" s="432">
        <v>3615669</v>
      </c>
      <c r="AC9" s="432">
        <v>310824</v>
      </c>
      <c r="AD9" s="37">
        <v>13620932.371080002</v>
      </c>
      <c r="AE9" s="470">
        <v>3810</v>
      </c>
      <c r="AF9" s="467">
        <v>3575</v>
      </c>
      <c r="AG9" s="471">
        <v>0.69269999999999998</v>
      </c>
      <c r="AI9" s="552" t="s">
        <v>360</v>
      </c>
      <c r="AJ9" s="553" t="s">
        <v>361</v>
      </c>
      <c r="AK9" s="541">
        <v>13620932.371080002</v>
      </c>
      <c r="AL9" s="777">
        <v>3810</v>
      </c>
      <c r="AM9" s="554">
        <v>3575</v>
      </c>
      <c r="AN9" s="555">
        <v>0.69269999999999998</v>
      </c>
      <c r="AO9" s="556">
        <v>0.1527</v>
      </c>
      <c r="AP9" s="557">
        <v>0.76600000000000001</v>
      </c>
      <c r="AQ9" s="555">
        <v>0.6754</v>
      </c>
      <c r="AR9" s="558">
        <v>0.6754</v>
      </c>
      <c r="AS9" s="778">
        <v>1154.6099999999999</v>
      </c>
      <c r="AT9" s="779">
        <v>554.91000000000008</v>
      </c>
      <c r="AU9" s="561">
        <v>2114207</v>
      </c>
      <c r="AV9" s="717">
        <v>1</v>
      </c>
      <c r="AW9" s="554">
        <v>2114207</v>
      </c>
      <c r="AX9" s="563" t="s">
        <v>653</v>
      </c>
      <c r="AY9" s="204">
        <v>0</v>
      </c>
      <c r="AZ9" s="554">
        <v>2114207</v>
      </c>
      <c r="BB9" s="234" t="s">
        <v>360</v>
      </c>
      <c r="BC9" s="235" t="s">
        <v>685</v>
      </c>
      <c r="BD9" s="227">
        <v>1737354726</v>
      </c>
      <c r="BE9" s="228">
        <v>531.56700000000001</v>
      </c>
      <c r="BF9" s="236">
        <v>3268365</v>
      </c>
      <c r="BG9" s="738">
        <v>0.1527</v>
      </c>
      <c r="BH9" s="231"/>
      <c r="BI9" s="232">
        <v>3810</v>
      </c>
      <c r="BJ9" s="237">
        <v>7.17</v>
      </c>
      <c r="BK9" s="232">
        <v>25345</v>
      </c>
      <c r="BL9" s="238">
        <v>48</v>
      </c>
      <c r="BN9" s="491" t="s">
        <v>360</v>
      </c>
      <c r="BO9" s="780" t="s">
        <v>361</v>
      </c>
      <c r="BP9" s="493">
        <v>0.76329999999999998</v>
      </c>
      <c r="BQ9" s="493">
        <v>0.67689999999999995</v>
      </c>
      <c r="BR9" s="493">
        <v>0.7229000000000001</v>
      </c>
      <c r="BS9" s="126"/>
      <c r="BT9" s="500">
        <v>2002</v>
      </c>
      <c r="BU9" s="120">
        <v>0.71430000000000005</v>
      </c>
      <c r="BV9" s="495"/>
      <c r="BW9" s="496">
        <v>0.89400000000000002</v>
      </c>
      <c r="BX9" s="497">
        <v>0.63900000000000001</v>
      </c>
      <c r="BY9" s="498">
        <v>1.1452</v>
      </c>
      <c r="CA9" s="264" t="s">
        <v>360</v>
      </c>
      <c r="CB9" s="265" t="s">
        <v>685</v>
      </c>
      <c r="CC9" s="232">
        <v>25706</v>
      </c>
      <c r="CD9" s="232">
        <v>26634</v>
      </c>
      <c r="CE9" s="232">
        <v>27072</v>
      </c>
      <c r="CF9" s="266">
        <v>26470.666666666668</v>
      </c>
      <c r="CG9" s="267">
        <v>0.76600000000000001</v>
      </c>
      <c r="CH9" s="263"/>
      <c r="CI9" s="268">
        <v>-601.33333333333212</v>
      </c>
      <c r="CJ9" s="267">
        <v>-2.2200000000000001E-2</v>
      </c>
      <c r="CL9" s="642" t="s">
        <v>360</v>
      </c>
      <c r="CM9" s="643" t="s">
        <v>685</v>
      </c>
      <c r="CN9" s="644">
        <v>0.6754</v>
      </c>
      <c r="CO9" s="636"/>
      <c r="CP9" s="645">
        <v>3810</v>
      </c>
      <c r="CQ9" s="783">
        <v>3759776</v>
      </c>
      <c r="CR9" s="783">
        <v>0</v>
      </c>
      <c r="CS9" s="647">
        <v>3759776</v>
      </c>
      <c r="CT9" s="648">
        <v>986.82</v>
      </c>
      <c r="CU9" s="649"/>
      <c r="CV9" s="21">
        <v>1154.6099999999999</v>
      </c>
      <c r="CW9" s="121">
        <v>554.91000000000008</v>
      </c>
      <c r="CX9" s="19">
        <v>0.85499999999999998</v>
      </c>
      <c r="CY9" s="14"/>
      <c r="CZ9" s="650">
        <v>0.63900000000000001</v>
      </c>
      <c r="DA9" s="653">
        <v>1</v>
      </c>
      <c r="DB9" s="641"/>
      <c r="DC9" s="19">
        <v>1</v>
      </c>
      <c r="DE9" s="680" t="s">
        <v>360</v>
      </c>
      <c r="DF9" s="681" t="s">
        <v>361</v>
      </c>
      <c r="DG9" s="670" t="s">
        <v>201</v>
      </c>
      <c r="DH9" s="671">
        <v>1</v>
      </c>
      <c r="DI9" s="672"/>
      <c r="DJ9" s="673">
        <v>0.89400000000000002</v>
      </c>
      <c r="DK9" s="785">
        <v>0.72809999999999997</v>
      </c>
      <c r="DL9" s="682">
        <v>0.65100000000000002</v>
      </c>
      <c r="DM9" s="683">
        <v>0.65100000000000002</v>
      </c>
      <c r="DN9" s="684"/>
      <c r="DO9" s="676">
        <v>0.89400000000000002</v>
      </c>
      <c r="DP9" s="677">
        <v>0.71430000000000005</v>
      </c>
      <c r="DQ9" s="682">
        <v>0.63900000000000001</v>
      </c>
      <c r="DR9" s="679" t="s">
        <v>653</v>
      </c>
      <c r="DS9" s="352"/>
      <c r="DT9" s="701" t="s">
        <v>653</v>
      </c>
      <c r="DU9" s="692"/>
      <c r="DV9" s="702" t="s">
        <v>0</v>
      </c>
      <c r="DX9" s="54" t="s">
        <v>354</v>
      </c>
      <c r="DY9" s="83" t="s">
        <v>262</v>
      </c>
      <c r="DZ9" s="54" t="s">
        <v>8</v>
      </c>
      <c r="EA9" s="61" t="s">
        <v>136</v>
      </c>
      <c r="EB9" s="404">
        <v>145</v>
      </c>
      <c r="EC9" s="62"/>
      <c r="ED9" s="50">
        <v>145</v>
      </c>
      <c r="EE9" s="63">
        <v>23754</v>
      </c>
      <c r="EF9" s="62"/>
      <c r="EG9" s="64">
        <v>6.1042350761976926E-3</v>
      </c>
      <c r="EH9" s="62"/>
      <c r="EI9" s="405">
        <v>0</v>
      </c>
      <c r="EJ9" s="63"/>
      <c r="EK9" s="63">
        <v>27146</v>
      </c>
      <c r="EL9" s="65"/>
      <c r="EM9" s="160"/>
      <c r="EN9" s="160"/>
      <c r="EO9" s="128"/>
      <c r="EP9" s="356"/>
      <c r="EQ9" s="356"/>
      <c r="ER9" s="356"/>
      <c r="ES9" s="302" t="s">
        <v>360</v>
      </c>
      <c r="ET9" s="301" t="s">
        <v>361</v>
      </c>
      <c r="EU9" s="303">
        <v>2114207</v>
      </c>
      <c r="EX9" s="310"/>
    </row>
    <row r="10" spans="1:154" ht="15">
      <c r="A10" s="77" t="s">
        <v>362</v>
      </c>
      <c r="B10" s="7" t="s">
        <v>363</v>
      </c>
      <c r="C10" s="218">
        <v>3205</v>
      </c>
      <c r="D10" s="219">
        <v>3205</v>
      </c>
      <c r="E10" s="8"/>
      <c r="F10" s="8">
        <f t="shared" si="0"/>
        <v>3205</v>
      </c>
      <c r="G10" s="8"/>
      <c r="H10" s="417">
        <f t="shared" si="1"/>
        <v>3205</v>
      </c>
      <c r="I10" s="12"/>
      <c r="K10" s="430" t="s">
        <v>362</v>
      </c>
      <c r="L10" s="431" t="s">
        <v>363</v>
      </c>
      <c r="M10" s="432">
        <v>3330430400</v>
      </c>
      <c r="N10" s="433">
        <v>83665900</v>
      </c>
      <c r="O10" s="434">
        <f t="shared" si="2"/>
        <v>3246764500</v>
      </c>
      <c r="P10" s="435">
        <v>2006</v>
      </c>
      <c r="Q10" s="436">
        <v>0.7833</v>
      </c>
      <c r="R10" s="437">
        <f t="shared" si="3"/>
        <v>4144982127</v>
      </c>
      <c r="S10" s="438">
        <f t="shared" si="4"/>
        <v>83665900</v>
      </c>
      <c r="T10" s="439">
        <v>75848579</v>
      </c>
      <c r="U10" s="439">
        <v>355043291</v>
      </c>
      <c r="V10" s="437">
        <f t="shared" si="5"/>
        <v>4659539897</v>
      </c>
      <c r="X10" s="466" t="s">
        <v>362</v>
      </c>
      <c r="Y10" s="467" t="s">
        <v>363</v>
      </c>
      <c r="Z10" s="468">
        <v>4659539897</v>
      </c>
      <c r="AA10" s="469">
        <v>26000232.625260003</v>
      </c>
      <c r="AB10" s="432">
        <v>5963773</v>
      </c>
      <c r="AC10" s="432">
        <v>108448</v>
      </c>
      <c r="AD10" s="37">
        <v>32072453.625260003</v>
      </c>
      <c r="AE10" s="470">
        <v>3205</v>
      </c>
      <c r="AF10" s="467">
        <v>10007</v>
      </c>
      <c r="AG10" s="471">
        <v>1.9390000000000001</v>
      </c>
      <c r="AI10" s="552" t="s">
        <v>362</v>
      </c>
      <c r="AJ10" s="553" t="s">
        <v>363</v>
      </c>
      <c r="AK10" s="541">
        <v>32072453.625260003</v>
      </c>
      <c r="AL10" s="777">
        <v>3205</v>
      </c>
      <c r="AM10" s="554">
        <v>10007</v>
      </c>
      <c r="AN10" s="555">
        <v>1.9390000000000001</v>
      </c>
      <c r="AO10" s="556">
        <v>0.51080000000000003</v>
      </c>
      <c r="AP10" s="557">
        <v>0.80389999999999995</v>
      </c>
      <c r="AQ10" s="555">
        <v>1.2286999999999999</v>
      </c>
      <c r="AR10" s="558" t="s">
        <v>4</v>
      </c>
      <c r="AS10" s="778" t="s">
        <v>4</v>
      </c>
      <c r="AT10" s="779" t="s">
        <v>4</v>
      </c>
      <c r="AU10" s="561">
        <v>0</v>
      </c>
      <c r="AV10" s="717" t="s">
        <v>4</v>
      </c>
      <c r="AW10" s="554">
        <v>0</v>
      </c>
      <c r="AX10" s="563" t="s">
        <v>653</v>
      </c>
      <c r="AY10" s="204">
        <v>0</v>
      </c>
      <c r="AZ10" s="554">
        <v>0</v>
      </c>
      <c r="BB10" s="234" t="s">
        <v>362</v>
      </c>
      <c r="BC10" s="235" t="s">
        <v>686</v>
      </c>
      <c r="BD10" s="227">
        <v>4659539897</v>
      </c>
      <c r="BE10" s="228">
        <v>426.12900000000002</v>
      </c>
      <c r="BF10" s="236">
        <v>10934576</v>
      </c>
      <c r="BG10" s="738">
        <v>0.51080000000000003</v>
      </c>
      <c r="BH10" s="231"/>
      <c r="BI10" s="232">
        <v>3205</v>
      </c>
      <c r="BJ10" s="237">
        <v>7.52</v>
      </c>
      <c r="BK10" s="232">
        <v>26309</v>
      </c>
      <c r="BL10" s="238">
        <v>62</v>
      </c>
      <c r="BN10" s="491" t="s">
        <v>362</v>
      </c>
      <c r="BO10" s="780" t="s">
        <v>363</v>
      </c>
      <c r="BP10" s="493">
        <v>0.87080000000000002</v>
      </c>
      <c r="BQ10" s="493">
        <v>0.78959999999999997</v>
      </c>
      <c r="BR10" s="493">
        <v>0.75</v>
      </c>
      <c r="BS10" s="126"/>
      <c r="BT10" s="494">
        <v>2006</v>
      </c>
      <c r="BU10" s="120">
        <v>0.7833</v>
      </c>
      <c r="BV10" s="495"/>
      <c r="BW10" s="496">
        <v>0.42499999999999999</v>
      </c>
      <c r="BX10" s="497">
        <v>0.33300000000000002</v>
      </c>
      <c r="BY10" s="498">
        <v>0.5968</v>
      </c>
      <c r="CA10" s="264" t="s">
        <v>362</v>
      </c>
      <c r="CB10" s="265" t="s">
        <v>686</v>
      </c>
      <c r="CC10" s="232">
        <v>27492</v>
      </c>
      <c r="CD10" s="232">
        <v>27562</v>
      </c>
      <c r="CE10" s="232">
        <v>28293</v>
      </c>
      <c r="CF10" s="266">
        <v>27782.333333333332</v>
      </c>
      <c r="CG10" s="267">
        <v>0.80389999999999995</v>
      </c>
      <c r="CH10" s="263"/>
      <c r="CI10" s="268">
        <v>-510.66666666666788</v>
      </c>
      <c r="CJ10" s="267">
        <v>-1.7999999999999999E-2</v>
      </c>
      <c r="CL10" s="642" t="s">
        <v>362</v>
      </c>
      <c r="CM10" s="643" t="s">
        <v>686</v>
      </c>
      <c r="CN10" s="644" t="s">
        <v>4</v>
      </c>
      <c r="CO10" s="636"/>
      <c r="CP10" s="645">
        <v>3205</v>
      </c>
      <c r="CQ10" s="783">
        <v>3635520</v>
      </c>
      <c r="CR10" s="783">
        <v>0</v>
      </c>
      <c r="CS10" s="647">
        <v>3635520</v>
      </c>
      <c r="CT10" s="648">
        <v>1134.33</v>
      </c>
      <c r="CU10" s="649"/>
      <c r="CV10" s="21" t="s">
        <v>4</v>
      </c>
      <c r="CW10" s="121" t="s">
        <v>4</v>
      </c>
      <c r="CX10" s="19" t="s">
        <v>4</v>
      </c>
      <c r="CY10" s="14"/>
      <c r="CZ10" s="650">
        <v>0.33300000000000002</v>
      </c>
      <c r="DA10" s="653" t="s">
        <v>4</v>
      </c>
      <c r="DB10" s="641"/>
      <c r="DC10" s="19" t="s">
        <v>4</v>
      </c>
      <c r="DE10" s="680" t="s">
        <v>362</v>
      </c>
      <c r="DF10" s="681" t="s">
        <v>363</v>
      </c>
      <c r="DG10" s="670" t="s">
        <v>653</v>
      </c>
      <c r="DH10" s="671" t="s">
        <v>4</v>
      </c>
      <c r="DI10" s="672"/>
      <c r="DJ10" s="673">
        <v>0.42499999999999999</v>
      </c>
      <c r="DK10" s="785">
        <v>0.84819999999999995</v>
      </c>
      <c r="DL10" s="682">
        <v>0.36</v>
      </c>
      <c r="DM10" s="683" t="s">
        <v>653</v>
      </c>
      <c r="DN10" s="684"/>
      <c r="DO10" s="676">
        <v>0.42499999999999999</v>
      </c>
      <c r="DP10" s="677">
        <v>0.7833</v>
      </c>
      <c r="DQ10" s="682">
        <v>0.33300000000000002</v>
      </c>
      <c r="DR10" s="679">
        <v>0.33300000000000002</v>
      </c>
      <c r="DS10" s="352"/>
      <c r="DT10" s="701" t="s">
        <v>653</v>
      </c>
      <c r="DU10" s="692"/>
      <c r="DV10" s="702"/>
      <c r="DX10" s="66" t="s">
        <v>356</v>
      </c>
      <c r="DY10" s="85" t="s">
        <v>356</v>
      </c>
      <c r="DZ10" s="66" t="s">
        <v>901</v>
      </c>
      <c r="EA10" s="67" t="s">
        <v>357</v>
      </c>
      <c r="EB10" s="404">
        <v>5507</v>
      </c>
      <c r="EC10" s="68"/>
      <c r="ED10" s="69">
        <v>5507</v>
      </c>
      <c r="EE10" s="69">
        <v>5507</v>
      </c>
      <c r="EF10" s="68"/>
      <c r="EG10" s="70"/>
      <c r="EH10" s="68"/>
      <c r="EI10" s="405">
        <v>2087153</v>
      </c>
      <c r="EJ10" s="69"/>
      <c r="EK10" s="69">
        <v>2087153</v>
      </c>
      <c r="EL10" s="69">
        <v>2087153</v>
      </c>
      <c r="EM10" s="161">
        <v>0</v>
      </c>
      <c r="EN10" s="161"/>
      <c r="EO10" s="129"/>
      <c r="EP10" s="356"/>
      <c r="EQ10" s="356"/>
      <c r="ER10" s="356"/>
      <c r="ES10" s="302" t="s">
        <v>362</v>
      </c>
      <c r="ET10" s="301" t="s">
        <v>363</v>
      </c>
      <c r="EU10" s="303">
        <v>0</v>
      </c>
      <c r="EX10" s="310"/>
    </row>
    <row r="11" spans="1:154" ht="15">
      <c r="A11" s="77" t="s">
        <v>364</v>
      </c>
      <c r="B11" s="7" t="s">
        <v>365</v>
      </c>
      <c r="C11" s="218">
        <v>2141</v>
      </c>
      <c r="D11" s="219">
        <v>2258</v>
      </c>
      <c r="E11" s="8"/>
      <c r="F11" s="8">
        <f t="shared" si="0"/>
        <v>2258</v>
      </c>
      <c r="G11" s="8"/>
      <c r="H11" s="417">
        <f t="shared" si="1"/>
        <v>2258</v>
      </c>
      <c r="I11" s="12"/>
      <c r="K11" s="430" t="s">
        <v>364</v>
      </c>
      <c r="L11" s="431" t="s">
        <v>365</v>
      </c>
      <c r="M11" s="432">
        <v>3924971873</v>
      </c>
      <c r="N11" s="433">
        <v>47130400</v>
      </c>
      <c r="O11" s="434">
        <f t="shared" si="2"/>
        <v>3877841473</v>
      </c>
      <c r="P11" s="435">
        <v>2006</v>
      </c>
      <c r="Q11" s="436">
        <v>0.76249999999999996</v>
      </c>
      <c r="R11" s="437">
        <f t="shared" si="3"/>
        <v>5085693735</v>
      </c>
      <c r="S11" s="438">
        <f t="shared" si="4"/>
        <v>47130400</v>
      </c>
      <c r="T11" s="439">
        <v>32765016</v>
      </c>
      <c r="U11" s="439">
        <v>268891430</v>
      </c>
      <c r="V11" s="437">
        <f t="shared" si="5"/>
        <v>5434480581</v>
      </c>
      <c r="X11" s="466" t="s">
        <v>364</v>
      </c>
      <c r="Y11" s="467" t="s">
        <v>365</v>
      </c>
      <c r="Z11" s="468">
        <v>5434480581</v>
      </c>
      <c r="AA11" s="469">
        <v>30324401.641980004</v>
      </c>
      <c r="AB11" s="432">
        <v>5061248</v>
      </c>
      <c r="AC11" s="432">
        <v>109804</v>
      </c>
      <c r="AD11" s="37">
        <v>35495453.641980007</v>
      </c>
      <c r="AE11" s="470">
        <v>2258</v>
      </c>
      <c r="AF11" s="467">
        <v>15720</v>
      </c>
      <c r="AG11" s="471">
        <v>3.0459000000000001</v>
      </c>
      <c r="AI11" s="552" t="s">
        <v>364</v>
      </c>
      <c r="AJ11" s="553" t="s">
        <v>365</v>
      </c>
      <c r="AK11" s="541">
        <v>35495453.641980007</v>
      </c>
      <c r="AL11" s="777">
        <v>2258</v>
      </c>
      <c r="AM11" s="554">
        <v>15720</v>
      </c>
      <c r="AN11" s="555">
        <v>3.0459000000000001</v>
      </c>
      <c r="AO11" s="556">
        <v>1.0277000000000001</v>
      </c>
      <c r="AP11" s="557">
        <v>0.76939999999999997</v>
      </c>
      <c r="AQ11" s="555">
        <v>1.7059</v>
      </c>
      <c r="AR11" s="558" t="s">
        <v>4</v>
      </c>
      <c r="AS11" s="778" t="s">
        <v>4</v>
      </c>
      <c r="AT11" s="779" t="s">
        <v>4</v>
      </c>
      <c r="AU11" s="561">
        <v>0</v>
      </c>
      <c r="AV11" s="717" t="s">
        <v>4</v>
      </c>
      <c r="AW11" s="554">
        <v>0</v>
      </c>
      <c r="AX11" s="563" t="s">
        <v>653</v>
      </c>
      <c r="AY11" s="204">
        <v>0</v>
      </c>
      <c r="AZ11" s="554">
        <v>0</v>
      </c>
      <c r="BB11" s="234" t="s">
        <v>364</v>
      </c>
      <c r="BC11" s="235" t="s">
        <v>687</v>
      </c>
      <c r="BD11" s="227">
        <v>5434480581</v>
      </c>
      <c r="BE11" s="228">
        <v>247.00399999999999</v>
      </c>
      <c r="BF11" s="236">
        <v>22001589</v>
      </c>
      <c r="BG11" s="738">
        <v>1.0277000000000001</v>
      </c>
      <c r="BH11" s="231"/>
      <c r="BI11" s="232">
        <v>2258</v>
      </c>
      <c r="BJ11" s="237">
        <v>9.14</v>
      </c>
      <c r="BK11" s="232">
        <v>18404</v>
      </c>
      <c r="BL11" s="238">
        <v>75</v>
      </c>
      <c r="BN11" s="491" t="s">
        <v>364</v>
      </c>
      <c r="BO11" s="780" t="s">
        <v>365</v>
      </c>
      <c r="BP11" s="493">
        <v>0.82330000000000003</v>
      </c>
      <c r="BQ11" s="493">
        <v>0.7107</v>
      </c>
      <c r="BR11" s="493">
        <v>0.77680000000000005</v>
      </c>
      <c r="BS11" s="126"/>
      <c r="BT11" s="500">
        <v>2006</v>
      </c>
      <c r="BU11" s="120">
        <v>0.76249999999999996</v>
      </c>
      <c r="BV11" s="495"/>
      <c r="BW11" s="496">
        <v>0.39</v>
      </c>
      <c r="BX11" s="497">
        <v>0.29699999999999999</v>
      </c>
      <c r="BY11" s="498">
        <v>0.5323</v>
      </c>
      <c r="CA11" s="264" t="s">
        <v>364</v>
      </c>
      <c r="CB11" s="265" t="s">
        <v>687</v>
      </c>
      <c r="CC11" s="232">
        <v>25203</v>
      </c>
      <c r="CD11" s="232">
        <v>26933</v>
      </c>
      <c r="CE11" s="232">
        <v>27633</v>
      </c>
      <c r="CF11" s="266">
        <v>26589.666666666668</v>
      </c>
      <c r="CG11" s="267">
        <v>0.76939999999999997</v>
      </c>
      <c r="CH11" s="263"/>
      <c r="CI11" s="268">
        <v>-1043.3333333333321</v>
      </c>
      <c r="CJ11" s="267">
        <v>-3.78E-2</v>
      </c>
      <c r="CL11" s="642" t="s">
        <v>364</v>
      </c>
      <c r="CM11" s="643" t="s">
        <v>687</v>
      </c>
      <c r="CN11" s="644" t="s">
        <v>4</v>
      </c>
      <c r="CO11" s="636"/>
      <c r="CP11" s="645">
        <v>2258</v>
      </c>
      <c r="CQ11" s="783">
        <v>3957367</v>
      </c>
      <c r="CR11" s="783">
        <v>0</v>
      </c>
      <c r="CS11" s="647">
        <v>3957367</v>
      </c>
      <c r="CT11" s="648">
        <v>1752.6</v>
      </c>
      <c r="CU11" s="649"/>
      <c r="CV11" s="21" t="s">
        <v>4</v>
      </c>
      <c r="CW11" s="121" t="s">
        <v>4</v>
      </c>
      <c r="CX11" s="19" t="s">
        <v>4</v>
      </c>
      <c r="CY11" s="14"/>
      <c r="CZ11" s="650">
        <v>0.29699999999999999</v>
      </c>
      <c r="DA11" s="653" t="s">
        <v>4</v>
      </c>
      <c r="DB11" s="641"/>
      <c r="DC11" s="19" t="s">
        <v>4</v>
      </c>
      <c r="DE11" s="680" t="s">
        <v>364</v>
      </c>
      <c r="DF11" s="681" t="s">
        <v>365</v>
      </c>
      <c r="DG11" s="670" t="s">
        <v>653</v>
      </c>
      <c r="DH11" s="671" t="s">
        <v>4</v>
      </c>
      <c r="DI11" s="672"/>
      <c r="DJ11" s="673">
        <v>0.39</v>
      </c>
      <c r="DK11" s="785">
        <v>0.79649999999999999</v>
      </c>
      <c r="DL11" s="682">
        <v>0.311</v>
      </c>
      <c r="DM11" s="683" t="s">
        <v>653</v>
      </c>
      <c r="DN11" s="684"/>
      <c r="DO11" s="676">
        <v>0.39</v>
      </c>
      <c r="DP11" s="677">
        <v>0.76249999999999996</v>
      </c>
      <c r="DQ11" s="682">
        <v>0.29699999999999999</v>
      </c>
      <c r="DR11" s="679">
        <v>0.29699999999999999</v>
      </c>
      <c r="DS11" s="352"/>
      <c r="DT11" s="701" t="s">
        <v>653</v>
      </c>
      <c r="DU11" s="692"/>
      <c r="DV11" s="702"/>
      <c r="DX11" s="66" t="s">
        <v>358</v>
      </c>
      <c r="DY11" s="85" t="s">
        <v>358</v>
      </c>
      <c r="DZ11" s="66" t="s">
        <v>901</v>
      </c>
      <c r="EA11" s="67" t="s">
        <v>359</v>
      </c>
      <c r="EB11" s="404">
        <v>1455</v>
      </c>
      <c r="EC11" s="68"/>
      <c r="ED11" s="69">
        <v>1455</v>
      </c>
      <c r="EE11" s="69">
        <v>1455</v>
      </c>
      <c r="EF11" s="68"/>
      <c r="EG11" s="70"/>
      <c r="EH11" s="68"/>
      <c r="EI11" s="405">
        <v>0</v>
      </c>
      <c r="EJ11" s="69"/>
      <c r="EK11" s="69">
        <v>0</v>
      </c>
      <c r="EL11" s="69">
        <v>0</v>
      </c>
      <c r="EM11" s="161">
        <v>0</v>
      </c>
      <c r="EN11" s="161"/>
      <c r="EO11" s="129"/>
      <c r="EP11" s="356"/>
      <c r="EQ11" s="356"/>
      <c r="ER11" s="356"/>
      <c r="ES11" s="302" t="s">
        <v>364</v>
      </c>
      <c r="ET11" s="301" t="s">
        <v>365</v>
      </c>
      <c r="EU11" s="303">
        <v>0</v>
      </c>
      <c r="EX11" s="310"/>
    </row>
    <row r="12" spans="1:154" ht="15">
      <c r="A12" s="77" t="s">
        <v>366</v>
      </c>
      <c r="B12" s="7" t="s">
        <v>367</v>
      </c>
      <c r="C12" s="218">
        <v>7018</v>
      </c>
      <c r="D12" s="219">
        <v>7328</v>
      </c>
      <c r="E12" s="8"/>
      <c r="F12" s="8">
        <f t="shared" si="0"/>
        <v>7328</v>
      </c>
      <c r="G12" s="8"/>
      <c r="H12" s="417">
        <f t="shared" si="1"/>
        <v>7328</v>
      </c>
      <c r="I12" s="12"/>
      <c r="K12" s="430" t="s">
        <v>366</v>
      </c>
      <c r="L12" s="431" t="s">
        <v>367</v>
      </c>
      <c r="M12" s="432">
        <v>2734852205</v>
      </c>
      <c r="N12" s="433">
        <v>139318813</v>
      </c>
      <c r="O12" s="434">
        <f t="shared" si="2"/>
        <v>2595533392</v>
      </c>
      <c r="P12" s="435">
        <v>2002</v>
      </c>
      <c r="Q12" s="436">
        <v>0.68579999999999997</v>
      </c>
      <c r="R12" s="437">
        <f t="shared" si="3"/>
        <v>3784679778</v>
      </c>
      <c r="S12" s="438">
        <f t="shared" si="4"/>
        <v>139318813</v>
      </c>
      <c r="T12" s="439">
        <v>65044662</v>
      </c>
      <c r="U12" s="439">
        <v>1462232378</v>
      </c>
      <c r="V12" s="437">
        <f t="shared" si="5"/>
        <v>5451275631</v>
      </c>
      <c r="X12" s="466" t="s">
        <v>366</v>
      </c>
      <c r="Y12" s="467" t="s">
        <v>367</v>
      </c>
      <c r="Z12" s="468">
        <v>5451275631</v>
      </c>
      <c r="AA12" s="469">
        <v>30418118.020980004</v>
      </c>
      <c r="AB12" s="432">
        <v>10106711</v>
      </c>
      <c r="AC12" s="432">
        <v>524872</v>
      </c>
      <c r="AD12" s="37">
        <v>41049701.02098</v>
      </c>
      <c r="AE12" s="470">
        <v>7328</v>
      </c>
      <c r="AF12" s="467">
        <v>5602</v>
      </c>
      <c r="AG12" s="471">
        <v>1.0853999999999999</v>
      </c>
      <c r="AI12" s="552" t="s">
        <v>366</v>
      </c>
      <c r="AJ12" s="553" t="s">
        <v>367</v>
      </c>
      <c r="AK12" s="541">
        <v>41049701.02098</v>
      </c>
      <c r="AL12" s="777">
        <v>7328</v>
      </c>
      <c r="AM12" s="554">
        <v>5602</v>
      </c>
      <c r="AN12" s="555">
        <v>1.0853999999999999</v>
      </c>
      <c r="AO12" s="556">
        <v>0.3075</v>
      </c>
      <c r="AP12" s="557">
        <v>0.89980000000000004</v>
      </c>
      <c r="AQ12" s="555">
        <v>0.91490000000000005</v>
      </c>
      <c r="AR12" s="558">
        <v>0.91490000000000005</v>
      </c>
      <c r="AS12" s="778">
        <v>1564.04</v>
      </c>
      <c r="AT12" s="779">
        <v>145.48000000000002</v>
      </c>
      <c r="AU12" s="561">
        <v>1066077</v>
      </c>
      <c r="AV12" s="717">
        <v>0.98599999999999999</v>
      </c>
      <c r="AW12" s="554">
        <v>1051152</v>
      </c>
      <c r="AX12" s="563" t="s">
        <v>653</v>
      </c>
      <c r="AY12" s="204">
        <v>0</v>
      </c>
      <c r="AZ12" s="554">
        <v>1051152</v>
      </c>
      <c r="BB12" s="234" t="s">
        <v>366</v>
      </c>
      <c r="BC12" s="235" t="s">
        <v>688</v>
      </c>
      <c r="BD12" s="227">
        <v>5451275631</v>
      </c>
      <c r="BE12" s="228">
        <v>827.96699999999998</v>
      </c>
      <c r="BF12" s="236">
        <v>6583929</v>
      </c>
      <c r="BG12" s="738">
        <v>0.3075</v>
      </c>
      <c r="BH12" s="231"/>
      <c r="BI12" s="232">
        <v>7328</v>
      </c>
      <c r="BJ12" s="237">
        <v>8.85</v>
      </c>
      <c r="BK12" s="232">
        <v>46846</v>
      </c>
      <c r="BL12" s="238">
        <v>57</v>
      </c>
      <c r="BN12" s="491" t="s">
        <v>366</v>
      </c>
      <c r="BO12" s="780" t="s">
        <v>367</v>
      </c>
      <c r="BP12" s="493">
        <v>0.67589999999999995</v>
      </c>
      <c r="BQ12" s="493">
        <v>0.68020000000000003</v>
      </c>
      <c r="BR12" s="493">
        <v>0.69290000000000007</v>
      </c>
      <c r="BS12" s="126"/>
      <c r="BT12" s="500">
        <v>2002</v>
      </c>
      <c r="BU12" s="120">
        <v>0.68579999999999997</v>
      </c>
      <c r="BV12" s="495"/>
      <c r="BW12" s="496">
        <v>0.6</v>
      </c>
      <c r="BX12" s="497">
        <v>0.41099999999999998</v>
      </c>
      <c r="BY12" s="498">
        <v>0.73660000000000003</v>
      </c>
      <c r="CA12" s="264" t="s">
        <v>366</v>
      </c>
      <c r="CB12" s="265" t="s">
        <v>688</v>
      </c>
      <c r="CC12" s="232">
        <v>29040</v>
      </c>
      <c r="CD12" s="232">
        <v>31840</v>
      </c>
      <c r="CE12" s="232">
        <v>32399</v>
      </c>
      <c r="CF12" s="266">
        <v>31093</v>
      </c>
      <c r="CG12" s="267">
        <v>0.89980000000000004</v>
      </c>
      <c r="CH12" s="263"/>
      <c r="CI12" s="268">
        <v>-1306</v>
      </c>
      <c r="CJ12" s="267">
        <v>-4.0300000000000002E-2</v>
      </c>
      <c r="CL12" s="642" t="s">
        <v>366</v>
      </c>
      <c r="CM12" s="643" t="s">
        <v>688</v>
      </c>
      <c r="CN12" s="644">
        <v>0.91490000000000005</v>
      </c>
      <c r="CO12" s="636"/>
      <c r="CP12" s="645">
        <v>7328</v>
      </c>
      <c r="CQ12" s="783">
        <v>11300000</v>
      </c>
      <c r="CR12" s="783">
        <v>0</v>
      </c>
      <c r="CS12" s="647">
        <v>11300000</v>
      </c>
      <c r="CT12" s="648">
        <v>1542.03</v>
      </c>
      <c r="CU12" s="649"/>
      <c r="CV12" s="21">
        <v>1564.04</v>
      </c>
      <c r="CW12" s="121">
        <v>145.48000000000002</v>
      </c>
      <c r="CX12" s="19">
        <v>0.98599999999999999</v>
      </c>
      <c r="CY12" s="14"/>
      <c r="CZ12" s="650">
        <v>0.41099999999999998</v>
      </c>
      <c r="DA12" s="653" t="s">
        <v>4</v>
      </c>
      <c r="DB12" s="641"/>
      <c r="DC12" s="19">
        <v>0.98599999999999999</v>
      </c>
      <c r="DE12" s="680" t="s">
        <v>366</v>
      </c>
      <c r="DF12" s="681" t="s">
        <v>367</v>
      </c>
      <c r="DG12" s="670" t="s">
        <v>201</v>
      </c>
      <c r="DH12" s="671">
        <v>0.98599999999999999</v>
      </c>
      <c r="DI12" s="672"/>
      <c r="DJ12" s="673">
        <v>0.6</v>
      </c>
      <c r="DK12" s="785">
        <v>0.69379999999999997</v>
      </c>
      <c r="DL12" s="682">
        <v>0.41599999999999998</v>
      </c>
      <c r="DM12" s="683" t="s">
        <v>653</v>
      </c>
      <c r="DN12" s="684"/>
      <c r="DO12" s="676">
        <v>0.6</v>
      </c>
      <c r="DP12" s="677">
        <v>0.68579999999999997</v>
      </c>
      <c r="DQ12" s="682">
        <v>0.41099999999999998</v>
      </c>
      <c r="DR12" s="679">
        <v>0.41099999999999998</v>
      </c>
      <c r="DS12" s="352"/>
      <c r="DT12" s="701" t="s">
        <v>653</v>
      </c>
      <c r="DU12" s="692"/>
      <c r="DV12" s="702"/>
      <c r="DX12" s="66" t="s">
        <v>360</v>
      </c>
      <c r="DY12" s="85" t="s">
        <v>360</v>
      </c>
      <c r="DZ12" s="66" t="s">
        <v>901</v>
      </c>
      <c r="EA12" s="67" t="s">
        <v>361</v>
      </c>
      <c r="EB12" s="404">
        <v>3810</v>
      </c>
      <c r="EC12" s="68"/>
      <c r="ED12" s="69">
        <v>3810</v>
      </c>
      <c r="EE12" s="69">
        <v>3810</v>
      </c>
      <c r="EF12" s="68"/>
      <c r="EG12" s="70"/>
      <c r="EH12" s="68"/>
      <c r="EI12" s="405">
        <v>2114207</v>
      </c>
      <c r="EJ12" s="69"/>
      <c r="EK12" s="69">
        <v>2114207</v>
      </c>
      <c r="EL12" s="69">
        <v>2114207</v>
      </c>
      <c r="EM12" s="161">
        <v>0</v>
      </c>
      <c r="EN12" s="161"/>
      <c r="EO12" s="129"/>
      <c r="EP12" s="356"/>
      <c r="EQ12" s="356"/>
      <c r="ER12" s="356"/>
      <c r="ES12" s="302" t="s">
        <v>366</v>
      </c>
      <c r="ET12" s="301" t="s">
        <v>367</v>
      </c>
      <c r="EU12" s="303">
        <v>1006685</v>
      </c>
      <c r="EX12" s="310"/>
    </row>
    <row r="13" spans="1:154" ht="15">
      <c r="A13" s="77" t="s">
        <v>368</v>
      </c>
      <c r="B13" s="7" t="s">
        <v>369</v>
      </c>
      <c r="C13" s="218">
        <v>2762</v>
      </c>
      <c r="D13" s="219">
        <v>2762</v>
      </c>
      <c r="E13" s="8"/>
      <c r="F13" s="8">
        <f t="shared" si="0"/>
        <v>2762</v>
      </c>
      <c r="G13" s="8"/>
      <c r="H13" s="417">
        <f t="shared" si="1"/>
        <v>2762</v>
      </c>
      <c r="I13" s="12"/>
      <c r="K13" s="430" t="s">
        <v>368</v>
      </c>
      <c r="L13" s="431" t="s">
        <v>369</v>
      </c>
      <c r="M13" s="432">
        <v>807434587</v>
      </c>
      <c r="N13" s="433">
        <v>123529809</v>
      </c>
      <c r="O13" s="434">
        <f t="shared" si="2"/>
        <v>683904778</v>
      </c>
      <c r="P13" s="435">
        <v>2004</v>
      </c>
      <c r="Q13" s="436">
        <v>0.85170000000000001</v>
      </c>
      <c r="R13" s="437">
        <f t="shared" si="3"/>
        <v>802987881</v>
      </c>
      <c r="S13" s="438">
        <f t="shared" si="4"/>
        <v>123529809</v>
      </c>
      <c r="T13" s="439">
        <v>37547696</v>
      </c>
      <c r="U13" s="439">
        <v>251776762</v>
      </c>
      <c r="V13" s="437">
        <f t="shared" si="5"/>
        <v>1215842148</v>
      </c>
      <c r="X13" s="466" t="s">
        <v>368</v>
      </c>
      <c r="Y13" s="467" t="s">
        <v>369</v>
      </c>
      <c r="Z13" s="468">
        <v>1215842148</v>
      </c>
      <c r="AA13" s="469">
        <v>6784399.1858400013</v>
      </c>
      <c r="AB13" s="432">
        <v>2805977</v>
      </c>
      <c r="AC13" s="432">
        <v>178099</v>
      </c>
      <c r="AD13" s="37">
        <v>9768475.1858400013</v>
      </c>
      <c r="AE13" s="470">
        <v>2762</v>
      </c>
      <c r="AF13" s="467">
        <v>3537</v>
      </c>
      <c r="AG13" s="471">
        <v>0.68530000000000002</v>
      </c>
      <c r="AI13" s="552" t="s">
        <v>368</v>
      </c>
      <c r="AJ13" s="553" t="s">
        <v>369</v>
      </c>
      <c r="AK13" s="541">
        <v>9768475.1858400013</v>
      </c>
      <c r="AL13" s="777">
        <v>2762</v>
      </c>
      <c r="AM13" s="554">
        <v>3537</v>
      </c>
      <c r="AN13" s="555">
        <v>0.68530000000000002</v>
      </c>
      <c r="AO13" s="556">
        <v>8.1199999999999994E-2</v>
      </c>
      <c r="AP13" s="557">
        <v>0.79730000000000001</v>
      </c>
      <c r="AQ13" s="555">
        <v>0.68090000000000006</v>
      </c>
      <c r="AR13" s="558">
        <v>0.68090000000000006</v>
      </c>
      <c r="AS13" s="778">
        <v>1164.01</v>
      </c>
      <c r="AT13" s="779">
        <v>545.51</v>
      </c>
      <c r="AU13" s="561">
        <v>1506699</v>
      </c>
      <c r="AV13" s="717">
        <v>1</v>
      </c>
      <c r="AW13" s="554">
        <v>1506699</v>
      </c>
      <c r="AX13" s="563" t="s">
        <v>653</v>
      </c>
      <c r="AY13" s="204">
        <v>0</v>
      </c>
      <c r="AZ13" s="554">
        <v>1506699</v>
      </c>
      <c r="BB13" s="234" t="s">
        <v>368</v>
      </c>
      <c r="BC13" s="235" t="s">
        <v>689</v>
      </c>
      <c r="BD13" s="227">
        <v>1215842148</v>
      </c>
      <c r="BE13" s="228">
        <v>699.19299999999998</v>
      </c>
      <c r="BF13" s="236">
        <v>1738922</v>
      </c>
      <c r="BG13" s="738">
        <v>8.1199999999999994E-2</v>
      </c>
      <c r="BH13" s="231"/>
      <c r="BI13" s="232">
        <v>2762</v>
      </c>
      <c r="BJ13" s="237">
        <v>3.95</v>
      </c>
      <c r="BK13" s="232">
        <v>20134</v>
      </c>
      <c r="BL13" s="238">
        <v>29</v>
      </c>
      <c r="BN13" s="491" t="s">
        <v>368</v>
      </c>
      <c r="BO13" s="780" t="s">
        <v>369</v>
      </c>
      <c r="BP13" s="493">
        <v>0.86619999999999997</v>
      </c>
      <c r="BQ13" s="493">
        <v>0.88090000000000002</v>
      </c>
      <c r="BR13" s="493">
        <v>0.82730000000000004</v>
      </c>
      <c r="BS13" s="126"/>
      <c r="BT13" s="494">
        <v>2004</v>
      </c>
      <c r="BU13" s="120">
        <v>0.85170000000000001</v>
      </c>
      <c r="BV13" s="495"/>
      <c r="BW13" s="496">
        <v>0.78</v>
      </c>
      <c r="BX13" s="497">
        <v>0.66400000000000003</v>
      </c>
      <c r="BY13" s="498">
        <v>1.19</v>
      </c>
      <c r="CA13" s="264" t="s">
        <v>368</v>
      </c>
      <c r="CB13" s="265" t="s">
        <v>689</v>
      </c>
      <c r="CC13" s="232">
        <v>26591</v>
      </c>
      <c r="CD13" s="232">
        <v>27178</v>
      </c>
      <c r="CE13" s="232">
        <v>28889</v>
      </c>
      <c r="CF13" s="266">
        <v>27552.666666666668</v>
      </c>
      <c r="CG13" s="267">
        <v>0.79730000000000001</v>
      </c>
      <c r="CH13" s="263"/>
      <c r="CI13" s="268">
        <v>-1336.3333333333321</v>
      </c>
      <c r="CJ13" s="267">
        <v>-4.6300000000000001E-2</v>
      </c>
      <c r="CL13" s="642" t="s">
        <v>368</v>
      </c>
      <c r="CM13" s="643" t="s">
        <v>689</v>
      </c>
      <c r="CN13" s="644">
        <v>0.68090000000000006</v>
      </c>
      <c r="CO13" s="636"/>
      <c r="CP13" s="645">
        <v>2762</v>
      </c>
      <c r="CQ13" s="783">
        <v>2750000</v>
      </c>
      <c r="CR13" s="783">
        <v>0</v>
      </c>
      <c r="CS13" s="647">
        <v>2750000</v>
      </c>
      <c r="CT13" s="648">
        <v>995.66</v>
      </c>
      <c r="CU13" s="649"/>
      <c r="CV13" s="21">
        <v>1164.01</v>
      </c>
      <c r="CW13" s="121">
        <v>545.51</v>
      </c>
      <c r="CX13" s="19">
        <v>0.85499999999999998</v>
      </c>
      <c r="CY13" s="14"/>
      <c r="CZ13" s="650">
        <v>0.66400000000000003</v>
      </c>
      <c r="DA13" s="653">
        <v>1</v>
      </c>
      <c r="DB13" s="641"/>
      <c r="DC13" s="19">
        <v>1</v>
      </c>
      <c r="DE13" s="680" t="s">
        <v>368</v>
      </c>
      <c r="DF13" s="681" t="s">
        <v>369</v>
      </c>
      <c r="DG13" s="670" t="s">
        <v>201</v>
      </c>
      <c r="DH13" s="671">
        <v>1</v>
      </c>
      <c r="DI13" s="672"/>
      <c r="DJ13" s="673">
        <v>0.78</v>
      </c>
      <c r="DK13" s="785">
        <v>0.87529999999999997</v>
      </c>
      <c r="DL13" s="682">
        <v>0.68300000000000005</v>
      </c>
      <c r="DM13" s="683">
        <v>0.68300000000000005</v>
      </c>
      <c r="DN13" s="684"/>
      <c r="DO13" s="676">
        <v>0.78</v>
      </c>
      <c r="DP13" s="677">
        <v>0.85170000000000001</v>
      </c>
      <c r="DQ13" s="682">
        <v>0.66400000000000003</v>
      </c>
      <c r="DR13" s="679" t="s">
        <v>653</v>
      </c>
      <c r="DS13" s="352"/>
      <c r="DT13" s="701" t="s">
        <v>653</v>
      </c>
      <c r="DU13" s="692"/>
      <c r="DV13" s="702"/>
      <c r="DX13" s="66" t="s">
        <v>362</v>
      </c>
      <c r="DY13" s="85" t="s">
        <v>362</v>
      </c>
      <c r="DZ13" s="66" t="s">
        <v>901</v>
      </c>
      <c r="EA13" s="67" t="s">
        <v>363</v>
      </c>
      <c r="EB13" s="404">
        <v>3205</v>
      </c>
      <c r="EC13" s="68"/>
      <c r="ED13" s="69">
        <v>3205</v>
      </c>
      <c r="EE13" s="69">
        <v>3205</v>
      </c>
      <c r="EF13" s="68"/>
      <c r="EG13" s="70"/>
      <c r="EH13" s="68"/>
      <c r="EI13" s="405">
        <v>0</v>
      </c>
      <c r="EJ13" s="69"/>
      <c r="EK13" s="69">
        <v>0</v>
      </c>
      <c r="EL13" s="69">
        <v>0</v>
      </c>
      <c r="EM13" s="161">
        <v>0</v>
      </c>
      <c r="EN13" s="161"/>
      <c r="EO13" s="129"/>
      <c r="EP13" s="356"/>
      <c r="EQ13" s="356"/>
      <c r="ER13" s="356"/>
      <c r="ES13" s="302" t="s">
        <v>368</v>
      </c>
      <c r="ET13" s="301" t="s">
        <v>369</v>
      </c>
      <c r="EU13" s="303">
        <v>1506699</v>
      </c>
      <c r="EX13" s="310"/>
    </row>
    <row r="14" spans="1:154" ht="15">
      <c r="A14" s="77" t="s">
        <v>370</v>
      </c>
      <c r="B14" s="7" t="s">
        <v>371</v>
      </c>
      <c r="C14" s="218">
        <v>5123</v>
      </c>
      <c r="D14" s="219">
        <v>5123</v>
      </c>
      <c r="E14" s="8"/>
      <c r="F14" s="8">
        <f t="shared" si="0"/>
        <v>5123</v>
      </c>
      <c r="G14" s="8"/>
      <c r="H14" s="417">
        <f t="shared" si="1"/>
        <v>5123</v>
      </c>
      <c r="I14" s="12"/>
      <c r="K14" s="430" t="s">
        <v>370</v>
      </c>
      <c r="L14" s="431" t="s">
        <v>371</v>
      </c>
      <c r="M14" s="432">
        <v>1909927667</v>
      </c>
      <c r="N14" s="433">
        <v>150629550</v>
      </c>
      <c r="O14" s="434">
        <f t="shared" si="2"/>
        <v>1759298117</v>
      </c>
      <c r="P14" s="435">
        <v>2007</v>
      </c>
      <c r="Q14" s="436">
        <v>0.86899999999999999</v>
      </c>
      <c r="R14" s="437">
        <f t="shared" si="3"/>
        <v>2024508765</v>
      </c>
      <c r="S14" s="438">
        <f t="shared" si="4"/>
        <v>150629550</v>
      </c>
      <c r="T14" s="439">
        <v>80556486</v>
      </c>
      <c r="U14" s="439">
        <v>600609695</v>
      </c>
      <c r="V14" s="437">
        <f t="shared" si="5"/>
        <v>2856304496</v>
      </c>
      <c r="X14" s="466" t="s">
        <v>370</v>
      </c>
      <c r="Y14" s="467" t="s">
        <v>371</v>
      </c>
      <c r="Z14" s="468">
        <v>2856304496</v>
      </c>
      <c r="AA14" s="469">
        <v>15938179.087680003</v>
      </c>
      <c r="AB14" s="432">
        <v>6271821</v>
      </c>
      <c r="AC14" s="432">
        <v>215625</v>
      </c>
      <c r="AD14" s="37">
        <v>22425625.087680005</v>
      </c>
      <c r="AE14" s="470">
        <v>5123</v>
      </c>
      <c r="AF14" s="467">
        <v>4377</v>
      </c>
      <c r="AG14" s="471">
        <v>0.84809999999999997</v>
      </c>
      <c r="AI14" s="552" t="s">
        <v>370</v>
      </c>
      <c r="AJ14" s="553" t="s">
        <v>371</v>
      </c>
      <c r="AK14" s="541">
        <v>22425625.087680005</v>
      </c>
      <c r="AL14" s="777">
        <v>5123</v>
      </c>
      <c r="AM14" s="554">
        <v>4377</v>
      </c>
      <c r="AN14" s="555">
        <v>0.84809999999999997</v>
      </c>
      <c r="AO14" s="556">
        <v>0.1525</v>
      </c>
      <c r="AP14" s="557">
        <v>0.79800000000000004</v>
      </c>
      <c r="AQ14" s="555">
        <v>0.75349999999999995</v>
      </c>
      <c r="AR14" s="558">
        <v>0.75349999999999995</v>
      </c>
      <c r="AS14" s="778">
        <v>1288.1199999999999</v>
      </c>
      <c r="AT14" s="779">
        <v>421.40000000000009</v>
      </c>
      <c r="AU14" s="561">
        <v>2158832</v>
      </c>
      <c r="AV14" s="717">
        <v>1</v>
      </c>
      <c r="AW14" s="554">
        <v>2158832</v>
      </c>
      <c r="AX14" s="563" t="s">
        <v>653</v>
      </c>
      <c r="AY14" s="204">
        <v>0</v>
      </c>
      <c r="AZ14" s="554">
        <v>2158832</v>
      </c>
      <c r="BB14" s="234" t="s">
        <v>370</v>
      </c>
      <c r="BC14" s="235" t="s">
        <v>690</v>
      </c>
      <c r="BD14" s="227">
        <v>2856304496</v>
      </c>
      <c r="BE14" s="228">
        <v>874.93600000000004</v>
      </c>
      <c r="BF14" s="236">
        <v>3264587</v>
      </c>
      <c r="BG14" s="738">
        <v>0.1525</v>
      </c>
      <c r="BH14" s="231"/>
      <c r="BI14" s="232">
        <v>5123</v>
      </c>
      <c r="BJ14" s="237">
        <v>5.86</v>
      </c>
      <c r="BK14" s="232">
        <v>32289</v>
      </c>
      <c r="BL14" s="238">
        <v>37</v>
      </c>
      <c r="BN14" s="491" t="s">
        <v>370</v>
      </c>
      <c r="BO14" s="780" t="s">
        <v>371</v>
      </c>
      <c r="BP14" s="499">
        <v>1</v>
      </c>
      <c r="BQ14" s="493">
        <v>0.90690000000000004</v>
      </c>
      <c r="BR14" s="493">
        <v>0.8</v>
      </c>
      <c r="BS14" s="126"/>
      <c r="BT14" s="494">
        <v>2007</v>
      </c>
      <c r="BU14" s="120">
        <v>0.86899999999999999</v>
      </c>
      <c r="BV14" s="495"/>
      <c r="BW14" s="496">
        <v>0.74</v>
      </c>
      <c r="BX14" s="497">
        <v>0.64300000000000002</v>
      </c>
      <c r="BY14" s="498">
        <v>1.1523000000000001</v>
      </c>
      <c r="CA14" s="264" t="s">
        <v>370</v>
      </c>
      <c r="CB14" s="265" t="s">
        <v>690</v>
      </c>
      <c r="CC14" s="232">
        <v>26086</v>
      </c>
      <c r="CD14" s="232">
        <v>27790</v>
      </c>
      <c r="CE14" s="232">
        <v>28859</v>
      </c>
      <c r="CF14" s="266">
        <v>27578.333333333332</v>
      </c>
      <c r="CG14" s="267">
        <v>0.79800000000000004</v>
      </c>
      <c r="CH14" s="263"/>
      <c r="CI14" s="268">
        <v>-1280.6666666666679</v>
      </c>
      <c r="CJ14" s="267">
        <v>-4.4400000000000002E-2</v>
      </c>
      <c r="CL14" s="642" t="s">
        <v>370</v>
      </c>
      <c r="CM14" s="643" t="s">
        <v>690</v>
      </c>
      <c r="CN14" s="644">
        <v>0.75349999999999995</v>
      </c>
      <c r="CO14" s="636"/>
      <c r="CP14" s="645">
        <v>5123</v>
      </c>
      <c r="CQ14" s="783">
        <v>5539745</v>
      </c>
      <c r="CR14" s="783">
        <v>0</v>
      </c>
      <c r="CS14" s="647">
        <v>5539745</v>
      </c>
      <c r="CT14" s="648">
        <v>1081.3499999999999</v>
      </c>
      <c r="CU14" s="649"/>
      <c r="CV14" s="21">
        <v>1288.1199999999999</v>
      </c>
      <c r="CW14" s="121">
        <v>421.40000000000009</v>
      </c>
      <c r="CX14" s="19">
        <v>0.83899999999999997</v>
      </c>
      <c r="CY14" s="14"/>
      <c r="CZ14" s="650">
        <v>0.64300000000000002</v>
      </c>
      <c r="DA14" s="653">
        <v>1</v>
      </c>
      <c r="DB14" s="641"/>
      <c r="DC14" s="19">
        <v>1</v>
      </c>
      <c r="DE14" s="680" t="s">
        <v>370</v>
      </c>
      <c r="DF14" s="681" t="s">
        <v>371</v>
      </c>
      <c r="DG14" s="670" t="s">
        <v>201</v>
      </c>
      <c r="DH14" s="671">
        <v>1</v>
      </c>
      <c r="DI14" s="672"/>
      <c r="DJ14" s="673">
        <v>0.74</v>
      </c>
      <c r="DK14" s="785">
        <v>0.93789999999999996</v>
      </c>
      <c r="DL14" s="682">
        <v>0.69399999999999995</v>
      </c>
      <c r="DM14" s="683">
        <v>0.69399999999999995</v>
      </c>
      <c r="DN14" s="684"/>
      <c r="DO14" s="676">
        <v>0.74</v>
      </c>
      <c r="DP14" s="677">
        <v>0.86899999999999999</v>
      </c>
      <c r="DQ14" s="682">
        <v>0.64300000000000002</v>
      </c>
      <c r="DR14" s="679" t="s">
        <v>653</v>
      </c>
      <c r="DS14" s="352"/>
      <c r="DT14" s="701" t="s">
        <v>653</v>
      </c>
      <c r="DU14" s="692"/>
      <c r="DV14" s="702" t="s">
        <v>293</v>
      </c>
      <c r="DX14" s="71" t="s">
        <v>364</v>
      </c>
      <c r="DY14" s="86" t="s">
        <v>364</v>
      </c>
      <c r="DZ14" s="71" t="s">
        <v>901</v>
      </c>
      <c r="EA14" s="72" t="s">
        <v>365</v>
      </c>
      <c r="EB14" s="404">
        <v>2141</v>
      </c>
      <c r="EC14" s="56"/>
      <c r="ED14" s="57">
        <v>2141</v>
      </c>
      <c r="EE14" s="57"/>
      <c r="EF14" s="56"/>
      <c r="EG14" s="73">
        <v>0.94818423383525241</v>
      </c>
      <c r="EH14" s="56"/>
      <c r="EI14" s="405">
        <v>0</v>
      </c>
      <c r="EJ14" s="57"/>
      <c r="EK14" s="57">
        <v>0</v>
      </c>
      <c r="EL14" s="57">
        <v>0</v>
      </c>
      <c r="EM14" s="158">
        <v>0</v>
      </c>
      <c r="EN14" s="158"/>
      <c r="EO14" s="58"/>
      <c r="EP14" s="356"/>
      <c r="EQ14" s="356"/>
      <c r="ER14" s="356"/>
      <c r="ES14" s="302" t="s">
        <v>370</v>
      </c>
      <c r="ET14" s="301" t="s">
        <v>371</v>
      </c>
      <c r="EU14" s="303">
        <v>2158832</v>
      </c>
      <c r="EX14" s="310"/>
    </row>
    <row r="15" spans="1:154" ht="15">
      <c r="A15" s="77" t="s">
        <v>372</v>
      </c>
      <c r="B15" s="7" t="s">
        <v>373</v>
      </c>
      <c r="C15" s="218">
        <v>12306</v>
      </c>
      <c r="D15" s="219">
        <v>13282</v>
      </c>
      <c r="E15" s="8"/>
      <c r="F15" s="8">
        <f t="shared" si="0"/>
        <v>13282</v>
      </c>
      <c r="G15" s="8"/>
      <c r="H15" s="417">
        <f t="shared" si="1"/>
        <v>13282</v>
      </c>
      <c r="I15" s="12"/>
      <c r="K15" s="430" t="s">
        <v>372</v>
      </c>
      <c r="L15" s="431" t="s">
        <v>373</v>
      </c>
      <c r="M15" s="432">
        <v>30629296284</v>
      </c>
      <c r="N15" s="433">
        <v>58038380</v>
      </c>
      <c r="O15" s="434">
        <f t="shared" si="2"/>
        <v>30571257904</v>
      </c>
      <c r="P15" s="435">
        <v>2007</v>
      </c>
      <c r="Q15" s="436">
        <v>1.002</v>
      </c>
      <c r="R15" s="437">
        <f t="shared" si="3"/>
        <v>30510237429</v>
      </c>
      <c r="S15" s="438">
        <f t="shared" si="4"/>
        <v>58038380</v>
      </c>
      <c r="T15" s="439">
        <v>1149034376</v>
      </c>
      <c r="U15" s="439">
        <v>1559637732</v>
      </c>
      <c r="V15" s="437">
        <f t="shared" si="5"/>
        <v>33276947917</v>
      </c>
      <c r="X15" s="466" t="s">
        <v>372</v>
      </c>
      <c r="Y15" s="467" t="s">
        <v>373</v>
      </c>
      <c r="Z15" s="468">
        <v>33276947917</v>
      </c>
      <c r="AA15" s="469">
        <v>185685369.37686002</v>
      </c>
      <c r="AB15" s="432">
        <v>21520739</v>
      </c>
      <c r="AC15" s="432">
        <v>508407</v>
      </c>
      <c r="AD15" s="37">
        <v>207714515.37686002</v>
      </c>
      <c r="AE15" s="470">
        <v>13282</v>
      </c>
      <c r="AF15" s="467">
        <v>15639</v>
      </c>
      <c r="AG15" s="471">
        <v>3.0301999999999998</v>
      </c>
      <c r="AI15" s="552" t="s">
        <v>372</v>
      </c>
      <c r="AJ15" s="553" t="s">
        <v>373</v>
      </c>
      <c r="AK15" s="541">
        <v>207714515.37686002</v>
      </c>
      <c r="AL15" s="777">
        <v>13282</v>
      </c>
      <c r="AM15" s="554">
        <v>15639</v>
      </c>
      <c r="AN15" s="555">
        <v>3.0301999999999998</v>
      </c>
      <c r="AO15" s="556">
        <v>1.8185</v>
      </c>
      <c r="AP15" s="557">
        <v>0.8831</v>
      </c>
      <c r="AQ15" s="555">
        <v>1.8355999999999999</v>
      </c>
      <c r="AR15" s="558" t="s">
        <v>4</v>
      </c>
      <c r="AS15" s="778" t="s">
        <v>4</v>
      </c>
      <c r="AT15" s="779" t="s">
        <v>4</v>
      </c>
      <c r="AU15" s="561">
        <v>0</v>
      </c>
      <c r="AV15" s="717" t="s">
        <v>4</v>
      </c>
      <c r="AW15" s="554">
        <v>0</v>
      </c>
      <c r="AX15" s="563" t="s">
        <v>653</v>
      </c>
      <c r="AY15" s="204">
        <v>0</v>
      </c>
      <c r="AZ15" s="554">
        <v>0</v>
      </c>
      <c r="BB15" s="234" t="s">
        <v>372</v>
      </c>
      <c r="BC15" s="235" t="s">
        <v>691</v>
      </c>
      <c r="BD15" s="227">
        <v>33276947917</v>
      </c>
      <c r="BE15" s="228">
        <v>854.79399999999998</v>
      </c>
      <c r="BF15" s="236">
        <v>38929786</v>
      </c>
      <c r="BG15" s="738">
        <v>1.8185</v>
      </c>
      <c r="BH15" s="231"/>
      <c r="BI15" s="232">
        <v>13282</v>
      </c>
      <c r="BJ15" s="237">
        <v>15.54</v>
      </c>
      <c r="BK15" s="232">
        <v>104003</v>
      </c>
      <c r="BL15" s="238">
        <v>122</v>
      </c>
      <c r="BN15" s="491" t="s">
        <v>372</v>
      </c>
      <c r="BO15" s="780" t="s">
        <v>373</v>
      </c>
      <c r="BP15" s="499">
        <v>0.9929</v>
      </c>
      <c r="BQ15" s="493">
        <v>0.98070000000000002</v>
      </c>
      <c r="BR15" s="493">
        <v>1.0193000000000001</v>
      </c>
      <c r="BS15" s="126"/>
      <c r="BT15" s="494">
        <v>2007</v>
      </c>
      <c r="BU15" s="120">
        <v>1.002</v>
      </c>
      <c r="BV15" s="495"/>
      <c r="BW15" s="496">
        <v>0.30499999999999999</v>
      </c>
      <c r="BX15" s="497">
        <v>0.30599999999999999</v>
      </c>
      <c r="BY15" s="498">
        <v>0.5484</v>
      </c>
      <c r="CA15" s="264" t="s">
        <v>372</v>
      </c>
      <c r="CB15" s="265" t="s">
        <v>691</v>
      </c>
      <c r="CC15" s="232">
        <v>29641</v>
      </c>
      <c r="CD15" s="232">
        <v>30919</v>
      </c>
      <c r="CE15" s="232">
        <v>30996</v>
      </c>
      <c r="CF15" s="266">
        <v>30518.666666666668</v>
      </c>
      <c r="CG15" s="267">
        <v>0.8831</v>
      </c>
      <c r="CH15" s="263"/>
      <c r="CI15" s="268">
        <v>-477.33333333333212</v>
      </c>
      <c r="CJ15" s="267">
        <v>-1.54E-2</v>
      </c>
      <c r="CL15" s="642" t="s">
        <v>372</v>
      </c>
      <c r="CM15" s="643" t="s">
        <v>691</v>
      </c>
      <c r="CN15" s="644" t="s">
        <v>4</v>
      </c>
      <c r="CO15" s="636"/>
      <c r="CP15" s="645">
        <v>13282</v>
      </c>
      <c r="CQ15" s="783">
        <v>31206384</v>
      </c>
      <c r="CR15" s="783">
        <v>0</v>
      </c>
      <c r="CS15" s="647">
        <v>31206384</v>
      </c>
      <c r="CT15" s="648">
        <v>2349.52</v>
      </c>
      <c r="CU15" s="649"/>
      <c r="CV15" s="21" t="s">
        <v>4</v>
      </c>
      <c r="CW15" s="121" t="s">
        <v>4</v>
      </c>
      <c r="CX15" s="19" t="s">
        <v>4</v>
      </c>
      <c r="CY15" s="14"/>
      <c r="CZ15" s="650">
        <v>0.30599999999999999</v>
      </c>
      <c r="DA15" s="653" t="s">
        <v>4</v>
      </c>
      <c r="DB15" s="641"/>
      <c r="DC15" s="19" t="s">
        <v>4</v>
      </c>
      <c r="DE15" s="680" t="s">
        <v>372</v>
      </c>
      <c r="DF15" s="681" t="s">
        <v>373</v>
      </c>
      <c r="DG15" s="670" t="s">
        <v>653</v>
      </c>
      <c r="DH15" s="671" t="s">
        <v>4</v>
      </c>
      <c r="DI15" s="672"/>
      <c r="DJ15" s="673">
        <v>0.30499999999999999</v>
      </c>
      <c r="DK15" s="785">
        <v>0.98480000000000001</v>
      </c>
      <c r="DL15" s="682">
        <v>0.3</v>
      </c>
      <c r="DM15" s="683" t="s">
        <v>653</v>
      </c>
      <c r="DN15" s="684"/>
      <c r="DO15" s="676">
        <v>0.30499999999999999</v>
      </c>
      <c r="DP15" s="677">
        <v>1.002</v>
      </c>
      <c r="DQ15" s="682">
        <v>0.30599999999999999</v>
      </c>
      <c r="DR15" s="679">
        <v>0.30599999999999999</v>
      </c>
      <c r="DS15" s="352"/>
      <c r="DT15" s="701" t="s">
        <v>653</v>
      </c>
      <c r="DU15" s="692"/>
      <c r="DV15" s="702"/>
      <c r="DX15" s="54" t="s">
        <v>364</v>
      </c>
      <c r="DY15" s="83" t="s">
        <v>13</v>
      </c>
      <c r="DZ15" s="54" t="s">
        <v>8</v>
      </c>
      <c r="EA15" s="55" t="s">
        <v>14</v>
      </c>
      <c r="EB15" s="404">
        <v>21</v>
      </c>
      <c r="EC15" s="51"/>
      <c r="ED15" s="50">
        <v>21</v>
      </c>
      <c r="EE15" s="50"/>
      <c r="EF15" s="51"/>
      <c r="EG15" s="52">
        <v>9.3002657218777679E-3</v>
      </c>
      <c r="EH15" s="51"/>
      <c r="EI15" s="405">
        <v>0</v>
      </c>
      <c r="EJ15" s="50"/>
      <c r="EK15" s="50">
        <v>0</v>
      </c>
      <c r="EL15" s="53"/>
      <c r="EM15" s="159"/>
      <c r="EN15" s="159"/>
      <c r="EO15" s="49"/>
      <c r="EP15" s="356"/>
      <c r="EQ15" s="356"/>
      <c r="ER15" s="356"/>
      <c r="ES15" s="302" t="s">
        <v>372</v>
      </c>
      <c r="ET15" s="301" t="s">
        <v>373</v>
      </c>
      <c r="EU15" s="303">
        <v>0</v>
      </c>
      <c r="EX15" s="310"/>
    </row>
    <row r="16" spans="1:154" ht="15">
      <c r="A16" s="77" t="s">
        <v>374</v>
      </c>
      <c r="B16" s="7" t="s">
        <v>375</v>
      </c>
      <c r="C16" s="218">
        <v>25571</v>
      </c>
      <c r="D16" s="219">
        <v>30508</v>
      </c>
      <c r="E16" s="8"/>
      <c r="F16" s="8">
        <f t="shared" si="0"/>
        <v>30508</v>
      </c>
      <c r="G16" s="8"/>
      <c r="H16" s="417">
        <f t="shared" si="1"/>
        <v>30508</v>
      </c>
      <c r="I16" s="12"/>
      <c r="K16" s="430" t="s">
        <v>374</v>
      </c>
      <c r="L16" s="431" t="s">
        <v>375</v>
      </c>
      <c r="M16" s="432">
        <v>25070912121</v>
      </c>
      <c r="N16" s="433">
        <v>332641900</v>
      </c>
      <c r="O16" s="434">
        <f t="shared" si="2"/>
        <v>24738270221</v>
      </c>
      <c r="P16" s="435">
        <v>2006</v>
      </c>
      <c r="Q16" s="436">
        <v>0.8569</v>
      </c>
      <c r="R16" s="437">
        <f t="shared" si="3"/>
        <v>28869494948</v>
      </c>
      <c r="S16" s="438">
        <f t="shared" si="4"/>
        <v>332641900</v>
      </c>
      <c r="T16" s="439">
        <v>515756086</v>
      </c>
      <c r="U16" s="439">
        <v>3326682234</v>
      </c>
      <c r="V16" s="437">
        <f t="shared" si="5"/>
        <v>33044575168</v>
      </c>
      <c r="X16" s="466" t="s">
        <v>374</v>
      </c>
      <c r="Y16" s="467" t="s">
        <v>375</v>
      </c>
      <c r="Z16" s="468">
        <v>33044575168</v>
      </c>
      <c r="AA16" s="469">
        <v>184388729.43744004</v>
      </c>
      <c r="AB16" s="432">
        <v>59402737</v>
      </c>
      <c r="AC16" s="432">
        <v>1349776</v>
      </c>
      <c r="AD16" s="37">
        <v>245141242.43744004</v>
      </c>
      <c r="AE16" s="470">
        <v>30508</v>
      </c>
      <c r="AF16" s="467">
        <v>8035</v>
      </c>
      <c r="AG16" s="471">
        <v>1.5569</v>
      </c>
      <c r="AI16" s="552" t="s">
        <v>374</v>
      </c>
      <c r="AJ16" s="553" t="s">
        <v>375</v>
      </c>
      <c r="AK16" s="541">
        <v>245141242.43744004</v>
      </c>
      <c r="AL16" s="777">
        <v>30508</v>
      </c>
      <c r="AM16" s="554">
        <v>8035</v>
      </c>
      <c r="AN16" s="555">
        <v>1.5569</v>
      </c>
      <c r="AO16" s="556">
        <v>2.3530000000000002</v>
      </c>
      <c r="AP16" s="557">
        <v>0.99309999999999998</v>
      </c>
      <c r="AQ16" s="555">
        <v>1.3547</v>
      </c>
      <c r="AR16" s="558" t="s">
        <v>4</v>
      </c>
      <c r="AS16" s="778" t="s">
        <v>4</v>
      </c>
      <c r="AT16" s="779" t="s">
        <v>4</v>
      </c>
      <c r="AU16" s="561">
        <v>0</v>
      </c>
      <c r="AV16" s="717" t="s">
        <v>4</v>
      </c>
      <c r="AW16" s="554">
        <v>0</v>
      </c>
      <c r="AX16" s="563" t="s">
        <v>653</v>
      </c>
      <c r="AY16" s="204">
        <v>0</v>
      </c>
      <c r="AZ16" s="554">
        <v>0</v>
      </c>
      <c r="BB16" s="234" t="s">
        <v>374</v>
      </c>
      <c r="BC16" s="235" t="s">
        <v>692</v>
      </c>
      <c r="BD16" s="227">
        <v>33044575168</v>
      </c>
      <c r="BE16" s="228">
        <v>655.99</v>
      </c>
      <c r="BF16" s="236">
        <v>50373596</v>
      </c>
      <c r="BG16" s="738">
        <v>2.3530000000000002</v>
      </c>
      <c r="BH16" s="231"/>
      <c r="BI16" s="232">
        <v>30508</v>
      </c>
      <c r="BJ16" s="237">
        <v>46.51</v>
      </c>
      <c r="BK16" s="232">
        <v>228218</v>
      </c>
      <c r="BL16" s="238">
        <v>348</v>
      </c>
      <c r="BN16" s="491" t="s">
        <v>374</v>
      </c>
      <c r="BO16" s="780" t="s">
        <v>375</v>
      </c>
      <c r="BP16" s="493">
        <v>0.874</v>
      </c>
      <c r="BQ16" s="493">
        <v>0.83599999999999997</v>
      </c>
      <c r="BR16" s="493">
        <v>0.86519999999999997</v>
      </c>
      <c r="BS16" s="126"/>
      <c r="BT16" s="500">
        <v>2006</v>
      </c>
      <c r="BU16" s="120">
        <v>0.8569</v>
      </c>
      <c r="BV16" s="495"/>
      <c r="BW16" s="496">
        <v>0.52500000000000002</v>
      </c>
      <c r="BX16" s="497">
        <v>0.45</v>
      </c>
      <c r="BY16" s="498">
        <v>0.80649999999999999</v>
      </c>
      <c r="CA16" s="264" t="s">
        <v>374</v>
      </c>
      <c r="CB16" s="265" t="s">
        <v>692</v>
      </c>
      <c r="CC16" s="232">
        <v>33293</v>
      </c>
      <c r="CD16" s="232">
        <v>34696</v>
      </c>
      <c r="CE16" s="232">
        <v>34969</v>
      </c>
      <c r="CF16" s="266">
        <v>34319.333333333336</v>
      </c>
      <c r="CG16" s="267">
        <v>0.99309999999999998</v>
      </c>
      <c r="CH16" s="263"/>
      <c r="CI16" s="268">
        <v>-649.66666666666424</v>
      </c>
      <c r="CJ16" s="267">
        <v>-1.8599999999999998E-2</v>
      </c>
      <c r="CL16" s="642" t="s">
        <v>374</v>
      </c>
      <c r="CM16" s="643" t="s">
        <v>692</v>
      </c>
      <c r="CN16" s="644" t="s">
        <v>4</v>
      </c>
      <c r="CO16" s="636"/>
      <c r="CP16" s="645">
        <v>30508</v>
      </c>
      <c r="CQ16" s="783">
        <v>53944174</v>
      </c>
      <c r="CR16" s="783">
        <v>7325552</v>
      </c>
      <c r="CS16" s="647">
        <v>61269726</v>
      </c>
      <c r="CT16" s="648">
        <v>2008.32</v>
      </c>
      <c r="CU16" s="649"/>
      <c r="CV16" s="21" t="s">
        <v>4</v>
      </c>
      <c r="CW16" s="121" t="s">
        <v>4</v>
      </c>
      <c r="CX16" s="19" t="s">
        <v>4</v>
      </c>
      <c r="CY16" s="14"/>
      <c r="CZ16" s="650">
        <v>0.45</v>
      </c>
      <c r="DA16" s="653" t="s">
        <v>4</v>
      </c>
      <c r="DB16" s="641"/>
      <c r="DC16" s="19" t="s">
        <v>4</v>
      </c>
      <c r="DE16" s="680" t="s">
        <v>374</v>
      </c>
      <c r="DF16" s="681" t="s">
        <v>375</v>
      </c>
      <c r="DG16" s="670" t="s">
        <v>653</v>
      </c>
      <c r="DH16" s="671" t="s">
        <v>4</v>
      </c>
      <c r="DI16" s="672"/>
      <c r="DJ16" s="673">
        <v>0.52500000000000002</v>
      </c>
      <c r="DK16" s="785">
        <v>0.87419999999999998</v>
      </c>
      <c r="DL16" s="682">
        <v>0.45900000000000002</v>
      </c>
      <c r="DM16" s="683" t="s">
        <v>653</v>
      </c>
      <c r="DN16" s="684"/>
      <c r="DO16" s="676">
        <v>0.52500000000000002</v>
      </c>
      <c r="DP16" s="677">
        <v>0.8569</v>
      </c>
      <c r="DQ16" s="682">
        <v>0.45</v>
      </c>
      <c r="DR16" s="679">
        <v>0.45</v>
      </c>
      <c r="DS16" s="352"/>
      <c r="DT16" s="701" t="s">
        <v>653</v>
      </c>
      <c r="DU16" s="692"/>
      <c r="DV16" s="702"/>
      <c r="DX16" s="60" t="s">
        <v>364</v>
      </c>
      <c r="DY16" s="84" t="s">
        <v>15</v>
      </c>
      <c r="DZ16" s="60" t="s">
        <v>8</v>
      </c>
      <c r="EA16" s="61" t="s">
        <v>16</v>
      </c>
      <c r="EB16" s="404">
        <v>96</v>
      </c>
      <c r="EC16" s="62"/>
      <c r="ED16" s="63">
        <v>96</v>
      </c>
      <c r="EE16" s="63">
        <v>2258</v>
      </c>
      <c r="EF16" s="62"/>
      <c r="EG16" s="64">
        <v>4.2515500442869794E-2</v>
      </c>
      <c r="EH16" s="62"/>
      <c r="EI16" s="405">
        <v>0</v>
      </c>
      <c r="EJ16" s="63"/>
      <c r="EK16" s="63">
        <v>0</v>
      </c>
      <c r="EL16" s="65"/>
      <c r="EM16" s="160"/>
      <c r="EN16" s="160"/>
      <c r="EO16" s="128"/>
      <c r="EP16" s="356"/>
      <c r="EQ16" s="356"/>
      <c r="ER16" s="356"/>
      <c r="ES16" s="302" t="s">
        <v>374</v>
      </c>
      <c r="ET16" s="301" t="s">
        <v>375</v>
      </c>
      <c r="EU16" s="303">
        <v>0</v>
      </c>
      <c r="EX16" s="310"/>
    </row>
    <row r="17" spans="1:154" ht="15">
      <c r="A17" s="77" t="s">
        <v>376</v>
      </c>
      <c r="B17" s="7" t="s">
        <v>377</v>
      </c>
      <c r="C17" s="218">
        <v>13417</v>
      </c>
      <c r="D17" s="219">
        <v>13534</v>
      </c>
      <c r="E17" s="8"/>
      <c r="F17" s="8">
        <f t="shared" si="0"/>
        <v>13534</v>
      </c>
      <c r="G17" s="8"/>
      <c r="H17" s="417">
        <f t="shared" si="1"/>
        <v>13534</v>
      </c>
      <c r="I17" s="12"/>
      <c r="K17" s="430" t="s">
        <v>376</v>
      </c>
      <c r="L17" s="431" t="s">
        <v>377</v>
      </c>
      <c r="M17" s="432">
        <v>5335105069</v>
      </c>
      <c r="N17" s="433">
        <v>73643159</v>
      </c>
      <c r="O17" s="434">
        <f t="shared" si="2"/>
        <v>5261461910</v>
      </c>
      <c r="P17" s="435">
        <v>2007</v>
      </c>
      <c r="Q17" s="436">
        <v>0.96330000000000005</v>
      </c>
      <c r="R17" s="437">
        <f t="shared" si="3"/>
        <v>5461914160</v>
      </c>
      <c r="S17" s="438">
        <f t="shared" si="4"/>
        <v>73643159</v>
      </c>
      <c r="T17" s="439">
        <v>183828229</v>
      </c>
      <c r="U17" s="439">
        <v>1241950579</v>
      </c>
      <c r="V17" s="437">
        <f t="shared" si="5"/>
        <v>6961336127</v>
      </c>
      <c r="X17" s="466" t="s">
        <v>376</v>
      </c>
      <c r="Y17" s="467" t="s">
        <v>377</v>
      </c>
      <c r="Z17" s="468">
        <v>6961336127</v>
      </c>
      <c r="AA17" s="469">
        <v>38844255.588660002</v>
      </c>
      <c r="AB17" s="432">
        <v>14909039</v>
      </c>
      <c r="AC17" s="432">
        <v>688604</v>
      </c>
      <c r="AD17" s="37">
        <v>54441898.588660002</v>
      </c>
      <c r="AE17" s="470">
        <v>13534</v>
      </c>
      <c r="AF17" s="467">
        <v>4023</v>
      </c>
      <c r="AG17" s="471">
        <v>0.77949999999999997</v>
      </c>
      <c r="AI17" s="552" t="s">
        <v>376</v>
      </c>
      <c r="AJ17" s="553" t="s">
        <v>377</v>
      </c>
      <c r="AK17" s="541">
        <v>54441898.588660002</v>
      </c>
      <c r="AL17" s="777">
        <v>13534</v>
      </c>
      <c r="AM17" s="554">
        <v>4023</v>
      </c>
      <c r="AN17" s="555">
        <v>0.77949999999999997</v>
      </c>
      <c r="AO17" s="556">
        <v>0.64170000000000005</v>
      </c>
      <c r="AP17" s="557">
        <v>0.84</v>
      </c>
      <c r="AQ17" s="555">
        <v>0.79600000000000004</v>
      </c>
      <c r="AR17" s="558">
        <v>0.79600000000000004</v>
      </c>
      <c r="AS17" s="778">
        <v>1360.78</v>
      </c>
      <c r="AT17" s="779">
        <v>348.74</v>
      </c>
      <c r="AU17" s="561">
        <v>4719847</v>
      </c>
      <c r="AV17" s="717">
        <v>0.76</v>
      </c>
      <c r="AW17" s="554">
        <v>3587084</v>
      </c>
      <c r="AX17" s="563" t="s">
        <v>653</v>
      </c>
      <c r="AY17" s="204">
        <v>0</v>
      </c>
      <c r="AZ17" s="554">
        <v>3587084</v>
      </c>
      <c r="BB17" s="234" t="s">
        <v>376</v>
      </c>
      <c r="BC17" s="235" t="s">
        <v>693</v>
      </c>
      <c r="BD17" s="227">
        <v>6961336127</v>
      </c>
      <c r="BE17" s="228">
        <v>506.72500000000002</v>
      </c>
      <c r="BF17" s="236">
        <v>13737898</v>
      </c>
      <c r="BG17" s="738">
        <v>0.64170000000000005</v>
      </c>
      <c r="BH17" s="231"/>
      <c r="BI17" s="232">
        <v>13534</v>
      </c>
      <c r="BJ17" s="237">
        <v>26.71</v>
      </c>
      <c r="BK17" s="232">
        <v>89206</v>
      </c>
      <c r="BL17" s="238">
        <v>176</v>
      </c>
      <c r="BN17" s="491" t="s">
        <v>376</v>
      </c>
      <c r="BO17" s="780" t="s">
        <v>377</v>
      </c>
      <c r="BP17" s="499">
        <v>1</v>
      </c>
      <c r="BQ17" s="493">
        <v>0.96409999999999996</v>
      </c>
      <c r="BR17" s="493">
        <v>0.95050000000000001</v>
      </c>
      <c r="BS17" s="126"/>
      <c r="BT17" s="494">
        <v>2007</v>
      </c>
      <c r="BU17" s="120">
        <v>0.96330000000000005</v>
      </c>
      <c r="BV17" s="495"/>
      <c r="BW17" s="496">
        <v>0.52</v>
      </c>
      <c r="BX17" s="497">
        <v>0.501</v>
      </c>
      <c r="BY17" s="498">
        <v>0.89780000000000004</v>
      </c>
      <c r="CA17" s="264" t="s">
        <v>376</v>
      </c>
      <c r="CB17" s="265" t="s">
        <v>693</v>
      </c>
      <c r="CC17" s="232">
        <v>28191</v>
      </c>
      <c r="CD17" s="232">
        <v>29207</v>
      </c>
      <c r="CE17" s="232">
        <v>29684</v>
      </c>
      <c r="CF17" s="266">
        <v>29027.333333333332</v>
      </c>
      <c r="CG17" s="267">
        <v>0.84</v>
      </c>
      <c r="CH17" s="263"/>
      <c r="CI17" s="268">
        <v>-656.66666666666788</v>
      </c>
      <c r="CJ17" s="267">
        <v>-2.2100000000000002E-2</v>
      </c>
      <c r="CL17" s="642" t="s">
        <v>376</v>
      </c>
      <c r="CM17" s="643" t="s">
        <v>693</v>
      </c>
      <c r="CN17" s="644">
        <v>0.79600000000000004</v>
      </c>
      <c r="CO17" s="636"/>
      <c r="CP17" s="645">
        <v>13534</v>
      </c>
      <c r="CQ17" s="783">
        <v>13990685</v>
      </c>
      <c r="CR17" s="783">
        <v>0</v>
      </c>
      <c r="CS17" s="647">
        <v>13990685</v>
      </c>
      <c r="CT17" s="648">
        <v>1033.74</v>
      </c>
      <c r="CU17" s="649"/>
      <c r="CV17" s="21">
        <v>1360.78</v>
      </c>
      <c r="CW17" s="121">
        <v>348.74</v>
      </c>
      <c r="CX17" s="19">
        <v>0.76</v>
      </c>
      <c r="CY17" s="14"/>
      <c r="CZ17" s="650">
        <v>0.501</v>
      </c>
      <c r="DA17" s="653" t="s">
        <v>4</v>
      </c>
      <c r="DB17" s="641"/>
      <c r="DC17" s="19">
        <v>0.76</v>
      </c>
      <c r="DE17" s="680" t="s">
        <v>376</v>
      </c>
      <c r="DF17" s="681" t="s">
        <v>377</v>
      </c>
      <c r="DG17" s="670" t="s">
        <v>201</v>
      </c>
      <c r="DH17" s="671">
        <v>0.76</v>
      </c>
      <c r="DI17" s="672"/>
      <c r="DJ17" s="673">
        <v>0.52</v>
      </c>
      <c r="DK17" s="785">
        <v>0.97609999999999997</v>
      </c>
      <c r="DL17" s="682">
        <v>0.50800000000000001</v>
      </c>
      <c r="DM17" s="683" t="s">
        <v>653</v>
      </c>
      <c r="DN17" s="684"/>
      <c r="DO17" s="676">
        <v>0.52</v>
      </c>
      <c r="DP17" s="677">
        <v>0.96330000000000005</v>
      </c>
      <c r="DQ17" s="682">
        <v>0.501</v>
      </c>
      <c r="DR17" s="679">
        <v>0.501</v>
      </c>
      <c r="DS17" s="352"/>
      <c r="DT17" s="701" t="s">
        <v>653</v>
      </c>
      <c r="DU17" s="692"/>
      <c r="DV17" s="702"/>
      <c r="DX17" s="71" t="s">
        <v>366</v>
      </c>
      <c r="DY17" s="86" t="s">
        <v>366</v>
      </c>
      <c r="DZ17" s="71" t="s">
        <v>901</v>
      </c>
      <c r="EA17" s="72" t="s">
        <v>367</v>
      </c>
      <c r="EB17" s="404">
        <v>7018</v>
      </c>
      <c r="EC17" s="56"/>
      <c r="ED17" s="57">
        <v>7018</v>
      </c>
      <c r="EE17" s="57"/>
      <c r="EF17" s="56"/>
      <c r="EG17" s="73">
        <v>0.95769650655021832</v>
      </c>
      <c r="EH17" s="56"/>
      <c r="EI17" s="405">
        <v>1051152</v>
      </c>
      <c r="EJ17" s="57"/>
      <c r="EK17" s="57">
        <v>1006685</v>
      </c>
      <c r="EL17" s="57">
        <v>1051152</v>
      </c>
      <c r="EM17" s="158">
        <v>0</v>
      </c>
      <c r="EN17" s="158"/>
      <c r="EO17" s="705"/>
      <c r="EP17" s="356"/>
      <c r="EQ17" s="356"/>
      <c r="ER17" s="356"/>
      <c r="ES17" s="302" t="s">
        <v>21</v>
      </c>
      <c r="ET17" s="301" t="s">
        <v>22</v>
      </c>
      <c r="EU17" s="303">
        <v>0</v>
      </c>
      <c r="EX17" s="310"/>
    </row>
    <row r="18" spans="1:154" ht="15">
      <c r="A18" s="77" t="s">
        <v>378</v>
      </c>
      <c r="B18" s="7" t="s">
        <v>379</v>
      </c>
      <c r="C18" s="218">
        <v>29298</v>
      </c>
      <c r="D18" s="219">
        <v>35113</v>
      </c>
      <c r="E18" s="762">
        <f>G114</f>
        <v>-1223</v>
      </c>
      <c r="F18" s="8">
        <f t="shared" si="0"/>
        <v>33890</v>
      </c>
      <c r="G18" s="8"/>
      <c r="H18" s="417">
        <f t="shared" si="1"/>
        <v>33890</v>
      </c>
      <c r="I18" s="12"/>
      <c r="K18" s="430" t="s">
        <v>378</v>
      </c>
      <c r="L18" s="431" t="s">
        <v>379</v>
      </c>
      <c r="M18" s="432">
        <v>18056618959</v>
      </c>
      <c r="N18" s="433">
        <v>88294420</v>
      </c>
      <c r="O18" s="434">
        <f t="shared" si="2"/>
        <v>17968324539</v>
      </c>
      <c r="P18" s="435">
        <v>2008</v>
      </c>
      <c r="Q18" s="436">
        <v>0.99780000000000002</v>
      </c>
      <c r="R18" s="437">
        <f t="shared" si="3"/>
        <v>18007942011</v>
      </c>
      <c r="S18" s="438">
        <f t="shared" si="4"/>
        <v>88294420</v>
      </c>
      <c r="T18" s="439">
        <v>277653397</v>
      </c>
      <c r="U18" s="439">
        <v>3042313130</v>
      </c>
      <c r="V18" s="437">
        <f t="shared" si="5"/>
        <v>21416202958</v>
      </c>
      <c r="X18" s="466" t="s">
        <v>378</v>
      </c>
      <c r="Y18" s="467" t="s">
        <v>379</v>
      </c>
      <c r="Z18" s="468">
        <v>21416202958</v>
      </c>
      <c r="AA18" s="469">
        <v>119502412.50564002</v>
      </c>
      <c r="AB18" s="432">
        <v>35082191</v>
      </c>
      <c r="AC18" s="432">
        <v>1562848</v>
      </c>
      <c r="AD18" s="37">
        <v>156147451.50564003</v>
      </c>
      <c r="AE18" s="470">
        <v>33890</v>
      </c>
      <c r="AF18" s="467">
        <v>4607</v>
      </c>
      <c r="AG18" s="471">
        <v>0.89270000000000005</v>
      </c>
      <c r="AI18" s="552" t="s">
        <v>378</v>
      </c>
      <c r="AJ18" s="553" t="s">
        <v>379</v>
      </c>
      <c r="AK18" s="541">
        <v>156147451.50564003</v>
      </c>
      <c r="AL18" s="777">
        <v>33890</v>
      </c>
      <c r="AM18" s="554">
        <v>4607</v>
      </c>
      <c r="AN18" s="555">
        <v>0.89270000000000005</v>
      </c>
      <c r="AO18" s="556">
        <v>2.7452999999999999</v>
      </c>
      <c r="AP18" s="557">
        <v>1.0197000000000001</v>
      </c>
      <c r="AQ18" s="555">
        <v>1.1415</v>
      </c>
      <c r="AR18" s="558" t="s">
        <v>4</v>
      </c>
      <c r="AS18" s="778" t="s">
        <v>4</v>
      </c>
      <c r="AT18" s="779" t="s">
        <v>4</v>
      </c>
      <c r="AU18" s="561">
        <v>0</v>
      </c>
      <c r="AV18" s="717" t="s">
        <v>4</v>
      </c>
      <c r="AW18" s="554">
        <v>0</v>
      </c>
      <c r="AX18" s="563" t="s">
        <v>653</v>
      </c>
      <c r="AY18" s="204">
        <v>0</v>
      </c>
      <c r="AZ18" s="554">
        <v>0</v>
      </c>
      <c r="BB18" s="234" t="s">
        <v>378</v>
      </c>
      <c r="BC18" s="235" t="s">
        <v>694</v>
      </c>
      <c r="BD18" s="227">
        <v>21416202958</v>
      </c>
      <c r="BE18" s="228">
        <v>364.39</v>
      </c>
      <c r="BF18" s="236">
        <v>58772752</v>
      </c>
      <c r="BG18" s="738">
        <v>2.7452999999999999</v>
      </c>
      <c r="BH18" s="231"/>
      <c r="BI18" s="232">
        <v>33890</v>
      </c>
      <c r="BJ18" s="237">
        <v>93</v>
      </c>
      <c r="BK18" s="232">
        <v>170395</v>
      </c>
      <c r="BL18" s="238">
        <v>468</v>
      </c>
      <c r="BN18" s="491" t="s">
        <v>378</v>
      </c>
      <c r="BO18" s="780" t="s">
        <v>379</v>
      </c>
      <c r="BP18" s="493">
        <v>0.89929999999999999</v>
      </c>
      <c r="BQ18" s="493">
        <v>1</v>
      </c>
      <c r="BR18" s="493">
        <v>0.99670000000000003</v>
      </c>
      <c r="BS18" s="126"/>
      <c r="BT18" s="494">
        <v>2008</v>
      </c>
      <c r="BU18" s="120">
        <v>0.99780000000000002</v>
      </c>
      <c r="BV18" s="495"/>
      <c r="BW18" s="496">
        <v>0.63</v>
      </c>
      <c r="BX18" s="497">
        <v>0.629</v>
      </c>
      <c r="BY18" s="498">
        <v>1.1272</v>
      </c>
      <c r="CA18" s="264" t="s">
        <v>378</v>
      </c>
      <c r="CB18" s="265" t="s">
        <v>694</v>
      </c>
      <c r="CC18" s="232">
        <v>34731</v>
      </c>
      <c r="CD18" s="232">
        <v>35708</v>
      </c>
      <c r="CE18" s="232">
        <v>35280</v>
      </c>
      <c r="CF18" s="266">
        <v>35239.666666666664</v>
      </c>
      <c r="CG18" s="267">
        <v>1.0197000000000001</v>
      </c>
      <c r="CH18" s="263"/>
      <c r="CI18" s="268">
        <v>-40.333333333335759</v>
      </c>
      <c r="CJ18" s="267">
        <v>-1.1000000000000001E-3</v>
      </c>
      <c r="CL18" s="642" t="s">
        <v>378</v>
      </c>
      <c r="CM18" s="643" t="s">
        <v>694</v>
      </c>
      <c r="CN18" s="644" t="s">
        <v>4</v>
      </c>
      <c r="CO18" s="636"/>
      <c r="CP18" s="645">
        <v>33890</v>
      </c>
      <c r="CQ18" s="783">
        <v>50901158</v>
      </c>
      <c r="CR18" s="783">
        <v>0</v>
      </c>
      <c r="CS18" s="647">
        <v>50901158</v>
      </c>
      <c r="CT18" s="648">
        <v>1501.95</v>
      </c>
      <c r="CU18" s="649"/>
      <c r="CV18" s="21" t="s">
        <v>4</v>
      </c>
      <c r="CW18" s="121" t="s">
        <v>4</v>
      </c>
      <c r="CX18" s="19" t="s">
        <v>4</v>
      </c>
      <c r="CY18" s="14"/>
      <c r="CZ18" s="650">
        <v>0.629</v>
      </c>
      <c r="DA18" s="653">
        <v>1</v>
      </c>
      <c r="DB18" s="641"/>
      <c r="DC18" s="19" t="s">
        <v>4</v>
      </c>
      <c r="DE18" s="680" t="s">
        <v>378</v>
      </c>
      <c r="DF18" s="681" t="s">
        <v>379</v>
      </c>
      <c r="DG18" s="670" t="s">
        <v>653</v>
      </c>
      <c r="DH18" s="671" t="s">
        <v>4</v>
      </c>
      <c r="DI18" s="672"/>
      <c r="DJ18" s="673">
        <v>0.63</v>
      </c>
      <c r="DK18" s="785">
        <v>1</v>
      </c>
      <c r="DL18" s="682">
        <v>0.63</v>
      </c>
      <c r="DM18" s="683">
        <v>0.63</v>
      </c>
      <c r="DN18" s="684"/>
      <c r="DO18" s="676">
        <v>0.63</v>
      </c>
      <c r="DP18" s="677">
        <v>0.99780000000000002</v>
      </c>
      <c r="DQ18" s="682">
        <v>0.629</v>
      </c>
      <c r="DR18" s="679" t="s">
        <v>653</v>
      </c>
      <c r="DS18" s="352"/>
      <c r="DT18" s="701" t="s">
        <v>653</v>
      </c>
      <c r="DU18" s="692"/>
      <c r="DV18" s="702"/>
      <c r="DX18" s="60" t="s">
        <v>366</v>
      </c>
      <c r="DY18" s="84" t="s">
        <v>17</v>
      </c>
      <c r="DZ18" s="60" t="s">
        <v>8</v>
      </c>
      <c r="EA18" s="61" t="s">
        <v>18</v>
      </c>
      <c r="EB18" s="404">
        <v>310</v>
      </c>
      <c r="EC18" s="62"/>
      <c r="ED18" s="63">
        <v>310</v>
      </c>
      <c r="EE18" s="63">
        <v>7328</v>
      </c>
      <c r="EF18" s="62"/>
      <c r="EG18" s="64">
        <v>4.2303493449781661E-2</v>
      </c>
      <c r="EH18" s="62"/>
      <c r="EI18" s="405">
        <v>0</v>
      </c>
      <c r="EJ18" s="63"/>
      <c r="EK18" s="63">
        <v>44467</v>
      </c>
      <c r="EL18" s="65"/>
      <c r="EM18" s="160"/>
      <c r="EN18" s="160"/>
      <c r="EO18" s="128"/>
      <c r="EP18" s="356"/>
      <c r="EQ18" s="356"/>
      <c r="ER18" s="356"/>
      <c r="ES18" s="302" t="s">
        <v>376</v>
      </c>
      <c r="ET18" s="301" t="s">
        <v>377</v>
      </c>
      <c r="EU18" s="303">
        <v>3556074</v>
      </c>
      <c r="EX18" s="310"/>
    </row>
    <row r="19" spans="1:154" ht="15">
      <c r="A19" s="77" t="s">
        <v>380</v>
      </c>
      <c r="B19" s="7" t="s">
        <v>381</v>
      </c>
      <c r="C19" s="218">
        <v>12709</v>
      </c>
      <c r="D19" s="219">
        <v>12709</v>
      </c>
      <c r="E19" s="8"/>
      <c r="F19" s="8">
        <f t="shared" si="0"/>
        <v>12709</v>
      </c>
      <c r="G19" s="8"/>
      <c r="H19" s="417">
        <f t="shared" si="1"/>
        <v>12709</v>
      </c>
      <c r="I19" s="12"/>
      <c r="K19" s="430" t="s">
        <v>380</v>
      </c>
      <c r="L19" s="431" t="s">
        <v>381</v>
      </c>
      <c r="M19" s="432">
        <v>4417298450</v>
      </c>
      <c r="N19" s="433">
        <v>73661500</v>
      </c>
      <c r="O19" s="434">
        <f t="shared" si="2"/>
        <v>4343636950</v>
      </c>
      <c r="P19" s="435">
        <v>2005</v>
      </c>
      <c r="Q19" s="436">
        <v>0.86929999999999996</v>
      </c>
      <c r="R19" s="437">
        <f t="shared" si="3"/>
        <v>4996706488</v>
      </c>
      <c r="S19" s="438">
        <f t="shared" si="4"/>
        <v>73661500</v>
      </c>
      <c r="T19" s="439">
        <v>151817205</v>
      </c>
      <c r="U19" s="439">
        <v>920520523</v>
      </c>
      <c r="V19" s="437">
        <f t="shared" si="5"/>
        <v>6142705716</v>
      </c>
      <c r="X19" s="466" t="s">
        <v>380</v>
      </c>
      <c r="Y19" s="467" t="s">
        <v>381</v>
      </c>
      <c r="Z19" s="468">
        <v>6142705716</v>
      </c>
      <c r="AA19" s="469">
        <v>34276297.895280004</v>
      </c>
      <c r="AB19" s="432">
        <v>12696686</v>
      </c>
      <c r="AC19" s="432">
        <v>416199</v>
      </c>
      <c r="AD19" s="37">
        <v>47389182.895280004</v>
      </c>
      <c r="AE19" s="470">
        <v>12709</v>
      </c>
      <c r="AF19" s="467">
        <v>3729</v>
      </c>
      <c r="AG19" s="471">
        <v>0.72250000000000003</v>
      </c>
      <c r="AI19" s="552" t="s">
        <v>380</v>
      </c>
      <c r="AJ19" s="553" t="s">
        <v>381</v>
      </c>
      <c r="AK19" s="541">
        <v>47389182.895280004</v>
      </c>
      <c r="AL19" s="777">
        <v>12709</v>
      </c>
      <c r="AM19" s="554">
        <v>3729</v>
      </c>
      <c r="AN19" s="555">
        <v>0.72250000000000003</v>
      </c>
      <c r="AO19" s="556">
        <v>0.60840000000000005</v>
      </c>
      <c r="AP19" s="557">
        <v>0.80159999999999998</v>
      </c>
      <c r="AQ19" s="555">
        <v>0.75059999999999993</v>
      </c>
      <c r="AR19" s="558">
        <v>0.75059999999999993</v>
      </c>
      <c r="AS19" s="778">
        <v>1283.17</v>
      </c>
      <c r="AT19" s="779">
        <v>426.34999999999991</v>
      </c>
      <c r="AU19" s="561">
        <v>5418482</v>
      </c>
      <c r="AV19" s="717">
        <v>1</v>
      </c>
      <c r="AW19" s="554">
        <v>5418482</v>
      </c>
      <c r="AX19" s="563" t="s">
        <v>653</v>
      </c>
      <c r="AY19" s="204">
        <v>0</v>
      </c>
      <c r="AZ19" s="554">
        <v>5418482</v>
      </c>
      <c r="BB19" s="234" t="s">
        <v>380</v>
      </c>
      <c r="BC19" s="235" t="s">
        <v>695</v>
      </c>
      <c r="BD19" s="227">
        <v>6142705716</v>
      </c>
      <c r="BE19" s="228">
        <v>471.59899999999999</v>
      </c>
      <c r="BF19" s="236">
        <v>13025273</v>
      </c>
      <c r="BG19" s="738">
        <v>0.60840000000000005</v>
      </c>
      <c r="BH19" s="231"/>
      <c r="BI19" s="232">
        <v>12709</v>
      </c>
      <c r="BJ19" s="237">
        <v>26.95</v>
      </c>
      <c r="BK19" s="232">
        <v>79862</v>
      </c>
      <c r="BL19" s="238">
        <v>169</v>
      </c>
      <c r="BN19" s="491" t="s">
        <v>380</v>
      </c>
      <c r="BO19" s="780" t="s">
        <v>381</v>
      </c>
      <c r="BP19" s="493">
        <v>0.88880000000000003</v>
      </c>
      <c r="BQ19" s="493">
        <v>0.85850000000000004</v>
      </c>
      <c r="BR19" s="493">
        <v>0.87</v>
      </c>
      <c r="BS19" s="126"/>
      <c r="BT19" s="494">
        <v>2005</v>
      </c>
      <c r="BU19" s="120">
        <v>0.86929999999999996</v>
      </c>
      <c r="BV19" s="495"/>
      <c r="BW19" s="496">
        <v>0.65990000000000004</v>
      </c>
      <c r="BX19" s="497">
        <v>0.57399999999999995</v>
      </c>
      <c r="BY19" s="498">
        <v>1.0286999999999999</v>
      </c>
      <c r="CA19" s="264" t="s">
        <v>380</v>
      </c>
      <c r="CB19" s="265" t="s">
        <v>695</v>
      </c>
      <c r="CC19" s="232">
        <v>27271</v>
      </c>
      <c r="CD19" s="232">
        <v>27709</v>
      </c>
      <c r="CE19" s="232">
        <v>28127</v>
      </c>
      <c r="CF19" s="266">
        <v>27702.333333333332</v>
      </c>
      <c r="CG19" s="267">
        <v>0.80159999999999998</v>
      </c>
      <c r="CH19" s="263"/>
      <c r="CI19" s="268">
        <v>-424.66666666666788</v>
      </c>
      <c r="CJ19" s="267">
        <v>-1.5100000000000001E-2</v>
      </c>
      <c r="CL19" s="642" t="s">
        <v>380</v>
      </c>
      <c r="CM19" s="643" t="s">
        <v>695</v>
      </c>
      <c r="CN19" s="644">
        <v>0.75059999999999993</v>
      </c>
      <c r="CO19" s="636"/>
      <c r="CP19" s="645">
        <v>12709</v>
      </c>
      <c r="CQ19" s="783">
        <v>14187034</v>
      </c>
      <c r="CR19" s="783">
        <v>0</v>
      </c>
      <c r="CS19" s="647">
        <v>14187034</v>
      </c>
      <c r="CT19" s="648">
        <v>1116.3</v>
      </c>
      <c r="CU19" s="649"/>
      <c r="CV19" s="21">
        <v>1283.17</v>
      </c>
      <c r="CW19" s="121">
        <v>426.34999999999991</v>
      </c>
      <c r="CX19" s="19">
        <v>0.87</v>
      </c>
      <c r="CY19" s="14"/>
      <c r="CZ19" s="650">
        <v>0.57399999999999995</v>
      </c>
      <c r="DA19" s="653">
        <v>1</v>
      </c>
      <c r="DB19" s="641"/>
      <c r="DC19" s="19">
        <v>1</v>
      </c>
      <c r="DE19" s="680" t="s">
        <v>380</v>
      </c>
      <c r="DF19" s="681" t="s">
        <v>381</v>
      </c>
      <c r="DG19" s="670" t="s">
        <v>201</v>
      </c>
      <c r="DH19" s="671">
        <v>1</v>
      </c>
      <c r="DI19" s="672"/>
      <c r="DJ19" s="673">
        <v>0.65990000000000004</v>
      </c>
      <c r="DK19" s="785">
        <v>0.87860000000000005</v>
      </c>
      <c r="DL19" s="682">
        <v>0.57999999999999996</v>
      </c>
      <c r="DM19" s="683">
        <v>0.57999999999999996</v>
      </c>
      <c r="DN19" s="684"/>
      <c r="DO19" s="676">
        <v>0.65990000000000004</v>
      </c>
      <c r="DP19" s="677">
        <v>0.86929999999999996</v>
      </c>
      <c r="DQ19" s="682">
        <v>0.57399999999999995</v>
      </c>
      <c r="DR19" s="679" t="s">
        <v>653</v>
      </c>
      <c r="DS19" s="352"/>
      <c r="DT19" s="701" t="s">
        <v>653</v>
      </c>
      <c r="DU19" s="692"/>
      <c r="DV19" s="702"/>
      <c r="DX19" s="66" t="s">
        <v>368</v>
      </c>
      <c r="DY19" s="85" t="s">
        <v>368</v>
      </c>
      <c r="DZ19" s="66" t="s">
        <v>901</v>
      </c>
      <c r="EA19" s="67" t="s">
        <v>369</v>
      </c>
      <c r="EB19" s="404">
        <v>2762</v>
      </c>
      <c r="EC19" s="68"/>
      <c r="ED19" s="69">
        <v>2762</v>
      </c>
      <c r="EE19" s="69">
        <v>2762</v>
      </c>
      <c r="EF19" s="68"/>
      <c r="EG19" s="70"/>
      <c r="EH19" s="68"/>
      <c r="EI19" s="405">
        <v>1506699</v>
      </c>
      <c r="EJ19" s="69"/>
      <c r="EK19" s="69">
        <v>1506699</v>
      </c>
      <c r="EL19" s="69">
        <v>1506699</v>
      </c>
      <c r="EM19" s="161">
        <v>0</v>
      </c>
      <c r="EN19" s="161"/>
      <c r="EO19" s="129"/>
      <c r="EP19" s="356"/>
      <c r="EQ19" s="356"/>
      <c r="ER19" s="356"/>
      <c r="ES19" s="302" t="s">
        <v>378</v>
      </c>
      <c r="ET19" s="301" t="s">
        <v>379</v>
      </c>
      <c r="EU19" s="303">
        <v>0</v>
      </c>
      <c r="EX19" s="310"/>
    </row>
    <row r="20" spans="1:154" ht="15">
      <c r="A20" s="77" t="s">
        <v>382</v>
      </c>
      <c r="B20" s="7" t="s">
        <v>383</v>
      </c>
      <c r="C20" s="218">
        <v>1969</v>
      </c>
      <c r="D20" s="219">
        <v>1969</v>
      </c>
      <c r="E20" s="8"/>
      <c r="F20" s="8">
        <f t="shared" si="0"/>
        <v>1969</v>
      </c>
      <c r="G20" s="8"/>
      <c r="H20" s="417">
        <f t="shared" si="1"/>
        <v>1969</v>
      </c>
      <c r="I20" s="12"/>
      <c r="K20" s="430" t="s">
        <v>382</v>
      </c>
      <c r="L20" s="431" t="s">
        <v>383</v>
      </c>
      <c r="M20" s="432">
        <v>1031100327</v>
      </c>
      <c r="N20" s="433">
        <v>59877737</v>
      </c>
      <c r="O20" s="434">
        <f t="shared" si="2"/>
        <v>971222590</v>
      </c>
      <c r="P20" s="435">
        <v>2007</v>
      </c>
      <c r="Q20" s="436">
        <v>1.0024</v>
      </c>
      <c r="R20" s="437">
        <f t="shared" si="3"/>
        <v>968897237</v>
      </c>
      <c r="S20" s="438">
        <f t="shared" si="4"/>
        <v>59877737</v>
      </c>
      <c r="T20" s="439">
        <v>14802086</v>
      </c>
      <c r="U20" s="439">
        <v>119537163</v>
      </c>
      <c r="V20" s="437">
        <f t="shared" si="5"/>
        <v>1163114223</v>
      </c>
      <c r="X20" s="466" t="s">
        <v>382</v>
      </c>
      <c r="Y20" s="467" t="s">
        <v>383</v>
      </c>
      <c r="Z20" s="468">
        <v>1163114223</v>
      </c>
      <c r="AA20" s="469">
        <v>6490177.3643400008</v>
      </c>
      <c r="AB20" s="432">
        <v>1906932</v>
      </c>
      <c r="AC20" s="432">
        <v>101337</v>
      </c>
      <c r="AD20" s="37">
        <v>8498446.3643399999</v>
      </c>
      <c r="AE20" s="470">
        <v>1969</v>
      </c>
      <c r="AF20" s="467">
        <v>4316</v>
      </c>
      <c r="AG20" s="471">
        <v>0.83630000000000004</v>
      </c>
      <c r="AI20" s="552" t="s">
        <v>382</v>
      </c>
      <c r="AJ20" s="553" t="s">
        <v>383</v>
      </c>
      <c r="AK20" s="541">
        <v>8498446.3643399999</v>
      </c>
      <c r="AL20" s="777">
        <v>1969</v>
      </c>
      <c r="AM20" s="554">
        <v>4316</v>
      </c>
      <c r="AN20" s="555">
        <v>0.83630000000000004</v>
      </c>
      <c r="AO20" s="556">
        <v>0.22570000000000001</v>
      </c>
      <c r="AP20" s="557">
        <v>0.94310000000000005</v>
      </c>
      <c r="AQ20" s="555">
        <v>0.82869999999999999</v>
      </c>
      <c r="AR20" s="558">
        <v>0.82869999999999999</v>
      </c>
      <c r="AS20" s="778">
        <v>1416.68</v>
      </c>
      <c r="AT20" s="779">
        <v>292.83999999999992</v>
      </c>
      <c r="AU20" s="561">
        <v>576602</v>
      </c>
      <c r="AV20" s="717">
        <v>1</v>
      </c>
      <c r="AW20" s="554">
        <v>576602</v>
      </c>
      <c r="AX20" s="563" t="s">
        <v>653</v>
      </c>
      <c r="AY20" s="204">
        <v>0</v>
      </c>
      <c r="AZ20" s="554">
        <v>576602</v>
      </c>
      <c r="BB20" s="234" t="s">
        <v>382</v>
      </c>
      <c r="BC20" s="235" t="s">
        <v>696</v>
      </c>
      <c r="BD20" s="227">
        <v>1163114223</v>
      </c>
      <c r="BE20" s="228">
        <v>240.67699999999999</v>
      </c>
      <c r="BF20" s="236">
        <v>4832677</v>
      </c>
      <c r="BG20" s="738">
        <v>0.22570000000000001</v>
      </c>
      <c r="BH20" s="231"/>
      <c r="BI20" s="232">
        <v>1969</v>
      </c>
      <c r="BJ20" s="237">
        <v>8.18</v>
      </c>
      <c r="BK20" s="232">
        <v>9692</v>
      </c>
      <c r="BL20" s="238">
        <v>40</v>
      </c>
      <c r="BN20" s="491" t="s">
        <v>382</v>
      </c>
      <c r="BO20" s="780" t="s">
        <v>383</v>
      </c>
      <c r="BP20" s="499">
        <v>1</v>
      </c>
      <c r="BQ20" s="493">
        <v>0.94110000000000005</v>
      </c>
      <c r="BR20" s="493">
        <v>1.0441</v>
      </c>
      <c r="BS20" s="126"/>
      <c r="BT20" s="494">
        <v>2007</v>
      </c>
      <c r="BU20" s="120">
        <v>1.0024</v>
      </c>
      <c r="BV20" s="495"/>
      <c r="BW20" s="496">
        <v>0.59</v>
      </c>
      <c r="BX20" s="497">
        <v>0.59099999999999997</v>
      </c>
      <c r="BY20" s="498">
        <v>1.0590999999999999</v>
      </c>
      <c r="CA20" s="264" t="s">
        <v>382</v>
      </c>
      <c r="CB20" s="265" t="s">
        <v>696</v>
      </c>
      <c r="CC20" s="232">
        <v>30925</v>
      </c>
      <c r="CD20" s="232">
        <v>32968</v>
      </c>
      <c r="CE20" s="232">
        <v>33881</v>
      </c>
      <c r="CF20" s="266">
        <v>32591.333333333332</v>
      </c>
      <c r="CG20" s="267">
        <v>0.94310000000000005</v>
      </c>
      <c r="CH20" s="263"/>
      <c r="CI20" s="268">
        <v>-1289.6666666666679</v>
      </c>
      <c r="CJ20" s="267">
        <v>-3.8100000000000002E-2</v>
      </c>
      <c r="CL20" s="642" t="s">
        <v>382</v>
      </c>
      <c r="CM20" s="643" t="s">
        <v>696</v>
      </c>
      <c r="CN20" s="644">
        <v>0.82869999999999999</v>
      </c>
      <c r="CO20" s="636"/>
      <c r="CP20" s="645">
        <v>1969</v>
      </c>
      <c r="CQ20" s="783">
        <v>1487914</v>
      </c>
      <c r="CR20" s="783">
        <v>0</v>
      </c>
      <c r="CS20" s="647">
        <v>1487914</v>
      </c>
      <c r="CT20" s="648">
        <v>755.67</v>
      </c>
      <c r="CU20" s="649"/>
      <c r="CV20" s="21">
        <v>1416.68</v>
      </c>
      <c r="CW20" s="121">
        <v>292.83999999999992</v>
      </c>
      <c r="CX20" s="19">
        <v>0.53300000000000003</v>
      </c>
      <c r="CY20" s="14"/>
      <c r="CZ20" s="650">
        <v>0.59099999999999997</v>
      </c>
      <c r="DA20" s="653">
        <v>1</v>
      </c>
      <c r="DB20" s="641"/>
      <c r="DC20" s="19">
        <v>1</v>
      </c>
      <c r="DE20" s="680" t="s">
        <v>382</v>
      </c>
      <c r="DF20" s="681" t="s">
        <v>383</v>
      </c>
      <c r="DG20" s="670" t="s">
        <v>201</v>
      </c>
      <c r="DH20" s="671">
        <v>1</v>
      </c>
      <c r="DI20" s="672"/>
      <c r="DJ20" s="673">
        <v>0.59</v>
      </c>
      <c r="DK20" s="785">
        <v>0.9607</v>
      </c>
      <c r="DL20" s="682">
        <v>0.56699999999999995</v>
      </c>
      <c r="DM20" s="683">
        <v>0.56699999999999995</v>
      </c>
      <c r="DN20" s="684"/>
      <c r="DO20" s="676">
        <v>0.59</v>
      </c>
      <c r="DP20" s="677">
        <v>1.0024</v>
      </c>
      <c r="DQ20" s="682">
        <v>0.59099999999999997</v>
      </c>
      <c r="DR20" s="679" t="s">
        <v>653</v>
      </c>
      <c r="DS20" s="352"/>
      <c r="DT20" s="701" t="s">
        <v>653</v>
      </c>
      <c r="DU20" s="692"/>
      <c r="DV20" s="702" t="s">
        <v>293</v>
      </c>
      <c r="DX20" s="66" t="s">
        <v>370</v>
      </c>
      <c r="DY20" s="85" t="s">
        <v>370</v>
      </c>
      <c r="DZ20" s="66" t="s">
        <v>901</v>
      </c>
      <c r="EA20" s="67" t="s">
        <v>371</v>
      </c>
      <c r="EB20" s="404">
        <v>5123</v>
      </c>
      <c r="EC20" s="68"/>
      <c r="ED20" s="69">
        <v>5123</v>
      </c>
      <c r="EE20" s="69">
        <v>5123</v>
      </c>
      <c r="EF20" s="68"/>
      <c r="EG20" s="70"/>
      <c r="EH20" s="68"/>
      <c r="EI20" s="405">
        <v>2158832</v>
      </c>
      <c r="EJ20" s="69"/>
      <c r="EK20" s="69">
        <v>2158832</v>
      </c>
      <c r="EL20" s="69">
        <v>2158832</v>
      </c>
      <c r="EM20" s="161">
        <v>0</v>
      </c>
      <c r="EN20" s="161"/>
      <c r="EO20" s="129"/>
      <c r="EP20" s="356"/>
      <c r="EQ20" s="356"/>
      <c r="ER20" s="356"/>
      <c r="ES20" s="302" t="s">
        <v>795</v>
      </c>
      <c r="ET20" s="301" t="s">
        <v>796</v>
      </c>
      <c r="EU20" s="786">
        <v>279529</v>
      </c>
      <c r="EX20" s="310"/>
    </row>
    <row r="21" spans="1:154" ht="15">
      <c r="A21" s="77" t="s">
        <v>384</v>
      </c>
      <c r="B21" s="7" t="s">
        <v>385</v>
      </c>
      <c r="C21" s="218">
        <v>8594</v>
      </c>
      <c r="D21" s="219">
        <v>8877</v>
      </c>
      <c r="E21" s="8"/>
      <c r="F21" s="8">
        <f t="shared" si="0"/>
        <v>8877</v>
      </c>
      <c r="G21" s="8"/>
      <c r="H21" s="417">
        <f t="shared" si="1"/>
        <v>8877</v>
      </c>
      <c r="I21" s="12"/>
      <c r="K21" s="430" t="s">
        <v>384</v>
      </c>
      <c r="L21" s="431" t="s">
        <v>385</v>
      </c>
      <c r="M21" s="432">
        <v>18126291245</v>
      </c>
      <c r="N21" s="433">
        <v>61707853</v>
      </c>
      <c r="O21" s="434">
        <f t="shared" si="2"/>
        <v>18064583392</v>
      </c>
      <c r="P21" s="435">
        <v>2007</v>
      </c>
      <c r="Q21" s="436">
        <v>1.0275000000000001</v>
      </c>
      <c r="R21" s="437">
        <f t="shared" si="3"/>
        <v>17581103058</v>
      </c>
      <c r="S21" s="438">
        <f t="shared" si="4"/>
        <v>61707853</v>
      </c>
      <c r="T21" s="439">
        <v>143635821</v>
      </c>
      <c r="U21" s="439">
        <v>948958299</v>
      </c>
      <c r="V21" s="437">
        <f t="shared" si="5"/>
        <v>18735405031</v>
      </c>
      <c r="X21" s="466" t="s">
        <v>384</v>
      </c>
      <c r="Y21" s="467" t="s">
        <v>665</v>
      </c>
      <c r="Z21" s="468">
        <v>18735405031</v>
      </c>
      <c r="AA21" s="469">
        <v>104543560.07298002</v>
      </c>
      <c r="AB21" s="432">
        <v>15887856</v>
      </c>
      <c r="AC21" s="432">
        <v>530722</v>
      </c>
      <c r="AD21" s="37">
        <v>120962138.07298002</v>
      </c>
      <c r="AE21" s="470">
        <v>8877</v>
      </c>
      <c r="AF21" s="467">
        <v>13626</v>
      </c>
      <c r="AG21" s="471">
        <v>2.6402000000000001</v>
      </c>
      <c r="AI21" s="552" t="s">
        <v>384</v>
      </c>
      <c r="AJ21" s="553" t="s">
        <v>665</v>
      </c>
      <c r="AK21" s="541">
        <v>120962138.07298002</v>
      </c>
      <c r="AL21" s="777">
        <v>8877</v>
      </c>
      <c r="AM21" s="554">
        <v>13626</v>
      </c>
      <c r="AN21" s="555">
        <v>2.6402000000000001</v>
      </c>
      <c r="AO21" s="556">
        <v>1.6835</v>
      </c>
      <c r="AP21" s="557">
        <v>1.042</v>
      </c>
      <c r="AQ21" s="555">
        <v>1.7455000000000003</v>
      </c>
      <c r="AR21" s="558" t="s">
        <v>4</v>
      </c>
      <c r="AS21" s="778" t="s">
        <v>4</v>
      </c>
      <c r="AT21" s="779" t="s">
        <v>4</v>
      </c>
      <c r="AU21" s="561">
        <v>0</v>
      </c>
      <c r="AV21" s="717" t="s">
        <v>4</v>
      </c>
      <c r="AW21" s="554">
        <v>0</v>
      </c>
      <c r="AX21" s="563" t="s">
        <v>653</v>
      </c>
      <c r="AY21" s="204">
        <v>0</v>
      </c>
      <c r="AZ21" s="554">
        <v>0</v>
      </c>
      <c r="BB21" s="234" t="s">
        <v>384</v>
      </c>
      <c r="BC21" s="235" t="s">
        <v>697</v>
      </c>
      <c r="BD21" s="227">
        <v>18735405031</v>
      </c>
      <c r="BE21" s="228">
        <v>519.84100000000001</v>
      </c>
      <c r="BF21" s="236">
        <v>36040645</v>
      </c>
      <c r="BG21" s="738">
        <v>1.6835</v>
      </c>
      <c r="BH21" s="231"/>
      <c r="BI21" s="232">
        <v>8877</v>
      </c>
      <c r="BJ21" s="237">
        <v>17.079999999999998</v>
      </c>
      <c r="BK21" s="232">
        <v>63927</v>
      </c>
      <c r="BL21" s="238">
        <v>123</v>
      </c>
      <c r="BN21" s="491" t="s">
        <v>384</v>
      </c>
      <c r="BO21" s="780" t="s">
        <v>665</v>
      </c>
      <c r="BP21" s="499">
        <v>1</v>
      </c>
      <c r="BQ21" s="493">
        <v>0.98399999999999999</v>
      </c>
      <c r="BR21" s="493">
        <v>1.0656999999999999</v>
      </c>
      <c r="BS21" s="126"/>
      <c r="BT21" s="494">
        <v>2007</v>
      </c>
      <c r="BU21" s="120">
        <v>1.0275000000000001</v>
      </c>
      <c r="BV21" s="495"/>
      <c r="BW21" s="496">
        <v>0.23</v>
      </c>
      <c r="BX21" s="497">
        <v>0.23599999999999999</v>
      </c>
      <c r="BY21" s="498">
        <v>0.4229</v>
      </c>
      <c r="CA21" s="264" t="s">
        <v>384</v>
      </c>
      <c r="CB21" s="265" t="s">
        <v>697</v>
      </c>
      <c r="CC21" s="232">
        <v>33975</v>
      </c>
      <c r="CD21" s="232">
        <v>36255</v>
      </c>
      <c r="CE21" s="232">
        <v>37796</v>
      </c>
      <c r="CF21" s="266">
        <v>36008.666666666664</v>
      </c>
      <c r="CG21" s="267">
        <v>1.042</v>
      </c>
      <c r="CH21" s="263"/>
      <c r="CI21" s="268">
        <v>-1787.3333333333358</v>
      </c>
      <c r="CJ21" s="267">
        <v>-4.7300000000000002E-2</v>
      </c>
      <c r="CL21" s="642" t="s">
        <v>384</v>
      </c>
      <c r="CM21" s="643" t="s">
        <v>697</v>
      </c>
      <c r="CN21" s="644" t="s">
        <v>4</v>
      </c>
      <c r="CO21" s="636"/>
      <c r="CP21" s="645">
        <v>8877</v>
      </c>
      <c r="CQ21" s="783">
        <v>20545989</v>
      </c>
      <c r="CR21" s="783">
        <v>0</v>
      </c>
      <c r="CS21" s="647">
        <v>20545989</v>
      </c>
      <c r="CT21" s="648">
        <v>2314.52</v>
      </c>
      <c r="CU21" s="649"/>
      <c r="CV21" s="21" t="s">
        <v>4</v>
      </c>
      <c r="CW21" s="121" t="s">
        <v>4</v>
      </c>
      <c r="CX21" s="19" t="s">
        <v>4</v>
      </c>
      <c r="CY21" s="14"/>
      <c r="CZ21" s="650">
        <v>0.23599999999999999</v>
      </c>
      <c r="DA21" s="653" t="s">
        <v>4</v>
      </c>
      <c r="DB21" s="641"/>
      <c r="DC21" s="19" t="s">
        <v>4</v>
      </c>
      <c r="DE21" s="680" t="s">
        <v>384</v>
      </c>
      <c r="DF21" s="681" t="s">
        <v>665</v>
      </c>
      <c r="DG21" s="670" t="s">
        <v>653</v>
      </c>
      <c r="DH21" s="671" t="s">
        <v>4</v>
      </c>
      <c r="DI21" s="672"/>
      <c r="DJ21" s="673">
        <v>0.23</v>
      </c>
      <c r="DK21" s="785">
        <v>0.98929999999999996</v>
      </c>
      <c r="DL21" s="682">
        <v>0.22800000000000001</v>
      </c>
      <c r="DM21" s="683" t="s">
        <v>653</v>
      </c>
      <c r="DN21" s="684"/>
      <c r="DO21" s="676">
        <v>0.23</v>
      </c>
      <c r="DP21" s="677">
        <v>1.0275000000000001</v>
      </c>
      <c r="DQ21" s="682">
        <v>0.23599999999999999</v>
      </c>
      <c r="DR21" s="679">
        <v>0.23599999999999999</v>
      </c>
      <c r="DS21" s="352"/>
      <c r="DT21" s="701" t="s">
        <v>653</v>
      </c>
      <c r="DU21" s="692"/>
      <c r="DV21" s="702"/>
      <c r="DX21" s="71" t="s">
        <v>372</v>
      </c>
      <c r="DY21" s="86" t="s">
        <v>372</v>
      </c>
      <c r="DZ21" s="71" t="s">
        <v>901</v>
      </c>
      <c r="EA21" s="72" t="s">
        <v>373</v>
      </c>
      <c r="EB21" s="404">
        <v>12306</v>
      </c>
      <c r="EC21" s="56"/>
      <c r="ED21" s="57">
        <v>12306</v>
      </c>
      <c r="EE21" s="57"/>
      <c r="EF21" s="56"/>
      <c r="EG21" s="73">
        <v>0.92651709079957834</v>
      </c>
      <c r="EH21" s="56"/>
      <c r="EI21" s="405">
        <v>0</v>
      </c>
      <c r="EJ21" s="57"/>
      <c r="EK21" s="57">
        <v>0</v>
      </c>
      <c r="EL21" s="57">
        <v>0</v>
      </c>
      <c r="EM21" s="158">
        <v>0</v>
      </c>
      <c r="EN21" s="158"/>
      <c r="EO21" s="58"/>
      <c r="EP21" s="356"/>
      <c r="EQ21" s="356"/>
      <c r="ER21" s="356"/>
      <c r="ES21" s="302" t="s">
        <v>380</v>
      </c>
      <c r="ET21" s="301" t="s">
        <v>381</v>
      </c>
      <c r="EU21" s="303">
        <v>5418482</v>
      </c>
      <c r="EX21" s="310"/>
    </row>
    <row r="22" spans="1:154" ht="15">
      <c r="A22" s="77" t="s">
        <v>386</v>
      </c>
      <c r="B22" s="7" t="s">
        <v>387</v>
      </c>
      <c r="C22" s="218">
        <v>2941</v>
      </c>
      <c r="D22" s="219">
        <v>2941</v>
      </c>
      <c r="E22" s="8"/>
      <c r="F22" s="8">
        <f t="shared" si="0"/>
        <v>2941</v>
      </c>
      <c r="G22" s="8"/>
      <c r="H22" s="417">
        <f t="shared" si="1"/>
        <v>2941</v>
      </c>
      <c r="I22" s="12"/>
      <c r="K22" s="430" t="s">
        <v>386</v>
      </c>
      <c r="L22" s="431" t="s">
        <v>387</v>
      </c>
      <c r="M22" s="432">
        <v>1246189729</v>
      </c>
      <c r="N22" s="433">
        <v>48804902</v>
      </c>
      <c r="O22" s="434">
        <f t="shared" si="2"/>
        <v>1197384827</v>
      </c>
      <c r="P22" s="435">
        <v>2008</v>
      </c>
      <c r="Q22" s="436">
        <v>0.93359999999999999</v>
      </c>
      <c r="R22" s="437">
        <f t="shared" si="3"/>
        <v>1282545873</v>
      </c>
      <c r="S22" s="438">
        <f t="shared" si="4"/>
        <v>48804902</v>
      </c>
      <c r="T22" s="439">
        <v>60765092</v>
      </c>
      <c r="U22" s="439">
        <v>174141601</v>
      </c>
      <c r="V22" s="437">
        <f t="shared" si="5"/>
        <v>1566257468</v>
      </c>
      <c r="X22" s="466" t="s">
        <v>386</v>
      </c>
      <c r="Y22" s="467" t="s">
        <v>387</v>
      </c>
      <c r="Z22" s="468">
        <v>1566257468</v>
      </c>
      <c r="AA22" s="469">
        <v>8739716.6714400016</v>
      </c>
      <c r="AB22" s="432">
        <v>3687285</v>
      </c>
      <c r="AC22" s="432">
        <v>135420</v>
      </c>
      <c r="AD22" s="37">
        <v>12562421.671440002</v>
      </c>
      <c r="AE22" s="470">
        <v>2941</v>
      </c>
      <c r="AF22" s="467">
        <v>4271</v>
      </c>
      <c r="AG22" s="471">
        <v>0.8276</v>
      </c>
      <c r="AI22" s="552" t="s">
        <v>386</v>
      </c>
      <c r="AJ22" s="553" t="s">
        <v>387</v>
      </c>
      <c r="AK22" s="541">
        <v>12562421.671440002</v>
      </c>
      <c r="AL22" s="777">
        <v>2941</v>
      </c>
      <c r="AM22" s="554">
        <v>4271</v>
      </c>
      <c r="AN22" s="555">
        <v>0.8276</v>
      </c>
      <c r="AO22" s="556">
        <v>0.17230000000000001</v>
      </c>
      <c r="AP22" s="557">
        <v>0.80720000000000003</v>
      </c>
      <c r="AQ22" s="555">
        <v>0.75180000000000002</v>
      </c>
      <c r="AR22" s="558">
        <v>0.75180000000000002</v>
      </c>
      <c r="AS22" s="778">
        <v>1285.22</v>
      </c>
      <c r="AT22" s="779">
        <v>424.29999999999995</v>
      </c>
      <c r="AU22" s="561">
        <v>1247866</v>
      </c>
      <c r="AV22" s="717">
        <v>1</v>
      </c>
      <c r="AW22" s="554">
        <v>1247866</v>
      </c>
      <c r="AX22" s="563" t="s">
        <v>653</v>
      </c>
      <c r="AY22" s="204">
        <v>0</v>
      </c>
      <c r="AZ22" s="554">
        <v>1247866</v>
      </c>
      <c r="BB22" s="234" t="s">
        <v>386</v>
      </c>
      <c r="BC22" s="235" t="s">
        <v>698</v>
      </c>
      <c r="BD22" s="227">
        <v>1566257468</v>
      </c>
      <c r="BE22" s="228">
        <v>424.666</v>
      </c>
      <c r="BF22" s="236">
        <v>3688210</v>
      </c>
      <c r="BG22" s="738">
        <v>0.17230000000000001</v>
      </c>
      <c r="BH22" s="231"/>
      <c r="BI22" s="232">
        <v>2941</v>
      </c>
      <c r="BJ22" s="237">
        <v>6.93</v>
      </c>
      <c r="BK22" s="232">
        <v>23365</v>
      </c>
      <c r="BL22" s="238">
        <v>55</v>
      </c>
      <c r="BN22" s="491" t="s">
        <v>386</v>
      </c>
      <c r="BO22" s="780" t="s">
        <v>387</v>
      </c>
      <c r="BP22" s="493">
        <v>0.88839999999999997</v>
      </c>
      <c r="BQ22" s="493">
        <v>1</v>
      </c>
      <c r="BR22" s="493">
        <v>0.90040000000000009</v>
      </c>
      <c r="BS22" s="126"/>
      <c r="BT22" s="494">
        <v>2008</v>
      </c>
      <c r="BU22" s="120">
        <v>0.93359999999999999</v>
      </c>
      <c r="BV22" s="495"/>
      <c r="BW22" s="496">
        <v>0.629</v>
      </c>
      <c r="BX22" s="497">
        <v>0.58699999999999997</v>
      </c>
      <c r="BY22" s="498">
        <v>1.052</v>
      </c>
      <c r="CA22" s="264" t="s">
        <v>386</v>
      </c>
      <c r="CB22" s="265" t="s">
        <v>698</v>
      </c>
      <c r="CC22" s="232">
        <v>26396</v>
      </c>
      <c r="CD22" s="232">
        <v>27972</v>
      </c>
      <c r="CE22" s="232">
        <v>29314</v>
      </c>
      <c r="CF22" s="266">
        <v>27894</v>
      </c>
      <c r="CG22" s="267">
        <v>0.80720000000000003</v>
      </c>
      <c r="CH22" s="263"/>
      <c r="CI22" s="268">
        <v>-1420</v>
      </c>
      <c r="CJ22" s="267">
        <v>-4.8399999999999999E-2</v>
      </c>
      <c r="CL22" s="642" t="s">
        <v>386</v>
      </c>
      <c r="CM22" s="643" t="s">
        <v>698</v>
      </c>
      <c r="CN22" s="644">
        <v>0.75180000000000002</v>
      </c>
      <c r="CO22" s="636"/>
      <c r="CP22" s="645">
        <v>2941</v>
      </c>
      <c r="CQ22" s="783">
        <v>2789237</v>
      </c>
      <c r="CR22" s="783">
        <v>0</v>
      </c>
      <c r="CS22" s="647">
        <v>2789237</v>
      </c>
      <c r="CT22" s="648">
        <v>948.4</v>
      </c>
      <c r="CU22" s="649"/>
      <c r="CV22" s="21">
        <v>1285.22</v>
      </c>
      <c r="CW22" s="121">
        <v>424.29999999999995</v>
      </c>
      <c r="CX22" s="19">
        <v>0.73799999999999999</v>
      </c>
      <c r="CY22" s="14"/>
      <c r="CZ22" s="650">
        <v>0.58699999999999997</v>
      </c>
      <c r="DA22" s="653">
        <v>1</v>
      </c>
      <c r="DB22" s="641"/>
      <c r="DC22" s="19">
        <v>1</v>
      </c>
      <c r="DE22" s="680" t="s">
        <v>386</v>
      </c>
      <c r="DF22" s="681" t="s">
        <v>387</v>
      </c>
      <c r="DG22" s="670" t="s">
        <v>201</v>
      </c>
      <c r="DH22" s="671">
        <v>1</v>
      </c>
      <c r="DI22" s="672"/>
      <c r="DJ22" s="673">
        <v>0.629</v>
      </c>
      <c r="DK22" s="785">
        <v>1</v>
      </c>
      <c r="DL22" s="682">
        <v>0.629</v>
      </c>
      <c r="DM22" s="683">
        <v>0.629</v>
      </c>
      <c r="DN22" s="684"/>
      <c r="DO22" s="676">
        <v>0.629</v>
      </c>
      <c r="DP22" s="677">
        <v>0.93359999999999999</v>
      </c>
      <c r="DQ22" s="682">
        <v>0.58699999999999997</v>
      </c>
      <c r="DR22" s="679" t="s">
        <v>653</v>
      </c>
      <c r="DS22" s="352"/>
      <c r="DT22" s="701" t="s">
        <v>653</v>
      </c>
      <c r="DU22" s="692"/>
      <c r="DV22" s="702" t="s">
        <v>817</v>
      </c>
      <c r="DX22" s="60" t="s">
        <v>372</v>
      </c>
      <c r="DY22" s="84" t="s">
        <v>19</v>
      </c>
      <c r="DZ22" s="60" t="s">
        <v>8</v>
      </c>
      <c r="EA22" s="61" t="s">
        <v>20</v>
      </c>
      <c r="EB22" s="404">
        <v>976</v>
      </c>
      <c r="EC22" s="62"/>
      <c r="ED22" s="63">
        <v>976</v>
      </c>
      <c r="EE22" s="63">
        <v>13282</v>
      </c>
      <c r="EF22" s="62"/>
      <c r="EG22" s="64">
        <v>7.3482909200421623E-2</v>
      </c>
      <c r="EH22" s="62"/>
      <c r="EI22" s="405">
        <v>0</v>
      </c>
      <c r="EJ22" s="63"/>
      <c r="EK22" s="63">
        <v>0</v>
      </c>
      <c r="EL22" s="65"/>
      <c r="EM22" s="160"/>
      <c r="EN22" s="160"/>
      <c r="EO22" s="128"/>
      <c r="EP22" s="356"/>
      <c r="EQ22" s="356"/>
      <c r="ER22" s="356"/>
      <c r="ES22" s="302" t="s">
        <v>382</v>
      </c>
      <c r="ET22" s="301" t="s">
        <v>383</v>
      </c>
      <c r="EU22" s="303">
        <v>576602</v>
      </c>
      <c r="EX22" s="310"/>
    </row>
    <row r="23" spans="1:154" ht="15">
      <c r="A23" s="77" t="s">
        <v>388</v>
      </c>
      <c r="B23" s="7" t="s">
        <v>389</v>
      </c>
      <c r="C23" s="218">
        <v>17266</v>
      </c>
      <c r="D23" s="219">
        <v>24504</v>
      </c>
      <c r="E23" s="8"/>
      <c r="F23" s="8">
        <f t="shared" si="0"/>
        <v>24504</v>
      </c>
      <c r="G23" s="8"/>
      <c r="H23" s="417">
        <f t="shared" si="1"/>
        <v>24504</v>
      </c>
      <c r="I23" s="12"/>
      <c r="K23" s="430" t="s">
        <v>388</v>
      </c>
      <c r="L23" s="431" t="s">
        <v>389</v>
      </c>
      <c r="M23" s="432">
        <v>11945267164</v>
      </c>
      <c r="N23" s="433">
        <v>74288100</v>
      </c>
      <c r="O23" s="434">
        <f t="shared" si="2"/>
        <v>11870979064</v>
      </c>
      <c r="P23" s="435">
        <v>2007</v>
      </c>
      <c r="Q23" s="436">
        <v>0.97640000000000005</v>
      </c>
      <c r="R23" s="437">
        <f t="shared" si="3"/>
        <v>12157905637</v>
      </c>
      <c r="S23" s="438">
        <f t="shared" si="4"/>
        <v>74288100</v>
      </c>
      <c r="T23" s="439">
        <v>590581896</v>
      </c>
      <c r="U23" s="439">
        <v>2224905661</v>
      </c>
      <c r="V23" s="437">
        <f t="shared" si="5"/>
        <v>15047681294</v>
      </c>
      <c r="X23" s="466" t="s">
        <v>388</v>
      </c>
      <c r="Y23" s="467" t="s">
        <v>389</v>
      </c>
      <c r="Z23" s="468">
        <v>15047681294</v>
      </c>
      <c r="AA23" s="469">
        <v>83966061.620520011</v>
      </c>
      <c r="AB23" s="432">
        <v>30707757</v>
      </c>
      <c r="AC23" s="432">
        <v>985475</v>
      </c>
      <c r="AD23" s="37">
        <v>115659293.62052001</v>
      </c>
      <c r="AE23" s="470">
        <v>24504</v>
      </c>
      <c r="AF23" s="467">
        <v>4720</v>
      </c>
      <c r="AG23" s="471">
        <v>0.91459999999999997</v>
      </c>
      <c r="AI23" s="552" t="s">
        <v>388</v>
      </c>
      <c r="AJ23" s="553" t="s">
        <v>389</v>
      </c>
      <c r="AK23" s="541">
        <v>115659293.62052001</v>
      </c>
      <c r="AL23" s="777">
        <v>24504</v>
      </c>
      <c r="AM23" s="554">
        <v>4720</v>
      </c>
      <c r="AN23" s="555">
        <v>0.91459999999999997</v>
      </c>
      <c r="AO23" s="556">
        <v>1.7574000000000001</v>
      </c>
      <c r="AP23" s="557">
        <v>0.91290000000000004</v>
      </c>
      <c r="AQ23" s="555">
        <v>0.998</v>
      </c>
      <c r="AR23" s="558">
        <v>0.998</v>
      </c>
      <c r="AS23" s="778">
        <v>1706.1</v>
      </c>
      <c r="AT23" s="779">
        <v>3.4200000000000728</v>
      </c>
      <c r="AU23" s="561">
        <v>83804</v>
      </c>
      <c r="AV23" s="717">
        <v>0.85499999999999998</v>
      </c>
      <c r="AW23" s="554">
        <v>71652</v>
      </c>
      <c r="AX23" s="563" t="s">
        <v>653</v>
      </c>
      <c r="AY23" s="204">
        <v>0</v>
      </c>
      <c r="AZ23" s="554">
        <v>71652</v>
      </c>
      <c r="BB23" s="234" t="s">
        <v>388</v>
      </c>
      <c r="BC23" s="235" t="s">
        <v>699</v>
      </c>
      <c r="BD23" s="227">
        <v>15047681294</v>
      </c>
      <c r="BE23" s="228">
        <v>399.96800000000002</v>
      </c>
      <c r="BF23" s="236">
        <v>37622213</v>
      </c>
      <c r="BG23" s="738">
        <v>1.7574000000000001</v>
      </c>
      <c r="BH23" s="231"/>
      <c r="BI23" s="232">
        <v>24504</v>
      </c>
      <c r="BJ23" s="237">
        <v>61.26</v>
      </c>
      <c r="BK23" s="232">
        <v>155510</v>
      </c>
      <c r="BL23" s="238">
        <v>389</v>
      </c>
      <c r="BN23" s="491" t="s">
        <v>388</v>
      </c>
      <c r="BO23" s="780" t="s">
        <v>389</v>
      </c>
      <c r="BP23" s="499">
        <v>0.97729999999999995</v>
      </c>
      <c r="BQ23" s="493">
        <v>0.97940000000000005</v>
      </c>
      <c r="BR23" s="493">
        <v>0.97409999999999997</v>
      </c>
      <c r="BS23" s="126"/>
      <c r="BT23" s="494">
        <v>2007</v>
      </c>
      <c r="BU23" s="120">
        <v>0.97640000000000005</v>
      </c>
      <c r="BV23" s="495"/>
      <c r="BW23" s="496">
        <v>0.53500000000000003</v>
      </c>
      <c r="BX23" s="497">
        <v>0.52200000000000002</v>
      </c>
      <c r="BY23" s="498">
        <v>0.9355</v>
      </c>
      <c r="CA23" s="264" t="s">
        <v>388</v>
      </c>
      <c r="CB23" s="265" t="s">
        <v>699</v>
      </c>
      <c r="CC23" s="232">
        <v>31068</v>
      </c>
      <c r="CD23" s="232">
        <v>31750</v>
      </c>
      <c r="CE23" s="232">
        <v>31823</v>
      </c>
      <c r="CF23" s="266">
        <v>31547</v>
      </c>
      <c r="CG23" s="267">
        <v>0.91290000000000004</v>
      </c>
      <c r="CH23" s="263"/>
      <c r="CI23" s="268">
        <v>-276</v>
      </c>
      <c r="CJ23" s="267">
        <v>-8.6999999999999994E-3</v>
      </c>
      <c r="CL23" s="642" t="s">
        <v>388</v>
      </c>
      <c r="CM23" s="643" t="s">
        <v>699</v>
      </c>
      <c r="CN23" s="644">
        <v>0.998</v>
      </c>
      <c r="CO23" s="636"/>
      <c r="CP23" s="645">
        <v>24504</v>
      </c>
      <c r="CQ23" s="783">
        <v>35756398</v>
      </c>
      <c r="CR23" s="783">
        <v>0</v>
      </c>
      <c r="CS23" s="647">
        <v>35756398</v>
      </c>
      <c r="CT23" s="648">
        <v>1459.21</v>
      </c>
      <c r="CU23" s="649"/>
      <c r="CV23" s="21">
        <v>1706.1</v>
      </c>
      <c r="CW23" s="121">
        <v>3.4200000000000728</v>
      </c>
      <c r="CX23" s="19">
        <v>0.85499999999999998</v>
      </c>
      <c r="CY23" s="14"/>
      <c r="CZ23" s="650">
        <v>0.52200000000000002</v>
      </c>
      <c r="DA23" s="653" t="s">
        <v>4</v>
      </c>
      <c r="DB23" s="641"/>
      <c r="DC23" s="19">
        <v>0.85499999999999998</v>
      </c>
      <c r="DE23" s="680" t="s">
        <v>388</v>
      </c>
      <c r="DF23" s="681" t="s">
        <v>389</v>
      </c>
      <c r="DG23" s="670" t="s">
        <v>201</v>
      </c>
      <c r="DH23" s="671">
        <v>0.85499999999999998</v>
      </c>
      <c r="DI23" s="672"/>
      <c r="DJ23" s="673">
        <v>0.53500000000000003</v>
      </c>
      <c r="DK23" s="785">
        <v>0.97870000000000001</v>
      </c>
      <c r="DL23" s="682">
        <v>0.52400000000000002</v>
      </c>
      <c r="DM23" s="683" t="s">
        <v>653</v>
      </c>
      <c r="DN23" s="684"/>
      <c r="DO23" s="676">
        <v>0.53500000000000003</v>
      </c>
      <c r="DP23" s="677">
        <v>0.97640000000000005</v>
      </c>
      <c r="DQ23" s="682">
        <v>0.52200000000000002</v>
      </c>
      <c r="DR23" s="679">
        <v>0.52200000000000002</v>
      </c>
      <c r="DS23" s="352"/>
      <c r="DT23" s="701" t="s">
        <v>653</v>
      </c>
      <c r="DU23" s="692"/>
      <c r="DV23" s="702"/>
      <c r="DX23" s="71" t="s">
        <v>374</v>
      </c>
      <c r="DY23" s="86" t="s">
        <v>374</v>
      </c>
      <c r="DZ23" s="71" t="s">
        <v>901</v>
      </c>
      <c r="EA23" s="72" t="s">
        <v>375</v>
      </c>
      <c r="EB23" s="404">
        <v>25571</v>
      </c>
      <c r="EC23" s="56"/>
      <c r="ED23" s="57">
        <v>25571</v>
      </c>
      <c r="EE23" s="57"/>
      <c r="EF23" s="56"/>
      <c r="EG23" s="73">
        <v>0.83817359381145928</v>
      </c>
      <c r="EH23" s="56"/>
      <c r="EI23" s="405">
        <v>0</v>
      </c>
      <c r="EJ23" s="57"/>
      <c r="EK23" s="57">
        <v>0</v>
      </c>
      <c r="EL23" s="57">
        <v>0</v>
      </c>
      <c r="EM23" s="158">
        <v>0</v>
      </c>
      <c r="EN23" s="158"/>
      <c r="EO23" s="58"/>
      <c r="EP23" s="356"/>
      <c r="EQ23" s="356"/>
      <c r="ER23" s="356"/>
      <c r="ES23" s="302" t="s">
        <v>384</v>
      </c>
      <c r="ET23" s="301" t="s">
        <v>665</v>
      </c>
      <c r="EU23" s="303">
        <v>0</v>
      </c>
      <c r="EX23" s="310"/>
    </row>
    <row r="24" spans="1:154" ht="15">
      <c r="A24" s="77" t="s">
        <v>390</v>
      </c>
      <c r="B24" s="7" t="s">
        <v>391</v>
      </c>
      <c r="C24" s="218">
        <v>7952</v>
      </c>
      <c r="D24" s="219">
        <v>8767</v>
      </c>
      <c r="E24" s="8"/>
      <c r="F24" s="8">
        <f t="shared" si="0"/>
        <v>8767</v>
      </c>
      <c r="G24" s="8"/>
      <c r="H24" s="417">
        <f t="shared" si="1"/>
        <v>8767</v>
      </c>
      <c r="I24" s="12"/>
      <c r="K24" s="430" t="s">
        <v>390</v>
      </c>
      <c r="L24" s="431" t="s">
        <v>391</v>
      </c>
      <c r="M24" s="432">
        <v>7291231367</v>
      </c>
      <c r="N24" s="433">
        <v>335107513</v>
      </c>
      <c r="O24" s="434">
        <f t="shared" si="2"/>
        <v>6956123854</v>
      </c>
      <c r="P24" s="435">
        <v>2009</v>
      </c>
      <c r="Q24" s="436">
        <v>0.99860000000000004</v>
      </c>
      <c r="R24" s="437">
        <f t="shared" si="3"/>
        <v>6965876081</v>
      </c>
      <c r="S24" s="438">
        <f t="shared" si="4"/>
        <v>335107513</v>
      </c>
      <c r="T24" s="439">
        <v>244367554</v>
      </c>
      <c r="U24" s="439">
        <v>883000809</v>
      </c>
      <c r="V24" s="437">
        <f t="shared" si="5"/>
        <v>8428351957</v>
      </c>
      <c r="X24" s="466" t="s">
        <v>390</v>
      </c>
      <c r="Y24" s="467" t="s">
        <v>391</v>
      </c>
      <c r="Z24" s="468">
        <v>8428351957</v>
      </c>
      <c r="AA24" s="469">
        <v>47030203.920060009</v>
      </c>
      <c r="AB24" s="432">
        <v>11528548</v>
      </c>
      <c r="AC24" s="432">
        <v>350755</v>
      </c>
      <c r="AD24" s="37">
        <v>58909506.920060009</v>
      </c>
      <c r="AE24" s="470">
        <v>8767</v>
      </c>
      <c r="AF24" s="467">
        <v>6719</v>
      </c>
      <c r="AG24" s="471">
        <v>1.3019000000000001</v>
      </c>
      <c r="AI24" s="552" t="s">
        <v>390</v>
      </c>
      <c r="AJ24" s="553" t="s">
        <v>391</v>
      </c>
      <c r="AK24" s="541">
        <v>58909506.920060009</v>
      </c>
      <c r="AL24" s="777">
        <v>8767</v>
      </c>
      <c r="AM24" s="554">
        <v>6719</v>
      </c>
      <c r="AN24" s="555">
        <v>1.3019000000000001</v>
      </c>
      <c r="AO24" s="556">
        <v>0.57650000000000001</v>
      </c>
      <c r="AP24" s="557">
        <v>1.2418</v>
      </c>
      <c r="AQ24" s="555">
        <v>1.1994000000000002</v>
      </c>
      <c r="AR24" s="558" t="s">
        <v>4</v>
      </c>
      <c r="AS24" s="778" t="s">
        <v>4</v>
      </c>
      <c r="AT24" s="779" t="s">
        <v>4</v>
      </c>
      <c r="AU24" s="561">
        <v>0</v>
      </c>
      <c r="AV24" s="717" t="s">
        <v>4</v>
      </c>
      <c r="AW24" s="554">
        <v>0</v>
      </c>
      <c r="AX24" s="563" t="s">
        <v>653</v>
      </c>
      <c r="AY24" s="204">
        <v>0</v>
      </c>
      <c r="AZ24" s="554">
        <v>0</v>
      </c>
      <c r="BB24" s="234" t="s">
        <v>390</v>
      </c>
      <c r="BC24" s="235" t="s">
        <v>700</v>
      </c>
      <c r="BD24" s="227">
        <v>8428351957</v>
      </c>
      <c r="BE24" s="228">
        <v>682.85299999999995</v>
      </c>
      <c r="BF24" s="236">
        <v>12342850</v>
      </c>
      <c r="BG24" s="738">
        <v>0.57650000000000001</v>
      </c>
      <c r="BH24" s="231"/>
      <c r="BI24" s="232">
        <v>8767</v>
      </c>
      <c r="BJ24" s="237">
        <v>12.84</v>
      </c>
      <c r="BK24" s="232">
        <v>61276</v>
      </c>
      <c r="BL24" s="238">
        <v>90</v>
      </c>
      <c r="BN24" s="491" t="s">
        <v>390</v>
      </c>
      <c r="BO24" s="780" t="s">
        <v>391</v>
      </c>
      <c r="BP24" s="493">
        <v>0.89900000000000002</v>
      </c>
      <c r="BQ24" s="493">
        <v>0.88629999999999998</v>
      </c>
      <c r="BR24" s="499">
        <v>0.99860000000000004</v>
      </c>
      <c r="BS24" s="126"/>
      <c r="BT24" s="494">
        <v>2009</v>
      </c>
      <c r="BU24" s="120">
        <v>0.99860000000000004</v>
      </c>
      <c r="BV24" s="495"/>
      <c r="BW24" s="496">
        <v>0.60219999999999996</v>
      </c>
      <c r="BX24" s="497">
        <v>0.60099999999999998</v>
      </c>
      <c r="BY24" s="498">
        <v>1.0770999999999999</v>
      </c>
      <c r="CA24" s="264" t="s">
        <v>390</v>
      </c>
      <c r="CB24" s="265" t="s">
        <v>700</v>
      </c>
      <c r="CC24" s="232">
        <v>41129</v>
      </c>
      <c r="CD24" s="232">
        <v>43713</v>
      </c>
      <c r="CE24" s="232">
        <v>43894</v>
      </c>
      <c r="CF24" s="266">
        <v>42912</v>
      </c>
      <c r="CG24" s="267">
        <v>1.2418</v>
      </c>
      <c r="CH24" s="263"/>
      <c r="CI24" s="268">
        <v>-982</v>
      </c>
      <c r="CJ24" s="267">
        <v>-2.24E-2</v>
      </c>
      <c r="CL24" s="642" t="s">
        <v>390</v>
      </c>
      <c r="CM24" s="643" t="s">
        <v>700</v>
      </c>
      <c r="CN24" s="644" t="s">
        <v>4</v>
      </c>
      <c r="CO24" s="636"/>
      <c r="CP24" s="645">
        <v>8767</v>
      </c>
      <c r="CQ24" s="783">
        <v>19916169</v>
      </c>
      <c r="CR24" s="783">
        <v>3541272</v>
      </c>
      <c r="CS24" s="647">
        <v>23457441</v>
      </c>
      <c r="CT24" s="648">
        <v>2675.65</v>
      </c>
      <c r="CU24" s="649"/>
      <c r="CV24" s="21" t="s">
        <v>4</v>
      </c>
      <c r="CW24" s="121" t="s">
        <v>4</v>
      </c>
      <c r="CX24" s="19" t="s">
        <v>4</v>
      </c>
      <c r="CY24" s="14"/>
      <c r="CZ24" s="650">
        <v>0.60099999999999998</v>
      </c>
      <c r="DA24" s="653">
        <v>1</v>
      </c>
      <c r="DB24" s="641"/>
      <c r="DC24" s="19" t="s">
        <v>4</v>
      </c>
      <c r="DE24" s="680" t="s">
        <v>390</v>
      </c>
      <c r="DF24" s="681" t="s">
        <v>391</v>
      </c>
      <c r="DG24" s="670" t="s">
        <v>653</v>
      </c>
      <c r="DH24" s="671" t="s">
        <v>4</v>
      </c>
      <c r="DI24" s="672"/>
      <c r="DJ24" s="673">
        <v>0.65300000000000002</v>
      </c>
      <c r="DK24" s="785">
        <v>0.90539999999999998</v>
      </c>
      <c r="DL24" s="682">
        <v>0.59099999999999997</v>
      </c>
      <c r="DM24" s="683">
        <v>0.59099999999999997</v>
      </c>
      <c r="DN24" s="684"/>
      <c r="DO24" s="676">
        <v>0.60219999999999996</v>
      </c>
      <c r="DP24" s="677">
        <v>0.99860000000000004</v>
      </c>
      <c r="DQ24" s="682">
        <v>0.60099999999999998</v>
      </c>
      <c r="DR24" s="679" t="s">
        <v>653</v>
      </c>
      <c r="DS24" s="352"/>
      <c r="DT24" s="701" t="s">
        <v>653</v>
      </c>
      <c r="DU24" s="692"/>
      <c r="DV24" s="702"/>
      <c r="DX24" s="54" t="s">
        <v>374</v>
      </c>
      <c r="DY24" s="83" t="s">
        <v>21</v>
      </c>
      <c r="DZ24" s="54" t="s">
        <v>901</v>
      </c>
      <c r="EA24" s="55" t="s">
        <v>22</v>
      </c>
      <c r="EB24" s="404">
        <v>3956</v>
      </c>
      <c r="EC24" s="51"/>
      <c r="ED24" s="50">
        <v>3956</v>
      </c>
      <c r="EE24" s="50"/>
      <c r="EF24" s="51"/>
      <c r="EG24" s="52">
        <v>0.12967090599187098</v>
      </c>
      <c r="EH24" s="51"/>
      <c r="EI24" s="405">
        <v>0</v>
      </c>
      <c r="EJ24" s="50"/>
      <c r="EK24" s="50">
        <v>0</v>
      </c>
      <c r="EL24" s="53"/>
      <c r="EM24" s="159"/>
      <c r="EN24" s="159"/>
      <c r="EO24" s="49"/>
      <c r="EP24" s="356"/>
      <c r="EQ24" s="356"/>
      <c r="ER24" s="356"/>
      <c r="ES24" s="302" t="s">
        <v>386</v>
      </c>
      <c r="ET24" s="301" t="s">
        <v>387</v>
      </c>
      <c r="EU24" s="303">
        <v>1247866</v>
      </c>
      <c r="EX24" s="310"/>
    </row>
    <row r="25" spans="1:154" ht="15">
      <c r="A25" s="77" t="s">
        <v>392</v>
      </c>
      <c r="B25" s="7" t="s">
        <v>393</v>
      </c>
      <c r="C25" s="218">
        <v>3411</v>
      </c>
      <c r="D25" s="219">
        <v>3610</v>
      </c>
      <c r="E25" s="8"/>
      <c r="F25" s="8">
        <f t="shared" si="0"/>
        <v>3610</v>
      </c>
      <c r="G25" s="8"/>
      <c r="H25" s="417">
        <f t="shared" si="1"/>
        <v>3610</v>
      </c>
      <c r="I25" s="12"/>
      <c r="K25" s="430" t="s">
        <v>392</v>
      </c>
      <c r="L25" s="431" t="s">
        <v>393</v>
      </c>
      <c r="M25" s="432">
        <v>3724893046</v>
      </c>
      <c r="N25" s="433">
        <v>76479550</v>
      </c>
      <c r="O25" s="434">
        <f t="shared" si="2"/>
        <v>3648413496</v>
      </c>
      <c r="P25" s="435">
        <v>2008</v>
      </c>
      <c r="Q25" s="436">
        <v>1.0004</v>
      </c>
      <c r="R25" s="437">
        <f t="shared" si="3"/>
        <v>3646954714</v>
      </c>
      <c r="S25" s="438">
        <f t="shared" si="4"/>
        <v>76479550</v>
      </c>
      <c r="T25" s="439">
        <v>51437213</v>
      </c>
      <c r="U25" s="439">
        <v>311627637</v>
      </c>
      <c r="V25" s="437">
        <f t="shared" si="5"/>
        <v>4086499114</v>
      </c>
      <c r="X25" s="466" t="s">
        <v>392</v>
      </c>
      <c r="Y25" s="467" t="s">
        <v>393</v>
      </c>
      <c r="Z25" s="468">
        <v>4086499114</v>
      </c>
      <c r="AA25" s="469">
        <v>22802665.056120005</v>
      </c>
      <c r="AB25" s="432">
        <v>6664041</v>
      </c>
      <c r="AC25" s="432">
        <v>190152</v>
      </c>
      <c r="AD25" s="37">
        <v>29656858.056120005</v>
      </c>
      <c r="AE25" s="470">
        <v>3610</v>
      </c>
      <c r="AF25" s="467">
        <v>8215</v>
      </c>
      <c r="AG25" s="471">
        <v>1.5916999999999999</v>
      </c>
      <c r="AI25" s="552" t="s">
        <v>392</v>
      </c>
      <c r="AJ25" s="553" t="s">
        <v>393</v>
      </c>
      <c r="AK25" s="541">
        <v>29656858.056120005</v>
      </c>
      <c r="AL25" s="777">
        <v>3610</v>
      </c>
      <c r="AM25" s="554">
        <v>8215</v>
      </c>
      <c r="AN25" s="555">
        <v>1.5916999999999999</v>
      </c>
      <c r="AO25" s="556">
        <v>0.4194</v>
      </c>
      <c r="AP25" s="557">
        <v>0.69730000000000003</v>
      </c>
      <c r="AQ25" s="555">
        <v>1.0273000000000001</v>
      </c>
      <c r="AR25" s="558" t="s">
        <v>4</v>
      </c>
      <c r="AS25" s="778" t="s">
        <v>4</v>
      </c>
      <c r="AT25" s="779" t="s">
        <v>4</v>
      </c>
      <c r="AU25" s="561">
        <v>0</v>
      </c>
      <c r="AV25" s="717" t="s">
        <v>4</v>
      </c>
      <c r="AW25" s="554">
        <v>0</v>
      </c>
      <c r="AX25" s="563" t="s">
        <v>653</v>
      </c>
      <c r="AY25" s="204">
        <v>0</v>
      </c>
      <c r="AZ25" s="554">
        <v>0</v>
      </c>
      <c r="BB25" s="234" t="s">
        <v>392</v>
      </c>
      <c r="BC25" s="235" t="s">
        <v>701</v>
      </c>
      <c r="BD25" s="227">
        <v>4086499114</v>
      </c>
      <c r="BE25" s="228">
        <v>455.18799999999999</v>
      </c>
      <c r="BF25" s="236">
        <v>8977607</v>
      </c>
      <c r="BG25" s="738">
        <v>0.4194</v>
      </c>
      <c r="BH25" s="231"/>
      <c r="BI25" s="232">
        <v>3610</v>
      </c>
      <c r="BJ25" s="237">
        <v>7.93</v>
      </c>
      <c r="BK25" s="232">
        <v>27139</v>
      </c>
      <c r="BL25" s="238">
        <v>60</v>
      </c>
      <c r="BN25" s="491" t="s">
        <v>392</v>
      </c>
      <c r="BO25" s="780" t="s">
        <v>393</v>
      </c>
      <c r="BP25" s="493">
        <v>0.63239999999999996</v>
      </c>
      <c r="BQ25" s="493">
        <v>0.98199999999999998</v>
      </c>
      <c r="BR25" s="493">
        <v>1.0095999999999998</v>
      </c>
      <c r="BS25" s="126"/>
      <c r="BT25" s="494">
        <v>2008</v>
      </c>
      <c r="BU25" s="120">
        <v>1.0004</v>
      </c>
      <c r="BV25" s="495"/>
      <c r="BW25" s="496">
        <v>0.38500000000000001</v>
      </c>
      <c r="BX25" s="497">
        <v>0.38500000000000001</v>
      </c>
      <c r="BY25" s="498">
        <v>0.69</v>
      </c>
      <c r="CA25" s="264" t="s">
        <v>392</v>
      </c>
      <c r="CB25" s="265" t="s">
        <v>701</v>
      </c>
      <c r="CC25" s="232">
        <v>23294</v>
      </c>
      <c r="CD25" s="232">
        <v>24192</v>
      </c>
      <c r="CE25" s="232">
        <v>24804</v>
      </c>
      <c r="CF25" s="266">
        <v>24096.666666666668</v>
      </c>
      <c r="CG25" s="267">
        <v>0.69730000000000003</v>
      </c>
      <c r="CH25" s="263"/>
      <c r="CI25" s="268">
        <v>-707.33333333333212</v>
      </c>
      <c r="CJ25" s="267">
        <v>-2.8500000000000001E-2</v>
      </c>
      <c r="CL25" s="642" t="s">
        <v>392</v>
      </c>
      <c r="CM25" s="643" t="s">
        <v>701</v>
      </c>
      <c r="CN25" s="644" t="s">
        <v>4</v>
      </c>
      <c r="CO25" s="636"/>
      <c r="CP25" s="645">
        <v>3610</v>
      </c>
      <c r="CQ25" s="783">
        <v>4839664</v>
      </c>
      <c r="CR25" s="783">
        <v>0</v>
      </c>
      <c r="CS25" s="647">
        <v>4839664</v>
      </c>
      <c r="CT25" s="648">
        <v>1340.63</v>
      </c>
      <c r="CU25" s="649"/>
      <c r="CV25" s="21" t="s">
        <v>4</v>
      </c>
      <c r="CW25" s="121" t="s">
        <v>4</v>
      </c>
      <c r="CX25" s="19" t="s">
        <v>4</v>
      </c>
      <c r="CY25" s="14"/>
      <c r="CZ25" s="650">
        <v>0.38500000000000001</v>
      </c>
      <c r="DA25" s="653" t="s">
        <v>4</v>
      </c>
      <c r="DB25" s="641"/>
      <c r="DC25" s="19" t="s">
        <v>4</v>
      </c>
      <c r="DE25" s="680" t="s">
        <v>392</v>
      </c>
      <c r="DF25" s="681" t="s">
        <v>393</v>
      </c>
      <c r="DG25" s="670" t="s">
        <v>653</v>
      </c>
      <c r="DH25" s="671" t="s">
        <v>4</v>
      </c>
      <c r="DI25" s="672"/>
      <c r="DJ25" s="673">
        <v>0.38500000000000001</v>
      </c>
      <c r="DK25" s="785">
        <v>0.98199999999999998</v>
      </c>
      <c r="DL25" s="682">
        <v>0.378</v>
      </c>
      <c r="DM25" s="683" t="s">
        <v>653</v>
      </c>
      <c r="DN25" s="684"/>
      <c r="DO25" s="676">
        <v>0.38500000000000001</v>
      </c>
      <c r="DP25" s="677">
        <v>1.0004</v>
      </c>
      <c r="DQ25" s="682">
        <v>0.38500000000000001</v>
      </c>
      <c r="DR25" s="679">
        <v>0.38500000000000001</v>
      </c>
      <c r="DS25" s="352"/>
      <c r="DT25" s="701" t="s">
        <v>653</v>
      </c>
      <c r="DU25" s="692"/>
      <c r="DV25" s="702"/>
      <c r="DX25" s="54" t="s">
        <v>374</v>
      </c>
      <c r="DY25" s="83" t="s">
        <v>23</v>
      </c>
      <c r="DZ25" s="54" t="s">
        <v>8</v>
      </c>
      <c r="EA25" s="55" t="s">
        <v>24</v>
      </c>
      <c r="EB25" s="404">
        <v>410</v>
      </c>
      <c r="EC25" s="51"/>
      <c r="ED25" s="50">
        <v>410</v>
      </c>
      <c r="EE25" s="50"/>
      <c r="EF25" s="51"/>
      <c r="EG25" s="52">
        <v>1.3439097941523535E-2</v>
      </c>
      <c r="EH25" s="51"/>
      <c r="EI25" s="405">
        <v>0</v>
      </c>
      <c r="EJ25" s="50"/>
      <c r="EK25" s="50">
        <v>0</v>
      </c>
      <c r="EL25" s="53"/>
      <c r="EM25" s="159"/>
      <c r="EN25" s="159"/>
      <c r="EO25" s="49"/>
      <c r="EP25" s="356"/>
      <c r="EQ25" s="356"/>
      <c r="ER25" s="356"/>
      <c r="ES25" s="302" t="s">
        <v>388</v>
      </c>
      <c r="ET25" s="301" t="s">
        <v>389</v>
      </c>
      <c r="EU25" s="303">
        <v>50487</v>
      </c>
      <c r="EX25" s="310"/>
    </row>
    <row r="26" spans="1:154" ht="15">
      <c r="A26" s="77" t="s">
        <v>394</v>
      </c>
      <c r="B26" s="7" t="s">
        <v>395</v>
      </c>
      <c r="C26" s="218">
        <v>2320</v>
      </c>
      <c r="D26" s="219">
        <v>2320</v>
      </c>
      <c r="E26" s="8"/>
      <c r="F26" s="8">
        <f t="shared" si="0"/>
        <v>2320</v>
      </c>
      <c r="G26" s="8"/>
      <c r="H26" s="417">
        <f t="shared" si="1"/>
        <v>2320</v>
      </c>
      <c r="I26" s="12"/>
      <c r="K26" s="430" t="s">
        <v>394</v>
      </c>
      <c r="L26" s="431" t="s">
        <v>395</v>
      </c>
      <c r="M26" s="432">
        <v>1230732787</v>
      </c>
      <c r="N26" s="433">
        <v>103619235</v>
      </c>
      <c r="O26" s="434">
        <f t="shared" si="2"/>
        <v>1127113552</v>
      </c>
      <c r="P26" s="435">
        <v>2006</v>
      </c>
      <c r="Q26" s="436">
        <v>0.87990000000000002</v>
      </c>
      <c r="R26" s="437">
        <f t="shared" si="3"/>
        <v>1280956418</v>
      </c>
      <c r="S26" s="438">
        <f t="shared" si="4"/>
        <v>103619235</v>
      </c>
      <c r="T26" s="439">
        <v>21817478</v>
      </c>
      <c r="U26" s="439">
        <v>195838557</v>
      </c>
      <c r="V26" s="437">
        <f t="shared" si="5"/>
        <v>1602231688</v>
      </c>
      <c r="X26" s="466" t="s">
        <v>394</v>
      </c>
      <c r="Y26" s="467" t="s">
        <v>395</v>
      </c>
      <c r="Z26" s="468">
        <v>1602231688</v>
      </c>
      <c r="AA26" s="469">
        <v>8940452.8190400004</v>
      </c>
      <c r="AB26" s="432">
        <v>3034494</v>
      </c>
      <c r="AC26" s="432">
        <v>74234</v>
      </c>
      <c r="AD26" s="37">
        <v>12049180.81904</v>
      </c>
      <c r="AE26" s="470">
        <v>2320</v>
      </c>
      <c r="AF26" s="467">
        <v>5194</v>
      </c>
      <c r="AG26" s="471">
        <v>1.0064</v>
      </c>
      <c r="AI26" s="552" t="s">
        <v>394</v>
      </c>
      <c r="AJ26" s="553" t="s">
        <v>395</v>
      </c>
      <c r="AK26" s="541">
        <v>12049180.81904</v>
      </c>
      <c r="AL26" s="777">
        <v>2320</v>
      </c>
      <c r="AM26" s="554">
        <v>5194</v>
      </c>
      <c r="AN26" s="555">
        <v>1.0064</v>
      </c>
      <c r="AO26" s="556">
        <v>0.4335</v>
      </c>
      <c r="AP26" s="557">
        <v>0.90180000000000005</v>
      </c>
      <c r="AQ26" s="555">
        <v>0.89690000000000003</v>
      </c>
      <c r="AR26" s="558">
        <v>0.89690000000000003</v>
      </c>
      <c r="AS26" s="778">
        <v>1533.27</v>
      </c>
      <c r="AT26" s="779">
        <v>176.25</v>
      </c>
      <c r="AU26" s="561">
        <v>408900</v>
      </c>
      <c r="AV26" s="717">
        <v>1</v>
      </c>
      <c r="AW26" s="554">
        <v>408900</v>
      </c>
      <c r="AX26" s="563" t="s">
        <v>653</v>
      </c>
      <c r="AY26" s="204">
        <v>0</v>
      </c>
      <c r="AZ26" s="554">
        <v>408900</v>
      </c>
      <c r="BB26" s="234" t="s">
        <v>394</v>
      </c>
      <c r="BC26" s="235" t="s">
        <v>702</v>
      </c>
      <c r="BD26" s="227">
        <v>1602231688</v>
      </c>
      <c r="BE26" s="228">
        <v>172.637</v>
      </c>
      <c r="BF26" s="236">
        <v>9280929</v>
      </c>
      <c r="BG26" s="738">
        <v>0.4335</v>
      </c>
      <c r="BH26" s="231"/>
      <c r="BI26" s="232">
        <v>2320</v>
      </c>
      <c r="BJ26" s="237">
        <v>13.44</v>
      </c>
      <c r="BK26" s="232">
        <v>14811</v>
      </c>
      <c r="BL26" s="238">
        <v>86</v>
      </c>
      <c r="BN26" s="491" t="s">
        <v>394</v>
      </c>
      <c r="BO26" s="780" t="s">
        <v>395</v>
      </c>
      <c r="BP26" s="493">
        <v>0.88649999999999995</v>
      </c>
      <c r="BQ26" s="493">
        <v>0.9516</v>
      </c>
      <c r="BR26" s="493">
        <v>0.82989999999999997</v>
      </c>
      <c r="BS26" s="126"/>
      <c r="BT26" s="494">
        <v>2006</v>
      </c>
      <c r="BU26" s="120">
        <v>0.87990000000000002</v>
      </c>
      <c r="BV26" s="495"/>
      <c r="BW26" s="496">
        <v>0.68500000000000005</v>
      </c>
      <c r="BX26" s="497">
        <v>0.60299999999999998</v>
      </c>
      <c r="BY26" s="498">
        <v>1.0806</v>
      </c>
      <c r="CA26" s="264" t="s">
        <v>394</v>
      </c>
      <c r="CB26" s="265" t="s">
        <v>702</v>
      </c>
      <c r="CC26" s="232">
        <v>30351</v>
      </c>
      <c r="CD26" s="232">
        <v>31506</v>
      </c>
      <c r="CE26" s="232">
        <v>31635</v>
      </c>
      <c r="CF26" s="266">
        <v>31164</v>
      </c>
      <c r="CG26" s="267">
        <v>0.90180000000000005</v>
      </c>
      <c r="CH26" s="263"/>
      <c r="CI26" s="268">
        <v>-471</v>
      </c>
      <c r="CJ26" s="267">
        <v>-1.49E-2</v>
      </c>
      <c r="CL26" s="642" t="s">
        <v>394</v>
      </c>
      <c r="CM26" s="643" t="s">
        <v>702</v>
      </c>
      <c r="CN26" s="644">
        <v>0.89690000000000003</v>
      </c>
      <c r="CO26" s="636"/>
      <c r="CP26" s="645">
        <v>2320</v>
      </c>
      <c r="CQ26" s="783">
        <v>3453542</v>
      </c>
      <c r="CR26" s="783">
        <v>0</v>
      </c>
      <c r="CS26" s="647">
        <v>3453542</v>
      </c>
      <c r="CT26" s="648">
        <v>1488.6</v>
      </c>
      <c r="CU26" s="649"/>
      <c r="CV26" s="21">
        <v>1533.27</v>
      </c>
      <c r="CW26" s="121">
        <v>176.25</v>
      </c>
      <c r="CX26" s="19">
        <v>0.97099999999999997</v>
      </c>
      <c r="CY26" s="14"/>
      <c r="CZ26" s="650">
        <v>0.60299999999999998</v>
      </c>
      <c r="DA26" s="653">
        <v>1</v>
      </c>
      <c r="DB26" s="641"/>
      <c r="DC26" s="19">
        <v>1</v>
      </c>
      <c r="DE26" s="680" t="s">
        <v>394</v>
      </c>
      <c r="DF26" s="681" t="s">
        <v>395</v>
      </c>
      <c r="DG26" s="670" t="s">
        <v>201</v>
      </c>
      <c r="DH26" s="671">
        <v>1</v>
      </c>
      <c r="DI26" s="672"/>
      <c r="DJ26" s="673">
        <v>0.65</v>
      </c>
      <c r="DK26" s="785">
        <v>0.93799999999999994</v>
      </c>
      <c r="DL26" s="682">
        <v>0.61</v>
      </c>
      <c r="DM26" s="683">
        <v>0.61</v>
      </c>
      <c r="DN26" s="684"/>
      <c r="DO26" s="676">
        <v>0.68500000000000005</v>
      </c>
      <c r="DP26" s="677">
        <v>0.87990000000000002</v>
      </c>
      <c r="DQ26" s="682">
        <v>0.60299999999999998</v>
      </c>
      <c r="DR26" s="679" t="s">
        <v>653</v>
      </c>
      <c r="DS26" s="352"/>
      <c r="DT26" s="701" t="s">
        <v>653</v>
      </c>
      <c r="DU26" s="692"/>
      <c r="DV26" s="702"/>
      <c r="DX26" s="54" t="s">
        <v>374</v>
      </c>
      <c r="DY26" s="83" t="s">
        <v>25</v>
      </c>
      <c r="DZ26" s="54" t="s">
        <v>8</v>
      </c>
      <c r="EA26" s="55" t="s">
        <v>26</v>
      </c>
      <c r="EB26" s="404">
        <v>413</v>
      </c>
      <c r="EC26" s="51"/>
      <c r="ED26" s="50">
        <v>413</v>
      </c>
      <c r="EE26" s="50"/>
      <c r="EF26" s="51"/>
      <c r="EG26" s="52">
        <v>1.3537432804510292E-2</v>
      </c>
      <c r="EH26" s="51"/>
      <c r="EI26" s="405">
        <v>0</v>
      </c>
      <c r="EJ26" s="50"/>
      <c r="EK26" s="50">
        <v>0</v>
      </c>
      <c r="EL26" s="53"/>
      <c r="EM26" s="159"/>
      <c r="EN26" s="159"/>
      <c r="EO26" s="49"/>
      <c r="EP26" s="356"/>
      <c r="EQ26" s="356"/>
      <c r="ER26" s="356"/>
      <c r="ES26" s="302" t="s">
        <v>36</v>
      </c>
      <c r="ET26" s="301" t="s">
        <v>37</v>
      </c>
      <c r="EU26" s="303">
        <v>12565</v>
      </c>
      <c r="EX26" s="310"/>
    </row>
    <row r="27" spans="1:154" ht="15">
      <c r="A27" s="77" t="s">
        <v>396</v>
      </c>
      <c r="B27" s="7" t="s">
        <v>397</v>
      </c>
      <c r="C27" s="218">
        <v>1373</v>
      </c>
      <c r="D27" s="219">
        <v>1373</v>
      </c>
      <c r="E27" s="8"/>
      <c r="F27" s="8">
        <f t="shared" si="0"/>
        <v>1373</v>
      </c>
      <c r="G27" s="8"/>
      <c r="H27" s="417">
        <f t="shared" si="1"/>
        <v>1373</v>
      </c>
      <c r="I27" s="12"/>
      <c r="K27" s="430" t="s">
        <v>396</v>
      </c>
      <c r="L27" s="431" t="s">
        <v>397</v>
      </c>
      <c r="M27" s="432">
        <v>1354288357</v>
      </c>
      <c r="N27" s="433">
        <v>32308100</v>
      </c>
      <c r="O27" s="434">
        <f t="shared" si="2"/>
        <v>1321980257</v>
      </c>
      <c r="P27" s="435">
        <v>2002</v>
      </c>
      <c r="Q27" s="436">
        <v>0.59489999999999998</v>
      </c>
      <c r="R27" s="437">
        <f t="shared" si="3"/>
        <v>2222189035</v>
      </c>
      <c r="S27" s="438">
        <f t="shared" si="4"/>
        <v>32308100</v>
      </c>
      <c r="T27" s="439">
        <v>19010420</v>
      </c>
      <c r="U27" s="439">
        <v>133302136</v>
      </c>
      <c r="V27" s="437">
        <f t="shared" si="5"/>
        <v>2406809691</v>
      </c>
      <c r="X27" s="466" t="s">
        <v>396</v>
      </c>
      <c r="Y27" s="467" t="s">
        <v>397</v>
      </c>
      <c r="Z27" s="468">
        <v>2406809691</v>
      </c>
      <c r="AA27" s="469">
        <v>13429998.075780002</v>
      </c>
      <c r="AB27" s="432">
        <v>2278501</v>
      </c>
      <c r="AC27" s="432">
        <v>86371</v>
      </c>
      <c r="AD27" s="37">
        <v>15794870.075780002</v>
      </c>
      <c r="AE27" s="470">
        <v>1373</v>
      </c>
      <c r="AF27" s="467">
        <v>11504</v>
      </c>
      <c r="AG27" s="471">
        <v>2.2290000000000001</v>
      </c>
      <c r="AI27" s="552" t="s">
        <v>396</v>
      </c>
      <c r="AJ27" s="553" t="s">
        <v>397</v>
      </c>
      <c r="AK27" s="541">
        <v>15794870.075780002</v>
      </c>
      <c r="AL27" s="777">
        <v>1373</v>
      </c>
      <c r="AM27" s="554">
        <v>11504</v>
      </c>
      <c r="AN27" s="555">
        <v>2.2290000000000001</v>
      </c>
      <c r="AO27" s="556">
        <v>0.52359999999999995</v>
      </c>
      <c r="AP27" s="557">
        <v>0.77480000000000004</v>
      </c>
      <c r="AQ27" s="555">
        <v>1.3313999999999999</v>
      </c>
      <c r="AR27" s="558" t="s">
        <v>4</v>
      </c>
      <c r="AS27" s="778" t="s">
        <v>4</v>
      </c>
      <c r="AT27" s="779" t="s">
        <v>4</v>
      </c>
      <c r="AU27" s="561">
        <v>0</v>
      </c>
      <c r="AV27" s="717" t="s">
        <v>4</v>
      </c>
      <c r="AW27" s="554">
        <v>0</v>
      </c>
      <c r="AX27" s="563" t="s">
        <v>653</v>
      </c>
      <c r="AY27" s="204">
        <v>0</v>
      </c>
      <c r="AZ27" s="554">
        <v>0</v>
      </c>
      <c r="BB27" s="234" t="s">
        <v>396</v>
      </c>
      <c r="BC27" s="235" t="s">
        <v>703</v>
      </c>
      <c r="BD27" s="227">
        <v>2406809691</v>
      </c>
      <c r="BE27" s="228">
        <v>214.702</v>
      </c>
      <c r="BF27" s="236">
        <v>11210001</v>
      </c>
      <c r="BG27" s="738">
        <v>0.52359999999999995</v>
      </c>
      <c r="BH27" s="231"/>
      <c r="BI27" s="232">
        <v>1373</v>
      </c>
      <c r="BJ27" s="237">
        <v>6.39</v>
      </c>
      <c r="BK27" s="232">
        <v>10372</v>
      </c>
      <c r="BL27" s="238">
        <v>48</v>
      </c>
      <c r="BN27" s="491" t="s">
        <v>396</v>
      </c>
      <c r="BO27" s="780" t="s">
        <v>397</v>
      </c>
      <c r="BP27" s="493">
        <v>0.56110000000000004</v>
      </c>
      <c r="BQ27" s="493">
        <v>0.55489999999999995</v>
      </c>
      <c r="BR27" s="493">
        <v>0.63290000000000002</v>
      </c>
      <c r="BS27" s="126"/>
      <c r="BT27" s="500">
        <v>2002</v>
      </c>
      <c r="BU27" s="120">
        <v>0.59489999999999998</v>
      </c>
      <c r="BV27" s="495"/>
      <c r="BW27" s="496">
        <v>0.43</v>
      </c>
      <c r="BX27" s="497">
        <v>0.25600000000000001</v>
      </c>
      <c r="BY27" s="498">
        <v>0.45879999999999999</v>
      </c>
      <c r="CA27" s="264" t="s">
        <v>396</v>
      </c>
      <c r="CB27" s="265" t="s">
        <v>703</v>
      </c>
      <c r="CC27" s="232">
        <v>25892</v>
      </c>
      <c r="CD27" s="232">
        <v>27075</v>
      </c>
      <c r="CE27" s="232">
        <v>27360</v>
      </c>
      <c r="CF27" s="266">
        <v>26775.666666666668</v>
      </c>
      <c r="CG27" s="267">
        <v>0.77480000000000004</v>
      </c>
      <c r="CH27" s="263"/>
      <c r="CI27" s="268">
        <v>-584.33333333333212</v>
      </c>
      <c r="CJ27" s="267">
        <v>-2.1399999999999999E-2</v>
      </c>
      <c r="CL27" s="642" t="s">
        <v>396</v>
      </c>
      <c r="CM27" s="643" t="s">
        <v>703</v>
      </c>
      <c r="CN27" s="644" t="s">
        <v>4</v>
      </c>
      <c r="CO27" s="636"/>
      <c r="CP27" s="645">
        <v>1373</v>
      </c>
      <c r="CQ27" s="783">
        <v>1028553</v>
      </c>
      <c r="CR27" s="783">
        <v>0</v>
      </c>
      <c r="CS27" s="647">
        <v>1028553</v>
      </c>
      <c r="CT27" s="648">
        <v>749.13</v>
      </c>
      <c r="CU27" s="649"/>
      <c r="CV27" s="21" t="s">
        <v>4</v>
      </c>
      <c r="CW27" s="121" t="s">
        <v>4</v>
      </c>
      <c r="CX27" s="19" t="s">
        <v>4</v>
      </c>
      <c r="CY27" s="14"/>
      <c r="CZ27" s="650">
        <v>0.25600000000000001</v>
      </c>
      <c r="DA27" s="653" t="s">
        <v>4</v>
      </c>
      <c r="DB27" s="641"/>
      <c r="DC27" s="19" t="s">
        <v>4</v>
      </c>
      <c r="DE27" s="680" t="s">
        <v>396</v>
      </c>
      <c r="DF27" s="681" t="s">
        <v>397</v>
      </c>
      <c r="DG27" s="670" t="s">
        <v>653</v>
      </c>
      <c r="DH27" s="671" t="s">
        <v>4</v>
      </c>
      <c r="DI27" s="672"/>
      <c r="DJ27" s="673">
        <v>0.43</v>
      </c>
      <c r="DK27" s="785">
        <v>0.56510000000000005</v>
      </c>
      <c r="DL27" s="682">
        <v>0.24299999999999999</v>
      </c>
      <c r="DM27" s="683" t="s">
        <v>653</v>
      </c>
      <c r="DN27" s="684"/>
      <c r="DO27" s="676">
        <v>0.43</v>
      </c>
      <c r="DP27" s="677">
        <v>0.59489999999999998</v>
      </c>
      <c r="DQ27" s="682">
        <v>0.25600000000000001</v>
      </c>
      <c r="DR27" s="679">
        <v>0.25600000000000001</v>
      </c>
      <c r="DS27" s="352"/>
      <c r="DT27" s="701" t="s">
        <v>653</v>
      </c>
      <c r="DU27" s="692"/>
      <c r="DV27" s="702"/>
      <c r="DX27" s="60" t="s">
        <v>374</v>
      </c>
      <c r="DY27" s="84" t="s">
        <v>27</v>
      </c>
      <c r="DZ27" s="60" t="s">
        <v>8</v>
      </c>
      <c r="EA27" s="61" t="s">
        <v>28</v>
      </c>
      <c r="EB27" s="404">
        <v>158</v>
      </c>
      <c r="EC27" s="62"/>
      <c r="ED27" s="63">
        <v>158</v>
      </c>
      <c r="EE27" s="63">
        <v>30508</v>
      </c>
      <c r="EF27" s="62"/>
      <c r="EG27" s="64">
        <v>5.1789694506358987E-3</v>
      </c>
      <c r="EH27" s="62"/>
      <c r="EI27" s="405">
        <v>0</v>
      </c>
      <c r="EJ27" s="63"/>
      <c r="EK27" s="63">
        <v>0</v>
      </c>
      <c r="EL27" s="65"/>
      <c r="EM27" s="160"/>
      <c r="EN27" s="160"/>
      <c r="EO27" s="128"/>
      <c r="EP27" s="356"/>
      <c r="EQ27" s="356"/>
      <c r="ER27" s="356"/>
      <c r="ES27" s="302" t="s">
        <v>38</v>
      </c>
      <c r="ET27" s="301" t="s">
        <v>39</v>
      </c>
      <c r="EU27" s="303">
        <v>8600</v>
      </c>
      <c r="EX27" s="310"/>
    </row>
    <row r="28" spans="1:154" ht="15">
      <c r="A28" s="77" t="s">
        <v>398</v>
      </c>
      <c r="B28" s="7" t="s">
        <v>399</v>
      </c>
      <c r="C28" s="218">
        <v>15886</v>
      </c>
      <c r="D28" s="219">
        <v>15886</v>
      </c>
      <c r="E28" s="8"/>
      <c r="F28" s="8">
        <f t="shared" si="0"/>
        <v>15886</v>
      </c>
      <c r="G28" s="8"/>
      <c r="H28" s="417">
        <f t="shared" si="1"/>
        <v>15886</v>
      </c>
      <c r="I28" s="12"/>
      <c r="K28" s="430" t="s">
        <v>398</v>
      </c>
      <c r="L28" s="431" t="s">
        <v>399</v>
      </c>
      <c r="M28" s="432">
        <v>4974848148</v>
      </c>
      <c r="N28" s="433">
        <v>203434636</v>
      </c>
      <c r="O28" s="434">
        <f t="shared" si="2"/>
        <v>4771413512</v>
      </c>
      <c r="P28" s="435">
        <v>2008</v>
      </c>
      <c r="Q28" s="436">
        <v>0.96879999999999999</v>
      </c>
      <c r="R28" s="437">
        <f t="shared" si="3"/>
        <v>4925075879</v>
      </c>
      <c r="S28" s="438">
        <f t="shared" si="4"/>
        <v>203434636</v>
      </c>
      <c r="T28" s="439">
        <v>326924854</v>
      </c>
      <c r="U28" s="439">
        <v>1353315402</v>
      </c>
      <c r="V28" s="437">
        <f t="shared" si="5"/>
        <v>6808750771</v>
      </c>
      <c r="X28" s="466" t="s">
        <v>398</v>
      </c>
      <c r="Y28" s="467" t="s">
        <v>399</v>
      </c>
      <c r="Z28" s="468">
        <v>6808750771</v>
      </c>
      <c r="AA28" s="469">
        <v>37992829.302180007</v>
      </c>
      <c r="AB28" s="432">
        <v>18697026</v>
      </c>
      <c r="AC28" s="432">
        <v>589131</v>
      </c>
      <c r="AD28" s="37">
        <v>57278986.302180007</v>
      </c>
      <c r="AE28" s="470">
        <v>15886</v>
      </c>
      <c r="AF28" s="467">
        <v>3606</v>
      </c>
      <c r="AG28" s="471">
        <v>0.69869999999999999</v>
      </c>
      <c r="AI28" s="552" t="s">
        <v>398</v>
      </c>
      <c r="AJ28" s="553" t="s">
        <v>399</v>
      </c>
      <c r="AK28" s="541">
        <v>57278986.302180007</v>
      </c>
      <c r="AL28" s="777">
        <v>15886</v>
      </c>
      <c r="AM28" s="554">
        <v>3606</v>
      </c>
      <c r="AN28" s="555">
        <v>0.69869999999999999</v>
      </c>
      <c r="AO28" s="556">
        <v>0.6845</v>
      </c>
      <c r="AP28" s="557">
        <v>0.83120000000000005</v>
      </c>
      <c r="AQ28" s="555">
        <v>0.76360000000000006</v>
      </c>
      <c r="AR28" s="558">
        <v>0.76360000000000006</v>
      </c>
      <c r="AS28" s="778">
        <v>1305.3900000000001</v>
      </c>
      <c r="AT28" s="779">
        <v>404.12999999999988</v>
      </c>
      <c r="AU28" s="561">
        <v>6420009</v>
      </c>
      <c r="AV28" s="717">
        <v>1</v>
      </c>
      <c r="AW28" s="554">
        <v>6420009</v>
      </c>
      <c r="AX28" s="563" t="s">
        <v>653</v>
      </c>
      <c r="AY28" s="204">
        <v>0</v>
      </c>
      <c r="AZ28" s="554">
        <v>6420009</v>
      </c>
      <c r="BB28" s="234" t="s">
        <v>398</v>
      </c>
      <c r="BC28" s="235" t="s">
        <v>704</v>
      </c>
      <c r="BD28" s="227">
        <v>6808750771</v>
      </c>
      <c r="BE28" s="228">
        <v>464.62900000000002</v>
      </c>
      <c r="BF28" s="236">
        <v>14654167</v>
      </c>
      <c r="BG28" s="738">
        <v>0.6845</v>
      </c>
      <c r="BH28" s="231"/>
      <c r="BI28" s="232">
        <v>15886</v>
      </c>
      <c r="BJ28" s="237">
        <v>34.19</v>
      </c>
      <c r="BK28" s="232">
        <v>97962</v>
      </c>
      <c r="BL28" s="238">
        <v>211</v>
      </c>
      <c r="BN28" s="491" t="s">
        <v>398</v>
      </c>
      <c r="BO28" s="780" t="s">
        <v>399</v>
      </c>
      <c r="BP28" s="493">
        <v>0.84519999999999995</v>
      </c>
      <c r="BQ28" s="493">
        <v>0.97850000000000004</v>
      </c>
      <c r="BR28" s="493">
        <v>0.96400000000000008</v>
      </c>
      <c r="BS28" s="126"/>
      <c r="BT28" s="494">
        <v>2008</v>
      </c>
      <c r="BU28" s="120">
        <v>0.96879999999999999</v>
      </c>
      <c r="BV28" s="495"/>
      <c r="BW28" s="496">
        <v>0.72</v>
      </c>
      <c r="BX28" s="497">
        <v>0.69799999999999995</v>
      </c>
      <c r="BY28" s="498">
        <v>1.2508999999999999</v>
      </c>
      <c r="CA28" s="264" t="s">
        <v>398</v>
      </c>
      <c r="CB28" s="265" t="s">
        <v>704</v>
      </c>
      <c r="CC28" s="232">
        <v>27610</v>
      </c>
      <c r="CD28" s="232">
        <v>28950</v>
      </c>
      <c r="CE28" s="232">
        <v>29609</v>
      </c>
      <c r="CF28" s="266">
        <v>28723</v>
      </c>
      <c r="CG28" s="267">
        <v>0.83120000000000005</v>
      </c>
      <c r="CH28" s="263"/>
      <c r="CI28" s="268">
        <v>-886</v>
      </c>
      <c r="CJ28" s="267">
        <v>-2.9899999999999999E-2</v>
      </c>
      <c r="CL28" s="642" t="s">
        <v>398</v>
      </c>
      <c r="CM28" s="643" t="s">
        <v>704</v>
      </c>
      <c r="CN28" s="644">
        <v>0.76360000000000006</v>
      </c>
      <c r="CO28" s="636"/>
      <c r="CP28" s="645">
        <v>15886</v>
      </c>
      <c r="CQ28" s="783">
        <v>10408213</v>
      </c>
      <c r="CR28" s="783">
        <v>10694365</v>
      </c>
      <c r="CS28" s="647">
        <v>21102578</v>
      </c>
      <c r="CT28" s="648">
        <v>1328.38</v>
      </c>
      <c r="CU28" s="649"/>
      <c r="CV28" s="21">
        <v>1305.3900000000001</v>
      </c>
      <c r="CW28" s="121">
        <v>404.12999999999988</v>
      </c>
      <c r="CX28" s="19">
        <v>1</v>
      </c>
      <c r="CY28" s="14"/>
      <c r="CZ28" s="650">
        <v>0.69799999999999995</v>
      </c>
      <c r="DA28" s="653">
        <v>1</v>
      </c>
      <c r="DB28" s="641"/>
      <c r="DC28" s="19">
        <v>1</v>
      </c>
      <c r="DE28" s="680" t="s">
        <v>398</v>
      </c>
      <c r="DF28" s="681" t="s">
        <v>399</v>
      </c>
      <c r="DG28" s="670" t="s">
        <v>201</v>
      </c>
      <c r="DH28" s="671">
        <v>1</v>
      </c>
      <c r="DI28" s="672"/>
      <c r="DJ28" s="673">
        <v>0.72</v>
      </c>
      <c r="DK28" s="785">
        <v>0.97850000000000004</v>
      </c>
      <c r="DL28" s="682">
        <v>0.70499999999999996</v>
      </c>
      <c r="DM28" s="683">
        <v>0.70499999999999996</v>
      </c>
      <c r="DN28" s="684"/>
      <c r="DO28" s="676">
        <v>0.72</v>
      </c>
      <c r="DP28" s="677">
        <v>0.96879999999999999</v>
      </c>
      <c r="DQ28" s="682">
        <v>0.69799999999999995</v>
      </c>
      <c r="DR28" s="679" t="s">
        <v>653</v>
      </c>
      <c r="DS28" s="352"/>
      <c r="DT28" s="701" t="s">
        <v>653</v>
      </c>
      <c r="DU28" s="692"/>
      <c r="DV28" s="702"/>
      <c r="DX28" s="71" t="s">
        <v>376</v>
      </c>
      <c r="DY28" s="86" t="s">
        <v>376</v>
      </c>
      <c r="DZ28" s="71" t="s">
        <v>901</v>
      </c>
      <c r="EA28" s="72" t="s">
        <v>377</v>
      </c>
      <c r="EB28" s="404">
        <v>13417</v>
      </c>
      <c r="EC28" s="56"/>
      <c r="ED28" s="57">
        <v>13417</v>
      </c>
      <c r="EE28" s="57"/>
      <c r="EF28" s="56"/>
      <c r="EG28" s="73">
        <v>0.99135510565981977</v>
      </c>
      <c r="EH28" s="56"/>
      <c r="EI28" s="405">
        <v>3587084</v>
      </c>
      <c r="EJ28" s="57"/>
      <c r="EK28" s="57">
        <v>3556074</v>
      </c>
      <c r="EL28" s="57">
        <v>3587084</v>
      </c>
      <c r="EM28" s="158">
        <v>0</v>
      </c>
      <c r="EN28" s="158"/>
      <c r="EO28" s="58"/>
      <c r="EP28" s="356"/>
      <c r="EQ28" s="356"/>
      <c r="ER28" s="356"/>
      <c r="ES28" s="302" t="s">
        <v>390</v>
      </c>
      <c r="ET28" s="301" t="s">
        <v>391</v>
      </c>
      <c r="EU28" s="303">
        <v>0</v>
      </c>
      <c r="EX28" s="310"/>
    </row>
    <row r="29" spans="1:154" ht="15">
      <c r="A29" s="77" t="s">
        <v>400</v>
      </c>
      <c r="B29" s="7" t="s">
        <v>401</v>
      </c>
      <c r="C29" s="218">
        <v>6550</v>
      </c>
      <c r="D29" s="219">
        <v>9351</v>
      </c>
      <c r="E29" s="8"/>
      <c r="F29" s="8">
        <f t="shared" si="0"/>
        <v>9351</v>
      </c>
      <c r="G29" s="8"/>
      <c r="H29" s="417">
        <f t="shared" si="1"/>
        <v>9351</v>
      </c>
      <c r="I29" s="12"/>
      <c r="K29" s="430" t="s">
        <v>400</v>
      </c>
      <c r="L29" s="431" t="s">
        <v>401</v>
      </c>
      <c r="M29" s="432">
        <v>2203509642</v>
      </c>
      <c r="N29" s="433">
        <v>215514100</v>
      </c>
      <c r="O29" s="434">
        <f t="shared" si="2"/>
        <v>1987995542</v>
      </c>
      <c r="P29" s="435">
        <v>2005</v>
      </c>
      <c r="Q29" s="436">
        <v>0.82679999999999998</v>
      </c>
      <c r="R29" s="437">
        <f t="shared" si="3"/>
        <v>2404445503</v>
      </c>
      <c r="S29" s="438">
        <f t="shared" si="4"/>
        <v>215514100</v>
      </c>
      <c r="T29" s="439">
        <v>115372634</v>
      </c>
      <c r="U29" s="439">
        <v>995419327</v>
      </c>
      <c r="V29" s="437">
        <f t="shared" si="5"/>
        <v>3730751564</v>
      </c>
      <c r="X29" s="466" t="s">
        <v>400</v>
      </c>
      <c r="Y29" s="467" t="s">
        <v>666</v>
      </c>
      <c r="Z29" s="468">
        <v>3730751564</v>
      </c>
      <c r="AA29" s="469">
        <v>20817593.727120005</v>
      </c>
      <c r="AB29" s="432">
        <v>8622665</v>
      </c>
      <c r="AC29" s="432">
        <v>232778</v>
      </c>
      <c r="AD29" s="37">
        <v>29673036.727120005</v>
      </c>
      <c r="AE29" s="470">
        <v>9351</v>
      </c>
      <c r="AF29" s="467">
        <v>3173</v>
      </c>
      <c r="AG29" s="471">
        <v>0.61480000000000001</v>
      </c>
      <c r="AI29" s="552" t="s">
        <v>400</v>
      </c>
      <c r="AJ29" s="553" t="s">
        <v>666</v>
      </c>
      <c r="AK29" s="541">
        <v>29673036.727120005</v>
      </c>
      <c r="AL29" s="777">
        <v>9351</v>
      </c>
      <c r="AM29" s="554">
        <v>3173</v>
      </c>
      <c r="AN29" s="555">
        <v>0.61480000000000001</v>
      </c>
      <c r="AO29" s="556">
        <v>0.186</v>
      </c>
      <c r="AP29" s="557">
        <v>0.82850000000000001</v>
      </c>
      <c r="AQ29" s="555">
        <v>0.67879999999999996</v>
      </c>
      <c r="AR29" s="558">
        <v>0.67879999999999996</v>
      </c>
      <c r="AS29" s="778">
        <v>1160.42</v>
      </c>
      <c r="AT29" s="779">
        <v>549.09999999999991</v>
      </c>
      <c r="AU29" s="561">
        <v>5134634</v>
      </c>
      <c r="AV29" s="717">
        <v>1</v>
      </c>
      <c r="AW29" s="554">
        <v>5134634</v>
      </c>
      <c r="AX29" s="563" t="s">
        <v>653</v>
      </c>
      <c r="AY29" s="204">
        <v>0</v>
      </c>
      <c r="AZ29" s="554">
        <v>5134634</v>
      </c>
      <c r="BB29" s="234" t="s">
        <v>400</v>
      </c>
      <c r="BC29" s="235" t="s">
        <v>705</v>
      </c>
      <c r="BD29" s="227">
        <v>3730751564</v>
      </c>
      <c r="BE29" s="228">
        <v>936.80399999999997</v>
      </c>
      <c r="BF29" s="236">
        <v>3982425</v>
      </c>
      <c r="BG29" s="738">
        <v>0.186</v>
      </c>
      <c r="BH29" s="231"/>
      <c r="BI29" s="232">
        <v>9351</v>
      </c>
      <c r="BJ29" s="237">
        <v>9.98</v>
      </c>
      <c r="BK29" s="232">
        <v>54880</v>
      </c>
      <c r="BL29" s="238">
        <v>59</v>
      </c>
      <c r="BN29" s="491" t="s">
        <v>400</v>
      </c>
      <c r="BO29" s="780" t="s">
        <v>666</v>
      </c>
      <c r="BP29" s="493">
        <v>0.83699999999999997</v>
      </c>
      <c r="BQ29" s="493">
        <v>0.84660000000000002</v>
      </c>
      <c r="BR29" s="493">
        <v>0.81010000000000004</v>
      </c>
      <c r="BS29" s="126"/>
      <c r="BT29" s="494">
        <v>2005</v>
      </c>
      <c r="BU29" s="120">
        <v>0.82679999999999998</v>
      </c>
      <c r="BV29" s="495"/>
      <c r="BW29" s="496">
        <v>0.81499999999999995</v>
      </c>
      <c r="BX29" s="497">
        <v>0.67400000000000004</v>
      </c>
      <c r="BY29" s="498">
        <v>1.2079</v>
      </c>
      <c r="CA29" s="264" t="s">
        <v>400</v>
      </c>
      <c r="CB29" s="265" t="s">
        <v>705</v>
      </c>
      <c r="CC29" s="232">
        <v>27563</v>
      </c>
      <c r="CD29" s="232">
        <v>28646</v>
      </c>
      <c r="CE29" s="232">
        <v>29688</v>
      </c>
      <c r="CF29" s="266">
        <v>28632.333333333332</v>
      </c>
      <c r="CG29" s="267">
        <v>0.82850000000000001</v>
      </c>
      <c r="CH29" s="263"/>
      <c r="CI29" s="268">
        <v>-1055.6666666666679</v>
      </c>
      <c r="CJ29" s="267">
        <v>-3.56E-2</v>
      </c>
      <c r="CL29" s="642" t="s">
        <v>400</v>
      </c>
      <c r="CM29" s="643" t="s">
        <v>705</v>
      </c>
      <c r="CN29" s="644">
        <v>0.67879999999999996</v>
      </c>
      <c r="CO29" s="636"/>
      <c r="CP29" s="645">
        <v>9351</v>
      </c>
      <c r="CQ29" s="783">
        <v>6131808</v>
      </c>
      <c r="CR29" s="783">
        <v>0</v>
      </c>
      <c r="CS29" s="647">
        <v>6131808</v>
      </c>
      <c r="CT29" s="648">
        <v>655.74</v>
      </c>
      <c r="CU29" s="649"/>
      <c r="CV29" s="21">
        <v>1160.42</v>
      </c>
      <c r="CW29" s="121">
        <v>549.09999999999991</v>
      </c>
      <c r="CX29" s="19">
        <v>0.56499999999999995</v>
      </c>
      <c r="CY29" s="14"/>
      <c r="CZ29" s="650">
        <v>0.67400000000000004</v>
      </c>
      <c r="DA29" s="653">
        <v>1</v>
      </c>
      <c r="DB29" s="641"/>
      <c r="DC29" s="19">
        <v>1</v>
      </c>
      <c r="DE29" s="680" t="s">
        <v>400</v>
      </c>
      <c r="DF29" s="681" t="s">
        <v>666</v>
      </c>
      <c r="DG29" s="670" t="s">
        <v>201</v>
      </c>
      <c r="DH29" s="671">
        <v>1</v>
      </c>
      <c r="DI29" s="672"/>
      <c r="DJ29" s="673">
        <v>0.81499999999999995</v>
      </c>
      <c r="DK29" s="785">
        <v>0.8548</v>
      </c>
      <c r="DL29" s="682">
        <v>0.69699999999999995</v>
      </c>
      <c r="DM29" s="683">
        <v>0.69699999999999995</v>
      </c>
      <c r="DN29" s="684"/>
      <c r="DO29" s="676">
        <v>0.81499999999999995</v>
      </c>
      <c r="DP29" s="677">
        <v>0.82679999999999998</v>
      </c>
      <c r="DQ29" s="682">
        <v>0.67400000000000004</v>
      </c>
      <c r="DR29" s="679" t="s">
        <v>653</v>
      </c>
      <c r="DS29" s="352"/>
      <c r="DT29" s="701" t="s">
        <v>653</v>
      </c>
      <c r="DU29" s="692"/>
      <c r="DV29" s="702"/>
      <c r="DX29" s="60" t="s">
        <v>376</v>
      </c>
      <c r="DY29" s="84" t="s">
        <v>29</v>
      </c>
      <c r="DZ29" s="60" t="s">
        <v>8</v>
      </c>
      <c r="EA29" s="61" t="s">
        <v>30</v>
      </c>
      <c r="EB29" s="404">
        <v>117</v>
      </c>
      <c r="EC29" s="62"/>
      <c r="ED29" s="63">
        <v>117</v>
      </c>
      <c r="EE29" s="63">
        <v>13534</v>
      </c>
      <c r="EF29" s="62"/>
      <c r="EG29" s="64">
        <v>8.6448943401802869E-3</v>
      </c>
      <c r="EH29" s="62"/>
      <c r="EI29" s="405">
        <v>0</v>
      </c>
      <c r="EJ29" s="63"/>
      <c r="EK29" s="63">
        <v>31010</v>
      </c>
      <c r="EL29" s="65"/>
      <c r="EM29" s="160"/>
      <c r="EN29" s="160"/>
      <c r="EO29" s="128"/>
      <c r="EP29" s="356"/>
      <c r="EQ29" s="356"/>
      <c r="ER29" s="356"/>
      <c r="ES29" s="302" t="s">
        <v>392</v>
      </c>
      <c r="ET29" s="301" t="s">
        <v>393</v>
      </c>
      <c r="EU29" s="303">
        <v>0</v>
      </c>
      <c r="EX29" s="310"/>
    </row>
    <row r="30" spans="1:154" ht="15">
      <c r="A30" s="77" t="s">
        <v>402</v>
      </c>
      <c r="B30" s="7" t="s">
        <v>403</v>
      </c>
      <c r="C30" s="218">
        <v>15100</v>
      </c>
      <c r="D30" s="219">
        <v>15100</v>
      </c>
      <c r="E30" s="8"/>
      <c r="F30" s="8">
        <f t="shared" si="0"/>
        <v>15100</v>
      </c>
      <c r="G30" s="8"/>
      <c r="H30" s="417">
        <f t="shared" si="1"/>
        <v>15100</v>
      </c>
      <c r="I30" s="12"/>
      <c r="K30" s="430" t="s">
        <v>402</v>
      </c>
      <c r="L30" s="431" t="s">
        <v>403</v>
      </c>
      <c r="M30" s="432">
        <v>5461435475</v>
      </c>
      <c r="N30" s="433">
        <v>65391567</v>
      </c>
      <c r="O30" s="434">
        <f t="shared" si="2"/>
        <v>5396043908</v>
      </c>
      <c r="P30" s="435">
        <v>2002</v>
      </c>
      <c r="Q30" s="436">
        <v>0.66830000000000001</v>
      </c>
      <c r="R30" s="437">
        <f t="shared" si="3"/>
        <v>8074283867</v>
      </c>
      <c r="S30" s="438">
        <f t="shared" si="4"/>
        <v>65391567</v>
      </c>
      <c r="T30" s="439">
        <v>106631760</v>
      </c>
      <c r="U30" s="439">
        <v>1449259923</v>
      </c>
      <c r="V30" s="437">
        <f t="shared" si="5"/>
        <v>9695567117</v>
      </c>
      <c r="X30" s="466" t="s">
        <v>402</v>
      </c>
      <c r="Y30" s="467" t="s">
        <v>403</v>
      </c>
      <c r="Z30" s="468">
        <v>9695567117</v>
      </c>
      <c r="AA30" s="469">
        <v>54101264.512860008</v>
      </c>
      <c r="AB30" s="432">
        <v>18768597</v>
      </c>
      <c r="AC30" s="432">
        <v>522798</v>
      </c>
      <c r="AD30" s="37">
        <v>73392659.51286</v>
      </c>
      <c r="AE30" s="470">
        <v>15100</v>
      </c>
      <c r="AF30" s="467">
        <v>4860</v>
      </c>
      <c r="AG30" s="471">
        <v>0.94169999999999998</v>
      </c>
      <c r="AI30" s="552" t="s">
        <v>402</v>
      </c>
      <c r="AJ30" s="553" t="s">
        <v>403</v>
      </c>
      <c r="AK30" s="541">
        <v>73392659.51286</v>
      </c>
      <c r="AL30" s="777">
        <v>15100</v>
      </c>
      <c r="AM30" s="554">
        <v>4860</v>
      </c>
      <c r="AN30" s="555">
        <v>0.94169999999999998</v>
      </c>
      <c r="AO30" s="556">
        <v>0.63929999999999998</v>
      </c>
      <c r="AP30" s="557">
        <v>0.99990000000000001</v>
      </c>
      <c r="AQ30" s="555">
        <v>0.94059999999999999</v>
      </c>
      <c r="AR30" s="558">
        <v>0.94059999999999999</v>
      </c>
      <c r="AS30" s="778">
        <v>1607.97</v>
      </c>
      <c r="AT30" s="779">
        <v>101.54999999999995</v>
      </c>
      <c r="AU30" s="561">
        <v>1533405</v>
      </c>
      <c r="AV30" s="717">
        <v>0.71399999999999997</v>
      </c>
      <c r="AW30" s="554">
        <v>1094851</v>
      </c>
      <c r="AX30" s="563" t="s">
        <v>653</v>
      </c>
      <c r="AY30" s="204">
        <v>0</v>
      </c>
      <c r="AZ30" s="554">
        <v>1094851</v>
      </c>
      <c r="BB30" s="234" t="s">
        <v>402</v>
      </c>
      <c r="BC30" s="235" t="s">
        <v>706</v>
      </c>
      <c r="BD30" s="227">
        <v>9695567117</v>
      </c>
      <c r="BE30" s="228">
        <v>708.42700000000002</v>
      </c>
      <c r="BF30" s="236">
        <v>13686050</v>
      </c>
      <c r="BG30" s="738">
        <v>0.63929999999999998</v>
      </c>
      <c r="BH30" s="231"/>
      <c r="BI30" s="232">
        <v>15100</v>
      </c>
      <c r="BJ30" s="237">
        <v>21.31</v>
      </c>
      <c r="BK30" s="232">
        <v>98095</v>
      </c>
      <c r="BL30" s="238">
        <v>138</v>
      </c>
      <c r="BN30" s="491" t="s">
        <v>402</v>
      </c>
      <c r="BO30" s="780" t="s">
        <v>403</v>
      </c>
      <c r="BP30" s="493">
        <v>0.68610000000000004</v>
      </c>
      <c r="BQ30" s="493">
        <v>0.66149999999999998</v>
      </c>
      <c r="BR30" s="493">
        <v>0.66680000000000006</v>
      </c>
      <c r="BS30" s="126"/>
      <c r="BT30" s="500">
        <v>2002</v>
      </c>
      <c r="BU30" s="120">
        <v>0.66830000000000001</v>
      </c>
      <c r="BV30" s="495"/>
      <c r="BW30" s="496">
        <v>0.61</v>
      </c>
      <c r="BX30" s="497">
        <v>0.40799999999999997</v>
      </c>
      <c r="BY30" s="498">
        <v>0.73119999999999996</v>
      </c>
      <c r="CA30" s="264" t="s">
        <v>402</v>
      </c>
      <c r="CB30" s="265" t="s">
        <v>706</v>
      </c>
      <c r="CC30" s="232">
        <v>32470</v>
      </c>
      <c r="CD30" s="232">
        <v>35075</v>
      </c>
      <c r="CE30" s="232">
        <v>36121</v>
      </c>
      <c r="CF30" s="266">
        <v>34555.333333333336</v>
      </c>
      <c r="CG30" s="267">
        <v>0.99990000000000001</v>
      </c>
      <c r="CH30" s="263"/>
      <c r="CI30" s="268">
        <v>-1565.6666666666642</v>
      </c>
      <c r="CJ30" s="267">
        <v>-4.3299999999999998E-2</v>
      </c>
      <c r="CL30" s="642" t="s">
        <v>402</v>
      </c>
      <c r="CM30" s="643" t="s">
        <v>706</v>
      </c>
      <c r="CN30" s="644">
        <v>0.94059999999999999</v>
      </c>
      <c r="CO30" s="636"/>
      <c r="CP30" s="645">
        <v>15100</v>
      </c>
      <c r="CQ30" s="783">
        <v>17332275</v>
      </c>
      <c r="CR30" s="783">
        <v>0</v>
      </c>
      <c r="CS30" s="647">
        <v>17332275</v>
      </c>
      <c r="CT30" s="648">
        <v>1147.83</v>
      </c>
      <c r="CU30" s="649"/>
      <c r="CV30" s="21">
        <v>1607.97</v>
      </c>
      <c r="CW30" s="121">
        <v>101.54999999999995</v>
      </c>
      <c r="CX30" s="19">
        <v>0.71399999999999997</v>
      </c>
      <c r="CY30" s="14"/>
      <c r="CZ30" s="650">
        <v>0.40799999999999997</v>
      </c>
      <c r="DA30" s="653" t="s">
        <v>4</v>
      </c>
      <c r="DB30" s="641"/>
      <c r="DC30" s="19">
        <v>0.71399999999999997</v>
      </c>
      <c r="DE30" s="680" t="s">
        <v>402</v>
      </c>
      <c r="DF30" s="681" t="s">
        <v>403</v>
      </c>
      <c r="DG30" s="670" t="s">
        <v>201</v>
      </c>
      <c r="DH30" s="671">
        <v>0.71399999999999997</v>
      </c>
      <c r="DI30" s="672"/>
      <c r="DJ30" s="673">
        <v>0.61</v>
      </c>
      <c r="DK30" s="785">
        <v>0.69650000000000001</v>
      </c>
      <c r="DL30" s="682">
        <v>0.42499999999999999</v>
      </c>
      <c r="DM30" s="683" t="s">
        <v>653</v>
      </c>
      <c r="DN30" s="684"/>
      <c r="DO30" s="676">
        <v>0.61</v>
      </c>
      <c r="DP30" s="677">
        <v>0.66830000000000001</v>
      </c>
      <c r="DQ30" s="682">
        <v>0.40799999999999997</v>
      </c>
      <c r="DR30" s="679">
        <v>0.40799999999999997</v>
      </c>
      <c r="DS30" s="352"/>
      <c r="DT30" s="701" t="s">
        <v>653</v>
      </c>
      <c r="DU30" s="692"/>
      <c r="DV30" s="702"/>
      <c r="DX30" s="71" t="s">
        <v>378</v>
      </c>
      <c r="DY30" s="86" t="s">
        <v>378</v>
      </c>
      <c r="DZ30" s="71" t="s">
        <v>901</v>
      </c>
      <c r="EA30" s="72" t="s">
        <v>379</v>
      </c>
      <c r="EB30" s="404">
        <v>29298</v>
      </c>
      <c r="EC30" s="56"/>
      <c r="ED30" s="57">
        <v>29298</v>
      </c>
      <c r="EE30" s="57"/>
      <c r="EF30" s="56"/>
      <c r="EG30" s="73">
        <v>0.86450280318678074</v>
      </c>
      <c r="EH30" s="56"/>
      <c r="EI30" s="405">
        <v>0</v>
      </c>
      <c r="EJ30" s="57"/>
      <c r="EK30" s="57">
        <v>0</v>
      </c>
      <c r="EL30" s="57">
        <v>0</v>
      </c>
      <c r="EM30" s="158">
        <v>0</v>
      </c>
      <c r="EN30" s="158"/>
      <c r="EO30" s="58"/>
      <c r="EP30" s="356"/>
      <c r="EQ30" s="356"/>
      <c r="ER30" s="356"/>
      <c r="ES30" s="302" t="s">
        <v>394</v>
      </c>
      <c r="ET30" s="301" t="s">
        <v>395</v>
      </c>
      <c r="EU30" s="303">
        <v>408900</v>
      </c>
      <c r="EX30" s="310"/>
    </row>
    <row r="31" spans="1:154" ht="15">
      <c r="A31" s="77" t="s">
        <v>404</v>
      </c>
      <c r="B31" s="7" t="s">
        <v>405</v>
      </c>
      <c r="C31" s="218">
        <v>52443</v>
      </c>
      <c r="D31" s="219">
        <v>52741</v>
      </c>
      <c r="E31" s="8"/>
      <c r="F31" s="8">
        <f t="shared" si="0"/>
        <v>52741</v>
      </c>
      <c r="G31" s="8"/>
      <c r="H31" s="417">
        <f t="shared" si="1"/>
        <v>52741</v>
      </c>
      <c r="I31" s="12"/>
      <c r="K31" s="430" t="s">
        <v>404</v>
      </c>
      <c r="L31" s="431" t="s">
        <v>405</v>
      </c>
      <c r="M31" s="432">
        <v>17125386563</v>
      </c>
      <c r="N31" s="433">
        <v>79917872</v>
      </c>
      <c r="O31" s="434">
        <f t="shared" si="2"/>
        <v>17045468691</v>
      </c>
      <c r="P31" s="435">
        <v>2009</v>
      </c>
      <c r="Q31" s="436">
        <v>0.99890000000000001</v>
      </c>
      <c r="R31" s="437">
        <f t="shared" si="3"/>
        <v>17064239354</v>
      </c>
      <c r="S31" s="438">
        <f t="shared" si="4"/>
        <v>79917872</v>
      </c>
      <c r="T31" s="439">
        <v>353893757</v>
      </c>
      <c r="U31" s="439">
        <v>3181186142</v>
      </c>
      <c r="V31" s="437">
        <f t="shared" si="5"/>
        <v>20679237125</v>
      </c>
      <c r="X31" s="466" t="s">
        <v>404</v>
      </c>
      <c r="Y31" s="467" t="s">
        <v>667</v>
      </c>
      <c r="Z31" s="468">
        <v>20679237125</v>
      </c>
      <c r="AA31" s="469">
        <v>115390143.15750001</v>
      </c>
      <c r="AB31" s="432">
        <v>51797270</v>
      </c>
      <c r="AC31" s="432">
        <v>921060</v>
      </c>
      <c r="AD31" s="37">
        <v>168108473.15750003</v>
      </c>
      <c r="AE31" s="470">
        <v>52741</v>
      </c>
      <c r="AF31" s="467">
        <v>3187</v>
      </c>
      <c r="AG31" s="471">
        <v>0.61750000000000005</v>
      </c>
      <c r="AI31" s="552" t="s">
        <v>404</v>
      </c>
      <c r="AJ31" s="553" t="s">
        <v>667</v>
      </c>
      <c r="AK31" s="541">
        <v>168108473.15750003</v>
      </c>
      <c r="AL31" s="777">
        <v>52741</v>
      </c>
      <c r="AM31" s="554">
        <v>3187</v>
      </c>
      <c r="AN31" s="555">
        <v>0.61750000000000005</v>
      </c>
      <c r="AO31" s="556">
        <v>1.4799</v>
      </c>
      <c r="AP31" s="557">
        <v>1.101</v>
      </c>
      <c r="AQ31" s="555">
        <v>0.94550000000000001</v>
      </c>
      <c r="AR31" s="558">
        <v>0.94550000000000001</v>
      </c>
      <c r="AS31" s="778">
        <v>1616.35</v>
      </c>
      <c r="AT31" s="779">
        <v>93.170000000000073</v>
      </c>
      <c r="AU31" s="561">
        <v>4913879</v>
      </c>
      <c r="AV31" s="717">
        <v>1</v>
      </c>
      <c r="AW31" s="554">
        <v>4913879</v>
      </c>
      <c r="AX31" s="563" t="s">
        <v>653</v>
      </c>
      <c r="AY31" s="204">
        <v>0</v>
      </c>
      <c r="AZ31" s="554">
        <v>4913879</v>
      </c>
      <c r="BB31" s="234" t="s">
        <v>404</v>
      </c>
      <c r="BC31" s="235" t="s">
        <v>707</v>
      </c>
      <c r="BD31" s="227">
        <v>20679237125</v>
      </c>
      <c r="BE31" s="228">
        <v>652.71600000000001</v>
      </c>
      <c r="BF31" s="236">
        <v>31681830</v>
      </c>
      <c r="BG31" s="738">
        <v>1.4799</v>
      </c>
      <c r="BH31" s="231"/>
      <c r="BI31" s="232">
        <v>52741</v>
      </c>
      <c r="BJ31" s="237">
        <v>80.8</v>
      </c>
      <c r="BK31" s="232">
        <v>316662</v>
      </c>
      <c r="BL31" s="238">
        <v>485</v>
      </c>
      <c r="BN31" s="491" t="s">
        <v>404</v>
      </c>
      <c r="BO31" s="780" t="s">
        <v>667</v>
      </c>
      <c r="BP31" s="493">
        <v>0.86</v>
      </c>
      <c r="BQ31" s="493">
        <v>0.81720000000000004</v>
      </c>
      <c r="BR31" s="499">
        <v>0.99890000000000001</v>
      </c>
      <c r="BS31" s="126"/>
      <c r="BT31" s="494">
        <v>2009</v>
      </c>
      <c r="BU31" s="120">
        <v>0.99890000000000001</v>
      </c>
      <c r="BV31" s="495"/>
      <c r="BW31" s="496">
        <v>0.76600000000000001</v>
      </c>
      <c r="BX31" s="497">
        <v>0.76500000000000001</v>
      </c>
      <c r="BY31" s="498">
        <v>1.371</v>
      </c>
      <c r="CA31" s="264" t="s">
        <v>404</v>
      </c>
      <c r="CB31" s="265" t="s">
        <v>707</v>
      </c>
      <c r="CC31" s="232">
        <v>35318</v>
      </c>
      <c r="CD31" s="232">
        <v>38037</v>
      </c>
      <c r="CE31" s="232">
        <v>40791</v>
      </c>
      <c r="CF31" s="266">
        <v>38048.666666666664</v>
      </c>
      <c r="CG31" s="267">
        <v>1.101</v>
      </c>
      <c r="CH31" s="263"/>
      <c r="CI31" s="268">
        <v>-2742.3333333333358</v>
      </c>
      <c r="CJ31" s="267">
        <v>-6.7199999999999996E-2</v>
      </c>
      <c r="CL31" s="642" t="s">
        <v>404</v>
      </c>
      <c r="CM31" s="643" t="s">
        <v>707</v>
      </c>
      <c r="CN31" s="644">
        <v>0.94550000000000001</v>
      </c>
      <c r="CO31" s="636"/>
      <c r="CP31" s="645">
        <v>52741</v>
      </c>
      <c r="CQ31" s="783">
        <v>71812043</v>
      </c>
      <c r="CR31" s="783">
        <v>0</v>
      </c>
      <c r="CS31" s="647">
        <v>71812043</v>
      </c>
      <c r="CT31" s="648">
        <v>1361.6</v>
      </c>
      <c r="CU31" s="649"/>
      <c r="CV31" s="21">
        <v>1616.35</v>
      </c>
      <c r="CW31" s="121">
        <v>93.170000000000073</v>
      </c>
      <c r="CX31" s="19">
        <v>0.84199999999999997</v>
      </c>
      <c r="CY31" s="14"/>
      <c r="CZ31" s="650">
        <v>0.76500000000000001</v>
      </c>
      <c r="DA31" s="653">
        <v>1</v>
      </c>
      <c r="DB31" s="641"/>
      <c r="DC31" s="19">
        <v>1</v>
      </c>
      <c r="DE31" s="680" t="s">
        <v>404</v>
      </c>
      <c r="DF31" s="681" t="s">
        <v>667</v>
      </c>
      <c r="DG31" s="670" t="s">
        <v>201</v>
      </c>
      <c r="DH31" s="671">
        <v>1</v>
      </c>
      <c r="DI31" s="672"/>
      <c r="DJ31" s="673">
        <v>0.86</v>
      </c>
      <c r="DK31" s="785">
        <v>0.84470000000000001</v>
      </c>
      <c r="DL31" s="682">
        <v>0.72599999999999998</v>
      </c>
      <c r="DM31" s="683">
        <v>0.72599999999999998</v>
      </c>
      <c r="DN31" s="684"/>
      <c r="DO31" s="676">
        <v>0.76600000000000001</v>
      </c>
      <c r="DP31" s="677">
        <v>0.99890000000000001</v>
      </c>
      <c r="DQ31" s="682">
        <v>0.76500000000000001</v>
      </c>
      <c r="DR31" s="679" t="s">
        <v>653</v>
      </c>
      <c r="DS31" s="352"/>
      <c r="DT31" s="701" t="s">
        <v>653</v>
      </c>
      <c r="DU31" s="692"/>
      <c r="DV31" s="702"/>
      <c r="DX31" s="48">
        <v>130</v>
      </c>
      <c r="DY31" s="162" t="s">
        <v>821</v>
      </c>
      <c r="DZ31" s="54" t="s">
        <v>8</v>
      </c>
      <c r="EA31" s="162" t="s">
        <v>822</v>
      </c>
      <c r="EB31" s="404">
        <v>525</v>
      </c>
      <c r="EC31" s="51"/>
      <c r="ED31" s="50">
        <v>525</v>
      </c>
      <c r="EE31" s="50"/>
      <c r="EF31" s="51"/>
      <c r="EG31" s="52">
        <v>1.5491295367365005E-2</v>
      </c>
      <c r="EH31" s="51"/>
      <c r="EI31" s="405">
        <v>0</v>
      </c>
      <c r="EJ31" s="50"/>
      <c r="EK31" s="50">
        <v>0</v>
      </c>
      <c r="EL31" s="50"/>
      <c r="EM31" s="159"/>
      <c r="EN31" s="159"/>
      <c r="EO31" s="49"/>
      <c r="EP31" s="356"/>
      <c r="EQ31" s="356"/>
      <c r="ER31" s="356"/>
      <c r="ES31" s="302" t="s">
        <v>396</v>
      </c>
      <c r="ET31" s="301" t="s">
        <v>397</v>
      </c>
      <c r="EU31" s="303">
        <v>0</v>
      </c>
      <c r="EX31" s="310"/>
    </row>
    <row r="32" spans="1:154" ht="15">
      <c r="A32" s="77" t="s">
        <v>406</v>
      </c>
      <c r="B32" s="7" t="s">
        <v>407</v>
      </c>
      <c r="C32" s="218">
        <v>3924</v>
      </c>
      <c r="D32" s="219">
        <v>3924</v>
      </c>
      <c r="E32" s="8"/>
      <c r="F32" s="8">
        <f t="shared" si="0"/>
        <v>3924</v>
      </c>
      <c r="G32" s="8"/>
      <c r="H32" s="417">
        <f t="shared" si="1"/>
        <v>3924</v>
      </c>
      <c r="I32" s="12"/>
      <c r="K32" s="430" t="s">
        <v>406</v>
      </c>
      <c r="L32" s="431" t="s">
        <v>407</v>
      </c>
      <c r="M32" s="432">
        <v>7784022863</v>
      </c>
      <c r="N32" s="433">
        <v>64175733</v>
      </c>
      <c r="O32" s="434">
        <f t="shared" si="2"/>
        <v>7719847130</v>
      </c>
      <c r="P32" s="435">
        <v>2005</v>
      </c>
      <c r="Q32" s="436">
        <v>0.89159999999999995</v>
      </c>
      <c r="R32" s="437">
        <f t="shared" si="3"/>
        <v>8658419841</v>
      </c>
      <c r="S32" s="438">
        <f t="shared" si="4"/>
        <v>64175733</v>
      </c>
      <c r="T32" s="439">
        <v>70398266</v>
      </c>
      <c r="U32" s="439">
        <v>384565996</v>
      </c>
      <c r="V32" s="437">
        <f t="shared" si="5"/>
        <v>9177559836</v>
      </c>
      <c r="X32" s="466" t="s">
        <v>406</v>
      </c>
      <c r="Y32" s="467" t="s">
        <v>407</v>
      </c>
      <c r="Z32" s="468">
        <v>9177559836</v>
      </c>
      <c r="AA32" s="469">
        <v>51210783.884880006</v>
      </c>
      <c r="AB32" s="432">
        <v>7709613</v>
      </c>
      <c r="AC32" s="432">
        <v>329380</v>
      </c>
      <c r="AD32" s="37">
        <v>59249776.884880006</v>
      </c>
      <c r="AE32" s="470">
        <v>3924</v>
      </c>
      <c r="AF32" s="467">
        <v>15099</v>
      </c>
      <c r="AG32" s="471">
        <v>2.9256000000000002</v>
      </c>
      <c r="AI32" s="552" t="s">
        <v>406</v>
      </c>
      <c r="AJ32" s="553" t="s">
        <v>407</v>
      </c>
      <c r="AK32" s="541">
        <v>59249776.884880006</v>
      </c>
      <c r="AL32" s="777">
        <v>3924</v>
      </c>
      <c r="AM32" s="554">
        <v>15099</v>
      </c>
      <c r="AN32" s="555">
        <v>2.9256000000000002</v>
      </c>
      <c r="AO32" s="556">
        <v>1.6380999999999999</v>
      </c>
      <c r="AP32" s="557">
        <v>0.97799999999999998</v>
      </c>
      <c r="AQ32" s="555">
        <v>1.8229999999999997</v>
      </c>
      <c r="AR32" s="558" t="s">
        <v>4</v>
      </c>
      <c r="AS32" s="778" t="s">
        <v>4</v>
      </c>
      <c r="AT32" s="779" t="s">
        <v>4</v>
      </c>
      <c r="AU32" s="561">
        <v>0</v>
      </c>
      <c r="AV32" s="717" t="s">
        <v>4</v>
      </c>
      <c r="AW32" s="554">
        <v>0</v>
      </c>
      <c r="AX32" s="563" t="s">
        <v>653</v>
      </c>
      <c r="AY32" s="204">
        <v>0</v>
      </c>
      <c r="AZ32" s="554">
        <v>0</v>
      </c>
      <c r="BB32" s="234" t="s">
        <v>406</v>
      </c>
      <c r="BC32" s="235" t="s">
        <v>708</v>
      </c>
      <c r="BD32" s="227">
        <v>9177559836</v>
      </c>
      <c r="BE32" s="228">
        <v>261.69600000000003</v>
      </c>
      <c r="BF32" s="236">
        <v>35069546</v>
      </c>
      <c r="BG32" s="738">
        <v>1.6380999999999999</v>
      </c>
      <c r="BH32" s="231"/>
      <c r="BI32" s="232">
        <v>3924</v>
      </c>
      <c r="BJ32" s="237">
        <v>14.99</v>
      </c>
      <c r="BK32" s="232">
        <v>23788</v>
      </c>
      <c r="BL32" s="238">
        <v>91</v>
      </c>
      <c r="BN32" s="491" t="s">
        <v>406</v>
      </c>
      <c r="BO32" s="780" t="s">
        <v>407</v>
      </c>
      <c r="BP32" s="493">
        <v>0.73829999999999996</v>
      </c>
      <c r="BQ32" s="493">
        <v>0.85370000000000001</v>
      </c>
      <c r="BR32" s="493">
        <v>0.96799999999999997</v>
      </c>
      <c r="BS32" s="126"/>
      <c r="BT32" s="494">
        <v>2005</v>
      </c>
      <c r="BU32" s="120">
        <v>0.89159999999999995</v>
      </c>
      <c r="BV32" s="495"/>
      <c r="BW32" s="496">
        <v>0.32</v>
      </c>
      <c r="BX32" s="497">
        <v>0.28499999999999998</v>
      </c>
      <c r="BY32" s="498">
        <v>0.51080000000000003</v>
      </c>
      <c r="CA32" s="264" t="s">
        <v>406</v>
      </c>
      <c r="CB32" s="265" t="s">
        <v>708</v>
      </c>
      <c r="CC32" s="232">
        <v>32284</v>
      </c>
      <c r="CD32" s="232">
        <v>34167</v>
      </c>
      <c r="CE32" s="232">
        <v>34939</v>
      </c>
      <c r="CF32" s="266">
        <v>33796.666666666664</v>
      </c>
      <c r="CG32" s="267">
        <v>0.97799999999999998</v>
      </c>
      <c r="CH32" s="263"/>
      <c r="CI32" s="268">
        <v>-1142.3333333333358</v>
      </c>
      <c r="CJ32" s="267">
        <v>-3.27E-2</v>
      </c>
      <c r="CL32" s="642" t="s">
        <v>406</v>
      </c>
      <c r="CM32" s="643" t="s">
        <v>708</v>
      </c>
      <c r="CN32" s="644" t="s">
        <v>4</v>
      </c>
      <c r="CO32" s="636"/>
      <c r="CP32" s="645">
        <v>3924</v>
      </c>
      <c r="CQ32" s="783">
        <v>8603952</v>
      </c>
      <c r="CR32" s="783">
        <v>0</v>
      </c>
      <c r="CS32" s="647">
        <v>8603952</v>
      </c>
      <c r="CT32" s="648">
        <v>2192.65</v>
      </c>
      <c r="CU32" s="649"/>
      <c r="CV32" s="21" t="s">
        <v>4</v>
      </c>
      <c r="CW32" s="121" t="s">
        <v>4</v>
      </c>
      <c r="CX32" s="19" t="s">
        <v>4</v>
      </c>
      <c r="CY32" s="14"/>
      <c r="CZ32" s="650">
        <v>0.28499999999999998</v>
      </c>
      <c r="DA32" s="653" t="s">
        <v>4</v>
      </c>
      <c r="DB32" s="641"/>
      <c r="DC32" s="19" t="s">
        <v>4</v>
      </c>
      <c r="DE32" s="680" t="s">
        <v>406</v>
      </c>
      <c r="DF32" s="681" t="s">
        <v>407</v>
      </c>
      <c r="DG32" s="670" t="s">
        <v>653</v>
      </c>
      <c r="DH32" s="671" t="s">
        <v>4</v>
      </c>
      <c r="DI32" s="672"/>
      <c r="DJ32" s="673">
        <v>0.32</v>
      </c>
      <c r="DK32" s="785">
        <v>0.8135</v>
      </c>
      <c r="DL32" s="682">
        <v>0.26</v>
      </c>
      <c r="DM32" s="683" t="s">
        <v>653</v>
      </c>
      <c r="DN32" s="684"/>
      <c r="DO32" s="676">
        <v>0.32</v>
      </c>
      <c r="DP32" s="677">
        <v>0.89159999999999995</v>
      </c>
      <c r="DQ32" s="682">
        <v>0.28499999999999998</v>
      </c>
      <c r="DR32" s="679">
        <v>0.28499999999999998</v>
      </c>
      <c r="DS32" s="352"/>
      <c r="DT32" s="701" t="s">
        <v>653</v>
      </c>
      <c r="DU32" s="692"/>
      <c r="DV32" s="702"/>
      <c r="DX32" s="60" t="s">
        <v>378</v>
      </c>
      <c r="DY32" s="84" t="s">
        <v>795</v>
      </c>
      <c r="DZ32" s="60" t="s">
        <v>901</v>
      </c>
      <c r="EA32" s="61" t="s">
        <v>796</v>
      </c>
      <c r="EB32" s="404">
        <v>5290</v>
      </c>
      <c r="EC32" s="407">
        <v>-1223</v>
      </c>
      <c r="ED32" s="63">
        <v>4067</v>
      </c>
      <c r="EE32" s="63">
        <v>33890</v>
      </c>
      <c r="EF32" s="62"/>
      <c r="EG32" s="64">
        <v>0.12000590144585424</v>
      </c>
      <c r="EH32" s="62"/>
      <c r="EI32" s="405">
        <v>0</v>
      </c>
      <c r="EJ32" s="63"/>
      <c r="EK32" s="63">
        <v>0</v>
      </c>
      <c r="EL32" s="65"/>
      <c r="EM32" s="160"/>
      <c r="EN32" s="160"/>
      <c r="EO32" s="128"/>
      <c r="EP32" s="356"/>
      <c r="EQ32" s="356"/>
      <c r="ER32" s="356"/>
      <c r="ES32" s="302" t="s">
        <v>398</v>
      </c>
      <c r="ET32" s="301" t="s">
        <v>399</v>
      </c>
      <c r="EU32" s="303">
        <v>6420009</v>
      </c>
      <c r="EX32" s="310"/>
    </row>
    <row r="33" spans="1:154" ht="15">
      <c r="A33" s="77" t="s">
        <v>408</v>
      </c>
      <c r="B33" s="7" t="s">
        <v>409</v>
      </c>
      <c r="C33" s="218">
        <v>4905</v>
      </c>
      <c r="D33" s="219">
        <v>4905</v>
      </c>
      <c r="E33" s="8"/>
      <c r="F33" s="8">
        <f t="shared" si="0"/>
        <v>4905</v>
      </c>
      <c r="G33" s="8"/>
      <c r="H33" s="417">
        <f t="shared" si="1"/>
        <v>4905</v>
      </c>
      <c r="I33" s="12"/>
      <c r="K33" s="430" t="s">
        <v>408</v>
      </c>
      <c r="L33" s="431" t="s">
        <v>409</v>
      </c>
      <c r="M33" s="432">
        <v>16703024861</v>
      </c>
      <c r="N33" s="433">
        <v>87400</v>
      </c>
      <c r="O33" s="434">
        <f t="shared" si="2"/>
        <v>16702937461</v>
      </c>
      <c r="P33" s="435">
        <v>2005</v>
      </c>
      <c r="Q33" s="436">
        <v>0.93879999999999997</v>
      </c>
      <c r="R33" s="437">
        <f t="shared" si="3"/>
        <v>17791795336</v>
      </c>
      <c r="S33" s="438">
        <f t="shared" si="4"/>
        <v>87400</v>
      </c>
      <c r="T33" s="439">
        <v>126996593</v>
      </c>
      <c r="U33" s="439">
        <v>710884641</v>
      </c>
      <c r="V33" s="437">
        <f t="shared" si="5"/>
        <v>18629763970</v>
      </c>
      <c r="X33" s="466" t="s">
        <v>408</v>
      </c>
      <c r="Y33" s="467" t="s">
        <v>409</v>
      </c>
      <c r="Z33" s="468">
        <v>18629763970</v>
      </c>
      <c r="AA33" s="469">
        <v>103954082.95260002</v>
      </c>
      <c r="AB33" s="432">
        <v>16823072</v>
      </c>
      <c r="AC33" s="432">
        <v>641012</v>
      </c>
      <c r="AD33" s="37">
        <v>121418166.95260002</v>
      </c>
      <c r="AE33" s="470">
        <v>4905</v>
      </c>
      <c r="AF33" s="467">
        <v>24754</v>
      </c>
      <c r="AG33" s="471">
        <v>4.7964000000000002</v>
      </c>
      <c r="AI33" s="552" t="s">
        <v>408</v>
      </c>
      <c r="AJ33" s="553" t="s">
        <v>409</v>
      </c>
      <c r="AK33" s="541">
        <v>121418166.95260002</v>
      </c>
      <c r="AL33" s="777">
        <v>4905</v>
      </c>
      <c r="AM33" s="554">
        <v>24754</v>
      </c>
      <c r="AN33" s="555">
        <v>4.7964000000000002</v>
      </c>
      <c r="AO33" s="556">
        <v>2.2686999999999999</v>
      </c>
      <c r="AP33" s="557">
        <v>1.0760000000000001</v>
      </c>
      <c r="AQ33" s="555">
        <v>2.6835</v>
      </c>
      <c r="AR33" s="558" t="s">
        <v>4</v>
      </c>
      <c r="AS33" s="778" t="s">
        <v>4</v>
      </c>
      <c r="AT33" s="779" t="s">
        <v>4</v>
      </c>
      <c r="AU33" s="561">
        <v>0</v>
      </c>
      <c r="AV33" s="717" t="s">
        <v>4</v>
      </c>
      <c r="AW33" s="554">
        <v>0</v>
      </c>
      <c r="AX33" s="563" t="s">
        <v>653</v>
      </c>
      <c r="AY33" s="204">
        <v>0</v>
      </c>
      <c r="AZ33" s="554">
        <v>0</v>
      </c>
      <c r="BB33" s="234" t="s">
        <v>408</v>
      </c>
      <c r="BC33" s="235" t="s">
        <v>709</v>
      </c>
      <c r="BD33" s="227">
        <v>18629763970</v>
      </c>
      <c r="BE33" s="228">
        <v>383.577</v>
      </c>
      <c r="BF33" s="236">
        <v>48568512</v>
      </c>
      <c r="BG33" s="738">
        <v>2.2686999999999999</v>
      </c>
      <c r="BH33" s="231"/>
      <c r="BI33" s="232">
        <v>4905</v>
      </c>
      <c r="BJ33" s="237">
        <v>12.79</v>
      </c>
      <c r="BK33" s="232">
        <v>34459</v>
      </c>
      <c r="BL33" s="238">
        <v>90</v>
      </c>
      <c r="BN33" s="491" t="s">
        <v>408</v>
      </c>
      <c r="BO33" s="780" t="s">
        <v>409</v>
      </c>
      <c r="BP33" s="493">
        <v>0.83079999999999998</v>
      </c>
      <c r="BQ33" s="493">
        <v>0.92459999999999998</v>
      </c>
      <c r="BR33" s="493">
        <v>0.98419999999999996</v>
      </c>
      <c r="BS33" s="126"/>
      <c r="BT33" s="494">
        <v>2005</v>
      </c>
      <c r="BU33" s="120">
        <v>0.93879999999999997</v>
      </c>
      <c r="BV33" s="495"/>
      <c r="BW33" s="496">
        <v>0.26</v>
      </c>
      <c r="BX33" s="497">
        <v>0.24399999999999999</v>
      </c>
      <c r="BY33" s="498">
        <v>0.43730000000000002</v>
      </c>
      <c r="CA33" s="264" t="s">
        <v>408</v>
      </c>
      <c r="CB33" s="265" t="s">
        <v>709</v>
      </c>
      <c r="CC33" s="232">
        <v>36022</v>
      </c>
      <c r="CD33" s="232">
        <v>37598</v>
      </c>
      <c r="CE33" s="232">
        <v>37934</v>
      </c>
      <c r="CF33" s="266">
        <v>37184.666666666664</v>
      </c>
      <c r="CG33" s="267">
        <v>1.0760000000000001</v>
      </c>
      <c r="CH33" s="263"/>
      <c r="CI33" s="268">
        <v>-749.33333333333576</v>
      </c>
      <c r="CJ33" s="267">
        <v>-1.9800000000000002E-2</v>
      </c>
      <c r="CL33" s="642" t="s">
        <v>408</v>
      </c>
      <c r="CM33" s="643" t="s">
        <v>709</v>
      </c>
      <c r="CN33" s="644" t="s">
        <v>4</v>
      </c>
      <c r="CO33" s="636"/>
      <c r="CP33" s="645">
        <v>4905</v>
      </c>
      <c r="CQ33" s="783">
        <v>19450066</v>
      </c>
      <c r="CR33" s="783">
        <v>0</v>
      </c>
      <c r="CS33" s="647">
        <v>19450066</v>
      </c>
      <c r="CT33" s="648">
        <v>3965.35</v>
      </c>
      <c r="CU33" s="649"/>
      <c r="CV33" s="21" t="s">
        <v>4</v>
      </c>
      <c r="CW33" s="121" t="s">
        <v>4</v>
      </c>
      <c r="CX33" s="19" t="s">
        <v>4</v>
      </c>
      <c r="CY33" s="14"/>
      <c r="CZ33" s="650">
        <v>0.24399999999999999</v>
      </c>
      <c r="DA33" s="653" t="s">
        <v>4</v>
      </c>
      <c r="DB33" s="641"/>
      <c r="DC33" s="19" t="s">
        <v>4</v>
      </c>
      <c r="DE33" s="680" t="s">
        <v>408</v>
      </c>
      <c r="DF33" s="681" t="s">
        <v>409</v>
      </c>
      <c r="DG33" s="670" t="s">
        <v>653</v>
      </c>
      <c r="DH33" s="671" t="s">
        <v>4</v>
      </c>
      <c r="DI33" s="672"/>
      <c r="DJ33" s="673">
        <v>0.26</v>
      </c>
      <c r="DK33" s="785">
        <v>0.87729999999999997</v>
      </c>
      <c r="DL33" s="682">
        <v>0.22800000000000001</v>
      </c>
      <c r="DM33" s="683" t="s">
        <v>653</v>
      </c>
      <c r="DN33" s="684"/>
      <c r="DO33" s="676">
        <v>0.26</v>
      </c>
      <c r="DP33" s="677">
        <v>0.93879999999999997</v>
      </c>
      <c r="DQ33" s="682">
        <v>0.24399999999999999</v>
      </c>
      <c r="DR33" s="679">
        <v>0.24399999999999999</v>
      </c>
      <c r="DS33" s="352"/>
      <c r="DT33" s="701" t="s">
        <v>653</v>
      </c>
      <c r="DU33" s="692"/>
      <c r="DV33" s="702"/>
      <c r="DX33" s="66" t="s">
        <v>380</v>
      </c>
      <c r="DY33" s="85" t="s">
        <v>380</v>
      </c>
      <c r="DZ33" s="66" t="s">
        <v>901</v>
      </c>
      <c r="EA33" s="67" t="s">
        <v>381</v>
      </c>
      <c r="EB33" s="404">
        <v>12709</v>
      </c>
      <c r="EC33" s="68"/>
      <c r="ED33" s="69">
        <v>12709</v>
      </c>
      <c r="EE33" s="69">
        <v>12709</v>
      </c>
      <c r="EF33" s="68"/>
      <c r="EG33" s="70"/>
      <c r="EH33" s="68"/>
      <c r="EI33" s="405">
        <v>5418482</v>
      </c>
      <c r="EJ33" s="69"/>
      <c r="EK33" s="69">
        <v>5418482</v>
      </c>
      <c r="EL33" s="69">
        <v>5418482</v>
      </c>
      <c r="EM33" s="161">
        <v>0</v>
      </c>
      <c r="EN33" s="161"/>
      <c r="EO33" s="129"/>
      <c r="EP33" s="356"/>
      <c r="EQ33" s="356"/>
      <c r="ER33" s="356"/>
      <c r="ES33" s="302" t="s">
        <v>400</v>
      </c>
      <c r="ET33" s="301" t="s">
        <v>666</v>
      </c>
      <c r="EU33" s="303">
        <v>3596605</v>
      </c>
      <c r="EX33" s="310"/>
    </row>
    <row r="34" spans="1:154" ht="15">
      <c r="A34" s="77" t="s">
        <v>410</v>
      </c>
      <c r="B34" s="7" t="s">
        <v>411</v>
      </c>
      <c r="C34" s="218">
        <v>20418</v>
      </c>
      <c r="D34" s="219">
        <v>25827</v>
      </c>
      <c r="E34" s="8"/>
      <c r="F34" s="8">
        <f t="shared" si="0"/>
        <v>25827</v>
      </c>
      <c r="G34" s="8"/>
      <c r="H34" s="417">
        <f t="shared" si="1"/>
        <v>25827</v>
      </c>
      <c r="I34" s="12"/>
      <c r="K34" s="430" t="s">
        <v>410</v>
      </c>
      <c r="L34" s="431" t="s">
        <v>411</v>
      </c>
      <c r="M34" s="432">
        <v>10684003953</v>
      </c>
      <c r="N34" s="433" t="s">
        <v>659</v>
      </c>
      <c r="O34" s="434">
        <f t="shared" si="2"/>
        <v>10684003953</v>
      </c>
      <c r="P34" s="435">
        <v>2007</v>
      </c>
      <c r="Q34" s="436">
        <v>0.99690000000000001</v>
      </c>
      <c r="R34" s="437">
        <f t="shared" si="3"/>
        <v>10717227358</v>
      </c>
      <c r="S34" s="438" t="str">
        <f t="shared" si="4"/>
        <v>NA</v>
      </c>
      <c r="T34" s="439">
        <v>388516645</v>
      </c>
      <c r="U34" s="439">
        <v>1878298172</v>
      </c>
      <c r="V34" s="437">
        <f t="shared" si="5"/>
        <v>12984042175</v>
      </c>
      <c r="X34" s="466" t="s">
        <v>410</v>
      </c>
      <c r="Y34" s="467" t="s">
        <v>411</v>
      </c>
      <c r="Z34" s="468">
        <v>12984042175</v>
      </c>
      <c r="AA34" s="469">
        <v>72450955.336500004</v>
      </c>
      <c r="AB34" s="432">
        <v>25071577</v>
      </c>
      <c r="AC34" s="432">
        <v>1102448</v>
      </c>
      <c r="AD34" s="37">
        <v>98624980.336500004</v>
      </c>
      <c r="AE34" s="470">
        <v>25827</v>
      </c>
      <c r="AF34" s="467">
        <v>3819</v>
      </c>
      <c r="AG34" s="471">
        <v>0.74</v>
      </c>
      <c r="AI34" s="552" t="s">
        <v>410</v>
      </c>
      <c r="AJ34" s="553" t="s">
        <v>411</v>
      </c>
      <c r="AK34" s="541">
        <v>98624980.336500004</v>
      </c>
      <c r="AL34" s="777">
        <v>25827</v>
      </c>
      <c r="AM34" s="554">
        <v>3819</v>
      </c>
      <c r="AN34" s="555">
        <v>0.74</v>
      </c>
      <c r="AO34" s="556">
        <v>1.0984</v>
      </c>
      <c r="AP34" s="557">
        <v>0.89400000000000002</v>
      </c>
      <c r="AQ34" s="555">
        <v>0.8528</v>
      </c>
      <c r="AR34" s="558">
        <v>0.8528</v>
      </c>
      <c r="AS34" s="778">
        <v>1457.88</v>
      </c>
      <c r="AT34" s="779">
        <v>251.63999999999987</v>
      </c>
      <c r="AU34" s="561">
        <v>6499106</v>
      </c>
      <c r="AV34" s="717">
        <v>0.82099999999999995</v>
      </c>
      <c r="AW34" s="554">
        <v>5335766</v>
      </c>
      <c r="AX34" s="563" t="s">
        <v>653</v>
      </c>
      <c r="AY34" s="204">
        <v>0</v>
      </c>
      <c r="AZ34" s="554">
        <v>5335766</v>
      </c>
      <c r="BB34" s="234" t="s">
        <v>410</v>
      </c>
      <c r="BC34" s="235" t="s">
        <v>710</v>
      </c>
      <c r="BD34" s="227">
        <v>12984042175</v>
      </c>
      <c r="BE34" s="228">
        <v>552.149</v>
      </c>
      <c r="BF34" s="236">
        <v>23515468</v>
      </c>
      <c r="BG34" s="738">
        <v>1.0984</v>
      </c>
      <c r="BH34" s="231"/>
      <c r="BI34" s="232">
        <v>25827</v>
      </c>
      <c r="BJ34" s="237">
        <v>46.78</v>
      </c>
      <c r="BK34" s="232">
        <v>158744</v>
      </c>
      <c r="BL34" s="238">
        <v>288</v>
      </c>
      <c r="BN34" s="491" t="s">
        <v>410</v>
      </c>
      <c r="BO34" s="780" t="s">
        <v>411</v>
      </c>
      <c r="BP34" s="499">
        <v>1</v>
      </c>
      <c r="BQ34" s="493">
        <v>0.99980000000000002</v>
      </c>
      <c r="BR34" s="493">
        <v>0.99400000000000011</v>
      </c>
      <c r="BS34" s="126"/>
      <c r="BT34" s="494">
        <v>2007</v>
      </c>
      <c r="BU34" s="120">
        <v>0.99690000000000001</v>
      </c>
      <c r="BV34" s="495"/>
      <c r="BW34" s="496">
        <v>0.54</v>
      </c>
      <c r="BX34" s="497">
        <v>0.53800000000000003</v>
      </c>
      <c r="BY34" s="498">
        <v>0.96419999999999995</v>
      </c>
      <c r="CA34" s="264" t="s">
        <v>410</v>
      </c>
      <c r="CB34" s="265" t="s">
        <v>710</v>
      </c>
      <c r="CC34" s="232">
        <v>29829</v>
      </c>
      <c r="CD34" s="232">
        <v>31107</v>
      </c>
      <c r="CE34" s="232">
        <v>31742</v>
      </c>
      <c r="CF34" s="266">
        <v>30892.666666666668</v>
      </c>
      <c r="CG34" s="267">
        <v>0.89400000000000002</v>
      </c>
      <c r="CH34" s="263"/>
      <c r="CI34" s="268">
        <v>-849.33333333333212</v>
      </c>
      <c r="CJ34" s="267">
        <v>-2.6800000000000001E-2</v>
      </c>
      <c r="CL34" s="642" t="s">
        <v>410</v>
      </c>
      <c r="CM34" s="643" t="s">
        <v>710</v>
      </c>
      <c r="CN34" s="644">
        <v>0.8528</v>
      </c>
      <c r="CO34" s="636"/>
      <c r="CP34" s="645">
        <v>25827</v>
      </c>
      <c r="CQ34" s="783">
        <v>28088691</v>
      </c>
      <c r="CR34" s="783">
        <v>2823926</v>
      </c>
      <c r="CS34" s="647">
        <v>30912617</v>
      </c>
      <c r="CT34" s="648">
        <v>1196.9100000000001</v>
      </c>
      <c r="CU34" s="649"/>
      <c r="CV34" s="21">
        <v>1457.88</v>
      </c>
      <c r="CW34" s="121">
        <v>251.63999999999987</v>
      </c>
      <c r="CX34" s="19">
        <v>0.82099999999999995</v>
      </c>
      <c r="CY34" s="14"/>
      <c r="CZ34" s="650">
        <v>0.53800000000000003</v>
      </c>
      <c r="DA34" s="653" t="s">
        <v>4</v>
      </c>
      <c r="DB34" s="641"/>
      <c r="DC34" s="19">
        <v>0.82099999999999995</v>
      </c>
      <c r="DE34" s="680" t="s">
        <v>410</v>
      </c>
      <c r="DF34" s="681" t="s">
        <v>411</v>
      </c>
      <c r="DG34" s="670" t="s">
        <v>201</v>
      </c>
      <c r="DH34" s="671">
        <v>0.82099999999999995</v>
      </c>
      <c r="DI34" s="672"/>
      <c r="DJ34" s="673">
        <v>0.54</v>
      </c>
      <c r="DK34" s="785">
        <v>0.99990000000000001</v>
      </c>
      <c r="DL34" s="682">
        <v>0.54</v>
      </c>
      <c r="DM34" s="683" t="s">
        <v>653</v>
      </c>
      <c r="DN34" s="684"/>
      <c r="DO34" s="676">
        <v>0.54</v>
      </c>
      <c r="DP34" s="677">
        <v>0.99690000000000001</v>
      </c>
      <c r="DQ34" s="682">
        <v>0.53800000000000003</v>
      </c>
      <c r="DR34" s="679">
        <v>0.53800000000000003</v>
      </c>
      <c r="DS34" s="352"/>
      <c r="DT34" s="701" t="s">
        <v>653</v>
      </c>
      <c r="DU34" s="692"/>
      <c r="DV34" s="702"/>
      <c r="DX34" s="66" t="s">
        <v>382</v>
      </c>
      <c r="DY34" s="85" t="s">
        <v>382</v>
      </c>
      <c r="DZ34" s="66" t="s">
        <v>901</v>
      </c>
      <c r="EA34" s="67" t="s">
        <v>383</v>
      </c>
      <c r="EB34" s="404">
        <v>1969</v>
      </c>
      <c r="EC34" s="68"/>
      <c r="ED34" s="69">
        <v>1969</v>
      </c>
      <c r="EE34" s="69">
        <v>1969</v>
      </c>
      <c r="EF34" s="68"/>
      <c r="EG34" s="70"/>
      <c r="EH34" s="68"/>
      <c r="EI34" s="405">
        <v>576602</v>
      </c>
      <c r="EJ34" s="69"/>
      <c r="EK34" s="69">
        <v>576602</v>
      </c>
      <c r="EL34" s="69">
        <v>576602</v>
      </c>
      <c r="EM34" s="161">
        <v>0</v>
      </c>
      <c r="EN34" s="161"/>
      <c r="EO34" s="129"/>
      <c r="EP34" s="356"/>
      <c r="EQ34" s="356"/>
      <c r="ER34" s="356"/>
      <c r="ES34" s="302" t="s">
        <v>46</v>
      </c>
      <c r="ET34" s="301" t="s">
        <v>47</v>
      </c>
      <c r="EU34" s="303">
        <v>1242064</v>
      </c>
      <c r="EX34" s="310"/>
    </row>
    <row r="35" spans="1:154" ht="15">
      <c r="A35" s="77" t="s">
        <v>412</v>
      </c>
      <c r="B35" s="7" t="s">
        <v>413</v>
      </c>
      <c r="C35" s="218">
        <v>6566</v>
      </c>
      <c r="D35" s="219">
        <v>6566</v>
      </c>
      <c r="E35" s="8"/>
      <c r="F35" s="8">
        <f t="shared" si="0"/>
        <v>6566</v>
      </c>
      <c r="G35" s="8"/>
      <c r="H35" s="417">
        <f t="shared" si="1"/>
        <v>6566</v>
      </c>
      <c r="I35" s="12"/>
      <c r="K35" s="430" t="s">
        <v>412</v>
      </c>
      <c r="L35" s="431" t="s">
        <v>413</v>
      </c>
      <c r="M35" s="432">
        <v>3529013599</v>
      </c>
      <c r="N35" s="433">
        <v>53960020</v>
      </c>
      <c r="O35" s="434">
        <f t="shared" si="2"/>
        <v>3475053579</v>
      </c>
      <c r="P35" s="435">
        <v>2009</v>
      </c>
      <c r="Q35" s="436">
        <v>1.0004999999999999</v>
      </c>
      <c r="R35" s="437">
        <f t="shared" si="3"/>
        <v>3473316921</v>
      </c>
      <c r="S35" s="438">
        <f t="shared" si="4"/>
        <v>53960020</v>
      </c>
      <c r="T35" s="439">
        <v>73077250</v>
      </c>
      <c r="U35" s="439">
        <v>654491866</v>
      </c>
      <c r="V35" s="437">
        <f t="shared" si="5"/>
        <v>4254846057</v>
      </c>
      <c r="X35" s="466" t="s">
        <v>412</v>
      </c>
      <c r="Y35" s="467" t="s">
        <v>413</v>
      </c>
      <c r="Z35" s="468">
        <v>4254846057</v>
      </c>
      <c r="AA35" s="469">
        <v>23742040.998060003</v>
      </c>
      <c r="AB35" s="432">
        <v>7457922</v>
      </c>
      <c r="AC35" s="432">
        <v>226001</v>
      </c>
      <c r="AD35" s="37">
        <v>31425963.998060003</v>
      </c>
      <c r="AE35" s="470">
        <v>6566</v>
      </c>
      <c r="AF35" s="467">
        <v>4786</v>
      </c>
      <c r="AG35" s="471">
        <v>0.92730000000000001</v>
      </c>
      <c r="AI35" s="552" t="s">
        <v>412</v>
      </c>
      <c r="AJ35" s="553" t="s">
        <v>413</v>
      </c>
      <c r="AK35" s="541">
        <v>31425963.998060003</v>
      </c>
      <c r="AL35" s="777">
        <v>6566</v>
      </c>
      <c r="AM35" s="554">
        <v>4786</v>
      </c>
      <c r="AN35" s="555">
        <v>0.92730000000000001</v>
      </c>
      <c r="AO35" s="556">
        <v>0.74950000000000006</v>
      </c>
      <c r="AP35" s="557">
        <v>1.0327</v>
      </c>
      <c r="AQ35" s="555">
        <v>0.96229999999999993</v>
      </c>
      <c r="AR35" s="558">
        <v>0.96229999999999993</v>
      </c>
      <c r="AS35" s="778">
        <v>1645.07</v>
      </c>
      <c r="AT35" s="779">
        <v>64.450000000000045</v>
      </c>
      <c r="AU35" s="561">
        <v>423179</v>
      </c>
      <c r="AV35" s="717">
        <v>1</v>
      </c>
      <c r="AW35" s="554">
        <v>423179</v>
      </c>
      <c r="AX35" s="563" t="s">
        <v>653</v>
      </c>
      <c r="AY35" s="204">
        <v>0</v>
      </c>
      <c r="AZ35" s="554">
        <v>423179</v>
      </c>
      <c r="BB35" s="234" t="s">
        <v>412</v>
      </c>
      <c r="BC35" s="235" t="s">
        <v>711</v>
      </c>
      <c r="BD35" s="227">
        <v>4254846057</v>
      </c>
      <c r="BE35" s="228">
        <v>265.185</v>
      </c>
      <c r="BF35" s="236">
        <v>16044822</v>
      </c>
      <c r="BG35" s="738">
        <v>0.74950000000000006</v>
      </c>
      <c r="BH35" s="231"/>
      <c r="BI35" s="232">
        <v>6566</v>
      </c>
      <c r="BJ35" s="237">
        <v>24.76</v>
      </c>
      <c r="BK35" s="232">
        <v>41096</v>
      </c>
      <c r="BL35" s="238">
        <v>155</v>
      </c>
      <c r="BN35" s="491" t="s">
        <v>412</v>
      </c>
      <c r="BO35" s="780" t="s">
        <v>413</v>
      </c>
      <c r="BP35" s="493">
        <v>0.94</v>
      </c>
      <c r="BQ35" s="493">
        <v>0.90939999999999999</v>
      </c>
      <c r="BR35" s="499">
        <v>1.0004999999999999</v>
      </c>
      <c r="BS35" s="126"/>
      <c r="BT35" s="494">
        <v>2009</v>
      </c>
      <c r="BU35" s="120">
        <v>1.0004999999999999</v>
      </c>
      <c r="BV35" s="495"/>
      <c r="BW35" s="496">
        <v>0.62</v>
      </c>
      <c r="BX35" s="497">
        <v>0.62</v>
      </c>
      <c r="BY35" s="498">
        <v>1.1111</v>
      </c>
      <c r="CA35" s="264" t="s">
        <v>412</v>
      </c>
      <c r="CB35" s="265" t="s">
        <v>711</v>
      </c>
      <c r="CC35" s="232">
        <v>34518</v>
      </c>
      <c r="CD35" s="232">
        <v>36109</v>
      </c>
      <c r="CE35" s="232">
        <v>36438</v>
      </c>
      <c r="CF35" s="266">
        <v>35688.333333333336</v>
      </c>
      <c r="CG35" s="267">
        <v>1.0327</v>
      </c>
      <c r="CH35" s="263"/>
      <c r="CI35" s="268">
        <v>-749.66666666666424</v>
      </c>
      <c r="CJ35" s="267">
        <v>-2.06E-2</v>
      </c>
      <c r="CL35" s="642" t="s">
        <v>412</v>
      </c>
      <c r="CM35" s="643" t="s">
        <v>711</v>
      </c>
      <c r="CN35" s="644">
        <v>0.96229999999999993</v>
      </c>
      <c r="CO35" s="636"/>
      <c r="CP35" s="645">
        <v>6566</v>
      </c>
      <c r="CQ35" s="783">
        <v>8875684</v>
      </c>
      <c r="CR35" s="783">
        <v>0</v>
      </c>
      <c r="CS35" s="647">
        <v>8875684</v>
      </c>
      <c r="CT35" s="648">
        <v>1351.76</v>
      </c>
      <c r="CU35" s="649"/>
      <c r="CV35" s="21">
        <v>1645.07</v>
      </c>
      <c r="CW35" s="121">
        <v>64.450000000000045</v>
      </c>
      <c r="CX35" s="19">
        <v>0.82199999999999995</v>
      </c>
      <c r="CY35" s="14"/>
      <c r="CZ35" s="650">
        <v>0.62</v>
      </c>
      <c r="DA35" s="653">
        <v>1</v>
      </c>
      <c r="DB35" s="641"/>
      <c r="DC35" s="19">
        <v>1</v>
      </c>
      <c r="DE35" s="680" t="s">
        <v>412</v>
      </c>
      <c r="DF35" s="681" t="s">
        <v>413</v>
      </c>
      <c r="DG35" s="670" t="s">
        <v>201</v>
      </c>
      <c r="DH35" s="671">
        <v>1</v>
      </c>
      <c r="DI35" s="672"/>
      <c r="DJ35" s="673">
        <v>0.66</v>
      </c>
      <c r="DK35" s="785">
        <v>0.92859999999999998</v>
      </c>
      <c r="DL35" s="682">
        <v>0.61299999999999999</v>
      </c>
      <c r="DM35" s="683">
        <v>0.61299999999999999</v>
      </c>
      <c r="DN35" s="684"/>
      <c r="DO35" s="676">
        <v>0.62</v>
      </c>
      <c r="DP35" s="677">
        <v>1.0004999999999999</v>
      </c>
      <c r="DQ35" s="682">
        <v>0.62</v>
      </c>
      <c r="DR35" s="679" t="s">
        <v>653</v>
      </c>
      <c r="DS35" s="352"/>
      <c r="DT35" s="701" t="s">
        <v>653</v>
      </c>
      <c r="DU35" s="692"/>
      <c r="DV35" s="702"/>
      <c r="DX35" s="71" t="s">
        <v>384</v>
      </c>
      <c r="DY35" s="86" t="s">
        <v>384</v>
      </c>
      <c r="DZ35" s="71" t="s">
        <v>901</v>
      </c>
      <c r="EA35" s="72" t="s">
        <v>665</v>
      </c>
      <c r="EB35" s="404">
        <v>8594</v>
      </c>
      <c r="EC35" s="56"/>
      <c r="ED35" s="57">
        <v>8594</v>
      </c>
      <c r="EE35" s="57"/>
      <c r="EF35" s="56"/>
      <c r="EG35" s="73">
        <v>0.96811986031316888</v>
      </c>
      <c r="EH35" s="56"/>
      <c r="EI35" s="405">
        <v>0</v>
      </c>
      <c r="EJ35" s="57"/>
      <c r="EK35" s="57">
        <v>0</v>
      </c>
      <c r="EL35" s="57">
        <v>0</v>
      </c>
      <c r="EM35" s="158">
        <v>0</v>
      </c>
      <c r="EN35" s="158"/>
      <c r="EO35" s="58"/>
      <c r="EP35" s="356"/>
      <c r="EQ35" s="356"/>
      <c r="ER35" s="356"/>
      <c r="ES35" s="302" t="s">
        <v>402</v>
      </c>
      <c r="ET35" s="301" t="s">
        <v>403</v>
      </c>
      <c r="EU35" s="303">
        <v>1094851</v>
      </c>
      <c r="EX35" s="310"/>
    </row>
    <row r="36" spans="1:154" ht="15">
      <c r="A36" s="77" t="s">
        <v>414</v>
      </c>
      <c r="B36" s="7" t="s">
        <v>415</v>
      </c>
      <c r="C36" s="218">
        <v>9220</v>
      </c>
      <c r="D36" s="219">
        <v>9220</v>
      </c>
      <c r="E36" s="8"/>
      <c r="F36" s="8">
        <f t="shared" si="0"/>
        <v>9220</v>
      </c>
      <c r="G36" s="8"/>
      <c r="H36" s="417">
        <f t="shared" si="1"/>
        <v>9220</v>
      </c>
      <c r="I36" s="12"/>
      <c r="K36" s="430" t="s">
        <v>414</v>
      </c>
      <c r="L36" s="431" t="s">
        <v>415</v>
      </c>
      <c r="M36" s="432">
        <v>2834086019</v>
      </c>
      <c r="N36" s="433">
        <v>154039000</v>
      </c>
      <c r="O36" s="434">
        <f t="shared" si="2"/>
        <v>2680047019</v>
      </c>
      <c r="P36" s="435">
        <v>2009</v>
      </c>
      <c r="Q36" s="436">
        <v>0.99529999999999996</v>
      </c>
      <c r="R36" s="437">
        <f t="shared" si="3"/>
        <v>2692702722</v>
      </c>
      <c r="S36" s="438">
        <f t="shared" si="4"/>
        <v>154039000</v>
      </c>
      <c r="T36" s="439">
        <v>113709050</v>
      </c>
      <c r="U36" s="439">
        <v>752183232</v>
      </c>
      <c r="V36" s="437">
        <f t="shared" si="5"/>
        <v>3712634004</v>
      </c>
      <c r="X36" s="466" t="s">
        <v>414</v>
      </c>
      <c r="Y36" s="467" t="s">
        <v>415</v>
      </c>
      <c r="Z36" s="468">
        <v>3712634004</v>
      </c>
      <c r="AA36" s="469">
        <v>20716497.742320001</v>
      </c>
      <c r="AB36" s="432">
        <v>9230069</v>
      </c>
      <c r="AC36" s="432">
        <v>555401</v>
      </c>
      <c r="AD36" s="37">
        <v>30501967.742320001</v>
      </c>
      <c r="AE36" s="470">
        <v>9220</v>
      </c>
      <c r="AF36" s="467">
        <v>3308</v>
      </c>
      <c r="AG36" s="471">
        <v>0.64100000000000001</v>
      </c>
      <c r="AI36" s="552" t="s">
        <v>414</v>
      </c>
      <c r="AJ36" s="553" t="s">
        <v>415</v>
      </c>
      <c r="AK36" s="541">
        <v>30501967.742320001</v>
      </c>
      <c r="AL36" s="777">
        <v>9220</v>
      </c>
      <c r="AM36" s="554">
        <v>3308</v>
      </c>
      <c r="AN36" s="555">
        <v>0.64100000000000001</v>
      </c>
      <c r="AO36" s="556">
        <v>0.21210000000000001</v>
      </c>
      <c r="AP36" s="557">
        <v>0.79020000000000001</v>
      </c>
      <c r="AQ36" s="555">
        <v>0.67269999999999996</v>
      </c>
      <c r="AR36" s="558">
        <v>0.67269999999999996</v>
      </c>
      <c r="AS36" s="778">
        <v>1149.99</v>
      </c>
      <c r="AT36" s="779">
        <v>559.53</v>
      </c>
      <c r="AU36" s="561">
        <v>5158867</v>
      </c>
      <c r="AV36" s="717">
        <v>1</v>
      </c>
      <c r="AW36" s="554">
        <v>5158867</v>
      </c>
      <c r="AX36" s="563" t="s">
        <v>653</v>
      </c>
      <c r="AY36" s="204">
        <v>0</v>
      </c>
      <c r="AZ36" s="554">
        <v>5158867</v>
      </c>
      <c r="BB36" s="234" t="s">
        <v>414</v>
      </c>
      <c r="BC36" s="235" t="s">
        <v>712</v>
      </c>
      <c r="BD36" s="227">
        <v>3712634004</v>
      </c>
      <c r="BE36" s="228">
        <v>817.72799999999995</v>
      </c>
      <c r="BF36" s="236">
        <v>4540182</v>
      </c>
      <c r="BG36" s="738">
        <v>0.21210000000000001</v>
      </c>
      <c r="BH36" s="231"/>
      <c r="BI36" s="232">
        <v>9220</v>
      </c>
      <c r="BJ36" s="237">
        <v>11.28</v>
      </c>
      <c r="BK36" s="232">
        <v>53305</v>
      </c>
      <c r="BL36" s="238">
        <v>65</v>
      </c>
      <c r="BN36" s="491" t="s">
        <v>414</v>
      </c>
      <c r="BO36" s="780" t="s">
        <v>415</v>
      </c>
      <c r="BP36" s="493">
        <v>0.71</v>
      </c>
      <c r="BQ36" s="493">
        <v>0.78</v>
      </c>
      <c r="BR36" s="499">
        <v>0.99529999999999996</v>
      </c>
      <c r="BS36" s="126"/>
      <c r="BT36" s="494">
        <v>2009</v>
      </c>
      <c r="BU36" s="120">
        <v>0.99529999999999996</v>
      </c>
      <c r="BV36" s="495"/>
      <c r="BW36" s="496">
        <v>0.69</v>
      </c>
      <c r="BX36" s="497">
        <v>0.68700000000000006</v>
      </c>
      <c r="BY36" s="498">
        <v>1.2312000000000001</v>
      </c>
      <c r="CA36" s="264" t="s">
        <v>414</v>
      </c>
      <c r="CB36" s="265" t="s">
        <v>712</v>
      </c>
      <c r="CC36" s="232">
        <v>26173</v>
      </c>
      <c r="CD36" s="232">
        <v>27660</v>
      </c>
      <c r="CE36" s="232">
        <v>28088</v>
      </c>
      <c r="CF36" s="266">
        <v>27307</v>
      </c>
      <c r="CG36" s="267">
        <v>0.79020000000000001</v>
      </c>
      <c r="CH36" s="263"/>
      <c r="CI36" s="268">
        <v>-781</v>
      </c>
      <c r="CJ36" s="267">
        <v>-2.7799999999999998E-2</v>
      </c>
      <c r="CL36" s="642" t="s">
        <v>414</v>
      </c>
      <c r="CM36" s="643" t="s">
        <v>712</v>
      </c>
      <c r="CN36" s="644">
        <v>0.67269999999999996</v>
      </c>
      <c r="CO36" s="636"/>
      <c r="CP36" s="645">
        <v>9220</v>
      </c>
      <c r="CQ36" s="783">
        <v>7727529</v>
      </c>
      <c r="CR36" s="783">
        <v>0</v>
      </c>
      <c r="CS36" s="647">
        <v>7727529</v>
      </c>
      <c r="CT36" s="648">
        <v>838.13</v>
      </c>
      <c r="CU36" s="649"/>
      <c r="CV36" s="21">
        <v>1149.99</v>
      </c>
      <c r="CW36" s="121">
        <v>559.53</v>
      </c>
      <c r="CX36" s="19">
        <v>0.72899999999999998</v>
      </c>
      <c r="CY36" s="14"/>
      <c r="CZ36" s="650">
        <v>0.68700000000000006</v>
      </c>
      <c r="DA36" s="653">
        <v>1</v>
      </c>
      <c r="DB36" s="641"/>
      <c r="DC36" s="19">
        <v>1</v>
      </c>
      <c r="DE36" s="680" t="s">
        <v>414</v>
      </c>
      <c r="DF36" s="681" t="s">
        <v>415</v>
      </c>
      <c r="DG36" s="670" t="s">
        <v>201</v>
      </c>
      <c r="DH36" s="671">
        <v>1</v>
      </c>
      <c r="DI36" s="672"/>
      <c r="DJ36" s="673">
        <v>0.79</v>
      </c>
      <c r="DK36" s="785">
        <v>0.76819999999999999</v>
      </c>
      <c r="DL36" s="682">
        <v>0.60699999999999998</v>
      </c>
      <c r="DM36" s="683">
        <v>0.60699999999999998</v>
      </c>
      <c r="DN36" s="684"/>
      <c r="DO36" s="676">
        <v>0.69</v>
      </c>
      <c r="DP36" s="677">
        <v>0.99529999999999996</v>
      </c>
      <c r="DQ36" s="682">
        <v>0.68700000000000006</v>
      </c>
      <c r="DR36" s="679" t="s">
        <v>653</v>
      </c>
      <c r="DS36" s="352"/>
      <c r="DT36" s="701" t="s">
        <v>653</v>
      </c>
      <c r="DU36" s="692"/>
      <c r="DV36" s="702" t="s">
        <v>910</v>
      </c>
      <c r="DX36" s="54" t="s">
        <v>384</v>
      </c>
      <c r="DY36" s="83" t="s">
        <v>31</v>
      </c>
      <c r="DZ36" s="54" t="s">
        <v>8</v>
      </c>
      <c r="EA36" s="55" t="s">
        <v>32</v>
      </c>
      <c r="EB36" s="404">
        <v>91</v>
      </c>
      <c r="EC36" s="51"/>
      <c r="ED36" s="50">
        <v>91</v>
      </c>
      <c r="EE36" s="50"/>
      <c r="EF36" s="51"/>
      <c r="EG36" s="52">
        <v>1.0251210994705419E-2</v>
      </c>
      <c r="EH36" s="51"/>
      <c r="EI36" s="405">
        <v>0</v>
      </c>
      <c r="EJ36" s="50"/>
      <c r="EK36" s="50">
        <v>0</v>
      </c>
      <c r="EL36" s="53"/>
      <c r="EM36" s="159"/>
      <c r="EN36" s="159"/>
      <c r="EO36" s="49"/>
      <c r="EP36" s="356"/>
      <c r="EQ36" s="356"/>
      <c r="ER36" s="356"/>
      <c r="ES36" s="302" t="s">
        <v>404</v>
      </c>
      <c r="ET36" s="301" t="s">
        <v>667</v>
      </c>
      <c r="EU36" s="303">
        <v>4886114</v>
      </c>
      <c r="EX36" s="310"/>
    </row>
    <row r="37" spans="1:154" ht="15">
      <c r="A37" s="77" t="s">
        <v>416</v>
      </c>
      <c r="B37" s="7" t="s">
        <v>417</v>
      </c>
      <c r="C37" s="218">
        <v>32369</v>
      </c>
      <c r="D37" s="219">
        <v>35708</v>
      </c>
      <c r="E37" s="8"/>
      <c r="F37" s="8">
        <f t="shared" si="0"/>
        <v>35708</v>
      </c>
      <c r="G37" s="8"/>
      <c r="H37" s="417">
        <f t="shared" si="1"/>
        <v>35708</v>
      </c>
      <c r="I37" s="12"/>
      <c r="K37" s="430" t="s">
        <v>416</v>
      </c>
      <c r="L37" s="431" t="s">
        <v>417</v>
      </c>
      <c r="M37" s="432">
        <v>24001535686</v>
      </c>
      <c r="N37" s="433">
        <v>57975740</v>
      </c>
      <c r="O37" s="434">
        <f t="shared" si="2"/>
        <v>23943559946</v>
      </c>
      <c r="P37" s="435">
        <v>2008</v>
      </c>
      <c r="Q37" s="436">
        <v>1.0001</v>
      </c>
      <c r="R37" s="437">
        <f t="shared" si="3"/>
        <v>23941165829</v>
      </c>
      <c r="S37" s="438">
        <f t="shared" si="4"/>
        <v>57975740</v>
      </c>
      <c r="T37" s="439">
        <v>527311220</v>
      </c>
      <c r="U37" s="439">
        <v>4551231222</v>
      </c>
      <c r="V37" s="437">
        <f t="shared" si="5"/>
        <v>29077684011</v>
      </c>
      <c r="X37" s="466" t="s">
        <v>416</v>
      </c>
      <c r="Y37" s="467" t="s">
        <v>417</v>
      </c>
      <c r="Z37" s="468">
        <v>29077684011</v>
      </c>
      <c r="AA37" s="469">
        <v>162253476.78138003</v>
      </c>
      <c r="AB37" s="432">
        <v>47894200</v>
      </c>
      <c r="AC37" s="432">
        <v>990007</v>
      </c>
      <c r="AD37" s="37">
        <v>211137683.78138003</v>
      </c>
      <c r="AE37" s="470">
        <v>35708</v>
      </c>
      <c r="AF37" s="467">
        <v>5913</v>
      </c>
      <c r="AG37" s="471">
        <v>1.1456999999999999</v>
      </c>
      <c r="AI37" s="552" t="s">
        <v>416</v>
      </c>
      <c r="AJ37" s="553" t="s">
        <v>417</v>
      </c>
      <c r="AK37" s="541">
        <v>211137683.78138003</v>
      </c>
      <c r="AL37" s="777">
        <v>35708</v>
      </c>
      <c r="AM37" s="554">
        <v>5913</v>
      </c>
      <c r="AN37" s="555">
        <v>1.1456999999999999</v>
      </c>
      <c r="AO37" s="556">
        <v>4.6784999999999997</v>
      </c>
      <c r="AP37" s="557">
        <v>1.1102000000000001</v>
      </c>
      <c r="AQ37" s="555">
        <v>1.4813000000000001</v>
      </c>
      <c r="AR37" s="558" t="s">
        <v>4</v>
      </c>
      <c r="AS37" s="778" t="s">
        <v>4</v>
      </c>
      <c r="AT37" s="779" t="s">
        <v>4</v>
      </c>
      <c r="AU37" s="561">
        <v>0</v>
      </c>
      <c r="AV37" s="717" t="s">
        <v>4</v>
      </c>
      <c r="AW37" s="554">
        <v>0</v>
      </c>
      <c r="AX37" s="563" t="s">
        <v>653</v>
      </c>
      <c r="AY37" s="204">
        <v>0</v>
      </c>
      <c r="AZ37" s="554">
        <v>0</v>
      </c>
      <c r="BB37" s="234" t="s">
        <v>416</v>
      </c>
      <c r="BC37" s="235" t="s">
        <v>782</v>
      </c>
      <c r="BD37" s="227">
        <v>29077684011</v>
      </c>
      <c r="BE37" s="228">
        <v>290.31700000000001</v>
      </c>
      <c r="BF37" s="236">
        <v>100158392</v>
      </c>
      <c r="BG37" s="738">
        <v>4.6784999999999997</v>
      </c>
      <c r="BH37" s="231"/>
      <c r="BI37" s="232">
        <v>35708</v>
      </c>
      <c r="BJ37" s="237">
        <v>123</v>
      </c>
      <c r="BK37" s="232">
        <v>260876</v>
      </c>
      <c r="BL37" s="238">
        <v>899</v>
      </c>
      <c r="BN37" s="491" t="s">
        <v>416</v>
      </c>
      <c r="BO37" s="780" t="s">
        <v>417</v>
      </c>
      <c r="BP37" s="493">
        <v>0.86539999999999995</v>
      </c>
      <c r="BQ37" s="493">
        <v>1</v>
      </c>
      <c r="BR37" s="493">
        <v>1.0002</v>
      </c>
      <c r="BS37" s="126"/>
      <c r="BT37" s="494">
        <v>2008</v>
      </c>
      <c r="BU37" s="120">
        <v>1.0001</v>
      </c>
      <c r="BV37" s="495"/>
      <c r="BW37" s="496">
        <v>0.70809999999999995</v>
      </c>
      <c r="BX37" s="497">
        <v>0.70799999999999996</v>
      </c>
      <c r="BY37" s="498">
        <v>1.2687999999999999</v>
      </c>
      <c r="CA37" s="264" t="s">
        <v>416</v>
      </c>
      <c r="CB37" s="265" t="s">
        <v>782</v>
      </c>
      <c r="CC37" s="232">
        <v>37312</v>
      </c>
      <c r="CD37" s="232">
        <v>38986</v>
      </c>
      <c r="CE37" s="232">
        <v>38795</v>
      </c>
      <c r="CF37" s="266">
        <v>38364.333333333336</v>
      </c>
      <c r="CG37" s="267">
        <v>1.1102000000000001</v>
      </c>
      <c r="CH37" s="263"/>
      <c r="CI37" s="268">
        <v>-430.66666666666424</v>
      </c>
      <c r="CJ37" s="267">
        <v>-1.11E-2</v>
      </c>
      <c r="CL37" s="642" t="s">
        <v>416</v>
      </c>
      <c r="CM37" s="643" t="s">
        <v>782</v>
      </c>
      <c r="CN37" s="644" t="s">
        <v>4</v>
      </c>
      <c r="CO37" s="636"/>
      <c r="CP37" s="645">
        <v>35708</v>
      </c>
      <c r="CQ37" s="783">
        <v>102654263</v>
      </c>
      <c r="CR37" s="783">
        <v>0</v>
      </c>
      <c r="CS37" s="647">
        <v>102654263</v>
      </c>
      <c r="CT37" s="648">
        <v>2874.83</v>
      </c>
      <c r="CU37" s="649"/>
      <c r="CV37" s="21" t="s">
        <v>4</v>
      </c>
      <c r="CW37" s="121" t="s">
        <v>4</v>
      </c>
      <c r="CX37" s="19" t="s">
        <v>4</v>
      </c>
      <c r="CY37" s="14"/>
      <c r="CZ37" s="650">
        <v>0.70799999999999996</v>
      </c>
      <c r="DA37" s="653">
        <v>1</v>
      </c>
      <c r="DB37" s="641"/>
      <c r="DC37" s="19" t="s">
        <v>4</v>
      </c>
      <c r="DE37" s="680" t="s">
        <v>416</v>
      </c>
      <c r="DF37" s="681" t="s">
        <v>417</v>
      </c>
      <c r="DG37" s="670" t="s">
        <v>653</v>
      </c>
      <c r="DH37" s="671" t="s">
        <v>4</v>
      </c>
      <c r="DI37" s="672"/>
      <c r="DJ37" s="673">
        <v>0.70809999999999995</v>
      </c>
      <c r="DK37" s="785">
        <v>1</v>
      </c>
      <c r="DL37" s="682">
        <v>0.70799999999999996</v>
      </c>
      <c r="DM37" s="683">
        <v>0.70799999999999996</v>
      </c>
      <c r="DN37" s="684"/>
      <c r="DO37" s="676">
        <v>0.70809999999999995</v>
      </c>
      <c r="DP37" s="677">
        <v>1.0001</v>
      </c>
      <c r="DQ37" s="682">
        <v>0.70799999999999996</v>
      </c>
      <c r="DR37" s="679" t="s">
        <v>653</v>
      </c>
      <c r="DS37" s="352"/>
      <c r="DT37" s="701" t="s">
        <v>653</v>
      </c>
      <c r="DU37" s="692"/>
      <c r="DV37" s="702"/>
      <c r="DX37" s="60" t="s">
        <v>384</v>
      </c>
      <c r="DY37" s="84" t="s">
        <v>33</v>
      </c>
      <c r="DZ37" s="60" t="s">
        <v>8</v>
      </c>
      <c r="EA37" s="61" t="s">
        <v>35</v>
      </c>
      <c r="EB37" s="404">
        <v>192</v>
      </c>
      <c r="EC37" s="62"/>
      <c r="ED37" s="63">
        <v>192</v>
      </c>
      <c r="EE37" s="63">
        <v>8877</v>
      </c>
      <c r="EF37" s="62"/>
      <c r="EG37" s="64">
        <v>2.1628928692125717E-2</v>
      </c>
      <c r="EH37" s="62"/>
      <c r="EI37" s="405">
        <v>0</v>
      </c>
      <c r="EJ37" s="63"/>
      <c r="EK37" s="63">
        <v>0</v>
      </c>
      <c r="EL37" s="65"/>
      <c r="EM37" s="160"/>
      <c r="EN37" s="160"/>
      <c r="EO37" s="128"/>
      <c r="EP37" s="356"/>
      <c r="EQ37" s="356"/>
      <c r="ER37" s="356"/>
      <c r="ES37" s="302" t="s">
        <v>406</v>
      </c>
      <c r="ET37" s="301" t="s">
        <v>407</v>
      </c>
      <c r="EU37" s="303">
        <v>0</v>
      </c>
      <c r="EX37" s="310"/>
    </row>
    <row r="38" spans="1:154" ht="15">
      <c r="A38" s="77" t="s">
        <v>418</v>
      </c>
      <c r="B38" s="7" t="s">
        <v>419</v>
      </c>
      <c r="C38" s="218">
        <v>7175</v>
      </c>
      <c r="D38" s="219">
        <v>7175</v>
      </c>
      <c r="E38" s="8"/>
      <c r="F38" s="8">
        <f t="shared" si="0"/>
        <v>7175</v>
      </c>
      <c r="G38" s="8"/>
      <c r="H38" s="417">
        <f t="shared" si="1"/>
        <v>7175</v>
      </c>
      <c r="I38" s="12"/>
      <c r="K38" s="430" t="s">
        <v>418</v>
      </c>
      <c r="L38" s="431" t="s">
        <v>419</v>
      </c>
      <c r="M38" s="432">
        <v>2275605752</v>
      </c>
      <c r="N38" s="433">
        <v>180269608</v>
      </c>
      <c r="O38" s="434">
        <f t="shared" si="2"/>
        <v>2095336144</v>
      </c>
      <c r="P38" s="435">
        <v>2009</v>
      </c>
      <c r="Q38" s="436">
        <v>0.99680000000000002</v>
      </c>
      <c r="R38" s="437">
        <f t="shared" si="3"/>
        <v>2102062745</v>
      </c>
      <c r="S38" s="438">
        <f t="shared" si="4"/>
        <v>180269608</v>
      </c>
      <c r="T38" s="439">
        <v>144596516</v>
      </c>
      <c r="U38" s="439">
        <v>688013282</v>
      </c>
      <c r="V38" s="437">
        <f t="shared" si="5"/>
        <v>3114942151</v>
      </c>
      <c r="X38" s="466" t="s">
        <v>418</v>
      </c>
      <c r="Y38" s="467" t="s">
        <v>419</v>
      </c>
      <c r="Z38" s="468">
        <v>3114942151</v>
      </c>
      <c r="AA38" s="469">
        <v>17381377.202580001</v>
      </c>
      <c r="AB38" s="432">
        <v>7285983</v>
      </c>
      <c r="AC38" s="432">
        <v>437339</v>
      </c>
      <c r="AD38" s="37">
        <v>25104699.202580001</v>
      </c>
      <c r="AE38" s="470">
        <v>7175</v>
      </c>
      <c r="AF38" s="467">
        <v>3499</v>
      </c>
      <c r="AG38" s="471">
        <v>0.67800000000000005</v>
      </c>
      <c r="AI38" s="552" t="s">
        <v>418</v>
      </c>
      <c r="AJ38" s="553" t="s">
        <v>419</v>
      </c>
      <c r="AK38" s="541">
        <v>25104699.202580001</v>
      </c>
      <c r="AL38" s="777">
        <v>7175</v>
      </c>
      <c r="AM38" s="554">
        <v>3499</v>
      </c>
      <c r="AN38" s="555">
        <v>0.67800000000000005</v>
      </c>
      <c r="AO38" s="556">
        <v>0.28810000000000002</v>
      </c>
      <c r="AP38" s="557">
        <v>0.80779999999999996</v>
      </c>
      <c r="AQ38" s="555">
        <v>0.70390000000000008</v>
      </c>
      <c r="AR38" s="558">
        <v>0.70390000000000008</v>
      </c>
      <c r="AS38" s="778">
        <v>1203.33</v>
      </c>
      <c r="AT38" s="779">
        <v>506.19000000000005</v>
      </c>
      <c r="AU38" s="561">
        <v>3631913</v>
      </c>
      <c r="AV38" s="717">
        <v>1</v>
      </c>
      <c r="AW38" s="554">
        <v>3631913</v>
      </c>
      <c r="AX38" s="563" t="s">
        <v>653</v>
      </c>
      <c r="AY38" s="204">
        <v>0</v>
      </c>
      <c r="AZ38" s="554">
        <v>3631913</v>
      </c>
      <c r="BB38" s="234" t="s">
        <v>418</v>
      </c>
      <c r="BC38" s="235" t="s">
        <v>713</v>
      </c>
      <c r="BD38" s="227">
        <v>3114942151</v>
      </c>
      <c r="BE38" s="228">
        <v>505.02600000000001</v>
      </c>
      <c r="BF38" s="236">
        <v>6167885</v>
      </c>
      <c r="BG38" s="738">
        <v>0.28810000000000002</v>
      </c>
      <c r="BH38" s="231"/>
      <c r="BI38" s="232">
        <v>7175</v>
      </c>
      <c r="BJ38" s="237">
        <v>14.21</v>
      </c>
      <c r="BK38" s="232">
        <v>51499</v>
      </c>
      <c r="BL38" s="238">
        <v>102</v>
      </c>
      <c r="BN38" s="491" t="s">
        <v>418</v>
      </c>
      <c r="BO38" s="780" t="s">
        <v>419</v>
      </c>
      <c r="BP38" s="493">
        <v>0.77029999999999998</v>
      </c>
      <c r="BQ38" s="493">
        <v>0.75970000000000004</v>
      </c>
      <c r="BR38" s="499">
        <v>0.99680000000000002</v>
      </c>
      <c r="BS38" s="126"/>
      <c r="BT38" s="494">
        <v>2009</v>
      </c>
      <c r="BU38" s="120">
        <v>0.99680000000000002</v>
      </c>
      <c r="BV38" s="495"/>
      <c r="BW38" s="496">
        <v>0.86</v>
      </c>
      <c r="BX38" s="497">
        <v>0.85699999999999998</v>
      </c>
      <c r="BY38" s="498">
        <v>1.5358000000000001</v>
      </c>
      <c r="CA38" s="264" t="s">
        <v>418</v>
      </c>
      <c r="CB38" s="265" t="s">
        <v>713</v>
      </c>
      <c r="CC38" s="232">
        <v>26479</v>
      </c>
      <c r="CD38" s="232">
        <v>28218</v>
      </c>
      <c r="CE38" s="232">
        <v>29052</v>
      </c>
      <c r="CF38" s="266">
        <v>27916.333333333332</v>
      </c>
      <c r="CG38" s="267">
        <v>0.80779999999999996</v>
      </c>
      <c r="CH38" s="263"/>
      <c r="CI38" s="268">
        <v>-1135.6666666666679</v>
      </c>
      <c r="CJ38" s="267">
        <v>-3.9100000000000003E-2</v>
      </c>
      <c r="CL38" s="642" t="s">
        <v>418</v>
      </c>
      <c r="CM38" s="643" t="s">
        <v>713</v>
      </c>
      <c r="CN38" s="644">
        <v>0.70390000000000008</v>
      </c>
      <c r="CO38" s="636"/>
      <c r="CP38" s="645">
        <v>7175</v>
      </c>
      <c r="CQ38" s="783">
        <v>6604190</v>
      </c>
      <c r="CR38" s="783">
        <v>0</v>
      </c>
      <c r="CS38" s="647">
        <v>6604190</v>
      </c>
      <c r="CT38" s="648">
        <v>920.44</v>
      </c>
      <c r="CU38" s="649"/>
      <c r="CV38" s="21">
        <v>1203.33</v>
      </c>
      <c r="CW38" s="121">
        <v>506.19000000000005</v>
      </c>
      <c r="CX38" s="19">
        <v>0.76500000000000001</v>
      </c>
      <c r="CY38" s="14"/>
      <c r="CZ38" s="650">
        <v>0.85699999999999998</v>
      </c>
      <c r="DA38" s="653">
        <v>1</v>
      </c>
      <c r="DB38" s="641"/>
      <c r="DC38" s="19">
        <v>1</v>
      </c>
      <c r="DE38" s="680" t="s">
        <v>418</v>
      </c>
      <c r="DF38" s="681" t="s">
        <v>419</v>
      </c>
      <c r="DG38" s="670" t="s">
        <v>201</v>
      </c>
      <c r="DH38" s="671">
        <v>1</v>
      </c>
      <c r="DI38" s="672"/>
      <c r="DJ38" s="673">
        <v>0.94</v>
      </c>
      <c r="DK38" s="785">
        <v>0.76529999999999998</v>
      </c>
      <c r="DL38" s="682">
        <v>0.71899999999999997</v>
      </c>
      <c r="DM38" s="683">
        <v>0.71899999999999997</v>
      </c>
      <c r="DN38" s="684"/>
      <c r="DO38" s="676">
        <v>0.86</v>
      </c>
      <c r="DP38" s="677">
        <v>0.99680000000000002</v>
      </c>
      <c r="DQ38" s="682">
        <v>0.85699999999999998</v>
      </c>
      <c r="DR38" s="679" t="s">
        <v>653</v>
      </c>
      <c r="DS38" s="352"/>
      <c r="DT38" s="701" t="s">
        <v>653</v>
      </c>
      <c r="DU38" s="692"/>
      <c r="DV38" s="702"/>
      <c r="DX38" s="66" t="s">
        <v>386</v>
      </c>
      <c r="DY38" s="85" t="s">
        <v>386</v>
      </c>
      <c r="DZ38" s="66" t="s">
        <v>901</v>
      </c>
      <c r="EA38" s="67" t="s">
        <v>387</v>
      </c>
      <c r="EB38" s="404">
        <v>2941</v>
      </c>
      <c r="EC38" s="68"/>
      <c r="ED38" s="69">
        <v>2941</v>
      </c>
      <c r="EE38" s="69">
        <v>2941</v>
      </c>
      <c r="EF38" s="68"/>
      <c r="EG38" s="70"/>
      <c r="EH38" s="68"/>
      <c r="EI38" s="405">
        <v>1247866</v>
      </c>
      <c r="EJ38" s="69"/>
      <c r="EK38" s="69">
        <v>1247866</v>
      </c>
      <c r="EL38" s="69">
        <v>1247866</v>
      </c>
      <c r="EM38" s="161">
        <v>0</v>
      </c>
      <c r="EN38" s="161"/>
      <c r="EO38" s="129"/>
      <c r="EP38" s="356"/>
      <c r="EQ38" s="356"/>
      <c r="ER38" s="356"/>
      <c r="ES38" s="302" t="s">
        <v>408</v>
      </c>
      <c r="ET38" s="301" t="s">
        <v>409</v>
      </c>
      <c r="EU38" s="303">
        <v>0</v>
      </c>
      <c r="EX38" s="310"/>
    </row>
    <row r="39" spans="1:154" ht="15">
      <c r="A39" s="77" t="s">
        <v>420</v>
      </c>
      <c r="B39" s="7" t="s">
        <v>421</v>
      </c>
      <c r="C39" s="218">
        <v>52850</v>
      </c>
      <c r="D39" s="219">
        <v>54769</v>
      </c>
      <c r="E39" s="8"/>
      <c r="F39" s="8">
        <f t="shared" si="0"/>
        <v>54769</v>
      </c>
      <c r="G39" s="8"/>
      <c r="H39" s="417">
        <f t="shared" si="1"/>
        <v>54769</v>
      </c>
      <c r="I39" s="12"/>
      <c r="K39" s="430" t="s">
        <v>420</v>
      </c>
      <c r="L39" s="431" t="s">
        <v>421</v>
      </c>
      <c r="M39" s="432">
        <v>27860978790</v>
      </c>
      <c r="N39" s="433">
        <v>110559880</v>
      </c>
      <c r="O39" s="434">
        <f t="shared" si="2"/>
        <v>27750418910</v>
      </c>
      <c r="P39" s="435">
        <v>2009</v>
      </c>
      <c r="Q39" s="436">
        <v>0.98659999999999992</v>
      </c>
      <c r="R39" s="437">
        <f t="shared" si="3"/>
        <v>28127325066</v>
      </c>
      <c r="S39" s="438">
        <f t="shared" si="4"/>
        <v>110559880</v>
      </c>
      <c r="T39" s="439">
        <v>628610222</v>
      </c>
      <c r="U39" s="439">
        <v>5535077962</v>
      </c>
      <c r="V39" s="437">
        <f t="shared" si="5"/>
        <v>34401573130</v>
      </c>
      <c r="X39" s="466" t="s">
        <v>420</v>
      </c>
      <c r="Y39" s="467" t="s">
        <v>421</v>
      </c>
      <c r="Z39" s="468">
        <v>34401573130</v>
      </c>
      <c r="AA39" s="469">
        <v>191960778.06540003</v>
      </c>
      <c r="AB39" s="432">
        <v>64527274</v>
      </c>
      <c r="AC39" s="432">
        <v>2373249</v>
      </c>
      <c r="AD39" s="37">
        <v>258861301.06540003</v>
      </c>
      <c r="AE39" s="470">
        <v>54769</v>
      </c>
      <c r="AF39" s="467">
        <v>4726</v>
      </c>
      <c r="AG39" s="471">
        <v>0.91569999999999996</v>
      </c>
      <c r="AI39" s="552" t="s">
        <v>420</v>
      </c>
      <c r="AJ39" s="553" t="s">
        <v>421</v>
      </c>
      <c r="AK39" s="541">
        <v>258861301.06540003</v>
      </c>
      <c r="AL39" s="777">
        <v>54769</v>
      </c>
      <c r="AM39" s="554">
        <v>4726</v>
      </c>
      <c r="AN39" s="555">
        <v>0.91569999999999996</v>
      </c>
      <c r="AO39" s="556">
        <v>3.9232</v>
      </c>
      <c r="AP39" s="557">
        <v>1.0722</v>
      </c>
      <c r="AQ39" s="555">
        <v>1.2947000000000002</v>
      </c>
      <c r="AR39" s="558" t="s">
        <v>4</v>
      </c>
      <c r="AS39" s="778" t="s">
        <v>4</v>
      </c>
      <c r="AT39" s="779" t="s">
        <v>4</v>
      </c>
      <c r="AU39" s="561">
        <v>0</v>
      </c>
      <c r="AV39" s="717" t="s">
        <v>4</v>
      </c>
      <c r="AW39" s="554">
        <v>0</v>
      </c>
      <c r="AX39" s="563" t="s">
        <v>653</v>
      </c>
      <c r="AY39" s="204">
        <v>0</v>
      </c>
      <c r="AZ39" s="554">
        <v>0</v>
      </c>
      <c r="BB39" s="234" t="s">
        <v>420</v>
      </c>
      <c r="BC39" s="235" t="s">
        <v>714</v>
      </c>
      <c r="BD39" s="227">
        <v>34401573130</v>
      </c>
      <c r="BE39" s="228">
        <v>409.59500000000003</v>
      </c>
      <c r="BF39" s="236">
        <v>83989241</v>
      </c>
      <c r="BG39" s="738">
        <v>3.9232</v>
      </c>
      <c r="BH39" s="231"/>
      <c r="BI39" s="232">
        <v>54769</v>
      </c>
      <c r="BJ39" s="237">
        <v>133.72</v>
      </c>
      <c r="BK39" s="232">
        <v>350772</v>
      </c>
      <c r="BL39" s="238">
        <v>856</v>
      </c>
      <c r="BN39" s="491" t="s">
        <v>420</v>
      </c>
      <c r="BO39" s="780" t="s">
        <v>421</v>
      </c>
      <c r="BP39" s="493">
        <v>0.93679999999999997</v>
      </c>
      <c r="BQ39" s="493">
        <v>0.92100000000000004</v>
      </c>
      <c r="BR39" s="499">
        <v>0.98659999999999992</v>
      </c>
      <c r="BS39" s="126"/>
      <c r="BT39" s="494">
        <v>2009</v>
      </c>
      <c r="BU39" s="120">
        <v>0.98659999999999992</v>
      </c>
      <c r="BV39" s="495"/>
      <c r="BW39" s="496">
        <v>0.67400000000000004</v>
      </c>
      <c r="BX39" s="497">
        <v>0.66500000000000004</v>
      </c>
      <c r="BY39" s="498">
        <v>1.1918</v>
      </c>
      <c r="CA39" s="264" t="s">
        <v>420</v>
      </c>
      <c r="CB39" s="265" t="s">
        <v>714</v>
      </c>
      <c r="CC39" s="232">
        <v>36576</v>
      </c>
      <c r="CD39" s="232">
        <v>37301</v>
      </c>
      <c r="CE39" s="232">
        <v>37278</v>
      </c>
      <c r="CF39" s="266">
        <v>37051.666666666664</v>
      </c>
      <c r="CG39" s="267">
        <v>1.0722</v>
      </c>
      <c r="CH39" s="263"/>
      <c r="CI39" s="268">
        <v>-226.33333333333576</v>
      </c>
      <c r="CJ39" s="267">
        <v>-6.1000000000000004E-3</v>
      </c>
      <c r="CL39" s="642" t="s">
        <v>420</v>
      </c>
      <c r="CM39" s="643" t="s">
        <v>714</v>
      </c>
      <c r="CN39" s="644" t="s">
        <v>4</v>
      </c>
      <c r="CO39" s="636"/>
      <c r="CP39" s="645">
        <v>54769</v>
      </c>
      <c r="CQ39" s="783">
        <v>107470688</v>
      </c>
      <c r="CR39" s="783">
        <v>0</v>
      </c>
      <c r="CS39" s="647">
        <v>107470688</v>
      </c>
      <c r="CT39" s="648">
        <v>1962.25</v>
      </c>
      <c r="CU39" s="649"/>
      <c r="CV39" s="21" t="s">
        <v>4</v>
      </c>
      <c r="CW39" s="121" t="s">
        <v>4</v>
      </c>
      <c r="CX39" s="19" t="s">
        <v>4</v>
      </c>
      <c r="CY39" s="14"/>
      <c r="CZ39" s="650">
        <v>0.66500000000000004</v>
      </c>
      <c r="DA39" s="653">
        <v>1</v>
      </c>
      <c r="DB39" s="641"/>
      <c r="DC39" s="19" t="s">
        <v>4</v>
      </c>
      <c r="DE39" s="680" t="s">
        <v>420</v>
      </c>
      <c r="DF39" s="681" t="s">
        <v>421</v>
      </c>
      <c r="DG39" s="670" t="s">
        <v>653</v>
      </c>
      <c r="DH39" s="671" t="s">
        <v>4</v>
      </c>
      <c r="DI39" s="672"/>
      <c r="DJ39" s="673">
        <v>0.69599999999999995</v>
      </c>
      <c r="DK39" s="785">
        <v>0.93430000000000002</v>
      </c>
      <c r="DL39" s="682">
        <v>0.65</v>
      </c>
      <c r="DM39" s="683">
        <v>0.65</v>
      </c>
      <c r="DN39" s="684"/>
      <c r="DO39" s="676">
        <v>0.67400000000000004</v>
      </c>
      <c r="DP39" s="677">
        <v>0.98659999999999992</v>
      </c>
      <c r="DQ39" s="682">
        <v>0.66500000000000004</v>
      </c>
      <c r="DR39" s="679" t="s">
        <v>653</v>
      </c>
      <c r="DS39" s="352"/>
      <c r="DT39" s="701" t="s">
        <v>653</v>
      </c>
      <c r="DU39" s="692"/>
      <c r="DV39" s="702"/>
      <c r="DX39" s="71" t="s">
        <v>388</v>
      </c>
      <c r="DY39" s="86" t="s">
        <v>388</v>
      </c>
      <c r="DZ39" s="71" t="s">
        <v>901</v>
      </c>
      <c r="EA39" s="72" t="s">
        <v>389</v>
      </c>
      <c r="EB39" s="404">
        <v>17266</v>
      </c>
      <c r="EC39" s="56"/>
      <c r="ED39" s="57">
        <v>17266</v>
      </c>
      <c r="EE39" s="57"/>
      <c r="EF39" s="56"/>
      <c r="EG39" s="73">
        <v>0.70461965393405157</v>
      </c>
      <c r="EH39" s="56"/>
      <c r="EI39" s="405">
        <v>71652</v>
      </c>
      <c r="EJ39" s="57"/>
      <c r="EK39" s="57">
        <v>50487</v>
      </c>
      <c r="EL39" s="57">
        <v>71652</v>
      </c>
      <c r="EM39" s="158">
        <v>0</v>
      </c>
      <c r="EN39" s="158"/>
      <c r="EO39" s="58"/>
      <c r="EP39" s="356"/>
      <c r="EQ39" s="356"/>
      <c r="ER39" s="356"/>
      <c r="ES39" s="302" t="s">
        <v>410</v>
      </c>
      <c r="ET39" s="301" t="s">
        <v>411</v>
      </c>
      <c r="EU39" s="303">
        <v>4218286</v>
      </c>
      <c r="EX39" s="310"/>
    </row>
    <row r="40" spans="1:154" ht="15">
      <c r="A40" s="77" t="s">
        <v>422</v>
      </c>
      <c r="B40" s="7" t="s">
        <v>423</v>
      </c>
      <c r="C40" s="218">
        <v>8683</v>
      </c>
      <c r="D40" s="219">
        <v>8834</v>
      </c>
      <c r="E40" s="8"/>
      <c r="F40" s="8">
        <f t="shared" si="0"/>
        <v>8834</v>
      </c>
      <c r="G40" s="8"/>
      <c r="H40" s="417">
        <f t="shared" si="1"/>
        <v>8834</v>
      </c>
      <c r="I40" s="12"/>
      <c r="K40" s="430" t="s">
        <v>422</v>
      </c>
      <c r="L40" s="431" t="s">
        <v>423</v>
      </c>
      <c r="M40" s="432">
        <v>3212099838</v>
      </c>
      <c r="N40" s="433">
        <v>171779670</v>
      </c>
      <c r="O40" s="434">
        <f t="shared" si="2"/>
        <v>3040320168</v>
      </c>
      <c r="P40" s="435">
        <v>2004</v>
      </c>
      <c r="Q40" s="436">
        <v>0.87</v>
      </c>
      <c r="R40" s="437">
        <f t="shared" si="3"/>
        <v>3494620883</v>
      </c>
      <c r="S40" s="438">
        <f t="shared" si="4"/>
        <v>171779670</v>
      </c>
      <c r="T40" s="439">
        <v>129780227</v>
      </c>
      <c r="U40" s="439">
        <v>697742159</v>
      </c>
      <c r="V40" s="437">
        <f t="shared" si="5"/>
        <v>4493922939</v>
      </c>
      <c r="X40" s="466" t="s">
        <v>422</v>
      </c>
      <c r="Y40" s="467" t="s">
        <v>423</v>
      </c>
      <c r="Z40" s="468">
        <v>4493922939</v>
      </c>
      <c r="AA40" s="469">
        <v>25076089.999620002</v>
      </c>
      <c r="AB40" s="432">
        <v>10349546</v>
      </c>
      <c r="AC40" s="432">
        <v>331434</v>
      </c>
      <c r="AD40" s="37">
        <v>35757069.999620005</v>
      </c>
      <c r="AE40" s="470">
        <v>8834</v>
      </c>
      <c r="AF40" s="467">
        <v>4048</v>
      </c>
      <c r="AG40" s="471">
        <v>0.7843</v>
      </c>
      <c r="AI40" s="552" t="s">
        <v>422</v>
      </c>
      <c r="AJ40" s="553" t="s">
        <v>423</v>
      </c>
      <c r="AK40" s="541">
        <v>35757069.999620005</v>
      </c>
      <c r="AL40" s="777">
        <v>8834</v>
      </c>
      <c r="AM40" s="554">
        <v>4048</v>
      </c>
      <c r="AN40" s="555">
        <v>0.7843</v>
      </c>
      <c r="AO40" s="556">
        <v>0.42659999999999998</v>
      </c>
      <c r="AP40" s="557">
        <v>0.83089999999999997</v>
      </c>
      <c r="AQ40" s="555">
        <v>0.77189999999999992</v>
      </c>
      <c r="AR40" s="558">
        <v>0.77189999999999992</v>
      </c>
      <c r="AS40" s="778">
        <v>1319.58</v>
      </c>
      <c r="AT40" s="779">
        <v>389.94000000000005</v>
      </c>
      <c r="AU40" s="561">
        <v>3444730</v>
      </c>
      <c r="AV40" s="717">
        <v>1</v>
      </c>
      <c r="AW40" s="554">
        <v>3444730</v>
      </c>
      <c r="AX40" s="563" t="s">
        <v>653</v>
      </c>
      <c r="AY40" s="204">
        <v>0</v>
      </c>
      <c r="AZ40" s="554">
        <v>3444730</v>
      </c>
      <c r="BB40" s="234" t="s">
        <v>422</v>
      </c>
      <c r="BC40" s="235" t="s">
        <v>715</v>
      </c>
      <c r="BD40" s="227">
        <v>4493922939</v>
      </c>
      <c r="BE40" s="228">
        <v>492.02300000000002</v>
      </c>
      <c r="BF40" s="236">
        <v>9133563</v>
      </c>
      <c r="BG40" s="738">
        <v>0.42659999999999998</v>
      </c>
      <c r="BH40" s="231"/>
      <c r="BI40" s="232">
        <v>8834</v>
      </c>
      <c r="BJ40" s="237">
        <v>17.95</v>
      </c>
      <c r="BK40" s="232">
        <v>58165</v>
      </c>
      <c r="BL40" s="238">
        <v>118</v>
      </c>
      <c r="BN40" s="491" t="s">
        <v>422</v>
      </c>
      <c r="BO40" s="780" t="s">
        <v>423</v>
      </c>
      <c r="BP40" s="493">
        <v>0.9</v>
      </c>
      <c r="BQ40" s="493">
        <v>0.90129999999999999</v>
      </c>
      <c r="BR40" s="493">
        <v>0.83920000000000006</v>
      </c>
      <c r="BS40" s="126"/>
      <c r="BT40" s="494">
        <v>2004</v>
      </c>
      <c r="BU40" s="120">
        <v>0.87</v>
      </c>
      <c r="BV40" s="495"/>
      <c r="BW40" s="496">
        <v>0.87250000000000005</v>
      </c>
      <c r="BX40" s="497">
        <v>0.75900000000000001</v>
      </c>
      <c r="BY40" s="498">
        <v>1.3602000000000001</v>
      </c>
      <c r="CA40" s="264" t="s">
        <v>422</v>
      </c>
      <c r="CB40" s="265" t="s">
        <v>715</v>
      </c>
      <c r="CC40" s="232">
        <v>27841</v>
      </c>
      <c r="CD40" s="232">
        <v>29262</v>
      </c>
      <c r="CE40" s="232">
        <v>29040</v>
      </c>
      <c r="CF40" s="266">
        <v>28714.333333333332</v>
      </c>
      <c r="CG40" s="267">
        <v>0.83089999999999997</v>
      </c>
      <c r="CH40" s="263"/>
      <c r="CI40" s="268">
        <v>-325.66666666666788</v>
      </c>
      <c r="CJ40" s="267">
        <v>-1.12E-2</v>
      </c>
      <c r="CL40" s="642" t="s">
        <v>422</v>
      </c>
      <c r="CM40" s="643" t="s">
        <v>715</v>
      </c>
      <c r="CN40" s="644">
        <v>0.77189999999999992</v>
      </c>
      <c r="CO40" s="636"/>
      <c r="CP40" s="645">
        <v>8834</v>
      </c>
      <c r="CQ40" s="783">
        <v>11641872</v>
      </c>
      <c r="CR40" s="783">
        <v>0</v>
      </c>
      <c r="CS40" s="647">
        <v>11641872</v>
      </c>
      <c r="CT40" s="648">
        <v>1317.85</v>
      </c>
      <c r="CU40" s="649"/>
      <c r="CV40" s="21">
        <v>1319.58</v>
      </c>
      <c r="CW40" s="121">
        <v>389.94000000000005</v>
      </c>
      <c r="CX40" s="19">
        <v>0.999</v>
      </c>
      <c r="CY40" s="14"/>
      <c r="CZ40" s="650">
        <v>0.75900000000000001</v>
      </c>
      <c r="DA40" s="653">
        <v>1</v>
      </c>
      <c r="DB40" s="641"/>
      <c r="DC40" s="19">
        <v>1</v>
      </c>
      <c r="DE40" s="680" t="s">
        <v>422</v>
      </c>
      <c r="DF40" s="681" t="s">
        <v>423</v>
      </c>
      <c r="DG40" s="670" t="s">
        <v>201</v>
      </c>
      <c r="DH40" s="671">
        <v>1</v>
      </c>
      <c r="DI40" s="672"/>
      <c r="DJ40" s="673">
        <v>0.82250000000000001</v>
      </c>
      <c r="DK40" s="785">
        <v>0.90820000000000001</v>
      </c>
      <c r="DL40" s="682">
        <v>0.747</v>
      </c>
      <c r="DM40" s="683">
        <v>0.747</v>
      </c>
      <c r="DN40" s="684"/>
      <c r="DO40" s="676">
        <v>0.87250000000000005</v>
      </c>
      <c r="DP40" s="677">
        <v>0.87</v>
      </c>
      <c r="DQ40" s="682">
        <v>0.75900000000000001</v>
      </c>
      <c r="DR40" s="679" t="s">
        <v>653</v>
      </c>
      <c r="DS40" s="352"/>
      <c r="DT40" s="701" t="s">
        <v>653</v>
      </c>
      <c r="DU40" s="692"/>
      <c r="DV40" s="702"/>
      <c r="DX40" s="54" t="s">
        <v>388</v>
      </c>
      <c r="DY40" s="83" t="s">
        <v>36</v>
      </c>
      <c r="DZ40" s="54" t="s">
        <v>901</v>
      </c>
      <c r="EA40" s="55" t="s">
        <v>37</v>
      </c>
      <c r="EB40" s="404">
        <v>4297</v>
      </c>
      <c r="EC40" s="51"/>
      <c r="ED40" s="50">
        <v>4297</v>
      </c>
      <c r="EE40" s="50"/>
      <c r="EF40" s="51"/>
      <c r="EG40" s="52">
        <v>0.17535912504080967</v>
      </c>
      <c r="EH40" s="51"/>
      <c r="EI40" s="405">
        <v>0</v>
      </c>
      <c r="EJ40" s="50"/>
      <c r="EK40" s="50">
        <v>12565</v>
      </c>
      <c r="EL40" s="53"/>
      <c r="EM40" s="159"/>
      <c r="EN40" s="159"/>
      <c r="EO40" s="49"/>
      <c r="EP40" s="356"/>
      <c r="EQ40" s="356"/>
      <c r="ER40" s="356"/>
      <c r="ES40" s="302" t="s">
        <v>58</v>
      </c>
      <c r="ET40" s="301" t="s">
        <v>59</v>
      </c>
      <c r="EU40" s="303">
        <v>611732</v>
      </c>
      <c r="EX40" s="310"/>
    </row>
    <row r="41" spans="1:154" ht="15">
      <c r="A41" s="77" t="s">
        <v>424</v>
      </c>
      <c r="B41" s="7" t="s">
        <v>425</v>
      </c>
      <c r="C41" s="218">
        <v>31400</v>
      </c>
      <c r="D41" s="219">
        <v>33416</v>
      </c>
      <c r="E41" s="8"/>
      <c r="F41" s="8">
        <f t="shared" si="0"/>
        <v>33416</v>
      </c>
      <c r="G41" s="8"/>
      <c r="H41" s="417">
        <f t="shared" si="1"/>
        <v>33416</v>
      </c>
      <c r="I41" s="12"/>
      <c r="K41" s="430" t="s">
        <v>424</v>
      </c>
      <c r="L41" s="431" t="s">
        <v>425</v>
      </c>
      <c r="M41" s="432">
        <v>11508811396</v>
      </c>
      <c r="N41" s="433">
        <v>95189855</v>
      </c>
      <c r="O41" s="434">
        <f t="shared" si="2"/>
        <v>11413621541</v>
      </c>
      <c r="P41" s="435">
        <v>2007</v>
      </c>
      <c r="Q41" s="436">
        <v>0.9466</v>
      </c>
      <c r="R41" s="437">
        <f t="shared" si="3"/>
        <v>12057491592</v>
      </c>
      <c r="S41" s="438">
        <f t="shared" si="4"/>
        <v>95189855</v>
      </c>
      <c r="T41" s="439">
        <v>716108280</v>
      </c>
      <c r="U41" s="439">
        <v>2466046251</v>
      </c>
      <c r="V41" s="437">
        <f t="shared" si="5"/>
        <v>15334835978</v>
      </c>
      <c r="X41" s="466" t="s">
        <v>424</v>
      </c>
      <c r="Y41" s="467" t="s">
        <v>668</v>
      </c>
      <c r="Z41" s="468">
        <v>15334835978</v>
      </c>
      <c r="AA41" s="469">
        <v>85568384.757240012</v>
      </c>
      <c r="AB41" s="432">
        <v>38196232</v>
      </c>
      <c r="AC41" s="432">
        <v>1030187</v>
      </c>
      <c r="AD41" s="37">
        <v>124794803.75724001</v>
      </c>
      <c r="AE41" s="470">
        <v>33416</v>
      </c>
      <c r="AF41" s="467">
        <v>3735</v>
      </c>
      <c r="AG41" s="471">
        <v>0.72370000000000001</v>
      </c>
      <c r="AI41" s="552" t="s">
        <v>424</v>
      </c>
      <c r="AJ41" s="553" t="s">
        <v>668</v>
      </c>
      <c r="AK41" s="541">
        <v>124794803.75724001</v>
      </c>
      <c r="AL41" s="777">
        <v>33416</v>
      </c>
      <c r="AM41" s="554">
        <v>3735</v>
      </c>
      <c r="AN41" s="555">
        <v>0.72370000000000001</v>
      </c>
      <c r="AO41" s="556">
        <v>2.0108999999999999</v>
      </c>
      <c r="AP41" s="557">
        <v>0.93700000000000006</v>
      </c>
      <c r="AQ41" s="555">
        <v>0.95910000000000006</v>
      </c>
      <c r="AR41" s="558">
        <v>0.95910000000000006</v>
      </c>
      <c r="AS41" s="778">
        <v>1639.6</v>
      </c>
      <c r="AT41" s="779">
        <v>69.920000000000073</v>
      </c>
      <c r="AU41" s="561">
        <v>2336447</v>
      </c>
      <c r="AV41" s="717">
        <v>1</v>
      </c>
      <c r="AW41" s="554">
        <v>2336447</v>
      </c>
      <c r="AX41" s="563" t="s">
        <v>653</v>
      </c>
      <c r="AY41" s="204">
        <v>0</v>
      </c>
      <c r="AZ41" s="554">
        <v>2336447</v>
      </c>
      <c r="BB41" s="234" t="s">
        <v>424</v>
      </c>
      <c r="BC41" s="235" t="s">
        <v>716</v>
      </c>
      <c r="BD41" s="227">
        <v>15334835978</v>
      </c>
      <c r="BE41" s="228">
        <v>356.21499999999997</v>
      </c>
      <c r="BF41" s="236">
        <v>43049383</v>
      </c>
      <c r="BG41" s="738">
        <v>2.0108999999999999</v>
      </c>
      <c r="BH41" s="231"/>
      <c r="BI41" s="232">
        <v>33416</v>
      </c>
      <c r="BJ41" s="237">
        <v>93.81</v>
      </c>
      <c r="BK41" s="232">
        <v>205101</v>
      </c>
      <c r="BL41" s="238">
        <v>576</v>
      </c>
      <c r="BN41" s="491" t="s">
        <v>424</v>
      </c>
      <c r="BO41" s="780" t="s">
        <v>668</v>
      </c>
      <c r="BP41" s="499">
        <v>0.96870000000000001</v>
      </c>
      <c r="BQ41" s="493">
        <v>0.93269999999999997</v>
      </c>
      <c r="BR41" s="493">
        <v>0.94840000000000002</v>
      </c>
      <c r="BS41" s="126"/>
      <c r="BT41" s="494">
        <v>2007</v>
      </c>
      <c r="BU41" s="120">
        <v>0.9466</v>
      </c>
      <c r="BV41" s="495"/>
      <c r="BW41" s="496">
        <v>0.83499999999999996</v>
      </c>
      <c r="BX41" s="497">
        <v>0.79</v>
      </c>
      <c r="BY41" s="498">
        <v>1.4157999999999999</v>
      </c>
      <c r="CA41" s="264" t="s">
        <v>424</v>
      </c>
      <c r="CB41" s="265" t="s">
        <v>716</v>
      </c>
      <c r="CC41" s="232">
        <v>31808</v>
      </c>
      <c r="CD41" s="232">
        <v>32605</v>
      </c>
      <c r="CE41" s="232">
        <v>32727</v>
      </c>
      <c r="CF41" s="266">
        <v>32380</v>
      </c>
      <c r="CG41" s="267">
        <v>0.93700000000000006</v>
      </c>
      <c r="CH41" s="263"/>
      <c r="CI41" s="268">
        <v>-347</v>
      </c>
      <c r="CJ41" s="267">
        <v>-1.06E-2</v>
      </c>
      <c r="CL41" s="642" t="s">
        <v>424</v>
      </c>
      <c r="CM41" s="643" t="s">
        <v>716</v>
      </c>
      <c r="CN41" s="644">
        <v>0.95910000000000006</v>
      </c>
      <c r="CO41" s="636"/>
      <c r="CP41" s="645">
        <v>33416</v>
      </c>
      <c r="CQ41" s="783">
        <v>41656204</v>
      </c>
      <c r="CR41" s="783">
        <v>0</v>
      </c>
      <c r="CS41" s="647">
        <v>41656204</v>
      </c>
      <c r="CT41" s="648">
        <v>1246.5899999999999</v>
      </c>
      <c r="CU41" s="649"/>
      <c r="CV41" s="21">
        <v>1639.6</v>
      </c>
      <c r="CW41" s="121">
        <v>69.920000000000073</v>
      </c>
      <c r="CX41" s="19">
        <v>0.76</v>
      </c>
      <c r="CY41" s="14"/>
      <c r="CZ41" s="650">
        <v>0.79</v>
      </c>
      <c r="DA41" s="653">
        <v>1</v>
      </c>
      <c r="DB41" s="641"/>
      <c r="DC41" s="19">
        <v>1</v>
      </c>
      <c r="DE41" s="680" t="s">
        <v>424</v>
      </c>
      <c r="DF41" s="681" t="s">
        <v>668</v>
      </c>
      <c r="DG41" s="670" t="s">
        <v>201</v>
      </c>
      <c r="DH41" s="671">
        <v>1</v>
      </c>
      <c r="DI41" s="672"/>
      <c r="DJ41" s="673">
        <v>0.83499999999999996</v>
      </c>
      <c r="DK41" s="785">
        <v>0.94469999999999998</v>
      </c>
      <c r="DL41" s="682">
        <v>0.78900000000000003</v>
      </c>
      <c r="DM41" s="683">
        <v>0.78900000000000003</v>
      </c>
      <c r="DN41" s="684"/>
      <c r="DO41" s="676">
        <v>0.83499999999999996</v>
      </c>
      <c r="DP41" s="677">
        <v>0.9466</v>
      </c>
      <c r="DQ41" s="682">
        <v>0.79</v>
      </c>
      <c r="DR41" s="679" t="s">
        <v>653</v>
      </c>
      <c r="DS41" s="352"/>
      <c r="DT41" s="701" t="s">
        <v>653</v>
      </c>
      <c r="DU41" s="692"/>
      <c r="DV41" s="702"/>
      <c r="DX41" s="54" t="s">
        <v>388</v>
      </c>
      <c r="DY41" s="83" t="s">
        <v>38</v>
      </c>
      <c r="DZ41" s="54" t="s">
        <v>901</v>
      </c>
      <c r="EA41" s="55" t="s">
        <v>39</v>
      </c>
      <c r="EB41" s="404">
        <v>2941</v>
      </c>
      <c r="EC41" s="51"/>
      <c r="ED41" s="50">
        <v>2941</v>
      </c>
      <c r="EE41" s="50">
        <v>24504</v>
      </c>
      <c r="EF41" s="51"/>
      <c r="EG41" s="64">
        <v>0.12002122102513875</v>
      </c>
      <c r="EH41" s="51"/>
      <c r="EI41" s="405">
        <v>0</v>
      </c>
      <c r="EJ41" s="50"/>
      <c r="EK41" s="50">
        <v>8600</v>
      </c>
      <c r="EL41" s="53"/>
      <c r="EM41" s="159"/>
      <c r="EN41" s="159"/>
      <c r="EO41" s="49"/>
      <c r="EP41" s="356"/>
      <c r="EQ41" s="356"/>
      <c r="ER41" s="356"/>
      <c r="ES41" s="302" t="s">
        <v>60</v>
      </c>
      <c r="ET41" s="301" t="s">
        <v>61</v>
      </c>
      <c r="EU41" s="303">
        <v>505748</v>
      </c>
      <c r="EX41" s="310"/>
    </row>
    <row r="42" spans="1:154" ht="15">
      <c r="A42" s="77" t="s">
        <v>426</v>
      </c>
      <c r="B42" s="7" t="s">
        <v>427</v>
      </c>
      <c r="C42" s="218">
        <v>1832</v>
      </c>
      <c r="D42" s="219">
        <v>1832</v>
      </c>
      <c r="E42" s="8"/>
      <c r="F42" s="8">
        <f t="shared" si="0"/>
        <v>1832</v>
      </c>
      <c r="G42" s="8"/>
      <c r="H42" s="417">
        <f t="shared" si="1"/>
        <v>1832</v>
      </c>
      <c r="I42" s="12"/>
      <c r="K42" s="430" t="s">
        <v>426</v>
      </c>
      <c r="L42" s="431" t="s">
        <v>427</v>
      </c>
      <c r="M42" s="432">
        <v>777605079</v>
      </c>
      <c r="N42" s="433">
        <v>107758360</v>
      </c>
      <c r="O42" s="434">
        <f t="shared" si="2"/>
        <v>669846719</v>
      </c>
      <c r="P42" s="435">
        <v>2009</v>
      </c>
      <c r="Q42" s="436">
        <v>0.995</v>
      </c>
      <c r="R42" s="437">
        <f t="shared" si="3"/>
        <v>673212783</v>
      </c>
      <c r="S42" s="438">
        <f t="shared" si="4"/>
        <v>107758360</v>
      </c>
      <c r="T42" s="439">
        <v>20570630</v>
      </c>
      <c r="U42" s="439">
        <v>129262727</v>
      </c>
      <c r="V42" s="437">
        <f t="shared" si="5"/>
        <v>930804500</v>
      </c>
      <c r="X42" s="466" t="s">
        <v>426</v>
      </c>
      <c r="Y42" s="467" t="s">
        <v>427</v>
      </c>
      <c r="Z42" s="468">
        <v>930804500</v>
      </c>
      <c r="AA42" s="469">
        <v>5193889.1100000003</v>
      </c>
      <c r="AB42" s="432">
        <v>1968310</v>
      </c>
      <c r="AC42" s="432">
        <v>105739</v>
      </c>
      <c r="AD42" s="37">
        <v>7267938.1100000003</v>
      </c>
      <c r="AE42" s="470">
        <v>1832</v>
      </c>
      <c r="AF42" s="467">
        <v>3967</v>
      </c>
      <c r="AG42" s="471">
        <v>0.76859999999999995</v>
      </c>
      <c r="AI42" s="552" t="s">
        <v>426</v>
      </c>
      <c r="AJ42" s="553" t="s">
        <v>85</v>
      </c>
      <c r="AK42" s="541">
        <v>7267938.1100000003</v>
      </c>
      <c r="AL42" s="777">
        <v>1832</v>
      </c>
      <c r="AM42" s="554">
        <v>3967</v>
      </c>
      <c r="AN42" s="555">
        <v>0.76859999999999995</v>
      </c>
      <c r="AO42" s="556">
        <v>0.12770000000000001</v>
      </c>
      <c r="AP42" s="557">
        <v>0.72009999999999996</v>
      </c>
      <c r="AQ42" s="555">
        <v>0.68030000000000002</v>
      </c>
      <c r="AR42" s="558">
        <v>0.68030000000000002</v>
      </c>
      <c r="AS42" s="778">
        <v>1162.99</v>
      </c>
      <c r="AT42" s="779">
        <v>546.53</v>
      </c>
      <c r="AU42" s="561">
        <v>1001243</v>
      </c>
      <c r="AV42" s="717">
        <v>1</v>
      </c>
      <c r="AW42" s="554">
        <v>1001243</v>
      </c>
      <c r="AX42" s="563" t="s">
        <v>653</v>
      </c>
      <c r="AY42" s="204">
        <v>0</v>
      </c>
      <c r="AZ42" s="554">
        <v>1001243</v>
      </c>
      <c r="BB42" s="234" t="s">
        <v>426</v>
      </c>
      <c r="BC42" s="235" t="s">
        <v>783</v>
      </c>
      <c r="BD42" s="227">
        <v>930804500</v>
      </c>
      <c r="BE42" s="228">
        <v>340.60700000000003</v>
      </c>
      <c r="BF42" s="236">
        <v>2732781</v>
      </c>
      <c r="BG42" s="738">
        <v>0.12770000000000001</v>
      </c>
      <c r="BH42" s="231"/>
      <c r="BI42" s="232">
        <v>1832</v>
      </c>
      <c r="BJ42" s="237">
        <v>5.38</v>
      </c>
      <c r="BK42" s="232">
        <v>11881</v>
      </c>
      <c r="BL42" s="238">
        <v>35</v>
      </c>
      <c r="BN42" s="491" t="s">
        <v>426</v>
      </c>
      <c r="BO42" s="780" t="s">
        <v>85</v>
      </c>
      <c r="BP42" s="493">
        <v>0.49980000000000002</v>
      </c>
      <c r="BQ42" s="493">
        <v>0.435</v>
      </c>
      <c r="BR42" s="499">
        <v>0.995</v>
      </c>
      <c r="BS42" s="126"/>
      <c r="BT42" s="494">
        <v>2009</v>
      </c>
      <c r="BU42" s="120">
        <v>0.995</v>
      </c>
      <c r="BV42" s="495"/>
      <c r="BW42" s="496">
        <v>0.64</v>
      </c>
      <c r="BX42" s="497">
        <v>0.63700000000000001</v>
      </c>
      <c r="BY42" s="498">
        <v>1.1415999999999999</v>
      </c>
      <c r="CA42" s="264" t="s">
        <v>426</v>
      </c>
      <c r="CB42" s="265" t="s">
        <v>783</v>
      </c>
      <c r="CC42" s="232">
        <v>24785</v>
      </c>
      <c r="CD42" s="232">
        <v>24347</v>
      </c>
      <c r="CE42" s="232">
        <v>25525</v>
      </c>
      <c r="CF42" s="266">
        <v>24885.666666666668</v>
      </c>
      <c r="CG42" s="267">
        <v>0.72009999999999996</v>
      </c>
      <c r="CH42" s="263"/>
      <c r="CI42" s="268">
        <v>-639.33333333333212</v>
      </c>
      <c r="CJ42" s="267">
        <v>-2.5000000000000001E-2</v>
      </c>
      <c r="CL42" s="642" t="s">
        <v>426</v>
      </c>
      <c r="CM42" s="643" t="s">
        <v>783</v>
      </c>
      <c r="CN42" s="644">
        <v>0.68030000000000002</v>
      </c>
      <c r="CO42" s="636"/>
      <c r="CP42" s="645">
        <v>1832</v>
      </c>
      <c r="CQ42" s="783">
        <v>2723330</v>
      </c>
      <c r="CR42" s="783">
        <v>0</v>
      </c>
      <c r="CS42" s="647">
        <v>2723330</v>
      </c>
      <c r="CT42" s="648">
        <v>1486.53</v>
      </c>
      <c r="CU42" s="649"/>
      <c r="CV42" s="21">
        <v>1162.99</v>
      </c>
      <c r="CW42" s="121">
        <v>546.53</v>
      </c>
      <c r="CX42" s="19">
        <v>1</v>
      </c>
      <c r="CY42" s="14"/>
      <c r="CZ42" s="650">
        <v>0.63700000000000001</v>
      </c>
      <c r="DA42" s="653">
        <v>1</v>
      </c>
      <c r="DB42" s="641"/>
      <c r="DC42" s="19">
        <v>1</v>
      </c>
      <c r="DE42" s="680" t="s">
        <v>426</v>
      </c>
      <c r="DF42" s="681" t="s">
        <v>427</v>
      </c>
      <c r="DG42" s="670" t="s">
        <v>201</v>
      </c>
      <c r="DH42" s="671">
        <v>1</v>
      </c>
      <c r="DI42" s="672"/>
      <c r="DJ42" s="673">
        <v>0.97499999999999998</v>
      </c>
      <c r="DK42" s="785">
        <v>0.48259999999999997</v>
      </c>
      <c r="DL42" s="682">
        <v>0.47099999999999997</v>
      </c>
      <c r="DM42" s="683" t="s">
        <v>653</v>
      </c>
      <c r="DN42" s="684"/>
      <c r="DO42" s="676">
        <v>0.64</v>
      </c>
      <c r="DP42" s="677">
        <v>0.995</v>
      </c>
      <c r="DQ42" s="682">
        <v>0.63700000000000001</v>
      </c>
      <c r="DR42" s="679" t="s">
        <v>653</v>
      </c>
      <c r="DS42" s="352"/>
      <c r="DT42" s="701" t="s">
        <v>653</v>
      </c>
      <c r="DU42" s="692"/>
      <c r="DV42" s="702"/>
      <c r="DX42" s="71" t="s">
        <v>390</v>
      </c>
      <c r="DY42" s="86" t="s">
        <v>390</v>
      </c>
      <c r="DZ42" s="71" t="s">
        <v>901</v>
      </c>
      <c r="EA42" s="72" t="s">
        <v>391</v>
      </c>
      <c r="EB42" s="404">
        <v>7952</v>
      </c>
      <c r="EC42" s="56"/>
      <c r="ED42" s="57">
        <v>7952</v>
      </c>
      <c r="EE42" s="57"/>
      <c r="EF42" s="56"/>
      <c r="EG42" s="73">
        <v>0.90703775521843277</v>
      </c>
      <c r="EH42" s="56"/>
      <c r="EI42" s="405">
        <v>0</v>
      </c>
      <c r="EJ42" s="57"/>
      <c r="EK42" s="57">
        <v>0</v>
      </c>
      <c r="EL42" s="57">
        <v>0</v>
      </c>
      <c r="EM42" s="158">
        <v>0</v>
      </c>
      <c r="EN42" s="158"/>
      <c r="EO42" s="58"/>
      <c r="EP42" s="356"/>
      <c r="EQ42" s="356"/>
      <c r="ER42" s="356"/>
      <c r="ES42" s="302" t="s">
        <v>412</v>
      </c>
      <c r="ET42" s="301" t="s">
        <v>413</v>
      </c>
      <c r="EU42" s="303">
        <v>423179</v>
      </c>
      <c r="EX42" s="310"/>
    </row>
    <row r="43" spans="1:154" ht="15">
      <c r="A43" s="77" t="s">
        <v>428</v>
      </c>
      <c r="B43" s="7" t="s">
        <v>429</v>
      </c>
      <c r="C43" s="218">
        <v>1201</v>
      </c>
      <c r="D43" s="219">
        <v>1201</v>
      </c>
      <c r="E43" s="8"/>
      <c r="F43" s="8">
        <f t="shared" si="0"/>
        <v>1201</v>
      </c>
      <c r="G43" s="8"/>
      <c r="H43" s="417">
        <f t="shared" si="1"/>
        <v>1201</v>
      </c>
      <c r="I43" s="12"/>
      <c r="K43" s="430" t="s">
        <v>428</v>
      </c>
      <c r="L43" s="431" t="s">
        <v>429</v>
      </c>
      <c r="M43" s="432">
        <v>739874565</v>
      </c>
      <c r="N43" s="433">
        <v>2838090</v>
      </c>
      <c r="O43" s="434">
        <f t="shared" si="2"/>
        <v>737036475</v>
      </c>
      <c r="P43" s="435">
        <v>2002</v>
      </c>
      <c r="Q43" s="436">
        <v>0.52090000000000003</v>
      </c>
      <c r="R43" s="437">
        <f t="shared" si="3"/>
        <v>1414928921</v>
      </c>
      <c r="S43" s="438">
        <f t="shared" si="4"/>
        <v>2838090</v>
      </c>
      <c r="T43" s="439">
        <v>21479068</v>
      </c>
      <c r="U43" s="439">
        <v>111900186</v>
      </c>
      <c r="V43" s="437">
        <f t="shared" si="5"/>
        <v>1551146265</v>
      </c>
      <c r="X43" s="466" t="s">
        <v>428</v>
      </c>
      <c r="Y43" s="467" t="s">
        <v>429</v>
      </c>
      <c r="Z43" s="468">
        <v>1551146265</v>
      </c>
      <c r="AA43" s="469">
        <v>8655396.1587000005</v>
      </c>
      <c r="AB43" s="432">
        <v>1723111</v>
      </c>
      <c r="AC43" s="432">
        <v>60891</v>
      </c>
      <c r="AD43" s="37">
        <v>10439398.1587</v>
      </c>
      <c r="AE43" s="470">
        <v>1201</v>
      </c>
      <c r="AF43" s="467">
        <v>8692</v>
      </c>
      <c r="AG43" s="471">
        <v>1.6841999999999999</v>
      </c>
      <c r="AI43" s="552" t="s">
        <v>428</v>
      </c>
      <c r="AJ43" s="553" t="s">
        <v>429</v>
      </c>
      <c r="AK43" s="541">
        <v>10439398.1587</v>
      </c>
      <c r="AL43" s="777">
        <v>1201</v>
      </c>
      <c r="AM43" s="554">
        <v>8692</v>
      </c>
      <c r="AN43" s="555">
        <v>1.6841999999999999</v>
      </c>
      <c r="AO43" s="556">
        <v>0.24809999999999999</v>
      </c>
      <c r="AP43" s="557">
        <v>0.77639999999999998</v>
      </c>
      <c r="AQ43" s="555">
        <v>1.0867</v>
      </c>
      <c r="AR43" s="558" t="s">
        <v>4</v>
      </c>
      <c r="AS43" s="778" t="s">
        <v>4</v>
      </c>
      <c r="AT43" s="779" t="s">
        <v>4</v>
      </c>
      <c r="AU43" s="561">
        <v>0</v>
      </c>
      <c r="AV43" s="717" t="s">
        <v>4</v>
      </c>
      <c r="AW43" s="554">
        <v>0</v>
      </c>
      <c r="AX43" s="563" t="s">
        <v>653</v>
      </c>
      <c r="AY43" s="204">
        <v>0</v>
      </c>
      <c r="AZ43" s="554">
        <v>0</v>
      </c>
      <c r="BB43" s="234" t="s">
        <v>428</v>
      </c>
      <c r="BC43" s="235" t="s">
        <v>717</v>
      </c>
      <c r="BD43" s="227">
        <v>1551146265</v>
      </c>
      <c r="BE43" s="228">
        <v>292.06700000000001</v>
      </c>
      <c r="BF43" s="236">
        <v>5310926</v>
      </c>
      <c r="BG43" s="738">
        <v>0.24809999999999999</v>
      </c>
      <c r="BH43" s="231"/>
      <c r="BI43" s="232">
        <v>1201</v>
      </c>
      <c r="BJ43" s="237">
        <v>4.1100000000000003</v>
      </c>
      <c r="BK43" s="232">
        <v>8269</v>
      </c>
      <c r="BL43" s="238">
        <v>28</v>
      </c>
      <c r="BN43" s="491" t="s">
        <v>428</v>
      </c>
      <c r="BO43" s="780" t="s">
        <v>429</v>
      </c>
      <c r="BP43" s="493">
        <v>0.54010000000000002</v>
      </c>
      <c r="BQ43" s="493">
        <v>0.51639999999999997</v>
      </c>
      <c r="BR43" s="493">
        <v>0.51749999999999996</v>
      </c>
      <c r="BS43" s="126"/>
      <c r="BT43" s="500">
        <v>2002</v>
      </c>
      <c r="BU43" s="120">
        <v>0.52090000000000003</v>
      </c>
      <c r="BV43" s="495"/>
      <c r="BW43" s="496">
        <v>0.57999999999999996</v>
      </c>
      <c r="BX43" s="497">
        <v>0.30199999999999999</v>
      </c>
      <c r="BY43" s="498">
        <v>0.54120000000000001</v>
      </c>
      <c r="CA43" s="264" t="s">
        <v>428</v>
      </c>
      <c r="CB43" s="265" t="s">
        <v>717</v>
      </c>
      <c r="CC43" s="232">
        <v>26557</v>
      </c>
      <c r="CD43" s="232">
        <v>27135</v>
      </c>
      <c r="CE43" s="232">
        <v>26794</v>
      </c>
      <c r="CF43" s="266">
        <v>26828.666666666668</v>
      </c>
      <c r="CG43" s="267">
        <v>0.77639999999999998</v>
      </c>
      <c r="CH43" s="263"/>
      <c r="CI43" s="268">
        <v>34.666666666667879</v>
      </c>
      <c r="CJ43" s="267">
        <v>1.2999999999999999E-3</v>
      </c>
      <c r="CL43" s="642" t="s">
        <v>428</v>
      </c>
      <c r="CM43" s="643" t="s">
        <v>717</v>
      </c>
      <c r="CN43" s="644" t="s">
        <v>4</v>
      </c>
      <c r="CO43" s="636"/>
      <c r="CP43" s="645">
        <v>1201</v>
      </c>
      <c r="CQ43" s="783">
        <v>570000</v>
      </c>
      <c r="CR43" s="783">
        <v>0</v>
      </c>
      <c r="CS43" s="647">
        <v>570000</v>
      </c>
      <c r="CT43" s="648">
        <v>474.6</v>
      </c>
      <c r="CU43" s="649"/>
      <c r="CV43" s="21" t="s">
        <v>4</v>
      </c>
      <c r="CW43" s="121" t="s">
        <v>4</v>
      </c>
      <c r="CX43" s="19" t="s">
        <v>4</v>
      </c>
      <c r="CY43" s="14"/>
      <c r="CZ43" s="650">
        <v>0.30199999999999999</v>
      </c>
      <c r="DA43" s="653" t="s">
        <v>4</v>
      </c>
      <c r="DB43" s="641"/>
      <c r="DC43" s="19" t="s">
        <v>4</v>
      </c>
      <c r="DE43" s="680" t="s">
        <v>428</v>
      </c>
      <c r="DF43" s="681" t="s">
        <v>429</v>
      </c>
      <c r="DG43" s="670" t="s">
        <v>653</v>
      </c>
      <c r="DH43" s="671" t="s">
        <v>4</v>
      </c>
      <c r="DI43" s="672"/>
      <c r="DJ43" s="673">
        <v>0.6</v>
      </c>
      <c r="DK43" s="785">
        <v>0.54159999999999997</v>
      </c>
      <c r="DL43" s="682">
        <v>0.32500000000000001</v>
      </c>
      <c r="DM43" s="683" t="s">
        <v>653</v>
      </c>
      <c r="DN43" s="684"/>
      <c r="DO43" s="676">
        <v>0.57999999999999996</v>
      </c>
      <c r="DP43" s="677">
        <v>0.52090000000000003</v>
      </c>
      <c r="DQ43" s="682">
        <v>0.30199999999999999</v>
      </c>
      <c r="DR43" s="679">
        <v>0.30199999999999999</v>
      </c>
      <c r="DS43" s="352"/>
      <c r="DT43" s="701" t="s">
        <v>653</v>
      </c>
      <c r="DU43" s="692"/>
      <c r="DV43" s="702"/>
      <c r="DX43" s="54" t="s">
        <v>390</v>
      </c>
      <c r="DY43" s="83" t="s">
        <v>40</v>
      </c>
      <c r="DZ43" s="54" t="s">
        <v>8</v>
      </c>
      <c r="EA43" s="55" t="s">
        <v>41</v>
      </c>
      <c r="EB43" s="404">
        <v>313</v>
      </c>
      <c r="EC43" s="51"/>
      <c r="ED43" s="50">
        <v>313</v>
      </c>
      <c r="EE43" s="50"/>
      <c r="EF43" s="51"/>
      <c r="EG43" s="52">
        <v>3.5702064560282881E-2</v>
      </c>
      <c r="EH43" s="51"/>
      <c r="EI43" s="405">
        <v>0</v>
      </c>
      <c r="EJ43" s="50"/>
      <c r="EK43" s="50">
        <v>0</v>
      </c>
      <c r="EL43" s="53"/>
      <c r="EM43" s="159"/>
      <c r="EN43" s="159"/>
      <c r="EO43" s="49"/>
      <c r="EP43" s="356"/>
      <c r="EQ43" s="356"/>
      <c r="ER43" s="356"/>
      <c r="ES43" s="302" t="s">
        <v>414</v>
      </c>
      <c r="ET43" s="301" t="s">
        <v>415</v>
      </c>
      <c r="EU43" s="303">
        <v>5158867</v>
      </c>
      <c r="EX43" s="310"/>
    </row>
    <row r="44" spans="1:154" ht="15">
      <c r="A44" s="77" t="s">
        <v>430</v>
      </c>
      <c r="B44" s="7" t="s">
        <v>431</v>
      </c>
      <c r="C44" s="218">
        <v>8640</v>
      </c>
      <c r="D44" s="219">
        <v>8640</v>
      </c>
      <c r="E44" s="8"/>
      <c r="F44" s="8">
        <f t="shared" si="0"/>
        <v>8640</v>
      </c>
      <c r="G44" s="8"/>
      <c r="H44" s="417">
        <f t="shared" si="1"/>
        <v>8640</v>
      </c>
      <c r="I44" s="12"/>
      <c r="K44" s="430" t="s">
        <v>430</v>
      </c>
      <c r="L44" s="431" t="s">
        <v>431</v>
      </c>
      <c r="M44" s="432">
        <v>2807156995</v>
      </c>
      <c r="N44" s="433">
        <v>175321325</v>
      </c>
      <c r="O44" s="434">
        <f t="shared" si="2"/>
        <v>2631835670</v>
      </c>
      <c r="P44" s="435">
        <v>2002</v>
      </c>
      <c r="Q44" s="436">
        <v>0.8952</v>
      </c>
      <c r="R44" s="437">
        <f t="shared" si="3"/>
        <v>2939941544</v>
      </c>
      <c r="S44" s="438">
        <f t="shared" si="4"/>
        <v>175321325</v>
      </c>
      <c r="T44" s="439">
        <v>112678321</v>
      </c>
      <c r="U44" s="439">
        <v>762809404</v>
      </c>
      <c r="V44" s="437">
        <f t="shared" si="5"/>
        <v>3990750594</v>
      </c>
      <c r="X44" s="466" t="s">
        <v>430</v>
      </c>
      <c r="Y44" s="467" t="s">
        <v>431</v>
      </c>
      <c r="Z44" s="468">
        <v>3990750594</v>
      </c>
      <c r="AA44" s="469">
        <v>22268388.314520001</v>
      </c>
      <c r="AB44" s="432">
        <v>8384857</v>
      </c>
      <c r="AC44" s="432">
        <v>361490</v>
      </c>
      <c r="AD44" s="37">
        <v>31014735.314520001</v>
      </c>
      <c r="AE44" s="470">
        <v>8640</v>
      </c>
      <c r="AF44" s="467">
        <v>3590</v>
      </c>
      <c r="AG44" s="471">
        <v>0.6956</v>
      </c>
      <c r="AI44" s="552" t="s">
        <v>430</v>
      </c>
      <c r="AJ44" s="553" t="s">
        <v>431</v>
      </c>
      <c r="AK44" s="541">
        <v>31014735.314520001</v>
      </c>
      <c r="AL44" s="777">
        <v>8640</v>
      </c>
      <c r="AM44" s="554">
        <v>3590</v>
      </c>
      <c r="AN44" s="555">
        <v>0.6956</v>
      </c>
      <c r="AO44" s="556">
        <v>0.35099999999999998</v>
      </c>
      <c r="AP44" s="557">
        <v>0.77800000000000002</v>
      </c>
      <c r="AQ44" s="555">
        <v>0.70230000000000004</v>
      </c>
      <c r="AR44" s="558">
        <v>0.70230000000000004</v>
      </c>
      <c r="AS44" s="778">
        <v>1200.5999999999999</v>
      </c>
      <c r="AT44" s="779">
        <v>508.92000000000007</v>
      </c>
      <c r="AU44" s="561">
        <v>4397069</v>
      </c>
      <c r="AV44" s="717">
        <v>1</v>
      </c>
      <c r="AW44" s="554">
        <v>4397069</v>
      </c>
      <c r="AX44" s="563" t="s">
        <v>653</v>
      </c>
      <c r="AY44" s="204">
        <v>0</v>
      </c>
      <c r="AZ44" s="554">
        <v>4397069</v>
      </c>
      <c r="BB44" s="234" t="s">
        <v>430</v>
      </c>
      <c r="BC44" s="235" t="s">
        <v>718</v>
      </c>
      <c r="BD44" s="227">
        <v>3990750594</v>
      </c>
      <c r="BE44" s="228">
        <v>531.11699999999996</v>
      </c>
      <c r="BF44" s="236">
        <v>7513882</v>
      </c>
      <c r="BG44" s="738">
        <v>0.35099999999999998</v>
      </c>
      <c r="BH44" s="231"/>
      <c r="BI44" s="232">
        <v>8640</v>
      </c>
      <c r="BJ44" s="237">
        <v>16.27</v>
      </c>
      <c r="BK44" s="232">
        <v>56451</v>
      </c>
      <c r="BL44" s="238">
        <v>106</v>
      </c>
      <c r="BN44" s="491" t="s">
        <v>430</v>
      </c>
      <c r="BO44" s="780" t="s">
        <v>431</v>
      </c>
      <c r="BP44" s="493">
        <v>0.88109999999999999</v>
      </c>
      <c r="BQ44" s="493">
        <v>0.86099999999999999</v>
      </c>
      <c r="BR44" s="493">
        <v>0.92269999999999996</v>
      </c>
      <c r="BS44" s="126"/>
      <c r="BT44" s="500">
        <v>2002</v>
      </c>
      <c r="BU44" s="120">
        <v>0.8952</v>
      </c>
      <c r="BV44" s="495"/>
      <c r="BW44" s="496">
        <v>0.82499999999999996</v>
      </c>
      <c r="BX44" s="497">
        <v>0.73899999999999999</v>
      </c>
      <c r="BY44" s="498">
        <v>1.3244</v>
      </c>
      <c r="CA44" s="264" t="s">
        <v>430</v>
      </c>
      <c r="CB44" s="265" t="s">
        <v>718</v>
      </c>
      <c r="CC44" s="232">
        <v>25923</v>
      </c>
      <c r="CD44" s="232">
        <v>26969</v>
      </c>
      <c r="CE44" s="232">
        <v>27761</v>
      </c>
      <c r="CF44" s="266">
        <v>26884.333333333332</v>
      </c>
      <c r="CG44" s="267">
        <v>0.77800000000000002</v>
      </c>
      <c r="CH44" s="263"/>
      <c r="CI44" s="268">
        <v>-876.66666666666788</v>
      </c>
      <c r="CJ44" s="267">
        <v>-3.1600000000000003E-2</v>
      </c>
      <c r="CL44" s="642" t="s">
        <v>430</v>
      </c>
      <c r="CM44" s="643" t="s">
        <v>718</v>
      </c>
      <c r="CN44" s="644">
        <v>0.70230000000000004</v>
      </c>
      <c r="CO44" s="636"/>
      <c r="CP44" s="645">
        <v>8640</v>
      </c>
      <c r="CQ44" s="783">
        <v>12313287</v>
      </c>
      <c r="CR44" s="783">
        <v>0</v>
      </c>
      <c r="CS44" s="647">
        <v>12313287</v>
      </c>
      <c r="CT44" s="648">
        <v>1425.15</v>
      </c>
      <c r="CU44" s="649"/>
      <c r="CV44" s="21">
        <v>1200.5999999999999</v>
      </c>
      <c r="CW44" s="121">
        <v>508.92000000000007</v>
      </c>
      <c r="CX44" s="19">
        <v>1</v>
      </c>
      <c r="CY44" s="14"/>
      <c r="CZ44" s="650">
        <v>0.73899999999999999</v>
      </c>
      <c r="DA44" s="653">
        <v>1</v>
      </c>
      <c r="DB44" s="641"/>
      <c r="DC44" s="19">
        <v>1</v>
      </c>
      <c r="DE44" s="680" t="s">
        <v>430</v>
      </c>
      <c r="DF44" s="681" t="s">
        <v>431</v>
      </c>
      <c r="DG44" s="670" t="s">
        <v>201</v>
      </c>
      <c r="DH44" s="671">
        <v>1</v>
      </c>
      <c r="DI44" s="672"/>
      <c r="DJ44" s="673">
        <v>0.755</v>
      </c>
      <c r="DK44" s="785">
        <v>0.88170000000000004</v>
      </c>
      <c r="DL44" s="682">
        <v>0.66600000000000004</v>
      </c>
      <c r="DM44" s="683">
        <v>0.66600000000000004</v>
      </c>
      <c r="DN44" s="684"/>
      <c r="DO44" s="676">
        <v>0.82499999999999996</v>
      </c>
      <c r="DP44" s="677">
        <v>0.8952</v>
      </c>
      <c r="DQ44" s="682">
        <v>0.73899999999999999</v>
      </c>
      <c r="DR44" s="679" t="s">
        <v>653</v>
      </c>
      <c r="DS44" s="352"/>
      <c r="DT44" s="701" t="s">
        <v>653</v>
      </c>
      <c r="DU44" s="692"/>
      <c r="DV44" s="702"/>
      <c r="DX44" s="60" t="s">
        <v>390</v>
      </c>
      <c r="DY44" s="84" t="s">
        <v>42</v>
      </c>
      <c r="DZ44" s="60" t="s">
        <v>8</v>
      </c>
      <c r="EA44" s="61" t="s">
        <v>43</v>
      </c>
      <c r="EB44" s="404">
        <v>502</v>
      </c>
      <c r="EC44" s="62"/>
      <c r="ED44" s="63">
        <v>502</v>
      </c>
      <c r="EE44" s="63">
        <v>8767</v>
      </c>
      <c r="EF44" s="62"/>
      <c r="EG44" s="64">
        <v>5.726018022128436E-2</v>
      </c>
      <c r="EH44" s="62"/>
      <c r="EI44" s="405">
        <v>0</v>
      </c>
      <c r="EJ44" s="63"/>
      <c r="EK44" s="63">
        <v>0</v>
      </c>
      <c r="EL44" s="65"/>
      <c r="EM44" s="160"/>
      <c r="EN44" s="160"/>
      <c r="EO44" s="128"/>
      <c r="EP44" s="356"/>
      <c r="EQ44" s="356"/>
      <c r="ER44" s="356"/>
      <c r="ES44" s="302" t="s">
        <v>416</v>
      </c>
      <c r="ET44" s="301" t="s">
        <v>202</v>
      </c>
      <c r="EU44" s="303">
        <v>0</v>
      </c>
      <c r="EX44" s="310"/>
    </row>
    <row r="45" spans="1:154" ht="15">
      <c r="A45" s="77" t="s">
        <v>432</v>
      </c>
      <c r="B45" s="7" t="s">
        <v>455</v>
      </c>
      <c r="C45" s="218">
        <v>3245</v>
      </c>
      <c r="D45" s="219">
        <v>3245</v>
      </c>
      <c r="E45" s="8"/>
      <c r="F45" s="8">
        <f t="shared" si="0"/>
        <v>3245</v>
      </c>
      <c r="G45" s="8"/>
      <c r="H45" s="417">
        <f t="shared" si="1"/>
        <v>3245</v>
      </c>
      <c r="I45" s="12"/>
      <c r="K45" s="430" t="s">
        <v>432</v>
      </c>
      <c r="L45" s="431" t="s">
        <v>455</v>
      </c>
      <c r="M45" s="432">
        <v>742053557</v>
      </c>
      <c r="N45" s="433">
        <v>263651588</v>
      </c>
      <c r="O45" s="434">
        <f t="shared" si="2"/>
        <v>478401969</v>
      </c>
      <c r="P45" s="435">
        <v>2005</v>
      </c>
      <c r="Q45" s="436">
        <v>0.95609999999999995</v>
      </c>
      <c r="R45" s="437">
        <f t="shared" si="3"/>
        <v>500368130</v>
      </c>
      <c r="S45" s="438">
        <f t="shared" si="4"/>
        <v>263651588</v>
      </c>
      <c r="T45" s="439">
        <v>33456030</v>
      </c>
      <c r="U45" s="439">
        <v>222461707</v>
      </c>
      <c r="V45" s="437">
        <f t="shared" si="5"/>
        <v>1019937455</v>
      </c>
      <c r="X45" s="466" t="s">
        <v>432</v>
      </c>
      <c r="Y45" s="467" t="s">
        <v>455</v>
      </c>
      <c r="Z45" s="468">
        <v>1019937455</v>
      </c>
      <c r="AA45" s="469">
        <v>5691250.9989000009</v>
      </c>
      <c r="AB45" s="432">
        <v>3335665</v>
      </c>
      <c r="AC45" s="432">
        <v>124032</v>
      </c>
      <c r="AD45" s="37">
        <v>9150947.9989</v>
      </c>
      <c r="AE45" s="470">
        <v>3245</v>
      </c>
      <c r="AF45" s="467">
        <v>2820</v>
      </c>
      <c r="AG45" s="471">
        <v>0.5464</v>
      </c>
      <c r="AI45" s="552" t="s">
        <v>432</v>
      </c>
      <c r="AJ45" s="553" t="s">
        <v>455</v>
      </c>
      <c r="AK45" s="541">
        <v>9150947.9989</v>
      </c>
      <c r="AL45" s="777">
        <v>3245</v>
      </c>
      <c r="AM45" s="554">
        <v>2820</v>
      </c>
      <c r="AN45" s="555">
        <v>0.5464</v>
      </c>
      <c r="AO45" s="556">
        <v>0.17949999999999999</v>
      </c>
      <c r="AP45" s="557">
        <v>0.75790000000000002</v>
      </c>
      <c r="AQ45" s="555">
        <v>0.61560000000000004</v>
      </c>
      <c r="AR45" s="558">
        <v>0.61560000000000004</v>
      </c>
      <c r="AS45" s="778">
        <v>1052.3800000000001</v>
      </c>
      <c r="AT45" s="779">
        <v>657.13999999999987</v>
      </c>
      <c r="AU45" s="561">
        <v>2132419</v>
      </c>
      <c r="AV45" s="717">
        <v>1</v>
      </c>
      <c r="AW45" s="554">
        <v>2132419</v>
      </c>
      <c r="AX45" s="563" t="s">
        <v>653</v>
      </c>
      <c r="AY45" s="204">
        <v>0</v>
      </c>
      <c r="AZ45" s="554">
        <v>2132419</v>
      </c>
      <c r="BB45" s="234" t="s">
        <v>432</v>
      </c>
      <c r="BC45" s="235" t="s">
        <v>719</v>
      </c>
      <c r="BD45" s="227">
        <v>1019937455</v>
      </c>
      <c r="BE45" s="228">
        <v>265.399</v>
      </c>
      <c r="BF45" s="236">
        <v>3843034</v>
      </c>
      <c r="BG45" s="738">
        <v>0.17949999999999999</v>
      </c>
      <c r="BH45" s="231"/>
      <c r="BI45" s="232">
        <v>3245</v>
      </c>
      <c r="BJ45" s="237">
        <v>12.23</v>
      </c>
      <c r="BK45" s="232">
        <v>21138</v>
      </c>
      <c r="BL45" s="238">
        <v>80</v>
      </c>
      <c r="BN45" s="491" t="s">
        <v>432</v>
      </c>
      <c r="BO45" s="780" t="s">
        <v>455</v>
      </c>
      <c r="BP45" s="493">
        <v>0.96479999999999999</v>
      </c>
      <c r="BQ45" s="493">
        <v>0.89810000000000001</v>
      </c>
      <c r="BR45" s="493">
        <v>0.99180000000000001</v>
      </c>
      <c r="BS45" s="126"/>
      <c r="BT45" s="494">
        <v>2005</v>
      </c>
      <c r="BU45" s="120">
        <v>0.95609999999999995</v>
      </c>
      <c r="BV45" s="495"/>
      <c r="BW45" s="496">
        <v>0.75600000000000001</v>
      </c>
      <c r="BX45" s="497">
        <v>0.72299999999999998</v>
      </c>
      <c r="BY45" s="498">
        <v>1.2957000000000001</v>
      </c>
      <c r="CA45" s="264" t="s">
        <v>432</v>
      </c>
      <c r="CB45" s="265" t="s">
        <v>719</v>
      </c>
      <c r="CC45" s="232">
        <v>25877</v>
      </c>
      <c r="CD45" s="232">
        <v>25766</v>
      </c>
      <c r="CE45" s="232">
        <v>26931</v>
      </c>
      <c r="CF45" s="266">
        <v>26191.333333333332</v>
      </c>
      <c r="CG45" s="267">
        <v>0.75790000000000002</v>
      </c>
      <c r="CH45" s="263"/>
      <c r="CI45" s="268">
        <v>-739.66666666666788</v>
      </c>
      <c r="CJ45" s="267">
        <v>-2.75E-2</v>
      </c>
      <c r="CL45" s="642" t="s">
        <v>432</v>
      </c>
      <c r="CM45" s="643" t="s">
        <v>719</v>
      </c>
      <c r="CN45" s="644">
        <v>0.61560000000000004</v>
      </c>
      <c r="CO45" s="636"/>
      <c r="CP45" s="645">
        <v>3245</v>
      </c>
      <c r="CQ45" s="783">
        <v>2247000</v>
      </c>
      <c r="CR45" s="783">
        <v>0</v>
      </c>
      <c r="CS45" s="647">
        <v>2247000</v>
      </c>
      <c r="CT45" s="648">
        <v>692.45</v>
      </c>
      <c r="CU45" s="649"/>
      <c r="CV45" s="21">
        <v>1052.3800000000001</v>
      </c>
      <c r="CW45" s="121">
        <v>657.13999999999987</v>
      </c>
      <c r="CX45" s="19">
        <v>0.65800000000000003</v>
      </c>
      <c r="CY45" s="14"/>
      <c r="CZ45" s="650">
        <v>0.72299999999999998</v>
      </c>
      <c r="DA45" s="653">
        <v>1</v>
      </c>
      <c r="DB45" s="641"/>
      <c r="DC45" s="19">
        <v>1</v>
      </c>
      <c r="DE45" s="680" t="s">
        <v>432</v>
      </c>
      <c r="DF45" s="681" t="s">
        <v>455</v>
      </c>
      <c r="DG45" s="670" t="s">
        <v>201</v>
      </c>
      <c r="DH45" s="671">
        <v>1</v>
      </c>
      <c r="DI45" s="672"/>
      <c r="DJ45" s="673">
        <v>0.75600000000000001</v>
      </c>
      <c r="DK45" s="785">
        <v>0.93269999999999997</v>
      </c>
      <c r="DL45" s="682">
        <v>0.70499999999999996</v>
      </c>
      <c r="DM45" s="683">
        <v>0.70499999999999996</v>
      </c>
      <c r="DN45" s="684"/>
      <c r="DO45" s="676">
        <v>0.75600000000000001</v>
      </c>
      <c r="DP45" s="677">
        <v>0.95609999999999995</v>
      </c>
      <c r="DQ45" s="682">
        <v>0.72299999999999998</v>
      </c>
      <c r="DR45" s="679" t="s">
        <v>653</v>
      </c>
      <c r="DS45" s="352"/>
      <c r="DT45" s="701" t="s">
        <v>653</v>
      </c>
      <c r="DU45" s="692"/>
      <c r="DV45" s="702"/>
      <c r="DX45" s="71" t="s">
        <v>392</v>
      </c>
      <c r="DY45" s="86" t="s">
        <v>392</v>
      </c>
      <c r="DZ45" s="71" t="s">
        <v>901</v>
      </c>
      <c r="EA45" s="72" t="s">
        <v>393</v>
      </c>
      <c r="EB45" s="404">
        <v>3411</v>
      </c>
      <c r="EC45" s="56"/>
      <c r="ED45" s="57">
        <v>3411</v>
      </c>
      <c r="EE45" s="57"/>
      <c r="EF45" s="56"/>
      <c r="EG45" s="73">
        <v>0.94487534626038783</v>
      </c>
      <c r="EH45" s="56"/>
      <c r="EI45" s="405">
        <v>0</v>
      </c>
      <c r="EJ45" s="57"/>
      <c r="EK45" s="57">
        <v>0</v>
      </c>
      <c r="EL45" s="57">
        <v>0</v>
      </c>
      <c r="EM45" s="158">
        <v>0</v>
      </c>
      <c r="EN45" s="158"/>
      <c r="EO45" s="58"/>
      <c r="EP45" s="356"/>
      <c r="EQ45" s="356"/>
      <c r="ER45" s="356"/>
      <c r="ES45" s="302" t="s">
        <v>418</v>
      </c>
      <c r="ET45" s="301" t="s">
        <v>419</v>
      </c>
      <c r="EU45" s="303">
        <v>3631913</v>
      </c>
      <c r="EX45" s="310"/>
    </row>
    <row r="46" spans="1:154" ht="15">
      <c r="A46" s="77" t="s">
        <v>456</v>
      </c>
      <c r="B46" s="7" t="s">
        <v>457</v>
      </c>
      <c r="C46" s="218">
        <v>72056</v>
      </c>
      <c r="D46" s="219">
        <v>73875</v>
      </c>
      <c r="E46" s="8"/>
      <c r="F46" s="8">
        <f t="shared" si="0"/>
        <v>73875</v>
      </c>
      <c r="G46" s="8"/>
      <c r="H46" s="417">
        <f t="shared" si="1"/>
        <v>73875</v>
      </c>
      <c r="I46" s="12"/>
      <c r="K46" s="430" t="s">
        <v>456</v>
      </c>
      <c r="L46" s="431" t="s">
        <v>457</v>
      </c>
      <c r="M46" s="432">
        <v>36476396927</v>
      </c>
      <c r="N46" s="433">
        <v>52859900</v>
      </c>
      <c r="O46" s="434">
        <f t="shared" si="2"/>
        <v>36423537027</v>
      </c>
      <c r="P46" s="435">
        <v>2004</v>
      </c>
      <c r="Q46" s="436">
        <v>0.91510000000000002</v>
      </c>
      <c r="R46" s="437">
        <f t="shared" si="3"/>
        <v>39802794260</v>
      </c>
      <c r="S46" s="438">
        <f t="shared" si="4"/>
        <v>52859900</v>
      </c>
      <c r="T46" s="439">
        <v>1071081728</v>
      </c>
      <c r="U46" s="439">
        <v>7209010518</v>
      </c>
      <c r="V46" s="437">
        <f t="shared" si="5"/>
        <v>48135746406</v>
      </c>
      <c r="X46" s="466" t="s">
        <v>456</v>
      </c>
      <c r="Y46" s="467" t="s">
        <v>457</v>
      </c>
      <c r="Z46" s="468">
        <v>48135746406</v>
      </c>
      <c r="AA46" s="469">
        <v>268597464.94548005</v>
      </c>
      <c r="AB46" s="432">
        <v>82774497</v>
      </c>
      <c r="AC46" s="432">
        <v>2681939</v>
      </c>
      <c r="AD46" s="37">
        <v>354053900.94548005</v>
      </c>
      <c r="AE46" s="470">
        <v>73875</v>
      </c>
      <c r="AF46" s="467">
        <v>4793</v>
      </c>
      <c r="AG46" s="471">
        <v>0.92869999999999997</v>
      </c>
      <c r="AI46" s="552" t="s">
        <v>456</v>
      </c>
      <c r="AJ46" s="553" t="s">
        <v>457</v>
      </c>
      <c r="AK46" s="541">
        <v>354053900.94548005</v>
      </c>
      <c r="AL46" s="777">
        <v>73875</v>
      </c>
      <c r="AM46" s="554">
        <v>4793</v>
      </c>
      <c r="AN46" s="555">
        <v>0.92869999999999997</v>
      </c>
      <c r="AO46" s="556">
        <v>3.4622999999999999</v>
      </c>
      <c r="AP46" s="557">
        <v>1.1042000000000001</v>
      </c>
      <c r="AQ46" s="555">
        <v>1.2698</v>
      </c>
      <c r="AR46" s="558" t="s">
        <v>4</v>
      </c>
      <c r="AS46" s="778" t="s">
        <v>4</v>
      </c>
      <c r="AT46" s="779" t="s">
        <v>4</v>
      </c>
      <c r="AU46" s="561">
        <v>0</v>
      </c>
      <c r="AV46" s="717" t="s">
        <v>4</v>
      </c>
      <c r="AW46" s="554">
        <v>0</v>
      </c>
      <c r="AX46" s="563" t="s">
        <v>653</v>
      </c>
      <c r="AY46" s="204">
        <v>0</v>
      </c>
      <c r="AZ46" s="554">
        <v>0</v>
      </c>
      <c r="BB46" s="234" t="s">
        <v>456</v>
      </c>
      <c r="BC46" s="235" t="s">
        <v>720</v>
      </c>
      <c r="BD46" s="227">
        <v>48135746406</v>
      </c>
      <c r="BE46" s="228">
        <v>649.423</v>
      </c>
      <c r="BF46" s="236">
        <v>74120791</v>
      </c>
      <c r="BG46" s="738">
        <v>3.4622999999999999</v>
      </c>
      <c r="BH46" s="231"/>
      <c r="BI46" s="232">
        <v>73875</v>
      </c>
      <c r="BJ46" s="237">
        <v>113.75</v>
      </c>
      <c r="BK46" s="232">
        <v>469343</v>
      </c>
      <c r="BL46" s="238">
        <v>723</v>
      </c>
      <c r="BN46" s="491" t="s">
        <v>456</v>
      </c>
      <c r="BO46" s="780" t="s">
        <v>457</v>
      </c>
      <c r="BP46" s="493">
        <v>0.92720000000000002</v>
      </c>
      <c r="BQ46" s="493">
        <v>0.91600000000000004</v>
      </c>
      <c r="BR46" s="493">
        <v>0.91049999999999998</v>
      </c>
      <c r="BS46" s="126"/>
      <c r="BT46" s="494">
        <v>2004</v>
      </c>
      <c r="BU46" s="120">
        <v>0.91510000000000002</v>
      </c>
      <c r="BV46" s="495"/>
      <c r="BW46" s="496">
        <v>0.73740000000000006</v>
      </c>
      <c r="BX46" s="497">
        <v>0.67500000000000004</v>
      </c>
      <c r="BY46" s="498">
        <v>1.2097</v>
      </c>
      <c r="CA46" s="264" t="s">
        <v>456</v>
      </c>
      <c r="CB46" s="265" t="s">
        <v>720</v>
      </c>
      <c r="CC46" s="232">
        <v>37619</v>
      </c>
      <c r="CD46" s="232">
        <v>38320</v>
      </c>
      <c r="CE46" s="232">
        <v>38534</v>
      </c>
      <c r="CF46" s="266">
        <v>38157.666666666664</v>
      </c>
      <c r="CG46" s="267">
        <v>1.1042000000000001</v>
      </c>
      <c r="CH46" s="263"/>
      <c r="CI46" s="268">
        <v>-376.33333333333576</v>
      </c>
      <c r="CJ46" s="267">
        <v>-9.7999999999999997E-3</v>
      </c>
      <c r="CL46" s="642" t="s">
        <v>456</v>
      </c>
      <c r="CM46" s="643" t="s">
        <v>720</v>
      </c>
      <c r="CN46" s="644" t="s">
        <v>4</v>
      </c>
      <c r="CO46" s="636"/>
      <c r="CP46" s="645">
        <v>73875</v>
      </c>
      <c r="CQ46" s="783">
        <v>175165521</v>
      </c>
      <c r="CR46" s="783">
        <v>0</v>
      </c>
      <c r="CS46" s="647">
        <v>175165521</v>
      </c>
      <c r="CT46" s="648">
        <v>2371.11</v>
      </c>
      <c r="CU46" s="649"/>
      <c r="CV46" s="21" t="s">
        <v>4</v>
      </c>
      <c r="CW46" s="121" t="s">
        <v>4</v>
      </c>
      <c r="CX46" s="19" t="s">
        <v>4</v>
      </c>
      <c r="CY46" s="14"/>
      <c r="CZ46" s="650">
        <v>0.67500000000000004</v>
      </c>
      <c r="DA46" s="653">
        <v>1</v>
      </c>
      <c r="DB46" s="641"/>
      <c r="DC46" s="19" t="s">
        <v>4</v>
      </c>
      <c r="DE46" s="680" t="s">
        <v>456</v>
      </c>
      <c r="DF46" s="681" t="s">
        <v>457</v>
      </c>
      <c r="DG46" s="670" t="s">
        <v>653</v>
      </c>
      <c r="DH46" s="671" t="s">
        <v>4</v>
      </c>
      <c r="DI46" s="672"/>
      <c r="DJ46" s="673">
        <v>0.73740000000000006</v>
      </c>
      <c r="DK46" s="785">
        <v>0.92730000000000001</v>
      </c>
      <c r="DL46" s="682">
        <v>0.68400000000000005</v>
      </c>
      <c r="DM46" s="683">
        <v>0.68400000000000005</v>
      </c>
      <c r="DN46" s="684"/>
      <c r="DO46" s="676">
        <v>0.73740000000000006</v>
      </c>
      <c r="DP46" s="677">
        <v>0.91510000000000002</v>
      </c>
      <c r="DQ46" s="682">
        <v>0.67500000000000004</v>
      </c>
      <c r="DR46" s="679" t="s">
        <v>653</v>
      </c>
      <c r="DS46" s="352"/>
      <c r="DT46" s="701" t="s">
        <v>653</v>
      </c>
      <c r="DU46" s="692"/>
      <c r="DV46" s="702"/>
      <c r="DX46" s="60" t="s">
        <v>392</v>
      </c>
      <c r="DY46" s="84" t="s">
        <v>44</v>
      </c>
      <c r="DZ46" s="60" t="s">
        <v>8</v>
      </c>
      <c r="EA46" s="61" t="s">
        <v>45</v>
      </c>
      <c r="EB46" s="404">
        <v>199</v>
      </c>
      <c r="EC46" s="62"/>
      <c r="ED46" s="63">
        <v>199</v>
      </c>
      <c r="EE46" s="63">
        <v>3610</v>
      </c>
      <c r="EF46" s="62"/>
      <c r="EG46" s="64">
        <v>5.5124653739612187E-2</v>
      </c>
      <c r="EH46" s="62"/>
      <c r="EI46" s="405">
        <v>0</v>
      </c>
      <c r="EJ46" s="63"/>
      <c r="EK46" s="63">
        <v>0</v>
      </c>
      <c r="EL46" s="65"/>
      <c r="EM46" s="160"/>
      <c r="EN46" s="160"/>
      <c r="EO46" s="128"/>
      <c r="EP46" s="356"/>
      <c r="EQ46" s="356"/>
      <c r="ER46" s="356"/>
      <c r="ES46" s="302" t="s">
        <v>420</v>
      </c>
      <c r="ET46" s="301" t="s">
        <v>421</v>
      </c>
      <c r="EU46" s="303">
        <v>0</v>
      </c>
      <c r="EX46" s="310"/>
    </row>
    <row r="47" spans="1:154" ht="15">
      <c r="A47" s="77" t="s">
        <v>458</v>
      </c>
      <c r="B47" s="7" t="s">
        <v>459</v>
      </c>
      <c r="C47" s="218">
        <v>3860</v>
      </c>
      <c r="D47" s="219">
        <v>7811</v>
      </c>
      <c r="E47" s="8"/>
      <c r="F47" s="8">
        <f t="shared" si="0"/>
        <v>7811</v>
      </c>
      <c r="G47" s="8"/>
      <c r="H47" s="417">
        <f t="shared" si="1"/>
        <v>7811</v>
      </c>
      <c r="I47" s="12"/>
      <c r="K47" s="430" t="s">
        <v>458</v>
      </c>
      <c r="L47" s="431" t="s">
        <v>459</v>
      </c>
      <c r="M47" s="432">
        <v>2650858058</v>
      </c>
      <c r="N47" s="433">
        <v>140469465</v>
      </c>
      <c r="O47" s="434">
        <f t="shared" si="2"/>
        <v>2510388593</v>
      </c>
      <c r="P47" s="435">
        <v>2007</v>
      </c>
      <c r="Q47" s="436">
        <v>0.91100000000000003</v>
      </c>
      <c r="R47" s="437">
        <f t="shared" si="3"/>
        <v>2755640607</v>
      </c>
      <c r="S47" s="438">
        <f t="shared" si="4"/>
        <v>140469465</v>
      </c>
      <c r="T47" s="439">
        <v>158723966</v>
      </c>
      <c r="U47" s="439">
        <v>741814337</v>
      </c>
      <c r="V47" s="437">
        <f t="shared" si="5"/>
        <v>3796648375</v>
      </c>
      <c r="X47" s="466" t="s">
        <v>458</v>
      </c>
      <c r="Y47" s="467" t="s">
        <v>459</v>
      </c>
      <c r="Z47" s="468">
        <v>3796648375</v>
      </c>
      <c r="AA47" s="469">
        <v>21185297.932500001</v>
      </c>
      <c r="AB47" s="432">
        <v>10015700</v>
      </c>
      <c r="AC47" s="432">
        <v>424364</v>
      </c>
      <c r="AD47" s="37">
        <v>31625361.932500001</v>
      </c>
      <c r="AE47" s="470">
        <v>7811</v>
      </c>
      <c r="AF47" s="467">
        <v>4049</v>
      </c>
      <c r="AG47" s="471">
        <v>0.78449999999999998</v>
      </c>
      <c r="AI47" s="552" t="s">
        <v>458</v>
      </c>
      <c r="AJ47" s="553" t="s">
        <v>459</v>
      </c>
      <c r="AK47" s="541">
        <v>31625361.932500001</v>
      </c>
      <c r="AL47" s="777">
        <v>7811</v>
      </c>
      <c r="AM47" s="554">
        <v>4049</v>
      </c>
      <c r="AN47" s="555">
        <v>0.78449999999999998</v>
      </c>
      <c r="AO47" s="556">
        <v>0.2445</v>
      </c>
      <c r="AP47" s="557">
        <v>0.76029999999999998</v>
      </c>
      <c r="AQ47" s="555">
        <v>0.71849999999999992</v>
      </c>
      <c r="AR47" s="558">
        <v>0.71849999999999992</v>
      </c>
      <c r="AS47" s="778">
        <v>1228.29</v>
      </c>
      <c r="AT47" s="779">
        <v>481.23</v>
      </c>
      <c r="AU47" s="561">
        <v>3758888</v>
      </c>
      <c r="AV47" s="717">
        <v>1</v>
      </c>
      <c r="AW47" s="554">
        <v>3758888</v>
      </c>
      <c r="AX47" s="563" t="s">
        <v>653</v>
      </c>
      <c r="AY47" s="204">
        <v>0</v>
      </c>
      <c r="AZ47" s="554">
        <v>3758888</v>
      </c>
      <c r="BB47" s="234" t="s">
        <v>458</v>
      </c>
      <c r="BC47" s="235" t="s">
        <v>721</v>
      </c>
      <c r="BD47" s="227">
        <v>3796648375</v>
      </c>
      <c r="BE47" s="228">
        <v>725.35699999999997</v>
      </c>
      <c r="BF47" s="236">
        <v>5234179</v>
      </c>
      <c r="BG47" s="738">
        <v>0.2445</v>
      </c>
      <c r="BH47" s="231"/>
      <c r="BI47" s="232">
        <v>7811</v>
      </c>
      <c r="BJ47" s="237">
        <v>10.77</v>
      </c>
      <c r="BK47" s="232">
        <v>55368</v>
      </c>
      <c r="BL47" s="238">
        <v>76</v>
      </c>
      <c r="BN47" s="491" t="s">
        <v>458</v>
      </c>
      <c r="BO47" s="780" t="s">
        <v>459</v>
      </c>
      <c r="BP47" s="499">
        <v>0.98309999999999997</v>
      </c>
      <c r="BQ47" s="493">
        <v>0.86240000000000006</v>
      </c>
      <c r="BR47" s="493">
        <v>0.91930000000000012</v>
      </c>
      <c r="BS47" s="126"/>
      <c r="BT47" s="494">
        <v>2007</v>
      </c>
      <c r="BU47" s="120">
        <v>0.91100000000000003</v>
      </c>
      <c r="BV47" s="495"/>
      <c r="BW47" s="496">
        <v>0.68</v>
      </c>
      <c r="BX47" s="497">
        <v>0.61899999999999999</v>
      </c>
      <c r="BY47" s="498">
        <v>1.1093</v>
      </c>
      <c r="CA47" s="264" t="s">
        <v>458</v>
      </c>
      <c r="CB47" s="265" t="s">
        <v>721</v>
      </c>
      <c r="CC47" s="232">
        <v>25422</v>
      </c>
      <c r="CD47" s="232">
        <v>25737</v>
      </c>
      <c r="CE47" s="232">
        <v>27658</v>
      </c>
      <c r="CF47" s="266">
        <v>26272.333333333332</v>
      </c>
      <c r="CG47" s="267">
        <v>0.76029999999999998</v>
      </c>
      <c r="CH47" s="263"/>
      <c r="CI47" s="268">
        <v>-1385.6666666666679</v>
      </c>
      <c r="CJ47" s="267">
        <v>-5.0099999999999999E-2</v>
      </c>
      <c r="CL47" s="642" t="s">
        <v>458</v>
      </c>
      <c r="CM47" s="643" t="s">
        <v>721</v>
      </c>
      <c r="CN47" s="644">
        <v>0.71849999999999992</v>
      </c>
      <c r="CO47" s="636"/>
      <c r="CP47" s="645">
        <v>7811</v>
      </c>
      <c r="CQ47" s="783">
        <v>7816745</v>
      </c>
      <c r="CR47" s="783">
        <v>2992993</v>
      </c>
      <c r="CS47" s="647">
        <v>10809738</v>
      </c>
      <c r="CT47" s="648">
        <v>1383.91</v>
      </c>
      <c r="CU47" s="649"/>
      <c r="CV47" s="21">
        <v>1228.29</v>
      </c>
      <c r="CW47" s="121">
        <v>481.23</v>
      </c>
      <c r="CX47" s="19">
        <v>1</v>
      </c>
      <c r="CY47" s="14"/>
      <c r="CZ47" s="650">
        <v>0.61899999999999999</v>
      </c>
      <c r="DA47" s="653">
        <v>1</v>
      </c>
      <c r="DB47" s="641"/>
      <c r="DC47" s="19">
        <v>1</v>
      </c>
      <c r="DE47" s="680" t="s">
        <v>458</v>
      </c>
      <c r="DF47" s="681" t="s">
        <v>459</v>
      </c>
      <c r="DG47" s="670" t="s">
        <v>201</v>
      </c>
      <c r="DH47" s="671">
        <v>1</v>
      </c>
      <c r="DI47" s="672"/>
      <c r="DJ47" s="673">
        <v>0.68</v>
      </c>
      <c r="DK47" s="785">
        <v>0.90259999999999996</v>
      </c>
      <c r="DL47" s="682">
        <v>0.61399999999999999</v>
      </c>
      <c r="DM47" s="683">
        <v>0.61399999999999999</v>
      </c>
      <c r="DN47" s="684"/>
      <c r="DO47" s="676">
        <v>0.68</v>
      </c>
      <c r="DP47" s="677">
        <v>0.91100000000000003</v>
      </c>
      <c r="DQ47" s="682">
        <v>0.61899999999999999</v>
      </c>
      <c r="DR47" s="679" t="s">
        <v>653</v>
      </c>
      <c r="DS47" s="352"/>
      <c r="DT47" s="701" t="s">
        <v>653</v>
      </c>
      <c r="DU47" s="692"/>
      <c r="DV47" s="702"/>
      <c r="DX47" s="66" t="s">
        <v>394</v>
      </c>
      <c r="DY47" s="85" t="s">
        <v>394</v>
      </c>
      <c r="DZ47" s="66" t="s">
        <v>901</v>
      </c>
      <c r="EA47" s="67" t="s">
        <v>395</v>
      </c>
      <c r="EB47" s="404">
        <v>2320</v>
      </c>
      <c r="EC47" s="68"/>
      <c r="ED47" s="69">
        <v>2320</v>
      </c>
      <c r="EE47" s="69">
        <v>2320</v>
      </c>
      <c r="EF47" s="68"/>
      <c r="EG47" s="70"/>
      <c r="EH47" s="68"/>
      <c r="EI47" s="405">
        <v>408900</v>
      </c>
      <c r="EJ47" s="69"/>
      <c r="EK47" s="69">
        <v>408900</v>
      </c>
      <c r="EL47" s="69">
        <v>408900</v>
      </c>
      <c r="EM47" s="161">
        <v>0</v>
      </c>
      <c r="EN47" s="161"/>
      <c r="EO47" s="129"/>
      <c r="EP47" s="356"/>
      <c r="EQ47" s="356"/>
      <c r="ER47" s="356"/>
      <c r="ES47" s="302" t="s">
        <v>422</v>
      </c>
      <c r="ET47" s="301" t="s">
        <v>423</v>
      </c>
      <c r="EU47" s="303">
        <v>3385849</v>
      </c>
      <c r="EX47" s="310"/>
    </row>
    <row r="48" spans="1:154" ht="15">
      <c r="A48" s="77" t="s">
        <v>460</v>
      </c>
      <c r="B48" s="7" t="s">
        <v>461</v>
      </c>
      <c r="C48" s="218">
        <v>19780</v>
      </c>
      <c r="D48" s="219">
        <v>19780</v>
      </c>
      <c r="E48" s="8"/>
      <c r="F48" s="8">
        <f t="shared" si="0"/>
        <v>19780</v>
      </c>
      <c r="G48" s="8"/>
      <c r="H48" s="417">
        <f t="shared" si="1"/>
        <v>19780</v>
      </c>
      <c r="I48" s="12"/>
      <c r="K48" s="430" t="s">
        <v>460</v>
      </c>
      <c r="L48" s="431" t="s">
        <v>461</v>
      </c>
      <c r="M48" s="432">
        <v>5688089637</v>
      </c>
      <c r="N48" s="433">
        <v>159398060</v>
      </c>
      <c r="O48" s="434">
        <f t="shared" si="2"/>
        <v>5528691577</v>
      </c>
      <c r="P48" s="435">
        <v>2009</v>
      </c>
      <c r="Q48" s="436">
        <v>0.99010000000000009</v>
      </c>
      <c r="R48" s="437">
        <f t="shared" si="3"/>
        <v>5583972909</v>
      </c>
      <c r="S48" s="438">
        <f t="shared" si="4"/>
        <v>159398060</v>
      </c>
      <c r="T48" s="439">
        <v>165456389</v>
      </c>
      <c r="U48" s="439">
        <v>1044236607</v>
      </c>
      <c r="V48" s="437">
        <f t="shared" si="5"/>
        <v>6953063965</v>
      </c>
      <c r="X48" s="466" t="s">
        <v>460</v>
      </c>
      <c r="Y48" s="467" t="s">
        <v>461</v>
      </c>
      <c r="Z48" s="468">
        <v>6953063965</v>
      </c>
      <c r="AA48" s="469">
        <v>38798096.924700007</v>
      </c>
      <c r="AB48" s="432">
        <v>18979738</v>
      </c>
      <c r="AC48" s="432">
        <v>472069</v>
      </c>
      <c r="AD48" s="37">
        <v>58249903.924700007</v>
      </c>
      <c r="AE48" s="470">
        <v>19780</v>
      </c>
      <c r="AF48" s="467">
        <v>2945</v>
      </c>
      <c r="AG48" s="471">
        <v>0.5706</v>
      </c>
      <c r="AI48" s="552" t="s">
        <v>460</v>
      </c>
      <c r="AJ48" s="553" t="s">
        <v>461</v>
      </c>
      <c r="AK48" s="541">
        <v>58249903.924700007</v>
      </c>
      <c r="AL48" s="777">
        <v>19780</v>
      </c>
      <c r="AM48" s="554">
        <v>2945</v>
      </c>
      <c r="AN48" s="555">
        <v>0.5706</v>
      </c>
      <c r="AO48" s="556">
        <v>0.54579999999999995</v>
      </c>
      <c r="AP48" s="557">
        <v>0.79830000000000001</v>
      </c>
      <c r="AQ48" s="555">
        <v>0.68199999999999994</v>
      </c>
      <c r="AR48" s="558">
        <v>0.68199999999999994</v>
      </c>
      <c r="AS48" s="778">
        <v>1165.8900000000001</v>
      </c>
      <c r="AT48" s="779">
        <v>543.62999999999988</v>
      </c>
      <c r="AU48" s="561">
        <v>10753001</v>
      </c>
      <c r="AV48" s="717">
        <v>1</v>
      </c>
      <c r="AW48" s="554">
        <v>10753001</v>
      </c>
      <c r="AX48" s="563" t="s">
        <v>653</v>
      </c>
      <c r="AY48" s="204">
        <v>0</v>
      </c>
      <c r="AZ48" s="554">
        <v>10753001</v>
      </c>
      <c r="BB48" s="234" t="s">
        <v>460</v>
      </c>
      <c r="BC48" s="235" t="s">
        <v>784</v>
      </c>
      <c r="BD48" s="227">
        <v>6953063965</v>
      </c>
      <c r="BE48" s="228">
        <v>595.01300000000003</v>
      </c>
      <c r="BF48" s="236">
        <v>11685566</v>
      </c>
      <c r="BG48" s="738">
        <v>0.54579999999999995</v>
      </c>
      <c r="BH48" s="231"/>
      <c r="BI48" s="232">
        <v>19780</v>
      </c>
      <c r="BJ48" s="237">
        <v>33.24</v>
      </c>
      <c r="BK48" s="232">
        <v>109583</v>
      </c>
      <c r="BL48" s="238">
        <v>184</v>
      </c>
      <c r="BN48" s="491" t="s">
        <v>460</v>
      </c>
      <c r="BO48" s="780" t="s">
        <v>461</v>
      </c>
      <c r="BP48" s="493">
        <v>0.8377</v>
      </c>
      <c r="BQ48" s="493">
        <v>0.81979999999999997</v>
      </c>
      <c r="BR48" s="499">
        <v>0.99010000000000009</v>
      </c>
      <c r="BS48" s="126"/>
      <c r="BT48" s="494">
        <v>2009</v>
      </c>
      <c r="BU48" s="120">
        <v>0.99010000000000009</v>
      </c>
      <c r="BV48" s="495"/>
      <c r="BW48" s="496">
        <v>0.72499999999999998</v>
      </c>
      <c r="BX48" s="497">
        <v>0.71799999999999997</v>
      </c>
      <c r="BY48" s="498">
        <v>1.2867</v>
      </c>
      <c r="CA48" s="264" t="s">
        <v>460</v>
      </c>
      <c r="CB48" s="265" t="s">
        <v>784</v>
      </c>
      <c r="CC48" s="232">
        <v>27037</v>
      </c>
      <c r="CD48" s="232">
        <v>27710</v>
      </c>
      <c r="CE48" s="232">
        <v>28015</v>
      </c>
      <c r="CF48" s="266">
        <v>27587.333333333332</v>
      </c>
      <c r="CG48" s="267">
        <v>0.79830000000000001</v>
      </c>
      <c r="CH48" s="263"/>
      <c r="CI48" s="268">
        <v>-427.66666666666788</v>
      </c>
      <c r="CJ48" s="267">
        <v>-1.5299999999999999E-2</v>
      </c>
      <c r="CL48" s="642" t="s">
        <v>460</v>
      </c>
      <c r="CM48" s="643" t="s">
        <v>784</v>
      </c>
      <c r="CN48" s="644">
        <v>0.68199999999999994</v>
      </c>
      <c r="CO48" s="636"/>
      <c r="CP48" s="645">
        <v>19780</v>
      </c>
      <c r="CQ48" s="783">
        <v>18250000</v>
      </c>
      <c r="CR48" s="783">
        <v>247522</v>
      </c>
      <c r="CS48" s="647">
        <v>18497522</v>
      </c>
      <c r="CT48" s="648">
        <v>935.16</v>
      </c>
      <c r="CU48" s="649"/>
      <c r="CV48" s="21">
        <v>1165.8900000000001</v>
      </c>
      <c r="CW48" s="121">
        <v>543.62999999999988</v>
      </c>
      <c r="CX48" s="19">
        <v>0.80200000000000005</v>
      </c>
      <c r="CY48" s="14"/>
      <c r="CZ48" s="650">
        <v>0.71799999999999997</v>
      </c>
      <c r="DA48" s="653">
        <v>1</v>
      </c>
      <c r="DB48" s="641"/>
      <c r="DC48" s="19">
        <v>1</v>
      </c>
      <c r="DE48" s="680" t="s">
        <v>460</v>
      </c>
      <c r="DF48" s="681" t="s">
        <v>461</v>
      </c>
      <c r="DG48" s="670" t="s">
        <v>201</v>
      </c>
      <c r="DH48" s="671">
        <v>1</v>
      </c>
      <c r="DI48" s="672"/>
      <c r="DJ48" s="673">
        <v>0.73499999999999999</v>
      </c>
      <c r="DK48" s="785">
        <v>0.83979999999999999</v>
      </c>
      <c r="DL48" s="682">
        <v>0.61699999999999999</v>
      </c>
      <c r="DM48" s="683">
        <v>0.61699999999999999</v>
      </c>
      <c r="DN48" s="684"/>
      <c r="DO48" s="676">
        <v>0.72499999999999998</v>
      </c>
      <c r="DP48" s="677">
        <v>0.99010000000000009</v>
      </c>
      <c r="DQ48" s="682">
        <v>0.71799999999999997</v>
      </c>
      <c r="DR48" s="679" t="s">
        <v>653</v>
      </c>
      <c r="DS48" s="352"/>
      <c r="DT48" s="701" t="s">
        <v>653</v>
      </c>
      <c r="DU48" s="692"/>
      <c r="DV48" s="702" t="s">
        <v>911</v>
      </c>
      <c r="DX48" s="66" t="s">
        <v>396</v>
      </c>
      <c r="DY48" s="85" t="s">
        <v>396</v>
      </c>
      <c r="DZ48" s="66" t="s">
        <v>901</v>
      </c>
      <c r="EA48" s="67" t="s">
        <v>397</v>
      </c>
      <c r="EB48" s="404">
        <v>1373</v>
      </c>
      <c r="EC48" s="68"/>
      <c r="ED48" s="69">
        <v>1373</v>
      </c>
      <c r="EE48" s="69">
        <v>1373</v>
      </c>
      <c r="EF48" s="68"/>
      <c r="EG48" s="70"/>
      <c r="EH48" s="68"/>
      <c r="EI48" s="405">
        <v>0</v>
      </c>
      <c r="EJ48" s="69"/>
      <c r="EK48" s="69">
        <v>0</v>
      </c>
      <c r="EL48" s="69">
        <v>0</v>
      </c>
      <c r="EM48" s="161">
        <v>0</v>
      </c>
      <c r="EN48" s="161"/>
      <c r="EO48" s="129"/>
      <c r="EP48" s="356"/>
      <c r="EQ48" s="356"/>
      <c r="ER48" s="356"/>
      <c r="ES48" s="302" t="s">
        <v>424</v>
      </c>
      <c r="ET48" s="301" t="s">
        <v>668</v>
      </c>
      <c r="EU48" s="303">
        <v>2195488</v>
      </c>
      <c r="EX48" s="310"/>
    </row>
    <row r="49" spans="1:154" ht="15">
      <c r="A49" s="77" t="s">
        <v>462</v>
      </c>
      <c r="B49" s="7" t="s">
        <v>463</v>
      </c>
      <c r="C49" s="218">
        <v>7701</v>
      </c>
      <c r="D49" s="219">
        <v>7701</v>
      </c>
      <c r="E49" s="8"/>
      <c r="F49" s="8">
        <f t="shared" si="0"/>
        <v>7701</v>
      </c>
      <c r="G49" s="8"/>
      <c r="H49" s="417">
        <f t="shared" si="1"/>
        <v>7701</v>
      </c>
      <c r="I49" s="12"/>
      <c r="K49" s="430" t="s">
        <v>462</v>
      </c>
      <c r="L49" s="431" t="s">
        <v>463</v>
      </c>
      <c r="M49" s="432">
        <v>6165577637</v>
      </c>
      <c r="N49" s="433">
        <v>163450937</v>
      </c>
      <c r="O49" s="434">
        <f t="shared" si="2"/>
        <v>6002126700</v>
      </c>
      <c r="P49" s="435">
        <v>2006</v>
      </c>
      <c r="Q49" s="436">
        <v>0.84250000000000003</v>
      </c>
      <c r="R49" s="437">
        <f t="shared" si="3"/>
        <v>7124185994</v>
      </c>
      <c r="S49" s="438">
        <f t="shared" si="4"/>
        <v>163450937</v>
      </c>
      <c r="T49" s="439">
        <v>149986629</v>
      </c>
      <c r="U49" s="439">
        <v>858607680</v>
      </c>
      <c r="V49" s="437">
        <f t="shared" si="5"/>
        <v>8296231240</v>
      </c>
      <c r="X49" s="466" t="s">
        <v>462</v>
      </c>
      <c r="Y49" s="467" t="s">
        <v>463</v>
      </c>
      <c r="Z49" s="468">
        <v>8296231240</v>
      </c>
      <c r="AA49" s="469">
        <v>46292970.319200009</v>
      </c>
      <c r="AB49" s="432">
        <v>12442636</v>
      </c>
      <c r="AC49" s="432">
        <v>545341</v>
      </c>
      <c r="AD49" s="37">
        <v>59280947.319200009</v>
      </c>
      <c r="AE49" s="470">
        <v>7701</v>
      </c>
      <c r="AF49" s="467">
        <v>7698</v>
      </c>
      <c r="AG49" s="471">
        <v>1.4916</v>
      </c>
      <c r="AI49" s="552" t="s">
        <v>462</v>
      </c>
      <c r="AJ49" s="553" t="s">
        <v>463</v>
      </c>
      <c r="AK49" s="541">
        <v>59280947.319200009</v>
      </c>
      <c r="AL49" s="777">
        <v>7701</v>
      </c>
      <c r="AM49" s="554">
        <v>7698</v>
      </c>
      <c r="AN49" s="555">
        <v>1.4916</v>
      </c>
      <c r="AO49" s="556">
        <v>0.69989999999999997</v>
      </c>
      <c r="AP49" s="557">
        <v>0.88260000000000005</v>
      </c>
      <c r="AQ49" s="555">
        <v>1.1079000000000001</v>
      </c>
      <c r="AR49" s="558" t="s">
        <v>4</v>
      </c>
      <c r="AS49" s="778" t="s">
        <v>4</v>
      </c>
      <c r="AT49" s="779" t="s">
        <v>4</v>
      </c>
      <c r="AU49" s="561">
        <v>0</v>
      </c>
      <c r="AV49" s="717" t="s">
        <v>4</v>
      </c>
      <c r="AW49" s="554">
        <v>0</v>
      </c>
      <c r="AX49" s="563" t="s">
        <v>653</v>
      </c>
      <c r="AY49" s="204">
        <v>0</v>
      </c>
      <c r="AZ49" s="554">
        <v>0</v>
      </c>
      <c r="BB49" s="234" t="s">
        <v>462</v>
      </c>
      <c r="BC49" s="235" t="s">
        <v>722</v>
      </c>
      <c r="BD49" s="227">
        <v>8296231240</v>
      </c>
      <c r="BE49" s="228">
        <v>553.66399999999999</v>
      </c>
      <c r="BF49" s="236">
        <v>14984235</v>
      </c>
      <c r="BG49" s="738">
        <v>0.69989999999999997</v>
      </c>
      <c r="BH49" s="231"/>
      <c r="BI49" s="232">
        <v>7701</v>
      </c>
      <c r="BJ49" s="237">
        <v>13.91</v>
      </c>
      <c r="BK49" s="232">
        <v>57424</v>
      </c>
      <c r="BL49" s="238">
        <v>104</v>
      </c>
      <c r="BN49" s="491" t="s">
        <v>462</v>
      </c>
      <c r="BO49" s="780" t="s">
        <v>463</v>
      </c>
      <c r="BP49" s="493">
        <v>0.86360000000000003</v>
      </c>
      <c r="BQ49" s="493">
        <v>0.84150000000000003</v>
      </c>
      <c r="BR49" s="493">
        <v>0.83609999999999995</v>
      </c>
      <c r="BS49" s="126"/>
      <c r="BT49" s="500">
        <v>2006</v>
      </c>
      <c r="BU49" s="120">
        <v>0.84250000000000003</v>
      </c>
      <c r="BV49" s="495"/>
      <c r="BW49" s="496">
        <v>0.51400000000000001</v>
      </c>
      <c r="BX49" s="497">
        <v>0.433</v>
      </c>
      <c r="BY49" s="498">
        <v>0.77600000000000002</v>
      </c>
      <c r="CA49" s="264" t="s">
        <v>462</v>
      </c>
      <c r="CB49" s="265" t="s">
        <v>722</v>
      </c>
      <c r="CC49" s="232">
        <v>29330</v>
      </c>
      <c r="CD49" s="232">
        <v>30839</v>
      </c>
      <c r="CE49" s="232">
        <v>31336</v>
      </c>
      <c r="CF49" s="266">
        <v>30501.666666666668</v>
      </c>
      <c r="CG49" s="267">
        <v>0.88260000000000005</v>
      </c>
      <c r="CH49" s="263"/>
      <c r="CI49" s="268">
        <v>-834.33333333333212</v>
      </c>
      <c r="CJ49" s="267">
        <v>-2.6599999999999999E-2</v>
      </c>
      <c r="CL49" s="642" t="s">
        <v>462</v>
      </c>
      <c r="CM49" s="643" t="s">
        <v>722</v>
      </c>
      <c r="CN49" s="644" t="s">
        <v>4</v>
      </c>
      <c r="CO49" s="636"/>
      <c r="CP49" s="645">
        <v>7701</v>
      </c>
      <c r="CQ49" s="783">
        <v>13426919</v>
      </c>
      <c r="CR49" s="783">
        <v>0</v>
      </c>
      <c r="CS49" s="647">
        <v>13426919</v>
      </c>
      <c r="CT49" s="648">
        <v>1743.53</v>
      </c>
      <c r="CU49" s="649"/>
      <c r="CV49" s="21" t="s">
        <v>4</v>
      </c>
      <c r="CW49" s="121" t="s">
        <v>4</v>
      </c>
      <c r="CX49" s="19" t="s">
        <v>4</v>
      </c>
      <c r="CY49" s="14"/>
      <c r="CZ49" s="650">
        <v>0.433</v>
      </c>
      <c r="DA49" s="653" t="s">
        <v>4</v>
      </c>
      <c r="DB49" s="641"/>
      <c r="DC49" s="19" t="s">
        <v>4</v>
      </c>
      <c r="DE49" s="680" t="s">
        <v>462</v>
      </c>
      <c r="DF49" s="681" t="s">
        <v>463</v>
      </c>
      <c r="DG49" s="670" t="s">
        <v>653</v>
      </c>
      <c r="DH49" s="671" t="s">
        <v>4</v>
      </c>
      <c r="DI49" s="672"/>
      <c r="DJ49" s="673">
        <v>0.497</v>
      </c>
      <c r="DK49" s="785">
        <v>0.87529999999999997</v>
      </c>
      <c r="DL49" s="682">
        <v>0.435</v>
      </c>
      <c r="DM49" s="683" t="s">
        <v>653</v>
      </c>
      <c r="DN49" s="684"/>
      <c r="DO49" s="676">
        <v>0.51400000000000001</v>
      </c>
      <c r="DP49" s="677">
        <v>0.84250000000000003</v>
      </c>
      <c r="DQ49" s="682">
        <v>0.433</v>
      </c>
      <c r="DR49" s="679">
        <v>0.433</v>
      </c>
      <c r="DS49" s="352"/>
      <c r="DT49" s="701" t="s">
        <v>653</v>
      </c>
      <c r="DU49" s="692"/>
      <c r="DV49" s="702"/>
      <c r="DX49" s="66" t="s">
        <v>398</v>
      </c>
      <c r="DY49" s="85" t="s">
        <v>398</v>
      </c>
      <c r="DZ49" s="66" t="s">
        <v>901</v>
      </c>
      <c r="EA49" s="67" t="s">
        <v>399</v>
      </c>
      <c r="EB49" s="404">
        <v>15886</v>
      </c>
      <c r="EC49" s="68"/>
      <c r="ED49" s="69">
        <v>15886</v>
      </c>
      <c r="EE49" s="69">
        <v>15886</v>
      </c>
      <c r="EF49" s="68"/>
      <c r="EG49" s="70"/>
      <c r="EH49" s="68"/>
      <c r="EI49" s="405">
        <v>6420009</v>
      </c>
      <c r="EJ49" s="69"/>
      <c r="EK49" s="69">
        <v>6420009</v>
      </c>
      <c r="EL49" s="69">
        <v>6420009</v>
      </c>
      <c r="EM49" s="161">
        <v>0</v>
      </c>
      <c r="EN49" s="161"/>
      <c r="EO49" s="129"/>
      <c r="EP49" s="356"/>
      <c r="EQ49" s="356"/>
      <c r="ER49" s="356"/>
      <c r="ES49" s="302" t="s">
        <v>426</v>
      </c>
      <c r="ET49" s="301" t="s">
        <v>85</v>
      </c>
      <c r="EU49" s="303">
        <v>1001243</v>
      </c>
      <c r="EX49" s="310"/>
    </row>
    <row r="50" spans="1:154" ht="15">
      <c r="A50" s="77" t="s">
        <v>464</v>
      </c>
      <c r="B50" s="7" t="s">
        <v>465</v>
      </c>
      <c r="C50" s="218">
        <v>13472</v>
      </c>
      <c r="D50" s="219">
        <v>13663</v>
      </c>
      <c r="E50" s="8"/>
      <c r="F50" s="8">
        <f t="shared" si="0"/>
        <v>13663</v>
      </c>
      <c r="G50" s="8"/>
      <c r="H50" s="417">
        <f t="shared" si="1"/>
        <v>13663</v>
      </c>
      <c r="I50" s="12"/>
      <c r="K50" s="430" t="s">
        <v>464</v>
      </c>
      <c r="L50" s="431" t="s">
        <v>465</v>
      </c>
      <c r="M50" s="432">
        <v>11246787470</v>
      </c>
      <c r="N50" s="433">
        <v>146464425</v>
      </c>
      <c r="O50" s="434">
        <f t="shared" si="2"/>
        <v>11100323045</v>
      </c>
      <c r="P50" s="435">
        <v>2007</v>
      </c>
      <c r="Q50" s="436">
        <v>0.90169999999999995</v>
      </c>
      <c r="R50" s="437">
        <f t="shared" si="3"/>
        <v>12310439220</v>
      </c>
      <c r="S50" s="438">
        <f t="shared" si="4"/>
        <v>146464425</v>
      </c>
      <c r="T50" s="439">
        <v>203783025</v>
      </c>
      <c r="U50" s="439">
        <v>1680925910</v>
      </c>
      <c r="V50" s="437">
        <f t="shared" si="5"/>
        <v>14341612580</v>
      </c>
      <c r="X50" s="466" t="s">
        <v>464</v>
      </c>
      <c r="Y50" s="467" t="s">
        <v>465</v>
      </c>
      <c r="Z50" s="468">
        <v>14341612580</v>
      </c>
      <c r="AA50" s="469">
        <v>80026198.196400017</v>
      </c>
      <c r="AB50" s="432">
        <v>22804014</v>
      </c>
      <c r="AC50" s="432">
        <v>767026</v>
      </c>
      <c r="AD50" s="37">
        <v>103597238.19640002</v>
      </c>
      <c r="AE50" s="470">
        <v>13663</v>
      </c>
      <c r="AF50" s="467">
        <v>7582</v>
      </c>
      <c r="AG50" s="471">
        <v>1.4691000000000001</v>
      </c>
      <c r="AI50" s="552" t="s">
        <v>464</v>
      </c>
      <c r="AJ50" s="553" t="s">
        <v>465</v>
      </c>
      <c r="AK50" s="541">
        <v>103597238.19640002</v>
      </c>
      <c r="AL50" s="777">
        <v>13663</v>
      </c>
      <c r="AM50" s="554">
        <v>7582</v>
      </c>
      <c r="AN50" s="555">
        <v>1.4691000000000001</v>
      </c>
      <c r="AO50" s="556">
        <v>1.7911999999999999</v>
      </c>
      <c r="AP50" s="557">
        <v>1.012</v>
      </c>
      <c r="AQ50" s="555">
        <v>1.2726999999999999</v>
      </c>
      <c r="AR50" s="558" t="s">
        <v>4</v>
      </c>
      <c r="AS50" s="778" t="s">
        <v>4</v>
      </c>
      <c r="AT50" s="779" t="s">
        <v>4</v>
      </c>
      <c r="AU50" s="561">
        <v>0</v>
      </c>
      <c r="AV50" s="717" t="s">
        <v>4</v>
      </c>
      <c r="AW50" s="554">
        <v>0</v>
      </c>
      <c r="AX50" s="563" t="s">
        <v>653</v>
      </c>
      <c r="AY50" s="204">
        <v>0</v>
      </c>
      <c r="AZ50" s="554">
        <v>0</v>
      </c>
      <c r="BB50" s="234" t="s">
        <v>464</v>
      </c>
      <c r="BC50" s="235" t="s">
        <v>723</v>
      </c>
      <c r="BD50" s="227">
        <v>14341612580</v>
      </c>
      <c r="BE50" s="228">
        <v>374.00200000000001</v>
      </c>
      <c r="BF50" s="236">
        <v>38346353</v>
      </c>
      <c r="BG50" s="738">
        <v>1.7911999999999999</v>
      </c>
      <c r="BH50" s="231"/>
      <c r="BI50" s="232">
        <v>13663</v>
      </c>
      <c r="BJ50" s="237">
        <v>36.53</v>
      </c>
      <c r="BK50" s="232">
        <v>103935</v>
      </c>
      <c r="BL50" s="238">
        <v>278</v>
      </c>
      <c r="BN50" s="491" t="s">
        <v>464</v>
      </c>
      <c r="BO50" s="780" t="s">
        <v>465</v>
      </c>
      <c r="BP50" s="499">
        <v>0.97940000000000005</v>
      </c>
      <c r="BQ50" s="493">
        <v>0.90749999999999997</v>
      </c>
      <c r="BR50" s="493">
        <v>0.87190000000000001</v>
      </c>
      <c r="BS50" s="126"/>
      <c r="BT50" s="494">
        <v>2007</v>
      </c>
      <c r="BU50" s="120">
        <v>0.90169999999999995</v>
      </c>
      <c r="BV50" s="495"/>
      <c r="BW50" s="496">
        <v>0.46200000000000002</v>
      </c>
      <c r="BX50" s="497">
        <v>0.41699999999999998</v>
      </c>
      <c r="BY50" s="498">
        <v>0.74729999999999996</v>
      </c>
      <c r="CA50" s="264" t="s">
        <v>464</v>
      </c>
      <c r="CB50" s="265" t="s">
        <v>723</v>
      </c>
      <c r="CC50" s="232">
        <v>33588</v>
      </c>
      <c r="CD50" s="232">
        <v>35429</v>
      </c>
      <c r="CE50" s="232">
        <v>35901</v>
      </c>
      <c r="CF50" s="266">
        <v>34972.666666666664</v>
      </c>
      <c r="CG50" s="267">
        <v>1.012</v>
      </c>
      <c r="CH50" s="263"/>
      <c r="CI50" s="268">
        <v>-928.33333333333576</v>
      </c>
      <c r="CJ50" s="267">
        <v>-2.5899999999999999E-2</v>
      </c>
      <c r="CL50" s="642" t="s">
        <v>464</v>
      </c>
      <c r="CM50" s="643" t="s">
        <v>723</v>
      </c>
      <c r="CN50" s="644" t="s">
        <v>4</v>
      </c>
      <c r="CO50" s="636"/>
      <c r="CP50" s="645">
        <v>13663</v>
      </c>
      <c r="CQ50" s="783">
        <v>20205922</v>
      </c>
      <c r="CR50" s="783">
        <v>0</v>
      </c>
      <c r="CS50" s="647">
        <v>20205922</v>
      </c>
      <c r="CT50" s="648">
        <v>1478.88</v>
      </c>
      <c r="CU50" s="649"/>
      <c r="CV50" s="21" t="s">
        <v>4</v>
      </c>
      <c r="CW50" s="121" t="s">
        <v>4</v>
      </c>
      <c r="CX50" s="19" t="s">
        <v>4</v>
      </c>
      <c r="CY50" s="14"/>
      <c r="CZ50" s="650">
        <v>0.41699999999999998</v>
      </c>
      <c r="DA50" s="653" t="s">
        <v>4</v>
      </c>
      <c r="DB50" s="641"/>
      <c r="DC50" s="19" t="s">
        <v>4</v>
      </c>
      <c r="DE50" s="680" t="s">
        <v>464</v>
      </c>
      <c r="DF50" s="681" t="s">
        <v>465</v>
      </c>
      <c r="DG50" s="670" t="s">
        <v>653</v>
      </c>
      <c r="DH50" s="671" t="s">
        <v>4</v>
      </c>
      <c r="DI50" s="672"/>
      <c r="DJ50" s="673">
        <v>0.46200000000000002</v>
      </c>
      <c r="DK50" s="785">
        <v>0.93149999999999999</v>
      </c>
      <c r="DL50" s="682">
        <v>0.43</v>
      </c>
      <c r="DM50" s="683" t="s">
        <v>653</v>
      </c>
      <c r="DN50" s="684"/>
      <c r="DO50" s="676">
        <v>0.46200000000000002</v>
      </c>
      <c r="DP50" s="677">
        <v>0.90169999999999995</v>
      </c>
      <c r="DQ50" s="682">
        <v>0.41699999999999998</v>
      </c>
      <c r="DR50" s="679">
        <v>0.41699999999999998</v>
      </c>
      <c r="DS50" s="352"/>
      <c r="DT50" s="701" t="s">
        <v>653</v>
      </c>
      <c r="DU50" s="692"/>
      <c r="DV50" s="702"/>
      <c r="DX50" s="54" t="s">
        <v>400</v>
      </c>
      <c r="DY50" s="83" t="s">
        <v>400</v>
      </c>
      <c r="DZ50" s="54" t="s">
        <v>901</v>
      </c>
      <c r="EA50" s="55" t="s">
        <v>666</v>
      </c>
      <c r="EB50" s="404">
        <v>6550</v>
      </c>
      <c r="EC50" s="51"/>
      <c r="ED50" s="50">
        <v>6550</v>
      </c>
      <c r="EE50" s="50"/>
      <c r="EF50" s="51"/>
      <c r="EG50" s="52">
        <v>0.70045984386696614</v>
      </c>
      <c r="EH50" s="51"/>
      <c r="EI50" s="405">
        <v>5134634</v>
      </c>
      <c r="EJ50" s="50"/>
      <c r="EK50" s="50">
        <v>3596605</v>
      </c>
      <c r="EL50" s="50">
        <v>5134634</v>
      </c>
      <c r="EM50" s="159">
        <v>0</v>
      </c>
      <c r="EN50" s="159"/>
      <c r="EO50" s="49"/>
      <c r="EP50" s="356"/>
      <c r="EQ50" s="356"/>
      <c r="ER50" s="356"/>
      <c r="ES50" s="302" t="s">
        <v>428</v>
      </c>
      <c r="ET50" s="301" t="s">
        <v>429</v>
      </c>
      <c r="EU50" s="303">
        <v>0</v>
      </c>
      <c r="EX50" s="310"/>
    </row>
    <row r="51" spans="1:154" ht="15">
      <c r="A51" s="77" t="s">
        <v>466</v>
      </c>
      <c r="B51" s="7" t="s">
        <v>467</v>
      </c>
      <c r="C51" s="218">
        <v>3148</v>
      </c>
      <c r="D51" s="219">
        <v>3148</v>
      </c>
      <c r="E51" s="8"/>
      <c r="F51" s="8">
        <f t="shared" si="0"/>
        <v>3148</v>
      </c>
      <c r="G51" s="8"/>
      <c r="H51" s="417">
        <f t="shared" si="1"/>
        <v>3148</v>
      </c>
      <c r="I51" s="12"/>
      <c r="K51" s="430" t="s">
        <v>466</v>
      </c>
      <c r="L51" s="431" t="s">
        <v>467</v>
      </c>
      <c r="M51" s="432">
        <v>882469425</v>
      </c>
      <c r="N51" s="433" t="s">
        <v>659</v>
      </c>
      <c r="O51" s="434">
        <f t="shared" si="2"/>
        <v>882469425</v>
      </c>
      <c r="P51" s="435">
        <v>2003</v>
      </c>
      <c r="Q51" s="436">
        <v>0.84689999999999999</v>
      </c>
      <c r="R51" s="437">
        <f t="shared" si="3"/>
        <v>1041999557</v>
      </c>
      <c r="S51" s="438" t="str">
        <f t="shared" si="4"/>
        <v>NA</v>
      </c>
      <c r="T51" s="439">
        <v>46909182</v>
      </c>
      <c r="U51" s="439">
        <v>271686079</v>
      </c>
      <c r="V51" s="437">
        <f t="shared" si="5"/>
        <v>1360594818</v>
      </c>
      <c r="X51" s="466" t="s">
        <v>466</v>
      </c>
      <c r="Y51" s="467" t="s">
        <v>467</v>
      </c>
      <c r="Z51" s="468">
        <v>1360594818</v>
      </c>
      <c r="AA51" s="469">
        <v>7592119.0844400013</v>
      </c>
      <c r="AB51" s="432">
        <v>4681701</v>
      </c>
      <c r="AC51" s="432">
        <v>161174</v>
      </c>
      <c r="AD51" s="37">
        <v>12434994.08444</v>
      </c>
      <c r="AE51" s="470">
        <v>3148</v>
      </c>
      <c r="AF51" s="467">
        <v>3950</v>
      </c>
      <c r="AG51" s="471">
        <v>0.76539999999999997</v>
      </c>
      <c r="AI51" s="552" t="s">
        <v>466</v>
      </c>
      <c r="AJ51" s="553" t="s">
        <v>467</v>
      </c>
      <c r="AK51" s="541">
        <v>12434994.08444</v>
      </c>
      <c r="AL51" s="777">
        <v>3148</v>
      </c>
      <c r="AM51" s="554">
        <v>3950</v>
      </c>
      <c r="AN51" s="555">
        <v>0.76539999999999997</v>
      </c>
      <c r="AO51" s="556">
        <v>0.1799</v>
      </c>
      <c r="AP51" s="557">
        <v>0.74750000000000005</v>
      </c>
      <c r="AQ51" s="555">
        <v>0.69800000000000006</v>
      </c>
      <c r="AR51" s="558">
        <v>0.69800000000000006</v>
      </c>
      <c r="AS51" s="778">
        <v>1193.24</v>
      </c>
      <c r="AT51" s="779">
        <v>516.28</v>
      </c>
      <c r="AU51" s="561">
        <v>1625249</v>
      </c>
      <c r="AV51" s="717">
        <v>1</v>
      </c>
      <c r="AW51" s="554">
        <v>1625249</v>
      </c>
      <c r="AX51" s="563" t="s">
        <v>653</v>
      </c>
      <c r="AY51" s="204">
        <v>0</v>
      </c>
      <c r="AZ51" s="554">
        <v>1625249</v>
      </c>
      <c r="BB51" s="234" t="s">
        <v>466</v>
      </c>
      <c r="BC51" s="235" t="s">
        <v>724</v>
      </c>
      <c r="BD51" s="227">
        <v>1360594818</v>
      </c>
      <c r="BE51" s="228">
        <v>353.25799999999998</v>
      </c>
      <c r="BF51" s="236">
        <v>3851561</v>
      </c>
      <c r="BG51" s="738">
        <v>0.1799</v>
      </c>
      <c r="BH51" s="231"/>
      <c r="BI51" s="232">
        <v>3148</v>
      </c>
      <c r="BJ51" s="237">
        <v>8.91</v>
      </c>
      <c r="BK51" s="232">
        <v>23841</v>
      </c>
      <c r="BL51" s="238">
        <v>67</v>
      </c>
      <c r="BN51" s="491" t="s">
        <v>466</v>
      </c>
      <c r="BO51" s="780" t="s">
        <v>467</v>
      </c>
      <c r="BP51" s="493">
        <v>0.82310000000000005</v>
      </c>
      <c r="BQ51" s="493">
        <v>0.83240000000000003</v>
      </c>
      <c r="BR51" s="493">
        <v>0.86450000000000005</v>
      </c>
      <c r="BS51" s="126"/>
      <c r="BT51" s="494">
        <v>2003</v>
      </c>
      <c r="BU51" s="120">
        <v>0.84689999999999999</v>
      </c>
      <c r="BV51" s="495"/>
      <c r="BW51" s="496">
        <v>0.91</v>
      </c>
      <c r="BX51" s="497">
        <v>0.77100000000000002</v>
      </c>
      <c r="BY51" s="498">
        <v>1.3816999999999999</v>
      </c>
      <c r="CA51" s="264" t="s">
        <v>466</v>
      </c>
      <c r="CB51" s="265" t="s">
        <v>724</v>
      </c>
      <c r="CC51" s="232">
        <v>24957</v>
      </c>
      <c r="CD51" s="232">
        <v>25552</v>
      </c>
      <c r="CE51" s="232">
        <v>26985</v>
      </c>
      <c r="CF51" s="266">
        <v>25831.333333333332</v>
      </c>
      <c r="CG51" s="267">
        <v>0.74750000000000005</v>
      </c>
      <c r="CH51" s="263"/>
      <c r="CI51" s="268">
        <v>-1153.6666666666679</v>
      </c>
      <c r="CJ51" s="267">
        <v>-4.2799999999999998E-2</v>
      </c>
      <c r="CL51" s="642" t="s">
        <v>466</v>
      </c>
      <c r="CM51" s="643" t="s">
        <v>724</v>
      </c>
      <c r="CN51" s="644">
        <v>0.69800000000000006</v>
      </c>
      <c r="CO51" s="636"/>
      <c r="CP51" s="645">
        <v>3148</v>
      </c>
      <c r="CQ51" s="783">
        <v>4173524</v>
      </c>
      <c r="CR51" s="783">
        <v>0</v>
      </c>
      <c r="CS51" s="647">
        <v>4173524</v>
      </c>
      <c r="CT51" s="648">
        <v>1325.77</v>
      </c>
      <c r="CU51" s="649"/>
      <c r="CV51" s="21">
        <v>1193.24</v>
      </c>
      <c r="CW51" s="121">
        <v>516.28</v>
      </c>
      <c r="CX51" s="19">
        <v>1</v>
      </c>
      <c r="CY51" s="14"/>
      <c r="CZ51" s="650">
        <v>0.77100000000000002</v>
      </c>
      <c r="DA51" s="653">
        <v>1</v>
      </c>
      <c r="DB51" s="641"/>
      <c r="DC51" s="19">
        <v>1</v>
      </c>
      <c r="DE51" s="680" t="s">
        <v>466</v>
      </c>
      <c r="DF51" s="681" t="s">
        <v>467</v>
      </c>
      <c r="DG51" s="670" t="s">
        <v>201</v>
      </c>
      <c r="DH51" s="671">
        <v>1</v>
      </c>
      <c r="DI51" s="672"/>
      <c r="DJ51" s="673">
        <v>0.91</v>
      </c>
      <c r="DK51" s="785">
        <v>0.8548</v>
      </c>
      <c r="DL51" s="682">
        <v>0.77800000000000002</v>
      </c>
      <c r="DM51" s="683">
        <v>0.77800000000000002</v>
      </c>
      <c r="DN51" s="684"/>
      <c r="DO51" s="676">
        <v>0.91</v>
      </c>
      <c r="DP51" s="677">
        <v>0.84689999999999999</v>
      </c>
      <c r="DQ51" s="682">
        <v>0.77100000000000002</v>
      </c>
      <c r="DR51" s="679" t="s">
        <v>653</v>
      </c>
      <c r="DS51" s="352"/>
      <c r="DT51" s="701" t="s">
        <v>653</v>
      </c>
      <c r="DU51" s="692"/>
      <c r="DV51" s="702"/>
      <c r="DX51" s="54" t="s">
        <v>400</v>
      </c>
      <c r="DY51" s="83" t="s">
        <v>46</v>
      </c>
      <c r="DZ51" s="54" t="s">
        <v>901</v>
      </c>
      <c r="EA51" s="55" t="s">
        <v>47</v>
      </c>
      <c r="EB51" s="404">
        <v>2262</v>
      </c>
      <c r="EC51" s="51"/>
      <c r="ED51" s="50">
        <v>2262</v>
      </c>
      <c r="EE51" s="50"/>
      <c r="EF51" s="51"/>
      <c r="EG51" s="52">
        <v>0.24189926211100418</v>
      </c>
      <c r="EH51" s="51"/>
      <c r="EI51" s="405">
        <v>0</v>
      </c>
      <c r="EJ51" s="50"/>
      <c r="EK51" s="50">
        <v>1242064</v>
      </c>
      <c r="EL51" s="53"/>
      <c r="EM51" s="159"/>
      <c r="EN51" s="159"/>
      <c r="EO51" s="49"/>
      <c r="EP51" s="356"/>
      <c r="EQ51" s="356"/>
      <c r="ER51" s="356"/>
      <c r="ES51" s="302" t="s">
        <v>430</v>
      </c>
      <c r="ET51" s="301" t="s">
        <v>431</v>
      </c>
      <c r="EU51" s="303">
        <v>4397069</v>
      </c>
      <c r="EX51" s="310"/>
    </row>
    <row r="52" spans="1:154" ht="15">
      <c r="A52" s="77" t="s">
        <v>468</v>
      </c>
      <c r="B52" s="7" t="s">
        <v>469</v>
      </c>
      <c r="C52" s="218">
        <v>8326</v>
      </c>
      <c r="D52" s="219">
        <v>8326</v>
      </c>
      <c r="E52" s="8"/>
      <c r="F52" s="8">
        <f t="shared" si="0"/>
        <v>8326</v>
      </c>
      <c r="G52" s="8"/>
      <c r="H52" s="417">
        <f t="shared" si="1"/>
        <v>8326</v>
      </c>
      <c r="I52" s="12"/>
      <c r="K52" s="430" t="s">
        <v>468</v>
      </c>
      <c r="L52" s="431" t="s">
        <v>469</v>
      </c>
      <c r="M52" s="432">
        <v>1939063900</v>
      </c>
      <c r="N52" s="433">
        <v>80539300</v>
      </c>
      <c r="O52" s="434">
        <f t="shared" si="2"/>
        <v>1858524600</v>
      </c>
      <c r="P52" s="435">
        <v>2006</v>
      </c>
      <c r="Q52" s="436">
        <v>0.94189999999999996</v>
      </c>
      <c r="R52" s="437">
        <f t="shared" si="3"/>
        <v>1973165517</v>
      </c>
      <c r="S52" s="438">
        <f t="shared" si="4"/>
        <v>80539300</v>
      </c>
      <c r="T52" s="439">
        <v>63243939</v>
      </c>
      <c r="U52" s="439">
        <v>440983674</v>
      </c>
      <c r="V52" s="437">
        <f t="shared" si="5"/>
        <v>2557932430</v>
      </c>
      <c r="X52" s="466" t="s">
        <v>468</v>
      </c>
      <c r="Y52" s="467" t="s">
        <v>469</v>
      </c>
      <c r="Z52" s="468">
        <v>2557932430</v>
      </c>
      <c r="AA52" s="469">
        <v>14273262.959400002</v>
      </c>
      <c r="AB52" s="432">
        <v>6633741</v>
      </c>
      <c r="AC52" s="432">
        <v>310341</v>
      </c>
      <c r="AD52" s="37">
        <v>21217344.959400002</v>
      </c>
      <c r="AE52" s="470">
        <v>8326</v>
      </c>
      <c r="AF52" s="467">
        <v>2548</v>
      </c>
      <c r="AG52" s="471">
        <v>0.49370000000000003</v>
      </c>
      <c r="AI52" s="552" t="s">
        <v>468</v>
      </c>
      <c r="AJ52" s="553" t="s">
        <v>469</v>
      </c>
      <c r="AK52" s="541">
        <v>21217344.959400002</v>
      </c>
      <c r="AL52" s="777">
        <v>8326</v>
      </c>
      <c r="AM52" s="554">
        <v>2548</v>
      </c>
      <c r="AN52" s="555">
        <v>0.49370000000000003</v>
      </c>
      <c r="AO52" s="556">
        <v>0.3054</v>
      </c>
      <c r="AP52" s="557">
        <v>0.73309999999999997</v>
      </c>
      <c r="AQ52" s="555">
        <v>0.59460000000000002</v>
      </c>
      <c r="AR52" s="558">
        <v>0.59460000000000002</v>
      </c>
      <c r="AS52" s="778">
        <v>1016.48</v>
      </c>
      <c r="AT52" s="779">
        <v>693.04</v>
      </c>
      <c r="AU52" s="561">
        <v>5770251</v>
      </c>
      <c r="AV52" s="717">
        <v>1</v>
      </c>
      <c r="AW52" s="554">
        <v>5770251</v>
      </c>
      <c r="AX52" s="563" t="s">
        <v>653</v>
      </c>
      <c r="AY52" s="204">
        <v>0</v>
      </c>
      <c r="AZ52" s="554">
        <v>5770251</v>
      </c>
      <c r="BB52" s="234" t="s">
        <v>468</v>
      </c>
      <c r="BC52" s="235" t="s">
        <v>725</v>
      </c>
      <c r="BD52" s="227">
        <v>2557932430</v>
      </c>
      <c r="BE52" s="228">
        <v>391.21499999999997</v>
      </c>
      <c r="BF52" s="236">
        <v>6538431</v>
      </c>
      <c r="BG52" s="738">
        <v>0.3054</v>
      </c>
      <c r="BH52" s="231"/>
      <c r="BI52" s="232">
        <v>8326</v>
      </c>
      <c r="BJ52" s="237">
        <v>21.28</v>
      </c>
      <c r="BK52" s="232">
        <v>44540</v>
      </c>
      <c r="BL52" s="238">
        <v>114</v>
      </c>
      <c r="BN52" s="491" t="s">
        <v>468</v>
      </c>
      <c r="BO52" s="780" t="s">
        <v>469</v>
      </c>
      <c r="BP52" s="493">
        <v>0.96540000000000004</v>
      </c>
      <c r="BQ52" s="493">
        <v>0.9556</v>
      </c>
      <c r="BR52" s="493">
        <v>0.92489999999999994</v>
      </c>
      <c r="BS52" s="126"/>
      <c r="BT52" s="494">
        <v>2006</v>
      </c>
      <c r="BU52" s="120">
        <v>0.94189999999999996</v>
      </c>
      <c r="BV52" s="495"/>
      <c r="BW52" s="496">
        <v>0.7</v>
      </c>
      <c r="BX52" s="497">
        <v>0.65900000000000003</v>
      </c>
      <c r="BY52" s="498">
        <v>1.181</v>
      </c>
      <c r="CA52" s="264" t="s">
        <v>468</v>
      </c>
      <c r="CB52" s="265" t="s">
        <v>725</v>
      </c>
      <c r="CC52" s="232">
        <v>23672</v>
      </c>
      <c r="CD52" s="232">
        <v>25647</v>
      </c>
      <c r="CE52" s="232">
        <v>26686</v>
      </c>
      <c r="CF52" s="266">
        <v>25335</v>
      </c>
      <c r="CG52" s="267">
        <v>0.73309999999999997</v>
      </c>
      <c r="CH52" s="263"/>
      <c r="CI52" s="268">
        <v>-1351</v>
      </c>
      <c r="CJ52" s="267">
        <v>-5.0599999999999999E-2</v>
      </c>
      <c r="CL52" s="642" t="s">
        <v>468</v>
      </c>
      <c r="CM52" s="643" t="s">
        <v>725</v>
      </c>
      <c r="CN52" s="644">
        <v>0.59460000000000002</v>
      </c>
      <c r="CO52" s="636"/>
      <c r="CP52" s="645">
        <v>8326</v>
      </c>
      <c r="CQ52" s="783">
        <v>4300195</v>
      </c>
      <c r="CR52" s="783">
        <v>0</v>
      </c>
      <c r="CS52" s="647">
        <v>4300195</v>
      </c>
      <c r="CT52" s="648">
        <v>516.48</v>
      </c>
      <c r="CU52" s="649"/>
      <c r="CV52" s="21">
        <v>1016.48</v>
      </c>
      <c r="CW52" s="121">
        <v>693.04</v>
      </c>
      <c r="CX52" s="19">
        <v>0.50800000000000001</v>
      </c>
      <c r="CY52" s="14"/>
      <c r="CZ52" s="650">
        <v>0.65900000000000003</v>
      </c>
      <c r="DA52" s="653">
        <v>1</v>
      </c>
      <c r="DB52" s="641"/>
      <c r="DC52" s="19">
        <v>1</v>
      </c>
      <c r="DE52" s="680" t="s">
        <v>468</v>
      </c>
      <c r="DF52" s="681" t="s">
        <v>469</v>
      </c>
      <c r="DG52" s="670" t="s">
        <v>201</v>
      </c>
      <c r="DH52" s="671">
        <v>1</v>
      </c>
      <c r="DI52" s="672"/>
      <c r="DJ52" s="673">
        <v>0.7</v>
      </c>
      <c r="DK52" s="785">
        <v>0.96630000000000005</v>
      </c>
      <c r="DL52" s="682">
        <v>0.67600000000000005</v>
      </c>
      <c r="DM52" s="683">
        <v>0.67600000000000005</v>
      </c>
      <c r="DN52" s="684"/>
      <c r="DO52" s="676">
        <v>0.7</v>
      </c>
      <c r="DP52" s="677">
        <v>0.94189999999999996</v>
      </c>
      <c r="DQ52" s="682">
        <v>0.65900000000000003</v>
      </c>
      <c r="DR52" s="679" t="s">
        <v>653</v>
      </c>
      <c r="DS52" s="352"/>
      <c r="DT52" s="701" t="s">
        <v>653</v>
      </c>
      <c r="DU52" s="692"/>
      <c r="DV52" s="702"/>
      <c r="DX52" s="706" t="s">
        <v>400</v>
      </c>
      <c r="DY52" s="84" t="s">
        <v>294</v>
      </c>
      <c r="DZ52" s="60" t="s">
        <v>8</v>
      </c>
      <c r="EA52" s="61" t="s">
        <v>295</v>
      </c>
      <c r="EB52" s="404">
        <v>539</v>
      </c>
      <c r="EC52" s="62"/>
      <c r="ED52" s="50">
        <v>539</v>
      </c>
      <c r="EE52" s="63">
        <v>9351</v>
      </c>
      <c r="EF52" s="62"/>
      <c r="EG52" s="64">
        <v>5.764089402202973E-2</v>
      </c>
      <c r="EH52" s="62"/>
      <c r="EI52" s="405">
        <v>0</v>
      </c>
      <c r="EJ52" s="63"/>
      <c r="EK52" s="63">
        <v>295965</v>
      </c>
      <c r="EL52" s="65"/>
      <c r="EM52" s="160"/>
      <c r="EN52" s="160"/>
      <c r="EO52" s="128"/>
      <c r="EP52" s="356"/>
      <c r="EQ52" s="356"/>
      <c r="ER52" s="356"/>
      <c r="ES52" s="302" t="s">
        <v>432</v>
      </c>
      <c r="ET52" s="301" t="s">
        <v>455</v>
      </c>
      <c r="EU52" s="303">
        <v>2132419</v>
      </c>
      <c r="EX52" s="310"/>
    </row>
    <row r="53" spans="1:154" ht="15">
      <c r="A53" s="77" t="s">
        <v>470</v>
      </c>
      <c r="B53" s="7" t="s">
        <v>471</v>
      </c>
      <c r="C53" s="218">
        <v>577</v>
      </c>
      <c r="D53" s="219">
        <v>577</v>
      </c>
      <c r="E53" s="8"/>
      <c r="F53" s="8">
        <f t="shared" si="0"/>
        <v>577</v>
      </c>
      <c r="G53" s="8"/>
      <c r="H53" s="417">
        <f t="shared" si="1"/>
        <v>577</v>
      </c>
      <c r="I53" s="12"/>
      <c r="K53" s="430" t="s">
        <v>470</v>
      </c>
      <c r="L53" s="431" t="s">
        <v>471</v>
      </c>
      <c r="M53" s="432">
        <v>1027999356</v>
      </c>
      <c r="N53" s="433">
        <v>109662329</v>
      </c>
      <c r="O53" s="434">
        <f t="shared" si="2"/>
        <v>918337027</v>
      </c>
      <c r="P53" s="435">
        <v>2009</v>
      </c>
      <c r="Q53" s="436">
        <v>0.9798</v>
      </c>
      <c r="R53" s="437">
        <f t="shared" si="3"/>
        <v>937269879</v>
      </c>
      <c r="S53" s="438">
        <f t="shared" si="4"/>
        <v>109662329</v>
      </c>
      <c r="T53" s="439">
        <v>22245055</v>
      </c>
      <c r="U53" s="439">
        <v>77863084</v>
      </c>
      <c r="V53" s="437">
        <f t="shared" si="5"/>
        <v>1147040347</v>
      </c>
      <c r="X53" s="466" t="s">
        <v>470</v>
      </c>
      <c r="Y53" s="467" t="s">
        <v>471</v>
      </c>
      <c r="Z53" s="468">
        <v>1147040347</v>
      </c>
      <c r="AA53" s="469">
        <v>6400485.136260001</v>
      </c>
      <c r="AB53" s="432">
        <v>1418022</v>
      </c>
      <c r="AC53" s="432">
        <v>80153</v>
      </c>
      <c r="AD53" s="37">
        <v>7898660.136260001</v>
      </c>
      <c r="AE53" s="470">
        <v>577</v>
      </c>
      <c r="AF53" s="467">
        <v>13689</v>
      </c>
      <c r="AG53" s="471">
        <v>2.6524000000000001</v>
      </c>
      <c r="AI53" s="552" t="s">
        <v>470</v>
      </c>
      <c r="AJ53" s="553" t="s">
        <v>471</v>
      </c>
      <c r="AK53" s="541">
        <v>7898660.136260001</v>
      </c>
      <c r="AL53" s="777">
        <v>577</v>
      </c>
      <c r="AM53" s="554">
        <v>13689</v>
      </c>
      <c r="AN53" s="555">
        <v>2.6524000000000001</v>
      </c>
      <c r="AO53" s="556">
        <v>8.7400000000000005E-2</v>
      </c>
      <c r="AP53" s="557">
        <v>0.77939999999999998</v>
      </c>
      <c r="AQ53" s="555">
        <v>1.4593999999999998</v>
      </c>
      <c r="AR53" s="558" t="s">
        <v>4</v>
      </c>
      <c r="AS53" s="778" t="s">
        <v>4</v>
      </c>
      <c r="AT53" s="779" t="s">
        <v>4</v>
      </c>
      <c r="AU53" s="561">
        <v>0</v>
      </c>
      <c r="AV53" s="717" t="s">
        <v>4</v>
      </c>
      <c r="AW53" s="554">
        <v>0</v>
      </c>
      <c r="AX53" s="563" t="s">
        <v>653</v>
      </c>
      <c r="AY53" s="204">
        <v>0</v>
      </c>
      <c r="AZ53" s="554">
        <v>0</v>
      </c>
      <c r="BB53" s="234" t="s">
        <v>470</v>
      </c>
      <c r="BC53" s="235" t="s">
        <v>726</v>
      </c>
      <c r="BD53" s="227">
        <v>1147040347</v>
      </c>
      <c r="BE53" s="228">
        <v>612.79499999999996</v>
      </c>
      <c r="BF53" s="236">
        <v>1871817</v>
      </c>
      <c r="BG53" s="738">
        <v>8.7400000000000005E-2</v>
      </c>
      <c r="BH53" s="231"/>
      <c r="BI53" s="232">
        <v>577</v>
      </c>
      <c r="BJ53" s="237">
        <v>0.94</v>
      </c>
      <c r="BK53" s="232">
        <v>5474</v>
      </c>
      <c r="BL53" s="238">
        <v>9</v>
      </c>
      <c r="BN53" s="491" t="s">
        <v>470</v>
      </c>
      <c r="BO53" s="780" t="s">
        <v>471</v>
      </c>
      <c r="BP53" s="493">
        <v>0.66320000000000001</v>
      </c>
      <c r="BQ53" s="493">
        <v>0.72430000000000005</v>
      </c>
      <c r="BR53" s="499">
        <v>0.9798</v>
      </c>
      <c r="BS53" s="126"/>
      <c r="BT53" s="494">
        <v>2009</v>
      </c>
      <c r="BU53" s="120">
        <v>0.9798</v>
      </c>
      <c r="BV53" s="495"/>
      <c r="BW53" s="496">
        <v>0.52</v>
      </c>
      <c r="BX53" s="497">
        <v>0.50900000000000001</v>
      </c>
      <c r="BY53" s="498">
        <v>0.91220000000000001</v>
      </c>
      <c r="CA53" s="264" t="s">
        <v>470</v>
      </c>
      <c r="CB53" s="265" t="s">
        <v>726</v>
      </c>
      <c r="CC53" s="232">
        <v>24498</v>
      </c>
      <c r="CD53" s="232">
        <v>28048</v>
      </c>
      <c r="CE53" s="232">
        <v>28251</v>
      </c>
      <c r="CF53" s="266">
        <v>26932.333333333332</v>
      </c>
      <c r="CG53" s="267">
        <v>0.77939999999999998</v>
      </c>
      <c r="CH53" s="263"/>
      <c r="CI53" s="268">
        <v>-1318.6666666666679</v>
      </c>
      <c r="CJ53" s="267">
        <v>-4.6699999999999998E-2</v>
      </c>
      <c r="CL53" s="642" t="s">
        <v>470</v>
      </c>
      <c r="CM53" s="643" t="s">
        <v>726</v>
      </c>
      <c r="CN53" s="644" t="s">
        <v>4</v>
      </c>
      <c r="CO53" s="636"/>
      <c r="CP53" s="645">
        <v>577</v>
      </c>
      <c r="CQ53" s="783">
        <v>1442848</v>
      </c>
      <c r="CR53" s="783">
        <v>0</v>
      </c>
      <c r="CS53" s="647">
        <v>1442848</v>
      </c>
      <c r="CT53" s="648">
        <v>2500.6</v>
      </c>
      <c r="CU53" s="649"/>
      <c r="CV53" s="21" t="s">
        <v>4</v>
      </c>
      <c r="CW53" s="121" t="s">
        <v>4</v>
      </c>
      <c r="CX53" s="19" t="s">
        <v>4</v>
      </c>
      <c r="CY53" s="14"/>
      <c r="CZ53" s="650">
        <v>0.50900000000000001</v>
      </c>
      <c r="DA53" s="653" t="s">
        <v>4</v>
      </c>
      <c r="DB53" s="641"/>
      <c r="DC53" s="19" t="s">
        <v>4</v>
      </c>
      <c r="DE53" s="680" t="s">
        <v>470</v>
      </c>
      <c r="DF53" s="681" t="s">
        <v>471</v>
      </c>
      <c r="DG53" s="670" t="s">
        <v>653</v>
      </c>
      <c r="DH53" s="671" t="s">
        <v>4</v>
      </c>
      <c r="DI53" s="672"/>
      <c r="DJ53" s="673">
        <v>0.71499999999999997</v>
      </c>
      <c r="DK53" s="785">
        <v>0.6986</v>
      </c>
      <c r="DL53" s="682">
        <v>0.499</v>
      </c>
      <c r="DM53" s="683" t="s">
        <v>653</v>
      </c>
      <c r="DN53" s="684"/>
      <c r="DO53" s="676">
        <v>0.52</v>
      </c>
      <c r="DP53" s="677">
        <v>0.9798</v>
      </c>
      <c r="DQ53" s="682">
        <v>0.50900000000000001</v>
      </c>
      <c r="DR53" s="679">
        <v>0.50900000000000001</v>
      </c>
      <c r="DS53" s="352"/>
      <c r="DT53" s="701" t="s">
        <v>653</v>
      </c>
      <c r="DU53" s="692"/>
      <c r="DV53" s="702"/>
      <c r="DX53" s="66" t="s">
        <v>402</v>
      </c>
      <c r="DY53" s="85" t="s">
        <v>402</v>
      </c>
      <c r="DZ53" s="66" t="s">
        <v>901</v>
      </c>
      <c r="EA53" s="67" t="s">
        <v>403</v>
      </c>
      <c r="EB53" s="404">
        <v>15100</v>
      </c>
      <c r="EC53" s="68"/>
      <c r="ED53" s="69">
        <v>15100</v>
      </c>
      <c r="EE53" s="69">
        <v>15100</v>
      </c>
      <c r="EF53" s="68"/>
      <c r="EG53" s="70"/>
      <c r="EH53" s="68"/>
      <c r="EI53" s="405">
        <v>1094851</v>
      </c>
      <c r="EJ53" s="69"/>
      <c r="EK53" s="69">
        <v>1094851</v>
      </c>
      <c r="EL53" s="69">
        <v>1094851</v>
      </c>
      <c r="EM53" s="161">
        <v>0</v>
      </c>
      <c r="EN53" s="161"/>
      <c r="EO53" s="129"/>
      <c r="EP53" s="356"/>
      <c r="EQ53" s="356"/>
      <c r="ER53" s="356"/>
      <c r="ES53" s="302" t="s">
        <v>456</v>
      </c>
      <c r="ET53" s="301" t="s">
        <v>457</v>
      </c>
      <c r="EU53" s="303">
        <v>0</v>
      </c>
      <c r="EX53" s="310"/>
    </row>
    <row r="54" spans="1:154" ht="15">
      <c r="A54" s="77" t="s">
        <v>472</v>
      </c>
      <c r="B54" s="7" t="s">
        <v>473</v>
      </c>
      <c r="C54" s="218">
        <v>21518</v>
      </c>
      <c r="D54" s="219">
        <v>29166</v>
      </c>
      <c r="E54" s="8"/>
      <c r="F54" s="8">
        <f t="shared" si="0"/>
        <v>29166</v>
      </c>
      <c r="G54" s="8"/>
      <c r="H54" s="417">
        <f t="shared" si="1"/>
        <v>29166</v>
      </c>
      <c r="I54" s="12"/>
      <c r="K54" s="430" t="s">
        <v>472</v>
      </c>
      <c r="L54" s="431" t="s">
        <v>473</v>
      </c>
      <c r="M54" s="432">
        <v>17066330485</v>
      </c>
      <c r="N54" s="433">
        <v>292424330</v>
      </c>
      <c r="O54" s="434">
        <f t="shared" si="2"/>
        <v>16773906155</v>
      </c>
      <c r="P54" s="435">
        <v>2007</v>
      </c>
      <c r="Q54" s="436">
        <v>0.94699999999999995</v>
      </c>
      <c r="R54" s="437">
        <f t="shared" si="3"/>
        <v>17712678094</v>
      </c>
      <c r="S54" s="438">
        <f t="shared" si="4"/>
        <v>292424330</v>
      </c>
      <c r="T54" s="439">
        <v>320359294</v>
      </c>
      <c r="U54" s="439">
        <v>3147156667</v>
      </c>
      <c r="V54" s="437">
        <f t="shared" si="5"/>
        <v>21472618385</v>
      </c>
      <c r="X54" s="466" t="s">
        <v>472</v>
      </c>
      <c r="Y54" s="467" t="s">
        <v>473</v>
      </c>
      <c r="Z54" s="468">
        <v>21472618385</v>
      </c>
      <c r="AA54" s="469">
        <v>119817210.58830002</v>
      </c>
      <c r="AB54" s="432">
        <v>32803644</v>
      </c>
      <c r="AC54" s="432">
        <v>1032988</v>
      </c>
      <c r="AD54" s="37">
        <v>153653842.58830002</v>
      </c>
      <c r="AE54" s="470">
        <v>29166</v>
      </c>
      <c r="AF54" s="467">
        <v>5268</v>
      </c>
      <c r="AG54" s="471">
        <v>1.0206999999999999</v>
      </c>
      <c r="AI54" s="552" t="s">
        <v>472</v>
      </c>
      <c r="AJ54" s="553" t="s">
        <v>473</v>
      </c>
      <c r="AK54" s="541">
        <v>153653842.58830002</v>
      </c>
      <c r="AL54" s="777">
        <v>29166</v>
      </c>
      <c r="AM54" s="554">
        <v>5268</v>
      </c>
      <c r="AN54" s="555">
        <v>1.0206999999999999</v>
      </c>
      <c r="AO54" s="556">
        <v>1.7425999999999999</v>
      </c>
      <c r="AP54" s="557">
        <v>0.93979999999999997</v>
      </c>
      <c r="AQ54" s="555">
        <v>1.0525</v>
      </c>
      <c r="AR54" s="558" t="s">
        <v>4</v>
      </c>
      <c r="AS54" s="778" t="s">
        <v>4</v>
      </c>
      <c r="AT54" s="779" t="s">
        <v>4</v>
      </c>
      <c r="AU54" s="561">
        <v>0</v>
      </c>
      <c r="AV54" s="717" t="s">
        <v>4</v>
      </c>
      <c r="AW54" s="554">
        <v>0</v>
      </c>
      <c r="AX54" s="563" t="s">
        <v>653</v>
      </c>
      <c r="AY54" s="204">
        <v>0</v>
      </c>
      <c r="AZ54" s="554">
        <v>0</v>
      </c>
      <c r="BB54" s="234" t="s">
        <v>472</v>
      </c>
      <c r="BC54" s="235" t="s">
        <v>727</v>
      </c>
      <c r="BD54" s="227">
        <v>21472618385</v>
      </c>
      <c r="BE54" s="228">
        <v>575.56799999999998</v>
      </c>
      <c r="BF54" s="236">
        <v>37306831</v>
      </c>
      <c r="BG54" s="738">
        <v>1.7425999999999999</v>
      </c>
      <c r="BH54" s="231"/>
      <c r="BI54" s="232">
        <v>29166</v>
      </c>
      <c r="BJ54" s="237">
        <v>50.67</v>
      </c>
      <c r="BK54" s="232">
        <v>154467</v>
      </c>
      <c r="BL54" s="238">
        <v>268</v>
      </c>
      <c r="BN54" s="491" t="s">
        <v>472</v>
      </c>
      <c r="BO54" s="780" t="s">
        <v>473</v>
      </c>
      <c r="BP54" s="499">
        <v>0.99399999999999999</v>
      </c>
      <c r="BQ54" s="493">
        <v>0.92100000000000004</v>
      </c>
      <c r="BR54" s="493">
        <v>0.9486</v>
      </c>
      <c r="BS54" s="126"/>
      <c r="BT54" s="494">
        <v>2007</v>
      </c>
      <c r="BU54" s="120">
        <v>0.94699999999999995</v>
      </c>
      <c r="BV54" s="495"/>
      <c r="BW54" s="496">
        <v>0.44500000000000001</v>
      </c>
      <c r="BX54" s="497">
        <v>0.42099999999999999</v>
      </c>
      <c r="BY54" s="498">
        <v>0.75449999999999995</v>
      </c>
      <c r="CA54" s="264" t="s">
        <v>472</v>
      </c>
      <c r="CB54" s="265" t="s">
        <v>727</v>
      </c>
      <c r="CC54" s="232">
        <v>31765</v>
      </c>
      <c r="CD54" s="232">
        <v>32776</v>
      </c>
      <c r="CE54" s="232">
        <v>32888</v>
      </c>
      <c r="CF54" s="266">
        <v>32476.333333333332</v>
      </c>
      <c r="CG54" s="267">
        <v>0.93979999999999997</v>
      </c>
      <c r="CH54" s="263"/>
      <c r="CI54" s="268">
        <v>-411.66666666666788</v>
      </c>
      <c r="CJ54" s="267">
        <v>-1.2500000000000001E-2</v>
      </c>
      <c r="CL54" s="642" t="s">
        <v>472</v>
      </c>
      <c r="CM54" s="643" t="s">
        <v>727</v>
      </c>
      <c r="CN54" s="644" t="s">
        <v>4</v>
      </c>
      <c r="CO54" s="636"/>
      <c r="CP54" s="645">
        <v>29166</v>
      </c>
      <c r="CQ54" s="783">
        <v>41200464</v>
      </c>
      <c r="CR54" s="783">
        <v>2880624</v>
      </c>
      <c r="CS54" s="647">
        <v>44081088</v>
      </c>
      <c r="CT54" s="648">
        <v>1511.39</v>
      </c>
      <c r="CU54" s="649"/>
      <c r="CV54" s="21" t="s">
        <v>4</v>
      </c>
      <c r="CW54" s="121" t="s">
        <v>4</v>
      </c>
      <c r="CX54" s="19" t="s">
        <v>4</v>
      </c>
      <c r="CY54" s="14"/>
      <c r="CZ54" s="650">
        <v>0.42099999999999999</v>
      </c>
      <c r="DA54" s="653" t="s">
        <v>4</v>
      </c>
      <c r="DB54" s="641"/>
      <c r="DC54" s="19" t="s">
        <v>4</v>
      </c>
      <c r="DE54" s="680" t="s">
        <v>472</v>
      </c>
      <c r="DF54" s="681" t="s">
        <v>473</v>
      </c>
      <c r="DG54" s="670" t="s">
        <v>653</v>
      </c>
      <c r="DH54" s="671" t="s">
        <v>4</v>
      </c>
      <c r="DI54" s="672"/>
      <c r="DJ54" s="673">
        <v>0.44500000000000001</v>
      </c>
      <c r="DK54" s="785">
        <v>0.94530000000000003</v>
      </c>
      <c r="DL54" s="682">
        <v>0.42099999999999999</v>
      </c>
      <c r="DM54" s="683" t="s">
        <v>653</v>
      </c>
      <c r="DN54" s="684"/>
      <c r="DO54" s="676">
        <v>0.44500000000000001</v>
      </c>
      <c r="DP54" s="677">
        <v>0.94699999999999995</v>
      </c>
      <c r="DQ54" s="682">
        <v>0.42099999999999999</v>
      </c>
      <c r="DR54" s="679">
        <v>0.42099999999999999</v>
      </c>
      <c r="DS54" s="352"/>
      <c r="DT54" s="701" t="s">
        <v>653</v>
      </c>
      <c r="DU54" s="692"/>
      <c r="DV54" s="702"/>
      <c r="DX54" s="71" t="s">
        <v>404</v>
      </c>
      <c r="DY54" s="86" t="s">
        <v>404</v>
      </c>
      <c r="DZ54" s="71" t="s">
        <v>901</v>
      </c>
      <c r="EA54" s="72" t="s">
        <v>667</v>
      </c>
      <c r="EB54" s="404">
        <v>52443</v>
      </c>
      <c r="EC54" s="56"/>
      <c r="ED54" s="57">
        <v>52443</v>
      </c>
      <c r="EE54" s="57"/>
      <c r="EF54" s="56"/>
      <c r="EG54" s="73">
        <v>0.99434974687624433</v>
      </c>
      <c r="EH54" s="56"/>
      <c r="EI54" s="405">
        <v>4913879</v>
      </c>
      <c r="EJ54" s="57"/>
      <c r="EK54" s="57">
        <v>4886114</v>
      </c>
      <c r="EL54" s="57">
        <v>4913879</v>
      </c>
      <c r="EM54" s="158">
        <v>0</v>
      </c>
      <c r="EN54" s="158"/>
      <c r="EO54" s="58"/>
      <c r="EP54" s="356"/>
      <c r="EQ54" s="356"/>
      <c r="ER54" s="356"/>
      <c r="ES54" s="302" t="s">
        <v>458</v>
      </c>
      <c r="ET54" s="301" t="s">
        <v>459</v>
      </c>
      <c r="EU54" s="303">
        <v>1857548</v>
      </c>
      <c r="EX54" s="310"/>
    </row>
    <row r="55" spans="1:154" ht="15">
      <c r="A55" s="77" t="s">
        <v>474</v>
      </c>
      <c r="B55" s="7" t="s">
        <v>475</v>
      </c>
      <c r="C55" s="218">
        <v>3611</v>
      </c>
      <c r="D55" s="219">
        <v>3806</v>
      </c>
      <c r="E55" s="8"/>
      <c r="F55" s="8">
        <f t="shared" si="0"/>
        <v>3806</v>
      </c>
      <c r="G55" s="8"/>
      <c r="H55" s="417">
        <f t="shared" si="1"/>
        <v>3806</v>
      </c>
      <c r="I55" s="12"/>
      <c r="K55" s="430" t="s">
        <v>474</v>
      </c>
      <c r="L55" s="431" t="s">
        <v>475</v>
      </c>
      <c r="M55" s="432">
        <v>10570928362</v>
      </c>
      <c r="N55" s="433">
        <v>133125739</v>
      </c>
      <c r="O55" s="434">
        <f t="shared" si="2"/>
        <v>10437802623</v>
      </c>
      <c r="P55" s="435">
        <v>2008</v>
      </c>
      <c r="Q55" s="436">
        <v>1.0388999999999999</v>
      </c>
      <c r="R55" s="437">
        <f t="shared" si="3"/>
        <v>10046975284</v>
      </c>
      <c r="S55" s="438">
        <f t="shared" si="4"/>
        <v>133125739</v>
      </c>
      <c r="T55" s="439">
        <v>129558679</v>
      </c>
      <c r="U55" s="439">
        <v>452297304</v>
      </c>
      <c r="V55" s="437">
        <f t="shared" si="5"/>
        <v>10761957006</v>
      </c>
      <c r="X55" s="466" t="s">
        <v>474</v>
      </c>
      <c r="Y55" s="467" t="s">
        <v>475</v>
      </c>
      <c r="Z55" s="468">
        <v>10761957006</v>
      </c>
      <c r="AA55" s="469">
        <v>60051720.093480006</v>
      </c>
      <c r="AB55" s="432">
        <v>10219244</v>
      </c>
      <c r="AC55" s="432">
        <v>288821</v>
      </c>
      <c r="AD55" s="37">
        <v>70559785.093480006</v>
      </c>
      <c r="AE55" s="470">
        <v>3806</v>
      </c>
      <c r="AF55" s="467">
        <v>18539</v>
      </c>
      <c r="AG55" s="471">
        <v>3.5920999999999998</v>
      </c>
      <c r="AI55" s="552" t="s">
        <v>474</v>
      </c>
      <c r="AJ55" s="553" t="s">
        <v>475</v>
      </c>
      <c r="AK55" s="541">
        <v>70559785.093480006</v>
      </c>
      <c r="AL55" s="777">
        <v>3806</v>
      </c>
      <c r="AM55" s="554">
        <v>18539</v>
      </c>
      <c r="AN55" s="555">
        <v>3.5920999999999998</v>
      </c>
      <c r="AO55" s="556">
        <v>1.0244</v>
      </c>
      <c r="AP55" s="557">
        <v>0.83620000000000005</v>
      </c>
      <c r="AQ55" s="555">
        <v>1.9573000000000003</v>
      </c>
      <c r="AR55" s="558" t="s">
        <v>4</v>
      </c>
      <c r="AS55" s="778" t="s">
        <v>4</v>
      </c>
      <c r="AT55" s="779" t="s">
        <v>4</v>
      </c>
      <c r="AU55" s="561">
        <v>0</v>
      </c>
      <c r="AV55" s="717" t="s">
        <v>4</v>
      </c>
      <c r="AW55" s="554">
        <v>0</v>
      </c>
      <c r="AX55" s="563" t="s">
        <v>653</v>
      </c>
      <c r="AY55" s="204">
        <v>0</v>
      </c>
      <c r="AZ55" s="554">
        <v>0</v>
      </c>
      <c r="BB55" s="234" t="s">
        <v>474</v>
      </c>
      <c r="BC55" s="235" t="s">
        <v>728</v>
      </c>
      <c r="BD55" s="227">
        <v>10761957006</v>
      </c>
      <c r="BE55" s="228">
        <v>490.714</v>
      </c>
      <c r="BF55" s="236">
        <v>21931221</v>
      </c>
      <c r="BG55" s="738">
        <v>1.0244</v>
      </c>
      <c r="BH55" s="231"/>
      <c r="BI55" s="232">
        <v>3806</v>
      </c>
      <c r="BJ55" s="237">
        <v>7.76</v>
      </c>
      <c r="BK55" s="232">
        <v>37231</v>
      </c>
      <c r="BL55" s="238">
        <v>76</v>
      </c>
      <c r="BN55" s="491" t="s">
        <v>474</v>
      </c>
      <c r="BO55" s="780" t="s">
        <v>475</v>
      </c>
      <c r="BP55" s="493">
        <v>0.87570000000000003</v>
      </c>
      <c r="BQ55" s="493">
        <v>1</v>
      </c>
      <c r="BR55" s="493">
        <v>1.0583</v>
      </c>
      <c r="BS55" s="126"/>
      <c r="BT55" s="494">
        <v>2008</v>
      </c>
      <c r="BU55" s="120">
        <v>1.0388999999999999</v>
      </c>
      <c r="BV55" s="495"/>
      <c r="BW55" s="496">
        <v>0.28000000000000003</v>
      </c>
      <c r="BX55" s="497">
        <v>0.29099999999999998</v>
      </c>
      <c r="BY55" s="498">
        <v>0.52149999999999996</v>
      </c>
      <c r="CA55" s="264" t="s">
        <v>474</v>
      </c>
      <c r="CB55" s="265" t="s">
        <v>728</v>
      </c>
      <c r="CC55" s="232">
        <v>27757</v>
      </c>
      <c r="CD55" s="232">
        <v>29455</v>
      </c>
      <c r="CE55" s="232">
        <v>29477</v>
      </c>
      <c r="CF55" s="266">
        <v>28896.333333333332</v>
      </c>
      <c r="CG55" s="267">
        <v>0.83620000000000005</v>
      </c>
      <c r="CH55" s="263"/>
      <c r="CI55" s="268">
        <v>-580.66666666666788</v>
      </c>
      <c r="CJ55" s="267">
        <v>-1.9699999999999999E-2</v>
      </c>
      <c r="CL55" s="642" t="s">
        <v>474</v>
      </c>
      <c r="CM55" s="643" t="s">
        <v>728</v>
      </c>
      <c r="CN55" s="644" t="s">
        <v>4</v>
      </c>
      <c r="CO55" s="636"/>
      <c r="CP55" s="645">
        <v>3806</v>
      </c>
      <c r="CQ55" s="783">
        <v>6643872</v>
      </c>
      <c r="CR55" s="783">
        <v>0</v>
      </c>
      <c r="CS55" s="647">
        <v>6643872</v>
      </c>
      <c r="CT55" s="648">
        <v>1745.63</v>
      </c>
      <c r="CU55" s="649"/>
      <c r="CV55" s="21" t="s">
        <v>4</v>
      </c>
      <c r="CW55" s="121" t="s">
        <v>4</v>
      </c>
      <c r="CX55" s="19" t="s">
        <v>4</v>
      </c>
      <c r="CY55" s="14"/>
      <c r="CZ55" s="650">
        <v>0.29099999999999998</v>
      </c>
      <c r="DA55" s="653" t="s">
        <v>4</v>
      </c>
      <c r="DB55" s="641"/>
      <c r="DC55" s="19" t="s">
        <v>4</v>
      </c>
      <c r="DE55" s="680" t="s">
        <v>474</v>
      </c>
      <c r="DF55" s="681" t="s">
        <v>475</v>
      </c>
      <c r="DG55" s="670" t="s">
        <v>653</v>
      </c>
      <c r="DH55" s="671" t="s">
        <v>4</v>
      </c>
      <c r="DI55" s="672"/>
      <c r="DJ55" s="673">
        <v>0.28000000000000003</v>
      </c>
      <c r="DK55" s="785">
        <v>1</v>
      </c>
      <c r="DL55" s="682">
        <v>0.28000000000000003</v>
      </c>
      <c r="DM55" s="683" t="s">
        <v>653</v>
      </c>
      <c r="DN55" s="684"/>
      <c r="DO55" s="676">
        <v>0.28000000000000003</v>
      </c>
      <c r="DP55" s="677">
        <v>1.0388999999999999</v>
      </c>
      <c r="DQ55" s="682">
        <v>0.29099999999999998</v>
      </c>
      <c r="DR55" s="679">
        <v>0.29099999999999998</v>
      </c>
      <c r="DS55" s="352"/>
      <c r="DT55" s="701" t="s">
        <v>653</v>
      </c>
      <c r="DU55" s="692"/>
      <c r="DV55" s="702"/>
      <c r="DX55" s="60" t="s">
        <v>404</v>
      </c>
      <c r="DY55" s="84" t="s">
        <v>56</v>
      </c>
      <c r="DZ55" s="60" t="s">
        <v>8</v>
      </c>
      <c r="EA55" s="61" t="s">
        <v>57</v>
      </c>
      <c r="EB55" s="404">
        <v>298</v>
      </c>
      <c r="EC55" s="62"/>
      <c r="ED55" s="63">
        <v>298</v>
      </c>
      <c r="EE55" s="63">
        <v>52741</v>
      </c>
      <c r="EF55" s="62"/>
      <c r="EG55" s="64">
        <v>5.6502531237557115E-3</v>
      </c>
      <c r="EH55" s="62"/>
      <c r="EI55" s="405">
        <v>0</v>
      </c>
      <c r="EJ55" s="63"/>
      <c r="EK55" s="63">
        <v>27765</v>
      </c>
      <c r="EL55" s="65"/>
      <c r="EM55" s="160"/>
      <c r="EN55" s="160"/>
      <c r="EO55" s="128"/>
      <c r="EP55" s="356"/>
      <c r="EQ55" s="356"/>
      <c r="ER55" s="356"/>
      <c r="ES55" s="302" t="s">
        <v>91</v>
      </c>
      <c r="ET55" s="301" t="s">
        <v>92</v>
      </c>
      <c r="EU55" s="303">
        <v>1395086</v>
      </c>
      <c r="EX55" s="310"/>
    </row>
    <row r="56" spans="1:154" ht="15">
      <c r="A56" s="77" t="s">
        <v>476</v>
      </c>
      <c r="B56" s="7" t="s">
        <v>477</v>
      </c>
      <c r="C56" s="218">
        <v>32821</v>
      </c>
      <c r="D56" s="219">
        <v>33245</v>
      </c>
      <c r="E56" s="8"/>
      <c r="F56" s="8">
        <f t="shared" si="0"/>
        <v>33245</v>
      </c>
      <c r="G56" s="8"/>
      <c r="H56" s="417">
        <f t="shared" si="1"/>
        <v>33245</v>
      </c>
      <c r="I56" s="12"/>
      <c r="K56" s="430" t="s">
        <v>476</v>
      </c>
      <c r="L56" s="431" t="s">
        <v>477</v>
      </c>
      <c r="M56" s="432">
        <v>9260174922</v>
      </c>
      <c r="N56" s="433">
        <v>211775920</v>
      </c>
      <c r="O56" s="434">
        <f t="shared" si="2"/>
        <v>9048399002</v>
      </c>
      <c r="P56" s="435">
        <v>2003</v>
      </c>
      <c r="Q56" s="436">
        <v>0.86670000000000003</v>
      </c>
      <c r="R56" s="437">
        <f t="shared" si="3"/>
        <v>10440058846</v>
      </c>
      <c r="S56" s="438">
        <f t="shared" si="4"/>
        <v>211775920</v>
      </c>
      <c r="T56" s="439">
        <v>216450374</v>
      </c>
      <c r="U56" s="439">
        <v>2207281608</v>
      </c>
      <c r="V56" s="437">
        <f t="shared" si="5"/>
        <v>13075566748</v>
      </c>
      <c r="X56" s="466" t="s">
        <v>476</v>
      </c>
      <c r="Y56" s="467" t="s">
        <v>477</v>
      </c>
      <c r="Z56" s="468">
        <v>13075566748</v>
      </c>
      <c r="AA56" s="469">
        <v>72961662.453840017</v>
      </c>
      <c r="AB56" s="432">
        <v>32149314</v>
      </c>
      <c r="AC56" s="432">
        <v>919353</v>
      </c>
      <c r="AD56" s="37">
        <v>106030329.45384002</v>
      </c>
      <c r="AE56" s="470">
        <v>33245</v>
      </c>
      <c r="AF56" s="467">
        <v>3189</v>
      </c>
      <c r="AG56" s="471">
        <v>0.6179</v>
      </c>
      <c r="AI56" s="552" t="s">
        <v>476</v>
      </c>
      <c r="AJ56" s="553" t="s">
        <v>477</v>
      </c>
      <c r="AK56" s="541">
        <v>106030329.45384002</v>
      </c>
      <c r="AL56" s="777">
        <v>33245</v>
      </c>
      <c r="AM56" s="554">
        <v>3189</v>
      </c>
      <c r="AN56" s="555">
        <v>0.6179</v>
      </c>
      <c r="AO56" s="556">
        <v>0.77129999999999999</v>
      </c>
      <c r="AP56" s="557">
        <v>0.9234</v>
      </c>
      <c r="AQ56" s="555">
        <v>0.78600000000000003</v>
      </c>
      <c r="AR56" s="558">
        <v>0.78600000000000003</v>
      </c>
      <c r="AS56" s="778">
        <v>1343.68</v>
      </c>
      <c r="AT56" s="779">
        <v>365.83999999999992</v>
      </c>
      <c r="AU56" s="561">
        <v>12162351</v>
      </c>
      <c r="AV56" s="717">
        <v>1</v>
      </c>
      <c r="AW56" s="554">
        <v>12162351</v>
      </c>
      <c r="AX56" s="563" t="s">
        <v>653</v>
      </c>
      <c r="AY56" s="204">
        <v>0</v>
      </c>
      <c r="AZ56" s="554">
        <v>12162351</v>
      </c>
      <c r="BB56" s="234" t="s">
        <v>476</v>
      </c>
      <c r="BC56" s="235" t="s">
        <v>729</v>
      </c>
      <c r="BD56" s="227">
        <v>13075566748</v>
      </c>
      <c r="BE56" s="228">
        <v>791.85500000000002</v>
      </c>
      <c r="BF56" s="236">
        <v>16512577</v>
      </c>
      <c r="BG56" s="738">
        <v>0.77129999999999999</v>
      </c>
      <c r="BH56" s="231"/>
      <c r="BI56" s="232">
        <v>33245</v>
      </c>
      <c r="BJ56" s="237">
        <v>41.98</v>
      </c>
      <c r="BK56" s="232">
        <v>162930</v>
      </c>
      <c r="BL56" s="238">
        <v>206</v>
      </c>
      <c r="BN56" s="491" t="s">
        <v>476</v>
      </c>
      <c r="BO56" s="780" t="s">
        <v>477</v>
      </c>
      <c r="BP56" s="493">
        <v>0.89259999999999995</v>
      </c>
      <c r="BQ56" s="493">
        <v>0.85550000000000004</v>
      </c>
      <c r="BR56" s="493">
        <v>0.86549999999999994</v>
      </c>
      <c r="BS56" s="126"/>
      <c r="BT56" s="494">
        <v>2003</v>
      </c>
      <c r="BU56" s="120">
        <v>0.86670000000000003</v>
      </c>
      <c r="BV56" s="495"/>
      <c r="BW56" s="496">
        <v>0.78</v>
      </c>
      <c r="BX56" s="497">
        <v>0.67600000000000005</v>
      </c>
      <c r="BY56" s="498">
        <v>1.2115</v>
      </c>
      <c r="CA56" s="264" t="s">
        <v>476</v>
      </c>
      <c r="CB56" s="265" t="s">
        <v>729</v>
      </c>
      <c r="CC56" s="232">
        <v>30990</v>
      </c>
      <c r="CD56" s="232">
        <v>32423</v>
      </c>
      <c r="CE56" s="232">
        <v>32316</v>
      </c>
      <c r="CF56" s="266">
        <v>31909.666666666668</v>
      </c>
      <c r="CG56" s="267">
        <v>0.9234</v>
      </c>
      <c r="CH56" s="263"/>
      <c r="CI56" s="268">
        <v>-406.33333333333212</v>
      </c>
      <c r="CJ56" s="267">
        <v>-1.26E-2</v>
      </c>
      <c r="CL56" s="642" t="s">
        <v>476</v>
      </c>
      <c r="CM56" s="643" t="s">
        <v>729</v>
      </c>
      <c r="CN56" s="644">
        <v>0.78600000000000003</v>
      </c>
      <c r="CO56" s="636"/>
      <c r="CP56" s="645">
        <v>33245</v>
      </c>
      <c r="CQ56" s="783">
        <v>53192957</v>
      </c>
      <c r="CR56" s="783">
        <v>0</v>
      </c>
      <c r="CS56" s="647">
        <v>53192957</v>
      </c>
      <c r="CT56" s="648">
        <v>1600.03</v>
      </c>
      <c r="CU56" s="649"/>
      <c r="CV56" s="21">
        <v>1343.68</v>
      </c>
      <c r="CW56" s="121">
        <v>365.83999999999992</v>
      </c>
      <c r="CX56" s="19">
        <v>1</v>
      </c>
      <c r="CY56" s="14"/>
      <c r="CZ56" s="650">
        <v>0.67600000000000005</v>
      </c>
      <c r="DA56" s="653">
        <v>1</v>
      </c>
      <c r="DB56" s="641"/>
      <c r="DC56" s="19">
        <v>1</v>
      </c>
      <c r="DE56" s="680" t="s">
        <v>476</v>
      </c>
      <c r="DF56" s="681" t="s">
        <v>477</v>
      </c>
      <c r="DG56" s="670" t="s">
        <v>201</v>
      </c>
      <c r="DH56" s="671">
        <v>1</v>
      </c>
      <c r="DI56" s="672"/>
      <c r="DJ56" s="673">
        <v>0.78</v>
      </c>
      <c r="DK56" s="785">
        <v>0.87809999999999999</v>
      </c>
      <c r="DL56" s="682">
        <v>0.68500000000000005</v>
      </c>
      <c r="DM56" s="683">
        <v>0.68500000000000005</v>
      </c>
      <c r="DN56" s="684"/>
      <c r="DO56" s="676">
        <v>0.78</v>
      </c>
      <c r="DP56" s="677">
        <v>0.86670000000000003</v>
      </c>
      <c r="DQ56" s="682">
        <v>0.67600000000000005</v>
      </c>
      <c r="DR56" s="679" t="s">
        <v>653</v>
      </c>
      <c r="DS56" s="352"/>
      <c r="DT56" s="701" t="s">
        <v>653</v>
      </c>
      <c r="DU56" s="692"/>
      <c r="DV56" s="702"/>
      <c r="DX56" s="66" t="s">
        <v>406</v>
      </c>
      <c r="DY56" s="85" t="s">
        <v>406</v>
      </c>
      <c r="DZ56" s="66" t="s">
        <v>901</v>
      </c>
      <c r="EA56" s="67" t="s">
        <v>407</v>
      </c>
      <c r="EB56" s="404">
        <v>3924</v>
      </c>
      <c r="EC56" s="68"/>
      <c r="ED56" s="69">
        <v>3924</v>
      </c>
      <c r="EE56" s="69">
        <v>3924</v>
      </c>
      <c r="EF56" s="68"/>
      <c r="EG56" s="70"/>
      <c r="EH56" s="68"/>
      <c r="EI56" s="405">
        <v>0</v>
      </c>
      <c r="EJ56" s="69"/>
      <c r="EK56" s="69">
        <v>0</v>
      </c>
      <c r="EL56" s="69">
        <v>0</v>
      </c>
      <c r="EM56" s="161">
        <v>0</v>
      </c>
      <c r="EN56" s="161"/>
      <c r="EO56" s="129"/>
      <c r="EP56" s="356"/>
      <c r="EQ56" s="356"/>
      <c r="ER56" s="356"/>
      <c r="ES56" s="302" t="s">
        <v>93</v>
      </c>
      <c r="ET56" s="301" t="s">
        <v>94</v>
      </c>
      <c r="EU56" s="303">
        <v>506254</v>
      </c>
      <c r="EX56" s="310"/>
    </row>
    <row r="57" spans="1:154" ht="15">
      <c r="A57" s="77" t="s">
        <v>478</v>
      </c>
      <c r="B57" s="7" t="s">
        <v>479</v>
      </c>
      <c r="C57" s="218">
        <v>1162</v>
      </c>
      <c r="D57" s="219">
        <v>1162</v>
      </c>
      <c r="E57" s="8"/>
      <c r="F57" s="8">
        <f t="shared" si="0"/>
        <v>1162</v>
      </c>
      <c r="G57" s="8"/>
      <c r="H57" s="417">
        <f t="shared" si="1"/>
        <v>1162</v>
      </c>
      <c r="I57" s="12"/>
      <c r="K57" s="430" t="s">
        <v>478</v>
      </c>
      <c r="L57" s="431" t="s">
        <v>479</v>
      </c>
      <c r="M57" s="432">
        <v>574482045</v>
      </c>
      <c r="N57" s="433">
        <v>87707515</v>
      </c>
      <c r="O57" s="434">
        <f t="shared" si="2"/>
        <v>486774530</v>
      </c>
      <c r="P57" s="435">
        <v>2006</v>
      </c>
      <c r="Q57" s="436">
        <v>0.88200000000000001</v>
      </c>
      <c r="R57" s="437">
        <f t="shared" si="3"/>
        <v>551898560</v>
      </c>
      <c r="S57" s="438">
        <f t="shared" si="4"/>
        <v>87707515</v>
      </c>
      <c r="T57" s="439">
        <v>34343433</v>
      </c>
      <c r="U57" s="439">
        <v>119250346</v>
      </c>
      <c r="V57" s="437">
        <f t="shared" si="5"/>
        <v>793199854</v>
      </c>
      <c r="X57" s="466" t="s">
        <v>478</v>
      </c>
      <c r="Y57" s="467" t="s">
        <v>479</v>
      </c>
      <c r="Z57" s="468">
        <v>793199854</v>
      </c>
      <c r="AA57" s="469">
        <v>4426055.1853200002</v>
      </c>
      <c r="AB57" s="432">
        <v>1535408</v>
      </c>
      <c r="AC57" s="432">
        <v>116735</v>
      </c>
      <c r="AD57" s="37">
        <v>6078198.1853200002</v>
      </c>
      <c r="AE57" s="470">
        <v>1162</v>
      </c>
      <c r="AF57" s="467">
        <v>5231</v>
      </c>
      <c r="AG57" s="471">
        <v>1.0136000000000001</v>
      </c>
      <c r="AI57" s="552" t="s">
        <v>478</v>
      </c>
      <c r="AJ57" s="553" t="s">
        <v>479</v>
      </c>
      <c r="AK57" s="541">
        <v>6078198.1853200002</v>
      </c>
      <c r="AL57" s="777">
        <v>1162</v>
      </c>
      <c r="AM57" s="554">
        <v>5231</v>
      </c>
      <c r="AN57" s="555">
        <v>1.0136000000000001</v>
      </c>
      <c r="AO57" s="556">
        <v>7.85E-2</v>
      </c>
      <c r="AP57" s="557">
        <v>0.88060000000000005</v>
      </c>
      <c r="AQ57" s="555">
        <v>0.85360000000000003</v>
      </c>
      <c r="AR57" s="558">
        <v>0.85360000000000003</v>
      </c>
      <c r="AS57" s="778">
        <v>1459.25</v>
      </c>
      <c r="AT57" s="779">
        <v>250.26999999999998</v>
      </c>
      <c r="AU57" s="561">
        <v>290814</v>
      </c>
      <c r="AV57" s="717">
        <v>1</v>
      </c>
      <c r="AW57" s="554">
        <v>290814</v>
      </c>
      <c r="AX57" s="563" t="s">
        <v>653</v>
      </c>
      <c r="AY57" s="204">
        <v>0</v>
      </c>
      <c r="AZ57" s="554">
        <v>290814</v>
      </c>
      <c r="BB57" s="234" t="s">
        <v>478</v>
      </c>
      <c r="BC57" s="235" t="s">
        <v>730</v>
      </c>
      <c r="BD57" s="227">
        <v>793199854</v>
      </c>
      <c r="BE57" s="228">
        <v>471.87799999999999</v>
      </c>
      <c r="BF57" s="236">
        <v>1680943</v>
      </c>
      <c r="BG57" s="738">
        <v>7.85E-2</v>
      </c>
      <c r="BH57" s="231"/>
      <c r="BI57" s="232">
        <v>1162</v>
      </c>
      <c r="BJ57" s="237">
        <v>2.46</v>
      </c>
      <c r="BK57" s="232">
        <v>10153</v>
      </c>
      <c r="BL57" s="238">
        <v>22</v>
      </c>
      <c r="BN57" s="491" t="s">
        <v>478</v>
      </c>
      <c r="BO57" s="780" t="s">
        <v>479</v>
      </c>
      <c r="BP57" s="493">
        <v>0.86819999999999997</v>
      </c>
      <c r="BQ57" s="493">
        <v>0.87439999999999996</v>
      </c>
      <c r="BR57" s="493">
        <v>0.89170000000000005</v>
      </c>
      <c r="BS57" s="126"/>
      <c r="BT57" s="494">
        <v>2006</v>
      </c>
      <c r="BU57" s="120">
        <v>0.88200000000000001</v>
      </c>
      <c r="BV57" s="495"/>
      <c r="BW57" s="496">
        <v>0.7</v>
      </c>
      <c r="BX57" s="497">
        <v>0.61699999999999999</v>
      </c>
      <c r="BY57" s="498">
        <v>1.1056999999999999</v>
      </c>
      <c r="CA57" s="264" t="s">
        <v>478</v>
      </c>
      <c r="CB57" s="265" t="s">
        <v>730</v>
      </c>
      <c r="CC57" s="232">
        <v>29414</v>
      </c>
      <c r="CD57" s="232">
        <v>30129</v>
      </c>
      <c r="CE57" s="232">
        <v>31750</v>
      </c>
      <c r="CF57" s="266">
        <v>30431</v>
      </c>
      <c r="CG57" s="267">
        <v>0.88060000000000005</v>
      </c>
      <c r="CH57" s="263"/>
      <c r="CI57" s="268">
        <v>-1319</v>
      </c>
      <c r="CJ57" s="267">
        <v>-4.1500000000000002E-2</v>
      </c>
      <c r="CL57" s="642" t="s">
        <v>478</v>
      </c>
      <c r="CM57" s="643" t="s">
        <v>730</v>
      </c>
      <c r="CN57" s="644">
        <v>0.85360000000000003</v>
      </c>
      <c r="CO57" s="636"/>
      <c r="CP57" s="645">
        <v>1162</v>
      </c>
      <c r="CQ57" s="783">
        <v>1304598</v>
      </c>
      <c r="CR57" s="783">
        <v>0</v>
      </c>
      <c r="CS57" s="647">
        <v>1304598</v>
      </c>
      <c r="CT57" s="648">
        <v>1122.72</v>
      </c>
      <c r="CU57" s="649"/>
      <c r="CV57" s="21">
        <v>1459.25</v>
      </c>
      <c r="CW57" s="121">
        <v>250.26999999999998</v>
      </c>
      <c r="CX57" s="19">
        <v>0.76900000000000002</v>
      </c>
      <c r="CY57" s="14"/>
      <c r="CZ57" s="650">
        <v>0.61699999999999999</v>
      </c>
      <c r="DA57" s="653">
        <v>1</v>
      </c>
      <c r="DB57" s="641"/>
      <c r="DC57" s="19">
        <v>1</v>
      </c>
      <c r="DE57" s="680" t="s">
        <v>478</v>
      </c>
      <c r="DF57" s="681" t="s">
        <v>479</v>
      </c>
      <c r="DG57" s="670" t="s">
        <v>201</v>
      </c>
      <c r="DH57" s="671">
        <v>1</v>
      </c>
      <c r="DI57" s="672"/>
      <c r="DJ57" s="673">
        <v>0.7</v>
      </c>
      <c r="DK57" s="785">
        <v>0.89329999999999998</v>
      </c>
      <c r="DL57" s="682">
        <v>0.625</v>
      </c>
      <c r="DM57" s="683">
        <v>0.625</v>
      </c>
      <c r="DN57" s="684"/>
      <c r="DO57" s="676">
        <v>0.7</v>
      </c>
      <c r="DP57" s="677">
        <v>0.88200000000000001</v>
      </c>
      <c r="DQ57" s="682">
        <v>0.61699999999999999</v>
      </c>
      <c r="DR57" s="679" t="s">
        <v>653</v>
      </c>
      <c r="DS57" s="352"/>
      <c r="DT57" s="701" t="s">
        <v>653</v>
      </c>
      <c r="DU57" s="692"/>
      <c r="DV57" s="702"/>
      <c r="DX57" s="60" t="s">
        <v>408</v>
      </c>
      <c r="DY57" s="84" t="s">
        <v>408</v>
      </c>
      <c r="DZ57" s="60" t="s">
        <v>901</v>
      </c>
      <c r="EA57" s="61" t="s">
        <v>409</v>
      </c>
      <c r="EB57" s="404">
        <v>4905</v>
      </c>
      <c r="EC57" s="62"/>
      <c r="ED57" s="63">
        <v>4905</v>
      </c>
      <c r="EE57" s="63">
        <v>4905</v>
      </c>
      <c r="EF57" s="62"/>
      <c r="EG57" s="64"/>
      <c r="EH57" s="62"/>
      <c r="EI57" s="405">
        <v>0</v>
      </c>
      <c r="EJ57" s="63"/>
      <c r="EK57" s="69">
        <v>0</v>
      </c>
      <c r="EL57" s="69">
        <v>0</v>
      </c>
      <c r="EM57" s="161">
        <v>0</v>
      </c>
      <c r="EN57" s="160"/>
      <c r="EO57" s="128"/>
      <c r="EP57" s="356"/>
      <c r="EQ57" s="356"/>
      <c r="ER57" s="356"/>
      <c r="ES57" s="302" t="s">
        <v>460</v>
      </c>
      <c r="ET57" s="301" t="s">
        <v>461</v>
      </c>
      <c r="EU57" s="303">
        <v>10753001</v>
      </c>
      <c r="EX57" s="310"/>
    </row>
    <row r="58" spans="1:154" ht="15">
      <c r="A58" s="77" t="s">
        <v>480</v>
      </c>
      <c r="B58" s="7" t="s">
        <v>481</v>
      </c>
      <c r="C58" s="218">
        <v>9786</v>
      </c>
      <c r="D58" s="219">
        <v>9786</v>
      </c>
      <c r="E58" s="8"/>
      <c r="F58" s="8">
        <f t="shared" si="0"/>
        <v>9786</v>
      </c>
      <c r="G58" s="8"/>
      <c r="H58" s="417">
        <f t="shared" si="1"/>
        <v>9786</v>
      </c>
      <c r="I58" s="12"/>
      <c r="K58" s="430" t="s">
        <v>480</v>
      </c>
      <c r="L58" s="431" t="s">
        <v>481</v>
      </c>
      <c r="M58" s="432">
        <v>3430690511</v>
      </c>
      <c r="N58" s="433">
        <v>47120700</v>
      </c>
      <c r="O58" s="434">
        <f t="shared" si="2"/>
        <v>3383569811</v>
      </c>
      <c r="P58" s="435">
        <v>2007</v>
      </c>
      <c r="Q58" s="436">
        <v>0.95730000000000004</v>
      </c>
      <c r="R58" s="437">
        <f t="shared" si="3"/>
        <v>3534492647</v>
      </c>
      <c r="S58" s="438">
        <f t="shared" si="4"/>
        <v>47120700</v>
      </c>
      <c r="T58" s="439">
        <v>123366900</v>
      </c>
      <c r="U58" s="439">
        <v>1240765372</v>
      </c>
      <c r="V58" s="437">
        <f t="shared" si="5"/>
        <v>4945745619</v>
      </c>
      <c r="X58" s="466" t="s">
        <v>480</v>
      </c>
      <c r="Y58" s="467" t="s">
        <v>481</v>
      </c>
      <c r="Z58" s="468">
        <v>4945745619</v>
      </c>
      <c r="AA58" s="469">
        <v>27597260.554020002</v>
      </c>
      <c r="AB58" s="432">
        <v>10270451</v>
      </c>
      <c r="AC58" s="432">
        <v>295295</v>
      </c>
      <c r="AD58" s="37">
        <v>38163006.554020002</v>
      </c>
      <c r="AE58" s="470">
        <v>9786</v>
      </c>
      <c r="AF58" s="467">
        <v>3900</v>
      </c>
      <c r="AG58" s="471">
        <v>0.75570000000000004</v>
      </c>
      <c r="AI58" s="552" t="s">
        <v>480</v>
      </c>
      <c r="AJ58" s="553" t="s">
        <v>481</v>
      </c>
      <c r="AK58" s="541">
        <v>38163006.554020002</v>
      </c>
      <c r="AL58" s="777">
        <v>9786</v>
      </c>
      <c r="AM58" s="554">
        <v>3900</v>
      </c>
      <c r="AN58" s="555">
        <v>0.75570000000000004</v>
      </c>
      <c r="AO58" s="556">
        <v>0.89800000000000002</v>
      </c>
      <c r="AP58" s="557">
        <v>0.88500000000000001</v>
      </c>
      <c r="AQ58" s="555">
        <v>0.83460000000000001</v>
      </c>
      <c r="AR58" s="558">
        <v>0.83460000000000001</v>
      </c>
      <c r="AS58" s="778">
        <v>1426.77</v>
      </c>
      <c r="AT58" s="779">
        <v>282.75</v>
      </c>
      <c r="AU58" s="561">
        <v>2766992</v>
      </c>
      <c r="AV58" s="717">
        <v>1</v>
      </c>
      <c r="AW58" s="554">
        <v>2766992</v>
      </c>
      <c r="AX58" s="563" t="s">
        <v>653</v>
      </c>
      <c r="AY58" s="204">
        <v>0</v>
      </c>
      <c r="AZ58" s="554">
        <v>2766992</v>
      </c>
      <c r="BB58" s="234" t="s">
        <v>480</v>
      </c>
      <c r="BC58" s="235" t="s">
        <v>731</v>
      </c>
      <c r="BD58" s="227">
        <v>4945745619</v>
      </c>
      <c r="BE58" s="228">
        <v>257.26100000000002</v>
      </c>
      <c r="BF58" s="236">
        <v>19224623</v>
      </c>
      <c r="BG58" s="738">
        <v>0.89800000000000002</v>
      </c>
      <c r="BH58" s="231"/>
      <c r="BI58" s="232">
        <v>9786</v>
      </c>
      <c r="BJ58" s="237">
        <v>38.04</v>
      </c>
      <c r="BK58" s="232">
        <v>57629</v>
      </c>
      <c r="BL58" s="238">
        <v>224</v>
      </c>
      <c r="BN58" s="491" t="s">
        <v>480</v>
      </c>
      <c r="BO58" s="780" t="s">
        <v>481</v>
      </c>
      <c r="BP58" s="499">
        <v>1</v>
      </c>
      <c r="BQ58" s="493">
        <v>0.93940000000000001</v>
      </c>
      <c r="BR58" s="493">
        <v>0.95499999999999996</v>
      </c>
      <c r="BS58" s="126"/>
      <c r="BT58" s="494">
        <v>2007</v>
      </c>
      <c r="BU58" s="120">
        <v>0.95730000000000004</v>
      </c>
      <c r="BV58" s="495"/>
      <c r="BW58" s="496">
        <v>0.75</v>
      </c>
      <c r="BX58" s="497">
        <v>0.71799999999999997</v>
      </c>
      <c r="BY58" s="498">
        <v>1.2867</v>
      </c>
      <c r="CA58" s="264" t="s">
        <v>480</v>
      </c>
      <c r="CB58" s="265" t="s">
        <v>731</v>
      </c>
      <c r="CC58" s="232">
        <v>29884</v>
      </c>
      <c r="CD58" s="232">
        <v>30878</v>
      </c>
      <c r="CE58" s="232">
        <v>30983</v>
      </c>
      <c r="CF58" s="266">
        <v>30581.666666666668</v>
      </c>
      <c r="CG58" s="267">
        <v>0.88500000000000001</v>
      </c>
      <c r="CH58" s="263"/>
      <c r="CI58" s="268">
        <v>-401.33333333333212</v>
      </c>
      <c r="CJ58" s="267">
        <v>-1.2999999999999999E-2</v>
      </c>
      <c r="CL58" s="642" t="s">
        <v>480</v>
      </c>
      <c r="CM58" s="643" t="s">
        <v>731</v>
      </c>
      <c r="CN58" s="644">
        <v>0.83460000000000001</v>
      </c>
      <c r="CO58" s="636"/>
      <c r="CP58" s="645">
        <v>9786</v>
      </c>
      <c r="CQ58" s="783">
        <v>15602134</v>
      </c>
      <c r="CR58" s="783">
        <v>0</v>
      </c>
      <c r="CS58" s="647">
        <v>15602134</v>
      </c>
      <c r="CT58" s="648">
        <v>1594.33</v>
      </c>
      <c r="CU58" s="649"/>
      <c r="CV58" s="21">
        <v>1426.77</v>
      </c>
      <c r="CW58" s="121">
        <v>282.75</v>
      </c>
      <c r="CX58" s="19">
        <v>1</v>
      </c>
      <c r="CY58" s="14"/>
      <c r="CZ58" s="650">
        <v>0.71799999999999997</v>
      </c>
      <c r="DA58" s="653">
        <v>1</v>
      </c>
      <c r="DB58" s="641"/>
      <c r="DC58" s="19">
        <v>1</v>
      </c>
      <c r="DE58" s="680" t="s">
        <v>480</v>
      </c>
      <c r="DF58" s="681" t="s">
        <v>481</v>
      </c>
      <c r="DG58" s="670" t="s">
        <v>201</v>
      </c>
      <c r="DH58" s="671">
        <v>1</v>
      </c>
      <c r="DI58" s="672"/>
      <c r="DJ58" s="673">
        <v>0.75</v>
      </c>
      <c r="DK58" s="785">
        <v>0.95960000000000001</v>
      </c>
      <c r="DL58" s="682">
        <v>0.72</v>
      </c>
      <c r="DM58" s="683">
        <v>0.72</v>
      </c>
      <c r="DN58" s="684"/>
      <c r="DO58" s="676">
        <v>0.75</v>
      </c>
      <c r="DP58" s="677">
        <v>0.95730000000000004</v>
      </c>
      <c r="DQ58" s="682">
        <v>0.71799999999999997</v>
      </c>
      <c r="DR58" s="679" t="s">
        <v>653</v>
      </c>
      <c r="DS58" s="352"/>
      <c r="DT58" s="701" t="s">
        <v>653</v>
      </c>
      <c r="DU58" s="692"/>
      <c r="DV58" s="702"/>
      <c r="DX58" s="71" t="s">
        <v>410</v>
      </c>
      <c r="DY58" s="86" t="s">
        <v>410</v>
      </c>
      <c r="DZ58" s="71" t="s">
        <v>901</v>
      </c>
      <c r="EA58" s="72" t="s">
        <v>411</v>
      </c>
      <c r="EB58" s="404">
        <v>20418</v>
      </c>
      <c r="EC58" s="56"/>
      <c r="ED58" s="57">
        <v>20418</v>
      </c>
      <c r="EE58" s="57"/>
      <c r="EF58" s="56"/>
      <c r="EG58" s="73">
        <v>0.79056801022186085</v>
      </c>
      <c r="EH58" s="56"/>
      <c r="EI58" s="405">
        <v>5335766</v>
      </c>
      <c r="EJ58" s="57"/>
      <c r="EK58" s="57">
        <v>4218286</v>
      </c>
      <c r="EL58" s="57">
        <v>5335766</v>
      </c>
      <c r="EM58" s="158">
        <v>0</v>
      </c>
      <c r="EN58" s="158"/>
      <c r="EO58" s="58"/>
      <c r="EP58" s="356"/>
      <c r="EQ58" s="356"/>
      <c r="ER58" s="356"/>
      <c r="ES58" s="302" t="s">
        <v>462</v>
      </c>
      <c r="ET58" s="301" t="s">
        <v>463</v>
      </c>
      <c r="EU58" s="303">
        <v>0</v>
      </c>
      <c r="EX58" s="310"/>
    </row>
    <row r="59" spans="1:154" ht="15">
      <c r="A59" s="77" t="s">
        <v>482</v>
      </c>
      <c r="B59" s="7" t="s">
        <v>483</v>
      </c>
      <c r="C59" s="218">
        <v>9220</v>
      </c>
      <c r="D59" s="219">
        <v>9730</v>
      </c>
      <c r="E59" s="8"/>
      <c r="F59" s="8">
        <f t="shared" si="0"/>
        <v>9730</v>
      </c>
      <c r="G59" s="8"/>
      <c r="H59" s="417">
        <f t="shared" si="1"/>
        <v>9730</v>
      </c>
      <c r="I59" s="12"/>
      <c r="K59" s="430" t="s">
        <v>482</v>
      </c>
      <c r="L59" s="431" t="s">
        <v>483</v>
      </c>
      <c r="M59" s="432">
        <v>2682160624</v>
      </c>
      <c r="N59" s="433">
        <v>178806495</v>
      </c>
      <c r="O59" s="434">
        <f t="shared" si="2"/>
        <v>2503354129</v>
      </c>
      <c r="P59" s="435">
        <v>2009</v>
      </c>
      <c r="Q59" s="436">
        <v>0.99590000000000001</v>
      </c>
      <c r="R59" s="437">
        <f t="shared" si="3"/>
        <v>2513660136</v>
      </c>
      <c r="S59" s="438">
        <f t="shared" si="4"/>
        <v>178806495</v>
      </c>
      <c r="T59" s="439">
        <v>95598424</v>
      </c>
      <c r="U59" s="439">
        <v>930000009</v>
      </c>
      <c r="V59" s="437">
        <f t="shared" si="5"/>
        <v>3718065064</v>
      </c>
      <c r="X59" s="466" t="s">
        <v>482</v>
      </c>
      <c r="Y59" s="467" t="s">
        <v>483</v>
      </c>
      <c r="Z59" s="468">
        <v>3718065064</v>
      </c>
      <c r="AA59" s="469">
        <v>20746803.057120003</v>
      </c>
      <c r="AB59" s="432">
        <v>10939056</v>
      </c>
      <c r="AC59" s="432">
        <v>556600</v>
      </c>
      <c r="AD59" s="37">
        <v>32242459.057120003</v>
      </c>
      <c r="AE59" s="470">
        <v>9730</v>
      </c>
      <c r="AF59" s="467">
        <v>3314</v>
      </c>
      <c r="AG59" s="471">
        <v>0.6421</v>
      </c>
      <c r="AI59" s="552" t="s">
        <v>482</v>
      </c>
      <c r="AJ59" s="553" t="s">
        <v>483</v>
      </c>
      <c r="AK59" s="541">
        <v>32242459.057120003</v>
      </c>
      <c r="AL59" s="777">
        <v>9730</v>
      </c>
      <c r="AM59" s="554">
        <v>3314</v>
      </c>
      <c r="AN59" s="555">
        <v>0.6421</v>
      </c>
      <c r="AO59" s="556">
        <v>0.43430000000000002</v>
      </c>
      <c r="AP59" s="557">
        <v>0.89690000000000003</v>
      </c>
      <c r="AQ59" s="555">
        <v>0.74870000000000003</v>
      </c>
      <c r="AR59" s="558">
        <v>0.74870000000000003</v>
      </c>
      <c r="AS59" s="778">
        <v>1279.92</v>
      </c>
      <c r="AT59" s="779">
        <v>429.59999999999991</v>
      </c>
      <c r="AU59" s="561">
        <v>4180008</v>
      </c>
      <c r="AV59" s="717">
        <v>1</v>
      </c>
      <c r="AW59" s="554">
        <v>4180008</v>
      </c>
      <c r="AX59" s="563" t="s">
        <v>653</v>
      </c>
      <c r="AY59" s="204">
        <v>0</v>
      </c>
      <c r="AZ59" s="554">
        <v>4180008</v>
      </c>
      <c r="BB59" s="234" t="s">
        <v>482</v>
      </c>
      <c r="BC59" s="235" t="s">
        <v>732</v>
      </c>
      <c r="BD59" s="227">
        <v>3718065064</v>
      </c>
      <c r="BE59" s="228">
        <v>399.85199999999998</v>
      </c>
      <c r="BF59" s="236">
        <v>9298603</v>
      </c>
      <c r="BG59" s="738">
        <v>0.43430000000000002</v>
      </c>
      <c r="BH59" s="231"/>
      <c r="BI59" s="232">
        <v>9730</v>
      </c>
      <c r="BJ59" s="237">
        <v>24.33</v>
      </c>
      <c r="BK59" s="232">
        <v>57380</v>
      </c>
      <c r="BL59" s="238">
        <v>144</v>
      </c>
      <c r="BN59" s="491" t="s">
        <v>482</v>
      </c>
      <c r="BO59" s="780" t="s">
        <v>483</v>
      </c>
      <c r="BP59" s="493">
        <v>0.91930000000000001</v>
      </c>
      <c r="BQ59" s="493">
        <v>0.91049999999999998</v>
      </c>
      <c r="BR59" s="499">
        <v>0.99590000000000001</v>
      </c>
      <c r="BS59" s="126"/>
      <c r="BT59" s="494">
        <v>2009</v>
      </c>
      <c r="BU59" s="120">
        <v>0.99590000000000001</v>
      </c>
      <c r="BV59" s="495"/>
      <c r="BW59" s="496">
        <v>0.8</v>
      </c>
      <c r="BX59" s="497">
        <v>0.79700000000000004</v>
      </c>
      <c r="BY59" s="498">
        <v>1.4282999999999999</v>
      </c>
      <c r="CA59" s="264" t="s">
        <v>482</v>
      </c>
      <c r="CB59" s="265" t="s">
        <v>732</v>
      </c>
      <c r="CC59" s="232">
        <v>29400</v>
      </c>
      <c r="CD59" s="232">
        <v>31270</v>
      </c>
      <c r="CE59" s="232">
        <v>32309</v>
      </c>
      <c r="CF59" s="266">
        <v>30993</v>
      </c>
      <c r="CG59" s="267">
        <v>0.89690000000000003</v>
      </c>
      <c r="CH59" s="263"/>
      <c r="CI59" s="268">
        <v>-1316</v>
      </c>
      <c r="CJ59" s="267">
        <v>-4.07E-2</v>
      </c>
      <c r="CL59" s="642" t="s">
        <v>482</v>
      </c>
      <c r="CM59" s="643" t="s">
        <v>732</v>
      </c>
      <c r="CN59" s="644">
        <v>0.74870000000000003</v>
      </c>
      <c r="CO59" s="636"/>
      <c r="CP59" s="645">
        <v>9730</v>
      </c>
      <c r="CQ59" s="783">
        <v>9500000</v>
      </c>
      <c r="CR59" s="783">
        <v>0</v>
      </c>
      <c r="CS59" s="647">
        <v>9500000</v>
      </c>
      <c r="CT59" s="648">
        <v>976.36</v>
      </c>
      <c r="CU59" s="649"/>
      <c r="CV59" s="21">
        <v>1279.92</v>
      </c>
      <c r="CW59" s="121">
        <v>429.59999999999991</v>
      </c>
      <c r="CX59" s="19">
        <v>0.76300000000000001</v>
      </c>
      <c r="CY59" s="14"/>
      <c r="CZ59" s="650">
        <v>0.79700000000000004</v>
      </c>
      <c r="DA59" s="653">
        <v>1</v>
      </c>
      <c r="DB59" s="641"/>
      <c r="DC59" s="19">
        <v>1</v>
      </c>
      <c r="DE59" s="680" t="s">
        <v>482</v>
      </c>
      <c r="DF59" s="681" t="s">
        <v>483</v>
      </c>
      <c r="DG59" s="670" t="s">
        <v>201</v>
      </c>
      <c r="DH59" s="671">
        <v>1</v>
      </c>
      <c r="DI59" s="672"/>
      <c r="DJ59" s="673">
        <v>0.84</v>
      </c>
      <c r="DK59" s="785">
        <v>0.91949999999999998</v>
      </c>
      <c r="DL59" s="682">
        <v>0.77200000000000002</v>
      </c>
      <c r="DM59" s="683">
        <v>0.77200000000000002</v>
      </c>
      <c r="DN59" s="684"/>
      <c r="DO59" s="676">
        <v>0.8</v>
      </c>
      <c r="DP59" s="677">
        <v>0.99590000000000001</v>
      </c>
      <c r="DQ59" s="682">
        <v>0.79700000000000004</v>
      </c>
      <c r="DR59" s="679" t="s">
        <v>653</v>
      </c>
      <c r="DS59" s="352"/>
      <c r="DT59" s="701" t="s">
        <v>653</v>
      </c>
      <c r="DU59" s="692"/>
      <c r="DV59" s="702"/>
      <c r="DX59" s="54" t="s">
        <v>410</v>
      </c>
      <c r="DY59" s="83" t="s">
        <v>58</v>
      </c>
      <c r="DZ59" s="54" t="s">
        <v>901</v>
      </c>
      <c r="EA59" s="55" t="s">
        <v>59</v>
      </c>
      <c r="EB59" s="404">
        <v>2961</v>
      </c>
      <c r="EC59" s="51"/>
      <c r="ED59" s="50">
        <v>2961</v>
      </c>
      <c r="EE59" s="50"/>
      <c r="EF59" s="51"/>
      <c r="EG59" s="52">
        <v>0.11464746195841562</v>
      </c>
      <c r="EH59" s="51"/>
      <c r="EI59" s="405">
        <v>0</v>
      </c>
      <c r="EJ59" s="50"/>
      <c r="EK59" s="50">
        <v>611732</v>
      </c>
      <c r="EL59" s="53"/>
      <c r="EM59" s="159"/>
      <c r="EN59" s="159"/>
      <c r="EO59" s="49"/>
      <c r="EP59" s="356"/>
      <c r="EQ59" s="356"/>
      <c r="ER59" s="356"/>
      <c r="ES59" s="302" t="s">
        <v>464</v>
      </c>
      <c r="ET59" s="301" t="s">
        <v>465</v>
      </c>
      <c r="EU59" s="303">
        <v>0</v>
      </c>
      <c r="EX59" s="310"/>
    </row>
    <row r="60" spans="1:154" ht="15">
      <c r="A60" s="77" t="s">
        <v>484</v>
      </c>
      <c r="B60" s="7" t="s">
        <v>485</v>
      </c>
      <c r="C60" s="218">
        <v>11782</v>
      </c>
      <c r="D60" s="219">
        <v>13194</v>
      </c>
      <c r="E60" s="8"/>
      <c r="F60" s="8">
        <f t="shared" si="0"/>
        <v>13194</v>
      </c>
      <c r="G60" s="8"/>
      <c r="H60" s="417">
        <f t="shared" si="1"/>
        <v>13194</v>
      </c>
      <c r="I60" s="12"/>
      <c r="K60" s="430" t="s">
        <v>484</v>
      </c>
      <c r="L60" s="431" t="s">
        <v>485</v>
      </c>
      <c r="M60" s="432">
        <v>7031647204</v>
      </c>
      <c r="N60" s="433">
        <v>124811417</v>
      </c>
      <c r="O60" s="434">
        <f t="shared" si="2"/>
        <v>6906835787</v>
      </c>
      <c r="P60" s="435">
        <v>2008</v>
      </c>
      <c r="Q60" s="436">
        <v>0.98089999999999999</v>
      </c>
      <c r="R60" s="437">
        <f t="shared" si="3"/>
        <v>7041325096</v>
      </c>
      <c r="S60" s="438">
        <f t="shared" si="4"/>
        <v>124811417</v>
      </c>
      <c r="T60" s="439">
        <v>354965567</v>
      </c>
      <c r="U60" s="439">
        <v>1238111187</v>
      </c>
      <c r="V60" s="437">
        <f t="shared" si="5"/>
        <v>8759213267</v>
      </c>
      <c r="X60" s="466" t="s">
        <v>484</v>
      </c>
      <c r="Y60" s="467" t="s">
        <v>485</v>
      </c>
      <c r="Z60" s="468">
        <v>8759213267</v>
      </c>
      <c r="AA60" s="469">
        <v>48876410.029860005</v>
      </c>
      <c r="AB60" s="432">
        <v>15128966</v>
      </c>
      <c r="AC60" s="432">
        <v>492322</v>
      </c>
      <c r="AD60" s="37">
        <v>64497698.029860005</v>
      </c>
      <c r="AE60" s="470">
        <v>13194</v>
      </c>
      <c r="AF60" s="467">
        <v>4888</v>
      </c>
      <c r="AG60" s="471">
        <v>0.94710000000000005</v>
      </c>
      <c r="AI60" s="552" t="s">
        <v>484</v>
      </c>
      <c r="AJ60" s="553" t="s">
        <v>485</v>
      </c>
      <c r="AK60" s="541">
        <v>64497698.029860005</v>
      </c>
      <c r="AL60" s="777">
        <v>13194</v>
      </c>
      <c r="AM60" s="554">
        <v>4888</v>
      </c>
      <c r="AN60" s="555">
        <v>0.94710000000000005</v>
      </c>
      <c r="AO60" s="556">
        <v>1.3694</v>
      </c>
      <c r="AP60" s="557">
        <v>0.92249999999999999</v>
      </c>
      <c r="AQ60" s="555">
        <v>0.97700000000000009</v>
      </c>
      <c r="AR60" s="558">
        <v>0.97700000000000009</v>
      </c>
      <c r="AS60" s="778">
        <v>1670.2</v>
      </c>
      <c r="AT60" s="779">
        <v>39.319999999999936</v>
      </c>
      <c r="AU60" s="561">
        <v>518788</v>
      </c>
      <c r="AV60" s="717">
        <v>1</v>
      </c>
      <c r="AW60" s="554">
        <v>518788</v>
      </c>
      <c r="AX60" s="563" t="s">
        <v>653</v>
      </c>
      <c r="AY60" s="204">
        <v>0</v>
      </c>
      <c r="AZ60" s="554">
        <v>518788</v>
      </c>
      <c r="BB60" s="234" t="s">
        <v>484</v>
      </c>
      <c r="BC60" s="235" t="s">
        <v>733</v>
      </c>
      <c r="BD60" s="227">
        <v>8759213267</v>
      </c>
      <c r="BE60" s="228">
        <v>298.791</v>
      </c>
      <c r="BF60" s="236">
        <v>29315519</v>
      </c>
      <c r="BG60" s="738">
        <v>1.3694</v>
      </c>
      <c r="BH60" s="231"/>
      <c r="BI60" s="232">
        <v>13194</v>
      </c>
      <c r="BJ60" s="237">
        <v>44.16</v>
      </c>
      <c r="BK60" s="232">
        <v>74616</v>
      </c>
      <c r="BL60" s="238">
        <v>250</v>
      </c>
      <c r="BN60" s="491" t="s">
        <v>484</v>
      </c>
      <c r="BO60" s="780" t="s">
        <v>485</v>
      </c>
      <c r="BP60" s="493">
        <v>0.8407</v>
      </c>
      <c r="BQ60" s="493">
        <v>0.9919</v>
      </c>
      <c r="BR60" s="493">
        <v>0.97540000000000004</v>
      </c>
      <c r="BS60" s="126"/>
      <c r="BT60" s="494">
        <v>2008</v>
      </c>
      <c r="BU60" s="120">
        <v>0.98089999999999999</v>
      </c>
      <c r="BV60" s="495"/>
      <c r="BW60" s="496">
        <v>0.56999999999999995</v>
      </c>
      <c r="BX60" s="497">
        <v>0.55900000000000005</v>
      </c>
      <c r="BY60" s="498">
        <v>1.0018</v>
      </c>
      <c r="CA60" s="264" t="s">
        <v>484</v>
      </c>
      <c r="CB60" s="265" t="s">
        <v>733</v>
      </c>
      <c r="CC60" s="232">
        <v>30303</v>
      </c>
      <c r="CD60" s="232">
        <v>32418</v>
      </c>
      <c r="CE60" s="232">
        <v>32912</v>
      </c>
      <c r="CF60" s="266">
        <v>31877.666666666668</v>
      </c>
      <c r="CG60" s="267">
        <v>0.92249999999999999</v>
      </c>
      <c r="CH60" s="263"/>
      <c r="CI60" s="268">
        <v>-1034.3333333333321</v>
      </c>
      <c r="CJ60" s="267">
        <v>-3.1399999999999997E-2</v>
      </c>
      <c r="CL60" s="642" t="s">
        <v>484</v>
      </c>
      <c r="CM60" s="643" t="s">
        <v>733</v>
      </c>
      <c r="CN60" s="644">
        <v>0.97700000000000009</v>
      </c>
      <c r="CO60" s="636"/>
      <c r="CP60" s="645">
        <v>13194</v>
      </c>
      <c r="CQ60" s="783">
        <v>16189629</v>
      </c>
      <c r="CR60" s="783">
        <v>0</v>
      </c>
      <c r="CS60" s="647">
        <v>16189629</v>
      </c>
      <c r="CT60" s="648">
        <v>1227.04</v>
      </c>
      <c r="CU60" s="649"/>
      <c r="CV60" s="21">
        <v>1670.2</v>
      </c>
      <c r="CW60" s="121">
        <v>39.319999999999936</v>
      </c>
      <c r="CX60" s="19">
        <v>0.73499999999999999</v>
      </c>
      <c r="CY60" s="14"/>
      <c r="CZ60" s="650">
        <v>0.55900000000000005</v>
      </c>
      <c r="DA60" s="653">
        <v>1</v>
      </c>
      <c r="DB60" s="641"/>
      <c r="DC60" s="19">
        <v>1</v>
      </c>
      <c r="DE60" s="680" t="s">
        <v>484</v>
      </c>
      <c r="DF60" s="681" t="s">
        <v>485</v>
      </c>
      <c r="DG60" s="670" t="s">
        <v>201</v>
      </c>
      <c r="DH60" s="671">
        <v>1</v>
      </c>
      <c r="DI60" s="672"/>
      <c r="DJ60" s="673">
        <v>0.56999999999999995</v>
      </c>
      <c r="DK60" s="785">
        <v>0.9919</v>
      </c>
      <c r="DL60" s="682">
        <v>0.56499999999999995</v>
      </c>
      <c r="DM60" s="683">
        <v>0.56499999999999995</v>
      </c>
      <c r="DN60" s="684"/>
      <c r="DO60" s="676">
        <v>0.56999999999999995</v>
      </c>
      <c r="DP60" s="677">
        <v>0.98089999999999999</v>
      </c>
      <c r="DQ60" s="682">
        <v>0.55900000000000005</v>
      </c>
      <c r="DR60" s="679" t="s">
        <v>653</v>
      </c>
      <c r="DS60" s="352"/>
      <c r="DT60" s="701" t="s">
        <v>653</v>
      </c>
      <c r="DU60" s="692"/>
      <c r="DV60" s="702" t="s">
        <v>912</v>
      </c>
      <c r="DX60" s="60" t="s">
        <v>410</v>
      </c>
      <c r="DY60" s="84" t="s">
        <v>60</v>
      </c>
      <c r="DZ60" s="60" t="s">
        <v>901</v>
      </c>
      <c r="EA60" s="61" t="s">
        <v>61</v>
      </c>
      <c r="EB60" s="404">
        <v>2448</v>
      </c>
      <c r="EC60" s="62"/>
      <c r="ED60" s="63">
        <v>2448</v>
      </c>
      <c r="EE60" s="63">
        <v>25827</v>
      </c>
      <c r="EF60" s="62"/>
      <c r="EG60" s="64">
        <v>9.4784527819723546E-2</v>
      </c>
      <c r="EH60" s="62"/>
      <c r="EI60" s="405">
        <v>0</v>
      </c>
      <c r="EJ60" s="63"/>
      <c r="EK60" s="63">
        <v>505748</v>
      </c>
      <c r="EL60" s="65"/>
      <c r="EM60" s="160"/>
      <c r="EN60" s="160"/>
      <c r="EO60" s="128"/>
      <c r="EP60" s="356"/>
      <c r="EQ60" s="356"/>
      <c r="ER60" s="356"/>
      <c r="ES60" s="302" t="s">
        <v>466</v>
      </c>
      <c r="ET60" s="301" t="s">
        <v>467</v>
      </c>
      <c r="EU60" s="303">
        <v>1625249</v>
      </c>
      <c r="EX60" s="310"/>
    </row>
    <row r="61" spans="1:154" ht="15">
      <c r="A61" s="77" t="s">
        <v>486</v>
      </c>
      <c r="B61" s="7" t="s">
        <v>487</v>
      </c>
      <c r="C61" s="218">
        <v>4367</v>
      </c>
      <c r="D61" s="219">
        <v>4367</v>
      </c>
      <c r="E61" s="8"/>
      <c r="F61" s="8">
        <f t="shared" si="0"/>
        <v>4367</v>
      </c>
      <c r="G61" s="8"/>
      <c r="H61" s="417">
        <f t="shared" si="1"/>
        <v>4367</v>
      </c>
      <c r="I61" s="12"/>
      <c r="K61" s="430" t="s">
        <v>486</v>
      </c>
      <c r="L61" s="431" t="s">
        <v>487</v>
      </c>
      <c r="M61" s="432">
        <v>8663413689</v>
      </c>
      <c r="N61" s="433" t="s">
        <v>659</v>
      </c>
      <c r="O61" s="434">
        <f t="shared" si="2"/>
        <v>8663413689</v>
      </c>
      <c r="P61" s="435">
        <v>2007</v>
      </c>
      <c r="Q61" s="436">
        <v>0.97709999999999997</v>
      </c>
      <c r="R61" s="437">
        <f t="shared" si="3"/>
        <v>8866455520</v>
      </c>
      <c r="S61" s="438" t="str">
        <f t="shared" si="4"/>
        <v>NA</v>
      </c>
      <c r="T61" s="439">
        <v>118964042</v>
      </c>
      <c r="U61" s="439">
        <v>425042717</v>
      </c>
      <c r="V61" s="437">
        <f t="shared" si="5"/>
        <v>9410462279</v>
      </c>
      <c r="X61" s="466" t="s">
        <v>486</v>
      </c>
      <c r="Y61" s="467" t="s">
        <v>487</v>
      </c>
      <c r="Z61" s="468">
        <v>9410462279</v>
      </c>
      <c r="AA61" s="469">
        <v>52510379.516820006</v>
      </c>
      <c r="AB61" s="432">
        <v>8912873</v>
      </c>
      <c r="AC61" s="432">
        <v>275777</v>
      </c>
      <c r="AD61" s="37">
        <v>61699029.516820006</v>
      </c>
      <c r="AE61" s="470">
        <v>4367</v>
      </c>
      <c r="AF61" s="467">
        <v>14128</v>
      </c>
      <c r="AG61" s="471">
        <v>2.7374999999999998</v>
      </c>
      <c r="AI61" s="552" t="s">
        <v>486</v>
      </c>
      <c r="AJ61" s="553" t="s">
        <v>487</v>
      </c>
      <c r="AK61" s="541">
        <v>61699029.516820006</v>
      </c>
      <c r="AL61" s="777">
        <v>4367</v>
      </c>
      <c r="AM61" s="554">
        <v>14128</v>
      </c>
      <c r="AN61" s="555">
        <v>2.7374999999999998</v>
      </c>
      <c r="AO61" s="556">
        <v>0.85109999999999997</v>
      </c>
      <c r="AP61" s="557">
        <v>0.85650000000000004</v>
      </c>
      <c r="AQ61" s="555">
        <v>1.6083999999999998</v>
      </c>
      <c r="AR61" s="558" t="s">
        <v>4</v>
      </c>
      <c r="AS61" s="778" t="s">
        <v>4</v>
      </c>
      <c r="AT61" s="779" t="s">
        <v>4</v>
      </c>
      <c r="AU61" s="561">
        <v>0</v>
      </c>
      <c r="AV61" s="717" t="s">
        <v>4</v>
      </c>
      <c r="AW61" s="554">
        <v>0</v>
      </c>
      <c r="AX61" s="563" t="s">
        <v>653</v>
      </c>
      <c r="AY61" s="204">
        <v>0</v>
      </c>
      <c r="AZ61" s="554">
        <v>0</v>
      </c>
      <c r="BB61" s="234" t="s">
        <v>486</v>
      </c>
      <c r="BC61" s="235" t="s">
        <v>734</v>
      </c>
      <c r="BD61" s="227">
        <v>9410462279</v>
      </c>
      <c r="BE61" s="228">
        <v>516.471</v>
      </c>
      <c r="BF61" s="236">
        <v>18220698</v>
      </c>
      <c r="BG61" s="738">
        <v>0.85109999999999997</v>
      </c>
      <c r="BH61" s="231"/>
      <c r="BI61" s="232">
        <v>4367</v>
      </c>
      <c r="BJ61" s="237">
        <v>8.4600000000000009</v>
      </c>
      <c r="BK61" s="232">
        <v>34339</v>
      </c>
      <c r="BL61" s="238">
        <v>66</v>
      </c>
      <c r="BN61" s="491" t="s">
        <v>486</v>
      </c>
      <c r="BO61" s="780" t="s">
        <v>487</v>
      </c>
      <c r="BP61" s="499">
        <v>1</v>
      </c>
      <c r="BQ61" s="493">
        <v>0.95879999999999999</v>
      </c>
      <c r="BR61" s="493">
        <v>0.98170000000000002</v>
      </c>
      <c r="BS61" s="126"/>
      <c r="BT61" s="494">
        <v>2007</v>
      </c>
      <c r="BU61" s="120">
        <v>0.97709999999999997</v>
      </c>
      <c r="BV61" s="495"/>
      <c r="BW61" s="496">
        <v>0.26400000000000001</v>
      </c>
      <c r="BX61" s="497">
        <v>0.25800000000000001</v>
      </c>
      <c r="BY61" s="498">
        <v>0.46239999999999998</v>
      </c>
      <c r="CA61" s="264" t="s">
        <v>486</v>
      </c>
      <c r="CB61" s="265" t="s">
        <v>734</v>
      </c>
      <c r="CC61" s="232">
        <v>28881</v>
      </c>
      <c r="CD61" s="232">
        <v>29852</v>
      </c>
      <c r="CE61" s="232">
        <v>30066</v>
      </c>
      <c r="CF61" s="266">
        <v>29599.666666666668</v>
      </c>
      <c r="CG61" s="267">
        <v>0.85650000000000004</v>
      </c>
      <c r="CH61" s="263"/>
      <c r="CI61" s="268">
        <v>-466.33333333333212</v>
      </c>
      <c r="CJ61" s="267">
        <v>-1.55E-2</v>
      </c>
      <c r="CL61" s="642" t="s">
        <v>486</v>
      </c>
      <c r="CM61" s="643" t="s">
        <v>734</v>
      </c>
      <c r="CN61" s="644" t="s">
        <v>4</v>
      </c>
      <c r="CO61" s="636"/>
      <c r="CP61" s="645">
        <v>4367</v>
      </c>
      <c r="CQ61" s="783">
        <v>7150524</v>
      </c>
      <c r="CR61" s="783">
        <v>0</v>
      </c>
      <c r="CS61" s="647">
        <v>7150524</v>
      </c>
      <c r="CT61" s="648">
        <v>1637.4</v>
      </c>
      <c r="CU61" s="649"/>
      <c r="CV61" s="21" t="s">
        <v>4</v>
      </c>
      <c r="CW61" s="121" t="s">
        <v>4</v>
      </c>
      <c r="CX61" s="19" t="s">
        <v>4</v>
      </c>
      <c r="CY61" s="14"/>
      <c r="CZ61" s="650">
        <v>0.25800000000000001</v>
      </c>
      <c r="DA61" s="653" t="s">
        <v>4</v>
      </c>
      <c r="DB61" s="641"/>
      <c r="DC61" s="19" t="s">
        <v>4</v>
      </c>
      <c r="DE61" s="680" t="s">
        <v>486</v>
      </c>
      <c r="DF61" s="681" t="s">
        <v>487</v>
      </c>
      <c r="DG61" s="670" t="s">
        <v>653</v>
      </c>
      <c r="DH61" s="671" t="s">
        <v>4</v>
      </c>
      <c r="DI61" s="672"/>
      <c r="DJ61" s="673">
        <v>0.24610000000000001</v>
      </c>
      <c r="DK61" s="785">
        <v>0.97250000000000003</v>
      </c>
      <c r="DL61" s="682">
        <v>0.23899999999999999</v>
      </c>
      <c r="DM61" s="683" t="s">
        <v>653</v>
      </c>
      <c r="DN61" s="684"/>
      <c r="DO61" s="676">
        <v>0.26400000000000001</v>
      </c>
      <c r="DP61" s="677">
        <v>0.97709999999999997</v>
      </c>
      <c r="DQ61" s="682">
        <v>0.25800000000000001</v>
      </c>
      <c r="DR61" s="679">
        <v>0.25800000000000001</v>
      </c>
      <c r="DS61" s="352"/>
      <c r="DT61" s="701" t="s">
        <v>653</v>
      </c>
      <c r="DU61" s="692"/>
      <c r="DV61" s="702"/>
      <c r="DX61" s="66" t="s">
        <v>412</v>
      </c>
      <c r="DY61" s="85" t="s">
        <v>412</v>
      </c>
      <c r="DZ61" s="66" t="s">
        <v>901</v>
      </c>
      <c r="EA61" s="67" t="s">
        <v>413</v>
      </c>
      <c r="EB61" s="404">
        <v>6566</v>
      </c>
      <c r="EC61" s="68"/>
      <c r="ED61" s="69">
        <v>6566</v>
      </c>
      <c r="EE61" s="69">
        <v>6566</v>
      </c>
      <c r="EF61" s="68"/>
      <c r="EG61" s="70"/>
      <c r="EH61" s="68"/>
      <c r="EI61" s="405">
        <v>423179</v>
      </c>
      <c r="EJ61" s="69"/>
      <c r="EK61" s="69">
        <v>423179</v>
      </c>
      <c r="EL61" s="69">
        <v>423179</v>
      </c>
      <c r="EM61" s="161">
        <v>0</v>
      </c>
      <c r="EN61" s="161"/>
      <c r="EO61" s="129"/>
      <c r="EP61" s="356"/>
      <c r="EQ61" s="356"/>
      <c r="ER61" s="356"/>
      <c r="ES61" s="302" t="s">
        <v>468</v>
      </c>
      <c r="ET61" s="301" t="s">
        <v>469</v>
      </c>
      <c r="EU61" s="303">
        <v>5770251</v>
      </c>
      <c r="EX61" s="310"/>
    </row>
    <row r="62" spans="1:154" ht="15">
      <c r="A62" s="77" t="s">
        <v>488</v>
      </c>
      <c r="B62" s="7" t="s">
        <v>489</v>
      </c>
      <c r="C62" s="218">
        <v>2581</v>
      </c>
      <c r="D62" s="219">
        <v>2581</v>
      </c>
      <c r="E62" s="8"/>
      <c r="F62" s="8">
        <f t="shared" si="0"/>
        <v>2581</v>
      </c>
      <c r="G62" s="8"/>
      <c r="H62" s="417">
        <f t="shared" si="1"/>
        <v>2581</v>
      </c>
      <c r="I62" s="12"/>
      <c r="K62" s="430" t="s">
        <v>488</v>
      </c>
      <c r="L62" s="431" t="s">
        <v>489</v>
      </c>
      <c r="M62" s="432">
        <v>1629736329</v>
      </c>
      <c r="N62" s="433">
        <v>117657300</v>
      </c>
      <c r="O62" s="434">
        <f t="shared" si="2"/>
        <v>1512079029</v>
      </c>
      <c r="P62" s="435">
        <v>2004</v>
      </c>
      <c r="Q62" s="436">
        <v>0.67110000000000003</v>
      </c>
      <c r="R62" s="437">
        <f t="shared" si="3"/>
        <v>2253135194</v>
      </c>
      <c r="S62" s="438">
        <f t="shared" si="4"/>
        <v>117657300</v>
      </c>
      <c r="T62" s="439">
        <v>48408357</v>
      </c>
      <c r="U62" s="439">
        <v>207397493</v>
      </c>
      <c r="V62" s="437">
        <f t="shared" si="5"/>
        <v>2626598344</v>
      </c>
      <c r="X62" s="466" t="s">
        <v>488</v>
      </c>
      <c r="Y62" s="467" t="s">
        <v>489</v>
      </c>
      <c r="Z62" s="468">
        <v>2626598344</v>
      </c>
      <c r="AA62" s="469">
        <v>14656418.759520002</v>
      </c>
      <c r="AB62" s="432">
        <v>3314528</v>
      </c>
      <c r="AC62" s="432">
        <v>232920</v>
      </c>
      <c r="AD62" s="37">
        <v>18203866.759520002</v>
      </c>
      <c r="AE62" s="470">
        <v>2581</v>
      </c>
      <c r="AF62" s="467">
        <v>7053</v>
      </c>
      <c r="AG62" s="471">
        <v>1.3666</v>
      </c>
      <c r="AI62" s="552" t="s">
        <v>488</v>
      </c>
      <c r="AJ62" s="553" t="s">
        <v>489</v>
      </c>
      <c r="AK62" s="541">
        <v>18203866.759520002</v>
      </c>
      <c r="AL62" s="777">
        <v>2581</v>
      </c>
      <c r="AM62" s="554">
        <v>7053</v>
      </c>
      <c r="AN62" s="555">
        <v>1.3666</v>
      </c>
      <c r="AO62" s="556">
        <v>0.27300000000000002</v>
      </c>
      <c r="AP62" s="557">
        <v>0.76780000000000004</v>
      </c>
      <c r="AQ62" s="555">
        <v>0.95779999999999998</v>
      </c>
      <c r="AR62" s="558">
        <v>0.95779999999999998</v>
      </c>
      <c r="AS62" s="778">
        <v>1637.38</v>
      </c>
      <c r="AT62" s="779">
        <v>72.139999999999873</v>
      </c>
      <c r="AU62" s="561">
        <v>186193</v>
      </c>
      <c r="AV62" s="717">
        <v>0.57599999999999996</v>
      </c>
      <c r="AW62" s="554">
        <v>107247</v>
      </c>
      <c r="AX62" s="563" t="s">
        <v>653</v>
      </c>
      <c r="AY62" s="204">
        <v>0</v>
      </c>
      <c r="AZ62" s="554">
        <v>107247</v>
      </c>
      <c r="BB62" s="234" t="s">
        <v>488</v>
      </c>
      <c r="BC62" s="235" t="s">
        <v>735</v>
      </c>
      <c r="BD62" s="227">
        <v>2626598344</v>
      </c>
      <c r="BE62" s="228">
        <v>449.42</v>
      </c>
      <c r="BF62" s="236">
        <v>5844418</v>
      </c>
      <c r="BG62" s="738">
        <v>0.27300000000000002</v>
      </c>
      <c r="BH62" s="231"/>
      <c r="BI62" s="232">
        <v>2581</v>
      </c>
      <c r="BJ62" s="237">
        <v>5.74</v>
      </c>
      <c r="BK62" s="232">
        <v>20735</v>
      </c>
      <c r="BL62" s="238">
        <v>46</v>
      </c>
      <c r="BN62" s="491" t="s">
        <v>488</v>
      </c>
      <c r="BO62" s="780" t="s">
        <v>489</v>
      </c>
      <c r="BP62" s="493">
        <v>0.72199999999999998</v>
      </c>
      <c r="BQ62" s="493">
        <v>0.65459999999999996</v>
      </c>
      <c r="BR62" s="493">
        <v>0.66510000000000002</v>
      </c>
      <c r="BS62" s="126"/>
      <c r="BT62" s="494">
        <v>2004</v>
      </c>
      <c r="BU62" s="120">
        <v>0.67110000000000003</v>
      </c>
      <c r="BV62" s="495"/>
      <c r="BW62" s="496">
        <v>0.51</v>
      </c>
      <c r="BX62" s="497">
        <v>0.34200000000000003</v>
      </c>
      <c r="BY62" s="498">
        <v>0.6129</v>
      </c>
      <c r="CA62" s="264" t="s">
        <v>488</v>
      </c>
      <c r="CB62" s="265" t="s">
        <v>735</v>
      </c>
      <c r="CC62" s="232">
        <v>25483</v>
      </c>
      <c r="CD62" s="232">
        <v>26657</v>
      </c>
      <c r="CE62" s="232">
        <v>27460</v>
      </c>
      <c r="CF62" s="266">
        <v>26533.333333333332</v>
      </c>
      <c r="CG62" s="267">
        <v>0.76780000000000004</v>
      </c>
      <c r="CH62" s="263"/>
      <c r="CI62" s="268">
        <v>-926.66666666666788</v>
      </c>
      <c r="CJ62" s="267">
        <v>-3.3700000000000001E-2</v>
      </c>
      <c r="CL62" s="642" t="s">
        <v>488</v>
      </c>
      <c r="CM62" s="643" t="s">
        <v>735</v>
      </c>
      <c r="CN62" s="644">
        <v>0.95779999999999998</v>
      </c>
      <c r="CO62" s="636"/>
      <c r="CP62" s="645">
        <v>2581</v>
      </c>
      <c r="CQ62" s="783">
        <v>2436000</v>
      </c>
      <c r="CR62" s="783">
        <v>0</v>
      </c>
      <c r="CS62" s="647">
        <v>2436000</v>
      </c>
      <c r="CT62" s="648">
        <v>943.82</v>
      </c>
      <c r="CU62" s="649"/>
      <c r="CV62" s="21">
        <v>1637.38</v>
      </c>
      <c r="CW62" s="121">
        <v>72.139999999999873</v>
      </c>
      <c r="CX62" s="19">
        <v>0.57599999999999996</v>
      </c>
      <c r="CY62" s="14"/>
      <c r="CZ62" s="650">
        <v>0.34200000000000003</v>
      </c>
      <c r="DA62" s="653" t="s">
        <v>4</v>
      </c>
      <c r="DB62" s="641"/>
      <c r="DC62" s="19">
        <v>0.57599999999999996</v>
      </c>
      <c r="DE62" s="680" t="s">
        <v>488</v>
      </c>
      <c r="DF62" s="681" t="s">
        <v>489</v>
      </c>
      <c r="DG62" s="670" t="s">
        <v>201</v>
      </c>
      <c r="DH62" s="671">
        <v>0.57599999999999996</v>
      </c>
      <c r="DI62" s="672"/>
      <c r="DJ62" s="673">
        <v>0.51</v>
      </c>
      <c r="DK62" s="785">
        <v>0.71120000000000005</v>
      </c>
      <c r="DL62" s="682">
        <v>0.36299999999999999</v>
      </c>
      <c r="DM62" s="683" t="s">
        <v>653</v>
      </c>
      <c r="DN62" s="684"/>
      <c r="DO62" s="676">
        <v>0.51</v>
      </c>
      <c r="DP62" s="677">
        <v>0.67110000000000003</v>
      </c>
      <c r="DQ62" s="682">
        <v>0.34200000000000003</v>
      </c>
      <c r="DR62" s="679">
        <v>0.34200000000000003</v>
      </c>
      <c r="DS62" s="352"/>
      <c r="DT62" s="701" t="s">
        <v>653</v>
      </c>
      <c r="DU62" s="692"/>
      <c r="DV62" s="702"/>
      <c r="DX62" s="66" t="s">
        <v>414</v>
      </c>
      <c r="DY62" s="85" t="s">
        <v>414</v>
      </c>
      <c r="DZ62" s="66" t="s">
        <v>901</v>
      </c>
      <c r="EA62" s="67" t="s">
        <v>415</v>
      </c>
      <c r="EB62" s="404">
        <v>9220</v>
      </c>
      <c r="EC62" s="68"/>
      <c r="ED62" s="69">
        <v>9220</v>
      </c>
      <c r="EE62" s="69">
        <v>9220</v>
      </c>
      <c r="EF62" s="68"/>
      <c r="EG62" s="70"/>
      <c r="EH62" s="68"/>
      <c r="EI62" s="405">
        <v>5158867</v>
      </c>
      <c r="EJ62" s="69"/>
      <c r="EK62" s="69">
        <v>5158867</v>
      </c>
      <c r="EL62" s="69">
        <v>5158867</v>
      </c>
      <c r="EM62" s="161">
        <v>0</v>
      </c>
      <c r="EN62" s="161"/>
      <c r="EO62" s="129"/>
      <c r="EP62" s="356"/>
      <c r="EQ62" s="356"/>
      <c r="ER62" s="356"/>
      <c r="ES62" s="302" t="s">
        <v>470</v>
      </c>
      <c r="ET62" s="301" t="s">
        <v>471</v>
      </c>
      <c r="EU62" s="303">
        <v>0</v>
      </c>
      <c r="EX62" s="310"/>
    </row>
    <row r="63" spans="1:154" ht="15">
      <c r="A63" s="77" t="s">
        <v>490</v>
      </c>
      <c r="B63" s="7" t="s">
        <v>491</v>
      </c>
      <c r="C63" s="218">
        <v>3789</v>
      </c>
      <c r="D63" s="219">
        <v>3789</v>
      </c>
      <c r="E63" s="8"/>
      <c r="F63" s="8">
        <f t="shared" si="0"/>
        <v>3789</v>
      </c>
      <c r="G63" s="8"/>
      <c r="H63" s="417">
        <f t="shared" si="1"/>
        <v>3789</v>
      </c>
      <c r="I63" s="12"/>
      <c r="K63" s="430" t="s">
        <v>490</v>
      </c>
      <c r="L63" s="431" t="s">
        <v>491</v>
      </c>
      <c r="M63" s="432">
        <v>1159768286</v>
      </c>
      <c r="N63" s="433" t="s">
        <v>659</v>
      </c>
      <c r="O63" s="434">
        <f t="shared" si="2"/>
        <v>1159768286</v>
      </c>
      <c r="P63" s="435">
        <v>2009</v>
      </c>
      <c r="Q63" s="436">
        <v>1.002</v>
      </c>
      <c r="R63" s="437">
        <f t="shared" si="3"/>
        <v>1157453379</v>
      </c>
      <c r="S63" s="438" t="str">
        <f t="shared" si="4"/>
        <v>NA</v>
      </c>
      <c r="T63" s="439">
        <v>57696442</v>
      </c>
      <c r="U63" s="439">
        <v>609127454</v>
      </c>
      <c r="V63" s="437">
        <f t="shared" si="5"/>
        <v>1824277275</v>
      </c>
      <c r="X63" s="466" t="s">
        <v>490</v>
      </c>
      <c r="Y63" s="467" t="s">
        <v>491</v>
      </c>
      <c r="Z63" s="468">
        <v>1824277275</v>
      </c>
      <c r="AA63" s="469">
        <v>10179467.194500001</v>
      </c>
      <c r="AB63" s="432">
        <v>5129458</v>
      </c>
      <c r="AC63" s="432">
        <v>257373</v>
      </c>
      <c r="AD63" s="37">
        <v>15566298.194500001</v>
      </c>
      <c r="AE63" s="470">
        <v>3789</v>
      </c>
      <c r="AF63" s="467">
        <v>4108</v>
      </c>
      <c r="AG63" s="471">
        <v>0.79600000000000004</v>
      </c>
      <c r="AI63" s="552" t="s">
        <v>490</v>
      </c>
      <c r="AJ63" s="553" t="s">
        <v>491</v>
      </c>
      <c r="AK63" s="541">
        <v>15566298.194500001</v>
      </c>
      <c r="AL63" s="777">
        <v>3789</v>
      </c>
      <c r="AM63" s="554">
        <v>4108</v>
      </c>
      <c r="AN63" s="555">
        <v>0.79600000000000004</v>
      </c>
      <c r="AO63" s="556">
        <v>0.18479999999999999</v>
      </c>
      <c r="AP63" s="557">
        <v>0.84360000000000002</v>
      </c>
      <c r="AQ63" s="555">
        <v>0.75869999999999993</v>
      </c>
      <c r="AR63" s="558">
        <v>0.75869999999999993</v>
      </c>
      <c r="AS63" s="778">
        <v>1297.01</v>
      </c>
      <c r="AT63" s="779">
        <v>412.51</v>
      </c>
      <c r="AU63" s="561">
        <v>1563000</v>
      </c>
      <c r="AV63" s="717">
        <v>1</v>
      </c>
      <c r="AW63" s="554">
        <v>1563000</v>
      </c>
      <c r="AX63" s="563" t="s">
        <v>653</v>
      </c>
      <c r="AY63" s="204">
        <v>0</v>
      </c>
      <c r="AZ63" s="554">
        <v>1563000</v>
      </c>
      <c r="BB63" s="234" t="s">
        <v>490</v>
      </c>
      <c r="BC63" s="235" t="s">
        <v>736</v>
      </c>
      <c r="BD63" s="227">
        <v>1824277275</v>
      </c>
      <c r="BE63" s="228">
        <v>461.17500000000001</v>
      </c>
      <c r="BF63" s="236">
        <v>3955716</v>
      </c>
      <c r="BG63" s="738">
        <v>0.18479999999999999</v>
      </c>
      <c r="BH63" s="231"/>
      <c r="BI63" s="232">
        <v>3789</v>
      </c>
      <c r="BJ63" s="237">
        <v>8.2200000000000006</v>
      </c>
      <c r="BK63" s="232">
        <v>23937</v>
      </c>
      <c r="BL63" s="238">
        <v>52</v>
      </c>
      <c r="BN63" s="491" t="s">
        <v>490</v>
      </c>
      <c r="BO63" s="780" t="s">
        <v>491</v>
      </c>
      <c r="BP63" s="493">
        <v>0.81489999999999996</v>
      </c>
      <c r="BQ63" s="493">
        <v>0.72909999999999997</v>
      </c>
      <c r="BR63" s="499">
        <v>1.002</v>
      </c>
      <c r="BS63" s="126"/>
      <c r="BT63" s="494">
        <v>2009</v>
      </c>
      <c r="BU63" s="120">
        <v>1.002</v>
      </c>
      <c r="BV63" s="495"/>
      <c r="BW63" s="496">
        <v>0.67</v>
      </c>
      <c r="BX63" s="497">
        <v>0.67100000000000004</v>
      </c>
      <c r="BY63" s="498">
        <v>1.2024999999999999</v>
      </c>
      <c r="CA63" s="264" t="s">
        <v>490</v>
      </c>
      <c r="CB63" s="265" t="s">
        <v>736</v>
      </c>
      <c r="CC63" s="232">
        <v>27324</v>
      </c>
      <c r="CD63" s="232">
        <v>29517</v>
      </c>
      <c r="CE63" s="232">
        <v>30617</v>
      </c>
      <c r="CF63" s="266">
        <v>29152.666666666668</v>
      </c>
      <c r="CG63" s="267">
        <v>0.84360000000000002</v>
      </c>
      <c r="CH63" s="263"/>
      <c r="CI63" s="268">
        <v>-1464.3333333333321</v>
      </c>
      <c r="CJ63" s="267">
        <v>-4.7800000000000002E-2</v>
      </c>
      <c r="CL63" s="642" t="s">
        <v>490</v>
      </c>
      <c r="CM63" s="643" t="s">
        <v>736</v>
      </c>
      <c r="CN63" s="644">
        <v>0.75869999999999993</v>
      </c>
      <c r="CO63" s="636"/>
      <c r="CP63" s="645">
        <v>3789</v>
      </c>
      <c r="CQ63" s="783">
        <v>5582223</v>
      </c>
      <c r="CR63" s="783">
        <v>0</v>
      </c>
      <c r="CS63" s="647">
        <v>5582223</v>
      </c>
      <c r="CT63" s="648">
        <v>1473.27</v>
      </c>
      <c r="CU63" s="649"/>
      <c r="CV63" s="21">
        <v>1297.01</v>
      </c>
      <c r="CW63" s="121">
        <v>412.51</v>
      </c>
      <c r="CX63" s="19">
        <v>1</v>
      </c>
      <c r="CY63" s="14"/>
      <c r="CZ63" s="650">
        <v>0.67100000000000004</v>
      </c>
      <c r="DA63" s="653">
        <v>1</v>
      </c>
      <c r="DB63" s="641"/>
      <c r="DC63" s="19">
        <v>1</v>
      </c>
      <c r="DE63" s="680" t="s">
        <v>490</v>
      </c>
      <c r="DF63" s="681" t="s">
        <v>491</v>
      </c>
      <c r="DG63" s="670" t="s">
        <v>201</v>
      </c>
      <c r="DH63" s="671">
        <v>1</v>
      </c>
      <c r="DI63" s="672"/>
      <c r="DJ63" s="673">
        <v>0.78500000000000003</v>
      </c>
      <c r="DK63" s="785">
        <v>0.77110000000000001</v>
      </c>
      <c r="DL63" s="682">
        <v>0.60499999999999998</v>
      </c>
      <c r="DM63" s="683">
        <v>0.60499999999999998</v>
      </c>
      <c r="DN63" s="684"/>
      <c r="DO63" s="676">
        <v>0.67</v>
      </c>
      <c r="DP63" s="677">
        <v>1.002</v>
      </c>
      <c r="DQ63" s="682">
        <v>0.67100000000000004</v>
      </c>
      <c r="DR63" s="679" t="s">
        <v>653</v>
      </c>
      <c r="DS63" s="352"/>
      <c r="DT63" s="701" t="s">
        <v>653</v>
      </c>
      <c r="DU63" s="692"/>
      <c r="DV63" s="702"/>
      <c r="DX63" s="71" t="s">
        <v>416</v>
      </c>
      <c r="DY63" s="86" t="s">
        <v>416</v>
      </c>
      <c r="DZ63" s="71" t="s">
        <v>901</v>
      </c>
      <c r="EA63" s="72" t="s">
        <v>417</v>
      </c>
      <c r="EB63" s="404">
        <v>32369</v>
      </c>
      <c r="EC63" s="56"/>
      <c r="ED63" s="57">
        <v>32369</v>
      </c>
      <c r="EE63" s="57"/>
      <c r="EF63" s="56"/>
      <c r="EG63" s="52">
        <v>0.90649154251148201</v>
      </c>
      <c r="EH63" s="56"/>
      <c r="EI63" s="405">
        <v>0</v>
      </c>
      <c r="EJ63" s="57"/>
      <c r="EK63" s="50">
        <v>0</v>
      </c>
      <c r="EL63" s="57">
        <v>0</v>
      </c>
      <c r="EM63" s="158">
        <v>0</v>
      </c>
      <c r="EN63" s="158"/>
      <c r="EO63" s="58"/>
      <c r="EP63" s="356"/>
      <c r="EQ63" s="356"/>
      <c r="ER63" s="356"/>
      <c r="ES63" s="302" t="s">
        <v>472</v>
      </c>
      <c r="ET63" s="301" t="s">
        <v>473</v>
      </c>
      <c r="EU63" s="303">
        <v>0</v>
      </c>
      <c r="EX63" s="310"/>
    </row>
    <row r="64" spans="1:154" ht="15">
      <c r="A64" s="77" t="s">
        <v>492</v>
      </c>
      <c r="B64" s="7" t="s">
        <v>493</v>
      </c>
      <c r="C64" s="218">
        <v>6403</v>
      </c>
      <c r="D64" s="219">
        <v>6403</v>
      </c>
      <c r="E64" s="8"/>
      <c r="F64" s="8">
        <f t="shared" si="0"/>
        <v>6403</v>
      </c>
      <c r="G64" s="8"/>
      <c r="H64" s="417">
        <f t="shared" si="1"/>
        <v>6403</v>
      </c>
      <c r="I64" s="12"/>
      <c r="K64" s="430" t="s">
        <v>492</v>
      </c>
      <c r="L64" s="431" t="s">
        <v>493</v>
      </c>
      <c r="M64" s="432">
        <v>2392080028</v>
      </c>
      <c r="N64" s="433">
        <v>18153170</v>
      </c>
      <c r="O64" s="434">
        <f t="shared" si="2"/>
        <v>2373926858</v>
      </c>
      <c r="P64" s="435">
        <v>2003</v>
      </c>
      <c r="Q64" s="436">
        <v>0.77890000000000004</v>
      </c>
      <c r="R64" s="437">
        <f t="shared" si="3"/>
        <v>3047794143</v>
      </c>
      <c r="S64" s="438">
        <f t="shared" si="4"/>
        <v>18153170</v>
      </c>
      <c r="T64" s="439">
        <v>126505880</v>
      </c>
      <c r="U64" s="439">
        <v>620816637.36363626</v>
      </c>
      <c r="V64" s="437">
        <f t="shared" si="5"/>
        <v>3813269830.363636</v>
      </c>
      <c r="X64" s="466" t="s">
        <v>492</v>
      </c>
      <c r="Y64" s="467" t="s">
        <v>493</v>
      </c>
      <c r="Z64" s="468">
        <v>3813269830.363636</v>
      </c>
      <c r="AA64" s="469">
        <v>21278045.653429091</v>
      </c>
      <c r="AB64" s="432">
        <v>9407625</v>
      </c>
      <c r="AC64" s="432">
        <v>340711</v>
      </c>
      <c r="AD64" s="37">
        <v>31026381.653429091</v>
      </c>
      <c r="AE64" s="470">
        <v>6403</v>
      </c>
      <c r="AF64" s="467">
        <v>4846</v>
      </c>
      <c r="AG64" s="471">
        <v>0.93899999999999995</v>
      </c>
      <c r="AI64" s="552" t="s">
        <v>492</v>
      </c>
      <c r="AJ64" s="553" t="s">
        <v>493</v>
      </c>
      <c r="AK64" s="541">
        <v>31026381.653429091</v>
      </c>
      <c r="AL64" s="777">
        <v>6403</v>
      </c>
      <c r="AM64" s="554">
        <v>4846</v>
      </c>
      <c r="AN64" s="555">
        <v>0.93899999999999995</v>
      </c>
      <c r="AO64" s="556">
        <v>0.40329999999999999</v>
      </c>
      <c r="AP64" s="557">
        <v>0.71630000000000005</v>
      </c>
      <c r="AQ64" s="555">
        <v>0.77410000000000001</v>
      </c>
      <c r="AR64" s="558">
        <v>0.77410000000000001</v>
      </c>
      <c r="AS64" s="778">
        <v>1323.34</v>
      </c>
      <c r="AT64" s="779">
        <v>386.18000000000006</v>
      </c>
      <c r="AU64" s="561">
        <v>2472711</v>
      </c>
      <c r="AV64" s="717">
        <v>0.82699999999999996</v>
      </c>
      <c r="AW64" s="554">
        <v>2044932</v>
      </c>
      <c r="AX64" s="563" t="s">
        <v>653</v>
      </c>
      <c r="AY64" s="204">
        <v>0</v>
      </c>
      <c r="AZ64" s="554">
        <v>2044932</v>
      </c>
      <c r="BB64" s="234" t="s">
        <v>492</v>
      </c>
      <c r="BC64" s="235" t="s">
        <v>737</v>
      </c>
      <c r="BD64" s="227">
        <v>3813269830.363636</v>
      </c>
      <c r="BE64" s="228">
        <v>441.68</v>
      </c>
      <c r="BF64" s="236">
        <v>8633558</v>
      </c>
      <c r="BG64" s="738">
        <v>0.40329999999999999</v>
      </c>
      <c r="BH64" s="231"/>
      <c r="BI64" s="232">
        <v>6403</v>
      </c>
      <c r="BJ64" s="237">
        <v>14.5</v>
      </c>
      <c r="BK64" s="232">
        <v>44614</v>
      </c>
      <c r="BL64" s="238">
        <v>101</v>
      </c>
      <c r="BN64" s="491" t="s">
        <v>492</v>
      </c>
      <c r="BO64" s="780" t="s">
        <v>493</v>
      </c>
      <c r="BP64" s="493">
        <v>0.85109999999999997</v>
      </c>
      <c r="BQ64" s="493">
        <v>0.8</v>
      </c>
      <c r="BR64" s="493">
        <v>0.74080000000000001</v>
      </c>
      <c r="BS64" s="126"/>
      <c r="BT64" s="494">
        <v>2003</v>
      </c>
      <c r="BU64" s="120">
        <v>0.77890000000000004</v>
      </c>
      <c r="BV64" s="495"/>
      <c r="BW64" s="496">
        <v>0.55000000000000004</v>
      </c>
      <c r="BX64" s="497">
        <v>0.42799999999999999</v>
      </c>
      <c r="BY64" s="498">
        <v>0.76700000000000002</v>
      </c>
      <c r="CA64" s="264" t="s">
        <v>492</v>
      </c>
      <c r="CB64" s="265" t="s">
        <v>737</v>
      </c>
      <c r="CC64" s="232">
        <v>23968</v>
      </c>
      <c r="CD64" s="232">
        <v>24885</v>
      </c>
      <c r="CE64" s="232">
        <v>25410</v>
      </c>
      <c r="CF64" s="266">
        <v>24754.333333333332</v>
      </c>
      <c r="CG64" s="267">
        <v>0.71630000000000005</v>
      </c>
      <c r="CH64" s="263"/>
      <c r="CI64" s="268">
        <v>-655.66666666666788</v>
      </c>
      <c r="CJ64" s="267">
        <v>-2.58E-2</v>
      </c>
      <c r="CL64" s="642" t="s">
        <v>492</v>
      </c>
      <c r="CM64" s="643" t="s">
        <v>737</v>
      </c>
      <c r="CN64" s="644">
        <v>0.77410000000000001</v>
      </c>
      <c r="CO64" s="636"/>
      <c r="CP64" s="645">
        <v>6403</v>
      </c>
      <c r="CQ64" s="783">
        <v>7009509</v>
      </c>
      <c r="CR64" s="783">
        <v>0</v>
      </c>
      <c r="CS64" s="647">
        <v>7009509</v>
      </c>
      <c r="CT64" s="648">
        <v>1094.72</v>
      </c>
      <c r="CU64" s="649"/>
      <c r="CV64" s="21">
        <v>1323.34</v>
      </c>
      <c r="CW64" s="121">
        <v>386.18000000000006</v>
      </c>
      <c r="CX64" s="19">
        <v>0.82699999999999996</v>
      </c>
      <c r="CY64" s="14"/>
      <c r="CZ64" s="650">
        <v>0.42799999999999999</v>
      </c>
      <c r="DA64" s="653" t="s">
        <v>4</v>
      </c>
      <c r="DB64" s="641"/>
      <c r="DC64" s="19">
        <v>0.82699999999999996</v>
      </c>
      <c r="DE64" s="680" t="s">
        <v>492</v>
      </c>
      <c r="DF64" s="681" t="s">
        <v>493</v>
      </c>
      <c r="DG64" s="670" t="s">
        <v>201</v>
      </c>
      <c r="DH64" s="671">
        <v>0.82699999999999996</v>
      </c>
      <c r="DI64" s="672"/>
      <c r="DJ64" s="673">
        <v>0.55000000000000004</v>
      </c>
      <c r="DK64" s="785">
        <v>0.83199999999999996</v>
      </c>
      <c r="DL64" s="682">
        <v>0.45800000000000002</v>
      </c>
      <c r="DM64" s="683" t="s">
        <v>653</v>
      </c>
      <c r="DN64" s="684"/>
      <c r="DO64" s="676">
        <v>0.55000000000000004</v>
      </c>
      <c r="DP64" s="677">
        <v>0.77890000000000004</v>
      </c>
      <c r="DQ64" s="682">
        <v>0.42799999999999999</v>
      </c>
      <c r="DR64" s="679">
        <v>0.42799999999999999</v>
      </c>
      <c r="DS64" s="352"/>
      <c r="DT64" s="701" t="s">
        <v>653</v>
      </c>
      <c r="DU64" s="692"/>
      <c r="DV64" s="702"/>
      <c r="DX64" s="54" t="s">
        <v>416</v>
      </c>
      <c r="DY64" s="83" t="s">
        <v>62</v>
      </c>
      <c r="DZ64" s="54" t="s">
        <v>8</v>
      </c>
      <c r="EA64" s="55" t="s">
        <v>63</v>
      </c>
      <c r="EB64" s="404">
        <v>356</v>
      </c>
      <c r="EC64" s="51"/>
      <c r="ED64" s="50">
        <v>356</v>
      </c>
      <c r="EE64" s="50"/>
      <c r="EF64" s="51"/>
      <c r="EG64" s="52">
        <v>9.9697546768231209E-3</v>
      </c>
      <c r="EH64" s="51"/>
      <c r="EI64" s="405">
        <v>0</v>
      </c>
      <c r="EJ64" s="50"/>
      <c r="EK64" s="50">
        <v>0</v>
      </c>
      <c r="EL64" s="53"/>
      <c r="EM64" s="159"/>
      <c r="EN64" s="159"/>
      <c r="EO64" s="49"/>
      <c r="EP64" s="356"/>
      <c r="EQ64" s="356"/>
      <c r="ER64" s="356"/>
      <c r="ES64" s="302" t="s">
        <v>97</v>
      </c>
      <c r="ET64" s="301" t="s">
        <v>98</v>
      </c>
      <c r="EU64" s="303">
        <v>0</v>
      </c>
      <c r="EX64" s="310"/>
    </row>
    <row r="65" spans="1:154" ht="15">
      <c r="A65" s="77" t="s">
        <v>494</v>
      </c>
      <c r="B65" s="7" t="s">
        <v>495</v>
      </c>
      <c r="C65" s="218">
        <v>137497</v>
      </c>
      <c r="D65" s="219">
        <v>144436</v>
      </c>
      <c r="E65" s="8"/>
      <c r="F65" s="8">
        <f t="shared" si="0"/>
        <v>144436</v>
      </c>
      <c r="G65" s="8"/>
      <c r="H65" s="417">
        <f t="shared" si="1"/>
        <v>144436</v>
      </c>
      <c r="I65" s="12"/>
      <c r="K65" s="430" t="s">
        <v>494</v>
      </c>
      <c r="L65" s="431" t="s">
        <v>495</v>
      </c>
      <c r="M65" s="432">
        <v>81419817905</v>
      </c>
      <c r="N65" s="433">
        <v>67997028</v>
      </c>
      <c r="O65" s="434">
        <f t="shared" si="2"/>
        <v>81351820877</v>
      </c>
      <c r="P65" s="435">
        <v>2003</v>
      </c>
      <c r="Q65" s="436">
        <v>0.83130000000000004</v>
      </c>
      <c r="R65" s="437">
        <f t="shared" si="3"/>
        <v>97860965809</v>
      </c>
      <c r="S65" s="438">
        <f t="shared" si="4"/>
        <v>67997028</v>
      </c>
      <c r="T65" s="439">
        <v>3273224854</v>
      </c>
      <c r="U65" s="439">
        <v>15069929388</v>
      </c>
      <c r="V65" s="437">
        <f t="shared" si="5"/>
        <v>116272117079</v>
      </c>
      <c r="X65" s="466" t="s">
        <v>494</v>
      </c>
      <c r="Y65" s="467" t="s">
        <v>669</v>
      </c>
      <c r="Z65" s="468">
        <v>116272117079</v>
      </c>
      <c r="AA65" s="469">
        <v>648798413.30082011</v>
      </c>
      <c r="AB65" s="432">
        <v>188392110</v>
      </c>
      <c r="AC65" s="432">
        <v>2897036</v>
      </c>
      <c r="AD65" s="37">
        <v>840087559.30082011</v>
      </c>
      <c r="AE65" s="470">
        <v>144436</v>
      </c>
      <c r="AF65" s="467">
        <v>5816</v>
      </c>
      <c r="AG65" s="471">
        <v>1.1269</v>
      </c>
      <c r="AI65" s="552" t="s">
        <v>494</v>
      </c>
      <c r="AJ65" s="553" t="s">
        <v>669</v>
      </c>
      <c r="AK65" s="541">
        <v>840087559.30082011</v>
      </c>
      <c r="AL65" s="777">
        <v>144436</v>
      </c>
      <c r="AM65" s="554">
        <v>5816</v>
      </c>
      <c r="AN65" s="555">
        <v>1.1269</v>
      </c>
      <c r="AO65" s="556">
        <v>10.3201</v>
      </c>
      <c r="AP65" s="557">
        <v>1.3225</v>
      </c>
      <c r="AQ65" s="555">
        <v>2.1440999999999999</v>
      </c>
      <c r="AR65" s="558" t="s">
        <v>4</v>
      </c>
      <c r="AS65" s="778" t="s">
        <v>4</v>
      </c>
      <c r="AT65" s="779" t="s">
        <v>4</v>
      </c>
      <c r="AU65" s="561">
        <v>0</v>
      </c>
      <c r="AV65" s="717" t="s">
        <v>4</v>
      </c>
      <c r="AW65" s="554">
        <v>0</v>
      </c>
      <c r="AX65" s="563" t="s">
        <v>653</v>
      </c>
      <c r="AY65" s="204">
        <v>0</v>
      </c>
      <c r="AZ65" s="554">
        <v>0</v>
      </c>
      <c r="BB65" s="234" t="s">
        <v>494</v>
      </c>
      <c r="BC65" s="235" t="s">
        <v>738</v>
      </c>
      <c r="BD65" s="227">
        <v>116272117079</v>
      </c>
      <c r="BE65" s="228">
        <v>526.27499999999998</v>
      </c>
      <c r="BF65" s="236">
        <v>220934145</v>
      </c>
      <c r="BG65" s="738">
        <v>10.3201</v>
      </c>
      <c r="BH65" s="231"/>
      <c r="BI65" s="232">
        <v>144436</v>
      </c>
      <c r="BJ65" s="237">
        <v>274.45</v>
      </c>
      <c r="BK65" s="232">
        <v>878961</v>
      </c>
      <c r="BL65" s="238">
        <v>1670</v>
      </c>
      <c r="BN65" s="491" t="s">
        <v>494</v>
      </c>
      <c r="BO65" s="780" t="s">
        <v>669</v>
      </c>
      <c r="BP65" s="493">
        <v>0.87329999999999997</v>
      </c>
      <c r="BQ65" s="493">
        <v>0.82899999999999996</v>
      </c>
      <c r="BR65" s="493">
        <v>0.81889999999999996</v>
      </c>
      <c r="BS65" s="126"/>
      <c r="BT65" s="494">
        <v>2003</v>
      </c>
      <c r="BU65" s="120">
        <v>0.83130000000000004</v>
      </c>
      <c r="BV65" s="495"/>
      <c r="BW65" s="496">
        <v>0.8387</v>
      </c>
      <c r="BX65" s="497">
        <v>0.69699999999999995</v>
      </c>
      <c r="BY65" s="498">
        <v>1.2491000000000001</v>
      </c>
      <c r="CA65" s="264" t="s">
        <v>494</v>
      </c>
      <c r="CB65" s="265" t="s">
        <v>738</v>
      </c>
      <c r="CC65" s="232">
        <v>45719</v>
      </c>
      <c r="CD65" s="232">
        <v>46127</v>
      </c>
      <c r="CE65" s="232">
        <v>45264</v>
      </c>
      <c r="CF65" s="266">
        <v>45703.333333333336</v>
      </c>
      <c r="CG65" s="267">
        <v>1.3225</v>
      </c>
      <c r="CH65" s="263"/>
      <c r="CI65" s="268">
        <v>439.33333333333576</v>
      </c>
      <c r="CJ65" s="267">
        <v>9.7000000000000003E-3</v>
      </c>
      <c r="CL65" s="642" t="s">
        <v>494</v>
      </c>
      <c r="CM65" s="643" t="s">
        <v>738</v>
      </c>
      <c r="CN65" s="644" t="s">
        <v>4</v>
      </c>
      <c r="CO65" s="636"/>
      <c r="CP65" s="645">
        <v>144436</v>
      </c>
      <c r="CQ65" s="783">
        <v>346367000</v>
      </c>
      <c r="CR65" s="783">
        <v>0</v>
      </c>
      <c r="CS65" s="647">
        <v>346367000</v>
      </c>
      <c r="CT65" s="648">
        <v>2398.0700000000002</v>
      </c>
      <c r="CU65" s="649"/>
      <c r="CV65" s="21" t="s">
        <v>4</v>
      </c>
      <c r="CW65" s="121" t="s">
        <v>4</v>
      </c>
      <c r="CX65" s="19" t="s">
        <v>4</v>
      </c>
      <c r="CY65" s="14"/>
      <c r="CZ65" s="650">
        <v>0.69699999999999995</v>
      </c>
      <c r="DA65" s="653">
        <v>1</v>
      </c>
      <c r="DB65" s="641"/>
      <c r="DC65" s="19" t="s">
        <v>4</v>
      </c>
      <c r="DE65" s="680" t="s">
        <v>494</v>
      </c>
      <c r="DF65" s="681" t="s">
        <v>669</v>
      </c>
      <c r="DG65" s="670" t="s">
        <v>653</v>
      </c>
      <c r="DH65" s="671" t="s">
        <v>4</v>
      </c>
      <c r="DI65" s="672"/>
      <c r="DJ65" s="673">
        <v>0.8387</v>
      </c>
      <c r="DK65" s="785">
        <v>0.8619</v>
      </c>
      <c r="DL65" s="682">
        <v>0.72299999999999998</v>
      </c>
      <c r="DM65" s="683">
        <v>0.72299999999999998</v>
      </c>
      <c r="DN65" s="684"/>
      <c r="DO65" s="676">
        <v>0.8387</v>
      </c>
      <c r="DP65" s="677">
        <v>0.83130000000000004</v>
      </c>
      <c r="DQ65" s="682">
        <v>0.69699999999999995</v>
      </c>
      <c r="DR65" s="679" t="s">
        <v>653</v>
      </c>
      <c r="DS65" s="352"/>
      <c r="DT65" s="701" t="s">
        <v>653</v>
      </c>
      <c r="DU65" s="692"/>
      <c r="DV65" s="702"/>
      <c r="DX65" s="54" t="s">
        <v>416</v>
      </c>
      <c r="DY65" s="83" t="s">
        <v>64</v>
      </c>
      <c r="DZ65" s="54" t="s">
        <v>8</v>
      </c>
      <c r="EA65" s="55" t="s">
        <v>65</v>
      </c>
      <c r="EB65" s="404">
        <v>406</v>
      </c>
      <c r="EC65" s="51"/>
      <c r="ED65" s="50">
        <v>406</v>
      </c>
      <c r="EE65" s="50"/>
      <c r="EF65" s="51"/>
      <c r="EG65" s="52">
        <v>1.1370001120197155E-2</v>
      </c>
      <c r="EH65" s="51"/>
      <c r="EI65" s="405">
        <v>0</v>
      </c>
      <c r="EJ65" s="50"/>
      <c r="EK65" s="50">
        <v>0</v>
      </c>
      <c r="EL65" s="53"/>
      <c r="EM65" s="159"/>
      <c r="EN65" s="159"/>
      <c r="EO65" s="49"/>
      <c r="EP65" s="356"/>
      <c r="EQ65" s="356"/>
      <c r="ER65" s="356"/>
      <c r="ES65" s="302" t="s">
        <v>474</v>
      </c>
      <c r="ET65" s="301" t="s">
        <v>475</v>
      </c>
      <c r="EU65" s="303">
        <v>0</v>
      </c>
      <c r="EX65" s="310"/>
    </row>
    <row r="66" spans="1:154" ht="15">
      <c r="A66" s="77" t="s">
        <v>496</v>
      </c>
      <c r="B66" s="7" t="s">
        <v>497</v>
      </c>
      <c r="C66" s="218">
        <v>2090</v>
      </c>
      <c r="D66" s="219">
        <v>2090</v>
      </c>
      <c r="E66" s="8"/>
      <c r="F66" s="8">
        <f t="shared" si="0"/>
        <v>2090</v>
      </c>
      <c r="G66" s="8"/>
      <c r="H66" s="417">
        <f t="shared" si="1"/>
        <v>2090</v>
      </c>
      <c r="I66" s="12"/>
      <c r="K66" s="430" t="s">
        <v>496</v>
      </c>
      <c r="L66" s="431" t="s">
        <v>497</v>
      </c>
      <c r="M66" s="432">
        <v>1518115009</v>
      </c>
      <c r="N66" s="433">
        <v>51528400</v>
      </c>
      <c r="O66" s="434">
        <f t="shared" si="2"/>
        <v>1466586609</v>
      </c>
      <c r="P66" s="435">
        <v>2009</v>
      </c>
      <c r="Q66" s="436">
        <v>0.9698</v>
      </c>
      <c r="R66" s="437">
        <f t="shared" si="3"/>
        <v>1512256763</v>
      </c>
      <c r="S66" s="438">
        <f t="shared" si="4"/>
        <v>51528400</v>
      </c>
      <c r="T66" s="439">
        <v>64969472</v>
      </c>
      <c r="U66" s="439">
        <v>246105308</v>
      </c>
      <c r="V66" s="437">
        <f t="shared" si="5"/>
        <v>1874859943</v>
      </c>
      <c r="X66" s="466" t="s">
        <v>496</v>
      </c>
      <c r="Y66" s="467" t="s">
        <v>497</v>
      </c>
      <c r="Z66" s="468">
        <v>1874859943</v>
      </c>
      <c r="AA66" s="469">
        <v>10461718.481940001</v>
      </c>
      <c r="AB66" s="432">
        <v>3692723</v>
      </c>
      <c r="AC66" s="432">
        <v>120499</v>
      </c>
      <c r="AD66" s="37">
        <v>14274940.481940001</v>
      </c>
      <c r="AE66" s="470">
        <v>2090</v>
      </c>
      <c r="AF66" s="467">
        <v>6830</v>
      </c>
      <c r="AG66" s="471">
        <v>1.3233999999999999</v>
      </c>
      <c r="AI66" s="552" t="s">
        <v>496</v>
      </c>
      <c r="AJ66" s="553" t="s">
        <v>497</v>
      </c>
      <c r="AK66" s="541">
        <v>14274940.481940001</v>
      </c>
      <c r="AL66" s="777">
        <v>2090</v>
      </c>
      <c r="AM66" s="554">
        <v>6830</v>
      </c>
      <c r="AN66" s="555">
        <v>1.3233999999999999</v>
      </c>
      <c r="AO66" s="556">
        <v>0.39550000000000002</v>
      </c>
      <c r="AP66" s="557">
        <v>0.72470000000000001</v>
      </c>
      <c r="AQ66" s="555">
        <v>0.93139999999999989</v>
      </c>
      <c r="AR66" s="558">
        <v>0.93139999999999989</v>
      </c>
      <c r="AS66" s="778">
        <v>1592.25</v>
      </c>
      <c r="AT66" s="779">
        <v>117.26999999999998</v>
      </c>
      <c r="AU66" s="561">
        <v>245094</v>
      </c>
      <c r="AV66" s="717">
        <v>0.61499999999999999</v>
      </c>
      <c r="AW66" s="554">
        <v>150733</v>
      </c>
      <c r="AX66" s="563" t="s">
        <v>653</v>
      </c>
      <c r="AY66" s="204">
        <v>0</v>
      </c>
      <c r="AZ66" s="554">
        <v>150733</v>
      </c>
      <c r="BB66" s="234" t="s">
        <v>496</v>
      </c>
      <c r="BC66" s="235" t="s">
        <v>739</v>
      </c>
      <c r="BD66" s="227">
        <v>1874859943</v>
      </c>
      <c r="BE66" s="228">
        <v>221.42699999999999</v>
      </c>
      <c r="BF66" s="236">
        <v>8467170</v>
      </c>
      <c r="BG66" s="738">
        <v>0.39550000000000002</v>
      </c>
      <c r="BH66" s="231"/>
      <c r="BI66" s="232">
        <v>2090</v>
      </c>
      <c r="BJ66" s="237">
        <v>9.44</v>
      </c>
      <c r="BK66" s="232">
        <v>15929</v>
      </c>
      <c r="BL66" s="238">
        <v>72</v>
      </c>
      <c r="BN66" s="491" t="s">
        <v>496</v>
      </c>
      <c r="BO66" s="780" t="s">
        <v>497</v>
      </c>
      <c r="BP66" s="493">
        <v>0.59519999999999995</v>
      </c>
      <c r="BQ66" s="493">
        <v>0.54190000000000005</v>
      </c>
      <c r="BR66" s="499">
        <v>0.9698</v>
      </c>
      <c r="BS66" s="126"/>
      <c r="BT66" s="494">
        <v>2009</v>
      </c>
      <c r="BU66" s="120">
        <v>0.9698</v>
      </c>
      <c r="BV66" s="495"/>
      <c r="BW66" s="496">
        <v>0.44</v>
      </c>
      <c r="BX66" s="497">
        <v>0.42699999999999999</v>
      </c>
      <c r="BY66" s="498">
        <v>0.76519999999999999</v>
      </c>
      <c r="CA66" s="264" t="s">
        <v>496</v>
      </c>
      <c r="CB66" s="265" t="s">
        <v>739</v>
      </c>
      <c r="CC66" s="232">
        <v>24236</v>
      </c>
      <c r="CD66" s="232">
        <v>24981</v>
      </c>
      <c r="CE66" s="232">
        <v>25919</v>
      </c>
      <c r="CF66" s="266">
        <v>25045.333333333332</v>
      </c>
      <c r="CG66" s="267">
        <v>0.72470000000000001</v>
      </c>
      <c r="CH66" s="263"/>
      <c r="CI66" s="268">
        <v>-873.66666666666788</v>
      </c>
      <c r="CJ66" s="267">
        <v>-3.3700000000000001E-2</v>
      </c>
      <c r="CL66" s="642" t="s">
        <v>496</v>
      </c>
      <c r="CM66" s="643" t="s">
        <v>739</v>
      </c>
      <c r="CN66" s="644">
        <v>0.93139999999999989</v>
      </c>
      <c r="CO66" s="636"/>
      <c r="CP66" s="645">
        <v>2090</v>
      </c>
      <c r="CQ66" s="783">
        <v>2046570</v>
      </c>
      <c r="CR66" s="783">
        <v>0</v>
      </c>
      <c r="CS66" s="647">
        <v>2046570</v>
      </c>
      <c r="CT66" s="648">
        <v>979.22</v>
      </c>
      <c r="CU66" s="649"/>
      <c r="CV66" s="21">
        <v>1592.25</v>
      </c>
      <c r="CW66" s="121">
        <v>117.26999999999998</v>
      </c>
      <c r="CX66" s="19">
        <v>0.61499999999999999</v>
      </c>
      <c r="CY66" s="14"/>
      <c r="CZ66" s="650">
        <v>0.42699999999999999</v>
      </c>
      <c r="DA66" s="653" t="s">
        <v>4</v>
      </c>
      <c r="DB66" s="641"/>
      <c r="DC66" s="19">
        <v>0.61499999999999999</v>
      </c>
      <c r="DE66" s="680" t="s">
        <v>496</v>
      </c>
      <c r="DF66" s="681" t="s">
        <v>497</v>
      </c>
      <c r="DG66" s="670" t="s">
        <v>201</v>
      </c>
      <c r="DH66" s="671">
        <v>0.61499999999999999</v>
      </c>
      <c r="DI66" s="672"/>
      <c r="DJ66" s="673">
        <v>0.52</v>
      </c>
      <c r="DK66" s="785">
        <v>0.57820000000000005</v>
      </c>
      <c r="DL66" s="682">
        <v>0.30099999999999999</v>
      </c>
      <c r="DM66" s="683" t="s">
        <v>653</v>
      </c>
      <c r="DN66" s="684"/>
      <c r="DO66" s="676">
        <v>0.44</v>
      </c>
      <c r="DP66" s="677">
        <v>0.9698</v>
      </c>
      <c r="DQ66" s="682">
        <v>0.42699999999999999</v>
      </c>
      <c r="DR66" s="679">
        <v>0.42699999999999999</v>
      </c>
      <c r="DS66" s="352"/>
      <c r="DT66" s="701" t="s">
        <v>653</v>
      </c>
      <c r="DU66" s="692"/>
      <c r="DV66" s="702"/>
      <c r="DX66" s="54" t="s">
        <v>416</v>
      </c>
      <c r="DY66" s="83" t="s">
        <v>66</v>
      </c>
      <c r="DZ66" s="54" t="s">
        <v>8</v>
      </c>
      <c r="EA66" s="55" t="s">
        <v>67</v>
      </c>
      <c r="EB66" s="404">
        <v>260</v>
      </c>
      <c r="EC66" s="51"/>
      <c r="ED66" s="50">
        <v>260</v>
      </c>
      <c r="EE66" s="50"/>
      <c r="EF66" s="51"/>
      <c r="EG66" s="52">
        <v>7.2812815055449762E-3</v>
      </c>
      <c r="EH66" s="51"/>
      <c r="EI66" s="405">
        <v>0</v>
      </c>
      <c r="EJ66" s="50"/>
      <c r="EK66" s="50">
        <v>0</v>
      </c>
      <c r="EL66" s="53"/>
      <c r="EM66" s="159"/>
      <c r="EN66" s="159"/>
      <c r="EO66" s="49"/>
      <c r="EP66" s="356"/>
      <c r="EQ66" s="356"/>
      <c r="ER66" s="356"/>
      <c r="ES66" s="302" t="s">
        <v>476</v>
      </c>
      <c r="ET66" s="301" t="s">
        <v>477</v>
      </c>
      <c r="EU66" s="303">
        <v>12007235</v>
      </c>
      <c r="EX66" s="310"/>
    </row>
    <row r="67" spans="1:154" ht="15">
      <c r="A67" s="77" t="s">
        <v>498</v>
      </c>
      <c r="B67" s="7" t="s">
        <v>499</v>
      </c>
      <c r="C67" s="218">
        <v>4152</v>
      </c>
      <c r="D67" s="219">
        <v>4152</v>
      </c>
      <c r="E67" s="8"/>
      <c r="F67" s="8">
        <f t="shared" si="0"/>
        <v>4152</v>
      </c>
      <c r="G67" s="8"/>
      <c r="H67" s="417">
        <f t="shared" si="1"/>
        <v>4152</v>
      </c>
      <c r="I67" s="12"/>
      <c r="K67" s="430" t="s">
        <v>498</v>
      </c>
      <c r="L67" s="431" t="s">
        <v>499</v>
      </c>
      <c r="M67" s="432">
        <v>1813709550</v>
      </c>
      <c r="N67" s="433">
        <v>48412000</v>
      </c>
      <c r="O67" s="434">
        <f t="shared" si="2"/>
        <v>1765297550</v>
      </c>
      <c r="P67" s="435">
        <v>2004</v>
      </c>
      <c r="Q67" s="436">
        <v>0.70860000000000001</v>
      </c>
      <c r="R67" s="437">
        <f t="shared" si="3"/>
        <v>2491246895</v>
      </c>
      <c r="S67" s="438">
        <f t="shared" si="4"/>
        <v>48412000</v>
      </c>
      <c r="T67" s="439">
        <v>56463063</v>
      </c>
      <c r="U67" s="439">
        <v>417502838</v>
      </c>
      <c r="V67" s="437">
        <f t="shared" si="5"/>
        <v>3013624796</v>
      </c>
      <c r="X67" s="466" t="s">
        <v>498</v>
      </c>
      <c r="Y67" s="467" t="s">
        <v>499</v>
      </c>
      <c r="Z67" s="468">
        <v>3013624796</v>
      </c>
      <c r="AA67" s="469">
        <v>16816026.361680001</v>
      </c>
      <c r="AB67" s="432">
        <v>4298616</v>
      </c>
      <c r="AC67" s="432">
        <v>291810</v>
      </c>
      <c r="AD67" s="37">
        <v>21406452.361680001</v>
      </c>
      <c r="AE67" s="470">
        <v>4152</v>
      </c>
      <c r="AF67" s="467">
        <v>5156</v>
      </c>
      <c r="AG67" s="471">
        <v>0.999</v>
      </c>
      <c r="AI67" s="552" t="s">
        <v>498</v>
      </c>
      <c r="AJ67" s="553" t="s">
        <v>499</v>
      </c>
      <c r="AK67" s="541">
        <v>21406452.361680001</v>
      </c>
      <c r="AL67" s="777">
        <v>4152</v>
      </c>
      <c r="AM67" s="554">
        <v>5156</v>
      </c>
      <c r="AN67" s="555">
        <v>0.999</v>
      </c>
      <c r="AO67" s="556">
        <v>0.28639999999999999</v>
      </c>
      <c r="AP67" s="557">
        <v>0.75619999999999998</v>
      </c>
      <c r="AQ67" s="555">
        <v>0.80630000000000002</v>
      </c>
      <c r="AR67" s="558">
        <v>0.80630000000000002</v>
      </c>
      <c r="AS67" s="778">
        <v>1378.39</v>
      </c>
      <c r="AT67" s="779">
        <v>331.12999999999988</v>
      </c>
      <c r="AU67" s="561">
        <v>1374852</v>
      </c>
      <c r="AV67" s="717">
        <v>1</v>
      </c>
      <c r="AW67" s="554">
        <v>1374852</v>
      </c>
      <c r="AX67" s="563" t="s">
        <v>653</v>
      </c>
      <c r="AY67" s="204">
        <v>0</v>
      </c>
      <c r="AZ67" s="554">
        <v>1374852</v>
      </c>
      <c r="BB67" s="234" t="s">
        <v>498</v>
      </c>
      <c r="BC67" s="235" t="s">
        <v>740</v>
      </c>
      <c r="BD67" s="227">
        <v>3013624796</v>
      </c>
      <c r="BE67" s="228">
        <v>491.59899999999999</v>
      </c>
      <c r="BF67" s="236">
        <v>6130250</v>
      </c>
      <c r="BG67" s="738">
        <v>0.28639999999999999</v>
      </c>
      <c r="BH67" s="231"/>
      <c r="BI67" s="232">
        <v>4152</v>
      </c>
      <c r="BJ67" s="237">
        <v>8.4499999999999993</v>
      </c>
      <c r="BK67" s="232">
        <v>27858</v>
      </c>
      <c r="BL67" s="238">
        <v>57</v>
      </c>
      <c r="BN67" s="491" t="s">
        <v>498</v>
      </c>
      <c r="BO67" s="780" t="s">
        <v>499</v>
      </c>
      <c r="BP67" s="493">
        <v>0.77</v>
      </c>
      <c r="BQ67" s="493">
        <v>0.72</v>
      </c>
      <c r="BR67" s="493">
        <v>0.68059999999999998</v>
      </c>
      <c r="BS67" s="126"/>
      <c r="BT67" s="494">
        <v>2004</v>
      </c>
      <c r="BU67" s="120">
        <v>0.70860000000000001</v>
      </c>
      <c r="BV67" s="495"/>
      <c r="BW67" s="496">
        <v>0.62</v>
      </c>
      <c r="BX67" s="497">
        <v>0.439</v>
      </c>
      <c r="BY67" s="498">
        <v>0.78669999999999995</v>
      </c>
      <c r="CA67" s="264" t="s">
        <v>498</v>
      </c>
      <c r="CB67" s="265" t="s">
        <v>740</v>
      </c>
      <c r="CC67" s="232">
        <v>25853</v>
      </c>
      <c r="CD67" s="232">
        <v>26153</v>
      </c>
      <c r="CE67" s="232">
        <v>26386</v>
      </c>
      <c r="CF67" s="266">
        <v>26130.666666666668</v>
      </c>
      <c r="CG67" s="267">
        <v>0.75619999999999998</v>
      </c>
      <c r="CH67" s="263"/>
      <c r="CI67" s="268">
        <v>-255.33333333333212</v>
      </c>
      <c r="CJ67" s="267">
        <v>-9.7000000000000003E-3</v>
      </c>
      <c r="CL67" s="642" t="s">
        <v>498</v>
      </c>
      <c r="CM67" s="643" t="s">
        <v>740</v>
      </c>
      <c r="CN67" s="644">
        <v>0.80630000000000002</v>
      </c>
      <c r="CO67" s="636"/>
      <c r="CP67" s="645">
        <v>4152</v>
      </c>
      <c r="CQ67" s="783">
        <v>6322066</v>
      </c>
      <c r="CR67" s="783">
        <v>0</v>
      </c>
      <c r="CS67" s="647">
        <v>6322066</v>
      </c>
      <c r="CT67" s="648">
        <v>1522.66</v>
      </c>
      <c r="CU67" s="649"/>
      <c r="CV67" s="21">
        <v>1378.39</v>
      </c>
      <c r="CW67" s="121">
        <v>331.12999999999988</v>
      </c>
      <c r="CX67" s="19">
        <v>1</v>
      </c>
      <c r="CY67" s="14"/>
      <c r="CZ67" s="650">
        <v>0.439</v>
      </c>
      <c r="DA67" s="653" t="s">
        <v>4</v>
      </c>
      <c r="DB67" s="641"/>
      <c r="DC67" s="19">
        <v>1</v>
      </c>
      <c r="DE67" s="680" t="s">
        <v>498</v>
      </c>
      <c r="DF67" s="681" t="s">
        <v>499</v>
      </c>
      <c r="DG67" s="670" t="s">
        <v>201</v>
      </c>
      <c r="DH67" s="671">
        <v>1</v>
      </c>
      <c r="DI67" s="672"/>
      <c r="DJ67" s="673">
        <v>0.57999999999999996</v>
      </c>
      <c r="DK67" s="785">
        <v>0.75600000000000001</v>
      </c>
      <c r="DL67" s="682">
        <v>0.438</v>
      </c>
      <c r="DM67" s="683" t="s">
        <v>653</v>
      </c>
      <c r="DN67" s="684"/>
      <c r="DO67" s="676">
        <v>0.62</v>
      </c>
      <c r="DP67" s="677">
        <v>0.70860000000000001</v>
      </c>
      <c r="DQ67" s="682">
        <v>0.439</v>
      </c>
      <c r="DR67" s="679">
        <v>0.439</v>
      </c>
      <c r="DS67" s="352"/>
      <c r="DT67" s="701" t="s">
        <v>653</v>
      </c>
      <c r="DU67" s="692"/>
      <c r="DV67" s="702"/>
      <c r="DX67" s="54" t="s">
        <v>416</v>
      </c>
      <c r="DY67" s="83" t="s">
        <v>68</v>
      </c>
      <c r="DZ67" s="54" t="s">
        <v>8</v>
      </c>
      <c r="EA67" s="55" t="s">
        <v>69</v>
      </c>
      <c r="EB67" s="404">
        <v>623</v>
      </c>
      <c r="EC67" s="51"/>
      <c r="ED67" s="50">
        <v>623</v>
      </c>
      <c r="EE67" s="50"/>
      <c r="EF67" s="51"/>
      <c r="EG67" s="52">
        <v>1.7447070684440461E-2</v>
      </c>
      <c r="EH67" s="51"/>
      <c r="EI67" s="405">
        <v>0</v>
      </c>
      <c r="EJ67" s="50"/>
      <c r="EK67" s="50">
        <v>0</v>
      </c>
      <c r="EL67" s="53"/>
      <c r="EM67" s="159"/>
      <c r="EN67" s="159"/>
      <c r="EO67" s="49"/>
      <c r="EP67" s="356"/>
      <c r="EQ67" s="356"/>
      <c r="ER67" s="356"/>
      <c r="ES67" s="302" t="s">
        <v>478</v>
      </c>
      <c r="ET67" s="301" t="s">
        <v>479</v>
      </c>
      <c r="EU67" s="303">
        <v>290814</v>
      </c>
      <c r="EX67" s="310"/>
    </row>
    <row r="68" spans="1:154" ht="15">
      <c r="A68" s="77" t="s">
        <v>500</v>
      </c>
      <c r="B68" s="7" t="s">
        <v>501</v>
      </c>
      <c r="C68" s="218">
        <v>12672</v>
      </c>
      <c r="D68" s="219">
        <v>13156</v>
      </c>
      <c r="E68" s="8"/>
      <c r="F68" s="8">
        <f t="shared" si="0"/>
        <v>13156</v>
      </c>
      <c r="G68" s="8"/>
      <c r="H68" s="417">
        <f t="shared" si="1"/>
        <v>13156</v>
      </c>
      <c r="I68" s="12"/>
      <c r="K68" s="430" t="s">
        <v>500</v>
      </c>
      <c r="L68" s="431" t="s">
        <v>501</v>
      </c>
      <c r="M68" s="432">
        <v>10469133244</v>
      </c>
      <c r="N68" s="433">
        <v>261560550</v>
      </c>
      <c r="O68" s="434">
        <f t="shared" si="2"/>
        <v>10207572694</v>
      </c>
      <c r="P68" s="435">
        <v>2007</v>
      </c>
      <c r="Q68" s="436">
        <v>0.94930000000000003</v>
      </c>
      <c r="R68" s="437">
        <f t="shared" si="3"/>
        <v>10752736431</v>
      </c>
      <c r="S68" s="438">
        <f t="shared" si="4"/>
        <v>261560550</v>
      </c>
      <c r="T68" s="439">
        <v>156442530</v>
      </c>
      <c r="U68" s="439">
        <v>1061635545</v>
      </c>
      <c r="V68" s="437">
        <f t="shared" si="5"/>
        <v>12232375056</v>
      </c>
      <c r="X68" s="466" t="s">
        <v>500</v>
      </c>
      <c r="Y68" s="467" t="s">
        <v>501</v>
      </c>
      <c r="Z68" s="468">
        <v>12232375056</v>
      </c>
      <c r="AA68" s="469">
        <v>68256652.812480003</v>
      </c>
      <c r="AB68" s="432">
        <v>17482557</v>
      </c>
      <c r="AC68" s="432">
        <v>833110</v>
      </c>
      <c r="AD68" s="37">
        <v>86572319.812480003</v>
      </c>
      <c r="AE68" s="470">
        <v>13156</v>
      </c>
      <c r="AF68" s="467">
        <v>6580</v>
      </c>
      <c r="AG68" s="471">
        <v>1.2748999999999999</v>
      </c>
      <c r="AI68" s="552" t="s">
        <v>500</v>
      </c>
      <c r="AJ68" s="553" t="s">
        <v>501</v>
      </c>
      <c r="AK68" s="541">
        <v>86572319.812480003</v>
      </c>
      <c r="AL68" s="777">
        <v>13156</v>
      </c>
      <c r="AM68" s="554">
        <v>6580</v>
      </c>
      <c r="AN68" s="555">
        <v>1.2748999999999999</v>
      </c>
      <c r="AO68" s="556">
        <v>0.81889999999999996</v>
      </c>
      <c r="AP68" s="557">
        <v>1.1064000000000001</v>
      </c>
      <c r="AQ68" s="555">
        <v>1.1451000000000002</v>
      </c>
      <c r="AR68" s="558" t="s">
        <v>4</v>
      </c>
      <c r="AS68" s="778" t="s">
        <v>4</v>
      </c>
      <c r="AT68" s="779" t="s">
        <v>4</v>
      </c>
      <c r="AU68" s="561">
        <v>0</v>
      </c>
      <c r="AV68" s="717" t="s">
        <v>4</v>
      </c>
      <c r="AW68" s="554">
        <v>0</v>
      </c>
      <c r="AX68" s="563" t="s">
        <v>653</v>
      </c>
      <c r="AY68" s="204">
        <v>0</v>
      </c>
      <c r="AZ68" s="554">
        <v>0</v>
      </c>
      <c r="BB68" s="234" t="s">
        <v>500</v>
      </c>
      <c r="BC68" s="235" t="s">
        <v>741</v>
      </c>
      <c r="BD68" s="227">
        <v>12232375056</v>
      </c>
      <c r="BE68" s="228">
        <v>697.73500000000001</v>
      </c>
      <c r="BF68" s="236">
        <v>17531549</v>
      </c>
      <c r="BG68" s="738">
        <v>0.81889999999999996</v>
      </c>
      <c r="BH68" s="231"/>
      <c r="BI68" s="232">
        <v>13156</v>
      </c>
      <c r="BJ68" s="237">
        <v>18.86</v>
      </c>
      <c r="BK68" s="232">
        <v>85804</v>
      </c>
      <c r="BL68" s="238">
        <v>123</v>
      </c>
      <c r="BN68" s="491" t="s">
        <v>500</v>
      </c>
      <c r="BO68" s="780" t="s">
        <v>501</v>
      </c>
      <c r="BP68" s="499">
        <v>1</v>
      </c>
      <c r="BQ68" s="493">
        <v>0.94120000000000004</v>
      </c>
      <c r="BR68" s="493">
        <v>0.93769999999999998</v>
      </c>
      <c r="BS68" s="126"/>
      <c r="BT68" s="494">
        <v>2007</v>
      </c>
      <c r="BU68" s="120">
        <v>0.94930000000000003</v>
      </c>
      <c r="BV68" s="495"/>
      <c r="BW68" s="496">
        <v>0.46500000000000002</v>
      </c>
      <c r="BX68" s="497">
        <v>0.441</v>
      </c>
      <c r="BY68" s="498">
        <v>0.7903</v>
      </c>
      <c r="CA68" s="264" t="s">
        <v>500</v>
      </c>
      <c r="CB68" s="265" t="s">
        <v>741</v>
      </c>
      <c r="CC68" s="232">
        <v>37132</v>
      </c>
      <c r="CD68" s="232">
        <v>38655</v>
      </c>
      <c r="CE68" s="232">
        <v>38919</v>
      </c>
      <c r="CF68" s="266">
        <v>38235.333333333336</v>
      </c>
      <c r="CG68" s="267">
        <v>1.1064000000000001</v>
      </c>
      <c r="CH68" s="263"/>
      <c r="CI68" s="268">
        <v>-683.66666666666424</v>
      </c>
      <c r="CJ68" s="267">
        <v>-1.7600000000000001E-2</v>
      </c>
      <c r="CL68" s="642" t="s">
        <v>500</v>
      </c>
      <c r="CM68" s="643" t="s">
        <v>741</v>
      </c>
      <c r="CN68" s="644" t="s">
        <v>4</v>
      </c>
      <c r="CO68" s="636"/>
      <c r="CP68" s="645">
        <v>13156</v>
      </c>
      <c r="CQ68" s="783">
        <v>24935195</v>
      </c>
      <c r="CR68" s="783">
        <v>0</v>
      </c>
      <c r="CS68" s="647">
        <v>24935195</v>
      </c>
      <c r="CT68" s="648">
        <v>1895.35</v>
      </c>
      <c r="CU68" s="649"/>
      <c r="CV68" s="21" t="s">
        <v>4</v>
      </c>
      <c r="CW68" s="121" t="s">
        <v>4</v>
      </c>
      <c r="CX68" s="19" t="s">
        <v>4</v>
      </c>
      <c r="CY68" s="14"/>
      <c r="CZ68" s="650">
        <v>0.441</v>
      </c>
      <c r="DA68" s="653" t="s">
        <v>4</v>
      </c>
      <c r="DB68" s="641"/>
      <c r="DC68" s="19" t="s">
        <v>4</v>
      </c>
      <c r="DE68" s="680" t="s">
        <v>500</v>
      </c>
      <c r="DF68" s="681" t="s">
        <v>501</v>
      </c>
      <c r="DG68" s="670" t="s">
        <v>653</v>
      </c>
      <c r="DH68" s="671" t="s">
        <v>4</v>
      </c>
      <c r="DI68" s="672"/>
      <c r="DJ68" s="673">
        <v>0.47899999999999998</v>
      </c>
      <c r="DK68" s="785">
        <v>0.96079999999999999</v>
      </c>
      <c r="DL68" s="682">
        <v>0.46</v>
      </c>
      <c r="DM68" s="683" t="s">
        <v>653</v>
      </c>
      <c r="DN68" s="684"/>
      <c r="DO68" s="676">
        <v>0.46500000000000002</v>
      </c>
      <c r="DP68" s="677">
        <v>0.94930000000000003</v>
      </c>
      <c r="DQ68" s="682">
        <v>0.441</v>
      </c>
      <c r="DR68" s="679">
        <v>0.441</v>
      </c>
      <c r="DS68" s="352"/>
      <c r="DT68" s="701" t="s">
        <v>653</v>
      </c>
      <c r="DU68" s="692"/>
      <c r="DV68" s="702"/>
      <c r="DX68" s="54" t="s">
        <v>416</v>
      </c>
      <c r="DY68" s="83" t="s">
        <v>70</v>
      </c>
      <c r="DZ68" s="54" t="s">
        <v>8</v>
      </c>
      <c r="EA68" s="55" t="s">
        <v>71</v>
      </c>
      <c r="EB68" s="404">
        <v>748</v>
      </c>
      <c r="EC68" s="51"/>
      <c r="ED68" s="50">
        <v>748</v>
      </c>
      <c r="EE68" s="50"/>
      <c r="EF68" s="51"/>
      <c r="EG68" s="52">
        <v>2.0947686792875547E-2</v>
      </c>
      <c r="EH68" s="51"/>
      <c r="EI68" s="405">
        <v>0</v>
      </c>
      <c r="EJ68" s="50"/>
      <c r="EK68" s="50">
        <v>0</v>
      </c>
      <c r="EL68" s="53"/>
      <c r="EM68" s="159"/>
      <c r="EN68" s="159"/>
      <c r="EO68" s="49"/>
      <c r="EP68" s="356"/>
      <c r="EQ68" s="356"/>
      <c r="ER68" s="356"/>
      <c r="ES68" s="302" t="s">
        <v>480</v>
      </c>
      <c r="ET68" s="301" t="s">
        <v>481</v>
      </c>
      <c r="EU68" s="303">
        <v>2766992</v>
      </c>
      <c r="EX68" s="310"/>
    </row>
    <row r="69" spans="1:154" ht="15">
      <c r="A69" s="77" t="s">
        <v>502</v>
      </c>
      <c r="B69" s="7" t="s">
        <v>503</v>
      </c>
      <c r="C69" s="218">
        <v>17014</v>
      </c>
      <c r="D69" s="219">
        <v>18107</v>
      </c>
      <c r="E69" s="8"/>
      <c r="F69" s="8">
        <f t="shared" si="0"/>
        <v>18107</v>
      </c>
      <c r="G69" s="8"/>
      <c r="H69" s="417">
        <f t="shared" si="1"/>
        <v>18107</v>
      </c>
      <c r="I69" s="12"/>
      <c r="K69" s="430" t="s">
        <v>502</v>
      </c>
      <c r="L69" s="431" t="s">
        <v>503</v>
      </c>
      <c r="M69" s="432">
        <v>5255333564</v>
      </c>
      <c r="N69" s="433">
        <v>215277610</v>
      </c>
      <c r="O69" s="434">
        <f t="shared" si="2"/>
        <v>5040055954</v>
      </c>
      <c r="P69" s="435">
        <v>2009</v>
      </c>
      <c r="Q69" s="436">
        <v>0.96239999999999992</v>
      </c>
      <c r="R69" s="437">
        <f t="shared" si="3"/>
        <v>5236965871</v>
      </c>
      <c r="S69" s="438">
        <f t="shared" si="4"/>
        <v>215277610</v>
      </c>
      <c r="T69" s="439">
        <v>111388028</v>
      </c>
      <c r="U69" s="439">
        <v>1565855810</v>
      </c>
      <c r="V69" s="437">
        <f t="shared" si="5"/>
        <v>7129487319</v>
      </c>
      <c r="X69" s="466" t="s">
        <v>502</v>
      </c>
      <c r="Y69" s="467" t="s">
        <v>503</v>
      </c>
      <c r="Z69" s="468">
        <v>7129487319</v>
      </c>
      <c r="AA69" s="469">
        <v>39782539.240020007</v>
      </c>
      <c r="AB69" s="432">
        <v>15838799</v>
      </c>
      <c r="AC69" s="432">
        <v>787217</v>
      </c>
      <c r="AD69" s="37">
        <v>56408555.240020007</v>
      </c>
      <c r="AE69" s="470">
        <v>18107</v>
      </c>
      <c r="AF69" s="467">
        <v>3115</v>
      </c>
      <c r="AG69" s="471">
        <v>0.60360000000000003</v>
      </c>
      <c r="AI69" s="552" t="s">
        <v>502</v>
      </c>
      <c r="AJ69" s="553" t="s">
        <v>503</v>
      </c>
      <c r="AK69" s="541">
        <v>56408555.240020007</v>
      </c>
      <c r="AL69" s="777">
        <v>18107</v>
      </c>
      <c r="AM69" s="554">
        <v>3115</v>
      </c>
      <c r="AN69" s="555">
        <v>0.60360000000000003</v>
      </c>
      <c r="AO69" s="556">
        <v>0.61639999999999995</v>
      </c>
      <c r="AP69" s="557">
        <v>0.9274</v>
      </c>
      <c r="AQ69" s="555">
        <v>0.76670000000000005</v>
      </c>
      <c r="AR69" s="558">
        <v>0.76670000000000005</v>
      </c>
      <c r="AS69" s="778">
        <v>1310.69</v>
      </c>
      <c r="AT69" s="779">
        <v>398.82999999999993</v>
      </c>
      <c r="AU69" s="561">
        <v>7221615</v>
      </c>
      <c r="AV69" s="717">
        <v>1</v>
      </c>
      <c r="AW69" s="554">
        <v>7221615</v>
      </c>
      <c r="AX69" s="563" t="s">
        <v>653</v>
      </c>
      <c r="AY69" s="204">
        <v>0</v>
      </c>
      <c r="AZ69" s="554">
        <v>7221615</v>
      </c>
      <c r="BB69" s="234" t="s">
        <v>502</v>
      </c>
      <c r="BC69" s="235" t="s">
        <v>742</v>
      </c>
      <c r="BD69" s="227">
        <v>7129487319</v>
      </c>
      <c r="BE69" s="228">
        <v>540.26900000000001</v>
      </c>
      <c r="BF69" s="236">
        <v>13196181</v>
      </c>
      <c r="BG69" s="738">
        <v>0.61639999999999995</v>
      </c>
      <c r="BH69" s="231"/>
      <c r="BI69" s="232">
        <v>18107</v>
      </c>
      <c r="BJ69" s="237">
        <v>33.51</v>
      </c>
      <c r="BK69" s="232">
        <v>94465</v>
      </c>
      <c r="BL69" s="238">
        <v>175</v>
      </c>
      <c r="BN69" s="491" t="s">
        <v>502</v>
      </c>
      <c r="BO69" s="780" t="s">
        <v>503</v>
      </c>
      <c r="BP69" s="493">
        <v>0.82779999999999998</v>
      </c>
      <c r="BQ69" s="493">
        <v>0.81920000000000004</v>
      </c>
      <c r="BR69" s="499">
        <v>0.96239999999999992</v>
      </c>
      <c r="BS69" s="126"/>
      <c r="BT69" s="494">
        <v>2009</v>
      </c>
      <c r="BU69" s="120">
        <v>0.96239999999999992</v>
      </c>
      <c r="BV69" s="495"/>
      <c r="BW69" s="496">
        <v>0.67</v>
      </c>
      <c r="BX69" s="497">
        <v>0.64500000000000002</v>
      </c>
      <c r="BY69" s="498">
        <v>1.1558999999999999</v>
      </c>
      <c r="CA69" s="264" t="s">
        <v>502</v>
      </c>
      <c r="CB69" s="265" t="s">
        <v>742</v>
      </c>
      <c r="CC69" s="232">
        <v>30781</v>
      </c>
      <c r="CD69" s="232">
        <v>32295</v>
      </c>
      <c r="CE69" s="232">
        <v>33067</v>
      </c>
      <c r="CF69" s="266">
        <v>32047.666666666668</v>
      </c>
      <c r="CG69" s="267">
        <v>0.9274</v>
      </c>
      <c r="CH69" s="263"/>
      <c r="CI69" s="268">
        <v>-1019.3333333333321</v>
      </c>
      <c r="CJ69" s="267">
        <v>-3.0800000000000001E-2</v>
      </c>
      <c r="CL69" s="642" t="s">
        <v>502</v>
      </c>
      <c r="CM69" s="643" t="s">
        <v>742</v>
      </c>
      <c r="CN69" s="644">
        <v>0.76670000000000005</v>
      </c>
      <c r="CO69" s="636"/>
      <c r="CP69" s="645">
        <v>18107</v>
      </c>
      <c r="CQ69" s="783">
        <v>21549836</v>
      </c>
      <c r="CR69" s="783">
        <v>0</v>
      </c>
      <c r="CS69" s="647">
        <v>21549836</v>
      </c>
      <c r="CT69" s="648">
        <v>1190.1400000000001</v>
      </c>
      <c r="CU69" s="649"/>
      <c r="CV69" s="21">
        <v>1310.69</v>
      </c>
      <c r="CW69" s="121">
        <v>398.82999999999993</v>
      </c>
      <c r="CX69" s="19">
        <v>0.90800000000000003</v>
      </c>
      <c r="CY69" s="14"/>
      <c r="CZ69" s="650">
        <v>0.64500000000000002</v>
      </c>
      <c r="DA69" s="653">
        <v>1</v>
      </c>
      <c r="DB69" s="641"/>
      <c r="DC69" s="19">
        <v>1</v>
      </c>
      <c r="DE69" s="680" t="s">
        <v>502</v>
      </c>
      <c r="DF69" s="681" t="s">
        <v>503</v>
      </c>
      <c r="DG69" s="670" t="s">
        <v>201</v>
      </c>
      <c r="DH69" s="671">
        <v>1</v>
      </c>
      <c r="DI69" s="672"/>
      <c r="DJ69" s="673">
        <v>0.7</v>
      </c>
      <c r="DK69" s="785">
        <v>0.83240000000000003</v>
      </c>
      <c r="DL69" s="682">
        <v>0.58299999999999996</v>
      </c>
      <c r="DM69" s="683">
        <v>0.58299999999999996</v>
      </c>
      <c r="DN69" s="684"/>
      <c r="DO69" s="676">
        <v>0.67</v>
      </c>
      <c r="DP69" s="677">
        <v>0.96239999999999992</v>
      </c>
      <c r="DQ69" s="682">
        <v>0.64500000000000002</v>
      </c>
      <c r="DR69" s="679" t="s">
        <v>653</v>
      </c>
      <c r="DS69" s="352"/>
      <c r="DT69" s="701" t="s">
        <v>653</v>
      </c>
      <c r="DU69" s="692"/>
      <c r="DV69" s="702"/>
      <c r="DX69" s="54">
        <v>320</v>
      </c>
      <c r="DY69" s="83" t="s">
        <v>264</v>
      </c>
      <c r="DZ69" s="54" t="s">
        <v>8</v>
      </c>
      <c r="EA69" s="55" t="s">
        <v>265</v>
      </c>
      <c r="EB69" s="404">
        <v>282</v>
      </c>
      <c r="EC69" s="51"/>
      <c r="ED69" s="50">
        <v>282</v>
      </c>
      <c r="EE69" s="50"/>
      <c r="EF69" s="51"/>
      <c r="EG69" s="52">
        <v>7.8973899406295511E-3</v>
      </c>
      <c r="EH69" s="51"/>
      <c r="EI69" s="405">
        <v>0</v>
      </c>
      <c r="EJ69" s="50"/>
      <c r="EK69" s="50">
        <v>0</v>
      </c>
      <c r="EL69" s="53"/>
      <c r="EM69" s="159"/>
      <c r="EN69" s="159"/>
      <c r="EO69" s="49"/>
      <c r="EP69" s="356"/>
      <c r="EQ69" s="356"/>
      <c r="ER69" s="356"/>
      <c r="ES69" s="302" t="s">
        <v>482</v>
      </c>
      <c r="ET69" s="301" t="s">
        <v>483</v>
      </c>
      <c r="EU69" s="303">
        <v>3960912</v>
      </c>
      <c r="EX69" s="310"/>
    </row>
    <row r="70" spans="1:154" ht="15">
      <c r="A70" s="77" t="s">
        <v>504</v>
      </c>
      <c r="B70" s="7" t="s">
        <v>505</v>
      </c>
      <c r="C70" s="218">
        <v>24636</v>
      </c>
      <c r="D70" s="219">
        <v>25091</v>
      </c>
      <c r="E70" s="8"/>
      <c r="F70" s="8">
        <f t="shared" ref="F70:F101" si="6">SUM(D70:E70)</f>
        <v>25091</v>
      </c>
      <c r="G70" s="8"/>
      <c r="H70" s="417">
        <f t="shared" ref="H70:H101" si="7">SUM(F70:G70)</f>
        <v>25091</v>
      </c>
      <c r="I70" s="12"/>
      <c r="K70" s="430" t="s">
        <v>504</v>
      </c>
      <c r="L70" s="431" t="s">
        <v>505</v>
      </c>
      <c r="M70" s="432">
        <v>30074404698</v>
      </c>
      <c r="N70" s="433">
        <v>32447117</v>
      </c>
      <c r="O70" s="434">
        <f t="shared" ref="O70:O101" si="8">IF(N70="NA",M70,M70-N70)</f>
        <v>30041957581</v>
      </c>
      <c r="P70" s="435">
        <v>2007</v>
      </c>
      <c r="Q70" s="436">
        <v>0.95889999999999997</v>
      </c>
      <c r="R70" s="437">
        <f t="shared" ref="R70:R101" si="9">ROUND(O70/Q70,0)</f>
        <v>31329604318</v>
      </c>
      <c r="S70" s="438">
        <f t="shared" ref="S70:S105" si="10">N70</f>
        <v>32447117</v>
      </c>
      <c r="T70" s="439">
        <v>460830945</v>
      </c>
      <c r="U70" s="439">
        <v>3216374620</v>
      </c>
      <c r="V70" s="437">
        <f t="shared" ref="V70:V101" si="11">SUM(R70:U70)</f>
        <v>35039257000</v>
      </c>
      <c r="X70" s="466" t="s">
        <v>504</v>
      </c>
      <c r="Y70" s="467" t="s">
        <v>505</v>
      </c>
      <c r="Z70" s="468">
        <v>35039257000</v>
      </c>
      <c r="AA70" s="469">
        <v>195519054.06000003</v>
      </c>
      <c r="AB70" s="432">
        <v>51098669</v>
      </c>
      <c r="AC70" s="432">
        <v>1546821</v>
      </c>
      <c r="AD70" s="37">
        <v>248164544.06000003</v>
      </c>
      <c r="AE70" s="470">
        <v>25091</v>
      </c>
      <c r="AF70" s="467">
        <v>9891</v>
      </c>
      <c r="AG70" s="471">
        <v>1.9165000000000001</v>
      </c>
      <c r="AI70" s="552" t="s">
        <v>504</v>
      </c>
      <c r="AJ70" s="553" t="s">
        <v>505</v>
      </c>
      <c r="AK70" s="541">
        <v>248164544.06000003</v>
      </c>
      <c r="AL70" s="777">
        <v>25091</v>
      </c>
      <c r="AM70" s="554">
        <v>9891</v>
      </c>
      <c r="AN70" s="555">
        <v>1.9165000000000001</v>
      </c>
      <c r="AO70" s="556">
        <v>8.2274999999999991</v>
      </c>
      <c r="AP70" s="557">
        <v>1.0441</v>
      </c>
      <c r="AQ70" s="555">
        <v>2.1114999999999999</v>
      </c>
      <c r="AR70" s="558" t="s">
        <v>4</v>
      </c>
      <c r="AS70" s="778" t="s">
        <v>4</v>
      </c>
      <c r="AT70" s="779" t="s">
        <v>4</v>
      </c>
      <c r="AU70" s="561">
        <v>0</v>
      </c>
      <c r="AV70" s="717" t="s">
        <v>4</v>
      </c>
      <c r="AW70" s="554">
        <v>0</v>
      </c>
      <c r="AX70" s="563" t="s">
        <v>653</v>
      </c>
      <c r="AY70" s="204">
        <v>0</v>
      </c>
      <c r="AZ70" s="554">
        <v>0</v>
      </c>
      <c r="BB70" s="234" t="s">
        <v>504</v>
      </c>
      <c r="BC70" s="235" t="s">
        <v>743</v>
      </c>
      <c r="BD70" s="227">
        <v>35039257000</v>
      </c>
      <c r="BE70" s="228">
        <v>198.934</v>
      </c>
      <c r="BF70" s="236">
        <v>176135085</v>
      </c>
      <c r="BG70" s="738">
        <v>8.2274999999999991</v>
      </c>
      <c r="BH70" s="231"/>
      <c r="BI70" s="232">
        <v>25091</v>
      </c>
      <c r="BJ70" s="237">
        <v>126.13</v>
      </c>
      <c r="BK70" s="232">
        <v>192201</v>
      </c>
      <c r="BL70" s="238">
        <v>966</v>
      </c>
      <c r="BN70" s="491" t="s">
        <v>504</v>
      </c>
      <c r="BO70" s="780" t="s">
        <v>505</v>
      </c>
      <c r="BP70" s="493">
        <v>0.97030000000000005</v>
      </c>
      <c r="BQ70" s="493">
        <v>0.93689999999999996</v>
      </c>
      <c r="BR70" s="493">
        <v>0.96970000000000001</v>
      </c>
      <c r="BS70" s="126"/>
      <c r="BT70" s="494">
        <v>2007</v>
      </c>
      <c r="BU70" s="120">
        <v>0.95889999999999997</v>
      </c>
      <c r="BV70" s="495"/>
      <c r="BW70" s="496">
        <v>0.45250000000000001</v>
      </c>
      <c r="BX70" s="497">
        <v>0.434</v>
      </c>
      <c r="BY70" s="498">
        <v>0.77780000000000005</v>
      </c>
      <c r="CA70" s="264" t="s">
        <v>504</v>
      </c>
      <c r="CB70" s="265" t="s">
        <v>743</v>
      </c>
      <c r="CC70" s="232">
        <v>35120</v>
      </c>
      <c r="CD70" s="232">
        <v>36493</v>
      </c>
      <c r="CE70" s="232">
        <v>36629</v>
      </c>
      <c r="CF70" s="266">
        <v>36080.666666666664</v>
      </c>
      <c r="CG70" s="267">
        <v>1.0441</v>
      </c>
      <c r="CH70" s="263"/>
      <c r="CI70" s="268">
        <v>-548.33333333333576</v>
      </c>
      <c r="CJ70" s="267">
        <v>-1.4999999999999999E-2</v>
      </c>
      <c r="CL70" s="642" t="s">
        <v>504</v>
      </c>
      <c r="CM70" s="643" t="s">
        <v>743</v>
      </c>
      <c r="CN70" s="644" t="s">
        <v>4</v>
      </c>
      <c r="CO70" s="636"/>
      <c r="CP70" s="645">
        <v>25091</v>
      </c>
      <c r="CQ70" s="783">
        <v>65377120</v>
      </c>
      <c r="CR70" s="783">
        <v>0</v>
      </c>
      <c r="CS70" s="647">
        <v>65377120</v>
      </c>
      <c r="CT70" s="648">
        <v>2605.6</v>
      </c>
      <c r="CU70" s="649"/>
      <c r="CV70" s="21" t="s">
        <v>4</v>
      </c>
      <c r="CW70" s="121" t="s">
        <v>4</v>
      </c>
      <c r="CX70" s="19" t="s">
        <v>4</v>
      </c>
      <c r="CY70" s="14"/>
      <c r="CZ70" s="650">
        <v>0.434</v>
      </c>
      <c r="DA70" s="653" t="s">
        <v>4</v>
      </c>
      <c r="DB70" s="641"/>
      <c r="DC70" s="19" t="s">
        <v>4</v>
      </c>
      <c r="DE70" s="680" t="s">
        <v>504</v>
      </c>
      <c r="DF70" s="681" t="s">
        <v>505</v>
      </c>
      <c r="DG70" s="670" t="s">
        <v>653</v>
      </c>
      <c r="DH70" s="671" t="s">
        <v>4</v>
      </c>
      <c r="DI70" s="672"/>
      <c r="DJ70" s="673">
        <v>0.45250000000000001</v>
      </c>
      <c r="DK70" s="785">
        <v>0.94799999999999995</v>
      </c>
      <c r="DL70" s="682">
        <v>0.42899999999999999</v>
      </c>
      <c r="DM70" s="683" t="s">
        <v>653</v>
      </c>
      <c r="DN70" s="684"/>
      <c r="DO70" s="676">
        <v>0.45250000000000001</v>
      </c>
      <c r="DP70" s="677">
        <v>0.95889999999999997</v>
      </c>
      <c r="DQ70" s="682">
        <v>0.434</v>
      </c>
      <c r="DR70" s="679">
        <v>0.434</v>
      </c>
      <c r="DS70" s="352"/>
      <c r="DT70" s="701" t="s">
        <v>653</v>
      </c>
      <c r="DU70" s="692"/>
      <c r="DV70" s="702"/>
      <c r="DX70" s="60">
        <v>320</v>
      </c>
      <c r="DY70" s="84" t="s">
        <v>296</v>
      </c>
      <c r="DZ70" s="60" t="s">
        <v>8</v>
      </c>
      <c r="EA70" s="61" t="s">
        <v>297</v>
      </c>
      <c r="EB70" s="404">
        <v>664</v>
      </c>
      <c r="EC70" s="62"/>
      <c r="ED70" s="63">
        <v>664</v>
      </c>
      <c r="EE70" s="63">
        <v>35708</v>
      </c>
      <c r="EF70" s="62"/>
      <c r="EG70" s="64">
        <v>1.8595272768007168E-2</v>
      </c>
      <c r="EH70" s="62"/>
      <c r="EI70" s="405">
        <v>0</v>
      </c>
      <c r="EJ70" s="63"/>
      <c r="EK70" s="63">
        <v>0</v>
      </c>
      <c r="EL70" s="65"/>
      <c r="EM70" s="160"/>
      <c r="EN70" s="160"/>
      <c r="EO70" s="128"/>
      <c r="EP70" s="356"/>
      <c r="EQ70" s="356"/>
      <c r="ER70" s="356"/>
      <c r="ES70" s="302" t="s">
        <v>484</v>
      </c>
      <c r="ET70" s="301" t="s">
        <v>485</v>
      </c>
      <c r="EU70" s="303">
        <v>463268</v>
      </c>
      <c r="EX70" s="310"/>
    </row>
    <row r="71" spans="1:154" ht="15">
      <c r="A71" s="77" t="s">
        <v>506</v>
      </c>
      <c r="B71" s="7" t="s">
        <v>507</v>
      </c>
      <c r="C71" s="218">
        <v>2357</v>
      </c>
      <c r="D71" s="219">
        <v>3135</v>
      </c>
      <c r="E71" s="8"/>
      <c r="F71" s="8">
        <f t="shared" si="6"/>
        <v>3135</v>
      </c>
      <c r="G71" s="8"/>
      <c r="H71" s="417">
        <f t="shared" si="7"/>
        <v>3135</v>
      </c>
      <c r="I71" s="12"/>
      <c r="K71" s="430" t="s">
        <v>506</v>
      </c>
      <c r="L71" s="431" t="s">
        <v>507</v>
      </c>
      <c r="M71" s="432">
        <v>1469297609</v>
      </c>
      <c r="N71" s="433">
        <v>173323473</v>
      </c>
      <c r="O71" s="434">
        <f t="shared" si="8"/>
        <v>1295974136</v>
      </c>
      <c r="P71" s="435">
        <v>2007</v>
      </c>
      <c r="Q71" s="436">
        <v>0.89990000000000003</v>
      </c>
      <c r="R71" s="437">
        <f t="shared" si="9"/>
        <v>1440131277</v>
      </c>
      <c r="S71" s="438">
        <f t="shared" si="10"/>
        <v>173323473</v>
      </c>
      <c r="T71" s="439">
        <v>98778232</v>
      </c>
      <c r="U71" s="439">
        <v>291663025</v>
      </c>
      <c r="V71" s="437">
        <f t="shared" si="11"/>
        <v>2003896007</v>
      </c>
      <c r="X71" s="466" t="s">
        <v>506</v>
      </c>
      <c r="Y71" s="467" t="s">
        <v>507</v>
      </c>
      <c r="Z71" s="468">
        <v>2003896007</v>
      </c>
      <c r="AA71" s="469">
        <v>11181739.719060002</v>
      </c>
      <c r="AB71" s="432">
        <v>2840382</v>
      </c>
      <c r="AC71" s="432">
        <v>148646</v>
      </c>
      <c r="AD71" s="37">
        <v>14170767.719060002</v>
      </c>
      <c r="AE71" s="470">
        <v>3135</v>
      </c>
      <c r="AF71" s="467">
        <v>4520</v>
      </c>
      <c r="AG71" s="471">
        <v>0.87580000000000002</v>
      </c>
      <c r="AI71" s="552" t="s">
        <v>506</v>
      </c>
      <c r="AJ71" s="553" t="s">
        <v>507</v>
      </c>
      <c r="AK71" s="541">
        <v>14170767.719060002</v>
      </c>
      <c r="AL71" s="777">
        <v>3135</v>
      </c>
      <c r="AM71" s="554">
        <v>4520</v>
      </c>
      <c r="AN71" s="555">
        <v>0.87580000000000002</v>
      </c>
      <c r="AO71" s="556">
        <v>0.17449999999999999</v>
      </c>
      <c r="AP71" s="557">
        <v>0.85699999999999998</v>
      </c>
      <c r="AQ71" s="555">
        <v>0.7962999999999999</v>
      </c>
      <c r="AR71" s="558">
        <v>0.7962999999999999</v>
      </c>
      <c r="AS71" s="778">
        <v>1361.29</v>
      </c>
      <c r="AT71" s="779">
        <v>348.23</v>
      </c>
      <c r="AU71" s="561">
        <v>1091701</v>
      </c>
      <c r="AV71" s="717">
        <v>1</v>
      </c>
      <c r="AW71" s="554">
        <v>1091701</v>
      </c>
      <c r="AX71" s="563" t="s">
        <v>653</v>
      </c>
      <c r="AY71" s="204">
        <v>0</v>
      </c>
      <c r="AZ71" s="554">
        <v>1091701</v>
      </c>
      <c r="BB71" s="234" t="s">
        <v>506</v>
      </c>
      <c r="BC71" s="235" t="s">
        <v>744</v>
      </c>
      <c r="BD71" s="227">
        <v>2003896007</v>
      </c>
      <c r="BE71" s="228">
        <v>536.47900000000004</v>
      </c>
      <c r="BF71" s="236">
        <v>3735274</v>
      </c>
      <c r="BG71" s="738">
        <v>0.17449999999999999</v>
      </c>
      <c r="BH71" s="231"/>
      <c r="BI71" s="232">
        <v>3135</v>
      </c>
      <c r="BJ71" s="237">
        <v>5.84</v>
      </c>
      <c r="BK71" s="232">
        <v>21111</v>
      </c>
      <c r="BL71" s="238">
        <v>39</v>
      </c>
      <c r="BN71" s="491" t="s">
        <v>506</v>
      </c>
      <c r="BO71" s="780" t="s">
        <v>507</v>
      </c>
      <c r="BP71" s="499">
        <v>0.98070000000000002</v>
      </c>
      <c r="BQ71" s="493">
        <v>0.91800000000000004</v>
      </c>
      <c r="BR71" s="493">
        <v>0.8609</v>
      </c>
      <c r="BS71" s="126"/>
      <c r="BT71" s="494">
        <v>2007</v>
      </c>
      <c r="BU71" s="120">
        <v>0.89990000000000003</v>
      </c>
      <c r="BV71" s="495"/>
      <c r="BW71" s="496">
        <v>0.78</v>
      </c>
      <c r="BX71" s="497">
        <v>0.70199999999999996</v>
      </c>
      <c r="BY71" s="498">
        <v>1.2581</v>
      </c>
      <c r="CA71" s="264" t="s">
        <v>506</v>
      </c>
      <c r="CB71" s="265" t="s">
        <v>744</v>
      </c>
      <c r="CC71" s="232">
        <v>28661</v>
      </c>
      <c r="CD71" s="232">
        <v>29487</v>
      </c>
      <c r="CE71" s="232">
        <v>30694</v>
      </c>
      <c r="CF71" s="266">
        <v>29614</v>
      </c>
      <c r="CG71" s="267">
        <v>0.85699999999999998</v>
      </c>
      <c r="CH71" s="263"/>
      <c r="CI71" s="268">
        <v>-1080</v>
      </c>
      <c r="CJ71" s="267">
        <v>-3.5200000000000002E-2</v>
      </c>
      <c r="CL71" s="642" t="s">
        <v>506</v>
      </c>
      <c r="CM71" s="643" t="s">
        <v>744</v>
      </c>
      <c r="CN71" s="644">
        <v>0.7962999999999999</v>
      </c>
      <c r="CO71" s="636"/>
      <c r="CP71" s="645">
        <v>3135</v>
      </c>
      <c r="CQ71" s="783">
        <v>3557434</v>
      </c>
      <c r="CR71" s="783">
        <v>0</v>
      </c>
      <c r="CS71" s="647">
        <v>3557434</v>
      </c>
      <c r="CT71" s="648">
        <v>1134.75</v>
      </c>
      <c r="CU71" s="649"/>
      <c r="CV71" s="21">
        <v>1361.29</v>
      </c>
      <c r="CW71" s="121">
        <v>348.23</v>
      </c>
      <c r="CX71" s="19">
        <v>0.83399999999999996</v>
      </c>
      <c r="CY71" s="14"/>
      <c r="CZ71" s="650">
        <v>0.70199999999999996</v>
      </c>
      <c r="DA71" s="653">
        <v>1</v>
      </c>
      <c r="DB71" s="641"/>
      <c r="DC71" s="19">
        <v>1</v>
      </c>
      <c r="DE71" s="680" t="s">
        <v>506</v>
      </c>
      <c r="DF71" s="681" t="s">
        <v>507</v>
      </c>
      <c r="DG71" s="670" t="s">
        <v>201</v>
      </c>
      <c r="DH71" s="671">
        <v>1</v>
      </c>
      <c r="DI71" s="672"/>
      <c r="DJ71" s="673">
        <v>0.78</v>
      </c>
      <c r="DK71" s="785">
        <v>0.93889999999999996</v>
      </c>
      <c r="DL71" s="682">
        <v>0.73199999999999998</v>
      </c>
      <c r="DM71" s="683">
        <v>0.73199999999999998</v>
      </c>
      <c r="DN71" s="684"/>
      <c r="DO71" s="676">
        <v>0.78</v>
      </c>
      <c r="DP71" s="677">
        <v>0.89990000000000003</v>
      </c>
      <c r="DQ71" s="682">
        <v>0.70199999999999996</v>
      </c>
      <c r="DR71" s="679" t="s">
        <v>653</v>
      </c>
      <c r="DS71" s="352"/>
      <c r="DT71" s="701" t="s">
        <v>653</v>
      </c>
      <c r="DU71" s="692"/>
      <c r="DV71" s="702"/>
      <c r="DX71" s="60" t="s">
        <v>418</v>
      </c>
      <c r="DY71" s="84" t="s">
        <v>418</v>
      </c>
      <c r="DZ71" s="60" t="s">
        <v>901</v>
      </c>
      <c r="EA71" s="61" t="s">
        <v>419</v>
      </c>
      <c r="EB71" s="404">
        <v>7175</v>
      </c>
      <c r="EC71" s="62"/>
      <c r="ED71" s="63">
        <v>7175</v>
      </c>
      <c r="EE71" s="63">
        <v>7175</v>
      </c>
      <c r="EF71" s="62"/>
      <c r="EG71" s="64"/>
      <c r="EH71" s="62"/>
      <c r="EI71" s="405">
        <v>3631913</v>
      </c>
      <c r="EJ71" s="63"/>
      <c r="EK71" s="63">
        <v>3631913</v>
      </c>
      <c r="EL71" s="63">
        <v>3631913</v>
      </c>
      <c r="EM71" s="160">
        <v>0</v>
      </c>
      <c r="EN71" s="160"/>
      <c r="EO71" s="128"/>
      <c r="EP71" s="356"/>
      <c r="EQ71" s="356"/>
      <c r="ER71" s="356"/>
      <c r="ES71" s="302" t="s">
        <v>486</v>
      </c>
      <c r="ET71" s="301" t="s">
        <v>487</v>
      </c>
      <c r="EU71" s="303">
        <v>0</v>
      </c>
      <c r="EX71" s="310"/>
    </row>
    <row r="72" spans="1:154" ht="15">
      <c r="A72" s="77" t="s">
        <v>508</v>
      </c>
      <c r="B72" s="7" t="s">
        <v>509</v>
      </c>
      <c r="C72" s="218">
        <v>23644</v>
      </c>
      <c r="D72" s="219">
        <v>23644</v>
      </c>
      <c r="E72" s="8"/>
      <c r="F72" s="8">
        <f t="shared" si="6"/>
        <v>23644</v>
      </c>
      <c r="G72" s="8"/>
      <c r="H72" s="417">
        <f t="shared" si="7"/>
        <v>23644</v>
      </c>
      <c r="I72" s="12"/>
      <c r="K72" s="430" t="s">
        <v>508</v>
      </c>
      <c r="L72" s="431" t="s">
        <v>509</v>
      </c>
      <c r="M72" s="432">
        <v>10295119840</v>
      </c>
      <c r="N72" s="433">
        <v>130066492</v>
      </c>
      <c r="O72" s="434">
        <f t="shared" si="8"/>
        <v>10165053348</v>
      </c>
      <c r="P72" s="435">
        <v>2006</v>
      </c>
      <c r="Q72" s="436">
        <v>0.82530000000000003</v>
      </c>
      <c r="R72" s="437">
        <f t="shared" si="9"/>
        <v>12316797950</v>
      </c>
      <c r="S72" s="438">
        <f t="shared" si="10"/>
        <v>130066492</v>
      </c>
      <c r="T72" s="439">
        <v>218143126</v>
      </c>
      <c r="U72" s="439">
        <v>1509966424</v>
      </c>
      <c r="V72" s="437">
        <f t="shared" si="11"/>
        <v>14174973992</v>
      </c>
      <c r="X72" s="466" t="s">
        <v>508</v>
      </c>
      <c r="Y72" s="467" t="s">
        <v>509</v>
      </c>
      <c r="Z72" s="468">
        <v>14174973992</v>
      </c>
      <c r="AA72" s="469">
        <v>79096354.875360012</v>
      </c>
      <c r="AB72" s="432">
        <v>31961153</v>
      </c>
      <c r="AC72" s="432">
        <v>1027753</v>
      </c>
      <c r="AD72" s="37">
        <v>112085260.87536001</v>
      </c>
      <c r="AE72" s="470">
        <v>23644</v>
      </c>
      <c r="AF72" s="467">
        <v>4741</v>
      </c>
      <c r="AG72" s="471">
        <v>0.91859999999999997</v>
      </c>
      <c r="AI72" s="552" t="s">
        <v>508</v>
      </c>
      <c r="AJ72" s="553" t="s">
        <v>509</v>
      </c>
      <c r="AK72" s="541">
        <v>112085260.87536001</v>
      </c>
      <c r="AL72" s="777">
        <v>23644</v>
      </c>
      <c r="AM72" s="554">
        <v>4741</v>
      </c>
      <c r="AN72" s="555">
        <v>0.91859999999999997</v>
      </c>
      <c r="AO72" s="556">
        <v>0.86350000000000005</v>
      </c>
      <c r="AP72" s="557">
        <v>1.0593999999999999</v>
      </c>
      <c r="AQ72" s="555">
        <v>0.98350000000000004</v>
      </c>
      <c r="AR72" s="558">
        <v>0.98350000000000004</v>
      </c>
      <c r="AS72" s="778">
        <v>1681.31</v>
      </c>
      <c r="AT72" s="779">
        <v>28.210000000000036</v>
      </c>
      <c r="AU72" s="561">
        <v>666997</v>
      </c>
      <c r="AV72" s="717">
        <v>0.78700000000000003</v>
      </c>
      <c r="AW72" s="554">
        <v>524927</v>
      </c>
      <c r="AX72" s="563" t="s">
        <v>653</v>
      </c>
      <c r="AY72" s="204">
        <v>0</v>
      </c>
      <c r="AZ72" s="554">
        <v>524927</v>
      </c>
      <c r="BB72" s="234" t="s">
        <v>508</v>
      </c>
      <c r="BC72" s="235" t="s">
        <v>745</v>
      </c>
      <c r="BD72" s="227">
        <v>14174973992</v>
      </c>
      <c r="BE72" s="228">
        <v>766.81799999999998</v>
      </c>
      <c r="BF72" s="236">
        <v>18485448</v>
      </c>
      <c r="BG72" s="738">
        <v>0.86350000000000005</v>
      </c>
      <c r="BH72" s="231"/>
      <c r="BI72" s="232">
        <v>23644</v>
      </c>
      <c r="BJ72" s="237">
        <v>30.83</v>
      </c>
      <c r="BK72" s="232">
        <v>176056</v>
      </c>
      <c r="BL72" s="238">
        <v>230</v>
      </c>
      <c r="BN72" s="491" t="s">
        <v>508</v>
      </c>
      <c r="BO72" s="780" t="s">
        <v>509</v>
      </c>
      <c r="BP72" s="493">
        <v>0.89370000000000005</v>
      </c>
      <c r="BQ72" s="493">
        <v>0.82699999999999996</v>
      </c>
      <c r="BR72" s="493">
        <v>0.8012999999999999</v>
      </c>
      <c r="BS72" s="126"/>
      <c r="BT72" s="494">
        <v>2006</v>
      </c>
      <c r="BU72" s="120">
        <v>0.82530000000000003</v>
      </c>
      <c r="BV72" s="495"/>
      <c r="BW72" s="496">
        <v>0.59</v>
      </c>
      <c r="BX72" s="497">
        <v>0.48699999999999999</v>
      </c>
      <c r="BY72" s="498">
        <v>0.87280000000000002</v>
      </c>
      <c r="CA72" s="264" t="s">
        <v>508</v>
      </c>
      <c r="CB72" s="265" t="s">
        <v>745</v>
      </c>
      <c r="CC72" s="232">
        <v>33122</v>
      </c>
      <c r="CD72" s="232">
        <v>36771</v>
      </c>
      <c r="CE72" s="232">
        <v>39932</v>
      </c>
      <c r="CF72" s="266">
        <v>36608.333333333336</v>
      </c>
      <c r="CG72" s="267">
        <v>1.0593999999999999</v>
      </c>
      <c r="CH72" s="263"/>
      <c r="CI72" s="268">
        <v>-3323.6666666666642</v>
      </c>
      <c r="CJ72" s="267">
        <v>-8.3199999999999996E-2</v>
      </c>
      <c r="CL72" s="642" t="s">
        <v>508</v>
      </c>
      <c r="CM72" s="643" t="s">
        <v>745</v>
      </c>
      <c r="CN72" s="644">
        <v>0.98350000000000004</v>
      </c>
      <c r="CO72" s="636"/>
      <c r="CP72" s="645">
        <v>23644</v>
      </c>
      <c r="CQ72" s="783">
        <v>31297525</v>
      </c>
      <c r="CR72" s="783">
        <v>0</v>
      </c>
      <c r="CS72" s="647">
        <v>31297525</v>
      </c>
      <c r="CT72" s="648">
        <v>1323.7</v>
      </c>
      <c r="CU72" s="649"/>
      <c r="CV72" s="21">
        <v>1681.31</v>
      </c>
      <c r="CW72" s="121">
        <v>28.210000000000036</v>
      </c>
      <c r="CX72" s="19">
        <v>0.78700000000000003</v>
      </c>
      <c r="CY72" s="14"/>
      <c r="CZ72" s="650">
        <v>0.48699999999999999</v>
      </c>
      <c r="DA72" s="653" t="s">
        <v>4</v>
      </c>
      <c r="DB72" s="641"/>
      <c r="DC72" s="19">
        <v>0.78700000000000003</v>
      </c>
      <c r="DE72" s="680" t="s">
        <v>508</v>
      </c>
      <c r="DF72" s="681" t="s">
        <v>509</v>
      </c>
      <c r="DG72" s="670" t="s">
        <v>201</v>
      </c>
      <c r="DH72" s="671">
        <v>0.78700000000000003</v>
      </c>
      <c r="DI72" s="672"/>
      <c r="DJ72" s="673">
        <v>0.503</v>
      </c>
      <c r="DK72" s="785">
        <v>0.87809999999999999</v>
      </c>
      <c r="DL72" s="682">
        <v>0.442</v>
      </c>
      <c r="DM72" s="683" t="s">
        <v>653</v>
      </c>
      <c r="DN72" s="684"/>
      <c r="DO72" s="676">
        <v>0.59</v>
      </c>
      <c r="DP72" s="677">
        <v>0.82530000000000003</v>
      </c>
      <c r="DQ72" s="682">
        <v>0.48699999999999999</v>
      </c>
      <c r="DR72" s="679">
        <v>0.48699999999999999</v>
      </c>
      <c r="DS72" s="352"/>
      <c r="DT72" s="701" t="s">
        <v>653</v>
      </c>
      <c r="DU72" s="692"/>
      <c r="DV72" s="702" t="s">
        <v>913</v>
      </c>
      <c r="DX72" s="71" t="s">
        <v>420</v>
      </c>
      <c r="DY72" s="86" t="s">
        <v>420</v>
      </c>
      <c r="DZ72" s="71" t="s">
        <v>901</v>
      </c>
      <c r="EA72" s="72" t="s">
        <v>421</v>
      </c>
      <c r="EB72" s="404">
        <v>52850</v>
      </c>
      <c r="EC72" s="56"/>
      <c r="ED72" s="57">
        <v>52850</v>
      </c>
      <c r="EE72" s="57"/>
      <c r="EF72" s="56"/>
      <c r="EG72" s="73">
        <v>0.96496193101937222</v>
      </c>
      <c r="EH72" s="56"/>
      <c r="EI72" s="405">
        <v>0</v>
      </c>
      <c r="EJ72" s="57"/>
      <c r="EK72" s="57">
        <v>0</v>
      </c>
      <c r="EL72" s="57">
        <v>0</v>
      </c>
      <c r="EM72" s="158">
        <v>0</v>
      </c>
      <c r="EN72" s="158"/>
      <c r="EO72" s="58"/>
      <c r="EP72" s="356"/>
      <c r="EQ72" s="356"/>
      <c r="ER72" s="356"/>
      <c r="ES72" s="302" t="s">
        <v>488</v>
      </c>
      <c r="ET72" s="301" t="s">
        <v>489</v>
      </c>
      <c r="EU72" s="303">
        <v>107247</v>
      </c>
      <c r="EX72" s="310"/>
    </row>
    <row r="73" spans="1:154" ht="15">
      <c r="A73" s="77" t="s">
        <v>510</v>
      </c>
      <c r="B73" s="7" t="s">
        <v>511</v>
      </c>
      <c r="C73" s="218">
        <v>7272</v>
      </c>
      <c r="D73" s="219">
        <v>19383</v>
      </c>
      <c r="E73" s="8"/>
      <c r="F73" s="8">
        <f t="shared" si="6"/>
        <v>19383</v>
      </c>
      <c r="G73" s="8"/>
      <c r="H73" s="417">
        <f t="shared" si="7"/>
        <v>19383</v>
      </c>
      <c r="I73" s="12"/>
      <c r="K73" s="430" t="s">
        <v>510</v>
      </c>
      <c r="L73" s="431" t="s">
        <v>511</v>
      </c>
      <c r="M73" s="432">
        <v>14060024025</v>
      </c>
      <c r="N73" s="433">
        <v>273778860</v>
      </c>
      <c r="O73" s="434">
        <f t="shared" si="8"/>
        <v>13786245165</v>
      </c>
      <c r="P73" s="435">
        <v>2009</v>
      </c>
      <c r="Q73" s="436">
        <v>0.98970000000000002</v>
      </c>
      <c r="R73" s="437">
        <f t="shared" si="9"/>
        <v>13929721294</v>
      </c>
      <c r="S73" s="438">
        <f t="shared" si="10"/>
        <v>273778860</v>
      </c>
      <c r="T73" s="439">
        <v>235506007</v>
      </c>
      <c r="U73" s="439">
        <v>1185686174</v>
      </c>
      <c r="V73" s="437">
        <f t="shared" si="11"/>
        <v>15624692335</v>
      </c>
      <c r="X73" s="466" t="s">
        <v>510</v>
      </c>
      <c r="Y73" s="467" t="s">
        <v>511</v>
      </c>
      <c r="Z73" s="468">
        <v>15624692335</v>
      </c>
      <c r="AA73" s="469">
        <v>87185783.229300007</v>
      </c>
      <c r="AB73" s="432">
        <v>20651285</v>
      </c>
      <c r="AC73" s="432">
        <v>633178</v>
      </c>
      <c r="AD73" s="37">
        <v>108470246.22930001</v>
      </c>
      <c r="AE73" s="470">
        <v>19383</v>
      </c>
      <c r="AF73" s="467">
        <v>5596</v>
      </c>
      <c r="AG73" s="471">
        <v>1.0843</v>
      </c>
      <c r="AI73" s="552" t="s">
        <v>510</v>
      </c>
      <c r="AJ73" s="553" t="s">
        <v>511</v>
      </c>
      <c r="AK73" s="541">
        <v>108470246.22930001</v>
      </c>
      <c r="AL73" s="777">
        <v>19383</v>
      </c>
      <c r="AM73" s="554">
        <v>5596</v>
      </c>
      <c r="AN73" s="555">
        <v>1.0843</v>
      </c>
      <c r="AO73" s="556">
        <v>1.8253999999999999</v>
      </c>
      <c r="AP73" s="557">
        <v>1.3138000000000001</v>
      </c>
      <c r="AQ73" s="555">
        <v>1.2730999999999999</v>
      </c>
      <c r="AR73" s="558" t="s">
        <v>4</v>
      </c>
      <c r="AS73" s="778" t="s">
        <v>4</v>
      </c>
      <c r="AT73" s="779" t="s">
        <v>4</v>
      </c>
      <c r="AU73" s="561">
        <v>0</v>
      </c>
      <c r="AV73" s="717" t="s">
        <v>4</v>
      </c>
      <c r="AW73" s="554">
        <v>0</v>
      </c>
      <c r="AX73" s="563" t="s">
        <v>653</v>
      </c>
      <c r="AY73" s="204">
        <v>0</v>
      </c>
      <c r="AZ73" s="554">
        <v>0</v>
      </c>
      <c r="BB73" s="234" t="s">
        <v>510</v>
      </c>
      <c r="BC73" s="235" t="s">
        <v>746</v>
      </c>
      <c r="BD73" s="227">
        <v>15624692335</v>
      </c>
      <c r="BE73" s="228">
        <v>399.83800000000002</v>
      </c>
      <c r="BF73" s="236">
        <v>39077557</v>
      </c>
      <c r="BG73" s="738">
        <v>1.8253999999999999</v>
      </c>
      <c r="BH73" s="231"/>
      <c r="BI73" s="232">
        <v>19383</v>
      </c>
      <c r="BJ73" s="237">
        <v>48.48</v>
      </c>
      <c r="BK73" s="232">
        <v>129596</v>
      </c>
      <c r="BL73" s="238">
        <v>324</v>
      </c>
      <c r="BN73" s="491" t="s">
        <v>510</v>
      </c>
      <c r="BO73" s="780" t="s">
        <v>511</v>
      </c>
      <c r="BP73" s="493">
        <v>0.83140000000000003</v>
      </c>
      <c r="BQ73" s="493">
        <v>0.79330000000000001</v>
      </c>
      <c r="BR73" s="499">
        <v>0.98970000000000002</v>
      </c>
      <c r="BS73" s="126"/>
      <c r="BT73" s="494">
        <v>2009</v>
      </c>
      <c r="BU73" s="120">
        <v>0.98970000000000002</v>
      </c>
      <c r="BV73" s="495"/>
      <c r="BW73" s="496">
        <v>0.85799999999999998</v>
      </c>
      <c r="BX73" s="497">
        <v>0.84899999999999998</v>
      </c>
      <c r="BY73" s="498">
        <v>1.5215000000000001</v>
      </c>
      <c r="CA73" s="264" t="s">
        <v>510</v>
      </c>
      <c r="CB73" s="265" t="s">
        <v>746</v>
      </c>
      <c r="CC73" s="232">
        <v>42636</v>
      </c>
      <c r="CD73" s="232">
        <v>46501</v>
      </c>
      <c r="CE73" s="232">
        <v>47063</v>
      </c>
      <c r="CF73" s="266">
        <v>45400</v>
      </c>
      <c r="CG73" s="267">
        <v>1.3138000000000001</v>
      </c>
      <c r="CH73" s="263"/>
      <c r="CI73" s="268">
        <v>-1663</v>
      </c>
      <c r="CJ73" s="267">
        <v>-3.5299999999999998E-2</v>
      </c>
      <c r="CL73" s="642" t="s">
        <v>510</v>
      </c>
      <c r="CM73" s="643" t="s">
        <v>746</v>
      </c>
      <c r="CN73" s="644" t="s">
        <v>4</v>
      </c>
      <c r="CO73" s="636"/>
      <c r="CP73" s="645">
        <v>19383</v>
      </c>
      <c r="CQ73" s="783">
        <v>61570479</v>
      </c>
      <c r="CR73" s="783">
        <v>18899074</v>
      </c>
      <c r="CS73" s="647">
        <v>80469553</v>
      </c>
      <c r="CT73" s="648">
        <v>4151.55</v>
      </c>
      <c r="CU73" s="649"/>
      <c r="CV73" s="21" t="s">
        <v>4</v>
      </c>
      <c r="CW73" s="121" t="s">
        <v>4</v>
      </c>
      <c r="CX73" s="19" t="s">
        <v>4</v>
      </c>
      <c r="CY73" s="14"/>
      <c r="CZ73" s="650">
        <v>0.84899999999999998</v>
      </c>
      <c r="DA73" s="653">
        <v>1</v>
      </c>
      <c r="DB73" s="641"/>
      <c r="DC73" s="19" t="s">
        <v>4</v>
      </c>
      <c r="DE73" s="680" t="s">
        <v>510</v>
      </c>
      <c r="DF73" s="681" t="s">
        <v>511</v>
      </c>
      <c r="DG73" s="670" t="s">
        <v>653</v>
      </c>
      <c r="DH73" s="671" t="s">
        <v>4</v>
      </c>
      <c r="DI73" s="672"/>
      <c r="DJ73" s="673">
        <v>0.998</v>
      </c>
      <c r="DK73" s="785">
        <v>0.82340000000000002</v>
      </c>
      <c r="DL73" s="682">
        <v>0.82199999999999995</v>
      </c>
      <c r="DM73" s="683">
        <v>0.82199999999999995</v>
      </c>
      <c r="DN73" s="684"/>
      <c r="DO73" s="676">
        <v>0.85799999999999998</v>
      </c>
      <c r="DP73" s="677">
        <v>0.98970000000000002</v>
      </c>
      <c r="DQ73" s="682">
        <v>0.84899999999999998</v>
      </c>
      <c r="DR73" s="679" t="s">
        <v>653</v>
      </c>
      <c r="DS73" s="352"/>
      <c r="DT73" s="701" t="s">
        <v>653</v>
      </c>
      <c r="DU73" s="692"/>
      <c r="DV73" s="702"/>
      <c r="DX73" s="54" t="s">
        <v>420</v>
      </c>
      <c r="DY73" s="83" t="s">
        <v>72</v>
      </c>
      <c r="DZ73" s="54" t="s">
        <v>8</v>
      </c>
      <c r="EA73" s="55" t="s">
        <v>73</v>
      </c>
      <c r="EB73" s="404">
        <v>358</v>
      </c>
      <c r="EC73" s="51"/>
      <c r="ED73" s="50">
        <v>358</v>
      </c>
      <c r="EE73" s="50"/>
      <c r="EF73" s="51"/>
      <c r="EG73" s="52">
        <v>6.5365443955522282E-3</v>
      </c>
      <c r="EH73" s="51"/>
      <c r="EI73" s="405">
        <v>0</v>
      </c>
      <c r="EJ73" s="50"/>
      <c r="EK73" s="50">
        <v>0</v>
      </c>
      <c r="EL73" s="53"/>
      <c r="EM73" s="159"/>
      <c r="EN73" s="159"/>
      <c r="EO73" s="49"/>
      <c r="EP73" s="356"/>
      <c r="EQ73" s="356"/>
      <c r="ER73" s="356"/>
      <c r="ES73" s="302" t="s">
        <v>490</v>
      </c>
      <c r="ET73" s="301" t="s">
        <v>491</v>
      </c>
      <c r="EU73" s="303">
        <v>1563000</v>
      </c>
      <c r="EX73" s="310"/>
    </row>
    <row r="74" spans="1:154" ht="15">
      <c r="A74" s="77" t="s">
        <v>512</v>
      </c>
      <c r="B74" s="7" t="s">
        <v>513</v>
      </c>
      <c r="C74" s="218">
        <v>1455</v>
      </c>
      <c r="D74" s="219">
        <v>1809</v>
      </c>
      <c r="E74" s="8"/>
      <c r="F74" s="8">
        <f t="shared" si="6"/>
        <v>1809</v>
      </c>
      <c r="G74" s="8"/>
      <c r="H74" s="417">
        <f t="shared" si="7"/>
        <v>1809</v>
      </c>
      <c r="I74" s="12"/>
      <c r="K74" s="430" t="s">
        <v>512</v>
      </c>
      <c r="L74" s="431" t="s">
        <v>513</v>
      </c>
      <c r="M74" s="432">
        <v>1181967946</v>
      </c>
      <c r="N74" s="433">
        <v>41632044</v>
      </c>
      <c r="O74" s="434">
        <f t="shared" si="8"/>
        <v>1140335902</v>
      </c>
      <c r="P74" s="435">
        <v>2004</v>
      </c>
      <c r="Q74" s="436">
        <v>0.50960000000000005</v>
      </c>
      <c r="R74" s="437">
        <f t="shared" si="9"/>
        <v>2237707814</v>
      </c>
      <c r="S74" s="438">
        <f t="shared" si="10"/>
        <v>41632044</v>
      </c>
      <c r="T74" s="439">
        <v>17379069</v>
      </c>
      <c r="U74" s="439">
        <v>185696610</v>
      </c>
      <c r="V74" s="437">
        <f t="shared" si="11"/>
        <v>2482415537</v>
      </c>
      <c r="X74" s="466" t="s">
        <v>512</v>
      </c>
      <c r="Y74" s="467" t="s">
        <v>513</v>
      </c>
      <c r="Z74" s="468">
        <v>2482415537</v>
      </c>
      <c r="AA74" s="469">
        <v>13851878.696460001</v>
      </c>
      <c r="AB74" s="432">
        <v>2602182</v>
      </c>
      <c r="AC74" s="432">
        <v>51995</v>
      </c>
      <c r="AD74" s="37">
        <v>16506055.696460001</v>
      </c>
      <c r="AE74" s="470">
        <v>1809</v>
      </c>
      <c r="AF74" s="467">
        <v>9124</v>
      </c>
      <c r="AG74" s="471">
        <v>1.7679</v>
      </c>
      <c r="AI74" s="552" t="s">
        <v>512</v>
      </c>
      <c r="AJ74" s="553" t="s">
        <v>513</v>
      </c>
      <c r="AK74" s="541">
        <v>16506055.696460001</v>
      </c>
      <c r="AL74" s="777">
        <v>1809</v>
      </c>
      <c r="AM74" s="554">
        <v>9124</v>
      </c>
      <c r="AN74" s="555">
        <v>1.7679</v>
      </c>
      <c r="AO74" s="556">
        <v>0.34410000000000002</v>
      </c>
      <c r="AP74" s="557">
        <v>0.97840000000000005</v>
      </c>
      <c r="AQ74" s="555">
        <v>1.2308000000000001</v>
      </c>
      <c r="AR74" s="558" t="s">
        <v>4</v>
      </c>
      <c r="AS74" s="778" t="s">
        <v>4</v>
      </c>
      <c r="AT74" s="779" t="s">
        <v>4</v>
      </c>
      <c r="AU74" s="561">
        <v>0</v>
      </c>
      <c r="AV74" s="717" t="s">
        <v>4</v>
      </c>
      <c r="AW74" s="554">
        <v>0</v>
      </c>
      <c r="AX74" s="563" t="s">
        <v>653</v>
      </c>
      <c r="AY74" s="204">
        <v>0</v>
      </c>
      <c r="AZ74" s="554">
        <v>0</v>
      </c>
      <c r="BB74" s="234" t="s">
        <v>512</v>
      </c>
      <c r="BC74" s="235" t="s">
        <v>747</v>
      </c>
      <c r="BD74" s="227">
        <v>2482415537</v>
      </c>
      <c r="BE74" s="228">
        <v>336.94200000000001</v>
      </c>
      <c r="BF74" s="236">
        <v>7367486</v>
      </c>
      <c r="BG74" s="738">
        <v>0.34410000000000002</v>
      </c>
      <c r="BH74" s="231"/>
      <c r="BI74" s="232">
        <v>1809</v>
      </c>
      <c r="BJ74" s="237">
        <v>5.37</v>
      </c>
      <c r="BK74" s="232">
        <v>12824</v>
      </c>
      <c r="BL74" s="238">
        <v>38</v>
      </c>
      <c r="BN74" s="491" t="s">
        <v>512</v>
      </c>
      <c r="BO74" s="780" t="s">
        <v>513</v>
      </c>
      <c r="BP74" s="493">
        <v>0.42520000000000002</v>
      </c>
      <c r="BQ74" s="493">
        <v>0.48409999999999997</v>
      </c>
      <c r="BR74" s="493">
        <v>0.55469999999999997</v>
      </c>
      <c r="BS74" s="126"/>
      <c r="BT74" s="494">
        <v>2004</v>
      </c>
      <c r="BU74" s="120">
        <v>0.50960000000000005</v>
      </c>
      <c r="BV74" s="495"/>
      <c r="BW74" s="496">
        <v>0.65249999999999997</v>
      </c>
      <c r="BX74" s="497">
        <v>0.33300000000000002</v>
      </c>
      <c r="BY74" s="498">
        <v>0.5968</v>
      </c>
      <c r="CA74" s="264" t="s">
        <v>512</v>
      </c>
      <c r="CB74" s="265" t="s">
        <v>747</v>
      </c>
      <c r="CC74" s="232">
        <v>31745</v>
      </c>
      <c r="CD74" s="232">
        <v>34426</v>
      </c>
      <c r="CE74" s="232">
        <v>35257</v>
      </c>
      <c r="CF74" s="266">
        <v>33809.333333333336</v>
      </c>
      <c r="CG74" s="267">
        <v>0.97840000000000005</v>
      </c>
      <c r="CH74" s="263"/>
      <c r="CI74" s="268">
        <v>-1447.6666666666642</v>
      </c>
      <c r="CJ74" s="267">
        <v>-4.1099999999999998E-2</v>
      </c>
      <c r="CL74" s="642" t="s">
        <v>512</v>
      </c>
      <c r="CM74" s="643" t="s">
        <v>747</v>
      </c>
      <c r="CN74" s="644" t="s">
        <v>4</v>
      </c>
      <c r="CO74" s="636"/>
      <c r="CP74" s="645">
        <v>1809</v>
      </c>
      <c r="CQ74" s="783">
        <v>2800946</v>
      </c>
      <c r="CR74" s="783">
        <v>0</v>
      </c>
      <c r="CS74" s="647">
        <v>2800946</v>
      </c>
      <c r="CT74" s="648">
        <v>1548.34</v>
      </c>
      <c r="CU74" s="649"/>
      <c r="CV74" s="21" t="s">
        <v>4</v>
      </c>
      <c r="CW74" s="121" t="s">
        <v>4</v>
      </c>
      <c r="CX74" s="19" t="s">
        <v>4</v>
      </c>
      <c r="CY74" s="14"/>
      <c r="CZ74" s="650">
        <v>0.33300000000000002</v>
      </c>
      <c r="DA74" s="653" t="s">
        <v>4</v>
      </c>
      <c r="DB74" s="641"/>
      <c r="DC74" s="19" t="s">
        <v>4</v>
      </c>
      <c r="DE74" s="680" t="s">
        <v>512</v>
      </c>
      <c r="DF74" s="681" t="s">
        <v>513</v>
      </c>
      <c r="DG74" s="670" t="s">
        <v>653</v>
      </c>
      <c r="DH74" s="671" t="s">
        <v>4</v>
      </c>
      <c r="DI74" s="672"/>
      <c r="DJ74" s="673">
        <v>0.65249999999999997</v>
      </c>
      <c r="DK74" s="785">
        <v>0.47970000000000002</v>
      </c>
      <c r="DL74" s="682">
        <v>0.313</v>
      </c>
      <c r="DM74" s="683" t="s">
        <v>653</v>
      </c>
      <c r="DN74" s="684"/>
      <c r="DO74" s="676">
        <v>0.65249999999999997</v>
      </c>
      <c r="DP74" s="677">
        <v>0.50960000000000005</v>
      </c>
      <c r="DQ74" s="682">
        <v>0.33300000000000002</v>
      </c>
      <c r="DR74" s="679">
        <v>0.33300000000000002</v>
      </c>
      <c r="DS74" s="352"/>
      <c r="DT74" s="701" t="s">
        <v>653</v>
      </c>
      <c r="DU74" s="692"/>
      <c r="DV74" s="702" t="s">
        <v>0</v>
      </c>
      <c r="DX74" s="54" t="s">
        <v>420</v>
      </c>
      <c r="DY74" s="83" t="s">
        <v>74</v>
      </c>
      <c r="DZ74" s="54" t="s">
        <v>8</v>
      </c>
      <c r="EA74" s="55" t="s">
        <v>75</v>
      </c>
      <c r="EB74" s="404">
        <v>153</v>
      </c>
      <c r="EC74" s="51"/>
      <c r="ED74" s="50">
        <v>153</v>
      </c>
      <c r="EE74" s="50"/>
      <c r="EF74" s="51"/>
      <c r="EG74" s="52">
        <v>2.793551096423159E-3</v>
      </c>
      <c r="EH74" s="51"/>
      <c r="EI74" s="405">
        <v>0</v>
      </c>
      <c r="EJ74" s="50"/>
      <c r="EK74" s="50">
        <v>0</v>
      </c>
      <c r="EL74" s="53"/>
      <c r="EM74" s="159"/>
      <c r="EN74" s="159"/>
      <c r="EO74" s="49"/>
      <c r="EP74" s="356"/>
      <c r="EQ74" s="356"/>
      <c r="ER74" s="356"/>
      <c r="ES74" s="302" t="s">
        <v>492</v>
      </c>
      <c r="ET74" s="301" t="s">
        <v>493</v>
      </c>
      <c r="EU74" s="303">
        <v>2044932</v>
      </c>
      <c r="EX74" s="310"/>
    </row>
    <row r="75" spans="1:154" ht="15">
      <c r="A75" s="77" t="s">
        <v>514</v>
      </c>
      <c r="B75" s="7" t="s">
        <v>515</v>
      </c>
      <c r="C75" s="218">
        <v>6069</v>
      </c>
      <c r="D75" s="219">
        <v>6069</v>
      </c>
      <c r="E75" s="8"/>
      <c r="F75" s="8">
        <f t="shared" si="6"/>
        <v>6069</v>
      </c>
      <c r="G75" s="8"/>
      <c r="H75" s="417">
        <f t="shared" si="7"/>
        <v>6069</v>
      </c>
      <c r="I75" s="12"/>
      <c r="K75" s="430" t="s">
        <v>514</v>
      </c>
      <c r="L75" s="431" t="s">
        <v>515</v>
      </c>
      <c r="M75" s="432">
        <v>2842187642</v>
      </c>
      <c r="N75" s="433">
        <v>102897320</v>
      </c>
      <c r="O75" s="434">
        <f t="shared" si="8"/>
        <v>2739290322</v>
      </c>
      <c r="P75" s="435">
        <v>2006</v>
      </c>
      <c r="Q75" s="436">
        <v>0.87070000000000003</v>
      </c>
      <c r="R75" s="437">
        <f t="shared" si="9"/>
        <v>3146078238</v>
      </c>
      <c r="S75" s="438">
        <f t="shared" si="10"/>
        <v>102897320</v>
      </c>
      <c r="T75" s="439">
        <v>51951636</v>
      </c>
      <c r="U75" s="439">
        <v>432522220</v>
      </c>
      <c r="V75" s="437">
        <f t="shared" si="11"/>
        <v>3733449414</v>
      </c>
      <c r="X75" s="466" t="s">
        <v>514</v>
      </c>
      <c r="Y75" s="467" t="s">
        <v>515</v>
      </c>
      <c r="Z75" s="468">
        <v>3733449414</v>
      </c>
      <c r="AA75" s="469">
        <v>20832647.730120003</v>
      </c>
      <c r="AB75" s="432">
        <v>8317696</v>
      </c>
      <c r="AC75" s="432">
        <v>354330</v>
      </c>
      <c r="AD75" s="37">
        <v>29504673.730120003</v>
      </c>
      <c r="AE75" s="470">
        <v>6069</v>
      </c>
      <c r="AF75" s="467">
        <v>4862</v>
      </c>
      <c r="AG75" s="471">
        <v>0.94210000000000005</v>
      </c>
      <c r="AI75" s="552" t="s">
        <v>514</v>
      </c>
      <c r="AJ75" s="553" t="s">
        <v>515</v>
      </c>
      <c r="AK75" s="541">
        <v>29504673.730120003</v>
      </c>
      <c r="AL75" s="777">
        <v>6069</v>
      </c>
      <c r="AM75" s="554">
        <v>4862</v>
      </c>
      <c r="AN75" s="555">
        <v>0.94210000000000005</v>
      </c>
      <c r="AO75" s="556">
        <v>0.76870000000000005</v>
      </c>
      <c r="AP75" s="557">
        <v>0.76690000000000003</v>
      </c>
      <c r="AQ75" s="555">
        <v>0.83719999999999994</v>
      </c>
      <c r="AR75" s="558">
        <v>0.83719999999999994</v>
      </c>
      <c r="AS75" s="778">
        <v>1431.21</v>
      </c>
      <c r="AT75" s="779">
        <v>278.30999999999995</v>
      </c>
      <c r="AU75" s="561">
        <v>1689063</v>
      </c>
      <c r="AV75" s="717">
        <v>1</v>
      </c>
      <c r="AW75" s="554">
        <v>1689063</v>
      </c>
      <c r="AX75" s="563" t="s">
        <v>653</v>
      </c>
      <c r="AY75" s="204">
        <v>0</v>
      </c>
      <c r="AZ75" s="554">
        <v>1689063</v>
      </c>
      <c r="BB75" s="234" t="s">
        <v>514</v>
      </c>
      <c r="BC75" s="235" t="s">
        <v>748</v>
      </c>
      <c r="BD75" s="227">
        <v>3733449414</v>
      </c>
      <c r="BE75" s="228">
        <v>226.876</v>
      </c>
      <c r="BF75" s="236">
        <v>16455903</v>
      </c>
      <c r="BG75" s="738">
        <v>0.76870000000000005</v>
      </c>
      <c r="BH75" s="231"/>
      <c r="BI75" s="232">
        <v>6069</v>
      </c>
      <c r="BJ75" s="237">
        <v>26.75</v>
      </c>
      <c r="BK75" s="232">
        <v>41528</v>
      </c>
      <c r="BL75" s="238">
        <v>183</v>
      </c>
      <c r="BN75" s="491" t="s">
        <v>514</v>
      </c>
      <c r="BO75" s="780" t="s">
        <v>515</v>
      </c>
      <c r="BP75" s="493">
        <v>0.86409999999999998</v>
      </c>
      <c r="BQ75" s="493">
        <v>0.85780000000000001</v>
      </c>
      <c r="BR75" s="493">
        <v>0.88139999999999996</v>
      </c>
      <c r="BS75" s="126"/>
      <c r="BT75" s="494">
        <v>2006</v>
      </c>
      <c r="BU75" s="120">
        <v>0.87070000000000003</v>
      </c>
      <c r="BV75" s="495"/>
      <c r="BW75" s="496">
        <v>0.58499999999999996</v>
      </c>
      <c r="BX75" s="497">
        <v>0.50900000000000001</v>
      </c>
      <c r="BY75" s="498">
        <v>0.91220000000000001</v>
      </c>
      <c r="CA75" s="264" t="s">
        <v>514</v>
      </c>
      <c r="CB75" s="265" t="s">
        <v>748</v>
      </c>
      <c r="CC75" s="232">
        <v>26381</v>
      </c>
      <c r="CD75" s="232">
        <v>26425</v>
      </c>
      <c r="CE75" s="232">
        <v>26701</v>
      </c>
      <c r="CF75" s="266">
        <v>26502.333333333332</v>
      </c>
      <c r="CG75" s="267">
        <v>0.76690000000000003</v>
      </c>
      <c r="CH75" s="263"/>
      <c r="CI75" s="268">
        <v>-198.66666666666788</v>
      </c>
      <c r="CJ75" s="267">
        <v>-7.4000000000000003E-3</v>
      </c>
      <c r="CL75" s="642" t="s">
        <v>514</v>
      </c>
      <c r="CM75" s="643" t="s">
        <v>748</v>
      </c>
      <c r="CN75" s="644">
        <v>0.83719999999999994</v>
      </c>
      <c r="CO75" s="636"/>
      <c r="CP75" s="645">
        <v>6069</v>
      </c>
      <c r="CQ75" s="783">
        <v>9912098</v>
      </c>
      <c r="CR75" s="783">
        <v>0</v>
      </c>
      <c r="CS75" s="647">
        <v>9912098</v>
      </c>
      <c r="CT75" s="648">
        <v>1633.23</v>
      </c>
      <c r="CU75" s="649"/>
      <c r="CV75" s="21">
        <v>1431.21</v>
      </c>
      <c r="CW75" s="121">
        <v>278.30999999999995</v>
      </c>
      <c r="CX75" s="19">
        <v>1</v>
      </c>
      <c r="CY75" s="14"/>
      <c r="CZ75" s="650">
        <v>0.50900000000000001</v>
      </c>
      <c r="DA75" s="653" t="s">
        <v>4</v>
      </c>
      <c r="DB75" s="641"/>
      <c r="DC75" s="19">
        <v>1</v>
      </c>
      <c r="DE75" s="680" t="s">
        <v>514</v>
      </c>
      <c r="DF75" s="681" t="s">
        <v>515</v>
      </c>
      <c r="DG75" s="670" t="s">
        <v>201</v>
      </c>
      <c r="DH75" s="671">
        <v>1</v>
      </c>
      <c r="DI75" s="672"/>
      <c r="DJ75" s="673">
        <v>0.55000000000000004</v>
      </c>
      <c r="DK75" s="785">
        <v>0.88360000000000005</v>
      </c>
      <c r="DL75" s="682">
        <v>0.48599999999999999</v>
      </c>
      <c r="DM75" s="683" t="s">
        <v>653</v>
      </c>
      <c r="DN75" s="684"/>
      <c r="DO75" s="676">
        <v>0.58499999999999996</v>
      </c>
      <c r="DP75" s="677">
        <v>0.87070000000000003</v>
      </c>
      <c r="DQ75" s="682">
        <v>0.50900000000000001</v>
      </c>
      <c r="DR75" s="679">
        <v>0.50900000000000001</v>
      </c>
      <c r="DS75" s="352"/>
      <c r="DT75" s="701" t="s">
        <v>653</v>
      </c>
      <c r="DU75" s="692"/>
      <c r="DV75" s="702"/>
      <c r="DX75" s="54" t="s">
        <v>420</v>
      </c>
      <c r="DY75" s="83" t="s">
        <v>76</v>
      </c>
      <c r="DZ75" s="54" t="s">
        <v>8</v>
      </c>
      <c r="EA75" s="55" t="s">
        <v>77</v>
      </c>
      <c r="EB75" s="404">
        <v>405</v>
      </c>
      <c r="EC75" s="51"/>
      <c r="ED75" s="50">
        <v>405</v>
      </c>
      <c r="EE75" s="50"/>
      <c r="EF75" s="51"/>
      <c r="EG75" s="52">
        <v>7.3946940787671857E-3</v>
      </c>
      <c r="EH75" s="51"/>
      <c r="EI75" s="405">
        <v>0</v>
      </c>
      <c r="EJ75" s="50"/>
      <c r="EK75" s="50">
        <v>0</v>
      </c>
      <c r="EL75" s="53"/>
      <c r="EM75" s="159"/>
      <c r="EN75" s="159"/>
      <c r="EO75" s="49"/>
      <c r="EP75" s="356"/>
      <c r="EQ75" s="356"/>
      <c r="ER75" s="356"/>
      <c r="ES75" s="302" t="s">
        <v>494</v>
      </c>
      <c r="ET75" s="301" t="s">
        <v>669</v>
      </c>
      <c r="EU75" s="303">
        <v>0</v>
      </c>
      <c r="EX75" s="310"/>
    </row>
    <row r="76" spans="1:154" ht="15">
      <c r="A76" s="77" t="s">
        <v>516</v>
      </c>
      <c r="B76" s="7" t="s">
        <v>517</v>
      </c>
      <c r="C76" s="218">
        <v>8353</v>
      </c>
      <c r="D76" s="219">
        <v>8353</v>
      </c>
      <c r="E76" s="8"/>
      <c r="F76" s="8">
        <f t="shared" si="6"/>
        <v>8353</v>
      </c>
      <c r="G76" s="8"/>
      <c r="H76" s="417">
        <f t="shared" si="7"/>
        <v>8353</v>
      </c>
      <c r="I76" s="12"/>
      <c r="K76" s="430" t="s">
        <v>516</v>
      </c>
      <c r="L76" s="431" t="s">
        <v>517</v>
      </c>
      <c r="M76" s="432">
        <v>4029964642</v>
      </c>
      <c r="N76" s="433">
        <v>81119770</v>
      </c>
      <c r="O76" s="434">
        <f t="shared" si="8"/>
        <v>3948844872</v>
      </c>
      <c r="P76" s="435">
        <v>2003</v>
      </c>
      <c r="Q76" s="436">
        <v>0.60929999999999995</v>
      </c>
      <c r="R76" s="437">
        <f t="shared" si="9"/>
        <v>6480953343</v>
      </c>
      <c r="S76" s="438">
        <f t="shared" si="10"/>
        <v>81119770</v>
      </c>
      <c r="T76" s="439">
        <v>60548209</v>
      </c>
      <c r="U76" s="439">
        <v>622765813</v>
      </c>
      <c r="V76" s="437">
        <f t="shared" si="11"/>
        <v>7245387135</v>
      </c>
      <c r="X76" s="466" t="s">
        <v>516</v>
      </c>
      <c r="Y76" s="467" t="s">
        <v>517</v>
      </c>
      <c r="Z76" s="468">
        <v>7245387135</v>
      </c>
      <c r="AA76" s="469">
        <v>40429260.213300005</v>
      </c>
      <c r="AB76" s="432">
        <v>9216953</v>
      </c>
      <c r="AC76" s="432">
        <v>346801</v>
      </c>
      <c r="AD76" s="37">
        <v>49993014.213300005</v>
      </c>
      <c r="AE76" s="470">
        <v>8353</v>
      </c>
      <c r="AF76" s="467">
        <v>5985</v>
      </c>
      <c r="AG76" s="471">
        <v>1.1597</v>
      </c>
      <c r="AI76" s="552" t="s">
        <v>516</v>
      </c>
      <c r="AJ76" s="553" t="s">
        <v>517</v>
      </c>
      <c r="AK76" s="541">
        <v>49993014.213300005</v>
      </c>
      <c r="AL76" s="777">
        <v>8353</v>
      </c>
      <c r="AM76" s="554">
        <v>5985</v>
      </c>
      <c r="AN76" s="555">
        <v>1.1597</v>
      </c>
      <c r="AO76" s="556">
        <v>0.38869999999999999</v>
      </c>
      <c r="AP76" s="557">
        <v>0.81830000000000003</v>
      </c>
      <c r="AQ76" s="555">
        <v>0.91200000000000003</v>
      </c>
      <c r="AR76" s="558">
        <v>0.91200000000000003</v>
      </c>
      <c r="AS76" s="778">
        <v>1559.08</v>
      </c>
      <c r="AT76" s="779">
        <v>150.44000000000005</v>
      </c>
      <c r="AU76" s="561">
        <v>1256625</v>
      </c>
      <c r="AV76" s="717">
        <v>0.94399999999999995</v>
      </c>
      <c r="AW76" s="554">
        <v>1186254</v>
      </c>
      <c r="AX76" s="563" t="s">
        <v>653</v>
      </c>
      <c r="AY76" s="204">
        <v>0</v>
      </c>
      <c r="AZ76" s="554">
        <v>1186254</v>
      </c>
      <c r="BB76" s="234" t="s">
        <v>516</v>
      </c>
      <c r="BC76" s="235" t="s">
        <v>749</v>
      </c>
      <c r="BD76" s="227">
        <v>7245387135</v>
      </c>
      <c r="BE76" s="228">
        <v>870.673</v>
      </c>
      <c r="BF76" s="236">
        <v>8321594</v>
      </c>
      <c r="BG76" s="738">
        <v>0.38869999999999999</v>
      </c>
      <c r="BH76" s="231"/>
      <c r="BI76" s="232">
        <v>8353</v>
      </c>
      <c r="BJ76" s="237">
        <v>9.59</v>
      </c>
      <c r="BK76" s="232">
        <v>51692</v>
      </c>
      <c r="BL76" s="238">
        <v>59</v>
      </c>
      <c r="BN76" s="491" t="s">
        <v>516</v>
      </c>
      <c r="BO76" s="780" t="s">
        <v>517</v>
      </c>
      <c r="BP76" s="493">
        <v>0.61670000000000003</v>
      </c>
      <c r="BQ76" s="493">
        <v>0.55659999999999998</v>
      </c>
      <c r="BR76" s="493">
        <v>0.64190000000000003</v>
      </c>
      <c r="BS76" s="126"/>
      <c r="BT76" s="494">
        <v>2003</v>
      </c>
      <c r="BU76" s="120">
        <v>0.60929999999999995</v>
      </c>
      <c r="BV76" s="495"/>
      <c r="BW76" s="496">
        <v>0.65</v>
      </c>
      <c r="BX76" s="497">
        <v>0.39600000000000002</v>
      </c>
      <c r="BY76" s="498">
        <v>0.7097</v>
      </c>
      <c r="CA76" s="264" t="s">
        <v>516</v>
      </c>
      <c r="CB76" s="265" t="s">
        <v>749</v>
      </c>
      <c r="CC76" s="232">
        <v>26913</v>
      </c>
      <c r="CD76" s="232">
        <v>28665</v>
      </c>
      <c r="CE76" s="232">
        <v>29253</v>
      </c>
      <c r="CF76" s="266">
        <v>28277</v>
      </c>
      <c r="CG76" s="267">
        <v>0.81830000000000003</v>
      </c>
      <c r="CH76" s="263"/>
      <c r="CI76" s="268">
        <v>-976</v>
      </c>
      <c r="CJ76" s="267">
        <v>-3.3399999999999999E-2</v>
      </c>
      <c r="CL76" s="642" t="s">
        <v>516</v>
      </c>
      <c r="CM76" s="643" t="s">
        <v>749</v>
      </c>
      <c r="CN76" s="644">
        <v>0.91200000000000003</v>
      </c>
      <c r="CO76" s="636"/>
      <c r="CP76" s="645">
        <v>8353</v>
      </c>
      <c r="CQ76" s="783">
        <v>12292436</v>
      </c>
      <c r="CR76" s="783">
        <v>0</v>
      </c>
      <c r="CS76" s="647">
        <v>12292436</v>
      </c>
      <c r="CT76" s="648">
        <v>1471.62</v>
      </c>
      <c r="CU76" s="649"/>
      <c r="CV76" s="21">
        <v>1559.08</v>
      </c>
      <c r="CW76" s="121">
        <v>150.44000000000005</v>
      </c>
      <c r="CX76" s="19">
        <v>0.94399999999999995</v>
      </c>
      <c r="CY76" s="14"/>
      <c r="CZ76" s="650">
        <v>0.39600000000000002</v>
      </c>
      <c r="DA76" s="653" t="s">
        <v>4</v>
      </c>
      <c r="DB76" s="641"/>
      <c r="DC76" s="19">
        <v>0.94399999999999995</v>
      </c>
      <c r="DE76" s="680" t="s">
        <v>516</v>
      </c>
      <c r="DF76" s="681" t="s">
        <v>517</v>
      </c>
      <c r="DG76" s="670" t="s">
        <v>201</v>
      </c>
      <c r="DH76" s="671">
        <v>0.94399999999999995</v>
      </c>
      <c r="DI76" s="672"/>
      <c r="DJ76" s="673">
        <v>0.65</v>
      </c>
      <c r="DK76" s="785">
        <v>0.59040000000000004</v>
      </c>
      <c r="DL76" s="682">
        <v>0.38400000000000001</v>
      </c>
      <c r="DM76" s="683" t="s">
        <v>653</v>
      </c>
      <c r="DN76" s="684"/>
      <c r="DO76" s="676">
        <v>0.65</v>
      </c>
      <c r="DP76" s="677">
        <v>0.60929999999999995</v>
      </c>
      <c r="DQ76" s="682">
        <v>0.39600000000000002</v>
      </c>
      <c r="DR76" s="679">
        <v>0.39600000000000002</v>
      </c>
      <c r="DS76" s="352"/>
      <c r="DT76" s="701" t="s">
        <v>653</v>
      </c>
      <c r="DU76" s="692"/>
      <c r="DV76" s="702"/>
      <c r="DX76" s="54" t="s">
        <v>420</v>
      </c>
      <c r="DY76" s="83" t="s">
        <v>78</v>
      </c>
      <c r="DZ76" s="54" t="s">
        <v>8</v>
      </c>
      <c r="EA76" s="55" t="s">
        <v>79</v>
      </c>
      <c r="EB76" s="404">
        <v>701</v>
      </c>
      <c r="EC76" s="51"/>
      <c r="ED76" s="50">
        <v>701</v>
      </c>
      <c r="EE76" s="48"/>
      <c r="EF76" s="51"/>
      <c r="EG76" s="52">
        <v>1.2799211232631598E-2</v>
      </c>
      <c r="EH76" s="51"/>
      <c r="EI76" s="405">
        <v>0</v>
      </c>
      <c r="EJ76" s="50"/>
      <c r="EK76" s="50">
        <v>0</v>
      </c>
      <c r="EL76" s="53"/>
      <c r="EM76" s="159"/>
      <c r="EN76" s="159"/>
      <c r="EO76" s="49"/>
      <c r="EP76" s="356"/>
      <c r="EQ76" s="356"/>
      <c r="ER76" s="356"/>
      <c r="ES76" s="302" t="s">
        <v>496</v>
      </c>
      <c r="ET76" s="301" t="s">
        <v>497</v>
      </c>
      <c r="EU76" s="303">
        <v>150733</v>
      </c>
      <c r="EX76" s="310"/>
    </row>
    <row r="77" spans="1:154" ht="15">
      <c r="A77" s="77" t="s">
        <v>518</v>
      </c>
      <c r="B77" s="7" t="s">
        <v>519</v>
      </c>
      <c r="C77" s="218">
        <v>1758</v>
      </c>
      <c r="D77" s="219">
        <v>1758</v>
      </c>
      <c r="E77" s="8"/>
      <c r="F77" s="8">
        <f t="shared" si="6"/>
        <v>1758</v>
      </c>
      <c r="G77" s="8"/>
      <c r="H77" s="417">
        <f t="shared" si="7"/>
        <v>1758</v>
      </c>
      <c r="I77" s="12"/>
      <c r="K77" s="430" t="s">
        <v>518</v>
      </c>
      <c r="L77" s="431" t="s">
        <v>519</v>
      </c>
      <c r="M77" s="432">
        <v>1515377388</v>
      </c>
      <c r="N77" s="433" t="s">
        <v>659</v>
      </c>
      <c r="O77" s="434">
        <f t="shared" si="8"/>
        <v>1515377388</v>
      </c>
      <c r="P77" s="435">
        <v>2008</v>
      </c>
      <c r="Q77" s="436">
        <v>1.04</v>
      </c>
      <c r="R77" s="437">
        <f t="shared" si="9"/>
        <v>1457093642</v>
      </c>
      <c r="S77" s="438" t="str">
        <f t="shared" si="10"/>
        <v>NA</v>
      </c>
      <c r="T77" s="439">
        <v>33240371</v>
      </c>
      <c r="U77" s="439">
        <v>148197838</v>
      </c>
      <c r="V77" s="437">
        <f t="shared" si="11"/>
        <v>1638531851</v>
      </c>
      <c r="X77" s="466" t="s">
        <v>518</v>
      </c>
      <c r="Y77" s="467" t="s">
        <v>519</v>
      </c>
      <c r="Z77" s="468">
        <v>1638531851</v>
      </c>
      <c r="AA77" s="469">
        <v>9143007.7285800017</v>
      </c>
      <c r="AB77" s="432">
        <v>2072140</v>
      </c>
      <c r="AC77" s="432">
        <v>128035</v>
      </c>
      <c r="AD77" s="37">
        <v>11343182.728580002</v>
      </c>
      <c r="AE77" s="470">
        <v>1758</v>
      </c>
      <c r="AF77" s="467">
        <v>6452</v>
      </c>
      <c r="AG77" s="471">
        <v>1.2501</v>
      </c>
      <c r="AI77" s="552" t="s">
        <v>518</v>
      </c>
      <c r="AJ77" s="553" t="s">
        <v>519</v>
      </c>
      <c r="AK77" s="541">
        <v>11343182.728580002</v>
      </c>
      <c r="AL77" s="777">
        <v>1758</v>
      </c>
      <c r="AM77" s="554">
        <v>6452</v>
      </c>
      <c r="AN77" s="555">
        <v>1.2501</v>
      </c>
      <c r="AO77" s="556">
        <v>0.30969999999999998</v>
      </c>
      <c r="AP77" s="557">
        <v>0.83889999999999998</v>
      </c>
      <c r="AQ77" s="555">
        <v>0.95050000000000001</v>
      </c>
      <c r="AR77" s="558">
        <v>0.95050000000000001</v>
      </c>
      <c r="AS77" s="778">
        <v>1624.9</v>
      </c>
      <c r="AT77" s="779">
        <v>84.619999999999891</v>
      </c>
      <c r="AU77" s="561">
        <v>148762</v>
      </c>
      <c r="AV77" s="717">
        <v>0.72199999999999998</v>
      </c>
      <c r="AW77" s="554">
        <v>107406</v>
      </c>
      <c r="AX77" s="563" t="s">
        <v>653</v>
      </c>
      <c r="AY77" s="204">
        <v>0</v>
      </c>
      <c r="AZ77" s="554">
        <v>107406</v>
      </c>
      <c r="BB77" s="234" t="s">
        <v>518</v>
      </c>
      <c r="BC77" s="235" t="s">
        <v>750</v>
      </c>
      <c r="BD77" s="227">
        <v>1638531851</v>
      </c>
      <c r="BE77" s="228">
        <v>247.16800000000001</v>
      </c>
      <c r="BF77" s="236">
        <v>6629223</v>
      </c>
      <c r="BG77" s="738">
        <v>0.30969999999999998</v>
      </c>
      <c r="BH77" s="231"/>
      <c r="BI77" s="232">
        <v>1758</v>
      </c>
      <c r="BJ77" s="237">
        <v>7.11</v>
      </c>
      <c r="BK77" s="232">
        <v>12906</v>
      </c>
      <c r="BL77" s="238">
        <v>52</v>
      </c>
      <c r="BN77" s="491" t="s">
        <v>518</v>
      </c>
      <c r="BO77" s="780" t="s">
        <v>519</v>
      </c>
      <c r="BP77" s="493">
        <v>0.58799999999999997</v>
      </c>
      <c r="BQ77" s="493">
        <v>1</v>
      </c>
      <c r="BR77" s="493">
        <v>1.06</v>
      </c>
      <c r="BS77" s="126"/>
      <c r="BT77" s="494">
        <v>2008</v>
      </c>
      <c r="BU77" s="120">
        <v>1.04</v>
      </c>
      <c r="BV77" s="495"/>
      <c r="BW77" s="496">
        <v>0.41</v>
      </c>
      <c r="BX77" s="497">
        <v>0.42599999999999999</v>
      </c>
      <c r="BY77" s="498">
        <v>0.76339999999999997</v>
      </c>
      <c r="CA77" s="264" t="s">
        <v>518</v>
      </c>
      <c r="CB77" s="265" t="s">
        <v>750</v>
      </c>
      <c r="CC77" s="232">
        <v>28928</v>
      </c>
      <c r="CD77" s="232">
        <v>29383</v>
      </c>
      <c r="CE77" s="232">
        <v>28664</v>
      </c>
      <c r="CF77" s="266">
        <v>28991.666666666668</v>
      </c>
      <c r="CG77" s="267">
        <v>0.83889999999999998</v>
      </c>
      <c r="CH77" s="263"/>
      <c r="CI77" s="268">
        <v>327.66666666666788</v>
      </c>
      <c r="CJ77" s="267">
        <v>1.14E-2</v>
      </c>
      <c r="CL77" s="642" t="s">
        <v>518</v>
      </c>
      <c r="CM77" s="643" t="s">
        <v>750</v>
      </c>
      <c r="CN77" s="644">
        <v>0.95050000000000001</v>
      </c>
      <c r="CO77" s="636"/>
      <c r="CP77" s="645">
        <v>1758</v>
      </c>
      <c r="CQ77" s="783">
        <v>2061540</v>
      </c>
      <c r="CR77" s="783">
        <v>0</v>
      </c>
      <c r="CS77" s="647">
        <v>2061540</v>
      </c>
      <c r="CT77" s="648">
        <v>1172.6600000000001</v>
      </c>
      <c r="CU77" s="649"/>
      <c r="CV77" s="21">
        <v>1624.9</v>
      </c>
      <c r="CW77" s="121">
        <v>84.619999999999891</v>
      </c>
      <c r="CX77" s="19">
        <v>0.72199999999999998</v>
      </c>
      <c r="CY77" s="14"/>
      <c r="CZ77" s="650">
        <v>0.42599999999999999</v>
      </c>
      <c r="DA77" s="653" t="s">
        <v>4</v>
      </c>
      <c r="DB77" s="641"/>
      <c r="DC77" s="19">
        <v>0.72199999999999998</v>
      </c>
      <c r="DE77" s="680" t="s">
        <v>518</v>
      </c>
      <c r="DF77" s="681" t="s">
        <v>519</v>
      </c>
      <c r="DG77" s="670" t="s">
        <v>201</v>
      </c>
      <c r="DH77" s="671">
        <v>0.72199999999999998</v>
      </c>
      <c r="DI77" s="672"/>
      <c r="DJ77" s="673">
        <v>0.41</v>
      </c>
      <c r="DK77" s="785">
        <v>1</v>
      </c>
      <c r="DL77" s="682">
        <v>0.41</v>
      </c>
      <c r="DM77" s="683" t="s">
        <v>653</v>
      </c>
      <c r="DN77" s="684"/>
      <c r="DO77" s="676">
        <v>0.41</v>
      </c>
      <c r="DP77" s="677">
        <v>1.04</v>
      </c>
      <c r="DQ77" s="682">
        <v>0.42599999999999999</v>
      </c>
      <c r="DR77" s="679">
        <v>0.42599999999999999</v>
      </c>
      <c r="DS77" s="352"/>
      <c r="DT77" s="701" t="s">
        <v>653</v>
      </c>
      <c r="DU77" s="692"/>
      <c r="DV77" s="703"/>
      <c r="DX77" s="54">
        <v>340</v>
      </c>
      <c r="DY77" s="83" t="s">
        <v>677</v>
      </c>
      <c r="DZ77" s="54" t="s">
        <v>8</v>
      </c>
      <c r="EA77" s="55" t="s">
        <v>280</v>
      </c>
      <c r="EB77" s="404">
        <v>302</v>
      </c>
      <c r="EC77" s="51"/>
      <c r="ED77" s="50">
        <v>302</v>
      </c>
      <c r="EE77" s="50">
        <v>54769</v>
      </c>
      <c r="EF77" s="51"/>
      <c r="EG77" s="52">
        <v>5.514068177253556E-3</v>
      </c>
      <c r="EH77" s="51"/>
      <c r="EI77" s="405">
        <v>0</v>
      </c>
      <c r="EJ77" s="50"/>
      <c r="EK77" s="50">
        <v>0</v>
      </c>
      <c r="EL77" s="53"/>
      <c r="EM77" s="159"/>
      <c r="EN77" s="159"/>
      <c r="EO77" s="49"/>
      <c r="EP77" s="356"/>
      <c r="EQ77" s="356"/>
      <c r="ER77" s="356"/>
      <c r="ES77" s="302" t="s">
        <v>498</v>
      </c>
      <c r="ET77" s="301" t="s">
        <v>499</v>
      </c>
      <c r="EU77" s="303">
        <v>1374852</v>
      </c>
      <c r="EX77" s="310"/>
    </row>
    <row r="78" spans="1:154" ht="15">
      <c r="A78" s="77" t="s">
        <v>520</v>
      </c>
      <c r="B78" s="7" t="s">
        <v>521</v>
      </c>
      <c r="C78" s="218">
        <v>4995</v>
      </c>
      <c r="D78" s="219">
        <v>5959</v>
      </c>
      <c r="E78" s="8"/>
      <c r="F78" s="8">
        <f t="shared" si="6"/>
        <v>5959</v>
      </c>
      <c r="G78" s="8"/>
      <c r="H78" s="417">
        <f t="shared" si="7"/>
        <v>5959</v>
      </c>
      <c r="I78" s="12"/>
      <c r="K78" s="430" t="s">
        <v>520</v>
      </c>
      <c r="L78" s="431" t="s">
        <v>521</v>
      </c>
      <c r="M78" s="432">
        <v>2431643135</v>
      </c>
      <c r="N78" s="433">
        <v>89979269</v>
      </c>
      <c r="O78" s="434">
        <f t="shared" si="8"/>
        <v>2341663866</v>
      </c>
      <c r="P78" s="435">
        <v>2005</v>
      </c>
      <c r="Q78" s="436">
        <v>0.92749999999999999</v>
      </c>
      <c r="R78" s="437">
        <f t="shared" si="9"/>
        <v>2524704977</v>
      </c>
      <c r="S78" s="438">
        <f t="shared" si="10"/>
        <v>89979269</v>
      </c>
      <c r="T78" s="439">
        <v>876298608</v>
      </c>
      <c r="U78" s="439">
        <v>626002473</v>
      </c>
      <c r="V78" s="437">
        <f t="shared" si="11"/>
        <v>4116985327</v>
      </c>
      <c r="X78" s="466" t="s">
        <v>520</v>
      </c>
      <c r="Y78" s="467" t="s">
        <v>521</v>
      </c>
      <c r="Z78" s="468">
        <v>4116985327</v>
      </c>
      <c r="AA78" s="469">
        <v>22972778.124660004</v>
      </c>
      <c r="AB78" s="432">
        <v>7984032</v>
      </c>
      <c r="AC78" s="432">
        <v>171353</v>
      </c>
      <c r="AD78" s="37">
        <v>31128163.124660004</v>
      </c>
      <c r="AE78" s="470">
        <v>5959</v>
      </c>
      <c r="AF78" s="467">
        <v>5224</v>
      </c>
      <c r="AG78" s="471">
        <v>1.0122</v>
      </c>
      <c r="AI78" s="552" t="s">
        <v>520</v>
      </c>
      <c r="AJ78" s="553" t="s">
        <v>521</v>
      </c>
      <c r="AK78" s="541">
        <v>31128163.124660004</v>
      </c>
      <c r="AL78" s="777">
        <v>5959</v>
      </c>
      <c r="AM78" s="554">
        <v>5224</v>
      </c>
      <c r="AN78" s="555">
        <v>1.0122</v>
      </c>
      <c r="AO78" s="556">
        <v>0.49020000000000002</v>
      </c>
      <c r="AP78" s="557">
        <v>0.84850000000000003</v>
      </c>
      <c r="AQ78" s="555">
        <v>0.87819999999999998</v>
      </c>
      <c r="AR78" s="558">
        <v>0.87819999999999998</v>
      </c>
      <c r="AS78" s="778">
        <v>1501.3</v>
      </c>
      <c r="AT78" s="779">
        <v>208.22000000000003</v>
      </c>
      <c r="AU78" s="561">
        <v>1240783</v>
      </c>
      <c r="AV78" s="717">
        <v>1</v>
      </c>
      <c r="AW78" s="554">
        <v>1240783</v>
      </c>
      <c r="AX78" s="563" t="s">
        <v>653</v>
      </c>
      <c r="AY78" s="204">
        <v>0</v>
      </c>
      <c r="AZ78" s="554">
        <v>1240783</v>
      </c>
      <c r="BB78" s="234" t="s">
        <v>520</v>
      </c>
      <c r="BC78" s="235" t="s">
        <v>751</v>
      </c>
      <c r="BD78" s="227">
        <v>4116985327</v>
      </c>
      <c r="BE78" s="228">
        <v>392.31099999999998</v>
      </c>
      <c r="BF78" s="236">
        <v>10494188</v>
      </c>
      <c r="BG78" s="738">
        <v>0.49020000000000002</v>
      </c>
      <c r="BH78" s="231"/>
      <c r="BI78" s="232">
        <v>5959</v>
      </c>
      <c r="BJ78" s="237">
        <v>15.19</v>
      </c>
      <c r="BK78" s="232">
        <v>37567</v>
      </c>
      <c r="BL78" s="238">
        <v>96</v>
      </c>
      <c r="BN78" s="491" t="s">
        <v>520</v>
      </c>
      <c r="BO78" s="780" t="s">
        <v>521</v>
      </c>
      <c r="BP78" s="493">
        <v>0.90849999999999997</v>
      </c>
      <c r="BQ78" s="493">
        <v>0.89029999999999998</v>
      </c>
      <c r="BR78" s="493">
        <v>0.95860000000000001</v>
      </c>
      <c r="BS78" s="126"/>
      <c r="BT78" s="494">
        <v>2005</v>
      </c>
      <c r="BU78" s="120">
        <v>0.92749999999999999</v>
      </c>
      <c r="BV78" s="495"/>
      <c r="BW78" s="496">
        <v>0.7</v>
      </c>
      <c r="BX78" s="497">
        <v>0.64900000000000002</v>
      </c>
      <c r="BY78" s="498">
        <v>1.1631</v>
      </c>
      <c r="CA78" s="264" t="s">
        <v>520</v>
      </c>
      <c r="CB78" s="265" t="s">
        <v>751</v>
      </c>
      <c r="CC78" s="232">
        <v>28379</v>
      </c>
      <c r="CD78" s="232">
        <v>29489</v>
      </c>
      <c r="CE78" s="232">
        <v>30098</v>
      </c>
      <c r="CF78" s="266">
        <v>29322</v>
      </c>
      <c r="CG78" s="267">
        <v>0.84850000000000003</v>
      </c>
      <c r="CH78" s="263"/>
      <c r="CI78" s="268">
        <v>-776</v>
      </c>
      <c r="CJ78" s="267">
        <v>-2.58E-2</v>
      </c>
      <c r="CL78" s="642" t="s">
        <v>520</v>
      </c>
      <c r="CM78" s="643" t="s">
        <v>751</v>
      </c>
      <c r="CN78" s="644">
        <v>0.87819999999999998</v>
      </c>
      <c r="CO78" s="636"/>
      <c r="CP78" s="645">
        <v>5959</v>
      </c>
      <c r="CQ78" s="783">
        <v>9048000</v>
      </c>
      <c r="CR78" s="783">
        <v>0</v>
      </c>
      <c r="CS78" s="647">
        <v>9048000</v>
      </c>
      <c r="CT78" s="648">
        <v>1518.38</v>
      </c>
      <c r="CU78" s="649"/>
      <c r="CV78" s="21">
        <v>1501.3</v>
      </c>
      <c r="CW78" s="121">
        <v>208.22000000000003</v>
      </c>
      <c r="CX78" s="19">
        <v>1</v>
      </c>
      <c r="CY78" s="14"/>
      <c r="CZ78" s="650">
        <v>0.64900000000000002</v>
      </c>
      <c r="DA78" s="653">
        <v>1</v>
      </c>
      <c r="DB78" s="641"/>
      <c r="DC78" s="19">
        <v>1</v>
      </c>
      <c r="DE78" s="680" t="s">
        <v>520</v>
      </c>
      <c r="DF78" s="681" t="s">
        <v>521</v>
      </c>
      <c r="DG78" s="670" t="s">
        <v>201</v>
      </c>
      <c r="DH78" s="671">
        <v>1</v>
      </c>
      <c r="DI78" s="672"/>
      <c r="DJ78" s="673">
        <v>0.7</v>
      </c>
      <c r="DK78" s="785">
        <v>0.91010000000000002</v>
      </c>
      <c r="DL78" s="682">
        <v>0.63700000000000001</v>
      </c>
      <c r="DM78" s="683">
        <v>0.63700000000000001</v>
      </c>
      <c r="DN78" s="684"/>
      <c r="DO78" s="676">
        <v>0.7</v>
      </c>
      <c r="DP78" s="677">
        <v>0.92749999999999999</v>
      </c>
      <c r="DQ78" s="682">
        <v>0.64900000000000002</v>
      </c>
      <c r="DR78" s="679" t="s">
        <v>653</v>
      </c>
      <c r="DS78" s="352"/>
      <c r="DT78" s="701" t="s">
        <v>653</v>
      </c>
      <c r="DU78" s="692"/>
      <c r="DV78" s="702"/>
      <c r="DX78" s="71" t="s">
        <v>422</v>
      </c>
      <c r="DY78" s="86" t="s">
        <v>422</v>
      </c>
      <c r="DZ78" s="71" t="s">
        <v>901</v>
      </c>
      <c r="EA78" s="72" t="s">
        <v>423</v>
      </c>
      <c r="EB78" s="404">
        <v>8683</v>
      </c>
      <c r="EC78" s="56"/>
      <c r="ED78" s="57">
        <v>8683</v>
      </c>
      <c r="EE78" s="57"/>
      <c r="EF78" s="56"/>
      <c r="EG78" s="73">
        <v>0.98290695041883636</v>
      </c>
      <c r="EH78" s="56"/>
      <c r="EI78" s="405">
        <v>3444730</v>
      </c>
      <c r="EJ78" s="57"/>
      <c r="EK78" s="57">
        <v>3385849</v>
      </c>
      <c r="EL78" s="57">
        <v>3444730</v>
      </c>
      <c r="EM78" s="158">
        <v>0</v>
      </c>
      <c r="EN78" s="158"/>
      <c r="EO78" s="58"/>
      <c r="EP78" s="356"/>
      <c r="EQ78" s="356"/>
      <c r="ER78" s="356"/>
      <c r="ES78" s="302" t="s">
        <v>500</v>
      </c>
      <c r="ET78" s="301" t="s">
        <v>501</v>
      </c>
      <c r="EU78" s="303">
        <v>0</v>
      </c>
      <c r="EX78" s="310"/>
    </row>
    <row r="79" spans="1:154" ht="15">
      <c r="A79" s="77" t="s">
        <v>522</v>
      </c>
      <c r="B79" s="7" t="s">
        <v>523</v>
      </c>
      <c r="C79" s="218">
        <v>23557</v>
      </c>
      <c r="D79" s="219">
        <v>23557</v>
      </c>
      <c r="E79" s="8"/>
      <c r="F79" s="8">
        <f t="shared" si="6"/>
        <v>23557</v>
      </c>
      <c r="G79" s="8"/>
      <c r="H79" s="417">
        <f t="shared" si="7"/>
        <v>23557</v>
      </c>
      <c r="I79" s="12"/>
      <c r="K79" s="430" t="s">
        <v>522</v>
      </c>
      <c r="L79" s="431" t="s">
        <v>523</v>
      </c>
      <c r="M79" s="432">
        <v>9347901911</v>
      </c>
      <c r="N79" s="433">
        <v>245607709</v>
      </c>
      <c r="O79" s="434">
        <f t="shared" si="8"/>
        <v>9102294202</v>
      </c>
      <c r="P79" s="435">
        <v>2008</v>
      </c>
      <c r="Q79" s="436">
        <v>0.9849</v>
      </c>
      <c r="R79" s="437">
        <f t="shared" si="9"/>
        <v>9241846078</v>
      </c>
      <c r="S79" s="438">
        <f t="shared" si="10"/>
        <v>245607709</v>
      </c>
      <c r="T79" s="439">
        <v>109460104</v>
      </c>
      <c r="U79" s="439">
        <v>2097388985</v>
      </c>
      <c r="V79" s="437">
        <f t="shared" si="11"/>
        <v>11694302876</v>
      </c>
      <c r="X79" s="466" t="s">
        <v>522</v>
      </c>
      <c r="Y79" s="467" t="s">
        <v>523</v>
      </c>
      <c r="Z79" s="468">
        <v>11694302876</v>
      </c>
      <c r="AA79" s="469">
        <v>65254210.048080012</v>
      </c>
      <c r="AB79" s="432">
        <v>26319872</v>
      </c>
      <c r="AC79" s="432">
        <v>612355</v>
      </c>
      <c r="AD79" s="37">
        <v>92186437.048080012</v>
      </c>
      <c r="AE79" s="470">
        <v>23557</v>
      </c>
      <c r="AF79" s="467">
        <v>3913</v>
      </c>
      <c r="AG79" s="471">
        <v>0.75819999999999999</v>
      </c>
      <c r="AI79" s="552" t="s">
        <v>522</v>
      </c>
      <c r="AJ79" s="553" t="s">
        <v>523</v>
      </c>
      <c r="AK79" s="541">
        <v>92186437.048080012</v>
      </c>
      <c r="AL79" s="777">
        <v>23557</v>
      </c>
      <c r="AM79" s="554">
        <v>3913</v>
      </c>
      <c r="AN79" s="555">
        <v>0.75819999999999999</v>
      </c>
      <c r="AO79" s="556">
        <v>0.83840000000000003</v>
      </c>
      <c r="AP79" s="557">
        <v>0.92330000000000001</v>
      </c>
      <c r="AQ79" s="555">
        <v>0.8488</v>
      </c>
      <c r="AR79" s="558">
        <v>0.8488</v>
      </c>
      <c r="AS79" s="778">
        <v>1451.04</v>
      </c>
      <c r="AT79" s="779">
        <v>258.48</v>
      </c>
      <c r="AU79" s="561">
        <v>6089013</v>
      </c>
      <c r="AV79" s="717">
        <v>1</v>
      </c>
      <c r="AW79" s="554">
        <v>6089013</v>
      </c>
      <c r="AX79" s="563" t="s">
        <v>653</v>
      </c>
      <c r="AY79" s="204">
        <v>0</v>
      </c>
      <c r="AZ79" s="554">
        <v>6089013</v>
      </c>
      <c r="BB79" s="234" t="s">
        <v>522</v>
      </c>
      <c r="BC79" s="235" t="s">
        <v>752</v>
      </c>
      <c r="BD79" s="227">
        <v>11694302876</v>
      </c>
      <c r="BE79" s="228">
        <v>651.577</v>
      </c>
      <c r="BF79" s="236">
        <v>17947691</v>
      </c>
      <c r="BG79" s="738">
        <v>0.83840000000000003</v>
      </c>
      <c r="BH79" s="231"/>
      <c r="BI79" s="232">
        <v>23557</v>
      </c>
      <c r="BJ79" s="237">
        <v>36.15</v>
      </c>
      <c r="BK79" s="232">
        <v>155621</v>
      </c>
      <c r="BL79" s="238">
        <v>239</v>
      </c>
      <c r="BN79" s="491" t="s">
        <v>522</v>
      </c>
      <c r="BO79" s="780" t="s">
        <v>523</v>
      </c>
      <c r="BP79" s="493">
        <v>0.88060000000000005</v>
      </c>
      <c r="BQ79" s="493">
        <v>0.99439999999999995</v>
      </c>
      <c r="BR79" s="493">
        <v>0.98010000000000008</v>
      </c>
      <c r="BS79" s="126"/>
      <c r="BT79" s="494">
        <v>2008</v>
      </c>
      <c r="BU79" s="120">
        <v>0.9849</v>
      </c>
      <c r="BV79" s="495"/>
      <c r="BW79" s="496">
        <v>0.66500000000000004</v>
      </c>
      <c r="BX79" s="497">
        <v>0.65500000000000003</v>
      </c>
      <c r="BY79" s="498">
        <v>1.1738</v>
      </c>
      <c r="CA79" s="264" t="s">
        <v>522</v>
      </c>
      <c r="CB79" s="265" t="s">
        <v>752</v>
      </c>
      <c r="CC79" s="232">
        <v>30724</v>
      </c>
      <c r="CD79" s="232">
        <v>32121</v>
      </c>
      <c r="CE79" s="232">
        <v>32874</v>
      </c>
      <c r="CF79" s="266">
        <v>31906.333333333332</v>
      </c>
      <c r="CG79" s="267">
        <v>0.92330000000000001</v>
      </c>
      <c r="CH79" s="263"/>
      <c r="CI79" s="268">
        <v>-967.66666666666788</v>
      </c>
      <c r="CJ79" s="267">
        <v>-2.9399999999999999E-2</v>
      </c>
      <c r="CL79" s="642" t="s">
        <v>522</v>
      </c>
      <c r="CM79" s="643" t="s">
        <v>752</v>
      </c>
      <c r="CN79" s="644">
        <v>0.8488</v>
      </c>
      <c r="CO79" s="636"/>
      <c r="CP79" s="645">
        <v>23557</v>
      </c>
      <c r="CQ79" s="783">
        <v>33397566</v>
      </c>
      <c r="CR79" s="783">
        <v>0</v>
      </c>
      <c r="CS79" s="647">
        <v>33397566</v>
      </c>
      <c r="CT79" s="648">
        <v>1417.73</v>
      </c>
      <c r="CU79" s="649"/>
      <c r="CV79" s="21">
        <v>1451.04</v>
      </c>
      <c r="CW79" s="121">
        <v>258.48</v>
      </c>
      <c r="CX79" s="19">
        <v>0.97699999999999998</v>
      </c>
      <c r="CY79" s="14"/>
      <c r="CZ79" s="650">
        <v>0.65500000000000003</v>
      </c>
      <c r="DA79" s="653">
        <v>1</v>
      </c>
      <c r="DB79" s="641"/>
      <c r="DC79" s="19">
        <v>1</v>
      </c>
      <c r="DE79" s="680" t="s">
        <v>522</v>
      </c>
      <c r="DF79" s="681" t="s">
        <v>523</v>
      </c>
      <c r="DG79" s="670" t="s">
        <v>201</v>
      </c>
      <c r="DH79" s="671">
        <v>1</v>
      </c>
      <c r="DI79" s="672"/>
      <c r="DJ79" s="673">
        <v>0.66500000000000004</v>
      </c>
      <c r="DK79" s="785">
        <v>0.99439999999999995</v>
      </c>
      <c r="DL79" s="682">
        <v>0.66100000000000003</v>
      </c>
      <c r="DM79" s="683">
        <v>0.66100000000000003</v>
      </c>
      <c r="DN79" s="684"/>
      <c r="DO79" s="676">
        <v>0.66500000000000004</v>
      </c>
      <c r="DP79" s="677">
        <v>0.9849</v>
      </c>
      <c r="DQ79" s="682">
        <v>0.65500000000000003</v>
      </c>
      <c r="DR79" s="679" t="s">
        <v>653</v>
      </c>
      <c r="DS79" s="352"/>
      <c r="DT79" s="701" t="s">
        <v>653</v>
      </c>
      <c r="DU79" s="692"/>
      <c r="DV79" s="702" t="s">
        <v>0</v>
      </c>
      <c r="DX79" s="60" t="s">
        <v>422</v>
      </c>
      <c r="DY79" s="84" t="s">
        <v>80</v>
      </c>
      <c r="DZ79" s="60" t="s">
        <v>8</v>
      </c>
      <c r="EA79" s="61" t="s">
        <v>630</v>
      </c>
      <c r="EB79" s="404">
        <v>151</v>
      </c>
      <c r="EC79" s="62"/>
      <c r="ED79" s="63">
        <v>151</v>
      </c>
      <c r="EE79" s="63">
        <v>8834</v>
      </c>
      <c r="EF79" s="62"/>
      <c r="EG79" s="64">
        <v>1.7093049581163686E-2</v>
      </c>
      <c r="EH79" s="62"/>
      <c r="EI79" s="405">
        <v>0</v>
      </c>
      <c r="EJ79" s="63"/>
      <c r="EK79" s="63">
        <v>58881</v>
      </c>
      <c r="EL79" s="65"/>
      <c r="EM79" s="160"/>
      <c r="EN79" s="160"/>
      <c r="EO79" s="128"/>
      <c r="EP79" s="356"/>
      <c r="EQ79" s="356"/>
      <c r="ER79" s="356"/>
      <c r="ES79" s="302" t="s">
        <v>502</v>
      </c>
      <c r="ET79" s="301" t="s">
        <v>203</v>
      </c>
      <c r="EU79" s="303">
        <v>6785694</v>
      </c>
      <c r="EX79" s="310"/>
    </row>
    <row r="80" spans="1:154" ht="15">
      <c r="A80" s="77" t="s">
        <v>524</v>
      </c>
      <c r="B80" s="7" t="s">
        <v>525</v>
      </c>
      <c r="C80" s="218">
        <v>2359</v>
      </c>
      <c r="D80" s="219">
        <v>2359</v>
      </c>
      <c r="E80" s="8"/>
      <c r="F80" s="8">
        <f t="shared" si="6"/>
        <v>2359</v>
      </c>
      <c r="G80" s="8"/>
      <c r="H80" s="417">
        <f t="shared" si="7"/>
        <v>2359</v>
      </c>
      <c r="I80" s="12"/>
      <c r="K80" s="430" t="s">
        <v>524</v>
      </c>
      <c r="L80" s="431" t="s">
        <v>525</v>
      </c>
      <c r="M80" s="432">
        <v>2421682294</v>
      </c>
      <c r="N80" s="433">
        <v>85011524</v>
      </c>
      <c r="O80" s="434">
        <f t="shared" si="8"/>
        <v>2336670770</v>
      </c>
      <c r="P80" s="435">
        <v>2009</v>
      </c>
      <c r="Q80" s="436">
        <v>0.93900000000000006</v>
      </c>
      <c r="R80" s="437">
        <f t="shared" si="9"/>
        <v>2488467274</v>
      </c>
      <c r="S80" s="438">
        <f t="shared" si="10"/>
        <v>85011524</v>
      </c>
      <c r="T80" s="439">
        <v>71820884</v>
      </c>
      <c r="U80" s="439">
        <v>230345357</v>
      </c>
      <c r="V80" s="437">
        <f t="shared" si="11"/>
        <v>2875645039</v>
      </c>
      <c r="X80" s="466" t="s">
        <v>524</v>
      </c>
      <c r="Y80" s="467" t="s">
        <v>525</v>
      </c>
      <c r="Z80" s="468">
        <v>2875645039</v>
      </c>
      <c r="AA80" s="469">
        <v>16046099.317620002</v>
      </c>
      <c r="AB80" s="432">
        <v>3396159</v>
      </c>
      <c r="AC80" s="432">
        <v>171730</v>
      </c>
      <c r="AD80" s="37">
        <v>19613988.317620002</v>
      </c>
      <c r="AE80" s="470">
        <v>2359</v>
      </c>
      <c r="AF80" s="467">
        <v>8315</v>
      </c>
      <c r="AG80" s="471">
        <v>1.6111</v>
      </c>
      <c r="AI80" s="552" t="s">
        <v>524</v>
      </c>
      <c r="AJ80" s="553" t="s">
        <v>525</v>
      </c>
      <c r="AK80" s="541">
        <v>19613988.317620002</v>
      </c>
      <c r="AL80" s="777">
        <v>2359</v>
      </c>
      <c r="AM80" s="554">
        <v>8315</v>
      </c>
      <c r="AN80" s="555">
        <v>1.6111</v>
      </c>
      <c r="AO80" s="556">
        <v>0.56469999999999998</v>
      </c>
      <c r="AP80" s="557">
        <v>1.1404000000000001</v>
      </c>
      <c r="AQ80" s="555">
        <v>1.2710999999999999</v>
      </c>
      <c r="AR80" s="558" t="s">
        <v>4</v>
      </c>
      <c r="AS80" s="778" t="s">
        <v>4</v>
      </c>
      <c r="AT80" s="779" t="s">
        <v>4</v>
      </c>
      <c r="AU80" s="561">
        <v>0</v>
      </c>
      <c r="AV80" s="717" t="s">
        <v>4</v>
      </c>
      <c r="AW80" s="554">
        <v>0</v>
      </c>
      <c r="AX80" s="563" t="s">
        <v>653</v>
      </c>
      <c r="AY80" s="204">
        <v>0</v>
      </c>
      <c r="AZ80" s="554">
        <v>0</v>
      </c>
      <c r="BB80" s="234" t="s">
        <v>524</v>
      </c>
      <c r="BC80" s="235" t="s">
        <v>753</v>
      </c>
      <c r="BD80" s="227">
        <v>2875645039</v>
      </c>
      <c r="BE80" s="228">
        <v>237.85400000000001</v>
      </c>
      <c r="BF80" s="236">
        <v>12089959</v>
      </c>
      <c r="BG80" s="738">
        <v>0.56469999999999998</v>
      </c>
      <c r="BH80" s="231"/>
      <c r="BI80" s="232">
        <v>2359</v>
      </c>
      <c r="BJ80" s="237">
        <v>9.92</v>
      </c>
      <c r="BK80" s="232">
        <v>19171</v>
      </c>
      <c r="BL80" s="238">
        <v>81</v>
      </c>
      <c r="BN80" s="491" t="s">
        <v>524</v>
      </c>
      <c r="BO80" s="780" t="s">
        <v>525</v>
      </c>
      <c r="BP80" s="493">
        <v>0.62160000000000004</v>
      </c>
      <c r="BQ80" s="493">
        <v>0.60799999999999998</v>
      </c>
      <c r="BR80" s="499">
        <v>0.93900000000000006</v>
      </c>
      <c r="BS80" s="126"/>
      <c r="BT80" s="494">
        <v>2009</v>
      </c>
      <c r="BU80" s="120">
        <v>0.93900000000000006</v>
      </c>
      <c r="BV80" s="495"/>
      <c r="BW80" s="496">
        <v>0.52</v>
      </c>
      <c r="BX80" s="497">
        <v>0.48799999999999999</v>
      </c>
      <c r="BY80" s="498">
        <v>0.87460000000000004</v>
      </c>
      <c r="CA80" s="264" t="s">
        <v>524</v>
      </c>
      <c r="CB80" s="265" t="s">
        <v>753</v>
      </c>
      <c r="CC80" s="232">
        <v>38363</v>
      </c>
      <c r="CD80" s="232">
        <v>39740</v>
      </c>
      <c r="CE80" s="232">
        <v>40129</v>
      </c>
      <c r="CF80" s="266">
        <v>39410.666666666664</v>
      </c>
      <c r="CG80" s="267">
        <v>1.1404000000000001</v>
      </c>
      <c r="CH80" s="263"/>
      <c r="CI80" s="268">
        <v>-718.33333333333576</v>
      </c>
      <c r="CJ80" s="267">
        <v>-1.7899999999999999E-2</v>
      </c>
      <c r="CL80" s="642" t="s">
        <v>524</v>
      </c>
      <c r="CM80" s="643" t="s">
        <v>753</v>
      </c>
      <c r="CN80" s="644" t="s">
        <v>4</v>
      </c>
      <c r="CO80" s="636"/>
      <c r="CP80" s="645">
        <v>2359</v>
      </c>
      <c r="CQ80" s="783">
        <v>4234838</v>
      </c>
      <c r="CR80" s="783">
        <v>62086</v>
      </c>
      <c r="CS80" s="647">
        <v>4296924</v>
      </c>
      <c r="CT80" s="648">
        <v>1821.5</v>
      </c>
      <c r="CU80" s="649"/>
      <c r="CV80" s="21" t="s">
        <v>4</v>
      </c>
      <c r="CW80" s="121" t="s">
        <v>4</v>
      </c>
      <c r="CX80" s="19" t="s">
        <v>4</v>
      </c>
      <c r="CY80" s="14"/>
      <c r="CZ80" s="650">
        <v>0.48799999999999999</v>
      </c>
      <c r="DA80" s="653" t="s">
        <v>4</v>
      </c>
      <c r="DB80" s="641"/>
      <c r="DC80" s="19" t="s">
        <v>4</v>
      </c>
      <c r="DE80" s="680" t="s">
        <v>524</v>
      </c>
      <c r="DF80" s="681" t="s">
        <v>525</v>
      </c>
      <c r="DG80" s="670" t="s">
        <v>653</v>
      </c>
      <c r="DH80" s="671" t="s">
        <v>4</v>
      </c>
      <c r="DI80" s="672"/>
      <c r="DJ80" s="673">
        <v>0.68</v>
      </c>
      <c r="DK80" s="785">
        <v>0.62519999999999998</v>
      </c>
      <c r="DL80" s="682">
        <v>0.42499999999999999</v>
      </c>
      <c r="DM80" s="683" t="s">
        <v>653</v>
      </c>
      <c r="DN80" s="684"/>
      <c r="DO80" s="676">
        <v>0.52</v>
      </c>
      <c r="DP80" s="677">
        <v>0.93900000000000006</v>
      </c>
      <c r="DQ80" s="682">
        <v>0.48799999999999999</v>
      </c>
      <c r="DR80" s="679">
        <v>0.48799999999999999</v>
      </c>
      <c r="DS80" s="352"/>
      <c r="DT80" s="701" t="s">
        <v>653</v>
      </c>
      <c r="DU80" s="692"/>
      <c r="DV80" s="702"/>
      <c r="DX80" s="71" t="s">
        <v>424</v>
      </c>
      <c r="DY80" s="86" t="s">
        <v>424</v>
      </c>
      <c r="DZ80" s="71" t="s">
        <v>901</v>
      </c>
      <c r="EA80" s="72" t="s">
        <v>668</v>
      </c>
      <c r="EB80" s="404">
        <v>31400</v>
      </c>
      <c r="EC80" s="56"/>
      <c r="ED80" s="57">
        <v>31400</v>
      </c>
      <c r="EE80" s="57"/>
      <c r="EF80" s="56"/>
      <c r="EG80" s="73">
        <v>0.93966961934402682</v>
      </c>
      <c r="EH80" s="56"/>
      <c r="EI80" s="405">
        <v>2336447</v>
      </c>
      <c r="EJ80" s="57"/>
      <c r="EK80" s="57">
        <v>2195488</v>
      </c>
      <c r="EL80" s="57">
        <v>2336447</v>
      </c>
      <c r="EM80" s="158">
        <v>0</v>
      </c>
      <c r="EN80" s="158"/>
      <c r="EO80" s="58"/>
      <c r="EP80" s="356"/>
      <c r="EQ80" s="356"/>
      <c r="ER80" s="356"/>
      <c r="ES80" s="302" t="s">
        <v>504</v>
      </c>
      <c r="ET80" s="301" t="s">
        <v>505</v>
      </c>
      <c r="EU80" s="303">
        <v>0</v>
      </c>
      <c r="EX80" s="310"/>
    </row>
    <row r="81" spans="1:154" ht="15">
      <c r="A81" s="77" t="s">
        <v>526</v>
      </c>
      <c r="B81" s="7" t="s">
        <v>527</v>
      </c>
      <c r="C81" s="218">
        <v>18664</v>
      </c>
      <c r="D81" s="219">
        <v>23361</v>
      </c>
      <c r="E81" s="8"/>
      <c r="F81" s="8">
        <f t="shared" si="6"/>
        <v>23361</v>
      </c>
      <c r="G81" s="8"/>
      <c r="H81" s="417">
        <f t="shared" si="7"/>
        <v>23361</v>
      </c>
      <c r="I81" s="12"/>
      <c r="K81" s="430" t="s">
        <v>526</v>
      </c>
      <c r="L81" s="431" t="s">
        <v>527</v>
      </c>
      <c r="M81" s="432">
        <v>7895889427</v>
      </c>
      <c r="N81" s="433">
        <v>248746420</v>
      </c>
      <c r="O81" s="434">
        <f t="shared" si="8"/>
        <v>7647143007</v>
      </c>
      <c r="P81" s="435">
        <v>2007</v>
      </c>
      <c r="Q81" s="436">
        <v>0.95109999999999995</v>
      </c>
      <c r="R81" s="437">
        <f t="shared" si="9"/>
        <v>8040314380</v>
      </c>
      <c r="S81" s="438">
        <f t="shared" si="10"/>
        <v>248746420</v>
      </c>
      <c r="T81" s="439">
        <v>250137533</v>
      </c>
      <c r="U81" s="439">
        <v>2073818148</v>
      </c>
      <c r="V81" s="437">
        <f t="shared" si="11"/>
        <v>10613016481</v>
      </c>
      <c r="X81" s="466" t="s">
        <v>526</v>
      </c>
      <c r="Y81" s="467" t="s">
        <v>527</v>
      </c>
      <c r="Z81" s="468">
        <v>10613016481</v>
      </c>
      <c r="AA81" s="469">
        <v>59220631.963980012</v>
      </c>
      <c r="AB81" s="432">
        <v>22659955</v>
      </c>
      <c r="AC81" s="432">
        <v>1277405</v>
      </c>
      <c r="AD81" s="37">
        <v>83157991.963980019</v>
      </c>
      <c r="AE81" s="470">
        <v>23361</v>
      </c>
      <c r="AF81" s="467">
        <v>3560</v>
      </c>
      <c r="AG81" s="471">
        <v>0.68979999999999997</v>
      </c>
      <c r="AI81" s="552" t="s">
        <v>526</v>
      </c>
      <c r="AJ81" s="553" t="s">
        <v>527</v>
      </c>
      <c r="AK81" s="541">
        <v>83157991.963980019</v>
      </c>
      <c r="AL81" s="777">
        <v>23361</v>
      </c>
      <c r="AM81" s="554">
        <v>3560</v>
      </c>
      <c r="AN81" s="555">
        <v>0.68979999999999997</v>
      </c>
      <c r="AO81" s="556">
        <v>0.62960000000000005</v>
      </c>
      <c r="AP81" s="557">
        <v>0.8095</v>
      </c>
      <c r="AQ81" s="555">
        <v>0.74370000000000003</v>
      </c>
      <c r="AR81" s="558">
        <v>0.74370000000000003</v>
      </c>
      <c r="AS81" s="778">
        <v>1271.3699999999999</v>
      </c>
      <c r="AT81" s="779">
        <v>438.15000000000009</v>
      </c>
      <c r="AU81" s="561">
        <v>10235622</v>
      </c>
      <c r="AV81" s="717">
        <v>0.88100000000000001</v>
      </c>
      <c r="AW81" s="554">
        <v>9017583</v>
      </c>
      <c r="AX81" s="563" t="s">
        <v>653</v>
      </c>
      <c r="AY81" s="204">
        <v>0</v>
      </c>
      <c r="AZ81" s="554">
        <v>9017583</v>
      </c>
      <c r="BB81" s="234" t="s">
        <v>526</v>
      </c>
      <c r="BC81" s="235" t="s">
        <v>754</v>
      </c>
      <c r="BD81" s="227">
        <v>10613016481</v>
      </c>
      <c r="BE81" s="228">
        <v>787.36099999999999</v>
      </c>
      <c r="BF81" s="236">
        <v>13479226</v>
      </c>
      <c r="BG81" s="738">
        <v>0.62960000000000005</v>
      </c>
      <c r="BH81" s="231"/>
      <c r="BI81" s="232">
        <v>23361</v>
      </c>
      <c r="BJ81" s="237">
        <v>29.67</v>
      </c>
      <c r="BK81" s="232">
        <v>140896</v>
      </c>
      <c r="BL81" s="238">
        <v>179</v>
      </c>
      <c r="BN81" s="491" t="s">
        <v>526</v>
      </c>
      <c r="BO81" s="780" t="s">
        <v>527</v>
      </c>
      <c r="BP81" s="499">
        <v>0.96760000000000002</v>
      </c>
      <c r="BQ81" s="493">
        <v>0.92430000000000001</v>
      </c>
      <c r="BR81" s="493">
        <v>0.96340000000000003</v>
      </c>
      <c r="BS81" s="126"/>
      <c r="BT81" s="494">
        <v>2007</v>
      </c>
      <c r="BU81" s="120">
        <v>0.95109999999999995</v>
      </c>
      <c r="BV81" s="495"/>
      <c r="BW81" s="496">
        <v>0.55500000000000005</v>
      </c>
      <c r="BX81" s="497">
        <v>0.52800000000000002</v>
      </c>
      <c r="BY81" s="498">
        <v>0.94620000000000004</v>
      </c>
      <c r="CA81" s="264" t="s">
        <v>526</v>
      </c>
      <c r="CB81" s="265" t="s">
        <v>754</v>
      </c>
      <c r="CC81" s="232">
        <v>27092</v>
      </c>
      <c r="CD81" s="232">
        <v>28318</v>
      </c>
      <c r="CE81" s="232">
        <v>28510</v>
      </c>
      <c r="CF81" s="266">
        <v>27973.333333333332</v>
      </c>
      <c r="CG81" s="267">
        <v>0.8095</v>
      </c>
      <c r="CH81" s="263"/>
      <c r="CI81" s="268">
        <v>-536.66666666666788</v>
      </c>
      <c r="CJ81" s="267">
        <v>-1.8800000000000001E-2</v>
      </c>
      <c r="CL81" s="642" t="s">
        <v>526</v>
      </c>
      <c r="CM81" s="643" t="s">
        <v>754</v>
      </c>
      <c r="CN81" s="644">
        <v>0.74370000000000003</v>
      </c>
      <c r="CO81" s="636"/>
      <c r="CP81" s="645">
        <v>23361</v>
      </c>
      <c r="CQ81" s="783">
        <v>21174051</v>
      </c>
      <c r="CR81" s="783">
        <v>4989625</v>
      </c>
      <c r="CS81" s="647">
        <v>26163676</v>
      </c>
      <c r="CT81" s="648">
        <v>1119.97</v>
      </c>
      <c r="CU81" s="649"/>
      <c r="CV81" s="21">
        <v>1271.3699999999999</v>
      </c>
      <c r="CW81" s="121">
        <v>438.15000000000009</v>
      </c>
      <c r="CX81" s="19">
        <v>0.88100000000000001</v>
      </c>
      <c r="CY81" s="14"/>
      <c r="CZ81" s="650">
        <v>0.52800000000000002</v>
      </c>
      <c r="DA81" s="653" t="s">
        <v>4</v>
      </c>
      <c r="DB81" s="641"/>
      <c r="DC81" s="19">
        <v>0.88100000000000001</v>
      </c>
      <c r="DE81" s="680" t="s">
        <v>526</v>
      </c>
      <c r="DF81" s="681" t="s">
        <v>527</v>
      </c>
      <c r="DG81" s="670" t="s">
        <v>201</v>
      </c>
      <c r="DH81" s="671">
        <v>0.88100000000000001</v>
      </c>
      <c r="DI81" s="672"/>
      <c r="DJ81" s="673">
        <v>0.55500000000000005</v>
      </c>
      <c r="DK81" s="785">
        <v>0.93869999999999998</v>
      </c>
      <c r="DL81" s="682">
        <v>0.52100000000000002</v>
      </c>
      <c r="DM81" s="683" t="s">
        <v>653</v>
      </c>
      <c r="DN81" s="684"/>
      <c r="DO81" s="676">
        <v>0.55500000000000005</v>
      </c>
      <c r="DP81" s="677">
        <v>0.95109999999999995</v>
      </c>
      <c r="DQ81" s="682">
        <v>0.52800000000000002</v>
      </c>
      <c r="DR81" s="679">
        <v>0.52800000000000002</v>
      </c>
      <c r="DS81" s="352"/>
      <c r="DT81" s="701" t="s">
        <v>653</v>
      </c>
      <c r="DU81" s="692"/>
      <c r="DV81" s="702"/>
      <c r="DX81" s="54" t="s">
        <v>424</v>
      </c>
      <c r="DY81" s="83" t="s">
        <v>81</v>
      </c>
      <c r="DZ81" s="54" t="s">
        <v>8</v>
      </c>
      <c r="EA81" s="55" t="s">
        <v>82</v>
      </c>
      <c r="EB81" s="404">
        <v>113</v>
      </c>
      <c r="EC81" s="51"/>
      <c r="ED81" s="50">
        <v>113</v>
      </c>
      <c r="EE81" s="50"/>
      <c r="EF81" s="51"/>
      <c r="EG81" s="73">
        <v>3.3816135982762748E-3</v>
      </c>
      <c r="EH81" s="51"/>
      <c r="EI81" s="405">
        <v>0</v>
      </c>
      <c r="EJ81" s="50"/>
      <c r="EK81" s="50">
        <v>7902</v>
      </c>
      <c r="EL81" s="53"/>
      <c r="EM81" s="159"/>
      <c r="EN81" s="748">
        <v>1</v>
      </c>
      <c r="EO81" s="49"/>
      <c r="EP81" s="356"/>
      <c r="EQ81" s="356"/>
      <c r="ER81" s="356"/>
      <c r="ES81" s="302" t="s">
        <v>506</v>
      </c>
      <c r="ET81" s="301" t="s">
        <v>507</v>
      </c>
      <c r="EU81" s="303">
        <v>820778</v>
      </c>
      <c r="EX81" s="310"/>
    </row>
    <row r="82" spans="1:154" ht="15">
      <c r="A82" s="77" t="s">
        <v>528</v>
      </c>
      <c r="B82" s="7" t="s">
        <v>529</v>
      </c>
      <c r="C82" s="218">
        <v>7632</v>
      </c>
      <c r="D82" s="219">
        <v>7632</v>
      </c>
      <c r="E82" s="8"/>
      <c r="F82" s="8">
        <f t="shared" si="6"/>
        <v>7632</v>
      </c>
      <c r="G82" s="8"/>
      <c r="H82" s="417">
        <f t="shared" si="7"/>
        <v>7632</v>
      </c>
      <c r="I82" s="12"/>
      <c r="K82" s="430" t="s">
        <v>528</v>
      </c>
      <c r="L82" s="431" t="s">
        <v>529</v>
      </c>
      <c r="M82" s="432">
        <v>1712542830</v>
      </c>
      <c r="N82" s="433" t="s">
        <v>659</v>
      </c>
      <c r="O82" s="434">
        <f t="shared" si="8"/>
        <v>1712542830</v>
      </c>
      <c r="P82" s="435">
        <v>2008</v>
      </c>
      <c r="Q82" s="436">
        <v>0.97150000000000003</v>
      </c>
      <c r="R82" s="437">
        <f t="shared" si="9"/>
        <v>1762782120</v>
      </c>
      <c r="S82" s="438" t="str">
        <f t="shared" si="10"/>
        <v>NA</v>
      </c>
      <c r="T82" s="439">
        <v>534017355</v>
      </c>
      <c r="U82" s="439">
        <v>547989514</v>
      </c>
      <c r="V82" s="437">
        <f t="shared" si="11"/>
        <v>2844788989</v>
      </c>
      <c r="X82" s="466" t="s">
        <v>528</v>
      </c>
      <c r="Y82" s="467" t="s">
        <v>529</v>
      </c>
      <c r="Z82" s="468">
        <v>2844788989</v>
      </c>
      <c r="AA82" s="469">
        <v>15873922.558620002</v>
      </c>
      <c r="AB82" s="432">
        <v>8288332</v>
      </c>
      <c r="AC82" s="432">
        <v>608330</v>
      </c>
      <c r="AD82" s="37">
        <v>24770584.558620002</v>
      </c>
      <c r="AE82" s="470">
        <v>7632</v>
      </c>
      <c r="AF82" s="467">
        <v>3246</v>
      </c>
      <c r="AG82" s="471">
        <v>0.62890000000000001</v>
      </c>
      <c r="AI82" s="552" t="s">
        <v>528</v>
      </c>
      <c r="AJ82" s="553" t="s">
        <v>529</v>
      </c>
      <c r="AK82" s="541">
        <v>24770584.558620002</v>
      </c>
      <c r="AL82" s="777">
        <v>7632</v>
      </c>
      <c r="AM82" s="554">
        <v>3246</v>
      </c>
      <c r="AN82" s="555">
        <v>0.62890000000000001</v>
      </c>
      <c r="AO82" s="556">
        <v>0.28039999999999998</v>
      </c>
      <c r="AP82" s="557">
        <v>0.74319999999999997</v>
      </c>
      <c r="AQ82" s="555">
        <v>0.6512</v>
      </c>
      <c r="AR82" s="558">
        <v>0.6512</v>
      </c>
      <c r="AS82" s="778">
        <v>1113.24</v>
      </c>
      <c r="AT82" s="779">
        <v>596.28</v>
      </c>
      <c r="AU82" s="561">
        <v>4550809</v>
      </c>
      <c r="AV82" s="717">
        <v>1</v>
      </c>
      <c r="AW82" s="554">
        <v>4550809</v>
      </c>
      <c r="AX82" s="563" t="s">
        <v>653</v>
      </c>
      <c r="AY82" s="204">
        <v>0</v>
      </c>
      <c r="AZ82" s="554">
        <v>4550809</v>
      </c>
      <c r="BB82" s="234" t="s">
        <v>528</v>
      </c>
      <c r="BC82" s="235" t="s">
        <v>755</v>
      </c>
      <c r="BD82" s="227">
        <v>2844788989</v>
      </c>
      <c r="BE82" s="228">
        <v>473.97899999999998</v>
      </c>
      <c r="BF82" s="236">
        <v>6001930</v>
      </c>
      <c r="BG82" s="738">
        <v>0.28039999999999998</v>
      </c>
      <c r="BH82" s="231"/>
      <c r="BI82" s="232">
        <v>7632</v>
      </c>
      <c r="BJ82" s="237">
        <v>16.100000000000001</v>
      </c>
      <c r="BK82" s="232">
        <v>46868</v>
      </c>
      <c r="BL82" s="238">
        <v>99</v>
      </c>
      <c r="BN82" s="491" t="s">
        <v>528</v>
      </c>
      <c r="BO82" s="780" t="s">
        <v>529</v>
      </c>
      <c r="BP82" s="493">
        <v>0.86529999999999996</v>
      </c>
      <c r="BQ82" s="493">
        <v>1</v>
      </c>
      <c r="BR82" s="493">
        <v>0.95730000000000004</v>
      </c>
      <c r="BS82" s="126"/>
      <c r="BT82" s="494">
        <v>2008</v>
      </c>
      <c r="BU82" s="120">
        <v>0.97150000000000003</v>
      </c>
      <c r="BV82" s="495"/>
      <c r="BW82" s="496">
        <v>0.81</v>
      </c>
      <c r="BX82" s="497">
        <v>0.78700000000000003</v>
      </c>
      <c r="BY82" s="498">
        <v>1.4104000000000001</v>
      </c>
      <c r="CA82" s="264" t="s">
        <v>528</v>
      </c>
      <c r="CB82" s="265" t="s">
        <v>755</v>
      </c>
      <c r="CC82" s="232">
        <v>24614</v>
      </c>
      <c r="CD82" s="232">
        <v>25474</v>
      </c>
      <c r="CE82" s="232">
        <v>26960</v>
      </c>
      <c r="CF82" s="266">
        <v>25682.666666666668</v>
      </c>
      <c r="CG82" s="267">
        <v>0.74319999999999997</v>
      </c>
      <c r="CH82" s="263"/>
      <c r="CI82" s="268">
        <v>-1277.3333333333321</v>
      </c>
      <c r="CJ82" s="267">
        <v>-4.7399999999999998E-2</v>
      </c>
      <c r="CL82" s="642" t="s">
        <v>528</v>
      </c>
      <c r="CM82" s="643" t="s">
        <v>755</v>
      </c>
      <c r="CN82" s="644">
        <v>0.6512</v>
      </c>
      <c r="CO82" s="636"/>
      <c r="CP82" s="645">
        <v>7632</v>
      </c>
      <c r="CQ82" s="783">
        <v>7100000</v>
      </c>
      <c r="CR82" s="783">
        <v>0</v>
      </c>
      <c r="CS82" s="647">
        <v>7100000</v>
      </c>
      <c r="CT82" s="648">
        <v>930.29</v>
      </c>
      <c r="CU82" s="649"/>
      <c r="CV82" s="21">
        <v>1113.24</v>
      </c>
      <c r="CW82" s="121">
        <v>596.28</v>
      </c>
      <c r="CX82" s="19">
        <v>0.83599999999999997</v>
      </c>
      <c r="CY82" s="14"/>
      <c r="CZ82" s="650">
        <v>0.78700000000000003</v>
      </c>
      <c r="DA82" s="653">
        <v>1</v>
      </c>
      <c r="DB82" s="641"/>
      <c r="DC82" s="19">
        <v>1</v>
      </c>
      <c r="DE82" s="680" t="s">
        <v>528</v>
      </c>
      <c r="DF82" s="681" t="s">
        <v>529</v>
      </c>
      <c r="DG82" s="670" t="s">
        <v>201</v>
      </c>
      <c r="DH82" s="671">
        <v>1</v>
      </c>
      <c r="DI82" s="672"/>
      <c r="DJ82" s="673">
        <v>0.81</v>
      </c>
      <c r="DK82" s="785">
        <v>1</v>
      </c>
      <c r="DL82" s="682">
        <v>0.81</v>
      </c>
      <c r="DM82" s="683">
        <v>0.81</v>
      </c>
      <c r="DN82" s="684"/>
      <c r="DO82" s="676">
        <v>0.81</v>
      </c>
      <c r="DP82" s="677">
        <v>0.97150000000000003</v>
      </c>
      <c r="DQ82" s="682">
        <v>0.78700000000000003</v>
      </c>
      <c r="DR82" s="679" t="s">
        <v>653</v>
      </c>
      <c r="DS82" s="352"/>
      <c r="DT82" s="701" t="s">
        <v>653</v>
      </c>
      <c r="DU82" s="692"/>
      <c r="DV82" s="702"/>
      <c r="DX82" s="54" t="s">
        <v>424</v>
      </c>
      <c r="DY82" s="83" t="s">
        <v>83</v>
      </c>
      <c r="DZ82" s="54" t="s">
        <v>8</v>
      </c>
      <c r="EA82" s="55" t="s">
        <v>84</v>
      </c>
      <c r="EB82" s="404">
        <v>1234</v>
      </c>
      <c r="EC82" s="51"/>
      <c r="ED82" s="50">
        <v>1234</v>
      </c>
      <c r="EE82" s="50"/>
      <c r="EF82" s="51"/>
      <c r="EG82" s="73">
        <v>3.6928417524539146E-2</v>
      </c>
      <c r="EH82" s="51"/>
      <c r="EI82" s="405">
        <v>0</v>
      </c>
      <c r="EJ82" s="50"/>
      <c r="EK82" s="50">
        <v>86281</v>
      </c>
      <c r="EL82" s="53"/>
      <c r="EM82" s="159"/>
      <c r="EN82" s="159"/>
      <c r="EO82" s="49"/>
      <c r="EP82" s="356"/>
      <c r="EQ82" s="356"/>
      <c r="ER82" s="356"/>
      <c r="ES82" s="302" t="s">
        <v>508</v>
      </c>
      <c r="ET82" s="301" t="s">
        <v>509</v>
      </c>
      <c r="EU82" s="303">
        <v>524927</v>
      </c>
      <c r="EX82" s="310"/>
    </row>
    <row r="83" spans="1:154" ht="15">
      <c r="A83" s="77" t="s">
        <v>530</v>
      </c>
      <c r="B83" s="7" t="s">
        <v>534</v>
      </c>
      <c r="C83" s="218">
        <v>23420</v>
      </c>
      <c r="D83" s="219">
        <v>23540</v>
      </c>
      <c r="E83" s="8"/>
      <c r="F83" s="8">
        <f t="shared" si="6"/>
        <v>23540</v>
      </c>
      <c r="G83" s="8"/>
      <c r="H83" s="417">
        <f t="shared" si="7"/>
        <v>23540</v>
      </c>
      <c r="I83" s="12"/>
      <c r="K83" s="430" t="s">
        <v>530</v>
      </c>
      <c r="L83" s="431" t="s">
        <v>534</v>
      </c>
      <c r="M83" s="432">
        <v>3726570892</v>
      </c>
      <c r="N83" s="433">
        <v>182866600</v>
      </c>
      <c r="O83" s="434">
        <f t="shared" si="8"/>
        <v>3543704292</v>
      </c>
      <c r="P83" s="435">
        <v>2005</v>
      </c>
      <c r="Q83" s="436">
        <v>0.8468</v>
      </c>
      <c r="R83" s="437">
        <f t="shared" si="9"/>
        <v>4184818484</v>
      </c>
      <c r="S83" s="438">
        <f t="shared" si="10"/>
        <v>182866600</v>
      </c>
      <c r="T83" s="439">
        <v>222322153</v>
      </c>
      <c r="U83" s="439">
        <v>1454308962</v>
      </c>
      <c r="V83" s="437">
        <f t="shared" si="11"/>
        <v>6044316199</v>
      </c>
      <c r="X83" s="466" t="s">
        <v>530</v>
      </c>
      <c r="Y83" s="467" t="s">
        <v>534</v>
      </c>
      <c r="Z83" s="468">
        <v>6044316199</v>
      </c>
      <c r="AA83" s="469">
        <v>33727284.390420005</v>
      </c>
      <c r="AB83" s="432">
        <v>23627258</v>
      </c>
      <c r="AC83" s="432">
        <v>1180021</v>
      </c>
      <c r="AD83" s="37">
        <v>58534563.390420005</v>
      </c>
      <c r="AE83" s="470">
        <v>23540</v>
      </c>
      <c r="AF83" s="467">
        <v>2487</v>
      </c>
      <c r="AG83" s="471">
        <v>0.4819</v>
      </c>
      <c r="AI83" s="552" t="s">
        <v>530</v>
      </c>
      <c r="AJ83" s="553" t="s">
        <v>534</v>
      </c>
      <c r="AK83" s="541">
        <v>58534563.390420005</v>
      </c>
      <c r="AL83" s="777">
        <v>23540</v>
      </c>
      <c r="AM83" s="554">
        <v>2487</v>
      </c>
      <c r="AN83" s="555">
        <v>0.4819</v>
      </c>
      <c r="AO83" s="556">
        <v>0.29759999999999998</v>
      </c>
      <c r="AP83" s="557">
        <v>0.69130000000000003</v>
      </c>
      <c r="AQ83" s="555">
        <v>0.56830000000000003</v>
      </c>
      <c r="AR83" s="558">
        <v>0.56830000000000003</v>
      </c>
      <c r="AS83" s="778">
        <v>971.52</v>
      </c>
      <c r="AT83" s="779">
        <v>738</v>
      </c>
      <c r="AU83" s="561">
        <v>17372520</v>
      </c>
      <c r="AV83" s="717">
        <v>1</v>
      </c>
      <c r="AW83" s="554">
        <v>17372520</v>
      </c>
      <c r="AX83" s="563" t="s">
        <v>653</v>
      </c>
      <c r="AY83" s="204">
        <v>0</v>
      </c>
      <c r="AZ83" s="554">
        <v>17372520</v>
      </c>
      <c r="BB83" s="234" t="s">
        <v>530</v>
      </c>
      <c r="BC83" s="235" t="s">
        <v>756</v>
      </c>
      <c r="BD83" s="227">
        <v>6044316199</v>
      </c>
      <c r="BE83" s="228">
        <v>948.83900000000006</v>
      </c>
      <c r="BF83" s="236">
        <v>6370223</v>
      </c>
      <c r="BG83" s="738">
        <v>0.29759999999999998</v>
      </c>
      <c r="BH83" s="231"/>
      <c r="BI83" s="232">
        <v>23540</v>
      </c>
      <c r="BJ83" s="237">
        <v>24.81</v>
      </c>
      <c r="BK83" s="232">
        <v>129986</v>
      </c>
      <c r="BL83" s="238">
        <v>137</v>
      </c>
      <c r="BN83" s="491" t="s">
        <v>530</v>
      </c>
      <c r="BO83" s="780" t="s">
        <v>534</v>
      </c>
      <c r="BP83" s="493">
        <v>0.8972</v>
      </c>
      <c r="BQ83" s="493">
        <v>0.84399999999999997</v>
      </c>
      <c r="BR83" s="493">
        <v>0.83180000000000009</v>
      </c>
      <c r="BS83" s="126"/>
      <c r="BT83" s="494">
        <v>2005</v>
      </c>
      <c r="BU83" s="120">
        <v>0.8468</v>
      </c>
      <c r="BV83" s="495"/>
      <c r="BW83" s="496">
        <v>0.8</v>
      </c>
      <c r="BX83" s="497">
        <v>0.67700000000000005</v>
      </c>
      <c r="BY83" s="498">
        <v>1.2133</v>
      </c>
      <c r="CA83" s="264" t="s">
        <v>530</v>
      </c>
      <c r="CB83" s="265" t="s">
        <v>756</v>
      </c>
      <c r="CC83" s="232">
        <v>22805</v>
      </c>
      <c r="CD83" s="232">
        <v>23924</v>
      </c>
      <c r="CE83" s="232">
        <v>24935</v>
      </c>
      <c r="CF83" s="266">
        <v>23888</v>
      </c>
      <c r="CG83" s="267">
        <v>0.69130000000000003</v>
      </c>
      <c r="CH83" s="263"/>
      <c r="CI83" s="268">
        <v>-1047</v>
      </c>
      <c r="CJ83" s="267">
        <v>-4.2000000000000003E-2</v>
      </c>
      <c r="CL83" s="642" t="s">
        <v>530</v>
      </c>
      <c r="CM83" s="643" t="s">
        <v>756</v>
      </c>
      <c r="CN83" s="644">
        <v>0.56830000000000003</v>
      </c>
      <c r="CO83" s="636"/>
      <c r="CP83" s="645">
        <v>23540</v>
      </c>
      <c r="CQ83" s="783">
        <v>12331464</v>
      </c>
      <c r="CR83" s="783">
        <v>0</v>
      </c>
      <c r="CS83" s="647">
        <v>12331464</v>
      </c>
      <c r="CT83" s="648">
        <v>523.85</v>
      </c>
      <c r="CU83" s="649"/>
      <c r="CV83" s="21">
        <v>971.52</v>
      </c>
      <c r="CW83" s="121">
        <v>738</v>
      </c>
      <c r="CX83" s="19">
        <v>0.53900000000000003</v>
      </c>
      <c r="CY83" s="14"/>
      <c r="CZ83" s="650">
        <v>0.67700000000000005</v>
      </c>
      <c r="DA83" s="653">
        <v>1</v>
      </c>
      <c r="DB83" s="641"/>
      <c r="DC83" s="19">
        <v>1</v>
      </c>
      <c r="DE83" s="680" t="s">
        <v>530</v>
      </c>
      <c r="DF83" s="681" t="s">
        <v>534</v>
      </c>
      <c r="DG83" s="670" t="s">
        <v>201</v>
      </c>
      <c r="DH83" s="671">
        <v>1</v>
      </c>
      <c r="DI83" s="672"/>
      <c r="DJ83" s="673">
        <v>0.8</v>
      </c>
      <c r="DK83" s="785">
        <v>0.87180000000000002</v>
      </c>
      <c r="DL83" s="682">
        <v>0.69699999999999995</v>
      </c>
      <c r="DM83" s="683">
        <v>0.69699999999999995</v>
      </c>
      <c r="DN83" s="684"/>
      <c r="DO83" s="676">
        <v>0.8</v>
      </c>
      <c r="DP83" s="677">
        <v>0.8468</v>
      </c>
      <c r="DQ83" s="682">
        <v>0.67700000000000005</v>
      </c>
      <c r="DR83" s="679" t="s">
        <v>653</v>
      </c>
      <c r="DS83" s="352"/>
      <c r="DT83" s="701" t="s">
        <v>653</v>
      </c>
      <c r="DU83" s="692"/>
      <c r="DV83" s="702"/>
      <c r="DX83" s="749">
        <v>360</v>
      </c>
      <c r="DY83" s="750" t="s">
        <v>596</v>
      </c>
      <c r="DZ83" s="749" t="s">
        <v>8</v>
      </c>
      <c r="EA83" s="751" t="s">
        <v>597</v>
      </c>
      <c r="EB83" s="406">
        <v>669</v>
      </c>
      <c r="EC83" s="752"/>
      <c r="ED83" s="63">
        <v>669</v>
      </c>
      <c r="EE83" s="753">
        <v>33416</v>
      </c>
      <c r="EF83" s="752"/>
      <c r="EG83" s="70">
        <v>2.0020349533157768E-2</v>
      </c>
      <c r="EH83" s="752"/>
      <c r="EI83" s="405">
        <v>0</v>
      </c>
      <c r="EJ83" s="754"/>
      <c r="EK83" s="754">
        <v>46776</v>
      </c>
      <c r="EL83" s="755"/>
      <c r="EM83" s="756"/>
      <c r="EN83" s="756"/>
      <c r="EO83" s="757"/>
      <c r="EP83" s="356"/>
      <c r="EQ83" s="356"/>
      <c r="ER83" s="356"/>
      <c r="ES83" s="302" t="s">
        <v>510</v>
      </c>
      <c r="ET83" s="301" t="s">
        <v>511</v>
      </c>
      <c r="EU83" s="303">
        <v>0</v>
      </c>
      <c r="EX83" s="310"/>
    </row>
    <row r="84" spans="1:154" ht="15">
      <c r="A84" s="77" t="s">
        <v>535</v>
      </c>
      <c r="B84" s="7" t="s">
        <v>536</v>
      </c>
      <c r="C84" s="218">
        <v>13722</v>
      </c>
      <c r="D84" s="219">
        <v>13914</v>
      </c>
      <c r="E84" s="8"/>
      <c r="F84" s="8">
        <f t="shared" si="6"/>
        <v>13914</v>
      </c>
      <c r="G84" s="8"/>
      <c r="H84" s="417">
        <f t="shared" si="7"/>
        <v>13914</v>
      </c>
      <c r="I84" s="12"/>
      <c r="K84" s="430" t="s">
        <v>535</v>
      </c>
      <c r="L84" s="431" t="s">
        <v>536</v>
      </c>
      <c r="M84" s="432">
        <v>4376445170</v>
      </c>
      <c r="N84" s="433">
        <v>140217042</v>
      </c>
      <c r="O84" s="434">
        <f t="shared" si="8"/>
        <v>4236228128</v>
      </c>
      <c r="P84" s="435">
        <v>2003</v>
      </c>
      <c r="Q84" s="436">
        <v>0.88360000000000005</v>
      </c>
      <c r="R84" s="437">
        <f t="shared" si="9"/>
        <v>4794282626</v>
      </c>
      <c r="S84" s="438">
        <f t="shared" si="10"/>
        <v>140217042</v>
      </c>
      <c r="T84" s="439">
        <v>440786914</v>
      </c>
      <c r="U84" s="439">
        <v>1286121556</v>
      </c>
      <c r="V84" s="437">
        <f t="shared" si="11"/>
        <v>6661408138</v>
      </c>
      <c r="X84" s="466" t="s">
        <v>535</v>
      </c>
      <c r="Y84" s="467" t="s">
        <v>536</v>
      </c>
      <c r="Z84" s="468">
        <v>6661408138</v>
      </c>
      <c r="AA84" s="469">
        <v>37170657.410040006</v>
      </c>
      <c r="AB84" s="432">
        <v>15048408</v>
      </c>
      <c r="AC84" s="432">
        <v>407629</v>
      </c>
      <c r="AD84" s="37">
        <v>52626694.410040006</v>
      </c>
      <c r="AE84" s="470">
        <v>13914</v>
      </c>
      <c r="AF84" s="467">
        <v>3782</v>
      </c>
      <c r="AG84" s="471">
        <v>0.73280000000000001</v>
      </c>
      <c r="AI84" s="552" t="s">
        <v>535</v>
      </c>
      <c r="AJ84" s="553" t="s">
        <v>536</v>
      </c>
      <c r="AK84" s="541">
        <v>52626694.410040006</v>
      </c>
      <c r="AL84" s="777">
        <v>13914</v>
      </c>
      <c r="AM84" s="554">
        <v>3782</v>
      </c>
      <c r="AN84" s="555">
        <v>0.73280000000000001</v>
      </c>
      <c r="AO84" s="556">
        <v>0.54930000000000001</v>
      </c>
      <c r="AP84" s="557">
        <v>0.83479999999999999</v>
      </c>
      <c r="AQ84" s="555">
        <v>0.76539999999999997</v>
      </c>
      <c r="AR84" s="558">
        <v>0.76539999999999997</v>
      </c>
      <c r="AS84" s="778">
        <v>1308.47</v>
      </c>
      <c r="AT84" s="779">
        <v>401.04999999999995</v>
      </c>
      <c r="AU84" s="561">
        <v>5580210</v>
      </c>
      <c r="AV84" s="717">
        <v>1</v>
      </c>
      <c r="AW84" s="554">
        <v>5580210</v>
      </c>
      <c r="AX84" s="563" t="s">
        <v>653</v>
      </c>
      <c r="AY84" s="204">
        <v>0</v>
      </c>
      <c r="AZ84" s="554">
        <v>5580210</v>
      </c>
      <c r="BB84" s="234" t="s">
        <v>535</v>
      </c>
      <c r="BC84" s="235" t="s">
        <v>757</v>
      </c>
      <c r="BD84" s="227">
        <v>6661408138</v>
      </c>
      <c r="BE84" s="228">
        <v>566.43499999999995</v>
      </c>
      <c r="BF84" s="236">
        <v>11760234</v>
      </c>
      <c r="BG84" s="738">
        <v>0.54930000000000001</v>
      </c>
      <c r="BH84" s="231"/>
      <c r="BI84" s="232">
        <v>13914</v>
      </c>
      <c r="BJ84" s="237">
        <v>24.56</v>
      </c>
      <c r="BK84" s="232">
        <v>91603</v>
      </c>
      <c r="BL84" s="238">
        <v>162</v>
      </c>
      <c r="BN84" s="491" t="s">
        <v>535</v>
      </c>
      <c r="BO84" s="780" t="s">
        <v>536</v>
      </c>
      <c r="BP84" s="493">
        <v>0.89759999999999995</v>
      </c>
      <c r="BQ84" s="493">
        <v>0.88080000000000003</v>
      </c>
      <c r="BR84" s="493">
        <v>0.88070000000000004</v>
      </c>
      <c r="BS84" s="126"/>
      <c r="BT84" s="494">
        <v>2003</v>
      </c>
      <c r="BU84" s="120">
        <v>0.88360000000000005</v>
      </c>
      <c r="BV84" s="495"/>
      <c r="BW84" s="496">
        <v>0.71499999999999997</v>
      </c>
      <c r="BX84" s="497">
        <v>0.63200000000000001</v>
      </c>
      <c r="BY84" s="498">
        <v>1.1326000000000001</v>
      </c>
      <c r="CA84" s="264" t="s">
        <v>535</v>
      </c>
      <c r="CB84" s="265" t="s">
        <v>757</v>
      </c>
      <c r="CC84" s="232">
        <v>27792</v>
      </c>
      <c r="CD84" s="232">
        <v>28904</v>
      </c>
      <c r="CE84" s="232">
        <v>29850</v>
      </c>
      <c r="CF84" s="266">
        <v>28848.666666666668</v>
      </c>
      <c r="CG84" s="267">
        <v>0.83479999999999999</v>
      </c>
      <c r="CH84" s="263"/>
      <c r="CI84" s="268">
        <v>-1001.3333333333321</v>
      </c>
      <c r="CJ84" s="267">
        <v>-3.3500000000000002E-2</v>
      </c>
      <c r="CL84" s="642" t="s">
        <v>535</v>
      </c>
      <c r="CM84" s="643" t="s">
        <v>757</v>
      </c>
      <c r="CN84" s="644">
        <v>0.76539999999999997</v>
      </c>
      <c r="CO84" s="636"/>
      <c r="CP84" s="645">
        <v>13914</v>
      </c>
      <c r="CQ84" s="783">
        <v>15981873</v>
      </c>
      <c r="CR84" s="783">
        <v>0</v>
      </c>
      <c r="CS84" s="647">
        <v>15981873</v>
      </c>
      <c r="CT84" s="648">
        <v>1148.6199999999999</v>
      </c>
      <c r="CU84" s="649"/>
      <c r="CV84" s="21">
        <v>1308.47</v>
      </c>
      <c r="CW84" s="121">
        <v>401.04999999999995</v>
      </c>
      <c r="CX84" s="19">
        <v>0.878</v>
      </c>
      <c r="CY84" s="14"/>
      <c r="CZ84" s="650">
        <v>0.63200000000000001</v>
      </c>
      <c r="DA84" s="653">
        <v>1</v>
      </c>
      <c r="DB84" s="641"/>
      <c r="DC84" s="19">
        <v>1</v>
      </c>
      <c r="DE84" s="680" t="s">
        <v>535</v>
      </c>
      <c r="DF84" s="681" t="s">
        <v>536</v>
      </c>
      <c r="DG84" s="670" t="s">
        <v>201</v>
      </c>
      <c r="DH84" s="671">
        <v>1</v>
      </c>
      <c r="DI84" s="672"/>
      <c r="DJ84" s="673">
        <v>0.70499999999999996</v>
      </c>
      <c r="DK84" s="785">
        <v>0.88780000000000003</v>
      </c>
      <c r="DL84" s="682">
        <v>0.626</v>
      </c>
      <c r="DM84" s="683">
        <v>0.626</v>
      </c>
      <c r="DN84" s="684"/>
      <c r="DO84" s="676">
        <v>0.71499999999999997</v>
      </c>
      <c r="DP84" s="677">
        <v>0.88360000000000005</v>
      </c>
      <c r="DQ84" s="682">
        <v>0.63200000000000001</v>
      </c>
      <c r="DR84" s="679" t="s">
        <v>653</v>
      </c>
      <c r="DS84" s="352"/>
      <c r="DT84" s="701" t="s">
        <v>653</v>
      </c>
      <c r="DU84" s="692"/>
      <c r="DV84" s="702" t="s">
        <v>911</v>
      </c>
      <c r="DX84" s="60" t="s">
        <v>426</v>
      </c>
      <c r="DY84" s="84" t="s">
        <v>426</v>
      </c>
      <c r="DZ84" s="60" t="s">
        <v>901</v>
      </c>
      <c r="EA84" s="61" t="s">
        <v>85</v>
      </c>
      <c r="EB84" s="404">
        <v>1832</v>
      </c>
      <c r="EC84" s="62"/>
      <c r="ED84" s="63">
        <v>1832</v>
      </c>
      <c r="EE84" s="63">
        <v>1832</v>
      </c>
      <c r="EF84" s="62"/>
      <c r="EG84" s="64"/>
      <c r="EH84" s="62"/>
      <c r="EI84" s="405">
        <v>1001243</v>
      </c>
      <c r="EJ84" s="63"/>
      <c r="EK84" s="63">
        <v>1001243</v>
      </c>
      <c r="EL84" s="63">
        <v>1001243</v>
      </c>
      <c r="EM84" s="160">
        <v>0</v>
      </c>
      <c r="EN84" s="160"/>
      <c r="EO84" s="128"/>
      <c r="EP84" s="356"/>
      <c r="EQ84" s="356"/>
      <c r="ER84" s="356"/>
      <c r="ES84" s="302" t="s">
        <v>132</v>
      </c>
      <c r="ET84" s="301" t="s">
        <v>204</v>
      </c>
      <c r="EU84" s="303">
        <v>0</v>
      </c>
      <c r="EX84" s="310"/>
    </row>
    <row r="85" spans="1:154" ht="15">
      <c r="A85" s="77" t="s">
        <v>537</v>
      </c>
      <c r="B85" s="7" t="s">
        <v>538</v>
      </c>
      <c r="C85" s="218">
        <v>20336</v>
      </c>
      <c r="D85" s="219">
        <v>20336</v>
      </c>
      <c r="E85" s="762">
        <f>G115</f>
        <v>1223</v>
      </c>
      <c r="F85" s="8">
        <f t="shared" si="6"/>
        <v>21559</v>
      </c>
      <c r="G85" s="8"/>
      <c r="H85" s="417">
        <f t="shared" si="7"/>
        <v>21559</v>
      </c>
      <c r="I85" s="12"/>
      <c r="K85" s="430" t="s">
        <v>537</v>
      </c>
      <c r="L85" s="431" t="s">
        <v>538</v>
      </c>
      <c r="M85" s="432">
        <v>9144467560</v>
      </c>
      <c r="N85" s="433">
        <v>271831610</v>
      </c>
      <c r="O85" s="434">
        <f t="shared" si="8"/>
        <v>8872635950</v>
      </c>
      <c r="P85" s="435">
        <v>2007</v>
      </c>
      <c r="Q85" s="436">
        <v>0.97230000000000005</v>
      </c>
      <c r="R85" s="437">
        <f t="shared" si="9"/>
        <v>9125409802</v>
      </c>
      <c r="S85" s="438">
        <f t="shared" si="10"/>
        <v>271831610</v>
      </c>
      <c r="T85" s="439">
        <v>428532162</v>
      </c>
      <c r="U85" s="439">
        <v>2232760934</v>
      </c>
      <c r="V85" s="437">
        <f t="shared" si="11"/>
        <v>12058534508</v>
      </c>
      <c r="X85" s="466" t="s">
        <v>537</v>
      </c>
      <c r="Y85" s="467" t="s">
        <v>538</v>
      </c>
      <c r="Z85" s="468">
        <v>12058534508</v>
      </c>
      <c r="AA85" s="469">
        <v>67286622.55464001</v>
      </c>
      <c r="AB85" s="432">
        <v>20847670</v>
      </c>
      <c r="AC85" s="432">
        <v>1111197</v>
      </c>
      <c r="AD85" s="37">
        <v>89245489.55464001</v>
      </c>
      <c r="AE85" s="470">
        <v>21559</v>
      </c>
      <c r="AF85" s="467">
        <v>4140</v>
      </c>
      <c r="AG85" s="471">
        <v>0.80220000000000002</v>
      </c>
      <c r="AI85" s="552" t="s">
        <v>537</v>
      </c>
      <c r="AJ85" s="553" t="s">
        <v>538</v>
      </c>
      <c r="AK85" s="541">
        <v>89245489.55464001</v>
      </c>
      <c r="AL85" s="777">
        <v>21559</v>
      </c>
      <c r="AM85" s="554">
        <v>4140</v>
      </c>
      <c r="AN85" s="555">
        <v>0.80220000000000002</v>
      </c>
      <c r="AO85" s="556">
        <v>1.1015999999999999</v>
      </c>
      <c r="AP85" s="557">
        <v>0.87039999999999995</v>
      </c>
      <c r="AQ85" s="555">
        <v>0.86629999999999996</v>
      </c>
      <c r="AR85" s="558">
        <v>0.86629999999999996</v>
      </c>
      <c r="AS85" s="778">
        <v>1480.96</v>
      </c>
      <c r="AT85" s="779">
        <v>228.55999999999995</v>
      </c>
      <c r="AU85" s="561">
        <v>4927525</v>
      </c>
      <c r="AV85" s="717">
        <v>1</v>
      </c>
      <c r="AW85" s="554">
        <v>4927525</v>
      </c>
      <c r="AX85" s="563" t="s">
        <v>653</v>
      </c>
      <c r="AY85" s="204">
        <v>0</v>
      </c>
      <c r="AZ85" s="554">
        <v>4927525</v>
      </c>
      <c r="BB85" s="234" t="s">
        <v>537</v>
      </c>
      <c r="BC85" s="235" t="s">
        <v>758</v>
      </c>
      <c r="BD85" s="227">
        <v>12058534508</v>
      </c>
      <c r="BE85" s="228">
        <v>511.31400000000002</v>
      </c>
      <c r="BF85" s="236">
        <v>23583423</v>
      </c>
      <c r="BG85" s="738">
        <v>1.1015999999999999</v>
      </c>
      <c r="BH85" s="231"/>
      <c r="BI85" s="232">
        <v>21559</v>
      </c>
      <c r="BJ85" s="237">
        <v>42.16</v>
      </c>
      <c r="BK85" s="232">
        <v>138991</v>
      </c>
      <c r="BL85" s="238">
        <v>272</v>
      </c>
      <c r="BN85" s="491" t="s">
        <v>537</v>
      </c>
      <c r="BO85" s="780" t="s">
        <v>538</v>
      </c>
      <c r="BP85" s="499">
        <v>0.99780000000000002</v>
      </c>
      <c r="BQ85" s="493">
        <v>0.96719999999999995</v>
      </c>
      <c r="BR85" s="493">
        <v>0.96709999999999996</v>
      </c>
      <c r="BS85" s="126"/>
      <c r="BT85" s="494">
        <v>2007</v>
      </c>
      <c r="BU85" s="120">
        <v>0.97230000000000005</v>
      </c>
      <c r="BV85" s="495"/>
      <c r="BW85" s="496">
        <v>0.59499999999999997</v>
      </c>
      <c r="BX85" s="497">
        <v>0.57899999999999996</v>
      </c>
      <c r="BY85" s="498">
        <v>1.0376000000000001</v>
      </c>
      <c r="CA85" s="264" t="s">
        <v>537</v>
      </c>
      <c r="CB85" s="265" t="s">
        <v>758</v>
      </c>
      <c r="CC85" s="232">
        <v>29346</v>
      </c>
      <c r="CD85" s="232">
        <v>30273</v>
      </c>
      <c r="CE85" s="232">
        <v>30620</v>
      </c>
      <c r="CF85" s="266">
        <v>30079.666666666668</v>
      </c>
      <c r="CG85" s="267">
        <v>0.87039999999999995</v>
      </c>
      <c r="CH85" s="263"/>
      <c r="CI85" s="268">
        <v>-540.33333333333212</v>
      </c>
      <c r="CJ85" s="267">
        <v>-1.7600000000000001E-2</v>
      </c>
      <c r="CL85" s="642" t="s">
        <v>537</v>
      </c>
      <c r="CM85" s="643" t="s">
        <v>900</v>
      </c>
      <c r="CN85" s="644">
        <v>0.86629999999999996</v>
      </c>
      <c r="CO85" s="636"/>
      <c r="CP85" s="645">
        <v>21559</v>
      </c>
      <c r="CQ85" s="783">
        <v>34040769</v>
      </c>
      <c r="CR85" s="783">
        <v>0</v>
      </c>
      <c r="CS85" s="647">
        <v>34040769</v>
      </c>
      <c r="CT85" s="648">
        <v>1578.96</v>
      </c>
      <c r="CU85" s="649"/>
      <c r="CV85" s="21">
        <v>1480.96</v>
      </c>
      <c r="CW85" s="121">
        <v>228.55999999999995</v>
      </c>
      <c r="CX85" s="19">
        <v>1</v>
      </c>
      <c r="CY85" s="14"/>
      <c r="CZ85" s="650">
        <v>0.57899999999999996</v>
      </c>
      <c r="DA85" s="653">
        <v>1</v>
      </c>
      <c r="DB85" s="641"/>
      <c r="DC85" s="19">
        <v>1</v>
      </c>
      <c r="DE85" s="680" t="s">
        <v>537</v>
      </c>
      <c r="DF85" s="681" t="s">
        <v>538</v>
      </c>
      <c r="DG85" s="670" t="s">
        <v>201</v>
      </c>
      <c r="DH85" s="671">
        <v>1</v>
      </c>
      <c r="DI85" s="672"/>
      <c r="DJ85" s="673">
        <v>0.59499999999999997</v>
      </c>
      <c r="DK85" s="785">
        <v>0.97740000000000005</v>
      </c>
      <c r="DL85" s="682">
        <v>0.58199999999999996</v>
      </c>
      <c r="DM85" s="683">
        <v>0.58199999999999996</v>
      </c>
      <c r="DN85" s="684"/>
      <c r="DO85" s="676">
        <v>0.59499999999999997</v>
      </c>
      <c r="DP85" s="677">
        <v>0.97230000000000005</v>
      </c>
      <c r="DQ85" s="682">
        <v>0.57899999999999996</v>
      </c>
      <c r="DR85" s="679" t="s">
        <v>653</v>
      </c>
      <c r="DS85" s="352"/>
      <c r="DT85" s="701" t="s">
        <v>653</v>
      </c>
      <c r="DU85" s="692"/>
      <c r="DV85" s="702" t="s">
        <v>912</v>
      </c>
      <c r="DX85" s="66" t="s">
        <v>428</v>
      </c>
      <c r="DY85" s="85" t="s">
        <v>428</v>
      </c>
      <c r="DZ85" s="66" t="s">
        <v>901</v>
      </c>
      <c r="EA85" s="67" t="s">
        <v>429</v>
      </c>
      <c r="EB85" s="404">
        <v>1201</v>
      </c>
      <c r="EC85" s="68"/>
      <c r="ED85" s="69">
        <v>1201</v>
      </c>
      <c r="EE85" s="69">
        <v>1201</v>
      </c>
      <c r="EF85" s="68"/>
      <c r="EG85" s="70"/>
      <c r="EH85" s="68"/>
      <c r="EI85" s="405">
        <v>0</v>
      </c>
      <c r="EJ85" s="69"/>
      <c r="EK85" s="69">
        <v>0</v>
      </c>
      <c r="EL85" s="69">
        <v>0</v>
      </c>
      <c r="EM85" s="161">
        <v>0</v>
      </c>
      <c r="EN85" s="161"/>
      <c r="EO85" s="129"/>
      <c r="EP85" s="356"/>
      <c r="EQ85" s="356"/>
      <c r="ER85" s="356"/>
      <c r="ES85" s="302" t="s">
        <v>512</v>
      </c>
      <c r="ET85" s="301" t="s">
        <v>513</v>
      </c>
      <c r="EU85" s="303">
        <v>0</v>
      </c>
      <c r="EX85" s="310"/>
    </row>
    <row r="86" spans="1:154" ht="15">
      <c r="A86" s="77" t="s">
        <v>539</v>
      </c>
      <c r="B86" s="7" t="s">
        <v>540</v>
      </c>
      <c r="C86" s="218">
        <v>8857</v>
      </c>
      <c r="D86" s="219">
        <v>10313</v>
      </c>
      <c r="E86" s="8"/>
      <c r="F86" s="8">
        <f t="shared" si="6"/>
        <v>10313</v>
      </c>
      <c r="G86" s="8"/>
      <c r="H86" s="417">
        <f t="shared" si="7"/>
        <v>10313</v>
      </c>
      <c r="I86" s="12"/>
      <c r="K86" s="430" t="s">
        <v>539</v>
      </c>
      <c r="L86" s="431" t="s">
        <v>540</v>
      </c>
      <c r="M86" s="432">
        <v>4867157499</v>
      </c>
      <c r="N86" s="433">
        <v>85484080</v>
      </c>
      <c r="O86" s="434">
        <f t="shared" si="8"/>
        <v>4781673419</v>
      </c>
      <c r="P86" s="435">
        <v>2007</v>
      </c>
      <c r="Q86" s="436">
        <v>0.92320000000000002</v>
      </c>
      <c r="R86" s="437">
        <f t="shared" si="9"/>
        <v>5179455610</v>
      </c>
      <c r="S86" s="438">
        <f t="shared" si="10"/>
        <v>85484080</v>
      </c>
      <c r="T86" s="439">
        <v>299422226</v>
      </c>
      <c r="U86" s="439">
        <v>721890942</v>
      </c>
      <c r="V86" s="437">
        <f t="shared" si="11"/>
        <v>6286252858</v>
      </c>
      <c r="X86" s="466" t="s">
        <v>539</v>
      </c>
      <c r="Y86" s="467" t="s">
        <v>540</v>
      </c>
      <c r="Z86" s="468">
        <v>6286252858</v>
      </c>
      <c r="AA86" s="469">
        <v>35077290.947640002</v>
      </c>
      <c r="AB86" s="432">
        <v>12678835</v>
      </c>
      <c r="AC86" s="432">
        <v>347823</v>
      </c>
      <c r="AD86" s="37">
        <v>48103948.947640002</v>
      </c>
      <c r="AE86" s="470">
        <v>10313</v>
      </c>
      <c r="AF86" s="467">
        <v>4664</v>
      </c>
      <c r="AG86" s="471">
        <v>0.90369999999999995</v>
      </c>
      <c r="AI86" s="552" t="s">
        <v>539</v>
      </c>
      <c r="AJ86" s="553" t="s">
        <v>540</v>
      </c>
      <c r="AK86" s="541">
        <v>48103948.947640002</v>
      </c>
      <c r="AL86" s="777">
        <v>10313</v>
      </c>
      <c r="AM86" s="554">
        <v>4664</v>
      </c>
      <c r="AN86" s="555">
        <v>0.90369999999999995</v>
      </c>
      <c r="AO86" s="556">
        <v>0.52049999999999996</v>
      </c>
      <c r="AP86" s="557">
        <v>0.77539999999999998</v>
      </c>
      <c r="AQ86" s="555">
        <v>0.80130000000000001</v>
      </c>
      <c r="AR86" s="558">
        <v>0.80130000000000001</v>
      </c>
      <c r="AS86" s="778">
        <v>1369.84</v>
      </c>
      <c r="AT86" s="779">
        <v>339.68000000000006</v>
      </c>
      <c r="AU86" s="561">
        <v>3503120</v>
      </c>
      <c r="AV86" s="717">
        <v>0.86</v>
      </c>
      <c r="AW86" s="554">
        <v>3012683</v>
      </c>
      <c r="AX86" s="563" t="s">
        <v>653</v>
      </c>
      <c r="AY86" s="204">
        <v>0</v>
      </c>
      <c r="AZ86" s="554">
        <v>3012683</v>
      </c>
      <c r="BB86" s="234" t="s">
        <v>539</v>
      </c>
      <c r="BC86" s="235" t="s">
        <v>759</v>
      </c>
      <c r="BD86" s="227">
        <v>6286252858</v>
      </c>
      <c r="BE86" s="228">
        <v>564.11699999999996</v>
      </c>
      <c r="BF86" s="236">
        <v>11143527</v>
      </c>
      <c r="BG86" s="738">
        <v>0.52049999999999996</v>
      </c>
      <c r="BH86" s="231"/>
      <c r="BI86" s="232">
        <v>10313</v>
      </c>
      <c r="BJ86" s="237">
        <v>18.28</v>
      </c>
      <c r="BK86" s="232">
        <v>63614</v>
      </c>
      <c r="BL86" s="238">
        <v>113</v>
      </c>
      <c r="BN86" s="491" t="s">
        <v>539</v>
      </c>
      <c r="BO86" s="780" t="s">
        <v>540</v>
      </c>
      <c r="BP86" s="499">
        <v>0.93640000000000001</v>
      </c>
      <c r="BQ86" s="493">
        <v>0.93240000000000001</v>
      </c>
      <c r="BR86" s="493">
        <v>0.91269999999999996</v>
      </c>
      <c r="BS86" s="126"/>
      <c r="BT86" s="500">
        <v>2007</v>
      </c>
      <c r="BU86" s="120">
        <v>0.92320000000000002</v>
      </c>
      <c r="BV86" s="495"/>
      <c r="BW86" s="496">
        <v>0.53</v>
      </c>
      <c r="BX86" s="497">
        <v>0.48899999999999999</v>
      </c>
      <c r="BY86" s="498">
        <v>0.87629999999999997</v>
      </c>
      <c r="CA86" s="264" t="s">
        <v>539</v>
      </c>
      <c r="CB86" s="265" t="s">
        <v>759</v>
      </c>
      <c r="CC86" s="232">
        <v>25735</v>
      </c>
      <c r="CD86" s="232">
        <v>26981</v>
      </c>
      <c r="CE86" s="232">
        <v>27667</v>
      </c>
      <c r="CF86" s="266">
        <v>26794.333333333332</v>
      </c>
      <c r="CG86" s="267">
        <v>0.77539999999999998</v>
      </c>
      <c r="CH86" s="263"/>
      <c r="CI86" s="268">
        <v>-872.66666666666788</v>
      </c>
      <c r="CJ86" s="267">
        <v>-3.15E-2</v>
      </c>
      <c r="CL86" s="642" t="s">
        <v>539</v>
      </c>
      <c r="CM86" s="643" t="s">
        <v>759</v>
      </c>
      <c r="CN86" s="644">
        <v>0.80130000000000001</v>
      </c>
      <c r="CO86" s="636"/>
      <c r="CP86" s="645">
        <v>10313</v>
      </c>
      <c r="CQ86" s="783">
        <v>12146850</v>
      </c>
      <c r="CR86" s="783">
        <v>0</v>
      </c>
      <c r="CS86" s="647">
        <v>12146850</v>
      </c>
      <c r="CT86" s="648">
        <v>1177.82</v>
      </c>
      <c r="CU86" s="649"/>
      <c r="CV86" s="21">
        <v>1369.84</v>
      </c>
      <c r="CW86" s="121">
        <v>339.68000000000006</v>
      </c>
      <c r="CX86" s="19">
        <v>0.86</v>
      </c>
      <c r="CY86" s="14"/>
      <c r="CZ86" s="650">
        <v>0.48899999999999999</v>
      </c>
      <c r="DA86" s="653" t="s">
        <v>4</v>
      </c>
      <c r="DB86" s="641"/>
      <c r="DC86" s="19">
        <v>0.86</v>
      </c>
      <c r="DE86" s="680" t="s">
        <v>539</v>
      </c>
      <c r="DF86" s="681" t="s">
        <v>540</v>
      </c>
      <c r="DG86" s="670" t="s">
        <v>201</v>
      </c>
      <c r="DH86" s="671">
        <v>0.86</v>
      </c>
      <c r="DI86" s="672"/>
      <c r="DJ86" s="673">
        <v>0.53</v>
      </c>
      <c r="DK86" s="785">
        <v>0.93369999999999997</v>
      </c>
      <c r="DL86" s="682">
        <v>0.495</v>
      </c>
      <c r="DM86" s="683" t="s">
        <v>653</v>
      </c>
      <c r="DN86" s="684"/>
      <c r="DO86" s="676">
        <v>0.53</v>
      </c>
      <c r="DP86" s="677">
        <v>0.92320000000000002</v>
      </c>
      <c r="DQ86" s="682">
        <v>0.48899999999999999</v>
      </c>
      <c r="DR86" s="679">
        <v>0.48899999999999999</v>
      </c>
      <c r="DS86" s="352"/>
      <c r="DT86" s="701" t="s">
        <v>653</v>
      </c>
      <c r="DU86" s="692"/>
      <c r="DV86" s="702" t="s">
        <v>817</v>
      </c>
      <c r="DX86" s="66" t="s">
        <v>430</v>
      </c>
      <c r="DY86" s="85" t="s">
        <v>430</v>
      </c>
      <c r="DZ86" s="66" t="s">
        <v>901</v>
      </c>
      <c r="EA86" s="67" t="s">
        <v>431</v>
      </c>
      <c r="EB86" s="404">
        <v>8640</v>
      </c>
      <c r="EC86" s="68"/>
      <c r="ED86" s="69">
        <v>8640</v>
      </c>
      <c r="EE86" s="69">
        <v>8640</v>
      </c>
      <c r="EF86" s="68"/>
      <c r="EG86" s="70"/>
      <c r="EH86" s="68"/>
      <c r="EI86" s="405">
        <v>4397069</v>
      </c>
      <c r="EJ86" s="69"/>
      <c r="EK86" s="69">
        <v>4397069</v>
      </c>
      <c r="EL86" s="69">
        <v>4397069</v>
      </c>
      <c r="EM86" s="161">
        <v>0</v>
      </c>
      <c r="EN86" s="161"/>
      <c r="EO86" s="129"/>
      <c r="EP86" s="356"/>
      <c r="EQ86" s="356"/>
      <c r="ER86" s="356"/>
      <c r="ES86" s="302" t="s">
        <v>514</v>
      </c>
      <c r="ET86" s="301" t="s">
        <v>515</v>
      </c>
      <c r="EU86" s="303">
        <v>1689063</v>
      </c>
      <c r="EX86" s="310"/>
    </row>
    <row r="87" spans="1:154" ht="15">
      <c r="A87" s="77" t="s">
        <v>541</v>
      </c>
      <c r="B87" s="7" t="s">
        <v>542</v>
      </c>
      <c r="C87" s="218">
        <v>8444</v>
      </c>
      <c r="D87" s="219">
        <v>11529</v>
      </c>
      <c r="E87" s="8"/>
      <c r="F87" s="8">
        <f t="shared" si="6"/>
        <v>11529</v>
      </c>
      <c r="G87" s="8"/>
      <c r="H87" s="417">
        <f t="shared" si="7"/>
        <v>11529</v>
      </c>
      <c r="I87" s="12"/>
      <c r="K87" s="430" t="s">
        <v>541</v>
      </c>
      <c r="L87" s="431" t="s">
        <v>542</v>
      </c>
      <c r="M87" s="432">
        <v>2622488207</v>
      </c>
      <c r="N87" s="433">
        <v>478844495</v>
      </c>
      <c r="O87" s="434">
        <f t="shared" si="8"/>
        <v>2143643712</v>
      </c>
      <c r="P87" s="435">
        <v>2003</v>
      </c>
      <c r="Q87" s="436">
        <v>0.80189999999999995</v>
      </c>
      <c r="R87" s="437">
        <f t="shared" si="9"/>
        <v>2673205776</v>
      </c>
      <c r="S87" s="438">
        <f t="shared" si="10"/>
        <v>478844495</v>
      </c>
      <c r="T87" s="439">
        <v>120421901</v>
      </c>
      <c r="U87" s="439">
        <v>737688628</v>
      </c>
      <c r="V87" s="437">
        <f t="shared" si="11"/>
        <v>4010160800</v>
      </c>
      <c r="X87" s="466" t="s">
        <v>541</v>
      </c>
      <c r="Y87" s="467" t="s">
        <v>542</v>
      </c>
      <c r="Z87" s="468">
        <v>4010160800</v>
      </c>
      <c r="AA87" s="469">
        <v>22376697.264000002</v>
      </c>
      <c r="AB87" s="432">
        <v>11274948</v>
      </c>
      <c r="AC87" s="432">
        <v>594506</v>
      </c>
      <c r="AD87" s="37">
        <v>34246151.263999999</v>
      </c>
      <c r="AE87" s="470">
        <v>11529</v>
      </c>
      <c r="AF87" s="467">
        <v>2970</v>
      </c>
      <c r="AG87" s="471">
        <v>0.57550000000000001</v>
      </c>
      <c r="AI87" s="552" t="s">
        <v>541</v>
      </c>
      <c r="AJ87" s="553" t="s">
        <v>542</v>
      </c>
      <c r="AK87" s="541">
        <v>34246151.263999999</v>
      </c>
      <c r="AL87" s="777">
        <v>11529</v>
      </c>
      <c r="AM87" s="554">
        <v>2970</v>
      </c>
      <c r="AN87" s="555">
        <v>0.57550000000000001</v>
      </c>
      <c r="AO87" s="556">
        <v>0.1981</v>
      </c>
      <c r="AP87" s="557">
        <v>0.79379999999999995</v>
      </c>
      <c r="AQ87" s="555">
        <v>0.64690000000000003</v>
      </c>
      <c r="AR87" s="558">
        <v>0.64690000000000003</v>
      </c>
      <c r="AS87" s="778">
        <v>1105.8900000000001</v>
      </c>
      <c r="AT87" s="779">
        <v>603.62999999999988</v>
      </c>
      <c r="AU87" s="561">
        <v>6959250</v>
      </c>
      <c r="AV87" s="717">
        <v>1</v>
      </c>
      <c r="AW87" s="554">
        <v>6959250</v>
      </c>
      <c r="AX87" s="563" t="s">
        <v>653</v>
      </c>
      <c r="AY87" s="204">
        <v>0</v>
      </c>
      <c r="AZ87" s="554">
        <v>6959250</v>
      </c>
      <c r="BB87" s="234" t="s">
        <v>541</v>
      </c>
      <c r="BC87" s="235" t="s">
        <v>760</v>
      </c>
      <c r="BD87" s="227">
        <v>4010160800</v>
      </c>
      <c r="BE87" s="228">
        <v>945.447</v>
      </c>
      <c r="BF87" s="236">
        <v>4241550</v>
      </c>
      <c r="BG87" s="738">
        <v>0.1981</v>
      </c>
      <c r="BH87" s="231"/>
      <c r="BI87" s="232">
        <v>11529</v>
      </c>
      <c r="BJ87" s="237">
        <v>12.19</v>
      </c>
      <c r="BK87" s="232">
        <v>65096</v>
      </c>
      <c r="BL87" s="238">
        <v>69</v>
      </c>
      <c r="BN87" s="491" t="s">
        <v>541</v>
      </c>
      <c r="BO87" s="780" t="s">
        <v>542</v>
      </c>
      <c r="BP87" s="493">
        <v>0.85419999999999996</v>
      </c>
      <c r="BQ87" s="493">
        <v>0.81599999999999995</v>
      </c>
      <c r="BR87" s="493">
        <v>0.77510000000000001</v>
      </c>
      <c r="BS87" s="126"/>
      <c r="BT87" s="494">
        <v>2003</v>
      </c>
      <c r="BU87" s="120">
        <v>0.80189999999999995</v>
      </c>
      <c r="BV87" s="495"/>
      <c r="BW87" s="496">
        <v>0.84499999999999997</v>
      </c>
      <c r="BX87" s="497">
        <v>0.67800000000000005</v>
      </c>
      <c r="BY87" s="498">
        <v>1.2151000000000001</v>
      </c>
      <c r="CA87" s="264" t="s">
        <v>541</v>
      </c>
      <c r="CB87" s="265" t="s">
        <v>760</v>
      </c>
      <c r="CC87" s="232">
        <v>26251</v>
      </c>
      <c r="CD87" s="232">
        <v>27484</v>
      </c>
      <c r="CE87" s="232">
        <v>28559</v>
      </c>
      <c r="CF87" s="266">
        <v>27431.333333333332</v>
      </c>
      <c r="CG87" s="267">
        <v>0.79379999999999995</v>
      </c>
      <c r="CH87" s="263"/>
      <c r="CI87" s="268">
        <v>-1127.6666666666679</v>
      </c>
      <c r="CJ87" s="267">
        <v>-3.95E-2</v>
      </c>
      <c r="CL87" s="642" t="s">
        <v>541</v>
      </c>
      <c r="CM87" s="643" t="s">
        <v>760</v>
      </c>
      <c r="CN87" s="644">
        <v>0.64690000000000003</v>
      </c>
      <c r="CO87" s="636"/>
      <c r="CP87" s="645">
        <v>11529</v>
      </c>
      <c r="CQ87" s="783">
        <v>9154392</v>
      </c>
      <c r="CR87" s="783">
        <v>1556765</v>
      </c>
      <c r="CS87" s="647">
        <v>10711157</v>
      </c>
      <c r="CT87" s="648">
        <v>929.06</v>
      </c>
      <c r="CU87" s="649"/>
      <c r="CV87" s="21">
        <v>1105.8900000000001</v>
      </c>
      <c r="CW87" s="121">
        <v>603.62999999999988</v>
      </c>
      <c r="CX87" s="19">
        <v>0.84</v>
      </c>
      <c r="CY87" s="14"/>
      <c r="CZ87" s="650">
        <v>0.67800000000000005</v>
      </c>
      <c r="DA87" s="653">
        <v>1</v>
      </c>
      <c r="DB87" s="641"/>
      <c r="DC87" s="19">
        <v>1</v>
      </c>
      <c r="DE87" s="680" t="s">
        <v>541</v>
      </c>
      <c r="DF87" s="681" t="s">
        <v>542</v>
      </c>
      <c r="DG87" s="670" t="s">
        <v>201</v>
      </c>
      <c r="DH87" s="671">
        <v>1</v>
      </c>
      <c r="DI87" s="672"/>
      <c r="DJ87" s="673">
        <v>0.84499999999999997</v>
      </c>
      <c r="DK87" s="785">
        <v>0.83620000000000005</v>
      </c>
      <c r="DL87" s="682">
        <v>0.70699999999999996</v>
      </c>
      <c r="DM87" s="683">
        <v>0.70699999999999996</v>
      </c>
      <c r="DN87" s="684"/>
      <c r="DO87" s="676">
        <v>0.84499999999999997</v>
      </c>
      <c r="DP87" s="677">
        <v>0.80189999999999995</v>
      </c>
      <c r="DQ87" s="682">
        <v>0.67800000000000005</v>
      </c>
      <c r="DR87" s="679" t="s">
        <v>653</v>
      </c>
      <c r="DS87" s="352"/>
      <c r="DT87" s="701" t="s">
        <v>653</v>
      </c>
      <c r="DU87" s="692"/>
      <c r="DV87" s="702" t="s">
        <v>910</v>
      </c>
      <c r="DX87" s="66" t="s">
        <v>432</v>
      </c>
      <c r="DY87" s="85" t="s">
        <v>432</v>
      </c>
      <c r="DZ87" s="66" t="s">
        <v>901</v>
      </c>
      <c r="EA87" s="67" t="s">
        <v>455</v>
      </c>
      <c r="EB87" s="404">
        <v>3245</v>
      </c>
      <c r="EC87" s="68"/>
      <c r="ED87" s="69">
        <v>3245</v>
      </c>
      <c r="EE87" s="69">
        <v>3245</v>
      </c>
      <c r="EF87" s="68"/>
      <c r="EG87" s="70"/>
      <c r="EH87" s="68"/>
      <c r="EI87" s="405">
        <v>2132419</v>
      </c>
      <c r="EJ87" s="69"/>
      <c r="EK87" s="69">
        <v>2132419</v>
      </c>
      <c r="EL87" s="69">
        <v>2132419</v>
      </c>
      <c r="EM87" s="161">
        <v>0</v>
      </c>
      <c r="EN87" s="161"/>
      <c r="EO87" s="129"/>
      <c r="EP87" s="356"/>
      <c r="EQ87" s="356"/>
      <c r="ER87" s="356"/>
      <c r="ES87" s="302" t="s">
        <v>516</v>
      </c>
      <c r="ET87" s="301" t="s">
        <v>517</v>
      </c>
      <c r="EU87" s="303">
        <v>1186254</v>
      </c>
      <c r="EX87" s="310"/>
    </row>
    <row r="88" spans="1:154" ht="15">
      <c r="A88" s="77" t="s">
        <v>543</v>
      </c>
      <c r="B88" s="7" t="s">
        <v>544</v>
      </c>
      <c r="C88" s="218">
        <v>6253</v>
      </c>
      <c r="D88" s="219">
        <v>6253</v>
      </c>
      <c r="E88" s="8"/>
      <c r="F88" s="8">
        <f t="shared" si="6"/>
        <v>6253</v>
      </c>
      <c r="G88" s="8"/>
      <c r="H88" s="417">
        <f t="shared" si="7"/>
        <v>6253</v>
      </c>
      <c r="I88" s="12"/>
      <c r="K88" s="430" t="s">
        <v>543</v>
      </c>
      <c r="L88" s="431" t="s">
        <v>544</v>
      </c>
      <c r="M88" s="432">
        <v>1318399523</v>
      </c>
      <c r="N88" s="433">
        <v>65004180</v>
      </c>
      <c r="O88" s="434">
        <f t="shared" si="8"/>
        <v>1253395343</v>
      </c>
      <c r="P88" s="435">
        <v>2003</v>
      </c>
      <c r="Q88" s="436">
        <v>0.91779999999999995</v>
      </c>
      <c r="R88" s="437">
        <f t="shared" si="9"/>
        <v>1365651932</v>
      </c>
      <c r="S88" s="438">
        <f t="shared" si="10"/>
        <v>65004180</v>
      </c>
      <c r="T88" s="439">
        <v>78684170</v>
      </c>
      <c r="U88" s="439">
        <v>506188613</v>
      </c>
      <c r="V88" s="437">
        <f t="shared" si="11"/>
        <v>2015528895</v>
      </c>
      <c r="X88" s="466" t="s">
        <v>543</v>
      </c>
      <c r="Y88" s="467" t="s">
        <v>544</v>
      </c>
      <c r="Z88" s="468">
        <v>2015528895</v>
      </c>
      <c r="AA88" s="469">
        <v>11246651.234100001</v>
      </c>
      <c r="AB88" s="432">
        <v>7583603</v>
      </c>
      <c r="AC88" s="432">
        <v>387581</v>
      </c>
      <c r="AD88" s="37">
        <v>19217835.234099999</v>
      </c>
      <c r="AE88" s="470">
        <v>6253</v>
      </c>
      <c r="AF88" s="467">
        <v>3073</v>
      </c>
      <c r="AG88" s="471">
        <v>0.59540000000000004</v>
      </c>
      <c r="AI88" s="552" t="s">
        <v>543</v>
      </c>
      <c r="AJ88" s="553" t="s">
        <v>544</v>
      </c>
      <c r="AK88" s="541">
        <v>19217835.234099999</v>
      </c>
      <c r="AL88" s="777">
        <v>6253</v>
      </c>
      <c r="AM88" s="554">
        <v>3073</v>
      </c>
      <c r="AN88" s="555">
        <v>0.59540000000000004</v>
      </c>
      <c r="AO88" s="556">
        <v>0.29499999999999998</v>
      </c>
      <c r="AP88" s="557">
        <v>0.74619999999999997</v>
      </c>
      <c r="AQ88" s="555">
        <v>0.64079999999999993</v>
      </c>
      <c r="AR88" s="558">
        <v>0.64079999999999993</v>
      </c>
      <c r="AS88" s="778">
        <v>1095.46</v>
      </c>
      <c r="AT88" s="779">
        <v>614.05999999999995</v>
      </c>
      <c r="AU88" s="561">
        <v>3839717</v>
      </c>
      <c r="AV88" s="717">
        <v>1</v>
      </c>
      <c r="AW88" s="554">
        <v>3839717</v>
      </c>
      <c r="AX88" s="563" t="s">
        <v>653</v>
      </c>
      <c r="AY88" s="204">
        <v>0</v>
      </c>
      <c r="AZ88" s="554">
        <v>3839717</v>
      </c>
      <c r="BB88" s="234" t="s">
        <v>543</v>
      </c>
      <c r="BC88" s="235" t="s">
        <v>761</v>
      </c>
      <c r="BD88" s="227">
        <v>2015528895</v>
      </c>
      <c r="BE88" s="228">
        <v>319.14400000000001</v>
      </c>
      <c r="BF88" s="236">
        <v>6315422</v>
      </c>
      <c r="BG88" s="738">
        <v>0.29499999999999998</v>
      </c>
      <c r="BH88" s="231"/>
      <c r="BI88" s="232">
        <v>6253</v>
      </c>
      <c r="BJ88" s="237">
        <v>19.59</v>
      </c>
      <c r="BK88" s="232">
        <v>37120</v>
      </c>
      <c r="BL88" s="238">
        <v>116</v>
      </c>
      <c r="BN88" s="491" t="s">
        <v>543</v>
      </c>
      <c r="BO88" s="780" t="s">
        <v>544</v>
      </c>
      <c r="BP88" s="493">
        <v>0.91590000000000005</v>
      </c>
      <c r="BQ88" s="493">
        <v>0.88200000000000001</v>
      </c>
      <c r="BR88" s="493">
        <v>0.94230000000000003</v>
      </c>
      <c r="BS88" s="126"/>
      <c r="BT88" s="494">
        <v>2003</v>
      </c>
      <c r="BU88" s="120">
        <v>0.91779999999999995</v>
      </c>
      <c r="BV88" s="495"/>
      <c r="BW88" s="501">
        <v>1.02</v>
      </c>
      <c r="BX88" s="497">
        <v>0.93600000000000005</v>
      </c>
      <c r="BY88" s="498">
        <v>1.6774</v>
      </c>
      <c r="CA88" s="264" t="s">
        <v>543</v>
      </c>
      <c r="CB88" s="265" t="s">
        <v>761</v>
      </c>
      <c r="CC88" s="232">
        <v>25008</v>
      </c>
      <c r="CD88" s="232">
        <v>25450</v>
      </c>
      <c r="CE88" s="232">
        <v>26901</v>
      </c>
      <c r="CF88" s="266">
        <v>25786.333333333332</v>
      </c>
      <c r="CG88" s="267">
        <v>0.74619999999999997</v>
      </c>
      <c r="CH88" s="263"/>
      <c r="CI88" s="268">
        <v>-1114.6666666666679</v>
      </c>
      <c r="CJ88" s="267">
        <v>-4.1399999999999999E-2</v>
      </c>
      <c r="CL88" s="642" t="s">
        <v>543</v>
      </c>
      <c r="CM88" s="643" t="s">
        <v>761</v>
      </c>
      <c r="CN88" s="644">
        <v>0.64079999999999993</v>
      </c>
      <c r="CO88" s="636"/>
      <c r="CP88" s="645">
        <v>6253</v>
      </c>
      <c r="CQ88" s="783">
        <v>10530637</v>
      </c>
      <c r="CR88" s="783">
        <v>0</v>
      </c>
      <c r="CS88" s="647">
        <v>10530637</v>
      </c>
      <c r="CT88" s="648">
        <v>1684.09</v>
      </c>
      <c r="CU88" s="649"/>
      <c r="CV88" s="21">
        <v>1095.46</v>
      </c>
      <c r="CW88" s="121">
        <v>614.05999999999995</v>
      </c>
      <c r="CX88" s="19">
        <v>1</v>
      </c>
      <c r="CY88" s="14"/>
      <c r="CZ88" s="650">
        <v>0.93600000000000005</v>
      </c>
      <c r="DA88" s="653">
        <v>1</v>
      </c>
      <c r="DB88" s="641"/>
      <c r="DC88" s="19">
        <v>1</v>
      </c>
      <c r="DE88" s="680" t="s">
        <v>543</v>
      </c>
      <c r="DF88" s="681" t="s">
        <v>544</v>
      </c>
      <c r="DG88" s="670" t="s">
        <v>201</v>
      </c>
      <c r="DH88" s="671">
        <v>1</v>
      </c>
      <c r="DI88" s="672"/>
      <c r="DJ88" s="685">
        <v>1.02</v>
      </c>
      <c r="DK88" s="785">
        <v>0.89859999999999995</v>
      </c>
      <c r="DL88" s="682">
        <v>0.91700000000000004</v>
      </c>
      <c r="DM88" s="683">
        <v>0.91700000000000004</v>
      </c>
      <c r="DN88" s="684"/>
      <c r="DO88" s="676">
        <v>1.02</v>
      </c>
      <c r="DP88" s="677">
        <v>0.91779999999999995</v>
      </c>
      <c r="DQ88" s="682">
        <v>0.93600000000000005</v>
      </c>
      <c r="DR88" s="679" t="s">
        <v>653</v>
      </c>
      <c r="DS88" s="352"/>
      <c r="DT88" s="701" t="s">
        <v>653</v>
      </c>
      <c r="DU88" s="692"/>
      <c r="DV88" s="702"/>
      <c r="DX88" s="71" t="s">
        <v>456</v>
      </c>
      <c r="DY88" s="86" t="s">
        <v>456</v>
      </c>
      <c r="DZ88" s="71" t="s">
        <v>901</v>
      </c>
      <c r="EA88" s="72" t="s">
        <v>457</v>
      </c>
      <c r="EB88" s="404">
        <v>72056</v>
      </c>
      <c r="EC88" s="56"/>
      <c r="ED88" s="57">
        <v>72056</v>
      </c>
      <c r="EE88" s="57"/>
      <c r="EF88" s="56"/>
      <c r="EG88" s="73">
        <v>0.97537732656514387</v>
      </c>
      <c r="EH88" s="56"/>
      <c r="EI88" s="405">
        <v>0</v>
      </c>
      <c r="EJ88" s="57"/>
      <c r="EK88" s="57">
        <v>0</v>
      </c>
      <c r="EL88" s="57">
        <v>0</v>
      </c>
      <c r="EM88" s="158">
        <v>0</v>
      </c>
      <c r="EN88" s="158"/>
      <c r="EO88" s="58"/>
      <c r="EP88" s="356"/>
      <c r="EQ88" s="356"/>
      <c r="ER88" s="356"/>
      <c r="ES88" s="302" t="s">
        <v>518</v>
      </c>
      <c r="ET88" s="301" t="s">
        <v>519</v>
      </c>
      <c r="EU88" s="303">
        <v>107406</v>
      </c>
      <c r="EX88" s="310"/>
    </row>
    <row r="89" spans="1:154" ht="15">
      <c r="A89" s="77" t="s">
        <v>545</v>
      </c>
      <c r="B89" s="7" t="s">
        <v>546</v>
      </c>
      <c r="C89" s="218">
        <v>9070</v>
      </c>
      <c r="D89" s="219">
        <v>9422</v>
      </c>
      <c r="E89" s="8"/>
      <c r="F89" s="8">
        <f t="shared" si="6"/>
        <v>9422</v>
      </c>
      <c r="G89" s="8"/>
      <c r="H89" s="417">
        <f t="shared" si="7"/>
        <v>9422</v>
      </c>
      <c r="I89" s="12"/>
      <c r="K89" s="430" t="s">
        <v>545</v>
      </c>
      <c r="L89" s="431" t="s">
        <v>546</v>
      </c>
      <c r="M89" s="432">
        <v>3393102797</v>
      </c>
      <c r="N89" s="433">
        <v>72396578</v>
      </c>
      <c r="O89" s="434">
        <f t="shared" si="8"/>
        <v>3320706219</v>
      </c>
      <c r="P89" s="435">
        <v>2005</v>
      </c>
      <c r="Q89" s="436">
        <v>0.85850000000000004</v>
      </c>
      <c r="R89" s="437">
        <f t="shared" si="9"/>
        <v>3868032870</v>
      </c>
      <c r="S89" s="438">
        <f t="shared" si="10"/>
        <v>72396578</v>
      </c>
      <c r="T89" s="439">
        <v>95372378</v>
      </c>
      <c r="U89" s="439">
        <v>750193536</v>
      </c>
      <c r="V89" s="437">
        <f t="shared" si="11"/>
        <v>4785995362</v>
      </c>
      <c r="X89" s="466" t="s">
        <v>545</v>
      </c>
      <c r="Y89" s="467" t="s">
        <v>546</v>
      </c>
      <c r="Z89" s="468">
        <v>4785995362</v>
      </c>
      <c r="AA89" s="469">
        <v>26705854.119960003</v>
      </c>
      <c r="AB89" s="432">
        <v>9444960</v>
      </c>
      <c r="AC89" s="432">
        <v>536359</v>
      </c>
      <c r="AD89" s="37">
        <v>36687173.119960003</v>
      </c>
      <c r="AE89" s="470">
        <v>9422</v>
      </c>
      <c r="AF89" s="467">
        <v>3894</v>
      </c>
      <c r="AG89" s="471">
        <v>0.75449999999999995</v>
      </c>
      <c r="AI89" s="552" t="s">
        <v>545</v>
      </c>
      <c r="AJ89" s="553" t="s">
        <v>546</v>
      </c>
      <c r="AK89" s="541">
        <v>36687173.119960003</v>
      </c>
      <c r="AL89" s="777">
        <v>9422</v>
      </c>
      <c r="AM89" s="554">
        <v>3894</v>
      </c>
      <c r="AN89" s="555">
        <v>0.75449999999999995</v>
      </c>
      <c r="AO89" s="556">
        <v>0.56589999999999996</v>
      </c>
      <c r="AP89" s="557">
        <v>0.84840000000000004</v>
      </c>
      <c r="AQ89" s="555">
        <v>0.78259999999999996</v>
      </c>
      <c r="AR89" s="558">
        <v>0.78259999999999996</v>
      </c>
      <c r="AS89" s="778">
        <v>1337.87</v>
      </c>
      <c r="AT89" s="779">
        <v>371.65000000000009</v>
      </c>
      <c r="AU89" s="561">
        <v>3501686</v>
      </c>
      <c r="AV89" s="717">
        <v>1</v>
      </c>
      <c r="AW89" s="554">
        <v>3501686</v>
      </c>
      <c r="AX89" s="563" t="s">
        <v>653</v>
      </c>
      <c r="AY89" s="204">
        <v>0</v>
      </c>
      <c r="AZ89" s="554">
        <v>3501686</v>
      </c>
      <c r="BB89" s="234" t="s">
        <v>545</v>
      </c>
      <c r="BC89" s="235" t="s">
        <v>762</v>
      </c>
      <c r="BD89" s="227">
        <v>4785995362</v>
      </c>
      <c r="BE89" s="228">
        <v>395.05799999999999</v>
      </c>
      <c r="BF89" s="236">
        <v>12114665</v>
      </c>
      <c r="BG89" s="738">
        <v>0.56589999999999996</v>
      </c>
      <c r="BH89" s="231"/>
      <c r="BI89" s="232">
        <v>9422</v>
      </c>
      <c r="BJ89" s="237">
        <v>23.85</v>
      </c>
      <c r="BK89" s="232">
        <v>59807</v>
      </c>
      <c r="BL89" s="238">
        <v>151</v>
      </c>
      <c r="BN89" s="491" t="s">
        <v>545</v>
      </c>
      <c r="BO89" s="780" t="s">
        <v>546</v>
      </c>
      <c r="BP89" s="493">
        <v>0.90569999999999995</v>
      </c>
      <c r="BQ89" s="493">
        <v>0.81910000000000005</v>
      </c>
      <c r="BR89" s="493">
        <v>0.86899999999999999</v>
      </c>
      <c r="BS89" s="126"/>
      <c r="BT89" s="494">
        <v>2005</v>
      </c>
      <c r="BU89" s="120">
        <v>0.85850000000000004</v>
      </c>
      <c r="BV89" s="495"/>
      <c r="BW89" s="496">
        <v>0.67</v>
      </c>
      <c r="BX89" s="497">
        <v>0.57499999999999996</v>
      </c>
      <c r="BY89" s="498">
        <v>1.0305</v>
      </c>
      <c r="CA89" s="264" t="s">
        <v>545</v>
      </c>
      <c r="CB89" s="265" t="s">
        <v>762</v>
      </c>
      <c r="CC89" s="232">
        <v>28462</v>
      </c>
      <c r="CD89" s="232">
        <v>29660</v>
      </c>
      <c r="CE89" s="232">
        <v>29836</v>
      </c>
      <c r="CF89" s="266">
        <v>29319.333333333332</v>
      </c>
      <c r="CG89" s="267">
        <v>0.84840000000000004</v>
      </c>
      <c r="CH89" s="263"/>
      <c r="CI89" s="268">
        <v>-516.66666666666788</v>
      </c>
      <c r="CJ89" s="267">
        <v>-1.7299999999999999E-2</v>
      </c>
      <c r="CL89" s="642" t="s">
        <v>545</v>
      </c>
      <c r="CM89" s="643" t="s">
        <v>762</v>
      </c>
      <c r="CN89" s="644">
        <v>0.78259999999999996</v>
      </c>
      <c r="CO89" s="636"/>
      <c r="CP89" s="645">
        <v>9422</v>
      </c>
      <c r="CQ89" s="783">
        <v>10333574</v>
      </c>
      <c r="CR89" s="783">
        <v>0</v>
      </c>
      <c r="CS89" s="647">
        <v>10333574</v>
      </c>
      <c r="CT89" s="648">
        <v>1096.75</v>
      </c>
      <c r="CU89" s="649"/>
      <c r="CV89" s="21">
        <v>1337.87</v>
      </c>
      <c r="CW89" s="121">
        <v>371.65000000000009</v>
      </c>
      <c r="CX89" s="19">
        <v>0.82</v>
      </c>
      <c r="CY89" s="14"/>
      <c r="CZ89" s="650">
        <v>0.57499999999999996</v>
      </c>
      <c r="DA89" s="653">
        <v>1</v>
      </c>
      <c r="DB89" s="641"/>
      <c r="DC89" s="19">
        <v>1</v>
      </c>
      <c r="DE89" s="680" t="s">
        <v>545</v>
      </c>
      <c r="DF89" s="681" t="s">
        <v>546</v>
      </c>
      <c r="DG89" s="670" t="s">
        <v>201</v>
      </c>
      <c r="DH89" s="671">
        <v>1</v>
      </c>
      <c r="DI89" s="672"/>
      <c r="DJ89" s="673">
        <v>0.67</v>
      </c>
      <c r="DK89" s="785">
        <v>0.871</v>
      </c>
      <c r="DL89" s="682">
        <v>0.58399999999999996</v>
      </c>
      <c r="DM89" s="683">
        <v>0.58399999999999996</v>
      </c>
      <c r="DN89" s="684"/>
      <c r="DO89" s="676">
        <v>0.67</v>
      </c>
      <c r="DP89" s="677">
        <v>0.85850000000000004</v>
      </c>
      <c r="DQ89" s="682">
        <v>0.57499999999999996</v>
      </c>
      <c r="DR89" s="679" t="s">
        <v>653</v>
      </c>
      <c r="DS89" s="352"/>
      <c r="DT89" s="701" t="s">
        <v>653</v>
      </c>
      <c r="DU89" s="692"/>
      <c r="DV89" s="702" t="s">
        <v>274</v>
      </c>
      <c r="DX89" s="54" t="s">
        <v>456</v>
      </c>
      <c r="DY89" s="83" t="s">
        <v>86</v>
      </c>
      <c r="DZ89" s="54" t="s">
        <v>8</v>
      </c>
      <c r="EA89" s="55" t="s">
        <v>87</v>
      </c>
      <c r="EB89" s="404">
        <v>722</v>
      </c>
      <c r="EC89" s="51"/>
      <c r="ED89" s="50">
        <v>722</v>
      </c>
      <c r="EE89" s="50"/>
      <c r="EF89" s="51"/>
      <c r="EG89" s="52">
        <v>9.7732656514382399E-3</v>
      </c>
      <c r="EH89" s="51"/>
      <c r="EI89" s="405">
        <v>0</v>
      </c>
      <c r="EJ89" s="50"/>
      <c r="EK89" s="50">
        <v>0</v>
      </c>
      <c r="EL89" s="53"/>
      <c r="EM89" s="159"/>
      <c r="EN89" s="159"/>
      <c r="EO89" s="49"/>
      <c r="EP89" s="356"/>
      <c r="EQ89" s="356"/>
      <c r="ER89" s="356"/>
      <c r="ES89" s="302" t="s">
        <v>520</v>
      </c>
      <c r="ET89" s="301" t="s">
        <v>521</v>
      </c>
      <c r="EU89" s="303">
        <v>1040059</v>
      </c>
      <c r="EX89" s="310"/>
    </row>
    <row r="90" spans="1:154" ht="15">
      <c r="A90" s="77" t="s">
        <v>547</v>
      </c>
      <c r="B90" s="7" t="s">
        <v>548</v>
      </c>
      <c r="C90" s="218">
        <v>6931</v>
      </c>
      <c r="D90" s="219">
        <v>6931</v>
      </c>
      <c r="E90" s="8"/>
      <c r="F90" s="8">
        <f t="shared" si="6"/>
        <v>6931</v>
      </c>
      <c r="G90" s="8"/>
      <c r="H90" s="417">
        <f t="shared" si="7"/>
        <v>6931</v>
      </c>
      <c r="I90" s="12"/>
      <c r="K90" s="430" t="s">
        <v>547</v>
      </c>
      <c r="L90" s="431" t="s">
        <v>548</v>
      </c>
      <c r="M90" s="432">
        <v>2685701826</v>
      </c>
      <c r="N90" s="433">
        <v>60464700</v>
      </c>
      <c r="O90" s="434">
        <f t="shared" si="8"/>
        <v>2625237126</v>
      </c>
      <c r="P90" s="435">
        <v>2009</v>
      </c>
      <c r="Q90" s="436">
        <v>0.99870000000000003</v>
      </c>
      <c r="R90" s="437">
        <f t="shared" si="9"/>
        <v>2628654377</v>
      </c>
      <c r="S90" s="438">
        <f t="shared" si="10"/>
        <v>60464700</v>
      </c>
      <c r="T90" s="439">
        <v>390240555</v>
      </c>
      <c r="U90" s="439">
        <v>519931748</v>
      </c>
      <c r="V90" s="437">
        <f t="shared" si="11"/>
        <v>3599291380</v>
      </c>
      <c r="X90" s="466" t="s">
        <v>547</v>
      </c>
      <c r="Y90" s="467" t="s">
        <v>548</v>
      </c>
      <c r="Z90" s="468">
        <v>3599291380</v>
      </c>
      <c r="AA90" s="469">
        <v>20084045.900400002</v>
      </c>
      <c r="AB90" s="432">
        <v>8029110</v>
      </c>
      <c r="AC90" s="432">
        <v>301132</v>
      </c>
      <c r="AD90" s="37">
        <v>28414287.900400002</v>
      </c>
      <c r="AE90" s="470">
        <v>6931</v>
      </c>
      <c r="AF90" s="467">
        <v>4100</v>
      </c>
      <c r="AG90" s="471">
        <v>0.7944</v>
      </c>
      <c r="AI90" s="552" t="s">
        <v>547</v>
      </c>
      <c r="AJ90" s="553" t="s">
        <v>548</v>
      </c>
      <c r="AK90" s="541">
        <v>28414287.900400002</v>
      </c>
      <c r="AL90" s="777">
        <v>6931</v>
      </c>
      <c r="AM90" s="554">
        <v>4100</v>
      </c>
      <c r="AN90" s="555">
        <v>0.7944</v>
      </c>
      <c r="AO90" s="556">
        <v>0.37209999999999999</v>
      </c>
      <c r="AP90" s="557">
        <v>0.81730000000000003</v>
      </c>
      <c r="AQ90" s="555">
        <v>0.76370000000000005</v>
      </c>
      <c r="AR90" s="558">
        <v>0.76370000000000005</v>
      </c>
      <c r="AS90" s="778">
        <v>1305.56</v>
      </c>
      <c r="AT90" s="779">
        <v>403.96000000000004</v>
      </c>
      <c r="AU90" s="561">
        <v>2799847</v>
      </c>
      <c r="AV90" s="717">
        <v>1</v>
      </c>
      <c r="AW90" s="554">
        <v>2799847</v>
      </c>
      <c r="AX90" s="563" t="s">
        <v>653</v>
      </c>
      <c r="AY90" s="204">
        <v>0</v>
      </c>
      <c r="AZ90" s="554">
        <v>2799847</v>
      </c>
      <c r="BB90" s="234" t="s">
        <v>547</v>
      </c>
      <c r="BC90" s="235" t="s">
        <v>763</v>
      </c>
      <c r="BD90" s="227">
        <v>3599291380</v>
      </c>
      <c r="BE90" s="228">
        <v>451.83800000000002</v>
      </c>
      <c r="BF90" s="236">
        <v>7965889</v>
      </c>
      <c r="BG90" s="738">
        <v>0.37209999999999999</v>
      </c>
      <c r="BH90" s="231"/>
      <c r="BI90" s="232">
        <v>6931</v>
      </c>
      <c r="BJ90" s="237">
        <v>15.34</v>
      </c>
      <c r="BK90" s="232">
        <v>46621</v>
      </c>
      <c r="BL90" s="238">
        <v>103</v>
      </c>
      <c r="BN90" s="491" t="s">
        <v>547</v>
      </c>
      <c r="BO90" s="780" t="s">
        <v>548</v>
      </c>
      <c r="BP90" s="493">
        <v>0.91830000000000001</v>
      </c>
      <c r="BQ90" s="493">
        <v>0.89470000000000005</v>
      </c>
      <c r="BR90" s="499">
        <v>0.99870000000000003</v>
      </c>
      <c r="BS90" s="126"/>
      <c r="BT90" s="494">
        <v>2009</v>
      </c>
      <c r="BU90" s="120">
        <v>0.99870000000000003</v>
      </c>
      <c r="BV90" s="495"/>
      <c r="BW90" s="496">
        <v>0.6</v>
      </c>
      <c r="BX90" s="497">
        <v>0.59899999999999998</v>
      </c>
      <c r="BY90" s="498">
        <v>1.0734999999999999</v>
      </c>
      <c r="CA90" s="264" t="s">
        <v>547</v>
      </c>
      <c r="CB90" s="265" t="s">
        <v>763</v>
      </c>
      <c r="CC90" s="232">
        <v>27251</v>
      </c>
      <c r="CD90" s="232">
        <v>28326</v>
      </c>
      <c r="CE90" s="232">
        <v>29155</v>
      </c>
      <c r="CF90" s="266">
        <v>28244</v>
      </c>
      <c r="CG90" s="267">
        <v>0.81730000000000003</v>
      </c>
      <c r="CH90" s="263"/>
      <c r="CI90" s="268">
        <v>-911</v>
      </c>
      <c r="CJ90" s="267">
        <v>-3.1199999999999999E-2</v>
      </c>
      <c r="CL90" s="642" t="s">
        <v>547</v>
      </c>
      <c r="CM90" s="643" t="s">
        <v>763</v>
      </c>
      <c r="CN90" s="644">
        <v>0.76370000000000005</v>
      </c>
      <c r="CO90" s="636"/>
      <c r="CP90" s="645">
        <v>6931</v>
      </c>
      <c r="CQ90" s="783">
        <v>10309600</v>
      </c>
      <c r="CR90" s="783">
        <v>0</v>
      </c>
      <c r="CS90" s="647">
        <v>10309600</v>
      </c>
      <c r="CT90" s="648">
        <v>1487.46</v>
      </c>
      <c r="CU90" s="649"/>
      <c r="CV90" s="21">
        <v>1305.56</v>
      </c>
      <c r="CW90" s="121">
        <v>403.96000000000004</v>
      </c>
      <c r="CX90" s="19">
        <v>1</v>
      </c>
      <c r="CY90" s="14"/>
      <c r="CZ90" s="650">
        <v>0.59899999999999998</v>
      </c>
      <c r="DA90" s="653">
        <v>1</v>
      </c>
      <c r="DB90" s="641"/>
      <c r="DC90" s="19">
        <v>1</v>
      </c>
      <c r="DE90" s="680" t="s">
        <v>547</v>
      </c>
      <c r="DF90" s="681" t="s">
        <v>548</v>
      </c>
      <c r="DG90" s="670" t="s">
        <v>201</v>
      </c>
      <c r="DH90" s="671">
        <v>1</v>
      </c>
      <c r="DI90" s="672"/>
      <c r="DJ90" s="673">
        <v>0.6</v>
      </c>
      <c r="DK90" s="785">
        <v>0.91300000000000003</v>
      </c>
      <c r="DL90" s="682">
        <v>0.54800000000000004</v>
      </c>
      <c r="DM90" s="683">
        <v>0.54800000000000004</v>
      </c>
      <c r="DN90" s="684"/>
      <c r="DO90" s="676">
        <v>0.6</v>
      </c>
      <c r="DP90" s="677">
        <v>0.99870000000000003</v>
      </c>
      <c r="DQ90" s="682">
        <v>0.59899999999999998</v>
      </c>
      <c r="DR90" s="679" t="s">
        <v>653</v>
      </c>
      <c r="DS90" s="352"/>
      <c r="DT90" s="701" t="s">
        <v>653</v>
      </c>
      <c r="DU90" s="692"/>
      <c r="DV90" s="702" t="s">
        <v>818</v>
      </c>
      <c r="DX90" s="54" t="s">
        <v>456</v>
      </c>
      <c r="DY90" s="83" t="s">
        <v>88</v>
      </c>
      <c r="DZ90" s="54" t="s">
        <v>8</v>
      </c>
      <c r="EA90" s="55" t="s">
        <v>823</v>
      </c>
      <c r="EB90" s="404">
        <v>333</v>
      </c>
      <c r="EC90" s="51"/>
      <c r="ED90" s="50">
        <v>333</v>
      </c>
      <c r="EE90" s="50"/>
      <c r="EF90" s="51"/>
      <c r="EG90" s="52">
        <v>4.5076142131979698E-3</v>
      </c>
      <c r="EH90" s="51"/>
      <c r="EI90" s="405">
        <v>0</v>
      </c>
      <c r="EJ90" s="50"/>
      <c r="EK90" s="50">
        <v>0</v>
      </c>
      <c r="EL90" s="53"/>
      <c r="EM90" s="159"/>
      <c r="EN90" s="159"/>
      <c r="EO90" s="49"/>
      <c r="EP90" s="356"/>
      <c r="EQ90" s="356"/>
      <c r="ER90" s="356"/>
      <c r="ES90" s="302" t="s">
        <v>522</v>
      </c>
      <c r="ET90" s="301" t="s">
        <v>523</v>
      </c>
      <c r="EU90" s="303">
        <v>6089013</v>
      </c>
      <c r="EX90" s="310"/>
    </row>
    <row r="91" spans="1:154" ht="15">
      <c r="A91" s="77" t="s">
        <v>549</v>
      </c>
      <c r="B91" s="7" t="s">
        <v>550</v>
      </c>
      <c r="C91" s="218">
        <v>8576</v>
      </c>
      <c r="D91" s="219">
        <v>11895</v>
      </c>
      <c r="E91" s="8"/>
      <c r="F91" s="8">
        <f t="shared" si="6"/>
        <v>11895</v>
      </c>
      <c r="G91" s="8"/>
      <c r="H91" s="417">
        <f t="shared" si="7"/>
        <v>11895</v>
      </c>
      <c r="I91" s="12"/>
      <c r="K91" s="430" t="s">
        <v>549</v>
      </c>
      <c r="L91" s="431" t="s">
        <v>550</v>
      </c>
      <c r="M91" s="432">
        <v>4158632712</v>
      </c>
      <c r="N91" s="433">
        <v>224918321</v>
      </c>
      <c r="O91" s="434">
        <f t="shared" si="8"/>
        <v>3933714391</v>
      </c>
      <c r="P91" s="435">
        <v>2008</v>
      </c>
      <c r="Q91" s="436">
        <v>0.97060000000000002</v>
      </c>
      <c r="R91" s="437">
        <f t="shared" si="9"/>
        <v>4052868732</v>
      </c>
      <c r="S91" s="438">
        <f t="shared" si="10"/>
        <v>224918321</v>
      </c>
      <c r="T91" s="439">
        <v>150723493</v>
      </c>
      <c r="U91" s="439">
        <v>1037680486</v>
      </c>
      <c r="V91" s="437">
        <f t="shared" si="11"/>
        <v>5466191032</v>
      </c>
      <c r="X91" s="466" t="s">
        <v>549</v>
      </c>
      <c r="Y91" s="467" t="s">
        <v>550</v>
      </c>
      <c r="Z91" s="468">
        <v>5466191032</v>
      </c>
      <c r="AA91" s="469">
        <v>30501345.958560005</v>
      </c>
      <c r="AB91" s="432">
        <v>16535693</v>
      </c>
      <c r="AC91" s="432">
        <v>593778</v>
      </c>
      <c r="AD91" s="37">
        <v>47630816.958560005</v>
      </c>
      <c r="AE91" s="470">
        <v>11895</v>
      </c>
      <c r="AF91" s="467">
        <v>4004</v>
      </c>
      <c r="AG91" s="471">
        <v>0.77580000000000005</v>
      </c>
      <c r="AI91" s="552" t="s">
        <v>549</v>
      </c>
      <c r="AJ91" s="553" t="s">
        <v>550</v>
      </c>
      <c r="AK91" s="541">
        <v>47630816.958560005</v>
      </c>
      <c r="AL91" s="777">
        <v>11895</v>
      </c>
      <c r="AM91" s="554">
        <v>4004</v>
      </c>
      <c r="AN91" s="555">
        <v>0.77580000000000005</v>
      </c>
      <c r="AO91" s="556">
        <v>0.47589999999999999</v>
      </c>
      <c r="AP91" s="557">
        <v>0.83919999999999995</v>
      </c>
      <c r="AQ91" s="555">
        <v>0.77749999999999997</v>
      </c>
      <c r="AR91" s="558">
        <v>0.77749999999999997</v>
      </c>
      <c r="AS91" s="778">
        <v>1329.15</v>
      </c>
      <c r="AT91" s="779">
        <v>380.36999999999989</v>
      </c>
      <c r="AU91" s="561">
        <v>4524501</v>
      </c>
      <c r="AV91" s="717">
        <v>1</v>
      </c>
      <c r="AW91" s="554">
        <v>4524501</v>
      </c>
      <c r="AX91" s="563" t="s">
        <v>653</v>
      </c>
      <c r="AY91" s="204">
        <v>0</v>
      </c>
      <c r="AZ91" s="554">
        <v>4524501</v>
      </c>
      <c r="BB91" s="234" t="s">
        <v>549</v>
      </c>
      <c r="BC91" s="235" t="s">
        <v>764</v>
      </c>
      <c r="BD91" s="227">
        <v>5466191032</v>
      </c>
      <c r="BE91" s="228">
        <v>536.51900000000001</v>
      </c>
      <c r="BF91" s="236">
        <v>10188252</v>
      </c>
      <c r="BG91" s="738">
        <v>0.47589999999999999</v>
      </c>
      <c r="BH91" s="231"/>
      <c r="BI91" s="232">
        <v>11895</v>
      </c>
      <c r="BJ91" s="237">
        <v>22.17</v>
      </c>
      <c r="BK91" s="232">
        <v>73384</v>
      </c>
      <c r="BL91" s="238">
        <v>137</v>
      </c>
      <c r="BN91" s="491" t="s">
        <v>549</v>
      </c>
      <c r="BO91" s="780" t="s">
        <v>550</v>
      </c>
      <c r="BP91" s="493">
        <v>0.90249999999999997</v>
      </c>
      <c r="BQ91" s="493">
        <v>0.98780000000000001</v>
      </c>
      <c r="BR91" s="493">
        <v>0.96200000000000008</v>
      </c>
      <c r="BS91" s="126"/>
      <c r="BT91" s="494">
        <v>2008</v>
      </c>
      <c r="BU91" s="120">
        <v>0.97060000000000002</v>
      </c>
      <c r="BV91" s="495"/>
      <c r="BW91" s="496">
        <v>0.58199999999999996</v>
      </c>
      <c r="BX91" s="497">
        <v>0.56499999999999995</v>
      </c>
      <c r="BY91" s="498">
        <v>1.0125</v>
      </c>
      <c r="CA91" s="264" t="s">
        <v>549</v>
      </c>
      <c r="CB91" s="265" t="s">
        <v>764</v>
      </c>
      <c r="CC91" s="232">
        <v>27980</v>
      </c>
      <c r="CD91" s="232">
        <v>29223</v>
      </c>
      <c r="CE91" s="232">
        <v>29802</v>
      </c>
      <c r="CF91" s="266">
        <v>29001.666666666668</v>
      </c>
      <c r="CG91" s="267">
        <v>0.83919999999999995</v>
      </c>
      <c r="CH91" s="263"/>
      <c r="CI91" s="268">
        <v>-800.33333333333212</v>
      </c>
      <c r="CJ91" s="267">
        <v>-2.69E-2</v>
      </c>
      <c r="CL91" s="642" t="s">
        <v>549</v>
      </c>
      <c r="CM91" s="643" t="s">
        <v>764</v>
      </c>
      <c r="CN91" s="644">
        <v>0.77749999999999997</v>
      </c>
      <c r="CO91" s="636"/>
      <c r="CP91" s="645">
        <v>11895</v>
      </c>
      <c r="CQ91" s="783">
        <v>13242900</v>
      </c>
      <c r="CR91" s="783">
        <v>1696544</v>
      </c>
      <c r="CS91" s="647">
        <v>14939444</v>
      </c>
      <c r="CT91" s="648">
        <v>1255.94</v>
      </c>
      <c r="CU91" s="649"/>
      <c r="CV91" s="21">
        <v>1329.15</v>
      </c>
      <c r="CW91" s="121">
        <v>380.36999999999989</v>
      </c>
      <c r="CX91" s="19">
        <v>0.94499999999999995</v>
      </c>
      <c r="CY91" s="14"/>
      <c r="CZ91" s="650">
        <v>0.56499999999999995</v>
      </c>
      <c r="DA91" s="653">
        <v>1</v>
      </c>
      <c r="DB91" s="641"/>
      <c r="DC91" s="19">
        <v>1</v>
      </c>
      <c r="DE91" s="680" t="s">
        <v>549</v>
      </c>
      <c r="DF91" s="681" t="s">
        <v>550</v>
      </c>
      <c r="DG91" s="670" t="s">
        <v>201</v>
      </c>
      <c r="DH91" s="671">
        <v>1</v>
      </c>
      <c r="DI91" s="672"/>
      <c r="DJ91" s="673">
        <v>0.58199999999999996</v>
      </c>
      <c r="DK91" s="785">
        <v>0.98780000000000001</v>
      </c>
      <c r="DL91" s="682">
        <v>0.57499999999999996</v>
      </c>
      <c r="DM91" s="683">
        <v>0.57499999999999996</v>
      </c>
      <c r="DN91" s="684"/>
      <c r="DO91" s="676">
        <v>0.58199999999999996</v>
      </c>
      <c r="DP91" s="677">
        <v>0.97060000000000002</v>
      </c>
      <c r="DQ91" s="682">
        <v>0.56499999999999995</v>
      </c>
      <c r="DR91" s="679" t="s">
        <v>653</v>
      </c>
      <c r="DS91" s="352"/>
      <c r="DT91" s="701" t="s">
        <v>653</v>
      </c>
      <c r="DU91" s="692"/>
      <c r="DV91" s="702"/>
      <c r="DX91" s="54" t="s">
        <v>456</v>
      </c>
      <c r="DY91" s="83" t="s">
        <v>89</v>
      </c>
      <c r="DZ91" s="54" t="s">
        <v>8</v>
      </c>
      <c r="EA91" s="55" t="s">
        <v>90</v>
      </c>
      <c r="EB91" s="404">
        <v>301</v>
      </c>
      <c r="EC91" s="51"/>
      <c r="ED91" s="50">
        <v>301</v>
      </c>
      <c r="EE91" s="50"/>
      <c r="EF91" s="51"/>
      <c r="EG91" s="52">
        <v>4.0744500846023688E-3</v>
      </c>
      <c r="EH91" s="51"/>
      <c r="EI91" s="405">
        <v>0</v>
      </c>
      <c r="EJ91" s="50"/>
      <c r="EK91" s="50">
        <v>0</v>
      </c>
      <c r="EL91" s="53"/>
      <c r="EM91" s="159"/>
      <c r="EN91" s="159"/>
      <c r="EO91" s="49"/>
      <c r="EP91" s="356"/>
      <c r="EQ91" s="356"/>
      <c r="ER91" s="356"/>
      <c r="ES91" s="302" t="s">
        <v>524</v>
      </c>
      <c r="ET91" s="301" t="s">
        <v>525</v>
      </c>
      <c r="EU91" s="303">
        <v>0</v>
      </c>
      <c r="EX91" s="310"/>
    </row>
    <row r="92" spans="1:154" ht="15">
      <c r="A92" s="77" t="s">
        <v>551</v>
      </c>
      <c r="B92" s="7" t="s">
        <v>552</v>
      </c>
      <c r="C92" s="218">
        <v>1969</v>
      </c>
      <c r="D92" s="219">
        <v>2160</v>
      </c>
      <c r="E92" s="8"/>
      <c r="F92" s="8">
        <f t="shared" si="6"/>
        <v>2160</v>
      </c>
      <c r="G92" s="8"/>
      <c r="H92" s="417">
        <f t="shared" si="7"/>
        <v>2160</v>
      </c>
      <c r="I92" s="12"/>
      <c r="K92" s="430" t="s">
        <v>551</v>
      </c>
      <c r="L92" s="431" t="s">
        <v>552</v>
      </c>
      <c r="M92" s="432">
        <v>1231742386</v>
      </c>
      <c r="N92" s="433">
        <v>5741100</v>
      </c>
      <c r="O92" s="434">
        <f t="shared" si="8"/>
        <v>1226001286</v>
      </c>
      <c r="P92" s="435">
        <v>2005</v>
      </c>
      <c r="Q92" s="436">
        <v>0.67249999999999999</v>
      </c>
      <c r="R92" s="437">
        <f t="shared" si="9"/>
        <v>1823050239</v>
      </c>
      <c r="S92" s="438">
        <f t="shared" si="10"/>
        <v>5741100</v>
      </c>
      <c r="T92" s="439">
        <v>29465801</v>
      </c>
      <c r="U92" s="439">
        <v>150920776</v>
      </c>
      <c r="V92" s="437">
        <f t="shared" si="11"/>
        <v>2009177916</v>
      </c>
      <c r="X92" s="466" t="s">
        <v>551</v>
      </c>
      <c r="Y92" s="467" t="s">
        <v>552</v>
      </c>
      <c r="Z92" s="468">
        <v>2009177916</v>
      </c>
      <c r="AA92" s="469">
        <v>11211212.771280002</v>
      </c>
      <c r="AB92" s="432">
        <v>3070726</v>
      </c>
      <c r="AC92" s="432">
        <v>149997</v>
      </c>
      <c r="AD92" s="37">
        <v>14431935.771280002</v>
      </c>
      <c r="AE92" s="470">
        <v>2160</v>
      </c>
      <c r="AF92" s="467">
        <v>6681</v>
      </c>
      <c r="AG92" s="471">
        <v>1.2945</v>
      </c>
      <c r="AI92" s="552" t="s">
        <v>551</v>
      </c>
      <c r="AJ92" s="553" t="s">
        <v>552</v>
      </c>
      <c r="AK92" s="541">
        <v>14431935.771280002</v>
      </c>
      <c r="AL92" s="777">
        <v>2160</v>
      </c>
      <c r="AM92" s="554">
        <v>6681</v>
      </c>
      <c r="AN92" s="555">
        <v>1.2945</v>
      </c>
      <c r="AO92" s="556">
        <v>0.1777</v>
      </c>
      <c r="AP92" s="557">
        <v>0.74560000000000004</v>
      </c>
      <c r="AQ92" s="555">
        <v>0.9084000000000001</v>
      </c>
      <c r="AR92" s="558">
        <v>0.9084000000000001</v>
      </c>
      <c r="AS92" s="778">
        <v>1552.93</v>
      </c>
      <c r="AT92" s="779">
        <v>156.58999999999992</v>
      </c>
      <c r="AU92" s="561">
        <v>338234</v>
      </c>
      <c r="AV92" s="717">
        <v>0.24</v>
      </c>
      <c r="AW92" s="554">
        <v>81176</v>
      </c>
      <c r="AX92" s="563" t="s">
        <v>653</v>
      </c>
      <c r="AY92" s="204">
        <v>0</v>
      </c>
      <c r="AZ92" s="554">
        <v>81176</v>
      </c>
      <c r="BB92" s="234" t="s">
        <v>551</v>
      </c>
      <c r="BC92" s="235" t="s">
        <v>765</v>
      </c>
      <c r="BD92" s="227">
        <v>2009177916</v>
      </c>
      <c r="BE92" s="228">
        <v>528.101</v>
      </c>
      <c r="BF92" s="236">
        <v>3804533</v>
      </c>
      <c r="BG92" s="738">
        <v>0.1777</v>
      </c>
      <c r="BH92" s="231"/>
      <c r="BI92" s="232">
        <v>2160</v>
      </c>
      <c r="BJ92" s="237">
        <v>4.09</v>
      </c>
      <c r="BK92" s="232">
        <v>13862</v>
      </c>
      <c r="BL92" s="238">
        <v>26</v>
      </c>
      <c r="BN92" s="491" t="s">
        <v>551</v>
      </c>
      <c r="BO92" s="780" t="s">
        <v>552</v>
      </c>
      <c r="BP92" s="493">
        <v>0.72650000000000003</v>
      </c>
      <c r="BQ92" s="493">
        <v>0.66290000000000004</v>
      </c>
      <c r="BR92" s="493">
        <v>0.66080000000000005</v>
      </c>
      <c r="BS92" s="126"/>
      <c r="BT92" s="494">
        <v>2005</v>
      </c>
      <c r="BU92" s="120">
        <v>0.67249999999999999</v>
      </c>
      <c r="BV92" s="495"/>
      <c r="BW92" s="496">
        <v>0.33</v>
      </c>
      <c r="BX92" s="497">
        <v>0.222</v>
      </c>
      <c r="BY92" s="498">
        <v>0.39779999999999999</v>
      </c>
      <c r="CA92" s="264" t="s">
        <v>551</v>
      </c>
      <c r="CB92" s="265" t="s">
        <v>765</v>
      </c>
      <c r="CC92" s="232">
        <v>24618</v>
      </c>
      <c r="CD92" s="232">
        <v>25876</v>
      </c>
      <c r="CE92" s="232">
        <v>26799</v>
      </c>
      <c r="CF92" s="266">
        <v>25764.333333333332</v>
      </c>
      <c r="CG92" s="267">
        <v>0.74560000000000004</v>
      </c>
      <c r="CH92" s="263"/>
      <c r="CI92" s="268">
        <v>-1034.6666666666679</v>
      </c>
      <c r="CJ92" s="267">
        <v>-3.8600000000000002E-2</v>
      </c>
      <c r="CL92" s="642" t="s">
        <v>551</v>
      </c>
      <c r="CM92" s="643" t="s">
        <v>765</v>
      </c>
      <c r="CN92" s="644">
        <v>0.9084000000000001</v>
      </c>
      <c r="CO92" s="636"/>
      <c r="CP92" s="645">
        <v>2160</v>
      </c>
      <c r="CQ92" s="783">
        <v>805533</v>
      </c>
      <c r="CR92" s="783">
        <v>0</v>
      </c>
      <c r="CS92" s="647">
        <v>805533</v>
      </c>
      <c r="CT92" s="648">
        <v>372.93</v>
      </c>
      <c r="CU92" s="649"/>
      <c r="CV92" s="21">
        <v>1552.93</v>
      </c>
      <c r="CW92" s="121">
        <v>156.58999999999992</v>
      </c>
      <c r="CX92" s="19">
        <v>0.24</v>
      </c>
      <c r="CY92" s="14"/>
      <c r="CZ92" s="650">
        <v>0.222</v>
      </c>
      <c r="DA92" s="653" t="s">
        <v>4</v>
      </c>
      <c r="DB92" s="641"/>
      <c r="DC92" s="19">
        <v>0.24</v>
      </c>
      <c r="DE92" s="680" t="s">
        <v>551</v>
      </c>
      <c r="DF92" s="681" t="s">
        <v>552</v>
      </c>
      <c r="DG92" s="670" t="s">
        <v>201</v>
      </c>
      <c r="DH92" s="671">
        <v>0.24</v>
      </c>
      <c r="DI92" s="672"/>
      <c r="DJ92" s="673">
        <v>0.33</v>
      </c>
      <c r="DK92" s="785">
        <v>0.73060000000000003</v>
      </c>
      <c r="DL92" s="682">
        <v>0.24099999999999999</v>
      </c>
      <c r="DM92" s="683" t="s">
        <v>653</v>
      </c>
      <c r="DN92" s="684"/>
      <c r="DO92" s="676">
        <v>0.33</v>
      </c>
      <c r="DP92" s="677">
        <v>0.67249999999999999</v>
      </c>
      <c r="DQ92" s="682">
        <v>0.222</v>
      </c>
      <c r="DR92" s="679">
        <v>0.222</v>
      </c>
      <c r="DS92" s="352"/>
      <c r="DT92" s="701" t="s">
        <v>653</v>
      </c>
      <c r="DU92" s="692"/>
      <c r="DV92" s="702"/>
      <c r="DX92" s="60" t="s">
        <v>456</v>
      </c>
      <c r="DY92" s="84" t="s">
        <v>298</v>
      </c>
      <c r="DZ92" s="60" t="s">
        <v>8</v>
      </c>
      <c r="EA92" s="61" t="s">
        <v>299</v>
      </c>
      <c r="EB92" s="404">
        <v>463</v>
      </c>
      <c r="EC92" s="62"/>
      <c r="ED92" s="63">
        <v>463</v>
      </c>
      <c r="EE92" s="63">
        <v>73875</v>
      </c>
      <c r="EF92" s="62"/>
      <c r="EG92" s="64">
        <v>6.2673434856175972E-3</v>
      </c>
      <c r="EH92" s="62"/>
      <c r="EI92" s="405">
        <v>0</v>
      </c>
      <c r="EJ92" s="63"/>
      <c r="EK92" s="63">
        <v>0</v>
      </c>
      <c r="EL92" s="65"/>
      <c r="EM92" s="160"/>
      <c r="EN92" s="160"/>
      <c r="EO92" s="128"/>
      <c r="EP92" s="356"/>
      <c r="EQ92" s="356"/>
      <c r="ER92" s="356"/>
      <c r="ES92" s="302" t="s">
        <v>526</v>
      </c>
      <c r="ET92" s="301" t="s">
        <v>527</v>
      </c>
      <c r="EU92" s="303">
        <v>7204493</v>
      </c>
      <c r="EX92" s="310"/>
    </row>
    <row r="93" spans="1:154" ht="15">
      <c r="A93" s="77" t="s">
        <v>553</v>
      </c>
      <c r="B93" s="7" t="s">
        <v>554</v>
      </c>
      <c r="C93" s="218">
        <v>3570</v>
      </c>
      <c r="D93" s="219">
        <v>3722</v>
      </c>
      <c r="E93" s="8"/>
      <c r="F93" s="8">
        <f t="shared" si="6"/>
        <v>3722</v>
      </c>
      <c r="G93" s="8"/>
      <c r="H93" s="417">
        <f t="shared" si="7"/>
        <v>3722</v>
      </c>
      <c r="I93" s="12"/>
      <c r="K93" s="430" t="s">
        <v>553</v>
      </c>
      <c r="L93" s="431" t="s">
        <v>554</v>
      </c>
      <c r="M93" s="432">
        <v>5446253660</v>
      </c>
      <c r="N93" s="433">
        <v>28502210</v>
      </c>
      <c r="O93" s="434">
        <f t="shared" si="8"/>
        <v>5417751450</v>
      </c>
      <c r="P93" s="435">
        <v>2009</v>
      </c>
      <c r="Q93" s="436">
        <v>0.996</v>
      </c>
      <c r="R93" s="437">
        <f t="shared" si="9"/>
        <v>5439509488</v>
      </c>
      <c r="S93" s="438">
        <f t="shared" si="10"/>
        <v>28502210</v>
      </c>
      <c r="T93" s="439">
        <v>108960742</v>
      </c>
      <c r="U93" s="439">
        <v>410451498</v>
      </c>
      <c r="V93" s="437">
        <f t="shared" si="11"/>
        <v>5987423938</v>
      </c>
      <c r="X93" s="466" t="s">
        <v>553</v>
      </c>
      <c r="Y93" s="467" t="s">
        <v>554</v>
      </c>
      <c r="Z93" s="468">
        <v>5987423938</v>
      </c>
      <c r="AA93" s="469">
        <v>33409825.574040003</v>
      </c>
      <c r="AB93" s="432">
        <v>7552451</v>
      </c>
      <c r="AC93" s="432">
        <v>174354</v>
      </c>
      <c r="AD93" s="37">
        <v>41136630.574040003</v>
      </c>
      <c r="AE93" s="470">
        <v>3722</v>
      </c>
      <c r="AF93" s="467">
        <v>11052</v>
      </c>
      <c r="AG93" s="471">
        <v>2.1414</v>
      </c>
      <c r="AI93" s="552" t="s">
        <v>553</v>
      </c>
      <c r="AJ93" s="553" t="s">
        <v>554</v>
      </c>
      <c r="AK93" s="541">
        <v>41136630.574040003</v>
      </c>
      <c r="AL93" s="777">
        <v>3722</v>
      </c>
      <c r="AM93" s="554">
        <v>11052</v>
      </c>
      <c r="AN93" s="555">
        <v>2.1414</v>
      </c>
      <c r="AO93" s="556">
        <v>0.73909999999999998</v>
      </c>
      <c r="AP93" s="557">
        <v>0.94810000000000005</v>
      </c>
      <c r="AQ93" s="555">
        <v>1.4046000000000001</v>
      </c>
      <c r="AR93" s="558" t="s">
        <v>4</v>
      </c>
      <c r="AS93" s="778" t="s">
        <v>4</v>
      </c>
      <c r="AT93" s="779" t="s">
        <v>4</v>
      </c>
      <c r="AU93" s="561">
        <v>0</v>
      </c>
      <c r="AV93" s="717" t="s">
        <v>4</v>
      </c>
      <c r="AW93" s="554">
        <v>0</v>
      </c>
      <c r="AX93" s="563" t="s">
        <v>653</v>
      </c>
      <c r="AY93" s="204">
        <v>0</v>
      </c>
      <c r="AZ93" s="554">
        <v>0</v>
      </c>
      <c r="BB93" s="234" t="s">
        <v>553</v>
      </c>
      <c r="BC93" s="235" t="s">
        <v>766</v>
      </c>
      <c r="BD93" s="227">
        <v>5987423938</v>
      </c>
      <c r="BE93" s="228">
        <v>378.39</v>
      </c>
      <c r="BF93" s="236">
        <v>15823420</v>
      </c>
      <c r="BG93" s="738">
        <v>0.73909999999999998</v>
      </c>
      <c r="BH93" s="231"/>
      <c r="BI93" s="232">
        <v>3722</v>
      </c>
      <c r="BJ93" s="237">
        <v>9.84</v>
      </c>
      <c r="BK93" s="232">
        <v>30917</v>
      </c>
      <c r="BL93" s="238">
        <v>82</v>
      </c>
      <c r="BN93" s="491" t="s">
        <v>553</v>
      </c>
      <c r="BO93" s="780" t="s">
        <v>554</v>
      </c>
      <c r="BP93" s="493">
        <v>0.7671</v>
      </c>
      <c r="BQ93" s="493">
        <v>0.79710000000000003</v>
      </c>
      <c r="BR93" s="499">
        <v>0.996</v>
      </c>
      <c r="BS93" s="126"/>
      <c r="BT93" s="500">
        <v>2009</v>
      </c>
      <c r="BU93" s="120">
        <v>0.996</v>
      </c>
      <c r="BV93" s="495"/>
      <c r="BW93" s="496">
        <v>0.39489999999999997</v>
      </c>
      <c r="BX93" s="497">
        <v>0.39300000000000002</v>
      </c>
      <c r="BY93" s="498">
        <v>0.70430000000000004</v>
      </c>
      <c r="CA93" s="264" t="s">
        <v>553</v>
      </c>
      <c r="CB93" s="265" t="s">
        <v>766</v>
      </c>
      <c r="CC93" s="232">
        <v>31291</v>
      </c>
      <c r="CD93" s="232">
        <v>33226</v>
      </c>
      <c r="CE93" s="232">
        <v>33771</v>
      </c>
      <c r="CF93" s="266">
        <v>32762.666666666668</v>
      </c>
      <c r="CG93" s="267">
        <v>0.94810000000000005</v>
      </c>
      <c r="CH93" s="263"/>
      <c r="CI93" s="268">
        <v>-1008.3333333333321</v>
      </c>
      <c r="CJ93" s="267">
        <v>-2.9899999999999999E-2</v>
      </c>
      <c r="CL93" s="642" t="s">
        <v>553</v>
      </c>
      <c r="CM93" s="643" t="s">
        <v>766</v>
      </c>
      <c r="CN93" s="644" t="s">
        <v>4</v>
      </c>
      <c r="CO93" s="636"/>
      <c r="CP93" s="645">
        <v>3722</v>
      </c>
      <c r="CQ93" s="783">
        <v>8239643</v>
      </c>
      <c r="CR93" s="783">
        <v>0</v>
      </c>
      <c r="CS93" s="647">
        <v>8239643</v>
      </c>
      <c r="CT93" s="648">
        <v>2213.77</v>
      </c>
      <c r="CU93" s="649"/>
      <c r="CV93" s="21" t="s">
        <v>4</v>
      </c>
      <c r="CW93" s="121" t="s">
        <v>4</v>
      </c>
      <c r="CX93" s="19" t="s">
        <v>4</v>
      </c>
      <c r="CY93" s="14"/>
      <c r="CZ93" s="650">
        <v>0.39300000000000002</v>
      </c>
      <c r="DA93" s="653" t="s">
        <v>4</v>
      </c>
      <c r="DB93" s="641"/>
      <c r="DC93" s="19" t="s">
        <v>4</v>
      </c>
      <c r="DE93" s="680" t="s">
        <v>553</v>
      </c>
      <c r="DF93" s="681" t="s">
        <v>554</v>
      </c>
      <c r="DG93" s="670" t="s">
        <v>653</v>
      </c>
      <c r="DH93" s="671" t="s">
        <v>4</v>
      </c>
      <c r="DI93" s="672"/>
      <c r="DJ93" s="673">
        <v>0.54</v>
      </c>
      <c r="DK93" s="785">
        <v>0.79090000000000005</v>
      </c>
      <c r="DL93" s="682">
        <v>0.42699999999999999</v>
      </c>
      <c r="DM93" s="683" t="s">
        <v>653</v>
      </c>
      <c r="DN93" s="684"/>
      <c r="DO93" s="676">
        <v>0.39489999999999997</v>
      </c>
      <c r="DP93" s="677">
        <v>0.996</v>
      </c>
      <c r="DQ93" s="682">
        <v>0.39300000000000002</v>
      </c>
      <c r="DR93" s="679">
        <v>0.39300000000000002</v>
      </c>
      <c r="DS93" s="352"/>
      <c r="DT93" s="701" t="s">
        <v>653</v>
      </c>
      <c r="DU93" s="692"/>
      <c r="DV93" s="702"/>
      <c r="DX93" s="71" t="s">
        <v>458</v>
      </c>
      <c r="DY93" s="86" t="s">
        <v>458</v>
      </c>
      <c r="DZ93" s="71" t="s">
        <v>901</v>
      </c>
      <c r="EA93" s="72" t="s">
        <v>459</v>
      </c>
      <c r="EB93" s="404">
        <v>3860</v>
      </c>
      <c r="EC93" s="56"/>
      <c r="ED93" s="57">
        <v>3860</v>
      </c>
      <c r="EE93" s="57"/>
      <c r="EF93" s="56"/>
      <c r="EG93" s="73">
        <v>0.49417488157726286</v>
      </c>
      <c r="EH93" s="56"/>
      <c r="EI93" s="405">
        <v>3758888</v>
      </c>
      <c r="EJ93" s="57"/>
      <c r="EK93" s="57">
        <v>1857548</v>
      </c>
      <c r="EL93" s="57">
        <v>3758888</v>
      </c>
      <c r="EM93" s="158">
        <v>0</v>
      </c>
      <c r="EN93" s="158"/>
      <c r="EO93" s="58"/>
      <c r="EP93" s="356"/>
      <c r="EQ93" s="356"/>
      <c r="ER93" s="356"/>
      <c r="ES93" s="302" t="s">
        <v>141</v>
      </c>
      <c r="ET93" s="301" t="s">
        <v>142</v>
      </c>
      <c r="EU93" s="303">
        <v>1813090</v>
      </c>
      <c r="EX93" s="310"/>
    </row>
    <row r="94" spans="1:154" ht="15">
      <c r="A94" s="77" t="s">
        <v>555</v>
      </c>
      <c r="B94" s="7" t="s">
        <v>556</v>
      </c>
      <c r="C94" s="218">
        <v>582</v>
      </c>
      <c r="D94" s="219">
        <v>582</v>
      </c>
      <c r="E94" s="8"/>
      <c r="F94" s="8">
        <f t="shared" si="6"/>
        <v>582</v>
      </c>
      <c r="G94" s="8"/>
      <c r="H94" s="417">
        <f t="shared" si="7"/>
        <v>582</v>
      </c>
      <c r="I94" s="12"/>
      <c r="K94" s="430" t="s">
        <v>555</v>
      </c>
      <c r="L94" s="431" t="s">
        <v>556</v>
      </c>
      <c r="M94" s="432">
        <v>425646271</v>
      </c>
      <c r="N94" s="433">
        <v>56538809</v>
      </c>
      <c r="O94" s="434">
        <f t="shared" si="8"/>
        <v>369107462</v>
      </c>
      <c r="P94" s="435">
        <v>2009</v>
      </c>
      <c r="Q94" s="436">
        <v>1.0098</v>
      </c>
      <c r="R94" s="437">
        <f t="shared" si="9"/>
        <v>365525314</v>
      </c>
      <c r="S94" s="438">
        <f t="shared" si="10"/>
        <v>56538809</v>
      </c>
      <c r="T94" s="439">
        <v>10841578</v>
      </c>
      <c r="U94" s="439">
        <v>50631910</v>
      </c>
      <c r="V94" s="437">
        <f t="shared" si="11"/>
        <v>483537611</v>
      </c>
      <c r="X94" s="466" t="s">
        <v>555</v>
      </c>
      <c r="Y94" s="467" t="s">
        <v>556</v>
      </c>
      <c r="Z94" s="468">
        <v>483537611</v>
      </c>
      <c r="AA94" s="469">
        <v>2698139.8693800005</v>
      </c>
      <c r="AB94" s="432">
        <v>759865</v>
      </c>
      <c r="AC94" s="432">
        <v>109357</v>
      </c>
      <c r="AD94" s="37">
        <v>3567361.8693800005</v>
      </c>
      <c r="AE94" s="470">
        <v>582</v>
      </c>
      <c r="AF94" s="467">
        <v>6129</v>
      </c>
      <c r="AG94" s="471">
        <v>1.1876</v>
      </c>
      <c r="AI94" s="552" t="s">
        <v>555</v>
      </c>
      <c r="AJ94" s="553" t="s">
        <v>556</v>
      </c>
      <c r="AK94" s="541">
        <v>3567361.8693800005</v>
      </c>
      <c r="AL94" s="777">
        <v>582</v>
      </c>
      <c r="AM94" s="554">
        <v>6129</v>
      </c>
      <c r="AN94" s="555">
        <v>1.1876</v>
      </c>
      <c r="AO94" s="556">
        <v>5.79E-2</v>
      </c>
      <c r="AP94" s="557">
        <v>0.71120000000000005</v>
      </c>
      <c r="AQ94" s="555">
        <v>0.83640000000000003</v>
      </c>
      <c r="AR94" s="558">
        <v>0.83640000000000003</v>
      </c>
      <c r="AS94" s="778">
        <v>1429.84</v>
      </c>
      <c r="AT94" s="779">
        <v>279.68000000000006</v>
      </c>
      <c r="AU94" s="561">
        <v>162774</v>
      </c>
      <c r="AV94" s="717">
        <v>1</v>
      </c>
      <c r="AW94" s="554">
        <v>162774</v>
      </c>
      <c r="AX94" s="563" t="s">
        <v>653</v>
      </c>
      <c r="AY94" s="204">
        <v>0</v>
      </c>
      <c r="AZ94" s="554">
        <v>162774</v>
      </c>
      <c r="BB94" s="234" t="s">
        <v>555</v>
      </c>
      <c r="BC94" s="235" t="s">
        <v>767</v>
      </c>
      <c r="BD94" s="227">
        <v>483537611</v>
      </c>
      <c r="BE94" s="228">
        <v>389.91199999999998</v>
      </c>
      <c r="BF94" s="236">
        <v>1240120</v>
      </c>
      <c r="BG94" s="738">
        <v>5.79E-2</v>
      </c>
      <c r="BH94" s="231"/>
      <c r="BI94" s="232">
        <v>582</v>
      </c>
      <c r="BJ94" s="237">
        <v>1.49</v>
      </c>
      <c r="BK94" s="232">
        <v>4290</v>
      </c>
      <c r="BL94" s="238">
        <v>11</v>
      </c>
      <c r="BN94" s="491" t="s">
        <v>555</v>
      </c>
      <c r="BO94" s="780" t="s">
        <v>556</v>
      </c>
      <c r="BP94" s="493">
        <v>0.74260000000000004</v>
      </c>
      <c r="BQ94" s="493">
        <v>0.78339999999999999</v>
      </c>
      <c r="BR94" s="499">
        <v>1.0098</v>
      </c>
      <c r="BS94" s="126"/>
      <c r="BT94" s="494">
        <v>2009</v>
      </c>
      <c r="BU94" s="120">
        <v>1.0098</v>
      </c>
      <c r="BV94" s="495"/>
      <c r="BW94" s="496">
        <v>0.67</v>
      </c>
      <c r="BX94" s="497">
        <v>0.67700000000000005</v>
      </c>
      <c r="BY94" s="498">
        <v>1.2133</v>
      </c>
      <c r="CA94" s="264" t="s">
        <v>555</v>
      </c>
      <c r="CB94" s="265" t="s">
        <v>767</v>
      </c>
      <c r="CC94" s="232">
        <v>23856</v>
      </c>
      <c r="CD94" s="232">
        <v>24589</v>
      </c>
      <c r="CE94" s="232">
        <v>25288</v>
      </c>
      <c r="CF94" s="266">
        <v>24577.666666666668</v>
      </c>
      <c r="CG94" s="267">
        <v>0.71120000000000005</v>
      </c>
      <c r="CH94" s="263"/>
      <c r="CI94" s="268">
        <v>-710.33333333333212</v>
      </c>
      <c r="CJ94" s="267">
        <v>-2.81E-2</v>
      </c>
      <c r="CL94" s="642" t="s">
        <v>555</v>
      </c>
      <c r="CM94" s="643" t="s">
        <v>767</v>
      </c>
      <c r="CN94" s="644">
        <v>0.83640000000000003</v>
      </c>
      <c r="CO94" s="636"/>
      <c r="CP94" s="645">
        <v>582</v>
      </c>
      <c r="CQ94" s="783">
        <v>537320</v>
      </c>
      <c r="CR94" s="783">
        <v>0</v>
      </c>
      <c r="CS94" s="647">
        <v>537320</v>
      </c>
      <c r="CT94" s="648">
        <v>923.23</v>
      </c>
      <c r="CU94" s="649"/>
      <c r="CV94" s="21">
        <v>1429.84</v>
      </c>
      <c r="CW94" s="121">
        <v>279.68000000000006</v>
      </c>
      <c r="CX94" s="19">
        <v>0.64600000000000002</v>
      </c>
      <c r="CY94" s="14"/>
      <c r="CZ94" s="650">
        <v>0.67700000000000005</v>
      </c>
      <c r="DA94" s="653">
        <v>1</v>
      </c>
      <c r="DB94" s="641"/>
      <c r="DC94" s="19">
        <v>1</v>
      </c>
      <c r="DE94" s="680" t="s">
        <v>555</v>
      </c>
      <c r="DF94" s="681" t="s">
        <v>556</v>
      </c>
      <c r="DG94" s="670" t="s">
        <v>201</v>
      </c>
      <c r="DH94" s="671">
        <v>1</v>
      </c>
      <c r="DI94" s="672"/>
      <c r="DJ94" s="673">
        <v>0.74</v>
      </c>
      <c r="DK94" s="785">
        <v>0.78890000000000005</v>
      </c>
      <c r="DL94" s="682">
        <v>0.58399999999999996</v>
      </c>
      <c r="DM94" s="683">
        <v>0.58399999999999996</v>
      </c>
      <c r="DN94" s="684"/>
      <c r="DO94" s="676">
        <v>0.67</v>
      </c>
      <c r="DP94" s="677">
        <v>1.0098</v>
      </c>
      <c r="DQ94" s="682">
        <v>0.67700000000000005</v>
      </c>
      <c r="DR94" s="679" t="s">
        <v>653</v>
      </c>
      <c r="DS94" s="352"/>
      <c r="DT94" s="701" t="s">
        <v>653</v>
      </c>
      <c r="DU94" s="692"/>
      <c r="DV94" s="702"/>
      <c r="DX94" s="54" t="s">
        <v>458</v>
      </c>
      <c r="DY94" s="83" t="s">
        <v>91</v>
      </c>
      <c r="DZ94" s="54" t="s">
        <v>901</v>
      </c>
      <c r="EA94" s="55" t="s">
        <v>92</v>
      </c>
      <c r="EB94" s="404">
        <v>2899</v>
      </c>
      <c r="EC94" s="51"/>
      <c r="ED94" s="50">
        <v>2899</v>
      </c>
      <c r="EE94" s="50"/>
      <c r="EF94" s="51"/>
      <c r="EG94" s="52">
        <v>0.37114325950582511</v>
      </c>
      <c r="EH94" s="51"/>
      <c r="EI94" s="405">
        <v>0</v>
      </c>
      <c r="EJ94" s="50"/>
      <c r="EK94" s="50">
        <v>1395086</v>
      </c>
      <c r="EL94" s="53"/>
      <c r="EM94" s="159"/>
      <c r="EN94" s="159"/>
      <c r="EO94" s="49"/>
      <c r="EP94" s="356"/>
      <c r="EQ94" s="356"/>
      <c r="ER94" s="356"/>
      <c r="ES94" s="302" t="s">
        <v>528</v>
      </c>
      <c r="ET94" s="301" t="s">
        <v>529</v>
      </c>
      <c r="EU94" s="303">
        <v>4550809</v>
      </c>
      <c r="EX94" s="310"/>
    </row>
    <row r="95" spans="1:154" ht="15">
      <c r="A95" s="77" t="s">
        <v>557</v>
      </c>
      <c r="B95" s="7" t="s">
        <v>558</v>
      </c>
      <c r="C95" s="218">
        <v>39844</v>
      </c>
      <c r="D95" s="219">
        <v>40966</v>
      </c>
      <c r="E95" s="8"/>
      <c r="F95" s="8">
        <f t="shared" si="6"/>
        <v>40966</v>
      </c>
      <c r="G95" s="8"/>
      <c r="H95" s="417">
        <f t="shared" si="7"/>
        <v>40966</v>
      </c>
      <c r="I95" s="12"/>
      <c r="K95" s="430" t="s">
        <v>557</v>
      </c>
      <c r="L95" s="431" t="s">
        <v>558</v>
      </c>
      <c r="M95" s="432">
        <v>19703707725</v>
      </c>
      <c r="N95" s="433">
        <v>401800371</v>
      </c>
      <c r="O95" s="434">
        <f t="shared" si="8"/>
        <v>19301907354</v>
      </c>
      <c r="P95" s="435">
        <v>2008</v>
      </c>
      <c r="Q95" s="436">
        <v>0.96150000000000002</v>
      </c>
      <c r="R95" s="437">
        <f t="shared" si="9"/>
        <v>20074786640</v>
      </c>
      <c r="S95" s="438">
        <f t="shared" si="10"/>
        <v>401800371</v>
      </c>
      <c r="T95" s="439">
        <v>346512947</v>
      </c>
      <c r="U95" s="439">
        <v>2920791254</v>
      </c>
      <c r="V95" s="437">
        <f t="shared" si="11"/>
        <v>23743891212</v>
      </c>
      <c r="X95" s="466" t="s">
        <v>557</v>
      </c>
      <c r="Y95" s="467" t="s">
        <v>558</v>
      </c>
      <c r="Z95" s="468">
        <v>23743891212</v>
      </c>
      <c r="AA95" s="469">
        <v>132490912.96296002</v>
      </c>
      <c r="AB95" s="432">
        <v>35630010</v>
      </c>
      <c r="AC95" s="432">
        <v>808705</v>
      </c>
      <c r="AD95" s="37">
        <v>168929627.96296</v>
      </c>
      <c r="AE95" s="470">
        <v>40966</v>
      </c>
      <c r="AF95" s="467">
        <v>4124</v>
      </c>
      <c r="AG95" s="471">
        <v>0.79910000000000003</v>
      </c>
      <c r="AI95" s="552" t="s">
        <v>557</v>
      </c>
      <c r="AJ95" s="553" t="s">
        <v>558</v>
      </c>
      <c r="AK95" s="541">
        <v>168929627.96296</v>
      </c>
      <c r="AL95" s="777">
        <v>40966</v>
      </c>
      <c r="AM95" s="554">
        <v>4124</v>
      </c>
      <c r="AN95" s="555">
        <v>0.79910000000000003</v>
      </c>
      <c r="AO95" s="556">
        <v>1.7401</v>
      </c>
      <c r="AP95" s="557">
        <v>0.96409999999999996</v>
      </c>
      <c r="AQ95" s="555">
        <v>0.97570000000000001</v>
      </c>
      <c r="AR95" s="558">
        <v>0.97570000000000001</v>
      </c>
      <c r="AS95" s="778">
        <v>1667.98</v>
      </c>
      <c r="AT95" s="779">
        <v>41.539999999999964</v>
      </c>
      <c r="AU95" s="561">
        <v>1701728</v>
      </c>
      <c r="AV95" s="717">
        <v>1</v>
      </c>
      <c r="AW95" s="554">
        <v>1701728</v>
      </c>
      <c r="AX95" s="563" t="s">
        <v>653</v>
      </c>
      <c r="AY95" s="204">
        <v>0</v>
      </c>
      <c r="AZ95" s="554">
        <v>1701728</v>
      </c>
      <c r="BB95" s="234" t="s">
        <v>557</v>
      </c>
      <c r="BC95" s="235" t="s">
        <v>768</v>
      </c>
      <c r="BD95" s="227">
        <v>23743891212</v>
      </c>
      <c r="BE95" s="228">
        <v>637.36699999999996</v>
      </c>
      <c r="BF95" s="236">
        <v>37253092</v>
      </c>
      <c r="BG95" s="738">
        <v>1.7401</v>
      </c>
      <c r="BH95" s="231"/>
      <c r="BI95" s="232">
        <v>40966</v>
      </c>
      <c r="BJ95" s="237">
        <v>64.27</v>
      </c>
      <c r="BK95" s="232">
        <v>191514</v>
      </c>
      <c r="BL95" s="238">
        <v>300</v>
      </c>
      <c r="BN95" s="491" t="s">
        <v>557</v>
      </c>
      <c r="BO95" s="780" t="s">
        <v>558</v>
      </c>
      <c r="BP95" s="493">
        <v>0.84030000000000005</v>
      </c>
      <c r="BQ95" s="493">
        <v>0.96450000000000002</v>
      </c>
      <c r="BR95" s="493">
        <v>0.96</v>
      </c>
      <c r="BS95" s="126"/>
      <c r="BT95" s="494">
        <v>2008</v>
      </c>
      <c r="BU95" s="120">
        <v>0.96150000000000002</v>
      </c>
      <c r="BV95" s="495"/>
      <c r="BW95" s="496">
        <v>0.66500000000000004</v>
      </c>
      <c r="BX95" s="497">
        <v>0.63900000000000001</v>
      </c>
      <c r="BY95" s="498">
        <v>1.1452</v>
      </c>
      <c r="CA95" s="264" t="s">
        <v>557</v>
      </c>
      <c r="CB95" s="265" t="s">
        <v>768</v>
      </c>
      <c r="CC95" s="232">
        <v>32626</v>
      </c>
      <c r="CD95" s="232">
        <v>33650</v>
      </c>
      <c r="CE95" s="232">
        <v>33673</v>
      </c>
      <c r="CF95" s="266">
        <v>33316.333333333336</v>
      </c>
      <c r="CG95" s="267">
        <v>0.96409999999999996</v>
      </c>
      <c r="CH95" s="263"/>
      <c r="CI95" s="268">
        <v>-356.66666666666424</v>
      </c>
      <c r="CJ95" s="267">
        <v>-1.06E-2</v>
      </c>
      <c r="CL95" s="642" t="s">
        <v>557</v>
      </c>
      <c r="CM95" s="643" t="s">
        <v>768</v>
      </c>
      <c r="CN95" s="644">
        <v>0.97570000000000001</v>
      </c>
      <c r="CO95" s="636"/>
      <c r="CP95" s="645">
        <v>40966</v>
      </c>
      <c r="CQ95" s="783">
        <v>77296271</v>
      </c>
      <c r="CR95" s="783">
        <v>0</v>
      </c>
      <c r="CS95" s="647">
        <v>77296271</v>
      </c>
      <c r="CT95" s="648">
        <v>1886.84</v>
      </c>
      <c r="CU95" s="649"/>
      <c r="CV95" s="21">
        <v>1667.98</v>
      </c>
      <c r="CW95" s="121">
        <v>41.539999999999964</v>
      </c>
      <c r="CX95" s="19">
        <v>1</v>
      </c>
      <c r="CY95" s="14"/>
      <c r="CZ95" s="650">
        <v>0.63900000000000001</v>
      </c>
      <c r="DA95" s="653">
        <v>1</v>
      </c>
      <c r="DB95" s="641"/>
      <c r="DC95" s="19">
        <v>1</v>
      </c>
      <c r="DE95" s="680" t="s">
        <v>557</v>
      </c>
      <c r="DF95" s="681" t="s">
        <v>558</v>
      </c>
      <c r="DG95" s="670" t="s">
        <v>201</v>
      </c>
      <c r="DH95" s="671">
        <v>1</v>
      </c>
      <c r="DI95" s="672"/>
      <c r="DJ95" s="673">
        <v>0.66500000000000004</v>
      </c>
      <c r="DK95" s="785">
        <v>0.96450000000000002</v>
      </c>
      <c r="DL95" s="682">
        <v>0.64100000000000001</v>
      </c>
      <c r="DM95" s="683">
        <v>0.64100000000000001</v>
      </c>
      <c r="DN95" s="684"/>
      <c r="DO95" s="676">
        <v>0.66500000000000004</v>
      </c>
      <c r="DP95" s="677">
        <v>0.96150000000000002</v>
      </c>
      <c r="DQ95" s="682">
        <v>0.63900000000000001</v>
      </c>
      <c r="DR95" s="679" t="s">
        <v>653</v>
      </c>
      <c r="DS95" s="352"/>
      <c r="DT95" s="701" t="s">
        <v>653</v>
      </c>
      <c r="DU95" s="692"/>
      <c r="DV95" s="702" t="s">
        <v>911</v>
      </c>
      <c r="DX95" s="60" t="s">
        <v>458</v>
      </c>
      <c r="DY95" s="84" t="s">
        <v>93</v>
      </c>
      <c r="DZ95" s="60" t="s">
        <v>901</v>
      </c>
      <c r="EA95" s="61" t="s">
        <v>94</v>
      </c>
      <c r="EB95" s="404">
        <v>1052</v>
      </c>
      <c r="EC95" s="62"/>
      <c r="ED95" s="63">
        <v>1052</v>
      </c>
      <c r="EE95" s="63">
        <v>7811</v>
      </c>
      <c r="EF95" s="62"/>
      <c r="EG95" s="64">
        <v>0.13468185891691203</v>
      </c>
      <c r="EH95" s="62"/>
      <c r="EI95" s="405">
        <v>0</v>
      </c>
      <c r="EJ95" s="63"/>
      <c r="EK95" s="63">
        <v>506254</v>
      </c>
      <c r="EL95" s="65"/>
      <c r="EM95" s="160"/>
      <c r="EN95" s="160"/>
      <c r="EO95" s="128"/>
      <c r="EP95" s="356"/>
      <c r="EQ95" s="356"/>
      <c r="ER95" s="356"/>
      <c r="ES95" s="302" t="s">
        <v>530</v>
      </c>
      <c r="ET95" s="301" t="s">
        <v>534</v>
      </c>
      <c r="EU95" s="303">
        <v>17283960</v>
      </c>
      <c r="EX95" s="310"/>
    </row>
    <row r="96" spans="1:154" ht="15">
      <c r="A96" s="77" t="s">
        <v>559</v>
      </c>
      <c r="B96" s="7" t="s">
        <v>560</v>
      </c>
      <c r="C96" s="218">
        <v>7003</v>
      </c>
      <c r="D96" s="219">
        <v>7654</v>
      </c>
      <c r="E96" s="8"/>
      <c r="F96" s="8">
        <f t="shared" si="6"/>
        <v>7654</v>
      </c>
      <c r="G96" s="8"/>
      <c r="H96" s="417">
        <f t="shared" si="7"/>
        <v>7654</v>
      </c>
      <c r="I96" s="12"/>
      <c r="K96" s="430" t="s">
        <v>559</v>
      </c>
      <c r="L96" s="431" t="s">
        <v>560</v>
      </c>
      <c r="M96" s="432">
        <v>2121398155</v>
      </c>
      <c r="N96" s="433" t="s">
        <v>659</v>
      </c>
      <c r="O96" s="434">
        <f t="shared" si="8"/>
        <v>2121398155</v>
      </c>
      <c r="P96" s="435">
        <v>2008</v>
      </c>
      <c r="Q96" s="436">
        <v>0.96350000000000002</v>
      </c>
      <c r="R96" s="437">
        <f t="shared" si="9"/>
        <v>2201762486</v>
      </c>
      <c r="S96" s="438" t="str">
        <f t="shared" si="10"/>
        <v>NA</v>
      </c>
      <c r="T96" s="439">
        <v>80846461</v>
      </c>
      <c r="U96" s="439">
        <v>487226596</v>
      </c>
      <c r="V96" s="437">
        <f t="shared" si="11"/>
        <v>2769835543</v>
      </c>
      <c r="X96" s="466" t="s">
        <v>559</v>
      </c>
      <c r="Y96" s="467" t="s">
        <v>560</v>
      </c>
      <c r="Z96" s="468">
        <v>2769835543</v>
      </c>
      <c r="AA96" s="469">
        <v>15455682.329940002</v>
      </c>
      <c r="AB96" s="432">
        <v>9304148</v>
      </c>
      <c r="AC96" s="432">
        <v>501218</v>
      </c>
      <c r="AD96" s="37">
        <v>25261048.329940002</v>
      </c>
      <c r="AE96" s="470">
        <v>7654</v>
      </c>
      <c r="AF96" s="467">
        <v>3300</v>
      </c>
      <c r="AG96" s="471">
        <v>0.63939999999999997</v>
      </c>
      <c r="AI96" s="552" t="s">
        <v>559</v>
      </c>
      <c r="AJ96" s="553" t="s">
        <v>560</v>
      </c>
      <c r="AK96" s="541">
        <v>25261048.329940002</v>
      </c>
      <c r="AL96" s="777">
        <v>7654</v>
      </c>
      <c r="AM96" s="554">
        <v>3300</v>
      </c>
      <c r="AN96" s="555">
        <v>0.63939999999999997</v>
      </c>
      <c r="AO96" s="556">
        <v>0.51029999999999998</v>
      </c>
      <c r="AP96" s="557">
        <v>0.81289999999999996</v>
      </c>
      <c r="AQ96" s="555">
        <v>0.71330000000000005</v>
      </c>
      <c r="AR96" s="558">
        <v>0.71330000000000005</v>
      </c>
      <c r="AS96" s="778">
        <v>1219.4000000000001</v>
      </c>
      <c r="AT96" s="779">
        <v>490.11999999999989</v>
      </c>
      <c r="AU96" s="561">
        <v>3751378</v>
      </c>
      <c r="AV96" s="717">
        <v>1</v>
      </c>
      <c r="AW96" s="554">
        <v>3751378</v>
      </c>
      <c r="AX96" s="563" t="s">
        <v>653</v>
      </c>
      <c r="AY96" s="204">
        <v>0</v>
      </c>
      <c r="AZ96" s="554">
        <v>3751378</v>
      </c>
      <c r="BB96" s="234" t="s">
        <v>559</v>
      </c>
      <c r="BC96" s="235" t="s">
        <v>769</v>
      </c>
      <c r="BD96" s="227">
        <v>2769835543</v>
      </c>
      <c r="BE96" s="228">
        <v>253.51599999999999</v>
      </c>
      <c r="BF96" s="236">
        <v>10925683</v>
      </c>
      <c r="BG96" s="738">
        <v>0.51029999999999998</v>
      </c>
      <c r="BH96" s="231"/>
      <c r="BI96" s="232">
        <v>7654</v>
      </c>
      <c r="BJ96" s="237">
        <v>30.19</v>
      </c>
      <c r="BK96" s="232">
        <v>43627</v>
      </c>
      <c r="BL96" s="238">
        <v>172</v>
      </c>
      <c r="BN96" s="491" t="s">
        <v>559</v>
      </c>
      <c r="BO96" s="780" t="s">
        <v>560</v>
      </c>
      <c r="BP96" s="493">
        <v>0.74209999999999998</v>
      </c>
      <c r="BQ96" s="493">
        <v>1</v>
      </c>
      <c r="BR96" s="493">
        <v>0.94530000000000003</v>
      </c>
      <c r="BS96" s="126"/>
      <c r="BT96" s="494">
        <v>2008</v>
      </c>
      <c r="BU96" s="120">
        <v>0.96350000000000002</v>
      </c>
      <c r="BV96" s="495"/>
      <c r="BW96" s="496">
        <v>0.78200000000000003</v>
      </c>
      <c r="BX96" s="497">
        <v>0.753</v>
      </c>
      <c r="BY96" s="498">
        <v>1.3494999999999999</v>
      </c>
      <c r="CA96" s="264" t="s">
        <v>559</v>
      </c>
      <c r="CB96" s="265" t="s">
        <v>769</v>
      </c>
      <c r="CC96" s="232">
        <v>26661</v>
      </c>
      <c r="CD96" s="232">
        <v>28239</v>
      </c>
      <c r="CE96" s="232">
        <v>29373</v>
      </c>
      <c r="CF96" s="266">
        <v>28091</v>
      </c>
      <c r="CG96" s="267">
        <v>0.81289999999999996</v>
      </c>
      <c r="CH96" s="263"/>
      <c r="CI96" s="268">
        <v>-1282</v>
      </c>
      <c r="CJ96" s="267">
        <v>-4.36E-2</v>
      </c>
      <c r="CL96" s="642" t="s">
        <v>559</v>
      </c>
      <c r="CM96" s="643" t="s">
        <v>769</v>
      </c>
      <c r="CN96" s="644">
        <v>0.71330000000000005</v>
      </c>
      <c r="CO96" s="636"/>
      <c r="CP96" s="645">
        <v>7654</v>
      </c>
      <c r="CQ96" s="783">
        <v>8380000</v>
      </c>
      <c r="CR96" s="783">
        <v>0</v>
      </c>
      <c r="CS96" s="647">
        <v>8380000</v>
      </c>
      <c r="CT96" s="648">
        <v>1094.8499999999999</v>
      </c>
      <c r="CU96" s="649"/>
      <c r="CV96" s="21">
        <v>1219.4000000000001</v>
      </c>
      <c r="CW96" s="121">
        <v>490.11999999999989</v>
      </c>
      <c r="CX96" s="19">
        <v>0.89800000000000002</v>
      </c>
      <c r="CY96" s="14"/>
      <c r="CZ96" s="650">
        <v>0.753</v>
      </c>
      <c r="DA96" s="653">
        <v>1</v>
      </c>
      <c r="DB96" s="641"/>
      <c r="DC96" s="19">
        <v>1</v>
      </c>
      <c r="DE96" s="680" t="s">
        <v>559</v>
      </c>
      <c r="DF96" s="681" t="s">
        <v>560</v>
      </c>
      <c r="DG96" s="670" t="s">
        <v>201</v>
      </c>
      <c r="DH96" s="671">
        <v>1</v>
      </c>
      <c r="DI96" s="672"/>
      <c r="DJ96" s="673">
        <v>0.79800000000000004</v>
      </c>
      <c r="DK96" s="785">
        <v>1</v>
      </c>
      <c r="DL96" s="682">
        <v>0.79800000000000004</v>
      </c>
      <c r="DM96" s="683">
        <v>0.79800000000000004</v>
      </c>
      <c r="DN96" s="684"/>
      <c r="DO96" s="676">
        <v>0.78200000000000003</v>
      </c>
      <c r="DP96" s="677">
        <v>0.96350000000000002</v>
      </c>
      <c r="DQ96" s="682">
        <v>0.753</v>
      </c>
      <c r="DR96" s="679" t="s">
        <v>653</v>
      </c>
      <c r="DS96" s="352"/>
      <c r="DT96" s="701" t="s">
        <v>653</v>
      </c>
      <c r="DU96" s="692"/>
      <c r="DV96" s="702"/>
      <c r="DX96" s="66" t="s">
        <v>460</v>
      </c>
      <c r="DY96" s="85" t="s">
        <v>460</v>
      </c>
      <c r="DZ96" s="66" t="s">
        <v>901</v>
      </c>
      <c r="EA96" s="67" t="s">
        <v>461</v>
      </c>
      <c r="EB96" s="404">
        <v>19780</v>
      </c>
      <c r="EC96" s="68"/>
      <c r="ED96" s="69">
        <v>19780</v>
      </c>
      <c r="EE96" s="69">
        <v>19780</v>
      </c>
      <c r="EF96" s="68"/>
      <c r="EG96" s="70"/>
      <c r="EH96" s="68"/>
      <c r="EI96" s="405">
        <v>10753001</v>
      </c>
      <c r="EJ96" s="69"/>
      <c r="EK96" s="69">
        <v>10753001</v>
      </c>
      <c r="EL96" s="69">
        <v>10753001</v>
      </c>
      <c r="EM96" s="161">
        <v>0</v>
      </c>
      <c r="EN96" s="161"/>
      <c r="EO96" s="129"/>
      <c r="EP96" s="356"/>
      <c r="EQ96" s="356"/>
      <c r="ER96" s="356"/>
      <c r="ES96" s="302" t="s">
        <v>535</v>
      </c>
      <c r="ET96" s="301" t="s">
        <v>536</v>
      </c>
      <c r="EU96" s="303">
        <v>5503208</v>
      </c>
      <c r="EX96" s="310"/>
    </row>
    <row r="97" spans="1:154" ht="15">
      <c r="A97" s="77" t="s">
        <v>561</v>
      </c>
      <c r="B97" s="7" t="s">
        <v>636</v>
      </c>
      <c r="C97" s="218">
        <v>146078</v>
      </c>
      <c r="D97" s="219">
        <v>152635</v>
      </c>
      <c r="E97" s="8"/>
      <c r="F97" s="8">
        <f t="shared" si="6"/>
        <v>152635</v>
      </c>
      <c r="G97" s="8"/>
      <c r="H97" s="417">
        <f t="shared" si="7"/>
        <v>152635</v>
      </c>
      <c r="I97" s="12"/>
      <c r="K97" s="430" t="s">
        <v>561</v>
      </c>
      <c r="L97" s="431" t="s">
        <v>636</v>
      </c>
      <c r="M97" s="432">
        <v>102441311663</v>
      </c>
      <c r="N97" s="433">
        <v>334000351</v>
      </c>
      <c r="O97" s="434">
        <f t="shared" si="8"/>
        <v>102107311312</v>
      </c>
      <c r="P97" s="435">
        <v>2008</v>
      </c>
      <c r="Q97" s="436">
        <v>0.99519999999999997</v>
      </c>
      <c r="R97" s="437">
        <f t="shared" si="9"/>
        <v>102599790305</v>
      </c>
      <c r="S97" s="438">
        <f t="shared" si="10"/>
        <v>334000351</v>
      </c>
      <c r="T97" s="439">
        <v>2951711701</v>
      </c>
      <c r="U97" s="439">
        <v>13607120435</v>
      </c>
      <c r="V97" s="437">
        <f t="shared" si="11"/>
        <v>119492622792</v>
      </c>
      <c r="X97" s="466" t="s">
        <v>561</v>
      </c>
      <c r="Y97" s="467" t="s">
        <v>636</v>
      </c>
      <c r="Z97" s="468">
        <v>119492622792</v>
      </c>
      <c r="AA97" s="469">
        <v>666768835.17936003</v>
      </c>
      <c r="AB97" s="432">
        <v>144367087</v>
      </c>
      <c r="AC97" s="432">
        <v>3920664</v>
      </c>
      <c r="AD97" s="37">
        <v>815056586.17936003</v>
      </c>
      <c r="AE97" s="470">
        <v>152635</v>
      </c>
      <c r="AF97" s="467">
        <v>5340</v>
      </c>
      <c r="AG97" s="471">
        <v>1.0347</v>
      </c>
      <c r="AI97" s="552" t="s">
        <v>561</v>
      </c>
      <c r="AJ97" s="553" t="s">
        <v>636</v>
      </c>
      <c r="AK97" s="541">
        <v>815056586.17936003</v>
      </c>
      <c r="AL97" s="777">
        <v>152635</v>
      </c>
      <c r="AM97" s="554">
        <v>5340</v>
      </c>
      <c r="AN97" s="555">
        <v>1.0347</v>
      </c>
      <c r="AO97" s="556">
        <v>6.7092999999999998</v>
      </c>
      <c r="AP97" s="557">
        <v>1.2059</v>
      </c>
      <c r="AQ97" s="555">
        <v>1.6878</v>
      </c>
      <c r="AR97" s="558" t="s">
        <v>4</v>
      </c>
      <c r="AS97" s="778" t="s">
        <v>4</v>
      </c>
      <c r="AT97" s="779" t="s">
        <v>4</v>
      </c>
      <c r="AU97" s="561">
        <v>0</v>
      </c>
      <c r="AV97" s="717" t="s">
        <v>4</v>
      </c>
      <c r="AW97" s="554">
        <v>0</v>
      </c>
      <c r="AX97" s="563" t="s">
        <v>653</v>
      </c>
      <c r="AY97" s="204">
        <v>0</v>
      </c>
      <c r="AZ97" s="554">
        <v>0</v>
      </c>
      <c r="BB97" s="234" t="s">
        <v>561</v>
      </c>
      <c r="BC97" s="235" t="s">
        <v>770</v>
      </c>
      <c r="BD97" s="227">
        <v>119492622792</v>
      </c>
      <c r="BE97" s="228">
        <v>831.92399999999998</v>
      </c>
      <c r="BF97" s="236">
        <v>143634061</v>
      </c>
      <c r="BG97" s="738">
        <v>6.7092999999999998</v>
      </c>
      <c r="BH97" s="231"/>
      <c r="BI97" s="232">
        <v>152635</v>
      </c>
      <c r="BJ97" s="237">
        <v>183.47</v>
      </c>
      <c r="BK97" s="232">
        <v>866438</v>
      </c>
      <c r="BL97" s="238">
        <v>1041</v>
      </c>
      <c r="BN97" s="491" t="s">
        <v>561</v>
      </c>
      <c r="BO97" s="780" t="s">
        <v>636</v>
      </c>
      <c r="BP97" s="493">
        <v>0.81320000000000003</v>
      </c>
      <c r="BQ97" s="493">
        <v>0.99909999999999999</v>
      </c>
      <c r="BR97" s="493">
        <v>0.99319999999999997</v>
      </c>
      <c r="BS97" s="126"/>
      <c r="BT97" s="494">
        <v>2008</v>
      </c>
      <c r="BU97" s="120">
        <v>0.99519999999999997</v>
      </c>
      <c r="BV97" s="495"/>
      <c r="BW97" s="496">
        <v>0.53400000000000003</v>
      </c>
      <c r="BX97" s="497">
        <v>0.53100000000000003</v>
      </c>
      <c r="BY97" s="498">
        <v>0.9516</v>
      </c>
      <c r="CA97" s="264" t="s">
        <v>561</v>
      </c>
      <c r="CB97" s="265" t="s">
        <v>770</v>
      </c>
      <c r="CC97" s="232">
        <v>41089</v>
      </c>
      <c r="CD97" s="232">
        <v>42242</v>
      </c>
      <c r="CE97" s="232">
        <v>41691</v>
      </c>
      <c r="CF97" s="266">
        <v>41674</v>
      </c>
      <c r="CG97" s="267">
        <v>1.2059</v>
      </c>
      <c r="CH97" s="263"/>
      <c r="CI97" s="268">
        <v>-17</v>
      </c>
      <c r="CJ97" s="267">
        <v>-4.0000000000000002E-4</v>
      </c>
      <c r="CL97" s="642" t="s">
        <v>561</v>
      </c>
      <c r="CM97" s="643" t="s">
        <v>770</v>
      </c>
      <c r="CN97" s="644" t="s">
        <v>4</v>
      </c>
      <c r="CO97" s="636"/>
      <c r="CP97" s="645">
        <v>152635</v>
      </c>
      <c r="CQ97" s="783">
        <v>308550944</v>
      </c>
      <c r="CR97" s="783">
        <v>0</v>
      </c>
      <c r="CS97" s="647">
        <v>308550944</v>
      </c>
      <c r="CT97" s="648">
        <v>2021.5</v>
      </c>
      <c r="CU97" s="649"/>
      <c r="CV97" s="21" t="s">
        <v>4</v>
      </c>
      <c r="CW97" s="121" t="s">
        <v>4</v>
      </c>
      <c r="CX97" s="19" t="s">
        <v>4</v>
      </c>
      <c r="CY97" s="14"/>
      <c r="CZ97" s="650">
        <v>0.53100000000000003</v>
      </c>
      <c r="DA97" s="653" t="s">
        <v>4</v>
      </c>
      <c r="DB97" s="641"/>
      <c r="DC97" s="19" t="s">
        <v>4</v>
      </c>
      <c r="DE97" s="680" t="s">
        <v>561</v>
      </c>
      <c r="DF97" s="681" t="s">
        <v>636</v>
      </c>
      <c r="DG97" s="670" t="s">
        <v>653</v>
      </c>
      <c r="DH97" s="671" t="s">
        <v>4</v>
      </c>
      <c r="DI97" s="672"/>
      <c r="DJ97" s="673">
        <v>0.53400000000000003</v>
      </c>
      <c r="DK97" s="785">
        <v>0.99909999999999999</v>
      </c>
      <c r="DL97" s="682">
        <v>0.53400000000000003</v>
      </c>
      <c r="DM97" s="683" t="s">
        <v>653</v>
      </c>
      <c r="DN97" s="684"/>
      <c r="DO97" s="676">
        <v>0.53400000000000003</v>
      </c>
      <c r="DP97" s="677">
        <v>0.99519999999999997</v>
      </c>
      <c r="DQ97" s="682">
        <v>0.53100000000000003</v>
      </c>
      <c r="DR97" s="679">
        <v>0.53100000000000003</v>
      </c>
      <c r="DS97" s="352"/>
      <c r="DT97" s="701" t="s">
        <v>653</v>
      </c>
      <c r="DU97" s="692"/>
      <c r="DV97" s="702"/>
      <c r="DX97" s="66" t="s">
        <v>462</v>
      </c>
      <c r="DY97" s="85" t="s">
        <v>462</v>
      </c>
      <c r="DZ97" s="66" t="s">
        <v>901</v>
      </c>
      <c r="EA97" s="67" t="s">
        <v>463</v>
      </c>
      <c r="EB97" s="404">
        <v>7701</v>
      </c>
      <c r="EC97" s="68"/>
      <c r="ED97" s="69">
        <v>7701</v>
      </c>
      <c r="EE97" s="69">
        <v>7701</v>
      </c>
      <c r="EF97" s="68"/>
      <c r="EG97" s="70"/>
      <c r="EH97" s="68"/>
      <c r="EI97" s="405">
        <v>0</v>
      </c>
      <c r="EJ97" s="69"/>
      <c r="EK97" s="69">
        <v>0</v>
      </c>
      <c r="EL97" s="69">
        <v>0</v>
      </c>
      <c r="EM97" s="161">
        <v>0</v>
      </c>
      <c r="EN97" s="161"/>
      <c r="EO97" s="129"/>
      <c r="EP97" s="356"/>
      <c r="EQ97" s="356"/>
      <c r="ER97" s="356"/>
      <c r="ES97" s="302" t="s">
        <v>537</v>
      </c>
      <c r="ET97" s="301" t="s">
        <v>205</v>
      </c>
      <c r="EU97" s="303">
        <v>4647996</v>
      </c>
      <c r="EX97" s="310"/>
    </row>
    <row r="98" spans="1:154" ht="15">
      <c r="A98" s="77" t="s">
        <v>637</v>
      </c>
      <c r="B98" s="7" t="s">
        <v>638</v>
      </c>
      <c r="C98" s="218">
        <v>2549</v>
      </c>
      <c r="D98" s="219">
        <v>2695</v>
      </c>
      <c r="E98" s="8"/>
      <c r="F98" s="8">
        <f t="shared" si="6"/>
        <v>2695</v>
      </c>
      <c r="G98" s="8"/>
      <c r="H98" s="417">
        <f t="shared" si="7"/>
        <v>2695</v>
      </c>
      <c r="I98" s="12"/>
      <c r="K98" s="430" t="s">
        <v>637</v>
      </c>
      <c r="L98" s="431" t="s">
        <v>638</v>
      </c>
      <c r="M98" s="432">
        <v>2295979712</v>
      </c>
      <c r="N98" s="433">
        <v>65235470</v>
      </c>
      <c r="O98" s="434">
        <f t="shared" si="8"/>
        <v>2230744242</v>
      </c>
      <c r="P98" s="435">
        <v>2009</v>
      </c>
      <c r="Q98" s="436">
        <v>0.9728</v>
      </c>
      <c r="R98" s="437">
        <f t="shared" si="9"/>
        <v>2293117025</v>
      </c>
      <c r="S98" s="438">
        <f t="shared" si="10"/>
        <v>65235470</v>
      </c>
      <c r="T98" s="439">
        <v>55246899</v>
      </c>
      <c r="U98" s="439">
        <v>175847959</v>
      </c>
      <c r="V98" s="437">
        <f t="shared" si="11"/>
        <v>2589447353</v>
      </c>
      <c r="X98" s="466" t="s">
        <v>637</v>
      </c>
      <c r="Y98" s="467" t="s">
        <v>638</v>
      </c>
      <c r="Z98" s="468">
        <v>2589447353</v>
      </c>
      <c r="AA98" s="469">
        <v>14449116.229740001</v>
      </c>
      <c r="AB98" s="432">
        <v>3254130</v>
      </c>
      <c r="AC98" s="432">
        <v>163275</v>
      </c>
      <c r="AD98" s="37">
        <v>17866521.229740001</v>
      </c>
      <c r="AE98" s="470">
        <v>2695</v>
      </c>
      <c r="AF98" s="467">
        <v>6630</v>
      </c>
      <c r="AG98" s="471">
        <v>1.2846</v>
      </c>
      <c r="AI98" s="552" t="s">
        <v>637</v>
      </c>
      <c r="AJ98" s="553" t="s">
        <v>638</v>
      </c>
      <c r="AK98" s="541">
        <v>17866521.229740001</v>
      </c>
      <c r="AL98" s="777">
        <v>2695</v>
      </c>
      <c r="AM98" s="554">
        <v>6630</v>
      </c>
      <c r="AN98" s="555">
        <v>1.2846</v>
      </c>
      <c r="AO98" s="556">
        <v>0.28210000000000002</v>
      </c>
      <c r="AP98" s="557">
        <v>0.67230000000000001</v>
      </c>
      <c r="AQ98" s="555">
        <v>0.87820000000000009</v>
      </c>
      <c r="AR98" s="558">
        <v>0.87820000000000009</v>
      </c>
      <c r="AS98" s="778">
        <v>1501.3</v>
      </c>
      <c r="AT98" s="779">
        <v>208.22000000000003</v>
      </c>
      <c r="AU98" s="561">
        <v>561153</v>
      </c>
      <c r="AV98" s="717">
        <v>1</v>
      </c>
      <c r="AW98" s="554">
        <v>561153</v>
      </c>
      <c r="AX98" s="563" t="s">
        <v>653</v>
      </c>
      <c r="AY98" s="204">
        <v>0</v>
      </c>
      <c r="AZ98" s="554">
        <v>561153</v>
      </c>
      <c r="BB98" s="234" t="s">
        <v>637</v>
      </c>
      <c r="BC98" s="235" t="s">
        <v>771</v>
      </c>
      <c r="BD98" s="227">
        <v>2589447353</v>
      </c>
      <c r="BE98" s="228">
        <v>428.702</v>
      </c>
      <c r="BF98" s="236">
        <v>6040204</v>
      </c>
      <c r="BG98" s="738">
        <v>0.28210000000000002</v>
      </c>
      <c r="BH98" s="231"/>
      <c r="BI98" s="232">
        <v>2695</v>
      </c>
      <c r="BJ98" s="237">
        <v>6.29</v>
      </c>
      <c r="BK98" s="232">
        <v>20020</v>
      </c>
      <c r="BL98" s="238">
        <v>47</v>
      </c>
      <c r="BN98" s="491" t="s">
        <v>637</v>
      </c>
      <c r="BO98" s="780" t="s">
        <v>638</v>
      </c>
      <c r="BP98" s="493">
        <v>0.41420000000000001</v>
      </c>
      <c r="BQ98" s="493">
        <v>0.59960000000000002</v>
      </c>
      <c r="BR98" s="499">
        <v>0.9728</v>
      </c>
      <c r="BS98" s="126"/>
      <c r="BT98" s="494">
        <v>2009</v>
      </c>
      <c r="BU98" s="120">
        <v>0.9728</v>
      </c>
      <c r="BV98" s="495"/>
      <c r="BW98" s="496">
        <v>0.6</v>
      </c>
      <c r="BX98" s="497">
        <v>0.58399999999999996</v>
      </c>
      <c r="BY98" s="498">
        <v>1.0466</v>
      </c>
      <c r="CA98" s="264" t="s">
        <v>637</v>
      </c>
      <c r="CB98" s="265" t="s">
        <v>771</v>
      </c>
      <c r="CC98" s="232">
        <v>21962</v>
      </c>
      <c r="CD98" s="232">
        <v>23277</v>
      </c>
      <c r="CE98" s="232">
        <v>24457</v>
      </c>
      <c r="CF98" s="266">
        <v>23232</v>
      </c>
      <c r="CG98" s="267">
        <v>0.67230000000000001</v>
      </c>
      <c r="CH98" s="263"/>
      <c r="CI98" s="268">
        <v>-1225</v>
      </c>
      <c r="CJ98" s="267">
        <v>-5.0099999999999999E-2</v>
      </c>
      <c r="CL98" s="642" t="s">
        <v>637</v>
      </c>
      <c r="CM98" s="643" t="s">
        <v>771</v>
      </c>
      <c r="CN98" s="644">
        <v>0.87820000000000009</v>
      </c>
      <c r="CO98" s="636"/>
      <c r="CP98" s="645">
        <v>2695</v>
      </c>
      <c r="CQ98" s="783">
        <v>2922058</v>
      </c>
      <c r="CR98" s="783">
        <v>0</v>
      </c>
      <c r="CS98" s="647">
        <v>2922058</v>
      </c>
      <c r="CT98" s="648">
        <v>1084.25</v>
      </c>
      <c r="CU98" s="649"/>
      <c r="CV98" s="21">
        <v>1501.3</v>
      </c>
      <c r="CW98" s="121">
        <v>208.22000000000003</v>
      </c>
      <c r="CX98" s="19">
        <v>0.72199999999999998</v>
      </c>
      <c r="CY98" s="14"/>
      <c r="CZ98" s="650">
        <v>0.58399999999999996</v>
      </c>
      <c r="DA98" s="653">
        <v>1</v>
      </c>
      <c r="DB98" s="641"/>
      <c r="DC98" s="19">
        <v>1</v>
      </c>
      <c r="DE98" s="680" t="s">
        <v>637</v>
      </c>
      <c r="DF98" s="681" t="s">
        <v>638</v>
      </c>
      <c r="DG98" s="670" t="s">
        <v>201</v>
      </c>
      <c r="DH98" s="671">
        <v>1</v>
      </c>
      <c r="DI98" s="672"/>
      <c r="DJ98" s="673">
        <v>0.92</v>
      </c>
      <c r="DK98" s="785">
        <v>0.52839999999999998</v>
      </c>
      <c r="DL98" s="682">
        <v>0.48599999999999999</v>
      </c>
      <c r="DM98" s="683" t="s">
        <v>653</v>
      </c>
      <c r="DN98" s="684"/>
      <c r="DO98" s="676">
        <v>0.6</v>
      </c>
      <c r="DP98" s="677">
        <v>0.9728</v>
      </c>
      <c r="DQ98" s="682">
        <v>0.58399999999999996</v>
      </c>
      <c r="DR98" s="679" t="s">
        <v>653</v>
      </c>
      <c r="DS98" s="352"/>
      <c r="DT98" s="701" t="s">
        <v>653</v>
      </c>
      <c r="DU98" s="692"/>
      <c r="DV98" s="702" t="s">
        <v>293</v>
      </c>
      <c r="DX98" s="71" t="s">
        <v>464</v>
      </c>
      <c r="DY98" s="86" t="s">
        <v>464</v>
      </c>
      <c r="DZ98" s="71" t="s">
        <v>901</v>
      </c>
      <c r="EA98" s="72" t="s">
        <v>465</v>
      </c>
      <c r="EB98" s="404">
        <v>13472</v>
      </c>
      <c r="EC98" s="56"/>
      <c r="ED98" s="57">
        <v>13472</v>
      </c>
      <c r="EE98" s="57"/>
      <c r="EF98" s="56"/>
      <c r="EG98" s="73">
        <v>0.98602063968381759</v>
      </c>
      <c r="EH98" s="56"/>
      <c r="EI98" s="405">
        <v>0</v>
      </c>
      <c r="EJ98" s="57"/>
      <c r="EK98" s="57">
        <v>0</v>
      </c>
      <c r="EL98" s="57">
        <v>0</v>
      </c>
      <c r="EM98" s="158">
        <v>0</v>
      </c>
      <c r="EN98" s="158"/>
      <c r="EO98" s="58"/>
      <c r="EP98" s="356"/>
      <c r="EQ98" s="356"/>
      <c r="ER98" s="356"/>
      <c r="ES98" s="302" t="s">
        <v>539</v>
      </c>
      <c r="ET98" s="301" t="s">
        <v>540</v>
      </c>
      <c r="EU98" s="303">
        <v>2587349</v>
      </c>
      <c r="EX98" s="310"/>
    </row>
    <row r="99" spans="1:154" ht="15">
      <c r="A99" s="77" t="s">
        <v>639</v>
      </c>
      <c r="B99" s="7" t="s">
        <v>640</v>
      </c>
      <c r="C99" s="218">
        <v>1764</v>
      </c>
      <c r="D99" s="219">
        <v>1764</v>
      </c>
      <c r="E99" s="8"/>
      <c r="F99" s="8">
        <f t="shared" si="6"/>
        <v>1764</v>
      </c>
      <c r="G99" s="8"/>
      <c r="H99" s="417">
        <f t="shared" si="7"/>
        <v>1764</v>
      </c>
      <c r="I99" s="12"/>
      <c r="K99" s="430" t="s">
        <v>639</v>
      </c>
      <c r="L99" s="431" t="s">
        <v>640</v>
      </c>
      <c r="M99" s="432">
        <v>632690710</v>
      </c>
      <c r="N99" s="433">
        <v>108221300</v>
      </c>
      <c r="O99" s="434">
        <f t="shared" si="8"/>
        <v>524469410</v>
      </c>
      <c r="P99" s="435">
        <v>2005</v>
      </c>
      <c r="Q99" s="436">
        <v>0.82199999999999995</v>
      </c>
      <c r="R99" s="437">
        <f t="shared" si="9"/>
        <v>638040645</v>
      </c>
      <c r="S99" s="438">
        <f t="shared" si="10"/>
        <v>108221300</v>
      </c>
      <c r="T99" s="439">
        <v>26891598</v>
      </c>
      <c r="U99" s="439">
        <v>138416692</v>
      </c>
      <c r="V99" s="437">
        <f t="shared" si="11"/>
        <v>911570235</v>
      </c>
      <c r="X99" s="466" t="s">
        <v>639</v>
      </c>
      <c r="Y99" s="467" t="s">
        <v>640</v>
      </c>
      <c r="Z99" s="468">
        <v>911570235</v>
      </c>
      <c r="AA99" s="469">
        <v>5086561.9113000007</v>
      </c>
      <c r="AB99" s="432">
        <v>2526588</v>
      </c>
      <c r="AC99" s="432">
        <v>109660</v>
      </c>
      <c r="AD99" s="37">
        <v>7722809.9113000007</v>
      </c>
      <c r="AE99" s="470">
        <v>1764</v>
      </c>
      <c r="AF99" s="467">
        <v>4378</v>
      </c>
      <c r="AG99" s="471">
        <v>0.84830000000000005</v>
      </c>
      <c r="AI99" s="552" t="s">
        <v>639</v>
      </c>
      <c r="AJ99" s="553" t="s">
        <v>640</v>
      </c>
      <c r="AK99" s="541">
        <v>7722809.9113000007</v>
      </c>
      <c r="AL99" s="777">
        <v>1764</v>
      </c>
      <c r="AM99" s="554">
        <v>4378</v>
      </c>
      <c r="AN99" s="555">
        <v>0.84830000000000005</v>
      </c>
      <c r="AO99" s="556">
        <v>0.1222</v>
      </c>
      <c r="AP99" s="557">
        <v>0.81940000000000002</v>
      </c>
      <c r="AQ99" s="555">
        <v>0.76119999999999999</v>
      </c>
      <c r="AR99" s="558">
        <v>0.76119999999999999</v>
      </c>
      <c r="AS99" s="778">
        <v>1301.29</v>
      </c>
      <c r="AT99" s="779">
        <v>408.23</v>
      </c>
      <c r="AU99" s="561">
        <v>720118</v>
      </c>
      <c r="AV99" s="717">
        <v>1</v>
      </c>
      <c r="AW99" s="554">
        <v>720118</v>
      </c>
      <c r="AX99" s="563" t="s">
        <v>653</v>
      </c>
      <c r="AY99" s="204">
        <v>0</v>
      </c>
      <c r="AZ99" s="554">
        <v>720118</v>
      </c>
      <c r="BB99" s="234" t="s">
        <v>639</v>
      </c>
      <c r="BC99" s="235" t="s">
        <v>772</v>
      </c>
      <c r="BD99" s="227">
        <v>911570235</v>
      </c>
      <c r="BE99" s="228">
        <v>348.464</v>
      </c>
      <c r="BF99" s="236">
        <v>2615967</v>
      </c>
      <c r="BG99" s="738">
        <v>0.1222</v>
      </c>
      <c r="BH99" s="231"/>
      <c r="BI99" s="232">
        <v>1764</v>
      </c>
      <c r="BJ99" s="237">
        <v>5.0599999999999996</v>
      </c>
      <c r="BK99" s="232">
        <v>13150</v>
      </c>
      <c r="BL99" s="238">
        <v>38</v>
      </c>
      <c r="BN99" s="491" t="s">
        <v>639</v>
      </c>
      <c r="BO99" s="780" t="s">
        <v>640</v>
      </c>
      <c r="BP99" s="493">
        <v>0.82069999999999999</v>
      </c>
      <c r="BQ99" s="493">
        <v>0.86070000000000002</v>
      </c>
      <c r="BR99" s="493">
        <v>0.79659999999999997</v>
      </c>
      <c r="BS99" s="126"/>
      <c r="BT99" s="494">
        <v>2005</v>
      </c>
      <c r="BU99" s="120">
        <v>0.82199999999999995</v>
      </c>
      <c r="BV99" s="495"/>
      <c r="BW99" s="496">
        <v>0.79</v>
      </c>
      <c r="BX99" s="497">
        <v>0.64900000000000002</v>
      </c>
      <c r="BY99" s="498">
        <v>1.1631</v>
      </c>
      <c r="CA99" s="264" t="s">
        <v>639</v>
      </c>
      <c r="CB99" s="265" t="s">
        <v>772</v>
      </c>
      <c r="CC99" s="232">
        <v>26619</v>
      </c>
      <c r="CD99" s="232">
        <v>28599</v>
      </c>
      <c r="CE99" s="232">
        <v>29735</v>
      </c>
      <c r="CF99" s="266">
        <v>28317.666666666668</v>
      </c>
      <c r="CG99" s="267">
        <v>0.81940000000000002</v>
      </c>
      <c r="CH99" s="263"/>
      <c r="CI99" s="268">
        <v>-1417.3333333333321</v>
      </c>
      <c r="CJ99" s="267">
        <v>-4.7699999999999999E-2</v>
      </c>
      <c r="CL99" s="642" t="s">
        <v>639</v>
      </c>
      <c r="CM99" s="643" t="s">
        <v>772</v>
      </c>
      <c r="CN99" s="644">
        <v>0.76119999999999999</v>
      </c>
      <c r="CO99" s="636"/>
      <c r="CP99" s="645">
        <v>1764</v>
      </c>
      <c r="CQ99" s="783">
        <v>1609332</v>
      </c>
      <c r="CR99" s="783">
        <v>0</v>
      </c>
      <c r="CS99" s="647">
        <v>1609332</v>
      </c>
      <c r="CT99" s="648">
        <v>912.32</v>
      </c>
      <c r="CU99" s="649"/>
      <c r="CV99" s="21">
        <v>1301.29</v>
      </c>
      <c r="CW99" s="121">
        <v>408.23</v>
      </c>
      <c r="CX99" s="19">
        <v>0.70099999999999996</v>
      </c>
      <c r="CY99" s="14"/>
      <c r="CZ99" s="650">
        <v>0.64900000000000002</v>
      </c>
      <c r="DA99" s="653">
        <v>1</v>
      </c>
      <c r="DB99" s="641"/>
      <c r="DC99" s="19">
        <v>1</v>
      </c>
      <c r="DE99" s="680" t="s">
        <v>639</v>
      </c>
      <c r="DF99" s="681" t="s">
        <v>640</v>
      </c>
      <c r="DG99" s="670" t="s">
        <v>201</v>
      </c>
      <c r="DH99" s="671">
        <v>1</v>
      </c>
      <c r="DI99" s="672"/>
      <c r="DJ99" s="673">
        <v>0.79</v>
      </c>
      <c r="DK99" s="785">
        <v>0.86170000000000002</v>
      </c>
      <c r="DL99" s="682">
        <v>0.68100000000000005</v>
      </c>
      <c r="DM99" s="683">
        <v>0.68100000000000005</v>
      </c>
      <c r="DN99" s="684"/>
      <c r="DO99" s="676">
        <v>0.79</v>
      </c>
      <c r="DP99" s="677">
        <v>0.82199999999999995</v>
      </c>
      <c r="DQ99" s="682">
        <v>0.64900000000000002</v>
      </c>
      <c r="DR99" s="679" t="s">
        <v>653</v>
      </c>
      <c r="DS99" s="352"/>
      <c r="DT99" s="701" t="s">
        <v>653</v>
      </c>
      <c r="DU99" s="692"/>
      <c r="DV99" s="702"/>
      <c r="DX99" s="60" t="s">
        <v>464</v>
      </c>
      <c r="DY99" s="84" t="s">
        <v>95</v>
      </c>
      <c r="DZ99" s="60" t="s">
        <v>8</v>
      </c>
      <c r="EA99" s="61" t="s">
        <v>96</v>
      </c>
      <c r="EB99" s="404">
        <v>191</v>
      </c>
      <c r="EC99" s="62"/>
      <c r="ED99" s="63">
        <v>191</v>
      </c>
      <c r="EE99" s="63">
        <v>13663</v>
      </c>
      <c r="EF99" s="62"/>
      <c r="EG99" s="64">
        <v>1.3979360316182391E-2</v>
      </c>
      <c r="EH99" s="62"/>
      <c r="EI99" s="405">
        <v>0</v>
      </c>
      <c r="EJ99" s="63"/>
      <c r="EK99" s="63">
        <v>0</v>
      </c>
      <c r="EL99" s="65"/>
      <c r="EM99" s="160"/>
      <c r="EN99" s="160"/>
      <c r="EO99" s="128"/>
      <c r="EP99" s="356"/>
      <c r="EQ99" s="356"/>
      <c r="ER99" s="356"/>
      <c r="ES99" s="302" t="s">
        <v>541</v>
      </c>
      <c r="ET99" s="301" t="s">
        <v>542</v>
      </c>
      <c r="EU99" s="303">
        <v>5097052</v>
      </c>
      <c r="EX99" s="310"/>
    </row>
    <row r="100" spans="1:154" ht="15">
      <c r="A100" s="77" t="s">
        <v>641</v>
      </c>
      <c r="B100" s="7" t="s">
        <v>642</v>
      </c>
      <c r="C100" s="218">
        <v>4380</v>
      </c>
      <c r="D100" s="219">
        <v>4535</v>
      </c>
      <c r="E100" s="8"/>
      <c r="F100" s="8">
        <f t="shared" si="6"/>
        <v>4535</v>
      </c>
      <c r="G100" s="8"/>
      <c r="H100" s="417">
        <f t="shared" si="7"/>
        <v>4535</v>
      </c>
      <c r="I100" s="12"/>
      <c r="K100" s="430" t="s">
        <v>641</v>
      </c>
      <c r="L100" s="431" t="s">
        <v>642</v>
      </c>
      <c r="M100" s="432">
        <v>8104626421</v>
      </c>
      <c r="N100" s="433">
        <v>113297231</v>
      </c>
      <c r="O100" s="434">
        <f t="shared" si="8"/>
        <v>7991329190</v>
      </c>
      <c r="P100" s="435">
        <v>2006</v>
      </c>
      <c r="Q100" s="436">
        <v>0.79500000000000004</v>
      </c>
      <c r="R100" s="437">
        <f t="shared" si="9"/>
        <v>10051986403</v>
      </c>
      <c r="S100" s="438">
        <f t="shared" si="10"/>
        <v>113297231</v>
      </c>
      <c r="T100" s="439">
        <v>77714512</v>
      </c>
      <c r="U100" s="439">
        <v>554954028</v>
      </c>
      <c r="V100" s="437">
        <f t="shared" si="11"/>
        <v>10797952174</v>
      </c>
      <c r="X100" s="466" t="s">
        <v>641</v>
      </c>
      <c r="Y100" s="467" t="s">
        <v>642</v>
      </c>
      <c r="Z100" s="468">
        <v>10797952174</v>
      </c>
      <c r="AA100" s="469">
        <v>60252573.130920008</v>
      </c>
      <c r="AB100" s="432">
        <v>11783693</v>
      </c>
      <c r="AC100" s="432">
        <v>371627</v>
      </c>
      <c r="AD100" s="37">
        <v>72407893.130920008</v>
      </c>
      <c r="AE100" s="470">
        <v>4535</v>
      </c>
      <c r="AF100" s="467">
        <v>15966</v>
      </c>
      <c r="AG100" s="471">
        <v>3.0935999999999999</v>
      </c>
      <c r="AI100" s="552" t="s">
        <v>641</v>
      </c>
      <c r="AJ100" s="553" t="s">
        <v>642</v>
      </c>
      <c r="AK100" s="541">
        <v>72407893.130920008</v>
      </c>
      <c r="AL100" s="777">
        <v>4535</v>
      </c>
      <c r="AM100" s="554">
        <v>15966</v>
      </c>
      <c r="AN100" s="555">
        <v>3.0935999999999999</v>
      </c>
      <c r="AO100" s="556">
        <v>1.6140000000000001</v>
      </c>
      <c r="AP100" s="557">
        <v>0.90649999999999997</v>
      </c>
      <c r="AQ100" s="555">
        <v>1.8521000000000001</v>
      </c>
      <c r="AR100" s="558" t="s">
        <v>4</v>
      </c>
      <c r="AS100" s="778" t="s">
        <v>4</v>
      </c>
      <c r="AT100" s="779" t="s">
        <v>4</v>
      </c>
      <c r="AU100" s="561">
        <v>0</v>
      </c>
      <c r="AV100" s="717" t="s">
        <v>4</v>
      </c>
      <c r="AW100" s="554">
        <v>0</v>
      </c>
      <c r="AX100" s="563" t="s">
        <v>653</v>
      </c>
      <c r="AY100" s="204">
        <v>0</v>
      </c>
      <c r="AZ100" s="554">
        <v>0</v>
      </c>
      <c r="BB100" s="234" t="s">
        <v>641</v>
      </c>
      <c r="BC100" s="235" t="s">
        <v>773</v>
      </c>
      <c r="BD100" s="227">
        <v>10797952174</v>
      </c>
      <c r="BE100" s="228">
        <v>312.50900000000001</v>
      </c>
      <c r="BF100" s="236">
        <v>34552452</v>
      </c>
      <c r="BG100" s="738">
        <v>1.6140000000000001</v>
      </c>
      <c r="BH100" s="231"/>
      <c r="BI100" s="232">
        <v>4535</v>
      </c>
      <c r="BJ100" s="237">
        <v>14.51</v>
      </c>
      <c r="BK100" s="232">
        <v>45421</v>
      </c>
      <c r="BL100" s="238">
        <v>145</v>
      </c>
      <c r="BN100" s="491" t="s">
        <v>641</v>
      </c>
      <c r="BO100" s="780" t="s">
        <v>642</v>
      </c>
      <c r="BP100" s="493">
        <v>0.84030000000000005</v>
      </c>
      <c r="BQ100" s="493">
        <v>0.78380000000000005</v>
      </c>
      <c r="BR100" s="493">
        <v>0.78739999999999999</v>
      </c>
      <c r="BS100" s="126"/>
      <c r="BT100" s="500">
        <v>2006</v>
      </c>
      <c r="BU100" s="120">
        <v>0.79500000000000004</v>
      </c>
      <c r="BV100" s="495"/>
      <c r="BW100" s="496">
        <v>0.313</v>
      </c>
      <c r="BX100" s="497">
        <v>0.249</v>
      </c>
      <c r="BY100" s="498">
        <v>0.44619999999999999</v>
      </c>
      <c r="CA100" s="264" t="s">
        <v>641</v>
      </c>
      <c r="CB100" s="265" t="s">
        <v>773</v>
      </c>
      <c r="CC100" s="232">
        <v>30258</v>
      </c>
      <c r="CD100" s="232">
        <v>31669</v>
      </c>
      <c r="CE100" s="232">
        <v>32049</v>
      </c>
      <c r="CF100" s="266">
        <v>31325.333333333332</v>
      </c>
      <c r="CG100" s="267">
        <v>0.90649999999999997</v>
      </c>
      <c r="CH100" s="263"/>
      <c r="CI100" s="268">
        <v>-723.66666666666788</v>
      </c>
      <c r="CJ100" s="267">
        <v>-2.2599999999999999E-2</v>
      </c>
      <c r="CL100" s="642" t="s">
        <v>641</v>
      </c>
      <c r="CM100" s="643" t="s">
        <v>773</v>
      </c>
      <c r="CN100" s="644" t="s">
        <v>4</v>
      </c>
      <c r="CO100" s="636"/>
      <c r="CP100" s="645">
        <v>4535</v>
      </c>
      <c r="CQ100" s="783">
        <v>11150085</v>
      </c>
      <c r="CR100" s="783">
        <v>0</v>
      </c>
      <c r="CS100" s="647">
        <v>11150085</v>
      </c>
      <c r="CT100" s="648">
        <v>2458.67</v>
      </c>
      <c r="CU100" s="649"/>
      <c r="CV100" s="21" t="s">
        <v>4</v>
      </c>
      <c r="CW100" s="121" t="s">
        <v>4</v>
      </c>
      <c r="CX100" s="19" t="s">
        <v>4</v>
      </c>
      <c r="CY100" s="14"/>
      <c r="CZ100" s="650">
        <v>0.249</v>
      </c>
      <c r="DA100" s="653" t="s">
        <v>4</v>
      </c>
      <c r="DB100" s="641"/>
      <c r="DC100" s="19" t="s">
        <v>4</v>
      </c>
      <c r="DE100" s="680" t="s">
        <v>641</v>
      </c>
      <c r="DF100" s="681" t="s">
        <v>642</v>
      </c>
      <c r="DG100" s="670" t="s">
        <v>653</v>
      </c>
      <c r="DH100" s="671" t="s">
        <v>4</v>
      </c>
      <c r="DI100" s="672"/>
      <c r="DJ100" s="673">
        <v>0.313</v>
      </c>
      <c r="DK100" s="785">
        <v>0.83460000000000001</v>
      </c>
      <c r="DL100" s="682">
        <v>0.26100000000000001</v>
      </c>
      <c r="DM100" s="683" t="s">
        <v>653</v>
      </c>
      <c r="DN100" s="684"/>
      <c r="DO100" s="676">
        <v>0.313</v>
      </c>
      <c r="DP100" s="677">
        <v>0.79500000000000004</v>
      </c>
      <c r="DQ100" s="682">
        <v>0.249</v>
      </c>
      <c r="DR100" s="679">
        <v>0.249</v>
      </c>
      <c r="DS100" s="352"/>
      <c r="DT100" s="701" t="s">
        <v>653</v>
      </c>
      <c r="DU100" s="692"/>
      <c r="DV100" s="702"/>
      <c r="DX100" s="66" t="s">
        <v>466</v>
      </c>
      <c r="DY100" s="85" t="s">
        <v>466</v>
      </c>
      <c r="DZ100" s="66" t="s">
        <v>901</v>
      </c>
      <c r="EA100" s="67" t="s">
        <v>467</v>
      </c>
      <c r="EB100" s="404">
        <v>3148</v>
      </c>
      <c r="EC100" s="68"/>
      <c r="ED100" s="69">
        <v>3148</v>
      </c>
      <c r="EE100" s="69">
        <v>3148</v>
      </c>
      <c r="EF100" s="68"/>
      <c r="EG100" s="70"/>
      <c r="EH100" s="68"/>
      <c r="EI100" s="405">
        <v>1625249</v>
      </c>
      <c r="EJ100" s="69"/>
      <c r="EK100" s="69">
        <v>1625249</v>
      </c>
      <c r="EL100" s="69">
        <v>1625249</v>
      </c>
      <c r="EM100" s="161">
        <v>0</v>
      </c>
      <c r="EN100" s="161"/>
      <c r="EO100" s="129"/>
      <c r="EP100" s="356"/>
      <c r="EQ100" s="356"/>
      <c r="ER100" s="356"/>
      <c r="ES100" s="302" t="s">
        <v>149</v>
      </c>
      <c r="ET100" s="301" t="s">
        <v>150</v>
      </c>
      <c r="EU100" s="303">
        <v>1862198</v>
      </c>
      <c r="EX100" s="310"/>
    </row>
    <row r="101" spans="1:154" ht="15">
      <c r="A101" s="77" t="s">
        <v>643</v>
      </c>
      <c r="B101" s="7" t="s">
        <v>644</v>
      </c>
      <c r="C101" s="218">
        <v>19244</v>
      </c>
      <c r="D101" s="219">
        <v>19412</v>
      </c>
      <c r="E101" s="8"/>
      <c r="F101" s="8">
        <f t="shared" si="6"/>
        <v>19412</v>
      </c>
      <c r="G101" s="8"/>
      <c r="H101" s="417">
        <f t="shared" si="7"/>
        <v>19412</v>
      </c>
      <c r="I101" s="12"/>
      <c r="K101" s="430" t="s">
        <v>643</v>
      </c>
      <c r="L101" s="431" t="s">
        <v>644</v>
      </c>
      <c r="M101" s="432">
        <v>4783484051</v>
      </c>
      <c r="N101" s="433" t="s">
        <v>659</v>
      </c>
      <c r="O101" s="434">
        <f t="shared" si="8"/>
        <v>4783484051</v>
      </c>
      <c r="P101" s="435">
        <v>2003</v>
      </c>
      <c r="Q101" s="436">
        <v>0.83489999999999998</v>
      </c>
      <c r="R101" s="437">
        <f t="shared" si="9"/>
        <v>5729409571</v>
      </c>
      <c r="S101" s="438" t="str">
        <f t="shared" si="10"/>
        <v>NA</v>
      </c>
      <c r="T101" s="439">
        <v>360855420</v>
      </c>
      <c r="U101" s="439">
        <v>1380021516</v>
      </c>
      <c r="V101" s="437">
        <f t="shared" si="11"/>
        <v>7470286507</v>
      </c>
      <c r="X101" s="466" t="s">
        <v>643</v>
      </c>
      <c r="Y101" s="467" t="s">
        <v>644</v>
      </c>
      <c r="Z101" s="468">
        <v>7470286507</v>
      </c>
      <c r="AA101" s="469">
        <v>41684198.709060006</v>
      </c>
      <c r="AB101" s="432">
        <v>21741521</v>
      </c>
      <c r="AC101" s="432">
        <v>953754</v>
      </c>
      <c r="AD101" s="37">
        <v>64379473.709060006</v>
      </c>
      <c r="AE101" s="470">
        <v>19412</v>
      </c>
      <c r="AF101" s="467">
        <v>3316</v>
      </c>
      <c r="AG101" s="471">
        <v>0.64249999999999996</v>
      </c>
      <c r="AI101" s="552" t="s">
        <v>643</v>
      </c>
      <c r="AJ101" s="553" t="s">
        <v>644</v>
      </c>
      <c r="AK101" s="541">
        <v>64379473.709060006</v>
      </c>
      <c r="AL101" s="777">
        <v>19412</v>
      </c>
      <c r="AM101" s="554">
        <v>3316</v>
      </c>
      <c r="AN101" s="555">
        <v>0.64249999999999996</v>
      </c>
      <c r="AO101" s="556">
        <v>0.63149999999999995</v>
      </c>
      <c r="AP101" s="557">
        <v>0.86850000000000005</v>
      </c>
      <c r="AQ101" s="555">
        <v>0.75450000000000006</v>
      </c>
      <c r="AR101" s="558">
        <v>0.75450000000000006</v>
      </c>
      <c r="AS101" s="778">
        <v>1289.83</v>
      </c>
      <c r="AT101" s="779">
        <v>419.69000000000005</v>
      </c>
      <c r="AU101" s="561">
        <v>8147022</v>
      </c>
      <c r="AV101" s="717">
        <v>1</v>
      </c>
      <c r="AW101" s="554">
        <v>8147022</v>
      </c>
      <c r="AX101" s="563" t="s">
        <v>653</v>
      </c>
      <c r="AY101" s="204">
        <v>0</v>
      </c>
      <c r="AZ101" s="554">
        <v>8147022</v>
      </c>
      <c r="BB101" s="234" t="s">
        <v>643</v>
      </c>
      <c r="BC101" s="235" t="s">
        <v>774</v>
      </c>
      <c r="BD101" s="227">
        <v>7470286507</v>
      </c>
      <c r="BE101" s="228">
        <v>552.56899999999996</v>
      </c>
      <c r="BF101" s="236">
        <v>13519192</v>
      </c>
      <c r="BG101" s="738">
        <v>0.63149999999999995</v>
      </c>
      <c r="BH101" s="231"/>
      <c r="BI101" s="232">
        <v>19412</v>
      </c>
      <c r="BJ101" s="237">
        <v>35.130000000000003</v>
      </c>
      <c r="BK101" s="232">
        <v>115546</v>
      </c>
      <c r="BL101" s="238">
        <v>209</v>
      </c>
      <c r="BN101" s="491" t="s">
        <v>643</v>
      </c>
      <c r="BO101" s="780" t="s">
        <v>644</v>
      </c>
      <c r="BP101" s="493">
        <v>0.87949999999999995</v>
      </c>
      <c r="BQ101" s="493">
        <v>0.82809999999999995</v>
      </c>
      <c r="BR101" s="493">
        <v>0.82450000000000001</v>
      </c>
      <c r="BS101" s="126"/>
      <c r="BT101" s="494">
        <v>2003</v>
      </c>
      <c r="BU101" s="120">
        <v>0.83489999999999998</v>
      </c>
      <c r="BV101" s="495"/>
      <c r="BW101" s="496">
        <v>0.76400000000000001</v>
      </c>
      <c r="BX101" s="497">
        <v>0.63800000000000001</v>
      </c>
      <c r="BY101" s="498">
        <v>1.1434</v>
      </c>
      <c r="CA101" s="264" t="s">
        <v>643</v>
      </c>
      <c r="CB101" s="265" t="s">
        <v>774</v>
      </c>
      <c r="CC101" s="232">
        <v>28525</v>
      </c>
      <c r="CD101" s="232">
        <v>30150</v>
      </c>
      <c r="CE101" s="232">
        <v>31364</v>
      </c>
      <c r="CF101" s="266">
        <v>30013</v>
      </c>
      <c r="CG101" s="267">
        <v>0.86850000000000005</v>
      </c>
      <c r="CH101" s="263"/>
      <c r="CI101" s="268">
        <v>-1351</v>
      </c>
      <c r="CJ101" s="267">
        <v>-4.3099999999999999E-2</v>
      </c>
      <c r="CL101" s="642" t="s">
        <v>643</v>
      </c>
      <c r="CM101" s="643" t="s">
        <v>774</v>
      </c>
      <c r="CN101" s="644">
        <v>0.75450000000000006</v>
      </c>
      <c r="CO101" s="636"/>
      <c r="CP101" s="645">
        <v>19412</v>
      </c>
      <c r="CQ101" s="783">
        <v>19247994</v>
      </c>
      <c r="CR101" s="783">
        <v>0</v>
      </c>
      <c r="CS101" s="647">
        <v>19247994</v>
      </c>
      <c r="CT101" s="648">
        <v>991.55</v>
      </c>
      <c r="CU101" s="649"/>
      <c r="CV101" s="21">
        <v>1289.83</v>
      </c>
      <c r="CW101" s="121">
        <v>419.69000000000005</v>
      </c>
      <c r="CX101" s="19">
        <v>0.76900000000000002</v>
      </c>
      <c r="CY101" s="14"/>
      <c r="CZ101" s="650">
        <v>0.63800000000000001</v>
      </c>
      <c r="DA101" s="653">
        <v>1</v>
      </c>
      <c r="DB101" s="641"/>
      <c r="DC101" s="19">
        <v>1</v>
      </c>
      <c r="DE101" s="680" t="s">
        <v>643</v>
      </c>
      <c r="DF101" s="681" t="s">
        <v>644</v>
      </c>
      <c r="DG101" s="670" t="s">
        <v>201</v>
      </c>
      <c r="DH101" s="671">
        <v>1</v>
      </c>
      <c r="DI101" s="672"/>
      <c r="DJ101" s="673">
        <v>0.76400000000000001</v>
      </c>
      <c r="DK101" s="785">
        <v>0.85860000000000003</v>
      </c>
      <c r="DL101" s="682">
        <v>0.65600000000000003</v>
      </c>
      <c r="DM101" s="683">
        <v>0.65600000000000003</v>
      </c>
      <c r="DN101" s="684"/>
      <c r="DO101" s="676">
        <v>0.76400000000000001</v>
      </c>
      <c r="DP101" s="677">
        <v>0.83489999999999998</v>
      </c>
      <c r="DQ101" s="682">
        <v>0.63800000000000001</v>
      </c>
      <c r="DR101" s="679" t="s">
        <v>653</v>
      </c>
      <c r="DS101" s="352"/>
      <c r="DT101" s="701" t="s">
        <v>653</v>
      </c>
      <c r="DU101" s="692"/>
      <c r="DV101" s="702" t="s">
        <v>911</v>
      </c>
      <c r="DX101" s="66" t="s">
        <v>468</v>
      </c>
      <c r="DY101" s="85" t="s">
        <v>468</v>
      </c>
      <c r="DZ101" s="66" t="s">
        <v>901</v>
      </c>
      <c r="EA101" s="67" t="s">
        <v>469</v>
      </c>
      <c r="EB101" s="404">
        <v>8326</v>
      </c>
      <c r="EC101" s="68"/>
      <c r="ED101" s="69">
        <v>8326</v>
      </c>
      <c r="EE101" s="69">
        <v>8326</v>
      </c>
      <c r="EF101" s="68"/>
      <c r="EG101" s="70"/>
      <c r="EH101" s="68"/>
      <c r="EI101" s="405">
        <v>5770251</v>
      </c>
      <c r="EJ101" s="69"/>
      <c r="EK101" s="69">
        <v>5770251</v>
      </c>
      <c r="EL101" s="69">
        <v>5770251</v>
      </c>
      <c r="EM101" s="161">
        <v>0</v>
      </c>
      <c r="EN101" s="161"/>
      <c r="EO101" s="129"/>
      <c r="EP101" s="356"/>
      <c r="EQ101" s="356"/>
      <c r="ER101" s="356"/>
      <c r="ES101" s="302" t="s">
        <v>543</v>
      </c>
      <c r="ET101" s="301" t="s">
        <v>544</v>
      </c>
      <c r="EU101" s="303">
        <v>3839717</v>
      </c>
      <c r="EX101" s="310"/>
    </row>
    <row r="102" spans="1:154" ht="15">
      <c r="A102" s="77" t="s">
        <v>645</v>
      </c>
      <c r="B102" s="7" t="s">
        <v>646</v>
      </c>
      <c r="C102" s="218">
        <v>9984</v>
      </c>
      <c r="D102" s="219">
        <v>10139</v>
      </c>
      <c r="E102" s="8"/>
      <c r="F102" s="8">
        <f>SUM(D102:E102)</f>
        <v>10139</v>
      </c>
      <c r="G102" s="8"/>
      <c r="H102" s="417">
        <f>SUM(F102:G102)</f>
        <v>10139</v>
      </c>
      <c r="I102" s="12"/>
      <c r="K102" s="430" t="s">
        <v>645</v>
      </c>
      <c r="L102" s="431" t="s">
        <v>646</v>
      </c>
      <c r="M102" s="432">
        <v>4531096620</v>
      </c>
      <c r="N102" s="433">
        <v>64927440</v>
      </c>
      <c r="O102" s="434">
        <f>IF(N102="NA",M102,M102-N102)</f>
        <v>4466169180</v>
      </c>
      <c r="P102" s="435">
        <v>2007</v>
      </c>
      <c r="Q102" s="436">
        <v>0.94820000000000004</v>
      </c>
      <c r="R102" s="437">
        <f>ROUND(O102/Q102,0)</f>
        <v>4710155220</v>
      </c>
      <c r="S102" s="438">
        <f t="shared" si="10"/>
        <v>64927440</v>
      </c>
      <c r="T102" s="439">
        <v>126450217</v>
      </c>
      <c r="U102" s="439">
        <v>846377939</v>
      </c>
      <c r="V102" s="437">
        <f>SUM(R102:U102)</f>
        <v>5747910816</v>
      </c>
      <c r="X102" s="466" t="s">
        <v>645</v>
      </c>
      <c r="Y102" s="467" t="s">
        <v>646</v>
      </c>
      <c r="Z102" s="468">
        <v>5747910816</v>
      </c>
      <c r="AA102" s="469">
        <v>32073342.353280004</v>
      </c>
      <c r="AB102" s="432">
        <v>14559396</v>
      </c>
      <c r="AC102" s="432">
        <v>418449</v>
      </c>
      <c r="AD102" s="37">
        <v>47051187.353280008</v>
      </c>
      <c r="AE102" s="470">
        <v>10139</v>
      </c>
      <c r="AF102" s="467">
        <v>4641</v>
      </c>
      <c r="AG102" s="471">
        <v>0.8992</v>
      </c>
      <c r="AI102" s="552" t="s">
        <v>645</v>
      </c>
      <c r="AJ102" s="553" t="s">
        <v>646</v>
      </c>
      <c r="AK102" s="541">
        <v>47051187.353280008</v>
      </c>
      <c r="AL102" s="777">
        <v>10139</v>
      </c>
      <c r="AM102" s="554">
        <v>4641</v>
      </c>
      <c r="AN102" s="555">
        <v>0.8992</v>
      </c>
      <c r="AO102" s="556">
        <v>0.35460000000000003</v>
      </c>
      <c r="AP102" s="557">
        <v>0.90210000000000001</v>
      </c>
      <c r="AQ102" s="555">
        <v>0.84629999999999994</v>
      </c>
      <c r="AR102" s="558">
        <v>0.84629999999999994</v>
      </c>
      <c r="AS102" s="778">
        <v>1446.77</v>
      </c>
      <c r="AT102" s="779">
        <v>262.75</v>
      </c>
      <c r="AU102" s="561">
        <v>2664022</v>
      </c>
      <c r="AV102" s="717">
        <v>0.83499999999999996</v>
      </c>
      <c r="AW102" s="554">
        <v>2224458</v>
      </c>
      <c r="AX102" s="563" t="s">
        <v>653</v>
      </c>
      <c r="AY102" s="204">
        <v>0</v>
      </c>
      <c r="AZ102" s="554">
        <v>2224458</v>
      </c>
      <c r="BB102" s="234" t="s">
        <v>645</v>
      </c>
      <c r="BC102" s="235" t="s">
        <v>775</v>
      </c>
      <c r="BD102" s="227">
        <v>5747910816</v>
      </c>
      <c r="BE102" s="228">
        <v>757.18600000000004</v>
      </c>
      <c r="BF102" s="236">
        <v>7591148</v>
      </c>
      <c r="BG102" s="738">
        <v>0.35460000000000003</v>
      </c>
      <c r="BH102" s="231"/>
      <c r="BI102" s="232">
        <v>10139</v>
      </c>
      <c r="BJ102" s="237">
        <v>13.39</v>
      </c>
      <c r="BK102" s="232">
        <v>67409</v>
      </c>
      <c r="BL102" s="238">
        <v>89</v>
      </c>
      <c r="BN102" s="491" t="s">
        <v>645</v>
      </c>
      <c r="BO102" s="780" t="s">
        <v>646</v>
      </c>
      <c r="BP102" s="499">
        <v>0.98660000000000003</v>
      </c>
      <c r="BQ102" s="493">
        <v>0.92969999999999997</v>
      </c>
      <c r="BR102" s="493">
        <v>0.94769999999999999</v>
      </c>
      <c r="BS102" s="126"/>
      <c r="BT102" s="494">
        <v>2007</v>
      </c>
      <c r="BU102" s="120">
        <v>0.94820000000000004</v>
      </c>
      <c r="BV102" s="495"/>
      <c r="BW102" s="496">
        <v>0.56999999999999995</v>
      </c>
      <c r="BX102" s="497">
        <v>0.54</v>
      </c>
      <c r="BY102" s="498">
        <v>0.9677</v>
      </c>
      <c r="CA102" s="264" t="s">
        <v>645</v>
      </c>
      <c r="CB102" s="265" t="s">
        <v>775</v>
      </c>
      <c r="CC102" s="232">
        <v>30738</v>
      </c>
      <c r="CD102" s="232">
        <v>31234</v>
      </c>
      <c r="CE102" s="232">
        <v>31552</v>
      </c>
      <c r="CF102" s="266">
        <v>31174.666666666668</v>
      </c>
      <c r="CG102" s="267">
        <v>0.90210000000000001</v>
      </c>
      <c r="CH102" s="263"/>
      <c r="CI102" s="268">
        <v>-377.33333333333212</v>
      </c>
      <c r="CJ102" s="267">
        <v>-1.2E-2</v>
      </c>
      <c r="CL102" s="642" t="s">
        <v>645</v>
      </c>
      <c r="CM102" s="643" t="s">
        <v>775</v>
      </c>
      <c r="CN102" s="644">
        <v>0.84629999999999994</v>
      </c>
      <c r="CO102" s="636"/>
      <c r="CP102" s="645">
        <v>10139</v>
      </c>
      <c r="CQ102" s="783">
        <v>12251055</v>
      </c>
      <c r="CR102" s="783">
        <v>0</v>
      </c>
      <c r="CS102" s="647">
        <v>12251055</v>
      </c>
      <c r="CT102" s="648">
        <v>1208.31</v>
      </c>
      <c r="CU102" s="649"/>
      <c r="CV102" s="21">
        <v>1446.77</v>
      </c>
      <c r="CW102" s="121">
        <v>262.75</v>
      </c>
      <c r="CX102" s="19">
        <v>0.83499999999999996</v>
      </c>
      <c r="CY102" s="14"/>
      <c r="CZ102" s="650">
        <v>0.54</v>
      </c>
      <c r="DA102" s="653" t="s">
        <v>4</v>
      </c>
      <c r="DB102" s="641"/>
      <c r="DC102" s="19">
        <v>0.83499999999999996</v>
      </c>
      <c r="DE102" s="680" t="s">
        <v>645</v>
      </c>
      <c r="DF102" s="681" t="s">
        <v>646</v>
      </c>
      <c r="DG102" s="670" t="s">
        <v>201</v>
      </c>
      <c r="DH102" s="671">
        <v>0.83499999999999996</v>
      </c>
      <c r="DI102" s="672"/>
      <c r="DJ102" s="673">
        <v>0.56999999999999995</v>
      </c>
      <c r="DK102" s="785">
        <v>0.94869999999999999</v>
      </c>
      <c r="DL102" s="682">
        <v>0.54100000000000004</v>
      </c>
      <c r="DM102" s="683" t="s">
        <v>653</v>
      </c>
      <c r="DN102" s="684"/>
      <c r="DO102" s="676">
        <v>0.56999999999999995</v>
      </c>
      <c r="DP102" s="677">
        <v>0.94820000000000004</v>
      </c>
      <c r="DQ102" s="682">
        <v>0.54</v>
      </c>
      <c r="DR102" s="679">
        <v>0.54</v>
      </c>
      <c r="DS102" s="352"/>
      <c r="DT102" s="701" t="s">
        <v>653</v>
      </c>
      <c r="DU102" s="692"/>
      <c r="DV102" s="702" t="s">
        <v>871</v>
      </c>
      <c r="DX102" s="66" t="s">
        <v>470</v>
      </c>
      <c r="DY102" s="85" t="s">
        <v>470</v>
      </c>
      <c r="DZ102" s="66" t="s">
        <v>901</v>
      </c>
      <c r="EA102" s="67" t="s">
        <v>471</v>
      </c>
      <c r="EB102" s="404">
        <v>577</v>
      </c>
      <c r="EC102" s="68"/>
      <c r="ED102" s="69">
        <v>577</v>
      </c>
      <c r="EE102" s="69">
        <v>577</v>
      </c>
      <c r="EF102" s="68"/>
      <c r="EG102" s="70"/>
      <c r="EH102" s="68"/>
      <c r="EI102" s="405">
        <v>0</v>
      </c>
      <c r="EJ102" s="69"/>
      <c r="EK102" s="69">
        <v>0</v>
      </c>
      <c r="EL102" s="69">
        <v>0</v>
      </c>
      <c r="EM102" s="161">
        <v>0</v>
      </c>
      <c r="EN102" s="161"/>
      <c r="EO102" s="129"/>
      <c r="EP102" s="356"/>
      <c r="EQ102" s="356"/>
      <c r="ER102" s="356"/>
      <c r="ES102" s="302" t="s">
        <v>545</v>
      </c>
      <c r="ET102" s="301" t="s">
        <v>546</v>
      </c>
      <c r="EU102" s="303">
        <v>3370865</v>
      </c>
      <c r="EX102" s="310"/>
    </row>
    <row r="103" spans="1:154" ht="15">
      <c r="A103" s="77" t="s">
        <v>647</v>
      </c>
      <c r="B103" s="7" t="s">
        <v>648</v>
      </c>
      <c r="C103" s="218">
        <v>12194</v>
      </c>
      <c r="D103" s="219">
        <v>13157</v>
      </c>
      <c r="E103" s="8"/>
      <c r="F103" s="8">
        <f>SUM(D103:E103)</f>
        <v>13157</v>
      </c>
      <c r="G103" s="8"/>
      <c r="H103" s="417">
        <f>SUM(F103:G103)</f>
        <v>13157</v>
      </c>
      <c r="I103" s="12"/>
      <c r="K103" s="430" t="s">
        <v>647</v>
      </c>
      <c r="L103" s="431" t="s">
        <v>648</v>
      </c>
      <c r="M103" s="432">
        <v>4633928475</v>
      </c>
      <c r="N103" s="433">
        <v>171336315</v>
      </c>
      <c r="O103" s="434">
        <f>IF(N103="NA",M103,M103-N103)</f>
        <v>4462592160</v>
      </c>
      <c r="P103" s="435">
        <v>2008</v>
      </c>
      <c r="Q103" s="436">
        <v>0.9798</v>
      </c>
      <c r="R103" s="437">
        <f>ROUND(O103/Q103,0)</f>
        <v>4554594979</v>
      </c>
      <c r="S103" s="438">
        <f t="shared" si="10"/>
        <v>171336315</v>
      </c>
      <c r="T103" s="439">
        <v>79703649</v>
      </c>
      <c r="U103" s="439">
        <v>1637836889</v>
      </c>
      <c r="V103" s="437">
        <f>SUM(R103:U103)</f>
        <v>6443471832</v>
      </c>
      <c r="X103" s="466" t="s">
        <v>647</v>
      </c>
      <c r="Y103" s="467" t="s">
        <v>648</v>
      </c>
      <c r="Z103" s="468">
        <v>6443471832</v>
      </c>
      <c r="AA103" s="469">
        <v>35954572.822560005</v>
      </c>
      <c r="AB103" s="432">
        <v>15336215</v>
      </c>
      <c r="AC103" s="432">
        <v>383090</v>
      </c>
      <c r="AD103" s="37">
        <v>51673877.822560005</v>
      </c>
      <c r="AE103" s="470">
        <v>13157</v>
      </c>
      <c r="AF103" s="467">
        <v>3927</v>
      </c>
      <c r="AG103" s="471">
        <v>0.76090000000000002</v>
      </c>
      <c r="AI103" s="552" t="s">
        <v>647</v>
      </c>
      <c r="AJ103" s="553" t="s">
        <v>648</v>
      </c>
      <c r="AK103" s="541">
        <v>51673877.822560005</v>
      </c>
      <c r="AL103" s="777">
        <v>13157</v>
      </c>
      <c r="AM103" s="554">
        <v>3927</v>
      </c>
      <c r="AN103" s="555">
        <v>0.76090000000000002</v>
      </c>
      <c r="AO103" s="556">
        <v>0.81110000000000004</v>
      </c>
      <c r="AP103" s="557">
        <v>0.91769999999999996</v>
      </c>
      <c r="AQ103" s="555">
        <v>0.84440000000000004</v>
      </c>
      <c r="AR103" s="558">
        <v>0.84440000000000004</v>
      </c>
      <c r="AS103" s="778">
        <v>1443.52</v>
      </c>
      <c r="AT103" s="779">
        <v>266</v>
      </c>
      <c r="AU103" s="561">
        <v>3499762</v>
      </c>
      <c r="AV103" s="717">
        <v>1</v>
      </c>
      <c r="AW103" s="554">
        <v>3499762</v>
      </c>
      <c r="AX103" s="563" t="s">
        <v>653</v>
      </c>
      <c r="AY103" s="204">
        <v>0</v>
      </c>
      <c r="AZ103" s="554">
        <v>3499762</v>
      </c>
      <c r="BB103" s="234" t="s">
        <v>647</v>
      </c>
      <c r="BC103" s="235" t="s">
        <v>776</v>
      </c>
      <c r="BD103" s="227">
        <v>6443471832</v>
      </c>
      <c r="BE103" s="228">
        <v>371.089</v>
      </c>
      <c r="BF103" s="236">
        <v>17363683</v>
      </c>
      <c r="BG103" s="738">
        <v>0.81110000000000004</v>
      </c>
      <c r="BH103" s="231"/>
      <c r="BI103" s="232">
        <v>13157</v>
      </c>
      <c r="BJ103" s="237">
        <v>35.46</v>
      </c>
      <c r="BK103" s="232">
        <v>79103</v>
      </c>
      <c r="BL103" s="238">
        <v>213</v>
      </c>
      <c r="BN103" s="491" t="s">
        <v>647</v>
      </c>
      <c r="BO103" s="780" t="s">
        <v>648</v>
      </c>
      <c r="BP103" s="493">
        <v>0.87629999999999997</v>
      </c>
      <c r="BQ103" s="493">
        <v>1</v>
      </c>
      <c r="BR103" s="493">
        <v>0.96970000000000001</v>
      </c>
      <c r="BS103" s="126"/>
      <c r="BT103" s="494">
        <v>2008</v>
      </c>
      <c r="BU103" s="120">
        <v>0.9798</v>
      </c>
      <c r="BV103" s="495"/>
      <c r="BW103" s="496">
        <v>0.73</v>
      </c>
      <c r="BX103" s="497">
        <v>0.71499999999999997</v>
      </c>
      <c r="BY103" s="498">
        <v>1.2814000000000001</v>
      </c>
      <c r="CA103" s="264" t="s">
        <v>647</v>
      </c>
      <c r="CB103" s="265" t="s">
        <v>776</v>
      </c>
      <c r="CC103" s="232">
        <v>30685</v>
      </c>
      <c r="CD103" s="232">
        <v>31771</v>
      </c>
      <c r="CE103" s="232">
        <v>32683</v>
      </c>
      <c r="CF103" s="266">
        <v>31713</v>
      </c>
      <c r="CG103" s="267">
        <v>0.91769999999999996</v>
      </c>
      <c r="CH103" s="263"/>
      <c r="CI103" s="268">
        <v>-970</v>
      </c>
      <c r="CJ103" s="267">
        <v>-2.9700000000000001E-2</v>
      </c>
      <c r="CL103" s="642" t="s">
        <v>647</v>
      </c>
      <c r="CM103" s="643" t="s">
        <v>776</v>
      </c>
      <c r="CN103" s="644">
        <v>0.84440000000000004</v>
      </c>
      <c r="CO103" s="636"/>
      <c r="CP103" s="645">
        <v>13157</v>
      </c>
      <c r="CQ103" s="783">
        <v>17011175</v>
      </c>
      <c r="CR103" s="783">
        <v>0</v>
      </c>
      <c r="CS103" s="647">
        <v>17011175</v>
      </c>
      <c r="CT103" s="648">
        <v>1292.94</v>
      </c>
      <c r="CU103" s="649"/>
      <c r="CV103" s="21">
        <v>1443.52</v>
      </c>
      <c r="CW103" s="121">
        <v>266</v>
      </c>
      <c r="CX103" s="19">
        <v>0.89600000000000002</v>
      </c>
      <c r="CY103" s="14"/>
      <c r="CZ103" s="650">
        <v>0.71499999999999997</v>
      </c>
      <c r="DA103" s="653">
        <v>1</v>
      </c>
      <c r="DB103" s="641"/>
      <c r="DC103" s="19">
        <v>1</v>
      </c>
      <c r="DE103" s="680" t="s">
        <v>647</v>
      </c>
      <c r="DF103" s="681" t="s">
        <v>648</v>
      </c>
      <c r="DG103" s="670" t="s">
        <v>201</v>
      </c>
      <c r="DH103" s="671">
        <v>1</v>
      </c>
      <c r="DI103" s="672"/>
      <c r="DJ103" s="673">
        <v>0.73</v>
      </c>
      <c r="DK103" s="785">
        <v>1</v>
      </c>
      <c r="DL103" s="682">
        <v>0.73</v>
      </c>
      <c r="DM103" s="683">
        <v>0.73</v>
      </c>
      <c r="DN103" s="684"/>
      <c r="DO103" s="676">
        <v>0.73</v>
      </c>
      <c r="DP103" s="677">
        <v>0.9798</v>
      </c>
      <c r="DQ103" s="682">
        <v>0.71499999999999997</v>
      </c>
      <c r="DR103" s="679" t="s">
        <v>653</v>
      </c>
      <c r="DS103" s="352"/>
      <c r="DT103" s="701" t="s">
        <v>653</v>
      </c>
      <c r="DU103" s="692"/>
      <c r="DV103" s="702"/>
      <c r="DX103" s="71" t="s">
        <v>472</v>
      </c>
      <c r="DY103" s="86" t="s">
        <v>472</v>
      </c>
      <c r="DZ103" s="71" t="s">
        <v>901</v>
      </c>
      <c r="EA103" s="72" t="s">
        <v>473</v>
      </c>
      <c r="EB103" s="404">
        <v>21518</v>
      </c>
      <c r="EC103" s="56"/>
      <c r="ED103" s="57">
        <v>21518</v>
      </c>
      <c r="EE103" s="57"/>
      <c r="EF103" s="56"/>
      <c r="EG103" s="73">
        <v>0.737776863471165</v>
      </c>
      <c r="EH103" s="56"/>
      <c r="EI103" s="405">
        <v>0</v>
      </c>
      <c r="EJ103" s="57"/>
      <c r="EK103" s="57">
        <v>0</v>
      </c>
      <c r="EL103" s="57">
        <v>0</v>
      </c>
      <c r="EM103" s="158">
        <v>0</v>
      </c>
      <c r="EN103" s="158"/>
      <c r="EO103" s="58"/>
      <c r="EP103" s="356"/>
      <c r="EQ103" s="356"/>
      <c r="ER103" s="356"/>
      <c r="ES103" s="302" t="s">
        <v>547</v>
      </c>
      <c r="ET103" s="301" t="s">
        <v>548</v>
      </c>
      <c r="EU103" s="303">
        <v>2799847</v>
      </c>
      <c r="EX103" s="310"/>
    </row>
    <row r="104" spans="1:154" ht="15">
      <c r="A104" s="77" t="s">
        <v>649</v>
      </c>
      <c r="B104" s="7" t="s">
        <v>650</v>
      </c>
      <c r="C104" s="218">
        <v>5854</v>
      </c>
      <c r="D104" s="219">
        <v>5854</v>
      </c>
      <c r="E104" s="8"/>
      <c r="F104" s="8">
        <f>SUM(D104:E104)</f>
        <v>5854</v>
      </c>
      <c r="G104" s="8"/>
      <c r="H104" s="417">
        <f>SUM(F104:G104)</f>
        <v>5854</v>
      </c>
      <c r="I104" s="12"/>
      <c r="K104" s="430" t="s">
        <v>649</v>
      </c>
      <c r="L104" s="431" t="s">
        <v>650</v>
      </c>
      <c r="M104" s="432">
        <v>2255776080</v>
      </c>
      <c r="N104" s="433">
        <v>237384783</v>
      </c>
      <c r="O104" s="434">
        <f>IF(N104="NA",M104,M104-N104)</f>
        <v>2018391297</v>
      </c>
      <c r="P104" s="435">
        <v>2009</v>
      </c>
      <c r="Q104" s="436">
        <v>1.0045999999999999</v>
      </c>
      <c r="R104" s="437">
        <f>ROUND(O104/Q104,0)</f>
        <v>2009149211</v>
      </c>
      <c r="S104" s="438">
        <f t="shared" si="10"/>
        <v>237384783</v>
      </c>
      <c r="T104" s="439">
        <v>64641877</v>
      </c>
      <c r="U104" s="439">
        <v>460422139</v>
      </c>
      <c r="V104" s="437">
        <f>SUM(R104:U104)</f>
        <v>2771598010</v>
      </c>
      <c r="X104" s="466" t="s">
        <v>649</v>
      </c>
      <c r="Y104" s="467" t="s">
        <v>650</v>
      </c>
      <c r="Z104" s="468">
        <v>2771598010</v>
      </c>
      <c r="AA104" s="469">
        <v>15465516.895800002</v>
      </c>
      <c r="AB104" s="432">
        <v>7117769</v>
      </c>
      <c r="AC104" s="432">
        <v>351568</v>
      </c>
      <c r="AD104" s="37">
        <v>22934853.895800002</v>
      </c>
      <c r="AE104" s="470">
        <v>5854</v>
      </c>
      <c r="AF104" s="467">
        <v>3918</v>
      </c>
      <c r="AG104" s="471">
        <v>0.75919999999999999</v>
      </c>
      <c r="AI104" s="552" t="s">
        <v>649</v>
      </c>
      <c r="AJ104" s="553" t="s">
        <v>650</v>
      </c>
      <c r="AK104" s="541">
        <v>22934853.895800002</v>
      </c>
      <c r="AL104" s="777">
        <v>5854</v>
      </c>
      <c r="AM104" s="554">
        <v>3918</v>
      </c>
      <c r="AN104" s="555">
        <v>0.75919999999999999</v>
      </c>
      <c r="AO104" s="556">
        <v>0.38579999999999998</v>
      </c>
      <c r="AP104" s="557">
        <v>0.83209999999999995</v>
      </c>
      <c r="AQ104" s="555">
        <v>0.75839999999999996</v>
      </c>
      <c r="AR104" s="558">
        <v>0.75839999999999996</v>
      </c>
      <c r="AS104" s="778">
        <v>1296.5</v>
      </c>
      <c r="AT104" s="779">
        <v>413.02</v>
      </c>
      <c r="AU104" s="561">
        <v>2417819</v>
      </c>
      <c r="AV104" s="717">
        <v>1</v>
      </c>
      <c r="AW104" s="554">
        <v>2417819</v>
      </c>
      <c r="AX104" s="563" t="s">
        <v>653</v>
      </c>
      <c r="AY104" s="204">
        <v>0</v>
      </c>
      <c r="AZ104" s="554">
        <v>2417819</v>
      </c>
      <c r="BB104" s="234" t="s">
        <v>649</v>
      </c>
      <c r="BC104" s="235" t="s">
        <v>777</v>
      </c>
      <c r="BD104" s="227">
        <v>2771598010</v>
      </c>
      <c r="BE104" s="228">
        <v>335.55399999999997</v>
      </c>
      <c r="BF104" s="236">
        <v>8259767</v>
      </c>
      <c r="BG104" s="738">
        <v>0.38579999999999998</v>
      </c>
      <c r="BH104" s="231"/>
      <c r="BI104" s="232">
        <v>5854</v>
      </c>
      <c r="BJ104" s="237">
        <v>17.45</v>
      </c>
      <c r="BK104" s="232">
        <v>37938</v>
      </c>
      <c r="BL104" s="238">
        <v>113</v>
      </c>
      <c r="BN104" s="491" t="s">
        <v>649</v>
      </c>
      <c r="BO104" s="780" t="s">
        <v>650</v>
      </c>
      <c r="BP104" s="493">
        <v>0.88429999999999997</v>
      </c>
      <c r="BQ104" s="493">
        <v>0.85419999999999996</v>
      </c>
      <c r="BR104" s="499">
        <v>1.0045999999999999</v>
      </c>
      <c r="BS104" s="126"/>
      <c r="BT104" s="494">
        <v>2009</v>
      </c>
      <c r="BU104" s="120">
        <v>1.0045999999999999</v>
      </c>
      <c r="BV104" s="495"/>
      <c r="BW104" s="496">
        <v>0.74</v>
      </c>
      <c r="BX104" s="497">
        <v>0.74299999999999999</v>
      </c>
      <c r="BY104" s="498">
        <v>1.3314999999999999</v>
      </c>
      <c r="CA104" s="264" t="s">
        <v>649</v>
      </c>
      <c r="CB104" s="265" t="s">
        <v>777</v>
      </c>
      <c r="CC104" s="232">
        <v>27799</v>
      </c>
      <c r="CD104" s="232">
        <v>29141</v>
      </c>
      <c r="CE104" s="232">
        <v>29327</v>
      </c>
      <c r="CF104" s="266">
        <v>28755.666666666668</v>
      </c>
      <c r="CG104" s="267">
        <v>0.83209999999999995</v>
      </c>
      <c r="CH104" s="263"/>
      <c r="CI104" s="268">
        <v>-571.33333333333212</v>
      </c>
      <c r="CJ104" s="267">
        <v>-1.95E-2</v>
      </c>
      <c r="CL104" s="642" t="s">
        <v>649</v>
      </c>
      <c r="CM104" s="643" t="s">
        <v>777</v>
      </c>
      <c r="CN104" s="644">
        <v>0.75839999999999996</v>
      </c>
      <c r="CO104" s="636"/>
      <c r="CP104" s="645">
        <v>5854</v>
      </c>
      <c r="CQ104" s="783">
        <v>6486000</v>
      </c>
      <c r="CR104" s="783">
        <v>0</v>
      </c>
      <c r="CS104" s="647">
        <v>6486000</v>
      </c>
      <c r="CT104" s="648">
        <v>1107.96</v>
      </c>
      <c r="CU104" s="649"/>
      <c r="CV104" s="21">
        <v>1296.5</v>
      </c>
      <c r="CW104" s="121">
        <v>413.02</v>
      </c>
      <c r="CX104" s="19">
        <v>0.85499999999999998</v>
      </c>
      <c r="CY104" s="14"/>
      <c r="CZ104" s="650">
        <v>0.74299999999999999</v>
      </c>
      <c r="DA104" s="653">
        <v>1</v>
      </c>
      <c r="DB104" s="641"/>
      <c r="DC104" s="19">
        <v>1</v>
      </c>
      <c r="DE104" s="680" t="s">
        <v>649</v>
      </c>
      <c r="DF104" s="681" t="s">
        <v>650</v>
      </c>
      <c r="DG104" s="670" t="s">
        <v>201</v>
      </c>
      <c r="DH104" s="671">
        <v>1</v>
      </c>
      <c r="DI104" s="672"/>
      <c r="DJ104" s="673">
        <v>0.76</v>
      </c>
      <c r="DK104" s="785">
        <v>0.87890000000000001</v>
      </c>
      <c r="DL104" s="682">
        <v>0.66800000000000004</v>
      </c>
      <c r="DM104" s="683">
        <v>0.66800000000000004</v>
      </c>
      <c r="DN104" s="684"/>
      <c r="DO104" s="676">
        <v>0.74</v>
      </c>
      <c r="DP104" s="677">
        <v>1.0045999999999999</v>
      </c>
      <c r="DQ104" s="682">
        <v>0.74299999999999999</v>
      </c>
      <c r="DR104" s="679" t="s">
        <v>653</v>
      </c>
      <c r="DS104" s="352"/>
      <c r="DT104" s="701" t="s">
        <v>653</v>
      </c>
      <c r="DU104" s="692"/>
      <c r="DV104" s="702" t="s">
        <v>911</v>
      </c>
      <c r="DX104" s="54" t="s">
        <v>472</v>
      </c>
      <c r="DY104" s="83" t="s">
        <v>97</v>
      </c>
      <c r="DZ104" s="54" t="s">
        <v>901</v>
      </c>
      <c r="EA104" s="55" t="s">
        <v>98</v>
      </c>
      <c r="EB104" s="404">
        <v>5491</v>
      </c>
      <c r="EC104" s="51"/>
      <c r="ED104" s="50">
        <v>5491</v>
      </c>
      <c r="EE104" s="50"/>
      <c r="EF104" s="51"/>
      <c r="EG104" s="52">
        <v>0.18826716039223754</v>
      </c>
      <c r="EH104" s="51"/>
      <c r="EI104" s="405">
        <v>0</v>
      </c>
      <c r="EJ104" s="50"/>
      <c r="EK104" s="50">
        <v>0</v>
      </c>
      <c r="EL104" s="53"/>
      <c r="EM104" s="159"/>
      <c r="EN104" s="159"/>
      <c r="EO104" s="49"/>
      <c r="EP104" s="356"/>
      <c r="EQ104" s="356"/>
      <c r="ER104" s="356"/>
      <c r="ES104" s="302" t="s">
        <v>549</v>
      </c>
      <c r="ET104" s="301" t="s">
        <v>550</v>
      </c>
      <c r="EU104" s="303">
        <v>3262053</v>
      </c>
      <c r="EX104" s="310"/>
    </row>
    <row r="105" spans="1:154" ht="15.75" thickBot="1">
      <c r="A105" s="78" t="s">
        <v>651</v>
      </c>
      <c r="B105" s="29" t="s">
        <v>652</v>
      </c>
      <c r="C105" s="218">
        <v>2373</v>
      </c>
      <c r="D105" s="219">
        <v>2373</v>
      </c>
      <c r="E105" s="30"/>
      <c r="F105" s="30">
        <f>SUM(D105:E105)</f>
        <v>2373</v>
      </c>
      <c r="G105" s="30"/>
      <c r="H105" s="418">
        <f>SUM(F105:G105)</f>
        <v>2373</v>
      </c>
      <c r="I105" s="12"/>
      <c r="K105" s="440" t="s">
        <v>651</v>
      </c>
      <c r="L105" s="441" t="s">
        <v>652</v>
      </c>
      <c r="M105" s="442">
        <v>2352330205</v>
      </c>
      <c r="N105" s="443">
        <v>40656100</v>
      </c>
      <c r="O105" s="444">
        <f>IF(N105="NA",M105,M105-N105)</f>
        <v>2311674105</v>
      </c>
      <c r="P105" s="435">
        <v>2008</v>
      </c>
      <c r="Q105" s="436">
        <v>0.99129999999999996</v>
      </c>
      <c r="R105" s="445">
        <f>ROUND(O105/Q105,0)</f>
        <v>2331962176</v>
      </c>
      <c r="S105" s="446">
        <f t="shared" si="10"/>
        <v>40656100</v>
      </c>
      <c r="T105" s="447">
        <v>44016581</v>
      </c>
      <c r="U105" s="447">
        <v>230886937</v>
      </c>
      <c r="V105" s="445">
        <f>SUM(R105:U105)</f>
        <v>2647521794</v>
      </c>
      <c r="X105" s="472" t="s">
        <v>651</v>
      </c>
      <c r="Y105" s="473" t="s">
        <v>652</v>
      </c>
      <c r="Z105" s="474">
        <v>2647521794</v>
      </c>
      <c r="AA105" s="732">
        <v>14773171.610520002</v>
      </c>
      <c r="AB105" s="475">
        <v>3853887</v>
      </c>
      <c r="AC105" s="432">
        <v>105183</v>
      </c>
      <c r="AD105" s="205">
        <v>18732241.610520002</v>
      </c>
      <c r="AE105" s="470">
        <v>2373</v>
      </c>
      <c r="AF105" s="473">
        <v>7894</v>
      </c>
      <c r="AG105" s="733">
        <v>1.5295000000000001</v>
      </c>
      <c r="AI105" s="564" t="s">
        <v>651</v>
      </c>
      <c r="AJ105" s="565" t="s">
        <v>652</v>
      </c>
      <c r="AK105" s="541">
        <v>18732241.610520002</v>
      </c>
      <c r="AL105" s="777">
        <v>2373</v>
      </c>
      <c r="AM105" s="566">
        <v>7894</v>
      </c>
      <c r="AN105" s="555">
        <v>1.5295000000000001</v>
      </c>
      <c r="AO105" s="556">
        <v>0.39579999999999999</v>
      </c>
      <c r="AP105" s="557">
        <v>0.67700000000000005</v>
      </c>
      <c r="AQ105" s="567">
        <v>0.9899</v>
      </c>
      <c r="AR105" s="570">
        <v>0.9899</v>
      </c>
      <c r="AS105" s="778">
        <v>1692.25</v>
      </c>
      <c r="AT105" s="779">
        <v>17.269999999999982</v>
      </c>
      <c r="AU105" s="571">
        <v>40982</v>
      </c>
      <c r="AV105" s="717">
        <v>0.79600000000000004</v>
      </c>
      <c r="AW105" s="566">
        <v>32622</v>
      </c>
      <c r="AX105" s="572" t="s">
        <v>653</v>
      </c>
      <c r="AY105" s="204">
        <v>0</v>
      </c>
      <c r="AZ105" s="566">
        <v>32622</v>
      </c>
      <c r="BB105" s="234" t="s">
        <v>651</v>
      </c>
      <c r="BC105" s="235" t="s">
        <v>778</v>
      </c>
      <c r="BD105" s="227">
        <v>2647521794</v>
      </c>
      <c r="BE105" s="228">
        <v>312.45400000000001</v>
      </c>
      <c r="BF105" s="239">
        <v>8473317</v>
      </c>
      <c r="BG105" s="739">
        <v>0.39579999999999999</v>
      </c>
      <c r="BH105" s="240"/>
      <c r="BI105" s="232">
        <v>2373</v>
      </c>
      <c r="BJ105" s="241">
        <v>7.59</v>
      </c>
      <c r="BK105" s="232">
        <v>18586</v>
      </c>
      <c r="BL105" s="242">
        <v>59</v>
      </c>
      <c r="BN105" s="491" t="s">
        <v>651</v>
      </c>
      <c r="BO105" s="780" t="s">
        <v>652</v>
      </c>
      <c r="BP105" s="493">
        <v>0.63329999999999997</v>
      </c>
      <c r="BQ105" s="493">
        <v>0.99739999999999995</v>
      </c>
      <c r="BR105" s="493">
        <v>0.98829999999999996</v>
      </c>
      <c r="BS105" s="126"/>
      <c r="BT105" s="494">
        <v>2008</v>
      </c>
      <c r="BU105" s="120">
        <v>0.99129999999999996</v>
      </c>
      <c r="BV105" s="495"/>
      <c r="BW105" s="496">
        <v>0.45</v>
      </c>
      <c r="BX105" s="497">
        <v>0.44600000000000001</v>
      </c>
      <c r="BY105" s="498">
        <v>0.79930000000000001</v>
      </c>
      <c r="CA105" s="264" t="s">
        <v>651</v>
      </c>
      <c r="CB105" s="265" t="s">
        <v>778</v>
      </c>
      <c r="CC105" s="232">
        <v>22943</v>
      </c>
      <c r="CD105" s="232">
        <v>23358</v>
      </c>
      <c r="CE105" s="232">
        <v>23887</v>
      </c>
      <c r="CF105" s="266">
        <v>23396</v>
      </c>
      <c r="CG105" s="267">
        <v>0.67700000000000005</v>
      </c>
      <c r="CH105" s="263"/>
      <c r="CI105" s="268">
        <v>-491</v>
      </c>
      <c r="CJ105" s="267">
        <v>-2.06E-2</v>
      </c>
      <c r="CL105" s="642" t="s">
        <v>651</v>
      </c>
      <c r="CM105" s="643" t="s">
        <v>778</v>
      </c>
      <c r="CN105" s="644">
        <v>0.9899</v>
      </c>
      <c r="CO105" s="636"/>
      <c r="CP105" s="651">
        <v>2373</v>
      </c>
      <c r="CQ105" s="784">
        <v>3195640</v>
      </c>
      <c r="CR105" s="784">
        <v>0</v>
      </c>
      <c r="CS105" s="652">
        <v>3195640</v>
      </c>
      <c r="CT105" s="122">
        <v>1346.67</v>
      </c>
      <c r="CU105" s="649"/>
      <c r="CV105" s="21">
        <v>1692.25</v>
      </c>
      <c r="CW105" s="121">
        <v>17.269999999999982</v>
      </c>
      <c r="CX105" s="123">
        <v>0.79600000000000004</v>
      </c>
      <c r="CY105" s="14"/>
      <c r="CZ105" s="650">
        <v>0.44600000000000001</v>
      </c>
      <c r="DA105" s="653" t="s">
        <v>4</v>
      </c>
      <c r="DB105" s="641"/>
      <c r="DC105" s="123">
        <v>0.79600000000000004</v>
      </c>
      <c r="DE105" s="680" t="s">
        <v>651</v>
      </c>
      <c r="DF105" s="681" t="s">
        <v>652</v>
      </c>
      <c r="DG105" s="670" t="s">
        <v>201</v>
      </c>
      <c r="DH105" s="671">
        <v>0.79600000000000004</v>
      </c>
      <c r="DI105" s="672"/>
      <c r="DJ105" s="673">
        <v>0.45</v>
      </c>
      <c r="DK105" s="785">
        <v>0.99739999999999995</v>
      </c>
      <c r="DL105" s="682">
        <v>0.44900000000000001</v>
      </c>
      <c r="DM105" s="683" t="s">
        <v>653</v>
      </c>
      <c r="DN105" s="684"/>
      <c r="DO105" s="676">
        <v>0.45</v>
      </c>
      <c r="DP105" s="677">
        <v>0.99129999999999996</v>
      </c>
      <c r="DQ105" s="682">
        <v>0.44600000000000001</v>
      </c>
      <c r="DR105" s="679">
        <v>0.44600000000000001</v>
      </c>
      <c r="DS105" s="352"/>
      <c r="DT105" s="701" t="s">
        <v>653</v>
      </c>
      <c r="DU105" s="692"/>
      <c r="DV105" s="702"/>
      <c r="DX105" s="54" t="s">
        <v>472</v>
      </c>
      <c r="DY105" s="83" t="s">
        <v>99</v>
      </c>
      <c r="DZ105" s="54" t="s">
        <v>8</v>
      </c>
      <c r="EA105" s="55" t="s">
        <v>100</v>
      </c>
      <c r="EB105" s="404">
        <v>523</v>
      </c>
      <c r="EC105" s="51"/>
      <c r="ED105" s="50">
        <v>523</v>
      </c>
      <c r="EE105" s="50"/>
      <c r="EF105" s="51"/>
      <c r="EG105" s="52">
        <v>1.7931838442021533E-2</v>
      </c>
      <c r="EH105" s="51"/>
      <c r="EI105" s="405">
        <v>0</v>
      </c>
      <c r="EJ105" s="50"/>
      <c r="EK105" s="50">
        <v>0</v>
      </c>
      <c r="EL105" s="53"/>
      <c r="EM105" s="159"/>
      <c r="EN105" s="159"/>
      <c r="EO105" s="49"/>
      <c r="EP105" s="356"/>
      <c r="EQ105" s="356"/>
      <c r="ER105" s="356"/>
      <c r="ES105" s="302" t="s">
        <v>153</v>
      </c>
      <c r="ET105" s="305" t="s">
        <v>154</v>
      </c>
      <c r="EU105" s="303">
        <v>454162</v>
      </c>
      <c r="EX105" s="310"/>
    </row>
    <row r="106" spans="1:154" ht="15.75" thickBot="1">
      <c r="A106" s="75"/>
      <c r="B106" s="9" t="s">
        <v>654</v>
      </c>
      <c r="C106" s="130">
        <f t="shared" ref="C106:H106" si="12">SUM(C6:C105)</f>
        <v>1380219</v>
      </c>
      <c r="D106" s="130">
        <f t="shared" si="12"/>
        <v>1480991</v>
      </c>
      <c r="E106" s="10">
        <f t="shared" si="12"/>
        <v>0</v>
      </c>
      <c r="F106" s="10">
        <f t="shared" si="12"/>
        <v>1480991</v>
      </c>
      <c r="G106" s="10">
        <f t="shared" si="12"/>
        <v>0</v>
      </c>
      <c r="H106" s="10">
        <f t="shared" si="12"/>
        <v>1480991</v>
      </c>
      <c r="I106" s="12"/>
      <c r="K106" s="448"/>
      <c r="L106" s="448" t="s">
        <v>654</v>
      </c>
      <c r="M106" s="449">
        <f>SUM(M6:M105)</f>
        <v>819271076080</v>
      </c>
      <c r="N106" s="450">
        <f>SUM(N6:N105)</f>
        <v>11972091044</v>
      </c>
      <c r="O106" s="450">
        <f>SUM(O6:O105)</f>
        <v>807298985036</v>
      </c>
      <c r="P106" s="451"/>
      <c r="Q106" s="452">
        <f>ROUND(SUM(Q6:Q105)/100,4)</f>
        <v>0.90480000000000005</v>
      </c>
      <c r="R106" s="453">
        <f>SUM(R6:R105)</f>
        <v>870912110345</v>
      </c>
      <c r="S106" s="454">
        <f>SUM(S6:S105)</f>
        <v>11972091044</v>
      </c>
      <c r="T106" s="453">
        <f>SUM(T6:T105)</f>
        <v>25094980476</v>
      </c>
      <c r="U106" s="453">
        <f>SUM(U6:U105)</f>
        <v>134833894416.36363</v>
      </c>
      <c r="V106" s="453">
        <f>SUM(V6:V105)</f>
        <v>1042813076281.3636</v>
      </c>
      <c r="X106" s="476"/>
      <c r="Y106" s="476" t="s">
        <v>654</v>
      </c>
      <c r="Z106" s="477">
        <v>1042813076281.3636</v>
      </c>
      <c r="AA106" s="478">
        <v>5818896965.650012</v>
      </c>
      <c r="AB106" s="478">
        <v>1767549084</v>
      </c>
      <c r="AC106" s="478">
        <v>56746924</v>
      </c>
      <c r="AD106" s="479">
        <v>7643192973.6500111</v>
      </c>
      <c r="AE106" s="480">
        <v>1480991</v>
      </c>
      <c r="AF106" s="476">
        <v>5161</v>
      </c>
      <c r="AG106" s="476"/>
      <c r="AI106" s="390"/>
      <c r="AJ106" s="390" t="s">
        <v>654</v>
      </c>
      <c r="AK106" s="573">
        <v>7643192973.6500111</v>
      </c>
      <c r="AL106" s="574">
        <v>1480991</v>
      </c>
      <c r="AM106" s="575">
        <v>5161</v>
      </c>
      <c r="AN106" s="390"/>
      <c r="AO106" s="577"/>
      <c r="AP106" s="577"/>
      <c r="AQ106" s="578"/>
      <c r="AR106" s="390"/>
      <c r="AS106" s="579"/>
      <c r="AT106" s="579"/>
      <c r="AU106" s="573">
        <v>232018766</v>
      </c>
      <c r="AV106" s="576"/>
      <c r="AW106" s="206">
        <v>225704840</v>
      </c>
      <c r="AX106" s="580"/>
      <c r="AY106" s="573">
        <v>0</v>
      </c>
      <c r="AZ106" s="581">
        <v>225704840</v>
      </c>
      <c r="BB106" s="243"/>
      <c r="BC106" s="244" t="s">
        <v>785</v>
      </c>
      <c r="BD106" s="614">
        <v>1042813076281.3636</v>
      </c>
      <c r="BE106" s="245">
        <v>48710.881999999976</v>
      </c>
      <c r="BF106" s="246">
        <v>21408216</v>
      </c>
      <c r="BG106" s="247"/>
      <c r="BH106" s="247"/>
      <c r="BI106" s="614">
        <v>1480991</v>
      </c>
      <c r="BJ106" s="248">
        <v>30.4</v>
      </c>
      <c r="BK106" s="246">
        <v>9247173</v>
      </c>
      <c r="BL106" s="295"/>
      <c r="BN106" s="615"/>
      <c r="BO106" s="126"/>
      <c r="BP106" s="127"/>
      <c r="BQ106" s="127"/>
      <c r="BR106" s="127"/>
      <c r="BS106" s="126"/>
      <c r="BT106" s="495"/>
      <c r="BU106" s="495"/>
      <c r="BV106" s="495"/>
      <c r="BW106" s="127"/>
      <c r="BX106" s="126"/>
      <c r="BY106" s="126"/>
      <c r="CA106" s="264"/>
      <c r="CB106" s="265"/>
      <c r="CC106" s="269"/>
      <c r="CD106" s="269"/>
      <c r="CE106" s="269"/>
      <c r="CF106" s="266"/>
      <c r="CG106" s="267"/>
      <c r="CH106" s="263"/>
      <c r="CI106" s="268"/>
      <c r="CJ106" s="267"/>
      <c r="CL106" s="654"/>
      <c r="CM106" s="636" t="s">
        <v>654</v>
      </c>
      <c r="CN106" s="636"/>
      <c r="CO106" s="636"/>
      <c r="CP106" s="655">
        <v>1480991</v>
      </c>
      <c r="CQ106" s="655">
        <v>2474073536</v>
      </c>
      <c r="CR106" s="655">
        <v>57710348</v>
      </c>
      <c r="CS106" s="655">
        <v>2531783884</v>
      </c>
      <c r="CT106" s="656">
        <v>1709.52</v>
      </c>
      <c r="CU106" s="649"/>
      <c r="CV106" s="657"/>
      <c r="CW106" s="657"/>
      <c r="CX106" s="27"/>
      <c r="CY106" s="658"/>
      <c r="CZ106" s="659">
        <v>0.55800000000000005</v>
      </c>
      <c r="DA106" s="659"/>
      <c r="DB106" s="659"/>
      <c r="DC106" s="660"/>
      <c r="DE106" s="687"/>
      <c r="DF106" s="199" t="s">
        <v>670</v>
      </c>
      <c r="DG106" s="199"/>
      <c r="DH106" s="199"/>
      <c r="DI106" s="199"/>
      <c r="DJ106" s="688">
        <v>0.63449999999999995</v>
      </c>
      <c r="DK106" s="688">
        <v>0.87070000000000003</v>
      </c>
      <c r="DL106" s="689">
        <v>0.54800000000000004</v>
      </c>
      <c r="DM106" s="672"/>
      <c r="DN106" s="672"/>
      <c r="DO106" s="688">
        <v>0.61719999999999997</v>
      </c>
      <c r="DP106" s="688">
        <v>0.90480000000000005</v>
      </c>
      <c r="DQ106" s="689">
        <v>0.55800000000000005</v>
      </c>
      <c r="DR106" s="672"/>
      <c r="DS106" s="352"/>
      <c r="DT106" s="352"/>
      <c r="DU106" s="352"/>
      <c r="DV106" s="357"/>
      <c r="DX106" s="54" t="s">
        <v>472</v>
      </c>
      <c r="DY106" s="83" t="s">
        <v>101</v>
      </c>
      <c r="DZ106" s="54" t="s">
        <v>8</v>
      </c>
      <c r="EA106" s="55" t="s">
        <v>102</v>
      </c>
      <c r="EB106" s="404">
        <v>91</v>
      </c>
      <c r="EC106" s="51"/>
      <c r="ED106" s="50">
        <v>91</v>
      </c>
      <c r="EE106" s="50"/>
      <c r="EF106" s="51"/>
      <c r="EG106" s="52">
        <v>3.1200713159157925E-3</v>
      </c>
      <c r="EH106" s="51"/>
      <c r="EI106" s="405">
        <v>0</v>
      </c>
      <c r="EJ106" s="50"/>
      <c r="EK106" s="50">
        <v>0</v>
      </c>
      <c r="EL106" s="53"/>
      <c r="EM106" s="159"/>
      <c r="EN106" s="159"/>
      <c r="EO106" s="49"/>
      <c r="EP106" s="356"/>
      <c r="EQ106" s="356"/>
      <c r="ER106" s="356"/>
      <c r="ES106" s="302" t="s">
        <v>155</v>
      </c>
      <c r="ET106" s="301" t="s">
        <v>156</v>
      </c>
      <c r="EU106" s="303">
        <v>628371</v>
      </c>
      <c r="EX106" s="310"/>
    </row>
    <row r="107" spans="1:154" ht="16.5" thickTop="1" thickBot="1">
      <c r="A107" s="75"/>
      <c r="B107" s="11"/>
      <c r="C107" s="11"/>
      <c r="D107" s="12"/>
      <c r="E107" s="13"/>
      <c r="F107" s="13"/>
      <c r="G107" s="13"/>
      <c r="H107" s="6"/>
      <c r="I107" s="12"/>
      <c r="K107" s="142"/>
      <c r="L107" s="142"/>
      <c r="M107" s="455" t="s">
        <v>809</v>
      </c>
      <c r="N107" s="455" t="s">
        <v>809</v>
      </c>
      <c r="O107" s="143"/>
      <c r="P107" s="141" t="s">
        <v>810</v>
      </c>
      <c r="Q107" s="456" t="s">
        <v>811</v>
      </c>
      <c r="R107" s="457"/>
      <c r="S107" s="458" t="s">
        <v>809</v>
      </c>
      <c r="T107" s="455" t="s">
        <v>809</v>
      </c>
      <c r="U107" s="455" t="s">
        <v>809</v>
      </c>
      <c r="V107" s="457"/>
      <c r="X107" s="481"/>
      <c r="Y107" s="481"/>
      <c r="Z107" s="481"/>
      <c r="AA107" s="481"/>
      <c r="AB107" s="482"/>
      <c r="AC107" s="481"/>
      <c r="AD107" s="42"/>
      <c r="AE107" s="484"/>
      <c r="AF107" s="485"/>
      <c r="AG107" s="485"/>
      <c r="AI107" s="390" t="s">
        <v>653</v>
      </c>
      <c r="AJ107" s="390"/>
      <c r="AK107" s="582"/>
      <c r="AL107" s="390"/>
      <c r="AM107" s="575"/>
      <c r="AN107" s="390"/>
      <c r="AO107" s="390"/>
      <c r="AP107" s="390"/>
      <c r="AQ107" s="583"/>
      <c r="AR107" s="584" t="s">
        <v>906</v>
      </c>
      <c r="AS107" s="585"/>
      <c r="AT107" s="586"/>
      <c r="AU107" s="390"/>
      <c r="AV107" s="390"/>
      <c r="AW107" s="587"/>
      <c r="AX107" s="587"/>
      <c r="AY107" s="390"/>
      <c r="AZ107" s="390"/>
      <c r="BB107" s="166"/>
      <c r="BC107" s="166"/>
      <c r="BD107" s="250"/>
      <c r="BE107" s="251" t="s">
        <v>809</v>
      </c>
      <c r="BF107" s="252"/>
      <c r="BG107" s="253"/>
      <c r="BH107" s="253"/>
      <c r="BI107" s="254"/>
      <c r="BJ107" s="254"/>
      <c r="BK107" s="255" t="s">
        <v>810</v>
      </c>
      <c r="BL107" s="256"/>
      <c r="BN107" s="615"/>
      <c r="BO107" s="126"/>
      <c r="BP107" s="781"/>
      <c r="BQ107" s="781"/>
      <c r="BR107" s="781"/>
      <c r="BS107" s="126"/>
      <c r="BT107" s="617"/>
      <c r="BU107" s="617"/>
      <c r="BV107" s="617"/>
      <c r="BW107" s="618" t="s">
        <v>812</v>
      </c>
      <c r="BX107" s="502">
        <v>0.55800000000000005</v>
      </c>
      <c r="BY107" s="126"/>
      <c r="CA107" s="265"/>
      <c r="CB107" s="265" t="s">
        <v>781</v>
      </c>
      <c r="CC107" s="269">
        <v>33558</v>
      </c>
      <c r="CD107" s="269">
        <v>34865</v>
      </c>
      <c r="CE107" s="269">
        <v>35249</v>
      </c>
      <c r="CF107" s="266">
        <v>34557.333333333336</v>
      </c>
      <c r="CG107" s="266"/>
      <c r="CH107" s="263"/>
      <c r="CI107" s="270"/>
      <c r="CJ107" s="267"/>
      <c r="CL107" s="654"/>
      <c r="CM107" s="636"/>
      <c r="CN107" s="636"/>
      <c r="CO107" s="636"/>
      <c r="CP107" s="661"/>
      <c r="CQ107" s="661"/>
      <c r="CR107" s="636"/>
      <c r="CS107" s="636"/>
      <c r="CT107" s="636"/>
      <c r="CU107" s="636"/>
      <c r="CV107" s="657"/>
      <c r="CW107" s="636"/>
      <c r="CX107" s="27"/>
      <c r="CY107" s="658"/>
      <c r="CZ107" s="660"/>
      <c r="DA107" s="660"/>
      <c r="DB107" s="660"/>
      <c r="DC107" s="660"/>
      <c r="DE107" s="687" t="s">
        <v>653</v>
      </c>
      <c r="DF107" s="672"/>
      <c r="DG107" s="672"/>
      <c r="DH107" s="672"/>
      <c r="DI107" s="672"/>
      <c r="DJ107" s="691" t="s">
        <v>809</v>
      </c>
      <c r="DK107" s="691" t="s">
        <v>810</v>
      </c>
      <c r="DL107" s="692"/>
      <c r="DM107" s="692"/>
      <c r="DN107" s="692"/>
      <c r="DO107" s="693"/>
      <c r="DP107" s="672"/>
      <c r="DQ107" s="672"/>
      <c r="DR107" s="672"/>
      <c r="DS107" s="352"/>
      <c r="DT107" s="352"/>
      <c r="DU107" s="352"/>
      <c r="DV107" s="358"/>
      <c r="DX107" s="60" t="s">
        <v>472</v>
      </c>
      <c r="DY107" s="84" t="s">
        <v>300</v>
      </c>
      <c r="DZ107" s="60" t="s">
        <v>8</v>
      </c>
      <c r="EA107" s="61" t="s">
        <v>301</v>
      </c>
      <c r="EB107" s="404">
        <v>1543</v>
      </c>
      <c r="EC107" s="62"/>
      <c r="ED107" s="63">
        <v>1543</v>
      </c>
      <c r="EE107" s="63">
        <v>29166</v>
      </c>
      <c r="EF107" s="62"/>
      <c r="EG107" s="64">
        <v>5.2904066378660082E-2</v>
      </c>
      <c r="EH107" s="62"/>
      <c r="EI107" s="405">
        <v>0</v>
      </c>
      <c r="EJ107" s="63"/>
      <c r="EK107" s="63">
        <v>0</v>
      </c>
      <c r="EL107" s="65"/>
      <c r="EM107" s="160"/>
      <c r="EN107" s="160"/>
      <c r="EO107" s="128"/>
      <c r="EP107" s="356"/>
      <c r="EQ107" s="356"/>
      <c r="ER107" s="356"/>
      <c r="ES107" s="302" t="s">
        <v>551</v>
      </c>
      <c r="ET107" s="301" t="s">
        <v>552</v>
      </c>
      <c r="EU107" s="303">
        <v>73998</v>
      </c>
      <c r="EX107" s="310"/>
    </row>
    <row r="108" spans="1:154" ht="16.5" thickTop="1" thickBot="1">
      <c r="A108" s="75"/>
      <c r="B108" s="11"/>
      <c r="C108" s="12">
        <v>0</v>
      </c>
      <c r="D108" s="12"/>
      <c r="E108" s="13"/>
      <c r="F108" s="13"/>
      <c r="G108" s="13"/>
      <c r="H108" s="6"/>
      <c r="I108" s="12"/>
      <c r="K108" s="142"/>
      <c r="L108" s="142"/>
      <c r="M108" s="455"/>
      <c r="N108" s="455"/>
      <c r="O108" s="143"/>
      <c r="P108" s="141"/>
      <c r="Q108" s="459"/>
      <c r="R108" s="457"/>
      <c r="S108" s="458"/>
      <c r="T108" s="455"/>
      <c r="U108" s="455"/>
      <c r="V108" s="457"/>
      <c r="X108" s="188"/>
      <c r="Y108" s="188"/>
      <c r="Z108" s="185" t="s">
        <v>915</v>
      </c>
      <c r="AA108" s="186">
        <v>5.5800000000000008E-3</v>
      </c>
      <c r="AB108" s="187" t="s">
        <v>803</v>
      </c>
      <c r="AC108" s="31" t="s">
        <v>569</v>
      </c>
      <c r="AD108" s="38"/>
      <c r="AE108" s="101"/>
      <c r="AF108" s="102"/>
      <c r="AG108" s="102"/>
      <c r="AI108" s="390"/>
      <c r="AJ108" s="390"/>
      <c r="AK108" s="588"/>
      <c r="AL108" s="390"/>
      <c r="AM108" s="588"/>
      <c r="AN108" s="588"/>
      <c r="AO108" s="589"/>
      <c r="AP108" s="588"/>
      <c r="AQ108" s="590"/>
      <c r="AR108" s="589" t="s">
        <v>907</v>
      </c>
      <c r="AS108" s="591">
        <v>1709.52</v>
      </c>
      <c r="AT108" s="592"/>
      <c r="AU108" s="390"/>
      <c r="AV108" s="593">
        <v>70</v>
      </c>
      <c r="AW108" s="594"/>
      <c r="AX108" s="594"/>
      <c r="AY108" s="593"/>
      <c r="AZ108" s="593"/>
      <c r="BB108" s="166" t="s">
        <v>607</v>
      </c>
      <c r="BC108" s="166" t="s">
        <v>878</v>
      </c>
      <c r="BD108" s="250"/>
      <c r="BE108" s="257"/>
      <c r="BF108" s="256"/>
      <c r="BG108" s="258"/>
      <c r="BH108" s="258"/>
      <c r="BI108" s="250"/>
      <c r="BJ108" s="250"/>
      <c r="BK108" s="256"/>
      <c r="BL108" s="256"/>
      <c r="BN108" s="615"/>
      <c r="BO108" s="126" t="s">
        <v>813</v>
      </c>
      <c r="BP108" s="127"/>
      <c r="BQ108" s="127"/>
      <c r="BR108" s="127"/>
      <c r="BS108" s="126"/>
      <c r="BT108" s="619"/>
      <c r="BU108" s="619"/>
      <c r="BV108" s="619"/>
      <c r="BW108" s="620"/>
      <c r="BX108" s="619"/>
      <c r="BY108" s="619"/>
      <c r="CA108" s="198"/>
      <c r="CB108" s="198"/>
      <c r="CC108" s="198"/>
      <c r="CD108" s="198"/>
      <c r="CE108" s="198"/>
      <c r="CF108" s="198"/>
      <c r="CG108" s="198"/>
      <c r="CH108" s="198"/>
      <c r="CI108" s="198"/>
      <c r="CJ108" s="271"/>
      <c r="CL108" s="359"/>
      <c r="CM108" s="360"/>
      <c r="CN108" s="360"/>
      <c r="CO108" s="360"/>
      <c r="CP108" s="361"/>
      <c r="CQ108" s="361"/>
      <c r="CR108" s="360"/>
      <c r="CS108" s="362"/>
      <c r="CT108" s="363"/>
      <c r="CU108" s="360"/>
      <c r="CV108" s="364"/>
      <c r="CW108" s="360"/>
      <c r="CX108" s="318"/>
      <c r="CY108" s="318"/>
      <c r="CZ108" s="317"/>
      <c r="DA108" s="317"/>
      <c r="DB108" s="318"/>
      <c r="DC108" s="317"/>
      <c r="DE108" s="691"/>
      <c r="DF108" s="692"/>
      <c r="DG108" s="694"/>
      <c r="DH108" s="694"/>
      <c r="DI108" s="694"/>
      <c r="DJ108" s="692"/>
      <c r="DK108" s="692"/>
      <c r="DL108" s="692"/>
      <c r="DM108" s="692"/>
      <c r="DN108" s="692"/>
      <c r="DO108" s="694"/>
      <c r="DP108" s="694"/>
      <c r="DQ108" s="694"/>
      <c r="DR108" s="694"/>
      <c r="DS108" s="352"/>
      <c r="DT108" s="352"/>
      <c r="DU108" s="352"/>
      <c r="DV108" s="358"/>
      <c r="DX108" s="71" t="s">
        <v>474</v>
      </c>
      <c r="DY108" s="86" t="s">
        <v>474</v>
      </c>
      <c r="DZ108" s="71" t="s">
        <v>901</v>
      </c>
      <c r="EA108" s="72" t="s">
        <v>475</v>
      </c>
      <c r="EB108" s="404">
        <v>3611</v>
      </c>
      <c r="EC108" s="56"/>
      <c r="ED108" s="57">
        <v>3611</v>
      </c>
      <c r="EE108" s="57"/>
      <c r="EF108" s="56"/>
      <c r="EG108" s="73">
        <v>0.94876510772464528</v>
      </c>
      <c r="EH108" s="56"/>
      <c r="EI108" s="405">
        <v>0</v>
      </c>
      <c r="EJ108" s="57"/>
      <c r="EK108" s="57">
        <v>0</v>
      </c>
      <c r="EL108" s="57">
        <v>0</v>
      </c>
      <c r="EM108" s="158">
        <v>0</v>
      </c>
      <c r="EN108" s="158"/>
      <c r="EO108" s="58"/>
      <c r="EP108" s="356"/>
      <c r="EQ108" s="356"/>
      <c r="ER108" s="356"/>
      <c r="ES108" s="302" t="s">
        <v>553</v>
      </c>
      <c r="ET108" s="301" t="s">
        <v>554</v>
      </c>
      <c r="EU108" s="303">
        <v>0</v>
      </c>
      <c r="EX108" s="310"/>
    </row>
    <row r="109" spans="1:154" ht="15.75" thickBot="1">
      <c r="A109" s="75"/>
      <c r="B109" s="419"/>
      <c r="C109" s="419"/>
      <c r="D109" s="12"/>
      <c r="E109" s="13"/>
      <c r="F109" s="13"/>
      <c r="G109" s="13"/>
      <c r="H109" s="6"/>
      <c r="I109" s="12"/>
      <c r="K109" s="141" t="s">
        <v>803</v>
      </c>
      <c r="L109" s="142" t="s">
        <v>868</v>
      </c>
      <c r="M109" s="143"/>
      <c r="N109" s="143"/>
      <c r="O109" s="143"/>
      <c r="P109" s="142"/>
      <c r="Q109" s="459"/>
      <c r="R109" s="457"/>
      <c r="S109" s="460"/>
      <c r="T109" s="457"/>
      <c r="U109" s="457"/>
      <c r="V109" s="457"/>
      <c r="X109" s="188"/>
      <c r="Y109" s="188"/>
      <c r="Z109" s="189" t="s">
        <v>873</v>
      </c>
      <c r="AA109" s="190"/>
      <c r="AB109" s="191"/>
      <c r="AC109" s="31" t="s">
        <v>874</v>
      </c>
      <c r="AD109" s="38"/>
      <c r="AE109" s="101"/>
      <c r="AF109" s="102"/>
      <c r="AG109" s="102"/>
      <c r="AI109" s="390"/>
      <c r="AJ109" s="390"/>
      <c r="AK109" s="588"/>
      <c r="AL109" s="390"/>
      <c r="AM109" s="588"/>
      <c r="AN109" s="588"/>
      <c r="AO109" s="390"/>
      <c r="AP109" s="390"/>
      <c r="AQ109" s="595"/>
      <c r="AR109" s="596" t="s">
        <v>235</v>
      </c>
      <c r="AS109" s="597" t="s">
        <v>902</v>
      </c>
      <c r="AT109" s="598"/>
      <c r="AU109" s="390"/>
      <c r="AV109" s="593"/>
      <c r="AW109" s="391"/>
      <c r="AX109" s="224" t="s">
        <v>800</v>
      </c>
      <c r="AY109" s="200"/>
      <c r="AZ109" s="116"/>
      <c r="BB109" s="166"/>
      <c r="BC109" s="166" t="s">
        <v>283</v>
      </c>
      <c r="BD109" s="250"/>
      <c r="BE109" s="257"/>
      <c r="BF109" s="256"/>
      <c r="BG109" s="258"/>
      <c r="BH109" s="258"/>
      <c r="BI109" s="250"/>
      <c r="BJ109" s="250"/>
      <c r="BK109" s="256"/>
      <c r="BL109" s="256"/>
      <c r="BN109" s="615"/>
      <c r="BO109" s="126" t="s">
        <v>814</v>
      </c>
      <c r="BP109" s="127"/>
      <c r="BQ109" s="127"/>
      <c r="BR109" s="127"/>
      <c r="BS109" s="126"/>
      <c r="BT109" s="495"/>
      <c r="BU109" s="495"/>
      <c r="BV109" s="495"/>
      <c r="BW109" s="127"/>
      <c r="BX109" s="126"/>
      <c r="BY109" s="126"/>
      <c r="CA109" s="195" t="s">
        <v>882</v>
      </c>
      <c r="CB109" s="196"/>
      <c r="CC109" s="196"/>
      <c r="CD109" s="198"/>
      <c r="CE109" s="198"/>
      <c r="CF109" s="198"/>
      <c r="CG109" s="198"/>
      <c r="CH109" s="198"/>
      <c r="CI109" s="198"/>
      <c r="CJ109" s="271"/>
      <c r="DE109" s="695" t="s">
        <v>607</v>
      </c>
      <c r="DF109" s="696" t="s">
        <v>591</v>
      </c>
      <c r="DG109" s="697"/>
      <c r="DH109" s="697"/>
      <c r="DI109" s="697"/>
      <c r="DJ109" s="692"/>
      <c r="DK109" s="692"/>
      <c r="DL109" s="692"/>
      <c r="DM109" s="692"/>
      <c r="DN109" s="692"/>
      <c r="DO109" s="697"/>
      <c r="DP109" s="697"/>
      <c r="DQ109" s="697"/>
      <c r="DR109" s="697"/>
      <c r="DS109" s="352"/>
      <c r="DT109" s="352"/>
      <c r="DU109" s="352"/>
      <c r="DV109" s="358"/>
      <c r="DX109" s="60" t="s">
        <v>474</v>
      </c>
      <c r="DY109" s="84" t="s">
        <v>103</v>
      </c>
      <c r="DZ109" s="60" t="s">
        <v>8</v>
      </c>
      <c r="EA109" s="61" t="s">
        <v>104</v>
      </c>
      <c r="EB109" s="404">
        <v>195</v>
      </c>
      <c r="EC109" s="62"/>
      <c r="ED109" s="63">
        <v>195</v>
      </c>
      <c r="EE109" s="63">
        <v>3806</v>
      </c>
      <c r="EF109" s="62"/>
      <c r="EG109" s="64">
        <v>5.1234892275354701E-2</v>
      </c>
      <c r="EH109" s="62"/>
      <c r="EI109" s="405">
        <v>0</v>
      </c>
      <c r="EJ109" s="63"/>
      <c r="EK109" s="63">
        <v>0</v>
      </c>
      <c r="EL109" s="65"/>
      <c r="EM109" s="160"/>
      <c r="EN109" s="160"/>
      <c r="EO109" s="128"/>
      <c r="EP109" s="356"/>
      <c r="EQ109" s="356"/>
      <c r="ER109" s="356"/>
      <c r="ES109" s="302" t="s">
        <v>555</v>
      </c>
      <c r="ET109" s="301" t="s">
        <v>556</v>
      </c>
      <c r="EU109" s="303">
        <v>162774</v>
      </c>
      <c r="EX109" s="310"/>
    </row>
    <row r="110" spans="1:154" ht="15.75" thickBot="1">
      <c r="A110" s="75"/>
      <c r="B110" s="763"/>
      <c r="C110" s="763"/>
      <c r="D110" s="35" t="s">
        <v>803</v>
      </c>
      <c r="E110" s="764" t="s">
        <v>676</v>
      </c>
      <c r="F110" s="135"/>
      <c r="G110" s="136"/>
      <c r="H110" s="137"/>
      <c r="I110" s="12"/>
      <c r="K110" s="141"/>
      <c r="L110" s="167" t="s">
        <v>837</v>
      </c>
      <c r="M110" s="168"/>
      <c r="N110" s="143"/>
      <c r="O110" s="143"/>
      <c r="P110" s="142"/>
      <c r="Q110" s="459"/>
      <c r="R110" s="457"/>
      <c r="S110" s="460"/>
      <c r="T110" s="457"/>
      <c r="U110" s="457"/>
      <c r="V110" s="457"/>
      <c r="X110" s="188"/>
      <c r="Y110" s="188"/>
      <c r="Z110" s="189" t="s">
        <v>875</v>
      </c>
      <c r="AA110" s="190"/>
      <c r="AB110" s="191"/>
      <c r="AC110" s="31" t="s">
        <v>876</v>
      </c>
      <c r="AD110" s="38"/>
      <c r="AE110" s="101"/>
      <c r="AF110" s="102"/>
      <c r="AG110" s="102"/>
      <c r="AI110" s="390"/>
      <c r="AJ110" s="390"/>
      <c r="AK110" s="588"/>
      <c r="AL110" s="390"/>
      <c r="AM110" s="390"/>
      <c r="AN110" s="587"/>
      <c r="AO110" s="390"/>
      <c r="AP110" s="390"/>
      <c r="AQ110" s="390"/>
      <c r="AR110" s="588"/>
      <c r="AS110" s="390"/>
      <c r="AT110" s="390"/>
      <c r="AU110" s="390"/>
      <c r="AV110" s="593"/>
      <c r="AW110" s="96"/>
      <c r="AX110" s="392"/>
      <c r="AY110" s="141" t="s">
        <v>802</v>
      </c>
      <c r="AZ110" s="393">
        <v>226892540</v>
      </c>
      <c r="BB110" s="166" t="s">
        <v>609</v>
      </c>
      <c r="BC110" s="166" t="s">
        <v>285</v>
      </c>
      <c r="BD110" s="250"/>
      <c r="BE110" s="257"/>
      <c r="BF110" s="256"/>
      <c r="BG110" s="258"/>
      <c r="BH110" s="258"/>
      <c r="BI110" s="250"/>
      <c r="BJ110" s="250"/>
      <c r="BK110" s="256"/>
      <c r="BL110" s="256"/>
      <c r="BN110" s="615"/>
      <c r="BO110" s="126" t="s">
        <v>575</v>
      </c>
      <c r="BP110" s="127"/>
      <c r="BQ110" s="127"/>
      <c r="BR110" s="127"/>
      <c r="BS110" s="126"/>
      <c r="BT110" s="495"/>
      <c r="BU110" s="495"/>
      <c r="BV110" s="495"/>
      <c r="BW110" s="127"/>
      <c r="BX110" s="126"/>
      <c r="BY110" s="126"/>
      <c r="CA110" s="196" t="s">
        <v>586</v>
      </c>
      <c r="CB110" s="196"/>
      <c r="CC110" s="196"/>
      <c r="CD110" s="198"/>
      <c r="CE110" s="198"/>
      <c r="CF110" s="198"/>
      <c r="CG110" s="198"/>
      <c r="CH110" s="198"/>
      <c r="CI110" s="198"/>
      <c r="CJ110" s="198"/>
      <c r="DE110" s="691"/>
      <c r="DF110" s="696" t="s">
        <v>625</v>
      </c>
      <c r="DG110" s="692"/>
      <c r="DH110" s="692"/>
      <c r="DI110" s="692"/>
      <c r="DJ110" s="692"/>
      <c r="DK110" s="692"/>
      <c r="DL110" s="692"/>
      <c r="DM110" s="692"/>
      <c r="DN110" s="692"/>
      <c r="DO110" s="692"/>
      <c r="DP110" s="692"/>
      <c r="DQ110" s="692"/>
      <c r="DR110" s="692"/>
      <c r="DS110" s="352"/>
      <c r="DT110" s="352"/>
      <c r="DU110" s="352"/>
      <c r="DV110" s="358"/>
      <c r="DX110" s="71" t="s">
        <v>476</v>
      </c>
      <c r="DY110" s="86" t="s">
        <v>476</v>
      </c>
      <c r="DZ110" s="71" t="s">
        <v>901</v>
      </c>
      <c r="EA110" s="72" t="s">
        <v>477</v>
      </c>
      <c r="EB110" s="404">
        <v>32821</v>
      </c>
      <c r="EC110" s="56"/>
      <c r="ED110" s="57">
        <v>32821</v>
      </c>
      <c r="EE110" s="57"/>
      <c r="EF110" s="56"/>
      <c r="EG110" s="73">
        <v>0.98724620243645655</v>
      </c>
      <c r="EH110" s="56"/>
      <c r="EI110" s="405">
        <v>12162351</v>
      </c>
      <c r="EJ110" s="57"/>
      <c r="EK110" s="57">
        <v>12007235</v>
      </c>
      <c r="EL110" s="57">
        <v>12162351</v>
      </c>
      <c r="EM110" s="158">
        <v>0</v>
      </c>
      <c r="EN110" s="158"/>
      <c r="EO110" s="58"/>
      <c r="EP110" s="356"/>
      <c r="EQ110" s="356"/>
      <c r="ER110" s="356"/>
      <c r="ES110" s="302" t="s">
        <v>557</v>
      </c>
      <c r="ET110" s="301" t="s">
        <v>558</v>
      </c>
      <c r="EU110" s="303">
        <v>1655120</v>
      </c>
      <c r="EX110" s="310"/>
    </row>
    <row r="111" spans="1:154" ht="15.75" thickBot="1">
      <c r="A111" s="6"/>
      <c r="B111" s="6"/>
      <c r="C111" s="6"/>
      <c r="D111" s="765"/>
      <c r="E111" s="171" t="s">
        <v>865</v>
      </c>
      <c r="F111" s="172" t="s">
        <v>3</v>
      </c>
      <c r="G111" s="173"/>
      <c r="H111" s="138"/>
      <c r="I111" s="12"/>
      <c r="K111" s="141"/>
      <c r="L111" s="142" t="s">
        <v>838</v>
      </c>
      <c r="M111" s="143"/>
      <c r="N111" s="143"/>
      <c r="O111" s="143"/>
      <c r="P111" s="142"/>
      <c r="Q111" s="461"/>
      <c r="R111" s="457"/>
      <c r="S111" s="460"/>
      <c r="T111" s="457"/>
      <c r="U111" s="457"/>
      <c r="V111" s="457"/>
      <c r="X111" s="15"/>
      <c r="Y111" s="15"/>
      <c r="Z111" s="41" t="s">
        <v>916</v>
      </c>
      <c r="AA111" s="192"/>
      <c r="AB111" s="187" t="s">
        <v>869</v>
      </c>
      <c r="AC111" s="102" t="s">
        <v>877</v>
      </c>
      <c r="AD111" s="38"/>
      <c r="AE111" s="101"/>
      <c r="AF111" s="102"/>
      <c r="AG111" s="102"/>
      <c r="AI111" s="593"/>
      <c r="AJ111" s="593"/>
      <c r="AK111" s="593"/>
      <c r="AL111" s="593"/>
      <c r="AM111" s="593"/>
      <c r="AN111" s="599"/>
      <c r="AO111" s="593"/>
      <c r="AP111" s="593"/>
      <c r="AQ111" s="593"/>
      <c r="AR111" s="593"/>
      <c r="AS111" s="593"/>
      <c r="AT111" s="593"/>
      <c r="AU111" s="593"/>
      <c r="AV111" s="3"/>
      <c r="AW111" s="96"/>
      <c r="AX111" s="2"/>
      <c r="AY111" s="141" t="s">
        <v>801</v>
      </c>
      <c r="AZ111" s="393">
        <v>225704840</v>
      </c>
      <c r="BB111" s="166"/>
      <c r="BC111" s="166" t="s">
        <v>284</v>
      </c>
      <c r="BD111" s="250"/>
      <c r="BE111" s="257"/>
      <c r="BF111" s="256"/>
      <c r="BG111" s="258"/>
      <c r="BH111" s="258"/>
      <c r="BI111" s="250"/>
      <c r="BJ111" s="250"/>
      <c r="BK111" s="256"/>
      <c r="BL111" s="256"/>
      <c r="BN111" s="615"/>
      <c r="BO111" s="126" t="s">
        <v>815</v>
      </c>
      <c r="BP111" s="127"/>
      <c r="BQ111" s="127"/>
      <c r="BR111" s="127"/>
      <c r="BS111" s="126"/>
      <c r="BT111" s="495"/>
      <c r="BU111" s="495"/>
      <c r="BV111" s="495"/>
      <c r="BW111" s="127"/>
      <c r="BX111" s="126"/>
      <c r="BY111" s="126"/>
      <c r="CA111" s="197" t="s">
        <v>884</v>
      </c>
      <c r="CB111" s="196" t="s">
        <v>885</v>
      </c>
      <c r="CC111" s="196"/>
      <c r="CD111" s="198"/>
      <c r="CE111" s="198"/>
      <c r="CF111" s="198"/>
      <c r="CG111" s="198"/>
      <c r="CH111" s="198"/>
      <c r="CI111" s="198"/>
      <c r="CJ111" s="198"/>
      <c r="DE111" s="691" t="s">
        <v>609</v>
      </c>
      <c r="DF111" s="694" t="s">
        <v>592</v>
      </c>
      <c r="DG111" s="692"/>
      <c r="DH111" s="692"/>
      <c r="DI111" s="692"/>
      <c r="DJ111" s="698"/>
      <c r="DK111" s="692"/>
      <c r="DL111" s="692"/>
      <c r="DM111" s="692"/>
      <c r="DN111" s="692"/>
      <c r="DO111" s="692"/>
      <c r="DP111" s="692"/>
      <c r="DQ111" s="692"/>
      <c r="DR111" s="692"/>
      <c r="DS111" s="352"/>
      <c r="DT111" s="352"/>
      <c r="DU111" s="352"/>
      <c r="DV111" s="358"/>
      <c r="DX111" s="706" t="s">
        <v>476</v>
      </c>
      <c r="DY111" s="84" t="s">
        <v>302</v>
      </c>
      <c r="DZ111" s="60" t="s">
        <v>8</v>
      </c>
      <c r="EA111" s="61" t="s">
        <v>303</v>
      </c>
      <c r="EB111" s="404">
        <v>424</v>
      </c>
      <c r="EC111" s="62"/>
      <c r="ED111" s="50">
        <v>424</v>
      </c>
      <c r="EE111" s="63">
        <v>33245</v>
      </c>
      <c r="EF111" s="62"/>
      <c r="EG111" s="64">
        <v>1.275379756354339E-2</v>
      </c>
      <c r="EH111" s="62"/>
      <c r="EI111" s="405">
        <v>0</v>
      </c>
      <c r="EJ111" s="63"/>
      <c r="EK111" s="63">
        <v>155116</v>
      </c>
      <c r="EL111" s="63"/>
      <c r="EM111" s="160"/>
      <c r="EN111" s="160"/>
      <c r="EO111" s="128"/>
      <c r="EP111" s="356"/>
      <c r="EQ111" s="356"/>
      <c r="ER111" s="356"/>
      <c r="ES111" s="302" t="s">
        <v>559</v>
      </c>
      <c r="ET111" s="301" t="s">
        <v>560</v>
      </c>
      <c r="EU111" s="303">
        <v>3432310</v>
      </c>
      <c r="EX111" s="310"/>
    </row>
    <row r="112" spans="1:154" ht="15.75" thickBot="1">
      <c r="A112" s="763"/>
      <c r="B112" s="765"/>
      <c r="C112" s="765"/>
      <c r="D112" s="765"/>
      <c r="E112" s="174" t="s">
        <v>866</v>
      </c>
      <c r="F112" s="766" t="s">
        <v>566</v>
      </c>
      <c r="G112" s="140"/>
      <c r="H112" s="176" t="s">
        <v>333</v>
      </c>
      <c r="I112" s="12"/>
      <c r="K112" s="141" t="s">
        <v>869</v>
      </c>
      <c r="L112" s="142" t="s">
        <v>839</v>
      </c>
      <c r="M112" s="143"/>
      <c r="N112" s="143"/>
      <c r="O112" s="143"/>
      <c r="P112" s="142"/>
      <c r="Q112" s="459"/>
      <c r="R112" s="457"/>
      <c r="S112" s="460"/>
      <c r="T112" s="457"/>
      <c r="U112" s="457"/>
      <c r="V112" s="457"/>
      <c r="X112" s="16"/>
      <c r="Y112" s="16"/>
      <c r="Z112" s="16"/>
      <c r="AA112" s="16"/>
      <c r="AB112" s="191"/>
      <c r="AC112" s="102" t="s">
        <v>570</v>
      </c>
      <c r="AD112" s="38"/>
      <c r="AE112" s="101"/>
      <c r="AF112" s="102"/>
      <c r="AG112" s="102"/>
      <c r="AI112" s="600"/>
      <c r="AJ112" s="593"/>
      <c r="AK112" s="593"/>
      <c r="AL112" s="593"/>
      <c r="AM112" s="593"/>
      <c r="AN112" s="593"/>
      <c r="AO112" s="593"/>
      <c r="AP112" s="593"/>
      <c r="AQ112" s="593"/>
      <c r="AR112" s="593"/>
      <c r="AS112" s="593"/>
      <c r="AT112" s="593"/>
      <c r="AU112" s="593"/>
      <c r="AV112" s="3"/>
      <c r="AW112" s="96"/>
      <c r="AX112" s="394"/>
      <c r="AY112" s="141" t="s">
        <v>604</v>
      </c>
      <c r="AZ112" s="184">
        <v>1187700</v>
      </c>
      <c r="BB112" s="166"/>
      <c r="BC112" s="166"/>
      <c r="BD112" s="250"/>
      <c r="BE112" s="257"/>
      <c r="BF112" s="256"/>
      <c r="BG112" s="258"/>
      <c r="BH112" s="258"/>
      <c r="BI112" s="250"/>
      <c r="BJ112" s="250"/>
      <c r="BK112" s="256"/>
      <c r="BL112" s="256"/>
      <c r="BN112" s="615"/>
      <c r="BO112" s="621"/>
      <c r="BP112" s="127"/>
      <c r="BQ112" s="127"/>
      <c r="BR112" s="127"/>
      <c r="BS112" s="126"/>
      <c r="BT112" s="495"/>
      <c r="BU112" s="495"/>
      <c r="BV112" s="495"/>
      <c r="BW112" s="495"/>
      <c r="BX112" s="495"/>
      <c r="BY112" s="495"/>
      <c r="CA112" s="197"/>
      <c r="CB112" s="198"/>
      <c r="CC112" s="196"/>
      <c r="CD112" s="198"/>
      <c r="CE112" s="198"/>
      <c r="CF112" s="198"/>
      <c r="CG112" s="198"/>
      <c r="CH112" s="198"/>
      <c r="CI112" s="198"/>
      <c r="CJ112" s="198"/>
      <c r="DE112" s="691" t="s">
        <v>593</v>
      </c>
      <c r="DF112" s="694" t="s">
        <v>594</v>
      </c>
      <c r="DG112" s="692"/>
      <c r="DH112" s="692"/>
      <c r="DI112" s="692"/>
      <c r="DJ112" s="692"/>
      <c r="DK112" s="692"/>
      <c r="DL112" s="692"/>
      <c r="DM112" s="692"/>
      <c r="DN112" s="692"/>
      <c r="DO112" s="692"/>
      <c r="DP112" s="692"/>
      <c r="DQ112" s="692"/>
      <c r="DR112" s="692"/>
      <c r="DS112" s="352"/>
      <c r="DT112" s="352"/>
      <c r="DU112" s="352"/>
      <c r="DV112" s="358"/>
      <c r="DX112" s="66" t="s">
        <v>478</v>
      </c>
      <c r="DY112" s="85" t="s">
        <v>478</v>
      </c>
      <c r="DZ112" s="66" t="s">
        <v>901</v>
      </c>
      <c r="EA112" s="67" t="s">
        <v>479</v>
      </c>
      <c r="EB112" s="404">
        <v>1162</v>
      </c>
      <c r="EC112" s="68"/>
      <c r="ED112" s="69">
        <v>1162</v>
      </c>
      <c r="EE112" s="69">
        <v>1162</v>
      </c>
      <c r="EF112" s="68"/>
      <c r="EG112" s="70"/>
      <c r="EH112" s="68"/>
      <c r="EI112" s="405">
        <v>290814</v>
      </c>
      <c r="EJ112" s="69"/>
      <c r="EK112" s="69">
        <v>290814</v>
      </c>
      <c r="EL112" s="69">
        <v>290814</v>
      </c>
      <c r="EM112" s="161">
        <v>0</v>
      </c>
      <c r="EN112" s="161"/>
      <c r="EO112" s="129"/>
      <c r="EP112" s="356"/>
      <c r="EQ112" s="356"/>
      <c r="ER112" s="356"/>
      <c r="ES112" s="302" t="s">
        <v>561</v>
      </c>
      <c r="ET112" s="301" t="s">
        <v>636</v>
      </c>
      <c r="EU112" s="303">
        <v>0</v>
      </c>
      <c r="EX112" s="310"/>
    </row>
    <row r="113" spans="1:154" ht="16.5" thickTop="1" thickBot="1">
      <c r="A113" s="80"/>
      <c r="B113" s="11"/>
      <c r="C113" s="11"/>
      <c r="D113" s="6"/>
      <c r="E113" s="420" t="s">
        <v>867</v>
      </c>
      <c r="F113" s="177" t="s">
        <v>351</v>
      </c>
      <c r="G113" s="178" t="s">
        <v>352</v>
      </c>
      <c r="H113" s="179" t="s">
        <v>289</v>
      </c>
      <c r="I113" s="12"/>
      <c r="K113" s="141"/>
      <c r="L113" s="142" t="s">
        <v>261</v>
      </c>
      <c r="M113" s="143"/>
      <c r="N113" s="143"/>
      <c r="O113" s="143"/>
      <c r="P113" s="142"/>
      <c r="Q113" s="459"/>
      <c r="R113" s="457"/>
      <c r="S113" s="460"/>
      <c r="T113" s="457"/>
      <c r="U113" s="457"/>
      <c r="V113" s="457"/>
      <c r="X113" s="16"/>
      <c r="Y113" s="16"/>
      <c r="Z113" s="16"/>
      <c r="AA113" s="16"/>
      <c r="AB113" s="191"/>
      <c r="AC113" s="734" t="s">
        <v>571</v>
      </c>
      <c r="AD113" s="38"/>
      <c r="AE113" s="101"/>
      <c r="AF113" s="102"/>
      <c r="AG113" s="102"/>
      <c r="AI113" s="600"/>
      <c r="AJ113" s="593"/>
      <c r="AK113" s="593"/>
      <c r="AL113" s="593"/>
      <c r="AM113" s="593"/>
      <c r="AN113" s="593"/>
      <c r="AO113" s="593"/>
      <c r="AP113" s="593"/>
      <c r="AQ113" s="593"/>
      <c r="AR113" s="593"/>
      <c r="AS113" s="593"/>
      <c r="AT113" s="593"/>
      <c r="AU113" s="593"/>
      <c r="AV113" s="3"/>
      <c r="AW113" s="96"/>
      <c r="AX113" s="394"/>
      <c r="AY113" s="97"/>
      <c r="AZ113" s="201"/>
      <c r="BB113" s="166"/>
      <c r="BC113" s="166"/>
      <c r="BD113" s="250"/>
      <c r="BE113" s="257"/>
      <c r="BF113" s="256"/>
      <c r="BG113" s="258"/>
      <c r="BH113" s="258"/>
      <c r="BI113" s="250"/>
      <c r="BJ113" s="250"/>
      <c r="BK113" s="256"/>
      <c r="BL113" s="256"/>
      <c r="BN113" s="615"/>
      <c r="BO113" s="126" t="s">
        <v>816</v>
      </c>
      <c r="BP113" s="127"/>
      <c r="BQ113" s="127"/>
      <c r="BR113" s="127"/>
      <c r="BS113" s="126"/>
      <c r="BT113" s="495"/>
      <c r="BU113" s="495"/>
      <c r="BV113" s="495"/>
      <c r="BW113" s="127"/>
      <c r="BX113" s="126"/>
      <c r="BY113" s="126"/>
      <c r="CA113" s="197" t="s">
        <v>886</v>
      </c>
      <c r="CB113" s="196" t="s">
        <v>887</v>
      </c>
      <c r="CC113" s="196"/>
      <c r="CD113" s="198"/>
      <c r="CE113" s="198"/>
      <c r="CF113" s="198"/>
      <c r="CG113" s="198"/>
      <c r="CH113" s="198"/>
      <c r="CI113" s="198"/>
      <c r="CJ113" s="198"/>
      <c r="DX113" s="71" t="s">
        <v>480</v>
      </c>
      <c r="DY113" s="86" t="s">
        <v>480</v>
      </c>
      <c r="DZ113" s="71" t="s">
        <v>901</v>
      </c>
      <c r="EA113" s="72" t="s">
        <v>481</v>
      </c>
      <c r="EB113" s="404">
        <v>9786</v>
      </c>
      <c r="EC113" s="56"/>
      <c r="ED113" s="57">
        <v>9786</v>
      </c>
      <c r="EE113" s="57"/>
      <c r="EF113" s="56"/>
      <c r="EG113" s="73">
        <v>1</v>
      </c>
      <c r="EH113" s="56"/>
      <c r="EI113" s="405">
        <v>2766992</v>
      </c>
      <c r="EJ113" s="57"/>
      <c r="EK113" s="57">
        <v>2766992</v>
      </c>
      <c r="EL113" s="57">
        <v>2766992</v>
      </c>
      <c r="EM113" s="158">
        <v>0</v>
      </c>
      <c r="EN113" s="158"/>
      <c r="EO113" s="58"/>
      <c r="EP113" s="356"/>
      <c r="EQ113" s="356"/>
      <c r="ER113" s="356"/>
      <c r="ES113" s="302" t="s">
        <v>637</v>
      </c>
      <c r="ET113" s="301" t="s">
        <v>638</v>
      </c>
      <c r="EU113" s="303">
        <v>530753</v>
      </c>
      <c r="EX113" s="310"/>
    </row>
    <row r="114" spans="1:154" ht="16.5" thickBot="1">
      <c r="A114" s="763"/>
      <c r="B114" s="767"/>
      <c r="C114" s="767"/>
      <c r="D114" s="180" t="s">
        <v>674</v>
      </c>
      <c r="E114" s="768">
        <f>F114-E115</f>
        <v>4067</v>
      </c>
      <c r="F114" s="769">
        <v>5290</v>
      </c>
      <c r="G114" s="770">
        <f>E115*-1</f>
        <v>-1223</v>
      </c>
      <c r="H114" s="770">
        <f>SUM(F114:G114)</f>
        <v>4067</v>
      </c>
      <c r="I114" s="12"/>
      <c r="K114" s="141"/>
      <c r="L114" s="142" t="s">
        <v>870</v>
      </c>
      <c r="M114" s="143"/>
      <c r="N114" s="143"/>
      <c r="O114" s="143"/>
      <c r="P114" s="142"/>
      <c r="Q114" s="459"/>
      <c r="R114" s="457"/>
      <c r="S114" s="460"/>
      <c r="T114" s="457"/>
      <c r="U114" s="457"/>
      <c r="V114" s="457"/>
      <c r="X114" s="16"/>
      <c r="Y114" s="16"/>
      <c r="Z114" s="16"/>
      <c r="AA114" s="16"/>
      <c r="AB114" s="486"/>
      <c r="AC114" s="102"/>
      <c r="AD114" s="38"/>
      <c r="AE114" s="101"/>
      <c r="AF114" s="102"/>
      <c r="AG114" s="102"/>
      <c r="AI114" s="601"/>
      <c r="AJ114" s="5"/>
      <c r="AK114" s="602"/>
      <c r="AL114" s="3"/>
      <c r="AM114" s="3"/>
      <c r="AN114" s="3"/>
      <c r="AO114" s="3"/>
      <c r="AP114" s="3"/>
      <c r="AQ114" s="3"/>
      <c r="AR114" s="3"/>
      <c r="AS114" s="3"/>
      <c r="AT114" s="3"/>
      <c r="AU114" s="3"/>
      <c r="AV114" s="3"/>
      <c r="AW114" s="395"/>
      <c r="AX114" s="396"/>
      <c r="AY114" s="202"/>
      <c r="AZ114" s="203"/>
      <c r="BN114" s="615"/>
      <c r="BO114" s="126" t="s">
        <v>834</v>
      </c>
      <c r="BP114" s="127"/>
      <c r="BQ114" s="127"/>
      <c r="BR114" s="127"/>
      <c r="BS114" s="126"/>
      <c r="BT114" s="495"/>
      <c r="BU114" s="495"/>
      <c r="BV114" s="495"/>
      <c r="BW114" s="127"/>
      <c r="BX114" s="126"/>
      <c r="BY114" s="126"/>
      <c r="CA114" s="197"/>
      <c r="CB114" s="196" t="s">
        <v>888</v>
      </c>
      <c r="CC114" s="196"/>
      <c r="CD114" s="198"/>
      <c r="CE114" s="198"/>
      <c r="CF114" s="198"/>
      <c r="CG114" s="198"/>
      <c r="CH114" s="198"/>
      <c r="CI114" s="198"/>
      <c r="CJ114" s="198"/>
      <c r="DX114" s="60" t="s">
        <v>480</v>
      </c>
      <c r="DY114" s="84" t="s">
        <v>105</v>
      </c>
      <c r="DZ114" s="60" t="s">
        <v>8</v>
      </c>
      <c r="EA114" s="61" t="s">
        <v>106</v>
      </c>
      <c r="EB114" s="404">
        <v>0</v>
      </c>
      <c r="EC114" s="62"/>
      <c r="ED114" s="63">
        <v>0</v>
      </c>
      <c r="EE114" s="63">
        <v>9786</v>
      </c>
      <c r="EF114" s="62"/>
      <c r="EG114" s="64">
        <v>0</v>
      </c>
      <c r="EH114" s="62"/>
      <c r="EI114" s="405">
        <v>0</v>
      </c>
      <c r="EJ114" s="63"/>
      <c r="EK114" s="63">
        <v>0</v>
      </c>
      <c r="EL114" s="65"/>
      <c r="EM114" s="160"/>
      <c r="EN114" s="160"/>
      <c r="EO114" s="128"/>
      <c r="EP114" s="356"/>
      <c r="EQ114" s="356"/>
      <c r="ER114" s="356"/>
      <c r="ES114" s="302" t="s">
        <v>639</v>
      </c>
      <c r="ET114" s="301" t="s">
        <v>640</v>
      </c>
      <c r="EU114" s="303">
        <v>720118</v>
      </c>
      <c r="EX114" s="310"/>
    </row>
    <row r="115" spans="1:154" ht="15.75">
      <c r="A115" s="763"/>
      <c r="B115" s="767"/>
      <c r="C115" s="767"/>
      <c r="D115" s="180" t="s">
        <v>675</v>
      </c>
      <c r="E115" s="771">
        <v>1223</v>
      </c>
      <c r="F115" s="12"/>
      <c r="G115" s="770">
        <f>E115</f>
        <v>1223</v>
      </c>
      <c r="H115" s="770">
        <f>SUM(F115:G115)</f>
        <v>1223</v>
      </c>
      <c r="I115" s="12"/>
      <c r="K115" s="141"/>
      <c r="L115" s="142" t="s">
        <v>840</v>
      </c>
      <c r="M115" s="143"/>
      <c r="N115" s="143"/>
      <c r="O115" s="143"/>
      <c r="P115" s="142"/>
      <c r="Q115" s="459"/>
      <c r="R115" s="457"/>
      <c r="S115" s="460"/>
      <c r="T115" s="457"/>
      <c r="U115" s="457"/>
      <c r="V115" s="457"/>
      <c r="X115" s="16"/>
      <c r="Y115" s="16"/>
      <c r="Z115" s="16"/>
      <c r="AA115" s="16"/>
      <c r="AB115" s="486"/>
      <c r="AC115" s="102"/>
      <c r="AD115" s="38"/>
      <c r="AE115" s="101"/>
      <c r="AF115" s="102"/>
      <c r="AG115" s="102"/>
      <c r="AI115" s="365"/>
      <c r="AJ115" s="306"/>
      <c r="AK115" s="306"/>
      <c r="AL115" s="306"/>
      <c r="AM115" s="306"/>
      <c r="AN115" s="306"/>
      <c r="AO115" s="306"/>
      <c r="AP115" s="306"/>
      <c r="AQ115" s="306"/>
      <c r="AR115" s="306"/>
      <c r="AS115" s="306"/>
      <c r="AT115" s="306"/>
      <c r="AU115" s="306"/>
      <c r="AV115" s="306"/>
      <c r="AW115" s="97"/>
      <c r="AX115" s="394"/>
      <c r="AY115" s="97"/>
      <c r="AZ115" s="397"/>
      <c r="BN115" s="615"/>
      <c r="BO115" s="126" t="s">
        <v>835</v>
      </c>
      <c r="BP115" s="127"/>
      <c r="BQ115" s="127"/>
      <c r="BR115" s="127"/>
      <c r="BS115" s="126"/>
      <c r="BT115" s="495"/>
      <c r="BU115" s="495"/>
      <c r="BV115" s="495"/>
      <c r="BW115" s="127"/>
      <c r="BX115" s="126"/>
      <c r="BY115" s="126"/>
      <c r="CA115" s="197"/>
      <c r="CB115" s="196" t="s">
        <v>587</v>
      </c>
      <c r="CC115" s="196"/>
      <c r="CD115" s="198"/>
      <c r="CE115" s="198"/>
      <c r="CF115" s="198"/>
      <c r="CG115" s="198"/>
      <c r="CH115" s="198"/>
      <c r="CI115" s="198"/>
      <c r="CJ115" s="198"/>
      <c r="DX115" s="71" t="s">
        <v>482</v>
      </c>
      <c r="DY115" s="86" t="s">
        <v>482</v>
      </c>
      <c r="DZ115" s="71" t="s">
        <v>901</v>
      </c>
      <c r="EA115" s="72" t="s">
        <v>107</v>
      </c>
      <c r="EB115" s="404">
        <v>9220</v>
      </c>
      <c r="EC115" s="56"/>
      <c r="ED115" s="57">
        <v>9220</v>
      </c>
      <c r="EE115" s="57"/>
      <c r="EF115" s="56"/>
      <c r="EG115" s="73">
        <v>0.94758478931140799</v>
      </c>
      <c r="EH115" s="56"/>
      <c r="EI115" s="405">
        <v>4180008</v>
      </c>
      <c r="EJ115" s="57"/>
      <c r="EK115" s="57">
        <v>3960912</v>
      </c>
      <c r="EL115" s="57">
        <v>4180008</v>
      </c>
      <c r="EM115" s="158">
        <v>0</v>
      </c>
      <c r="EN115" s="158"/>
      <c r="EO115" s="58"/>
      <c r="EP115" s="356"/>
      <c r="EQ115" s="356"/>
      <c r="ER115" s="356"/>
      <c r="ES115" s="302" t="s">
        <v>641</v>
      </c>
      <c r="ET115" s="301" t="s">
        <v>642</v>
      </c>
      <c r="EU115" s="303">
        <v>0</v>
      </c>
      <c r="EX115" s="310"/>
    </row>
    <row r="116" spans="1:154" ht="15.75">
      <c r="A116" s="763"/>
      <c r="B116" s="767"/>
      <c r="C116" s="767"/>
      <c r="D116" s="180" t="s">
        <v>673</v>
      </c>
      <c r="E116" s="286"/>
      <c r="F116" s="12"/>
      <c r="G116" s="12"/>
      <c r="H116" s="12"/>
      <c r="I116" s="12"/>
      <c r="K116" s="141" t="s">
        <v>871</v>
      </c>
      <c r="L116" s="142" t="s">
        <v>872</v>
      </c>
      <c r="M116" s="143"/>
      <c r="N116" s="143"/>
      <c r="O116" s="143"/>
      <c r="P116" s="142"/>
      <c r="Q116" s="459"/>
      <c r="R116" s="457"/>
      <c r="S116" s="460"/>
      <c r="T116" s="457"/>
      <c r="U116" s="457"/>
      <c r="V116" s="457"/>
      <c r="AW116" s="1"/>
      <c r="AX116" s="1"/>
      <c r="AY116" s="3"/>
      <c r="AZ116" s="3"/>
      <c r="BN116" s="615"/>
      <c r="BO116" s="126" t="s">
        <v>576</v>
      </c>
      <c r="BP116" s="127"/>
      <c r="BQ116" s="127"/>
      <c r="BR116" s="127"/>
      <c r="BS116" s="126"/>
      <c r="BT116" s="495"/>
      <c r="BU116" s="495"/>
      <c r="BV116" s="495"/>
      <c r="BW116" s="127"/>
      <c r="BX116" s="126"/>
      <c r="BY116" s="126"/>
      <c r="CA116" s="196"/>
      <c r="CB116" s="196" t="s">
        <v>889</v>
      </c>
      <c r="CC116" s="196"/>
      <c r="CD116" s="198"/>
      <c r="CE116" s="198"/>
      <c r="CF116" s="198"/>
      <c r="CG116" s="198"/>
      <c r="CH116" s="198"/>
      <c r="CI116" s="198"/>
      <c r="CJ116" s="198"/>
      <c r="DX116" s="54" t="s">
        <v>482</v>
      </c>
      <c r="DY116" s="83" t="s">
        <v>108</v>
      </c>
      <c r="DZ116" s="54" t="s">
        <v>8</v>
      </c>
      <c r="EA116" s="55" t="s">
        <v>109</v>
      </c>
      <c r="EB116" s="404">
        <v>166</v>
      </c>
      <c r="EC116" s="51"/>
      <c r="ED116" s="50">
        <v>166</v>
      </c>
      <c r="EE116" s="48"/>
      <c r="EF116" s="51"/>
      <c r="EG116" s="52">
        <v>1.7060637204522097E-2</v>
      </c>
      <c r="EH116" s="51"/>
      <c r="EI116" s="405">
        <v>0</v>
      </c>
      <c r="EJ116" s="50"/>
      <c r="EK116" s="50">
        <v>71314</v>
      </c>
      <c r="EL116" s="53"/>
      <c r="EM116" s="159"/>
      <c r="EN116" s="159"/>
      <c r="EO116" s="49"/>
      <c r="EP116" s="356"/>
      <c r="EQ116" s="356"/>
      <c r="ER116" s="356"/>
      <c r="ES116" s="302" t="s">
        <v>643</v>
      </c>
      <c r="ET116" s="301" t="s">
        <v>644</v>
      </c>
      <c r="EU116" s="303">
        <v>8076514</v>
      </c>
      <c r="EX116" s="310"/>
    </row>
    <row r="117" spans="1:154" ht="16.5" thickBot="1">
      <c r="A117" s="763"/>
      <c r="B117" s="772"/>
      <c r="C117" s="772"/>
      <c r="D117" s="182" t="s">
        <v>286</v>
      </c>
      <c r="E117" s="773">
        <f>SUM(E114:E116)</f>
        <v>5290</v>
      </c>
      <c r="F117" s="183">
        <f>SUM(F114:F116)</f>
        <v>5290</v>
      </c>
      <c r="G117" s="183">
        <f>SUM(G114:G116)</f>
        <v>0</v>
      </c>
      <c r="H117" s="183">
        <f>SUM(H114:H116)</f>
        <v>5290</v>
      </c>
      <c r="I117" s="12"/>
      <c r="K117" s="142"/>
      <c r="L117" s="142"/>
      <c r="M117" s="143"/>
      <c r="N117" s="143"/>
      <c r="O117" s="143"/>
      <c r="P117" s="142"/>
      <c r="Q117" s="459"/>
      <c r="R117" s="457"/>
      <c r="S117" s="460"/>
      <c r="T117" s="457"/>
      <c r="U117" s="457"/>
      <c r="V117" s="457"/>
      <c r="AV117" s="207"/>
      <c r="AW117" s="1"/>
      <c r="AX117" s="1"/>
      <c r="AY117" s="3"/>
      <c r="AZ117" s="606"/>
      <c r="BN117" s="615"/>
      <c r="BO117" s="126" t="s">
        <v>861</v>
      </c>
      <c r="BP117" s="127"/>
      <c r="BQ117" s="127"/>
      <c r="BR117" s="127"/>
      <c r="BS117" s="126"/>
      <c r="BT117" s="495"/>
      <c r="BU117" s="495"/>
      <c r="BV117" s="495"/>
      <c r="BW117" s="127"/>
      <c r="BX117" s="126"/>
      <c r="BY117" s="126"/>
      <c r="CA117" s="196"/>
      <c r="CB117" s="196"/>
      <c r="CC117" s="196"/>
      <c r="CD117" s="198"/>
      <c r="CE117" s="198"/>
      <c r="CF117" s="198"/>
      <c r="CG117" s="198"/>
      <c r="CH117" s="198"/>
      <c r="CI117" s="198"/>
      <c r="CJ117" s="198"/>
      <c r="DX117" s="48">
        <v>540</v>
      </c>
      <c r="DY117" s="163" t="s">
        <v>824</v>
      </c>
      <c r="DZ117" s="54" t="s">
        <v>8</v>
      </c>
      <c r="EA117" s="163" t="s">
        <v>825</v>
      </c>
      <c r="EB117" s="404">
        <v>344</v>
      </c>
      <c r="EC117" s="51"/>
      <c r="ED117" s="50">
        <v>344</v>
      </c>
      <c r="EE117" s="50">
        <v>9730</v>
      </c>
      <c r="EF117" s="51"/>
      <c r="EG117" s="52">
        <v>3.5354573484069889E-2</v>
      </c>
      <c r="EH117" s="51"/>
      <c r="EI117" s="405">
        <v>0</v>
      </c>
      <c r="EJ117" s="50"/>
      <c r="EK117" s="50">
        <v>147782</v>
      </c>
      <c r="EL117" s="53"/>
      <c r="EM117" s="159"/>
      <c r="EN117" s="159"/>
      <c r="EO117" s="49"/>
      <c r="EP117" s="356"/>
      <c r="EQ117" s="356"/>
      <c r="ER117" s="356"/>
      <c r="ES117" s="302" t="s">
        <v>645</v>
      </c>
      <c r="ET117" s="301" t="s">
        <v>646</v>
      </c>
      <c r="EU117" s="303">
        <v>2190452</v>
      </c>
      <c r="EX117" s="310"/>
    </row>
    <row r="118" spans="1:154" ht="15.75" thickTop="1">
      <c r="A118" s="763"/>
      <c r="B118" s="765"/>
      <c r="C118" s="765"/>
      <c r="D118" s="774"/>
      <c r="E118" s="774"/>
      <c r="F118" s="774"/>
      <c r="G118" s="13"/>
      <c r="H118" s="6"/>
      <c r="I118" s="12"/>
      <c r="AV118" s="207"/>
      <c r="AW118" s="1"/>
      <c r="AX118" s="1"/>
      <c r="AY118" s="3"/>
      <c r="AZ118" s="606"/>
      <c r="BN118" s="615"/>
      <c r="BO118" s="126"/>
      <c r="BP118" s="127"/>
      <c r="BQ118" s="127"/>
      <c r="BR118" s="127"/>
      <c r="BS118" s="126"/>
      <c r="BT118" s="495"/>
      <c r="BU118" s="495"/>
      <c r="BV118" s="495"/>
      <c r="BW118" s="127"/>
      <c r="BX118" s="126"/>
      <c r="BY118" s="126"/>
      <c r="DX118" s="71" t="s">
        <v>484</v>
      </c>
      <c r="DY118" s="86" t="s">
        <v>484</v>
      </c>
      <c r="DZ118" s="71" t="s">
        <v>901</v>
      </c>
      <c r="EA118" s="72" t="s">
        <v>485</v>
      </c>
      <c r="EB118" s="404">
        <v>11782</v>
      </c>
      <c r="EC118" s="56"/>
      <c r="ED118" s="57">
        <v>11782</v>
      </c>
      <c r="EE118" s="57"/>
      <c r="EF118" s="56"/>
      <c r="EG118" s="73">
        <v>0.89298165832954368</v>
      </c>
      <c r="EH118" s="56"/>
      <c r="EI118" s="405">
        <v>518788</v>
      </c>
      <c r="EJ118" s="57"/>
      <c r="EK118" s="57">
        <v>463268</v>
      </c>
      <c r="EL118" s="57">
        <v>518788</v>
      </c>
      <c r="EM118" s="158">
        <v>0</v>
      </c>
      <c r="EN118" s="158"/>
      <c r="EO118" s="58"/>
      <c r="EP118" s="356"/>
      <c r="EQ118" s="356"/>
      <c r="ER118" s="356"/>
      <c r="ES118" s="302" t="s">
        <v>647</v>
      </c>
      <c r="ET118" s="301" t="s">
        <v>648</v>
      </c>
      <c r="EU118" s="303">
        <v>3243604</v>
      </c>
      <c r="EX118" s="310"/>
    </row>
    <row r="119" spans="1:154" ht="15">
      <c r="A119" s="421"/>
      <c r="B119" s="11"/>
      <c r="C119" s="11"/>
      <c r="D119" s="12"/>
      <c r="E119" s="775" t="s">
        <v>919</v>
      </c>
      <c r="F119" s="775"/>
      <c r="G119" s="776"/>
      <c r="H119" s="6"/>
      <c r="I119" s="12"/>
      <c r="AV119" s="207"/>
      <c r="AW119" s="1"/>
      <c r="AX119" s="398"/>
      <c r="AY119" s="3"/>
      <c r="AZ119" s="607"/>
      <c r="BN119" s="615"/>
      <c r="BO119" s="126" t="s">
        <v>862</v>
      </c>
      <c r="BP119" s="127"/>
      <c r="BQ119" s="127"/>
      <c r="BR119" s="127"/>
      <c r="BS119" s="126"/>
      <c r="BT119" s="495"/>
      <c r="BU119" s="495"/>
      <c r="BV119" s="495"/>
      <c r="BW119" s="127"/>
      <c r="BX119" s="126"/>
      <c r="BY119" s="126"/>
      <c r="DX119" s="60" t="s">
        <v>484</v>
      </c>
      <c r="DY119" s="84" t="s">
        <v>110</v>
      </c>
      <c r="DZ119" s="60" t="s">
        <v>8</v>
      </c>
      <c r="EA119" s="61" t="s">
        <v>111</v>
      </c>
      <c r="EB119" s="404">
        <v>1412</v>
      </c>
      <c r="EC119" s="62"/>
      <c r="ED119" s="63">
        <v>1412</v>
      </c>
      <c r="EE119" s="63">
        <v>13194</v>
      </c>
      <c r="EF119" s="62"/>
      <c r="EG119" s="64">
        <v>0.10701834167045626</v>
      </c>
      <c r="EH119" s="62"/>
      <c r="EI119" s="405">
        <v>0</v>
      </c>
      <c r="EJ119" s="63"/>
      <c r="EK119" s="63">
        <v>55520</v>
      </c>
      <c r="EL119" s="65"/>
      <c r="EM119" s="160"/>
      <c r="EN119" s="160"/>
      <c r="EO119" s="128"/>
      <c r="EP119" s="356"/>
      <c r="EQ119" s="356"/>
      <c r="ER119" s="356"/>
      <c r="ES119" s="302" t="s">
        <v>649</v>
      </c>
      <c r="ET119" s="301" t="s">
        <v>650</v>
      </c>
      <c r="EU119" s="303">
        <v>2417819</v>
      </c>
      <c r="EX119" s="310"/>
    </row>
    <row r="120" spans="1:154" ht="15">
      <c r="A120" s="421"/>
      <c r="B120" s="11"/>
      <c r="C120" s="11"/>
      <c r="D120" s="12"/>
      <c r="E120" s="12"/>
      <c r="F120" s="12"/>
      <c r="G120" s="13"/>
      <c r="H120" s="6"/>
      <c r="I120" s="12"/>
      <c r="M120" s="310"/>
      <c r="N120" s="310"/>
      <c r="O120" s="310"/>
      <c r="P120" s="310"/>
      <c r="Q120" s="310"/>
      <c r="R120" s="310"/>
      <c r="S120" s="310"/>
      <c r="T120" s="310"/>
      <c r="U120" s="310"/>
      <c r="V120" s="310"/>
      <c r="AV120" s="207"/>
      <c r="AW120" s="1"/>
      <c r="AX120" s="398"/>
      <c r="AY120" s="3"/>
      <c r="AZ120" s="606"/>
      <c r="BN120" s="615"/>
      <c r="BO120" s="126" t="s">
        <v>577</v>
      </c>
      <c r="BP120" s="127"/>
      <c r="BQ120" s="127"/>
      <c r="BR120" s="127"/>
      <c r="BS120" s="126"/>
      <c r="BT120" s="495"/>
      <c r="BU120" s="495"/>
      <c r="BV120" s="495"/>
      <c r="BW120" s="127"/>
      <c r="BX120" s="126"/>
      <c r="BY120" s="126"/>
      <c r="DX120" s="66" t="s">
        <v>486</v>
      </c>
      <c r="DY120" s="85" t="s">
        <v>486</v>
      </c>
      <c r="DZ120" s="66" t="s">
        <v>901</v>
      </c>
      <c r="EA120" s="67" t="s">
        <v>487</v>
      </c>
      <c r="EB120" s="404">
        <v>4367</v>
      </c>
      <c r="EC120" s="68"/>
      <c r="ED120" s="69">
        <v>4367</v>
      </c>
      <c r="EE120" s="69">
        <v>4367</v>
      </c>
      <c r="EF120" s="68"/>
      <c r="EG120" s="70"/>
      <c r="EH120" s="68"/>
      <c r="EI120" s="405">
        <v>0</v>
      </c>
      <c r="EJ120" s="69"/>
      <c r="EK120" s="69">
        <v>0</v>
      </c>
      <c r="EL120" s="69">
        <v>0</v>
      </c>
      <c r="EM120" s="161">
        <v>0</v>
      </c>
      <c r="EN120" s="161"/>
      <c r="EO120" s="129"/>
      <c r="EP120" s="356"/>
      <c r="EQ120" s="356"/>
      <c r="ER120" s="356"/>
      <c r="ES120" s="302" t="s">
        <v>651</v>
      </c>
      <c r="ET120" s="301" t="s">
        <v>652</v>
      </c>
      <c r="EU120" s="303">
        <v>32622</v>
      </c>
      <c r="EV120" s="310"/>
      <c r="EX120" s="310"/>
    </row>
    <row r="121" spans="1:154" ht="15.75" thickBot="1">
      <c r="A121" s="421"/>
      <c r="B121" s="11"/>
      <c r="C121" s="11"/>
      <c r="D121" s="12"/>
      <c r="E121" s="13"/>
      <c r="F121" s="13"/>
      <c r="G121" s="13"/>
      <c r="H121" s="6"/>
      <c r="I121" s="12"/>
      <c r="AV121" s="207"/>
      <c r="AW121" s="1"/>
      <c r="AX121" s="4"/>
      <c r="AY121" s="4"/>
      <c r="AZ121" s="608"/>
      <c r="BN121" s="615"/>
      <c r="BO121" s="126" t="s">
        <v>578</v>
      </c>
      <c r="BP121" s="127"/>
      <c r="BQ121" s="127"/>
      <c r="BR121" s="127"/>
      <c r="BS121" s="126"/>
      <c r="BT121" s="495"/>
      <c r="BU121" s="495"/>
      <c r="BV121" s="495"/>
      <c r="BW121" s="127"/>
      <c r="BX121" s="126"/>
      <c r="BY121" s="126"/>
      <c r="DX121" s="66" t="s">
        <v>488</v>
      </c>
      <c r="DY121" s="85" t="s">
        <v>488</v>
      </c>
      <c r="DZ121" s="66" t="s">
        <v>901</v>
      </c>
      <c r="EA121" s="67" t="s">
        <v>489</v>
      </c>
      <c r="EB121" s="404">
        <v>2581</v>
      </c>
      <c r="EC121" s="68"/>
      <c r="ED121" s="69">
        <v>2581</v>
      </c>
      <c r="EE121" s="69">
        <v>2581</v>
      </c>
      <c r="EF121" s="68"/>
      <c r="EG121" s="70"/>
      <c r="EH121" s="68"/>
      <c r="EI121" s="405">
        <v>107247</v>
      </c>
      <c r="EJ121" s="69"/>
      <c r="EK121" s="69">
        <v>107247</v>
      </c>
      <c r="EL121" s="69">
        <v>107247</v>
      </c>
      <c r="EM121" s="161">
        <v>0</v>
      </c>
      <c r="EN121" s="161"/>
      <c r="EO121" s="129"/>
      <c r="EP121" s="356"/>
      <c r="EQ121" s="356"/>
      <c r="ER121" s="356"/>
      <c r="ES121" s="309"/>
      <c r="ET121" s="304" t="s">
        <v>206</v>
      </c>
      <c r="EU121" s="787">
        <v>3830863</v>
      </c>
    </row>
    <row r="122" spans="1:154" ht="15.75" thickBot="1">
      <c r="A122" s="75"/>
      <c r="B122" s="11"/>
      <c r="C122" s="11"/>
      <c r="D122" s="12"/>
      <c r="E122" s="13"/>
      <c r="F122" s="13"/>
      <c r="G122" s="13"/>
      <c r="H122" s="6"/>
      <c r="I122" s="12"/>
      <c r="AV122" s="207"/>
      <c r="AW122" s="1"/>
      <c r="AX122" s="399"/>
      <c r="AY122" s="3"/>
      <c r="AZ122" s="400"/>
      <c r="BN122" s="615"/>
      <c r="BO122" s="126" t="s">
        <v>579</v>
      </c>
      <c r="BP122" s="127"/>
      <c r="BQ122" s="127"/>
      <c r="BR122" s="127"/>
      <c r="BS122" s="126"/>
      <c r="BT122" s="495"/>
      <c r="BU122" s="495"/>
      <c r="BV122" s="495"/>
      <c r="BW122" s="127"/>
      <c r="BX122" s="126"/>
      <c r="BY122" s="126"/>
      <c r="DX122" s="66" t="s">
        <v>490</v>
      </c>
      <c r="DY122" s="85" t="s">
        <v>490</v>
      </c>
      <c r="DZ122" s="66" t="s">
        <v>901</v>
      </c>
      <c r="EA122" s="67" t="s">
        <v>491</v>
      </c>
      <c r="EB122" s="404">
        <v>3789</v>
      </c>
      <c r="EC122" s="68"/>
      <c r="ED122" s="69">
        <v>3789</v>
      </c>
      <c r="EE122" s="69">
        <v>3789</v>
      </c>
      <c r="EF122" s="68"/>
      <c r="EG122" s="70"/>
      <c r="EH122" s="68"/>
      <c r="EI122" s="405">
        <v>1563000</v>
      </c>
      <c r="EJ122" s="69"/>
      <c r="EK122" s="69">
        <v>1563000</v>
      </c>
      <c r="EL122" s="69">
        <v>1563000</v>
      </c>
      <c r="EM122" s="161">
        <v>0</v>
      </c>
      <c r="EN122" s="161"/>
      <c r="EO122" s="129"/>
      <c r="EP122" s="356"/>
      <c r="EQ122" s="356"/>
      <c r="ER122" s="356"/>
      <c r="ES122" s="2324" t="s">
        <v>654</v>
      </c>
      <c r="ET122" s="2325"/>
      <c r="EU122" s="414">
        <v>225704840</v>
      </c>
      <c r="EV122" s="310"/>
    </row>
    <row r="123" spans="1:154" ht="15">
      <c r="A123" s="75"/>
      <c r="B123" s="11"/>
      <c r="C123" s="11"/>
      <c r="D123" s="12"/>
      <c r="E123" s="13"/>
      <c r="F123" s="13"/>
      <c r="G123" s="13"/>
      <c r="H123" s="6"/>
      <c r="AV123" s="207"/>
      <c r="AW123" s="1"/>
      <c r="AX123" s="1"/>
      <c r="AY123" s="3"/>
      <c r="AZ123" s="606"/>
      <c r="BN123" s="615"/>
      <c r="BO123" s="126" t="s">
        <v>580</v>
      </c>
      <c r="BP123" s="127"/>
      <c r="BQ123" s="127"/>
      <c r="BR123" s="127"/>
      <c r="BS123" s="126"/>
      <c r="BT123" s="495"/>
      <c r="BU123" s="495"/>
      <c r="BV123" s="495"/>
      <c r="BW123" s="127"/>
      <c r="BX123" s="126"/>
      <c r="BY123" s="126"/>
      <c r="DX123" s="66" t="s">
        <v>492</v>
      </c>
      <c r="DY123" s="85" t="s">
        <v>492</v>
      </c>
      <c r="DZ123" s="66" t="s">
        <v>901</v>
      </c>
      <c r="EA123" s="67" t="s">
        <v>493</v>
      </c>
      <c r="EB123" s="404">
        <v>6403</v>
      </c>
      <c r="EC123" s="68"/>
      <c r="ED123" s="69">
        <v>6403</v>
      </c>
      <c r="EE123" s="69">
        <v>6403</v>
      </c>
      <c r="EF123" s="68"/>
      <c r="EG123" s="70"/>
      <c r="EH123" s="68"/>
      <c r="EI123" s="405">
        <v>2044932</v>
      </c>
      <c r="EJ123" s="69"/>
      <c r="EK123" s="69">
        <v>2044932</v>
      </c>
      <c r="EL123" s="69">
        <v>2044932</v>
      </c>
      <c r="EM123" s="161">
        <v>0</v>
      </c>
      <c r="EN123" s="161"/>
      <c r="EO123" s="129"/>
      <c r="EP123" s="356"/>
      <c r="EQ123" s="356"/>
      <c r="ER123" s="356"/>
      <c r="ES123" s="282"/>
    </row>
    <row r="124" spans="1:154" ht="15">
      <c r="AV124" s="207"/>
      <c r="AW124" s="1"/>
      <c r="AX124" s="1"/>
      <c r="AY124" s="3"/>
      <c r="AZ124" s="400"/>
      <c r="BN124" s="615"/>
      <c r="BO124" s="126" t="s">
        <v>581</v>
      </c>
      <c r="BP124" s="127"/>
      <c r="BQ124" s="127"/>
      <c r="BR124" s="127"/>
      <c r="BS124" s="126"/>
      <c r="BT124" s="495"/>
      <c r="BU124" s="495"/>
      <c r="BV124" s="495"/>
      <c r="BW124" s="127"/>
      <c r="BX124" s="126"/>
      <c r="BY124" s="126"/>
      <c r="DX124" s="71" t="s">
        <v>494</v>
      </c>
      <c r="DY124" s="86" t="s">
        <v>494</v>
      </c>
      <c r="DZ124" s="71" t="s">
        <v>901</v>
      </c>
      <c r="EA124" s="72" t="s">
        <v>669</v>
      </c>
      <c r="EB124" s="404">
        <v>137497</v>
      </c>
      <c r="EC124" s="56"/>
      <c r="ED124" s="57">
        <v>137497</v>
      </c>
      <c r="EE124" s="57"/>
      <c r="EF124" s="56"/>
      <c r="EG124" s="73">
        <v>0.95195796061923621</v>
      </c>
      <c r="EH124" s="56"/>
      <c r="EI124" s="405">
        <v>0</v>
      </c>
      <c r="EJ124" s="57"/>
      <c r="EK124" s="57">
        <v>0</v>
      </c>
      <c r="EL124" s="57">
        <v>0</v>
      </c>
      <c r="EM124" s="158">
        <v>0</v>
      </c>
      <c r="EN124" s="158"/>
      <c r="EO124" s="58"/>
      <c r="EP124" s="356"/>
      <c r="EQ124" s="356"/>
      <c r="ER124" s="356"/>
      <c r="ES124" s="788"/>
      <c r="EU124" s="104">
        <v>81</v>
      </c>
    </row>
    <row r="125" spans="1:154" ht="15">
      <c r="AV125" s="207"/>
      <c r="AW125" s="1"/>
      <c r="AX125" s="1"/>
      <c r="AY125" s="3"/>
      <c r="AZ125" s="400"/>
      <c r="BN125" s="615"/>
      <c r="BO125" s="126" t="s">
        <v>612</v>
      </c>
      <c r="BP125" s="127"/>
      <c r="BQ125" s="127"/>
      <c r="BR125" s="127"/>
      <c r="BS125" s="126"/>
      <c r="BT125" s="495"/>
      <c r="BU125" s="495"/>
      <c r="BV125" s="495"/>
      <c r="BW125" s="127"/>
      <c r="BX125" s="126"/>
      <c r="BY125" s="126"/>
      <c r="DX125" s="54" t="s">
        <v>494</v>
      </c>
      <c r="DY125" s="83" t="s">
        <v>112</v>
      </c>
      <c r="DZ125" s="54" t="s">
        <v>8</v>
      </c>
      <c r="EA125" s="55" t="s">
        <v>113</v>
      </c>
      <c r="EB125" s="404">
        <v>197</v>
      </c>
      <c r="EC125" s="51"/>
      <c r="ED125" s="50">
        <v>197</v>
      </c>
      <c r="EE125" s="50"/>
      <c r="EF125" s="51"/>
      <c r="EG125" s="52">
        <v>1.3639258910520923E-3</v>
      </c>
      <c r="EH125" s="51"/>
      <c r="EI125" s="405">
        <v>0</v>
      </c>
      <c r="EJ125" s="50"/>
      <c r="EK125" s="50">
        <v>0</v>
      </c>
      <c r="EL125" s="53"/>
      <c r="EM125" s="159"/>
      <c r="EN125" s="159"/>
      <c r="EO125" s="49"/>
      <c r="EP125" s="356"/>
      <c r="EQ125" s="356"/>
      <c r="ER125" s="356"/>
      <c r="EU125" s="310"/>
    </row>
    <row r="126" spans="1:154" ht="15">
      <c r="AV126" s="207"/>
      <c r="AW126" s="207"/>
      <c r="AX126" s="207"/>
      <c r="AY126" s="207"/>
      <c r="AZ126" s="207"/>
      <c r="BN126" s="615"/>
      <c r="BO126" s="126" t="s">
        <v>613</v>
      </c>
      <c r="BP126" s="127"/>
      <c r="BQ126" s="127"/>
      <c r="BR126" s="127"/>
      <c r="BS126" s="126"/>
      <c r="BT126" s="495"/>
      <c r="BU126" s="495"/>
      <c r="BV126" s="495"/>
      <c r="BW126" s="127"/>
      <c r="BX126" s="126"/>
      <c r="BY126" s="126"/>
      <c r="DX126" s="54" t="s">
        <v>494</v>
      </c>
      <c r="DY126" s="83" t="s">
        <v>114</v>
      </c>
      <c r="DZ126" s="54" t="s">
        <v>8</v>
      </c>
      <c r="EA126" s="55" t="s">
        <v>115</v>
      </c>
      <c r="EB126" s="404">
        <v>735</v>
      </c>
      <c r="EC126" s="51"/>
      <c r="ED126" s="50">
        <v>735</v>
      </c>
      <c r="EE126" s="50"/>
      <c r="EF126" s="51"/>
      <c r="EG126" s="52">
        <v>5.0887590351435929E-3</v>
      </c>
      <c r="EH126" s="51"/>
      <c r="EI126" s="405">
        <v>0</v>
      </c>
      <c r="EJ126" s="50"/>
      <c r="EK126" s="50">
        <v>0</v>
      </c>
      <c r="EL126" s="53"/>
      <c r="EM126" s="159"/>
      <c r="EN126" s="159"/>
      <c r="EO126" s="49"/>
      <c r="EP126" s="356"/>
      <c r="EQ126" s="356"/>
      <c r="ER126" s="356"/>
    </row>
    <row r="127" spans="1:154" ht="15">
      <c r="AV127" s="207"/>
      <c r="AW127" s="207"/>
      <c r="AX127" s="207"/>
      <c r="AY127" s="207"/>
      <c r="AZ127" s="207"/>
      <c r="BN127" s="615"/>
      <c r="BO127" s="126"/>
      <c r="BP127" s="127"/>
      <c r="BQ127" s="127"/>
      <c r="BR127" s="127"/>
      <c r="BS127" s="126"/>
      <c r="BT127" s="495"/>
      <c r="BU127" s="495"/>
      <c r="BV127" s="495"/>
      <c r="BW127" s="127"/>
      <c r="BX127" s="126"/>
      <c r="BY127" s="126"/>
      <c r="DX127" s="54" t="s">
        <v>494</v>
      </c>
      <c r="DY127" s="83" t="s">
        <v>116</v>
      </c>
      <c r="DZ127" s="54" t="s">
        <v>8</v>
      </c>
      <c r="EA127" s="55" t="s">
        <v>117</v>
      </c>
      <c r="EB127" s="404">
        <v>268</v>
      </c>
      <c r="EC127" s="51"/>
      <c r="ED127" s="50">
        <v>268</v>
      </c>
      <c r="EE127" s="50"/>
      <c r="EF127" s="51"/>
      <c r="EG127" s="52">
        <v>1.8554930903652829E-3</v>
      </c>
      <c r="EH127" s="51"/>
      <c r="EI127" s="405">
        <v>0</v>
      </c>
      <c r="EJ127" s="50"/>
      <c r="EK127" s="50">
        <v>0</v>
      </c>
      <c r="EL127" s="53"/>
      <c r="EM127" s="159"/>
      <c r="EN127" s="159"/>
      <c r="EO127" s="49"/>
      <c r="EP127" s="356"/>
      <c r="EQ127" s="356"/>
      <c r="ER127" s="356"/>
    </row>
    <row r="128" spans="1:154" ht="15">
      <c r="BN128" s="615"/>
      <c r="BO128" s="126" t="s">
        <v>863</v>
      </c>
      <c r="BP128" s="127"/>
      <c r="BQ128" s="127"/>
      <c r="BR128" s="127"/>
      <c r="BS128" s="126"/>
      <c r="BT128" s="495"/>
      <c r="BU128" s="495"/>
      <c r="BV128" s="495"/>
      <c r="BW128" s="127"/>
      <c r="BX128" s="126"/>
      <c r="BY128" s="126"/>
      <c r="DX128" s="54" t="s">
        <v>494</v>
      </c>
      <c r="DY128" s="83" t="s">
        <v>118</v>
      </c>
      <c r="DZ128" s="54" t="s">
        <v>8</v>
      </c>
      <c r="EA128" s="55" t="s">
        <v>119</v>
      </c>
      <c r="EB128" s="404">
        <v>1602</v>
      </c>
      <c r="EC128" s="51"/>
      <c r="ED128" s="50">
        <v>1602</v>
      </c>
      <c r="EE128" s="50"/>
      <c r="EF128" s="51"/>
      <c r="EG128" s="52">
        <v>1.1091417652108892E-2</v>
      </c>
      <c r="EH128" s="51"/>
      <c r="EI128" s="405">
        <v>0</v>
      </c>
      <c r="EJ128" s="50"/>
      <c r="EK128" s="50">
        <v>0</v>
      </c>
      <c r="EL128" s="53"/>
      <c r="EM128" s="159"/>
      <c r="EN128" s="159"/>
      <c r="EO128" s="49"/>
      <c r="EP128" s="356"/>
      <c r="EQ128" s="356"/>
      <c r="ER128" s="356"/>
    </row>
    <row r="129" spans="66:148" ht="15">
      <c r="BN129" s="615"/>
      <c r="BO129" s="126" t="s">
        <v>864</v>
      </c>
      <c r="BP129" s="127"/>
      <c r="BQ129" s="127"/>
      <c r="BR129" s="127"/>
      <c r="BS129" s="126"/>
      <c r="BT129" s="495"/>
      <c r="BU129" s="495"/>
      <c r="BV129" s="495"/>
      <c r="BW129" s="127"/>
      <c r="BX129" s="126"/>
      <c r="BY129" s="126"/>
      <c r="DX129" s="54" t="s">
        <v>494</v>
      </c>
      <c r="DY129" s="83" t="s">
        <v>120</v>
      </c>
      <c r="DZ129" s="54" t="s">
        <v>8</v>
      </c>
      <c r="EA129" s="55" t="s">
        <v>121</v>
      </c>
      <c r="EB129" s="404">
        <v>339</v>
      </c>
      <c r="EC129" s="51"/>
      <c r="ED129" s="50">
        <v>339</v>
      </c>
      <c r="EE129" s="50"/>
      <c r="EF129" s="51"/>
      <c r="EG129" s="52">
        <v>2.3470602896784737E-3</v>
      </c>
      <c r="EH129" s="51"/>
      <c r="EI129" s="405">
        <v>0</v>
      </c>
      <c r="EJ129" s="50"/>
      <c r="EK129" s="50">
        <v>0</v>
      </c>
      <c r="EL129" s="53"/>
      <c r="EM129" s="159"/>
      <c r="EN129" s="159"/>
      <c r="EO129" s="49"/>
      <c r="EP129" s="356"/>
      <c r="EQ129" s="356"/>
      <c r="ER129" s="356"/>
    </row>
    <row r="130" spans="66:148" ht="15">
      <c r="BN130" s="615"/>
      <c r="BO130" s="126" t="s">
        <v>263</v>
      </c>
      <c r="BP130" s="127"/>
      <c r="BQ130" s="127"/>
      <c r="BR130" s="127"/>
      <c r="BS130" s="126"/>
      <c r="BT130" s="495"/>
      <c r="BU130" s="495"/>
      <c r="BV130" s="495"/>
      <c r="BW130" s="127"/>
      <c r="BX130" s="126"/>
      <c r="BY130" s="126"/>
      <c r="DX130" s="54">
        <v>600</v>
      </c>
      <c r="DY130" s="83" t="s">
        <v>678</v>
      </c>
      <c r="DZ130" s="54" t="s">
        <v>8</v>
      </c>
      <c r="EA130" s="55" t="s">
        <v>287</v>
      </c>
      <c r="EB130" s="404">
        <v>1377</v>
      </c>
      <c r="EC130" s="51"/>
      <c r="ED130" s="50">
        <v>1377</v>
      </c>
      <c r="EE130" s="50"/>
      <c r="EF130" s="51"/>
      <c r="EG130" s="52">
        <v>9.5336342740037112E-3</v>
      </c>
      <c r="EH130" s="51"/>
      <c r="EI130" s="405">
        <v>0</v>
      </c>
      <c r="EJ130" s="50"/>
      <c r="EK130" s="50">
        <v>0</v>
      </c>
      <c r="EL130" s="53"/>
      <c r="EM130" s="159"/>
      <c r="EN130" s="159"/>
      <c r="EO130" s="49"/>
      <c r="EP130" s="356"/>
      <c r="EQ130" s="356"/>
      <c r="ER130" s="356"/>
    </row>
    <row r="131" spans="66:148" ht="15">
      <c r="BN131" s="615"/>
      <c r="BO131" s="126" t="s">
        <v>582</v>
      </c>
      <c r="BP131" s="127"/>
      <c r="BQ131" s="127"/>
      <c r="BR131" s="127"/>
      <c r="BS131" s="126"/>
      <c r="BT131" s="495"/>
      <c r="BU131" s="495"/>
      <c r="BV131" s="495"/>
      <c r="BW131" s="127"/>
      <c r="BX131" s="126"/>
      <c r="BY131" s="126"/>
      <c r="DX131" s="54" t="s">
        <v>494</v>
      </c>
      <c r="DY131" s="83" t="s">
        <v>122</v>
      </c>
      <c r="DZ131" s="54" t="s">
        <v>8</v>
      </c>
      <c r="EA131" s="55" t="s">
        <v>123</v>
      </c>
      <c r="EB131" s="404">
        <v>267</v>
      </c>
      <c r="EC131" s="51"/>
      <c r="ED131" s="50">
        <v>267</v>
      </c>
      <c r="EE131" s="48"/>
      <c r="EF131" s="51"/>
      <c r="EG131" s="52">
        <v>1.8485696086848154E-3</v>
      </c>
      <c r="EH131" s="51"/>
      <c r="EI131" s="405">
        <v>0</v>
      </c>
      <c r="EJ131" s="50"/>
      <c r="EK131" s="50">
        <v>0</v>
      </c>
      <c r="EL131" s="53"/>
      <c r="EM131" s="159"/>
      <c r="EN131" s="159"/>
      <c r="EO131" s="49"/>
      <c r="EP131" s="356"/>
      <c r="EQ131" s="356"/>
      <c r="ER131" s="356"/>
    </row>
    <row r="132" spans="66:148" ht="15">
      <c r="BN132" s="615"/>
      <c r="BO132" s="126" t="s">
        <v>583</v>
      </c>
      <c r="BP132" s="127"/>
      <c r="BQ132" s="127"/>
      <c r="BR132" s="127"/>
      <c r="BS132" s="126"/>
      <c r="BT132" s="495"/>
      <c r="BU132" s="495"/>
      <c r="BV132" s="495"/>
      <c r="BW132" s="127"/>
      <c r="BX132" s="126"/>
      <c r="BY132" s="126"/>
      <c r="DX132" s="48">
        <v>600</v>
      </c>
      <c r="DY132" s="408" t="s">
        <v>826</v>
      </c>
      <c r="DZ132" s="54" t="s">
        <v>8</v>
      </c>
      <c r="EA132" s="163" t="s">
        <v>827</v>
      </c>
      <c r="EB132" s="404">
        <v>1037</v>
      </c>
      <c r="EC132" s="51"/>
      <c r="ED132" s="50">
        <v>1037</v>
      </c>
      <c r="EE132" s="50"/>
      <c r="EF132" s="51"/>
      <c r="EG132" s="52">
        <v>7.1796505026447697E-3</v>
      </c>
      <c r="EH132" s="51"/>
      <c r="EI132" s="405">
        <v>0</v>
      </c>
      <c r="EJ132" s="50"/>
      <c r="EK132" s="50">
        <v>0</v>
      </c>
      <c r="EL132" s="53"/>
      <c r="EM132" s="159"/>
      <c r="EN132" s="159"/>
      <c r="EO132" s="49"/>
      <c r="EP132" s="356"/>
      <c r="EQ132" s="356"/>
      <c r="ER132" s="356"/>
    </row>
    <row r="133" spans="66:148" ht="15">
      <c r="BN133" s="615"/>
      <c r="BO133" s="126"/>
      <c r="BP133" s="127"/>
      <c r="BQ133" s="127"/>
      <c r="BR133" s="127"/>
      <c r="BS133" s="126"/>
      <c r="BT133" s="495"/>
      <c r="BU133" s="495"/>
      <c r="BV133" s="495"/>
      <c r="BW133" s="127"/>
      <c r="BX133" s="126"/>
      <c r="BY133" s="126"/>
      <c r="DX133" s="409" t="s">
        <v>494</v>
      </c>
      <c r="DY133" s="410" t="s">
        <v>270</v>
      </c>
      <c r="DZ133" s="90" t="s">
        <v>8</v>
      </c>
      <c r="EA133" s="90" t="s">
        <v>271</v>
      </c>
      <c r="EB133" s="404">
        <v>493</v>
      </c>
      <c r="EC133" s="51"/>
      <c r="ED133" s="50">
        <v>493</v>
      </c>
      <c r="EE133" s="50"/>
      <c r="EF133" s="51"/>
      <c r="EG133" s="52">
        <v>3.4132764684704645E-3</v>
      </c>
      <c r="EH133" s="51"/>
      <c r="EI133" s="405">
        <v>0</v>
      </c>
      <c r="EJ133" s="50"/>
      <c r="EK133" s="50">
        <v>0</v>
      </c>
      <c r="EL133" s="53"/>
      <c r="EM133" s="159"/>
      <c r="EN133" s="159"/>
      <c r="EO133" s="49"/>
      <c r="EP133" s="356"/>
      <c r="EQ133" s="356"/>
      <c r="ER133" s="356"/>
    </row>
    <row r="134" spans="66:148" ht="15">
      <c r="BN134" s="615"/>
      <c r="BO134" s="126" t="s">
        <v>890</v>
      </c>
      <c r="BP134" s="127"/>
      <c r="BQ134" s="127"/>
      <c r="BR134" s="127"/>
      <c r="BS134" s="126"/>
      <c r="BT134" s="495"/>
      <c r="BU134" s="495"/>
      <c r="BV134" s="495"/>
      <c r="BW134" s="127"/>
      <c r="BX134" s="126"/>
      <c r="BY134" s="126"/>
      <c r="DX134" s="409" t="s">
        <v>494</v>
      </c>
      <c r="DY134" s="410" t="s">
        <v>304</v>
      </c>
      <c r="DZ134" s="90" t="s">
        <v>8</v>
      </c>
      <c r="EA134" s="90" t="s">
        <v>305</v>
      </c>
      <c r="EB134" s="404">
        <v>228</v>
      </c>
      <c r="EC134" s="51"/>
      <c r="ED134" s="50">
        <v>228</v>
      </c>
      <c r="EE134" s="50"/>
      <c r="EF134" s="51"/>
      <c r="EG134" s="52">
        <v>1.578553823146584E-3</v>
      </c>
      <c r="EH134" s="51"/>
      <c r="EI134" s="405">
        <v>0</v>
      </c>
      <c r="EJ134" s="50"/>
      <c r="EK134" s="50">
        <v>0</v>
      </c>
      <c r="EL134" s="53"/>
      <c r="EM134" s="159"/>
      <c r="EN134" s="159"/>
      <c r="EO134" s="49"/>
      <c r="EP134" s="356"/>
      <c r="EQ134" s="356"/>
      <c r="ER134" s="356"/>
    </row>
    <row r="135" spans="66:148" ht="15">
      <c r="BN135" s="615"/>
      <c r="BO135" s="126" t="s">
        <v>612</v>
      </c>
      <c r="BP135" s="127"/>
      <c r="BQ135" s="127"/>
      <c r="BR135" s="127"/>
      <c r="BS135" s="126"/>
      <c r="BT135" s="495"/>
      <c r="BU135" s="495"/>
      <c r="BV135" s="495"/>
      <c r="BW135" s="127"/>
      <c r="BX135" s="126"/>
      <c r="BY135" s="126"/>
      <c r="DX135" s="409" t="s">
        <v>494</v>
      </c>
      <c r="DY135" s="410" t="s">
        <v>306</v>
      </c>
      <c r="DZ135" s="90" t="s">
        <v>8</v>
      </c>
      <c r="EA135" s="90" t="s">
        <v>307</v>
      </c>
      <c r="EB135" s="404">
        <v>396</v>
      </c>
      <c r="EC135" s="90"/>
      <c r="ED135" s="50">
        <v>396</v>
      </c>
      <c r="EE135" s="50">
        <v>144436</v>
      </c>
      <c r="EF135" s="62"/>
      <c r="EG135" s="52">
        <v>2.7416987454651196E-3</v>
      </c>
      <c r="EH135" s="62"/>
      <c r="EI135" s="405">
        <v>0</v>
      </c>
      <c r="EJ135" s="63"/>
      <c r="EK135" s="50">
        <v>0</v>
      </c>
      <c r="EL135" s="65"/>
      <c r="EM135" s="160"/>
      <c r="EN135" s="160"/>
      <c r="EO135" s="128"/>
      <c r="EP135" s="356"/>
      <c r="EQ135" s="356"/>
      <c r="ER135" s="356"/>
    </row>
    <row r="136" spans="66:148" ht="15">
      <c r="BN136" s="615"/>
      <c r="BO136" s="126" t="s">
        <v>614</v>
      </c>
      <c r="BP136" s="127"/>
      <c r="BQ136" s="127"/>
      <c r="BR136" s="127"/>
      <c r="BS136" s="126"/>
      <c r="BT136" s="495"/>
      <c r="BU136" s="495"/>
      <c r="BV136" s="495"/>
      <c r="BW136" s="127"/>
      <c r="BX136" s="126"/>
      <c r="BY136" s="126"/>
      <c r="DX136" s="66" t="s">
        <v>496</v>
      </c>
      <c r="DY136" s="85" t="s">
        <v>496</v>
      </c>
      <c r="DZ136" s="66" t="s">
        <v>901</v>
      </c>
      <c r="EA136" s="67" t="s">
        <v>497</v>
      </c>
      <c r="EB136" s="404">
        <v>2090</v>
      </c>
      <c r="EC136" s="68"/>
      <c r="ED136" s="69">
        <v>2090</v>
      </c>
      <c r="EE136" s="69">
        <v>2090</v>
      </c>
      <c r="EF136" s="68"/>
      <c r="EG136" s="70"/>
      <c r="EH136" s="68"/>
      <c r="EI136" s="405">
        <v>150733</v>
      </c>
      <c r="EJ136" s="69"/>
      <c r="EK136" s="69">
        <v>150733</v>
      </c>
      <c r="EL136" s="69">
        <v>150733</v>
      </c>
      <c r="EM136" s="161">
        <v>0</v>
      </c>
      <c r="EN136" s="161"/>
      <c r="EO136" s="129"/>
      <c r="EP136" s="356"/>
      <c r="EQ136" s="356"/>
      <c r="ER136" s="356"/>
    </row>
    <row r="137" spans="66:148" ht="15">
      <c r="BN137" s="615"/>
      <c r="BO137" s="126" t="s">
        <v>653</v>
      </c>
      <c r="BP137" s="127"/>
      <c r="BQ137" s="127"/>
      <c r="BR137" s="127"/>
      <c r="BS137" s="126"/>
      <c r="BT137" s="495"/>
      <c r="BU137" s="495"/>
      <c r="BV137" s="495"/>
      <c r="BW137" s="127"/>
      <c r="BX137" s="126"/>
      <c r="BY137" s="126"/>
      <c r="DX137" s="66" t="s">
        <v>498</v>
      </c>
      <c r="DY137" s="85" t="s">
        <v>498</v>
      </c>
      <c r="DZ137" s="66" t="s">
        <v>901</v>
      </c>
      <c r="EA137" s="67" t="s">
        <v>499</v>
      </c>
      <c r="EB137" s="404">
        <v>4152</v>
      </c>
      <c r="EC137" s="68"/>
      <c r="ED137" s="69">
        <v>4152</v>
      </c>
      <c r="EE137" s="69">
        <v>4152</v>
      </c>
      <c r="EF137" s="68"/>
      <c r="EG137" s="70"/>
      <c r="EH137" s="68"/>
      <c r="EI137" s="405">
        <v>1374852</v>
      </c>
      <c r="EJ137" s="69"/>
      <c r="EK137" s="69">
        <v>1374852</v>
      </c>
      <c r="EL137" s="69">
        <v>1374852</v>
      </c>
      <c r="EM137" s="161">
        <v>0</v>
      </c>
      <c r="EN137" s="161"/>
      <c r="EO137" s="129"/>
      <c r="EP137" s="356"/>
      <c r="EQ137" s="356"/>
      <c r="ER137" s="356"/>
    </row>
    <row r="138" spans="66:148">
      <c r="BN138"/>
      <c r="BO138"/>
      <c r="BP138"/>
      <c r="BQ138"/>
      <c r="BR138"/>
      <c r="BS138"/>
      <c r="BT138"/>
      <c r="BU138"/>
      <c r="BV138"/>
      <c r="BW138"/>
      <c r="BX138"/>
      <c r="BY138"/>
      <c r="DX138" s="71" t="s">
        <v>500</v>
      </c>
      <c r="DY138" s="86" t="s">
        <v>500</v>
      </c>
      <c r="DZ138" s="71" t="s">
        <v>901</v>
      </c>
      <c r="EA138" s="72" t="s">
        <v>501</v>
      </c>
      <c r="EB138" s="404">
        <v>12672</v>
      </c>
      <c r="EC138" s="56"/>
      <c r="ED138" s="57">
        <v>12672</v>
      </c>
      <c r="EE138" s="57"/>
      <c r="EF138" s="56"/>
      <c r="EG138" s="73">
        <v>0.96321070234113715</v>
      </c>
      <c r="EH138" s="56"/>
      <c r="EI138" s="405">
        <v>0</v>
      </c>
      <c r="EJ138" s="57"/>
      <c r="EK138" s="57">
        <v>0</v>
      </c>
      <c r="EL138" s="57">
        <v>0</v>
      </c>
      <c r="EM138" s="158">
        <v>0</v>
      </c>
      <c r="EN138" s="158"/>
      <c r="EO138" s="58"/>
      <c r="EP138" s="356"/>
      <c r="EQ138" s="356"/>
      <c r="ER138" s="356"/>
    </row>
    <row r="139" spans="66:148">
      <c r="BN139" s="313"/>
      <c r="BO139"/>
      <c r="BP139"/>
      <c r="BQ139"/>
      <c r="BR139"/>
      <c r="BS139"/>
      <c r="BT139"/>
      <c r="BU139"/>
      <c r="BV139"/>
      <c r="BW139"/>
      <c r="BX139"/>
      <c r="BY139"/>
      <c r="DX139" s="54" t="s">
        <v>500</v>
      </c>
      <c r="DY139" s="83" t="s">
        <v>124</v>
      </c>
      <c r="DZ139" s="54" t="s">
        <v>8</v>
      </c>
      <c r="EA139" s="55" t="s">
        <v>828</v>
      </c>
      <c r="EB139" s="404">
        <v>205</v>
      </c>
      <c r="EC139" s="51"/>
      <c r="ED139" s="50">
        <v>205</v>
      </c>
      <c r="EE139" s="50"/>
      <c r="EF139" s="51"/>
      <c r="EG139" s="52">
        <v>1.5582243843113408E-2</v>
      </c>
      <c r="EH139" s="51"/>
      <c r="EI139" s="405">
        <v>0</v>
      </c>
      <c r="EJ139" s="50"/>
      <c r="EK139" s="50">
        <v>0</v>
      </c>
      <c r="EL139" s="53"/>
      <c r="EM139" s="159"/>
      <c r="EN139" s="159"/>
      <c r="EO139" s="49"/>
      <c r="EP139" s="356"/>
      <c r="EQ139" s="356"/>
      <c r="ER139" s="356"/>
    </row>
    <row r="140" spans="66:148">
      <c r="BO140"/>
      <c r="BP140"/>
      <c r="BQ140"/>
      <c r="BR140"/>
      <c r="BS140"/>
      <c r="BT140"/>
      <c r="BU140"/>
      <c r="BV140"/>
      <c r="BW140"/>
      <c r="BX140"/>
      <c r="BY140"/>
      <c r="DX140" s="60" t="s">
        <v>500</v>
      </c>
      <c r="DY140" s="84" t="s">
        <v>125</v>
      </c>
      <c r="DZ140" s="60" t="s">
        <v>8</v>
      </c>
      <c r="EA140" s="61" t="s">
        <v>126</v>
      </c>
      <c r="EB140" s="404">
        <v>279</v>
      </c>
      <c r="EC140" s="62"/>
      <c r="ED140" s="63">
        <v>279</v>
      </c>
      <c r="EE140" s="63">
        <v>13156</v>
      </c>
      <c r="EF140" s="62"/>
      <c r="EG140" s="64">
        <v>2.1207053815749468E-2</v>
      </c>
      <c r="EH140" s="62"/>
      <c r="EI140" s="405">
        <v>0</v>
      </c>
      <c r="EJ140" s="63"/>
      <c r="EK140" s="63">
        <v>0</v>
      </c>
      <c r="EL140" s="65"/>
      <c r="EM140" s="160"/>
      <c r="EN140" s="160"/>
      <c r="EO140" s="128"/>
      <c r="EP140" s="356"/>
      <c r="EQ140" s="356"/>
      <c r="ER140" s="356"/>
    </row>
    <row r="141" spans="66:148">
      <c r="DX141" s="71" t="s">
        <v>502</v>
      </c>
      <c r="DY141" s="86" t="s">
        <v>502</v>
      </c>
      <c r="DZ141" s="71" t="s">
        <v>901</v>
      </c>
      <c r="EA141" s="72" t="s">
        <v>503</v>
      </c>
      <c r="EB141" s="404">
        <v>17014</v>
      </c>
      <c r="EC141" s="56"/>
      <c r="ED141" s="57">
        <v>17014</v>
      </c>
      <c r="EE141" s="57"/>
      <c r="EF141" s="56"/>
      <c r="EG141" s="73">
        <v>0.93963660462804444</v>
      </c>
      <c r="EH141" s="56"/>
      <c r="EI141" s="405">
        <v>7221615</v>
      </c>
      <c r="EJ141" s="57"/>
      <c r="EK141" s="57">
        <v>6785694</v>
      </c>
      <c r="EL141" s="57">
        <v>7221615</v>
      </c>
      <c r="EM141" s="158">
        <v>0</v>
      </c>
      <c r="EN141" s="158"/>
      <c r="EO141" s="58"/>
      <c r="EP141" s="356"/>
      <c r="EQ141" s="356"/>
      <c r="ER141" s="356"/>
    </row>
    <row r="142" spans="66:148">
      <c r="DX142" s="60" t="s">
        <v>502</v>
      </c>
      <c r="DY142" s="84" t="s">
        <v>127</v>
      </c>
      <c r="DZ142" s="60" t="s">
        <v>8</v>
      </c>
      <c r="EA142" s="61" t="s">
        <v>829</v>
      </c>
      <c r="EB142" s="404">
        <v>1093</v>
      </c>
      <c r="EC142" s="62"/>
      <c r="ED142" s="63">
        <v>1093</v>
      </c>
      <c r="EE142" s="63">
        <v>18107</v>
      </c>
      <c r="EF142" s="62"/>
      <c r="EG142" s="64">
        <v>6.0363395371955599E-2</v>
      </c>
      <c r="EH142" s="62"/>
      <c r="EI142" s="405">
        <v>0</v>
      </c>
      <c r="EJ142" s="63"/>
      <c r="EK142" s="63">
        <v>435921</v>
      </c>
      <c r="EL142" s="65"/>
      <c r="EM142" s="160"/>
      <c r="EN142" s="160"/>
      <c r="EO142" s="128"/>
      <c r="EP142" s="356"/>
      <c r="EQ142" s="356"/>
      <c r="ER142" s="356"/>
    </row>
    <row r="143" spans="66:148">
      <c r="DX143" s="71" t="s">
        <v>504</v>
      </c>
      <c r="DY143" s="86" t="s">
        <v>504</v>
      </c>
      <c r="DZ143" s="71" t="s">
        <v>901</v>
      </c>
      <c r="EA143" s="72" t="s">
        <v>505</v>
      </c>
      <c r="EB143" s="404">
        <v>24636</v>
      </c>
      <c r="EC143" s="56"/>
      <c r="ED143" s="57">
        <v>24636</v>
      </c>
      <c r="EE143" s="57"/>
      <c r="EF143" s="56"/>
      <c r="EG143" s="73">
        <v>0.98186600773185606</v>
      </c>
      <c r="EH143" s="56"/>
      <c r="EI143" s="405">
        <v>0</v>
      </c>
      <c r="EJ143" s="57"/>
      <c r="EK143" s="57">
        <v>0</v>
      </c>
      <c r="EL143" s="57">
        <v>0</v>
      </c>
      <c r="EM143" s="158">
        <v>0</v>
      </c>
      <c r="EN143" s="158"/>
      <c r="EO143" s="58"/>
      <c r="EP143" s="356"/>
      <c r="EQ143" s="356"/>
      <c r="ER143" s="356"/>
    </row>
    <row r="144" spans="66:148">
      <c r="DX144" s="54" t="s">
        <v>504</v>
      </c>
      <c r="DY144" s="83" t="s">
        <v>128</v>
      </c>
      <c r="DZ144" s="54" t="s">
        <v>8</v>
      </c>
      <c r="EA144" s="55" t="s">
        <v>129</v>
      </c>
      <c r="EB144" s="404">
        <v>367</v>
      </c>
      <c r="EC144" s="51"/>
      <c r="ED144" s="50">
        <v>367</v>
      </c>
      <c r="EE144" s="50"/>
      <c r="EF144" s="51"/>
      <c r="EG144" s="52">
        <v>1.462675859870073E-2</v>
      </c>
      <c r="EH144" s="51"/>
      <c r="EI144" s="405">
        <v>0</v>
      </c>
      <c r="EJ144" s="50"/>
      <c r="EK144" s="50">
        <v>0</v>
      </c>
      <c r="EL144" s="50"/>
      <c r="EM144" s="159"/>
      <c r="EN144" s="159"/>
      <c r="EO144" s="49"/>
      <c r="EP144" s="356"/>
      <c r="EQ144" s="356"/>
      <c r="ER144" s="356"/>
    </row>
    <row r="145" spans="128:148">
      <c r="DX145" s="60" t="s">
        <v>504</v>
      </c>
      <c r="DY145" s="84" t="s">
        <v>308</v>
      </c>
      <c r="DZ145" s="60" t="s">
        <v>8</v>
      </c>
      <c r="EA145" s="61" t="s">
        <v>126</v>
      </c>
      <c r="EB145" s="404">
        <v>88</v>
      </c>
      <c r="EC145" s="62"/>
      <c r="ED145" s="63">
        <v>88</v>
      </c>
      <c r="EE145" s="63">
        <v>25091</v>
      </c>
      <c r="EF145" s="62"/>
      <c r="EG145" s="64">
        <v>3.5072336694432268E-3</v>
      </c>
      <c r="EH145" s="62"/>
      <c r="EI145" s="405">
        <v>0</v>
      </c>
      <c r="EJ145" s="63"/>
      <c r="EK145" s="63">
        <v>0</v>
      </c>
      <c r="EL145" s="65"/>
      <c r="EM145" s="160"/>
      <c r="EN145" s="160"/>
      <c r="EO145" s="128"/>
      <c r="EP145" s="356"/>
      <c r="EQ145" s="356"/>
      <c r="ER145" s="356"/>
    </row>
    <row r="146" spans="128:148">
      <c r="DX146" s="71" t="s">
        <v>506</v>
      </c>
      <c r="DY146" s="86" t="s">
        <v>506</v>
      </c>
      <c r="DZ146" s="71" t="s">
        <v>901</v>
      </c>
      <c r="EA146" s="72" t="s">
        <v>507</v>
      </c>
      <c r="EB146" s="404">
        <v>2357</v>
      </c>
      <c r="EC146" s="56"/>
      <c r="ED146" s="57">
        <v>2357</v>
      </c>
      <c r="EE146" s="57"/>
      <c r="EF146" s="56"/>
      <c r="EG146" s="73">
        <v>0.75183413078149919</v>
      </c>
      <c r="EH146" s="56"/>
      <c r="EI146" s="405">
        <v>1091701</v>
      </c>
      <c r="EJ146" s="57"/>
      <c r="EK146" s="57">
        <v>820778</v>
      </c>
      <c r="EL146" s="57">
        <v>1091701</v>
      </c>
      <c r="EM146" s="158">
        <v>0</v>
      </c>
      <c r="EN146" s="158"/>
      <c r="EO146" s="58"/>
      <c r="EP146" s="356"/>
      <c r="EQ146" s="356"/>
      <c r="ER146" s="356"/>
    </row>
    <row r="147" spans="128:148">
      <c r="DX147" s="60" t="s">
        <v>506</v>
      </c>
      <c r="DY147" s="84" t="s">
        <v>130</v>
      </c>
      <c r="DZ147" s="60" t="s">
        <v>8</v>
      </c>
      <c r="EA147" s="61" t="s">
        <v>131</v>
      </c>
      <c r="EB147" s="404">
        <v>778</v>
      </c>
      <c r="EC147" s="62"/>
      <c r="ED147" s="63">
        <v>778</v>
      </c>
      <c r="EE147" s="63">
        <v>3135</v>
      </c>
      <c r="EF147" s="62"/>
      <c r="EG147" s="64">
        <v>0.24816586921850078</v>
      </c>
      <c r="EH147" s="62"/>
      <c r="EI147" s="405">
        <v>0</v>
      </c>
      <c r="EJ147" s="63"/>
      <c r="EK147" s="63">
        <v>270923</v>
      </c>
      <c r="EL147" s="65"/>
      <c r="EM147" s="160"/>
      <c r="EN147" s="160"/>
      <c r="EO147" s="128"/>
      <c r="EP147" s="356"/>
      <c r="EQ147" s="356"/>
      <c r="ER147" s="356"/>
    </row>
    <row r="148" spans="128:148">
      <c r="DX148" s="66" t="s">
        <v>508</v>
      </c>
      <c r="DY148" s="85" t="s">
        <v>508</v>
      </c>
      <c r="DZ148" s="66" t="s">
        <v>901</v>
      </c>
      <c r="EA148" s="67" t="s">
        <v>509</v>
      </c>
      <c r="EB148" s="404">
        <v>23644</v>
      </c>
      <c r="EC148" s="68"/>
      <c r="ED148" s="69">
        <v>23644</v>
      </c>
      <c r="EE148" s="69">
        <v>23644</v>
      </c>
      <c r="EF148" s="68"/>
      <c r="EG148" s="70"/>
      <c r="EH148" s="68"/>
      <c r="EI148" s="405">
        <v>524927</v>
      </c>
      <c r="EJ148" s="69"/>
      <c r="EK148" s="69">
        <v>524927</v>
      </c>
      <c r="EL148" s="69">
        <v>524927</v>
      </c>
      <c r="EM148" s="161">
        <v>0</v>
      </c>
      <c r="EN148" s="161"/>
      <c r="EO148" s="129"/>
      <c r="EP148" s="356"/>
      <c r="EQ148" s="356"/>
      <c r="ER148" s="356"/>
    </row>
    <row r="149" spans="128:148">
      <c r="DX149" s="71" t="s">
        <v>510</v>
      </c>
      <c r="DY149" s="86" t="s">
        <v>510</v>
      </c>
      <c r="DZ149" s="71" t="s">
        <v>901</v>
      </c>
      <c r="EA149" s="72" t="s">
        <v>511</v>
      </c>
      <c r="EB149" s="404">
        <v>7272</v>
      </c>
      <c r="EC149" s="56"/>
      <c r="ED149" s="57">
        <v>7272</v>
      </c>
      <c r="EE149" s="57"/>
      <c r="EF149" s="56"/>
      <c r="EG149" s="73">
        <v>0.37517412165299491</v>
      </c>
      <c r="EH149" s="56"/>
      <c r="EI149" s="405">
        <v>0</v>
      </c>
      <c r="EJ149" s="57"/>
      <c r="EK149" s="57">
        <v>0</v>
      </c>
      <c r="EL149" s="57">
        <v>0</v>
      </c>
      <c r="EM149" s="158">
        <v>0</v>
      </c>
      <c r="EN149" s="158"/>
      <c r="EO149" s="58"/>
      <c r="EP149" s="356"/>
      <c r="EQ149" s="356"/>
      <c r="ER149" s="356"/>
    </row>
    <row r="150" spans="128:148">
      <c r="DX150" s="54" t="s">
        <v>510</v>
      </c>
      <c r="DY150" s="83" t="s">
        <v>132</v>
      </c>
      <c r="DZ150" s="54" t="s">
        <v>901</v>
      </c>
      <c r="EA150" s="55" t="s">
        <v>133</v>
      </c>
      <c r="EB150" s="404">
        <v>11718</v>
      </c>
      <c r="EC150" s="51"/>
      <c r="ED150" s="50">
        <v>11718</v>
      </c>
      <c r="EE150" s="50"/>
      <c r="EF150" s="51"/>
      <c r="EG150" s="52">
        <v>0.60455037919826649</v>
      </c>
      <c r="EH150" s="51"/>
      <c r="EI150" s="405">
        <v>0</v>
      </c>
      <c r="EJ150" s="50"/>
      <c r="EK150" s="50">
        <v>0</v>
      </c>
      <c r="EL150" s="53"/>
      <c r="EM150" s="159"/>
      <c r="EN150" s="159"/>
      <c r="EO150" s="49"/>
      <c r="EP150" s="356"/>
      <c r="EQ150" s="356"/>
      <c r="ER150" s="356"/>
    </row>
    <row r="151" spans="128:148">
      <c r="DX151" s="54" t="s">
        <v>510</v>
      </c>
      <c r="DY151" s="83" t="s">
        <v>134</v>
      </c>
      <c r="DZ151" s="54" t="s">
        <v>8</v>
      </c>
      <c r="EA151" s="55" t="s">
        <v>135</v>
      </c>
      <c r="EB151" s="404">
        <v>218</v>
      </c>
      <c r="EC151" s="51"/>
      <c r="ED151" s="50">
        <v>218</v>
      </c>
      <c r="EE151" s="50"/>
      <c r="EF151" s="51"/>
      <c r="EG151" s="52">
        <v>1.1246968993447867E-2</v>
      </c>
      <c r="EH151" s="51"/>
      <c r="EI151" s="405">
        <v>0</v>
      </c>
      <c r="EJ151" s="50"/>
      <c r="EK151" s="50">
        <v>0</v>
      </c>
      <c r="EL151" s="53"/>
      <c r="EM151" s="159"/>
      <c r="EN151" s="159"/>
      <c r="EO151" s="49"/>
      <c r="EP151" s="356"/>
      <c r="EQ151" s="356"/>
      <c r="ER151" s="356"/>
    </row>
    <row r="152" spans="128:148">
      <c r="DX152" s="48">
        <v>680</v>
      </c>
      <c r="DY152" s="163" t="s">
        <v>830</v>
      </c>
      <c r="DZ152" s="54" t="s">
        <v>8</v>
      </c>
      <c r="EA152" s="163" t="s">
        <v>831</v>
      </c>
      <c r="EB152" s="404">
        <v>175</v>
      </c>
      <c r="EC152" s="62"/>
      <c r="ED152" s="63">
        <v>175</v>
      </c>
      <c r="EE152" s="63">
        <v>19383</v>
      </c>
      <c r="EF152" s="62"/>
      <c r="EG152" s="64">
        <v>9.0285301552907194E-3</v>
      </c>
      <c r="EH152" s="62"/>
      <c r="EI152" s="405">
        <v>0</v>
      </c>
      <c r="EJ152" s="63"/>
      <c r="EK152" s="63">
        <v>0</v>
      </c>
      <c r="EL152" s="65"/>
      <c r="EM152" s="160"/>
      <c r="EN152" s="160"/>
      <c r="EO152" s="128"/>
      <c r="EP152" s="356"/>
      <c r="EQ152" s="356"/>
      <c r="ER152" s="356"/>
    </row>
    <row r="153" spans="128:148">
      <c r="DX153" s="71" t="s">
        <v>512</v>
      </c>
      <c r="DY153" s="86" t="s">
        <v>512</v>
      </c>
      <c r="DZ153" s="71" t="s">
        <v>901</v>
      </c>
      <c r="EA153" s="72" t="s">
        <v>513</v>
      </c>
      <c r="EB153" s="404">
        <v>1455</v>
      </c>
      <c r="EC153" s="56"/>
      <c r="ED153" s="57">
        <v>1455</v>
      </c>
      <c r="EE153" s="57"/>
      <c r="EF153" s="56"/>
      <c r="EG153" s="73">
        <v>0.80431177446102819</v>
      </c>
      <c r="EH153" s="56"/>
      <c r="EI153" s="405">
        <v>0</v>
      </c>
      <c r="EJ153" s="57"/>
      <c r="EK153" s="57">
        <v>0</v>
      </c>
      <c r="EL153" s="57">
        <v>0</v>
      </c>
      <c r="EM153" s="158">
        <v>0</v>
      </c>
      <c r="EN153" s="158"/>
      <c r="EO153" s="58"/>
      <c r="EP153" s="356"/>
      <c r="EQ153" s="356"/>
      <c r="ER153" s="356"/>
    </row>
    <row r="154" spans="128:148">
      <c r="DX154" s="60" t="s">
        <v>512</v>
      </c>
      <c r="DY154" s="84" t="s">
        <v>137</v>
      </c>
      <c r="DZ154" s="60" t="s">
        <v>8</v>
      </c>
      <c r="EA154" s="61" t="s">
        <v>138</v>
      </c>
      <c r="EB154" s="404">
        <v>354</v>
      </c>
      <c r="EC154" s="62"/>
      <c r="ED154" s="63">
        <v>354</v>
      </c>
      <c r="EE154" s="63">
        <v>1809</v>
      </c>
      <c r="EF154" s="62"/>
      <c r="EG154" s="64">
        <v>0.19568822553897181</v>
      </c>
      <c r="EH154" s="62"/>
      <c r="EI154" s="405">
        <v>0</v>
      </c>
      <c r="EJ154" s="63"/>
      <c r="EK154" s="63">
        <v>0</v>
      </c>
      <c r="EL154" s="65"/>
      <c r="EM154" s="160"/>
      <c r="EN154" s="160"/>
      <c r="EO154" s="128"/>
      <c r="EP154" s="356"/>
      <c r="EQ154" s="356"/>
      <c r="ER154" s="356"/>
    </row>
    <row r="155" spans="128:148">
      <c r="DX155" s="71" t="s">
        <v>514</v>
      </c>
      <c r="DY155" s="86" t="s">
        <v>514</v>
      </c>
      <c r="DZ155" s="71" t="s">
        <v>901</v>
      </c>
      <c r="EA155" s="72" t="s">
        <v>515</v>
      </c>
      <c r="EB155" s="404">
        <v>6069</v>
      </c>
      <c r="EC155" s="56"/>
      <c r="ED155" s="57">
        <v>6069</v>
      </c>
      <c r="EE155" s="57">
        <v>6069</v>
      </c>
      <c r="EF155" s="56"/>
      <c r="EG155" s="73"/>
      <c r="EH155" s="56"/>
      <c r="EI155" s="405">
        <v>1689063</v>
      </c>
      <c r="EJ155" s="57"/>
      <c r="EK155" s="69">
        <v>1689063</v>
      </c>
      <c r="EL155" s="69">
        <v>1689063</v>
      </c>
      <c r="EM155" s="161">
        <v>0</v>
      </c>
      <c r="EN155" s="158"/>
      <c r="EO155" s="58"/>
      <c r="EP155" s="356"/>
      <c r="EQ155" s="356"/>
      <c r="ER155" s="356"/>
    </row>
    <row r="156" spans="128:148">
      <c r="DX156" s="66" t="s">
        <v>516</v>
      </c>
      <c r="DY156" s="85" t="s">
        <v>516</v>
      </c>
      <c r="DZ156" s="66" t="s">
        <v>901</v>
      </c>
      <c r="EA156" s="67" t="s">
        <v>517</v>
      </c>
      <c r="EB156" s="404">
        <v>8353</v>
      </c>
      <c r="EC156" s="68"/>
      <c r="ED156" s="69">
        <v>8353</v>
      </c>
      <c r="EE156" s="69">
        <v>8353</v>
      </c>
      <c r="EF156" s="68"/>
      <c r="EG156" s="70"/>
      <c r="EH156" s="68"/>
      <c r="EI156" s="405">
        <v>1186254</v>
      </c>
      <c r="EJ156" s="69"/>
      <c r="EK156" s="69">
        <v>1186254</v>
      </c>
      <c r="EL156" s="69">
        <v>1186254</v>
      </c>
      <c r="EM156" s="161">
        <v>0</v>
      </c>
      <c r="EN156" s="161"/>
      <c r="EO156" s="129"/>
      <c r="EP156" s="356"/>
      <c r="EQ156" s="356"/>
      <c r="ER156" s="356"/>
    </row>
    <row r="157" spans="128:148">
      <c r="DX157" s="60" t="s">
        <v>518</v>
      </c>
      <c r="DY157" s="84" t="s">
        <v>518</v>
      </c>
      <c r="DZ157" s="60" t="s">
        <v>901</v>
      </c>
      <c r="EA157" s="61" t="s">
        <v>519</v>
      </c>
      <c r="EB157" s="404">
        <v>1758</v>
      </c>
      <c r="EC157" s="62"/>
      <c r="ED157" s="63">
        <v>1758</v>
      </c>
      <c r="EE157" s="63">
        <v>1758</v>
      </c>
      <c r="EF157" s="62"/>
      <c r="EG157" s="64"/>
      <c r="EH157" s="62"/>
      <c r="EI157" s="405">
        <v>107406</v>
      </c>
      <c r="EJ157" s="63"/>
      <c r="EK157" s="69">
        <v>107406</v>
      </c>
      <c r="EL157" s="69">
        <v>107406</v>
      </c>
      <c r="EM157" s="161">
        <v>0</v>
      </c>
      <c r="EN157" s="160"/>
      <c r="EO157" s="128"/>
      <c r="EP157" s="356"/>
      <c r="EQ157" s="356"/>
      <c r="ER157" s="356"/>
    </row>
    <row r="158" spans="128:148">
      <c r="DX158" s="71" t="s">
        <v>520</v>
      </c>
      <c r="DY158" s="86" t="s">
        <v>520</v>
      </c>
      <c r="DZ158" s="71" t="s">
        <v>901</v>
      </c>
      <c r="EA158" s="72" t="s">
        <v>521</v>
      </c>
      <c r="EB158" s="404">
        <v>4995</v>
      </c>
      <c r="EC158" s="56"/>
      <c r="ED158" s="57">
        <v>4995</v>
      </c>
      <c r="EE158" s="57"/>
      <c r="EF158" s="56"/>
      <c r="EG158" s="73">
        <v>0.83822789058566871</v>
      </c>
      <c r="EH158" s="56"/>
      <c r="EI158" s="405">
        <v>1240783</v>
      </c>
      <c r="EJ158" s="57"/>
      <c r="EK158" s="57">
        <v>1040059</v>
      </c>
      <c r="EL158" s="57">
        <v>1240783</v>
      </c>
      <c r="EM158" s="158">
        <v>0</v>
      </c>
      <c r="EN158" s="158"/>
      <c r="EO158" s="58"/>
      <c r="EP158" s="356"/>
      <c r="EQ158" s="356"/>
      <c r="ER158" s="356"/>
    </row>
    <row r="159" spans="128:148">
      <c r="DX159" s="54" t="s">
        <v>520</v>
      </c>
      <c r="DY159" s="83" t="s">
        <v>139</v>
      </c>
      <c r="DZ159" s="54" t="s">
        <v>8</v>
      </c>
      <c r="EA159" s="55" t="s">
        <v>140</v>
      </c>
      <c r="EB159" s="404">
        <v>379</v>
      </c>
      <c r="EC159" s="51"/>
      <c r="ED159" s="50">
        <v>379</v>
      </c>
      <c r="EE159" s="50"/>
      <c r="EF159" s="51"/>
      <c r="EG159" s="52">
        <v>6.3601275381775471E-2</v>
      </c>
      <c r="EH159" s="51"/>
      <c r="EI159" s="405">
        <v>0</v>
      </c>
      <c r="EJ159" s="50"/>
      <c r="EK159" s="50">
        <v>78915</v>
      </c>
      <c r="EL159" s="53"/>
      <c r="EM159" s="159"/>
      <c r="EN159" s="159"/>
      <c r="EO159" s="49"/>
      <c r="EP159" s="356"/>
      <c r="EQ159" s="356"/>
      <c r="ER159" s="356"/>
    </row>
    <row r="160" spans="128:148">
      <c r="DX160" s="60" t="s">
        <v>520</v>
      </c>
      <c r="DY160" s="84" t="s">
        <v>631</v>
      </c>
      <c r="DZ160" s="60" t="s">
        <v>8</v>
      </c>
      <c r="EA160" s="61" t="s">
        <v>632</v>
      </c>
      <c r="EB160" s="404">
        <v>585</v>
      </c>
      <c r="EC160" s="62"/>
      <c r="ED160" s="63">
        <v>585</v>
      </c>
      <c r="EE160" s="63">
        <v>5959</v>
      </c>
      <c r="EF160" s="62"/>
      <c r="EG160" s="64">
        <v>9.8170834032555804E-2</v>
      </c>
      <c r="EH160" s="62"/>
      <c r="EI160" s="405">
        <v>0</v>
      </c>
      <c r="EJ160" s="63"/>
      <c r="EK160" s="63">
        <v>121809</v>
      </c>
      <c r="EL160" s="65"/>
      <c r="EM160" s="160"/>
      <c r="EN160" s="160"/>
      <c r="EO160" s="128"/>
      <c r="EP160" s="356"/>
      <c r="EQ160" s="356"/>
      <c r="ER160" s="356"/>
    </row>
    <row r="161" spans="128:148">
      <c r="DX161" s="66" t="s">
        <v>522</v>
      </c>
      <c r="DY161" s="85" t="s">
        <v>522</v>
      </c>
      <c r="DZ161" s="66" t="s">
        <v>901</v>
      </c>
      <c r="EA161" s="67" t="s">
        <v>523</v>
      </c>
      <c r="EB161" s="404">
        <v>23557</v>
      </c>
      <c r="EC161" s="68"/>
      <c r="ED161" s="69">
        <v>23557</v>
      </c>
      <c r="EE161" s="69">
        <v>23557</v>
      </c>
      <c r="EF161" s="68"/>
      <c r="EG161" s="70"/>
      <c r="EH161" s="68"/>
      <c r="EI161" s="405">
        <v>6089013</v>
      </c>
      <c r="EJ161" s="69"/>
      <c r="EK161" s="69">
        <v>6089013</v>
      </c>
      <c r="EL161" s="69">
        <v>6089013</v>
      </c>
      <c r="EM161" s="161">
        <v>0</v>
      </c>
      <c r="EN161" s="161"/>
      <c r="EO161" s="129"/>
      <c r="EP161" s="356"/>
      <c r="EQ161" s="356"/>
      <c r="ER161" s="356"/>
    </row>
    <row r="162" spans="128:148">
      <c r="DX162" s="66" t="s">
        <v>524</v>
      </c>
      <c r="DY162" s="85" t="s">
        <v>524</v>
      </c>
      <c r="DZ162" s="66" t="s">
        <v>901</v>
      </c>
      <c r="EA162" s="67" t="s">
        <v>525</v>
      </c>
      <c r="EB162" s="404">
        <v>2359</v>
      </c>
      <c r="EC162" s="68"/>
      <c r="ED162" s="69">
        <v>2359</v>
      </c>
      <c r="EE162" s="69">
        <v>2359</v>
      </c>
      <c r="EF162" s="68"/>
      <c r="EG162" s="70"/>
      <c r="EH162" s="68"/>
      <c r="EI162" s="405">
        <v>0</v>
      </c>
      <c r="EJ162" s="69"/>
      <c r="EK162" s="69">
        <v>0</v>
      </c>
      <c r="EL162" s="69">
        <v>0</v>
      </c>
      <c r="EM162" s="161">
        <v>0</v>
      </c>
      <c r="EN162" s="161"/>
      <c r="EO162" s="129"/>
      <c r="EP162" s="356"/>
      <c r="EQ162" s="356"/>
      <c r="ER162" s="356"/>
    </row>
    <row r="163" spans="128:148">
      <c r="DX163" s="71" t="s">
        <v>526</v>
      </c>
      <c r="DY163" s="86" t="s">
        <v>526</v>
      </c>
      <c r="DZ163" s="71" t="s">
        <v>901</v>
      </c>
      <c r="EA163" s="72" t="s">
        <v>527</v>
      </c>
      <c r="EB163" s="404">
        <v>18664</v>
      </c>
      <c r="EC163" s="56"/>
      <c r="ED163" s="57">
        <v>18664</v>
      </c>
      <c r="EE163" s="57"/>
      <c r="EF163" s="56"/>
      <c r="EG163" s="73">
        <v>0.79893840160952012</v>
      </c>
      <c r="EH163" s="56"/>
      <c r="EI163" s="405">
        <v>9017583</v>
      </c>
      <c r="EJ163" s="57"/>
      <c r="EK163" s="57">
        <v>7204493</v>
      </c>
      <c r="EL163" s="57">
        <v>9017583</v>
      </c>
      <c r="EM163" s="158">
        <v>0</v>
      </c>
      <c r="EN163" s="158"/>
      <c r="EO163" s="58"/>
      <c r="EP163" s="356"/>
      <c r="EQ163" s="356"/>
      <c r="ER163" s="356"/>
    </row>
    <row r="164" spans="128:148">
      <c r="DX164" s="60" t="s">
        <v>526</v>
      </c>
      <c r="DY164" s="84" t="s">
        <v>141</v>
      </c>
      <c r="DZ164" s="60" t="s">
        <v>901</v>
      </c>
      <c r="EA164" s="61" t="s">
        <v>142</v>
      </c>
      <c r="EB164" s="404">
        <v>4697</v>
      </c>
      <c r="EC164" s="62"/>
      <c r="ED164" s="63">
        <v>4697</v>
      </c>
      <c r="EE164" s="63">
        <v>23361</v>
      </c>
      <c r="EF164" s="62"/>
      <c r="EG164" s="64">
        <v>0.20106159839047985</v>
      </c>
      <c r="EH164" s="62"/>
      <c r="EI164" s="405">
        <v>0</v>
      </c>
      <c r="EJ164" s="63"/>
      <c r="EK164" s="63">
        <v>1813090</v>
      </c>
      <c r="EL164" s="65"/>
      <c r="EM164" s="160"/>
      <c r="EN164" s="160"/>
      <c r="EO164" s="128"/>
      <c r="EP164" s="356"/>
      <c r="EQ164" s="356"/>
      <c r="ER164" s="356"/>
    </row>
    <row r="165" spans="128:148">
      <c r="DX165" s="66" t="s">
        <v>528</v>
      </c>
      <c r="DY165" s="85" t="s">
        <v>528</v>
      </c>
      <c r="DZ165" s="66" t="s">
        <v>901</v>
      </c>
      <c r="EA165" s="67" t="s">
        <v>529</v>
      </c>
      <c r="EB165" s="404">
        <v>7632</v>
      </c>
      <c r="EC165" s="68"/>
      <c r="ED165" s="69">
        <v>7632</v>
      </c>
      <c r="EE165" s="69">
        <v>7632</v>
      </c>
      <c r="EF165" s="68"/>
      <c r="EG165" s="70"/>
      <c r="EH165" s="68"/>
      <c r="EI165" s="405">
        <v>4550809</v>
      </c>
      <c r="EJ165" s="69"/>
      <c r="EK165" s="69">
        <v>4550809</v>
      </c>
      <c r="EL165" s="69">
        <v>4550809</v>
      </c>
      <c r="EM165" s="161">
        <v>0</v>
      </c>
      <c r="EN165" s="161"/>
      <c r="EO165" s="129"/>
      <c r="EP165" s="356"/>
      <c r="EQ165" s="356"/>
      <c r="ER165" s="356"/>
    </row>
    <row r="166" spans="128:148">
      <c r="DX166" s="71" t="s">
        <v>530</v>
      </c>
      <c r="DY166" s="86" t="s">
        <v>530</v>
      </c>
      <c r="DZ166" s="71" t="s">
        <v>901</v>
      </c>
      <c r="EA166" s="72" t="s">
        <v>534</v>
      </c>
      <c r="EB166" s="404">
        <v>23420</v>
      </c>
      <c r="EC166" s="56"/>
      <c r="ED166" s="57">
        <v>23420</v>
      </c>
      <c r="EE166" s="57"/>
      <c r="EF166" s="56"/>
      <c r="EG166" s="73">
        <v>0.99490229396771457</v>
      </c>
      <c r="EH166" s="56"/>
      <c r="EI166" s="405">
        <v>17372520</v>
      </c>
      <c r="EJ166" s="57"/>
      <c r="EK166" s="57">
        <v>17283960</v>
      </c>
      <c r="EL166" s="57">
        <v>17372520</v>
      </c>
      <c r="EM166" s="158">
        <v>0</v>
      </c>
      <c r="EN166" s="158"/>
      <c r="EO166" s="58"/>
      <c r="EP166" s="356"/>
      <c r="EQ166" s="356"/>
      <c r="ER166" s="356"/>
    </row>
    <row r="167" spans="128:148">
      <c r="DX167" s="60" t="s">
        <v>530</v>
      </c>
      <c r="DY167" s="84" t="s">
        <v>143</v>
      </c>
      <c r="DZ167" s="60" t="s">
        <v>8</v>
      </c>
      <c r="EA167" s="61" t="s">
        <v>144</v>
      </c>
      <c r="EB167" s="404">
        <v>120</v>
      </c>
      <c r="EC167" s="62"/>
      <c r="ED167" s="63">
        <v>120</v>
      </c>
      <c r="EE167" s="63">
        <v>23540</v>
      </c>
      <c r="EF167" s="62"/>
      <c r="EG167" s="64">
        <v>5.0977060322854716E-3</v>
      </c>
      <c r="EH167" s="62"/>
      <c r="EI167" s="405">
        <v>0</v>
      </c>
      <c r="EJ167" s="63"/>
      <c r="EK167" s="63">
        <v>88560</v>
      </c>
      <c r="EL167" s="65"/>
      <c r="EM167" s="160"/>
      <c r="EN167" s="160"/>
      <c r="EO167" s="128"/>
      <c r="EP167" s="356"/>
      <c r="EQ167" s="356"/>
      <c r="ER167" s="356"/>
    </row>
    <row r="168" spans="128:148">
      <c r="DX168" s="71" t="s">
        <v>535</v>
      </c>
      <c r="DY168" s="86" t="s">
        <v>535</v>
      </c>
      <c r="DZ168" s="71" t="s">
        <v>901</v>
      </c>
      <c r="EA168" s="72" t="s">
        <v>536</v>
      </c>
      <c r="EB168" s="404">
        <v>13722</v>
      </c>
      <c r="EC168" s="56"/>
      <c r="ED168" s="57">
        <v>13722</v>
      </c>
      <c r="EE168" s="57"/>
      <c r="EF168" s="56"/>
      <c r="EG168" s="73">
        <v>0.98620094868477792</v>
      </c>
      <c r="EH168" s="56"/>
      <c r="EI168" s="405">
        <v>5580210</v>
      </c>
      <c r="EJ168" s="57"/>
      <c r="EK168" s="57">
        <v>5503208</v>
      </c>
      <c r="EL168" s="57">
        <v>5580210</v>
      </c>
      <c r="EM168" s="158">
        <v>0</v>
      </c>
      <c r="EN168" s="158"/>
      <c r="EO168" s="58"/>
      <c r="EP168" s="356"/>
      <c r="EQ168" s="356"/>
      <c r="ER168" s="356"/>
    </row>
    <row r="169" spans="128:148">
      <c r="DX169" s="60" t="s">
        <v>535</v>
      </c>
      <c r="DY169" s="84" t="s">
        <v>145</v>
      </c>
      <c r="DZ169" s="60" t="s">
        <v>8</v>
      </c>
      <c r="EA169" s="61" t="s">
        <v>146</v>
      </c>
      <c r="EB169" s="404">
        <v>192</v>
      </c>
      <c r="EC169" s="62"/>
      <c r="ED169" s="63">
        <v>192</v>
      </c>
      <c r="EE169" s="63">
        <v>13914</v>
      </c>
      <c r="EF169" s="62"/>
      <c r="EG169" s="64">
        <v>1.3799051315222079E-2</v>
      </c>
      <c r="EH169" s="62"/>
      <c r="EI169" s="405">
        <v>0</v>
      </c>
      <c r="EJ169" s="63"/>
      <c r="EK169" s="63">
        <v>77002</v>
      </c>
      <c r="EL169" s="65"/>
      <c r="EM169" s="160"/>
      <c r="EN169" s="160"/>
      <c r="EO169" s="128"/>
      <c r="EP169" s="356"/>
      <c r="EQ169" s="356"/>
      <c r="ER169" s="356"/>
    </row>
    <row r="170" spans="128:148">
      <c r="DX170" s="71" t="s">
        <v>537</v>
      </c>
      <c r="DY170" s="86" t="s">
        <v>537</v>
      </c>
      <c r="DZ170" s="71" t="s">
        <v>901</v>
      </c>
      <c r="EA170" s="72" t="s">
        <v>538</v>
      </c>
      <c r="EB170" s="404">
        <v>20336</v>
      </c>
      <c r="EC170" s="56"/>
      <c r="ED170" s="57">
        <v>20336</v>
      </c>
      <c r="EE170" s="57"/>
      <c r="EF170" s="56"/>
      <c r="EG170" s="73">
        <v>0.94327195138921105</v>
      </c>
      <c r="EH170" s="56"/>
      <c r="EI170" s="405">
        <v>4927525</v>
      </c>
      <c r="EJ170" s="57"/>
      <c r="EK170" s="57">
        <v>4647996</v>
      </c>
      <c r="EL170" s="57">
        <v>4927525</v>
      </c>
      <c r="EM170" s="158">
        <v>0</v>
      </c>
      <c r="EN170" s="158"/>
      <c r="EO170" s="58"/>
      <c r="EP170" s="356"/>
      <c r="EQ170" s="356"/>
      <c r="ER170" s="356"/>
    </row>
    <row r="171" spans="128:148">
      <c r="DX171" s="54">
        <v>800</v>
      </c>
      <c r="DY171" s="83" t="s">
        <v>795</v>
      </c>
      <c r="DZ171" s="54" t="s">
        <v>901</v>
      </c>
      <c r="EA171" s="55" t="s">
        <v>796</v>
      </c>
      <c r="EB171" s="404">
        <v>0</v>
      </c>
      <c r="EC171" s="411">
        <v>1223</v>
      </c>
      <c r="ED171" s="50">
        <v>1223</v>
      </c>
      <c r="EE171" s="50">
        <v>21559</v>
      </c>
      <c r="EF171" s="51"/>
      <c r="EG171" s="64">
        <v>5.6728048610788999E-2</v>
      </c>
      <c r="EH171" s="51"/>
      <c r="EI171" s="405">
        <v>0</v>
      </c>
      <c r="EJ171" s="50"/>
      <c r="EK171" s="50">
        <v>279529</v>
      </c>
      <c r="EL171" s="53"/>
      <c r="EM171" s="159"/>
      <c r="EN171" s="159"/>
      <c r="EO171" s="49"/>
      <c r="EP171" s="356"/>
      <c r="EQ171" s="356"/>
      <c r="ER171" s="356"/>
    </row>
    <row r="172" spans="128:148">
      <c r="DX172" s="71" t="s">
        <v>539</v>
      </c>
      <c r="DY172" s="86" t="s">
        <v>539</v>
      </c>
      <c r="DZ172" s="71" t="s">
        <v>901</v>
      </c>
      <c r="EA172" s="72" t="s">
        <v>540</v>
      </c>
      <c r="EB172" s="404">
        <v>8857</v>
      </c>
      <c r="EC172" s="56"/>
      <c r="ED172" s="57">
        <v>8857</v>
      </c>
      <c r="EE172" s="57"/>
      <c r="EF172" s="56"/>
      <c r="EG172" s="73">
        <v>0.85881896635314647</v>
      </c>
      <c r="EH172" s="56"/>
      <c r="EI172" s="405">
        <v>3012683</v>
      </c>
      <c r="EJ172" s="57"/>
      <c r="EK172" s="57">
        <v>2587349</v>
      </c>
      <c r="EL172" s="57">
        <v>3012683</v>
      </c>
      <c r="EM172" s="158">
        <v>0</v>
      </c>
      <c r="EN172" s="158"/>
      <c r="EO172" s="58"/>
      <c r="EP172" s="356"/>
      <c r="EQ172" s="356"/>
      <c r="ER172" s="356"/>
    </row>
    <row r="173" spans="128:148">
      <c r="DX173" s="54" t="s">
        <v>539</v>
      </c>
      <c r="DY173" s="83" t="s">
        <v>147</v>
      </c>
      <c r="DZ173" s="54" t="s">
        <v>8</v>
      </c>
      <c r="EA173" s="55" t="s">
        <v>148</v>
      </c>
      <c r="EB173" s="404">
        <v>1240</v>
      </c>
      <c r="EC173" s="51"/>
      <c r="ED173" s="50">
        <v>1240</v>
      </c>
      <c r="EE173" s="50"/>
      <c r="EF173" s="51"/>
      <c r="EG173" s="52">
        <v>0.12023659458935325</v>
      </c>
      <c r="EH173" s="51"/>
      <c r="EI173" s="405">
        <v>0</v>
      </c>
      <c r="EJ173" s="50"/>
      <c r="EK173" s="50">
        <v>362235</v>
      </c>
      <c r="EL173" s="53"/>
      <c r="EM173" s="159"/>
      <c r="EN173" s="159"/>
      <c r="EO173" s="49"/>
      <c r="EP173" s="356"/>
      <c r="EQ173" s="356"/>
      <c r="ER173" s="356"/>
    </row>
    <row r="174" spans="128:148">
      <c r="DX174" s="749" t="s">
        <v>539</v>
      </c>
      <c r="DY174" s="750" t="s">
        <v>598</v>
      </c>
      <c r="DZ174" s="749" t="s">
        <v>8</v>
      </c>
      <c r="EA174" s="751" t="s">
        <v>599</v>
      </c>
      <c r="EB174" s="404">
        <v>216</v>
      </c>
      <c r="EC174" s="752"/>
      <c r="ED174" s="50">
        <v>216</v>
      </c>
      <c r="EE174" s="754">
        <v>10313</v>
      </c>
      <c r="EF174" s="752"/>
      <c r="EG174" s="52">
        <v>2.0944439057500243E-2</v>
      </c>
      <c r="EH174" s="752"/>
      <c r="EI174" s="405">
        <v>0</v>
      </c>
      <c r="EJ174" s="754"/>
      <c r="EK174" s="753">
        <v>63099</v>
      </c>
      <c r="EL174" s="755"/>
      <c r="EM174" s="756"/>
      <c r="EN174" s="756"/>
      <c r="EO174" s="757"/>
      <c r="EP174" s="356"/>
      <c r="EQ174" s="356"/>
      <c r="ER174" s="356"/>
    </row>
    <row r="175" spans="128:148">
      <c r="DX175" s="71" t="s">
        <v>541</v>
      </c>
      <c r="DY175" s="86" t="s">
        <v>541</v>
      </c>
      <c r="DZ175" s="71" t="s">
        <v>901</v>
      </c>
      <c r="EA175" s="72" t="s">
        <v>542</v>
      </c>
      <c r="EB175" s="404">
        <v>8444</v>
      </c>
      <c r="EC175" s="56"/>
      <c r="ED175" s="57">
        <v>8444</v>
      </c>
      <c r="EE175" s="57"/>
      <c r="EF175" s="56"/>
      <c r="EG175" s="73">
        <v>0.73241391274178158</v>
      </c>
      <c r="EH175" s="56"/>
      <c r="EI175" s="405">
        <v>6959250</v>
      </c>
      <c r="EJ175" s="57"/>
      <c r="EK175" s="57">
        <v>5097052</v>
      </c>
      <c r="EL175" s="57">
        <v>6959250</v>
      </c>
      <c r="EM175" s="158">
        <v>0</v>
      </c>
      <c r="EN175" s="158"/>
      <c r="EO175" s="58"/>
      <c r="EP175" s="356"/>
      <c r="EQ175" s="356"/>
      <c r="ER175" s="356"/>
    </row>
    <row r="176" spans="128:148">
      <c r="DX176" s="60" t="s">
        <v>541</v>
      </c>
      <c r="DY176" s="84" t="s">
        <v>149</v>
      </c>
      <c r="DZ176" s="60" t="s">
        <v>901</v>
      </c>
      <c r="EA176" s="61" t="s">
        <v>150</v>
      </c>
      <c r="EB176" s="404">
        <v>3085</v>
      </c>
      <c r="EC176" s="62"/>
      <c r="ED176" s="63">
        <v>3085</v>
      </c>
      <c r="EE176" s="63">
        <v>11529</v>
      </c>
      <c r="EF176" s="62"/>
      <c r="EG176" s="64">
        <v>0.26758608725821842</v>
      </c>
      <c r="EH176" s="62"/>
      <c r="EI176" s="405">
        <v>0</v>
      </c>
      <c r="EJ176" s="63"/>
      <c r="EK176" s="63">
        <v>1862198</v>
      </c>
      <c r="EL176" s="65"/>
      <c r="EM176" s="160"/>
      <c r="EN176" s="160"/>
      <c r="EO176" s="128"/>
      <c r="EP176" s="356"/>
      <c r="EQ176" s="356"/>
      <c r="ER176" s="356"/>
    </row>
    <row r="177" spans="128:148">
      <c r="DX177" s="71" t="s">
        <v>543</v>
      </c>
      <c r="DY177" s="86" t="s">
        <v>543</v>
      </c>
      <c r="DZ177" s="71" t="s">
        <v>901</v>
      </c>
      <c r="EA177" s="72" t="s">
        <v>544</v>
      </c>
      <c r="EB177" s="404">
        <v>6253</v>
      </c>
      <c r="EC177" s="56"/>
      <c r="ED177" s="57">
        <v>6253</v>
      </c>
      <c r="EE177" s="57"/>
      <c r="EF177" s="56"/>
      <c r="EG177" s="73">
        <v>1</v>
      </c>
      <c r="EH177" s="56"/>
      <c r="EI177" s="405">
        <v>3839717</v>
      </c>
      <c r="EJ177" s="57"/>
      <c r="EK177" s="57">
        <v>3839717</v>
      </c>
      <c r="EL177" s="57">
        <v>3839717</v>
      </c>
      <c r="EM177" s="158">
        <v>0</v>
      </c>
      <c r="EN177" s="158"/>
      <c r="EO177" s="58"/>
      <c r="EP177" s="356"/>
      <c r="EQ177" s="356"/>
      <c r="ER177" s="356"/>
    </row>
    <row r="178" spans="128:148">
      <c r="DX178" s="60" t="s">
        <v>543</v>
      </c>
      <c r="DY178" s="84" t="s">
        <v>151</v>
      </c>
      <c r="DZ178" s="60" t="s">
        <v>8</v>
      </c>
      <c r="EA178" s="61" t="s">
        <v>152</v>
      </c>
      <c r="EB178" s="404">
        <v>0</v>
      </c>
      <c r="EC178" s="62"/>
      <c r="ED178" s="63">
        <v>0</v>
      </c>
      <c r="EE178" s="63">
        <v>6253</v>
      </c>
      <c r="EF178" s="62"/>
      <c r="EG178" s="64">
        <v>0</v>
      </c>
      <c r="EH178" s="62"/>
      <c r="EI178" s="405">
        <v>0</v>
      </c>
      <c r="EJ178" s="63"/>
      <c r="EK178" s="63">
        <v>0</v>
      </c>
      <c r="EL178" s="65"/>
      <c r="EM178" s="160"/>
      <c r="EN178" s="160"/>
      <c r="EO178" s="128"/>
      <c r="EP178" s="356"/>
      <c r="EQ178" s="356"/>
      <c r="ER178" s="356"/>
    </row>
    <row r="179" spans="128:148">
      <c r="DX179" s="71" t="s">
        <v>545</v>
      </c>
      <c r="DY179" s="86" t="s">
        <v>545</v>
      </c>
      <c r="DZ179" s="71" t="s">
        <v>901</v>
      </c>
      <c r="EA179" s="72" t="s">
        <v>546</v>
      </c>
      <c r="EB179" s="404">
        <v>9070</v>
      </c>
      <c r="EC179" s="56"/>
      <c r="ED179" s="57">
        <v>9070</v>
      </c>
      <c r="EE179" s="57"/>
      <c r="EF179" s="56"/>
      <c r="EG179" s="73">
        <v>0.9626406283167056</v>
      </c>
      <c r="EH179" s="56"/>
      <c r="EI179" s="405">
        <v>3501686</v>
      </c>
      <c r="EJ179" s="57"/>
      <c r="EK179" s="57">
        <v>3370865</v>
      </c>
      <c r="EL179" s="57">
        <v>3501686</v>
      </c>
      <c r="EM179" s="158">
        <v>0</v>
      </c>
      <c r="EN179" s="158"/>
      <c r="EO179" s="58"/>
      <c r="EP179" s="356"/>
      <c r="EQ179" s="356"/>
      <c r="ER179" s="356"/>
    </row>
    <row r="180" spans="128:148">
      <c r="DX180" s="60" t="s">
        <v>545</v>
      </c>
      <c r="DY180" s="84" t="s">
        <v>266</v>
      </c>
      <c r="DZ180" s="60" t="s">
        <v>8</v>
      </c>
      <c r="EA180" s="61" t="s">
        <v>267</v>
      </c>
      <c r="EB180" s="404">
        <v>352</v>
      </c>
      <c r="EC180" s="62"/>
      <c r="ED180" s="63">
        <v>352</v>
      </c>
      <c r="EE180" s="63">
        <v>9422</v>
      </c>
      <c r="EF180" s="62"/>
      <c r="EG180" s="64">
        <v>3.7359371683294416E-2</v>
      </c>
      <c r="EH180" s="62"/>
      <c r="EI180" s="405">
        <v>0</v>
      </c>
      <c r="EJ180" s="63"/>
      <c r="EK180" s="63">
        <v>130821</v>
      </c>
      <c r="EL180" s="65"/>
      <c r="EM180" s="160"/>
      <c r="EN180" s="160"/>
      <c r="EO180" s="128"/>
      <c r="EP180" s="356"/>
      <c r="EQ180" s="356"/>
      <c r="ER180" s="356"/>
    </row>
    <row r="181" spans="128:148">
      <c r="DX181" s="66" t="s">
        <v>547</v>
      </c>
      <c r="DY181" s="85" t="s">
        <v>547</v>
      </c>
      <c r="DZ181" s="66" t="s">
        <v>901</v>
      </c>
      <c r="EA181" s="67" t="s">
        <v>548</v>
      </c>
      <c r="EB181" s="404">
        <v>6931</v>
      </c>
      <c r="EC181" s="68"/>
      <c r="ED181" s="69">
        <v>6931</v>
      </c>
      <c r="EE181" s="69">
        <v>6931</v>
      </c>
      <c r="EF181" s="68"/>
      <c r="EG181" s="70"/>
      <c r="EH181" s="68"/>
      <c r="EI181" s="405">
        <v>2799847</v>
      </c>
      <c r="EJ181" s="69"/>
      <c r="EK181" s="69">
        <v>2799847</v>
      </c>
      <c r="EL181" s="69">
        <v>2799847</v>
      </c>
      <c r="EM181" s="161">
        <v>0</v>
      </c>
      <c r="EN181" s="161"/>
      <c r="EO181" s="129"/>
      <c r="EP181" s="356"/>
      <c r="EQ181" s="356"/>
      <c r="ER181" s="356"/>
    </row>
    <row r="182" spans="128:148">
      <c r="DX182" s="71" t="s">
        <v>549</v>
      </c>
      <c r="DY182" s="86" t="s">
        <v>549</v>
      </c>
      <c r="DZ182" s="71" t="s">
        <v>901</v>
      </c>
      <c r="EA182" s="72" t="s">
        <v>550</v>
      </c>
      <c r="EB182" s="404">
        <v>8576</v>
      </c>
      <c r="EC182" s="56"/>
      <c r="ED182" s="57">
        <v>8576</v>
      </c>
      <c r="EE182" s="57"/>
      <c r="EF182" s="56"/>
      <c r="EG182" s="73">
        <v>0.72097519966372425</v>
      </c>
      <c r="EH182" s="56"/>
      <c r="EI182" s="405">
        <v>4524501</v>
      </c>
      <c r="EJ182" s="57"/>
      <c r="EK182" s="57">
        <v>3262053</v>
      </c>
      <c r="EL182" s="57">
        <v>4524501</v>
      </c>
      <c r="EM182" s="158">
        <v>0</v>
      </c>
      <c r="EN182" s="158"/>
      <c r="EO182" s="58"/>
      <c r="EP182" s="356"/>
      <c r="EQ182" s="356"/>
      <c r="ER182" s="356"/>
    </row>
    <row r="183" spans="128:148">
      <c r="DX183" s="54" t="s">
        <v>549</v>
      </c>
      <c r="DY183" s="83" t="s">
        <v>153</v>
      </c>
      <c r="DZ183" s="54" t="s">
        <v>901</v>
      </c>
      <c r="EA183" s="55" t="s">
        <v>154</v>
      </c>
      <c r="EB183" s="404">
        <v>1194</v>
      </c>
      <c r="EC183" s="51"/>
      <c r="ED183" s="50">
        <v>1194</v>
      </c>
      <c r="EE183" s="50"/>
      <c r="EF183" s="51"/>
      <c r="EG183" s="52">
        <v>0.10037831021437579</v>
      </c>
      <c r="EH183" s="51"/>
      <c r="EI183" s="405">
        <v>0</v>
      </c>
      <c r="EJ183" s="50"/>
      <c r="EK183" s="50">
        <v>454162</v>
      </c>
      <c r="EL183" s="53"/>
      <c r="EM183" s="159"/>
      <c r="EN183" s="159"/>
      <c r="EO183" s="49"/>
      <c r="EP183" s="356"/>
      <c r="EQ183" s="356"/>
      <c r="ER183" s="356"/>
    </row>
    <row r="184" spans="128:148">
      <c r="DX184" s="54" t="s">
        <v>549</v>
      </c>
      <c r="DY184" s="83" t="s">
        <v>155</v>
      </c>
      <c r="DZ184" s="54" t="s">
        <v>901</v>
      </c>
      <c r="EA184" s="55" t="s">
        <v>156</v>
      </c>
      <c r="EB184" s="404">
        <v>1652</v>
      </c>
      <c r="EC184" s="51"/>
      <c r="ED184" s="50">
        <v>1652</v>
      </c>
      <c r="EE184" s="50"/>
      <c r="EF184" s="51"/>
      <c r="EG184" s="52">
        <v>0.13888188314417824</v>
      </c>
      <c r="EH184" s="51"/>
      <c r="EI184" s="405">
        <v>0</v>
      </c>
      <c r="EJ184" s="50"/>
      <c r="EK184" s="50">
        <v>628371</v>
      </c>
      <c r="EL184" s="53"/>
      <c r="EM184" s="159"/>
      <c r="EN184" s="159"/>
      <c r="EO184" s="49"/>
      <c r="EP184" s="356"/>
      <c r="EQ184" s="356"/>
      <c r="ER184" s="356"/>
    </row>
    <row r="185" spans="128:148">
      <c r="DX185" s="60" t="s">
        <v>549</v>
      </c>
      <c r="DY185" s="84" t="s">
        <v>309</v>
      </c>
      <c r="DZ185" s="60" t="s">
        <v>8</v>
      </c>
      <c r="EA185" s="61" t="s">
        <v>157</v>
      </c>
      <c r="EB185" s="404">
        <v>473</v>
      </c>
      <c r="EC185" s="62"/>
      <c r="ED185" s="63">
        <v>473</v>
      </c>
      <c r="EE185" s="63">
        <v>11895</v>
      </c>
      <c r="EF185" s="62"/>
      <c r="EG185" s="64">
        <v>3.9764606977721731E-2</v>
      </c>
      <c r="EH185" s="62"/>
      <c r="EI185" s="405">
        <v>0</v>
      </c>
      <c r="EJ185" s="63"/>
      <c r="EK185" s="63">
        <v>179915</v>
      </c>
      <c r="EL185" s="65"/>
      <c r="EM185" s="160"/>
      <c r="EN185" s="160"/>
      <c r="EO185" s="128"/>
      <c r="EP185" s="356"/>
      <c r="EQ185" s="356"/>
      <c r="ER185" s="356"/>
    </row>
    <row r="186" spans="128:148">
      <c r="DX186" s="71" t="s">
        <v>551</v>
      </c>
      <c r="DY186" s="86" t="s">
        <v>551</v>
      </c>
      <c r="DZ186" s="71" t="s">
        <v>901</v>
      </c>
      <c r="EA186" s="72" t="s">
        <v>552</v>
      </c>
      <c r="EB186" s="404">
        <v>1969</v>
      </c>
      <c r="EC186" s="56"/>
      <c r="ED186" s="57">
        <v>1969</v>
      </c>
      <c r="EE186" s="57"/>
      <c r="EF186" s="56"/>
      <c r="EG186" s="73">
        <v>0.91157407407407409</v>
      </c>
      <c r="EH186" s="56"/>
      <c r="EI186" s="405">
        <v>81176</v>
      </c>
      <c r="EJ186" s="57"/>
      <c r="EK186" s="57">
        <v>73998</v>
      </c>
      <c r="EL186" s="57">
        <v>81176</v>
      </c>
      <c r="EM186" s="158">
        <v>0</v>
      </c>
      <c r="EN186" s="158"/>
      <c r="EO186" s="58"/>
      <c r="EP186" s="356"/>
      <c r="EQ186" s="356"/>
      <c r="ER186" s="356"/>
    </row>
    <row r="187" spans="128:148">
      <c r="DX187" s="54">
        <v>870</v>
      </c>
      <c r="DY187" s="83" t="s">
        <v>679</v>
      </c>
      <c r="DZ187" s="54" t="s">
        <v>8</v>
      </c>
      <c r="EA187" s="55" t="s">
        <v>288</v>
      </c>
      <c r="EB187" s="404">
        <v>191</v>
      </c>
      <c r="EC187" s="51"/>
      <c r="ED187" s="50">
        <v>191</v>
      </c>
      <c r="EE187" s="50">
        <v>2160</v>
      </c>
      <c r="EF187" s="51"/>
      <c r="EG187" s="64">
        <v>8.8425925925925922E-2</v>
      </c>
      <c r="EH187" s="51"/>
      <c r="EI187" s="405">
        <v>0</v>
      </c>
      <c r="EJ187" s="50"/>
      <c r="EK187" s="63">
        <v>7178</v>
      </c>
      <c r="EL187" s="50"/>
      <c r="EM187" s="159"/>
      <c r="EN187" s="159"/>
      <c r="EO187" s="49"/>
      <c r="EP187" s="356"/>
      <c r="EQ187" s="356"/>
      <c r="ER187" s="356"/>
    </row>
    <row r="188" spans="128:148">
      <c r="DX188" s="71" t="s">
        <v>553</v>
      </c>
      <c r="DY188" s="86" t="s">
        <v>553</v>
      </c>
      <c r="DZ188" s="71" t="s">
        <v>901</v>
      </c>
      <c r="EA188" s="72" t="s">
        <v>554</v>
      </c>
      <c r="EB188" s="404">
        <v>3570</v>
      </c>
      <c r="EC188" s="56"/>
      <c r="ED188" s="57">
        <v>3570</v>
      </c>
      <c r="EE188" s="57"/>
      <c r="EF188" s="56"/>
      <c r="EG188" s="73">
        <v>0.95916174099946261</v>
      </c>
      <c r="EH188" s="56"/>
      <c r="EI188" s="405">
        <v>0</v>
      </c>
      <c r="EJ188" s="57"/>
      <c r="EK188" s="57">
        <v>0</v>
      </c>
      <c r="EL188" s="57">
        <v>0</v>
      </c>
      <c r="EM188" s="158">
        <v>0</v>
      </c>
      <c r="EN188" s="158"/>
      <c r="EO188" s="58"/>
      <c r="EP188" s="356"/>
      <c r="EQ188" s="356"/>
      <c r="ER188" s="356"/>
    </row>
    <row r="189" spans="128:148">
      <c r="DX189" s="60" t="s">
        <v>553</v>
      </c>
      <c r="DY189" s="84" t="s">
        <v>158</v>
      </c>
      <c r="DZ189" s="60" t="s">
        <v>8</v>
      </c>
      <c r="EA189" s="61" t="s">
        <v>159</v>
      </c>
      <c r="EB189" s="404">
        <v>152</v>
      </c>
      <c r="EC189" s="62"/>
      <c r="ED189" s="63">
        <v>152</v>
      </c>
      <c r="EE189" s="63">
        <v>3722</v>
      </c>
      <c r="EF189" s="62"/>
      <c r="EG189" s="64">
        <v>4.0838259000537343E-2</v>
      </c>
      <c r="EH189" s="62"/>
      <c r="EI189" s="405">
        <v>0</v>
      </c>
      <c r="EJ189" s="63"/>
      <c r="EK189" s="63">
        <v>0</v>
      </c>
      <c r="EL189" s="65"/>
      <c r="EM189" s="160"/>
      <c r="EN189" s="160"/>
      <c r="EO189" s="128"/>
      <c r="EP189" s="356"/>
      <c r="EQ189" s="356"/>
      <c r="ER189" s="356"/>
    </row>
    <row r="190" spans="128:148">
      <c r="DX190" s="66" t="s">
        <v>555</v>
      </c>
      <c r="DY190" s="85" t="s">
        <v>555</v>
      </c>
      <c r="DZ190" s="66" t="s">
        <v>901</v>
      </c>
      <c r="EA190" s="67" t="s">
        <v>556</v>
      </c>
      <c r="EB190" s="404">
        <v>582</v>
      </c>
      <c r="EC190" s="68"/>
      <c r="ED190" s="69">
        <v>582</v>
      </c>
      <c r="EE190" s="69">
        <v>582</v>
      </c>
      <c r="EF190" s="68"/>
      <c r="EG190" s="70"/>
      <c r="EH190" s="68"/>
      <c r="EI190" s="405">
        <v>162774</v>
      </c>
      <c r="EJ190" s="69"/>
      <c r="EK190" s="69">
        <v>162774</v>
      </c>
      <c r="EL190" s="69">
        <v>162774</v>
      </c>
      <c r="EM190" s="161">
        <v>0</v>
      </c>
      <c r="EN190" s="161"/>
      <c r="EO190" s="129"/>
      <c r="EP190" s="356"/>
      <c r="EQ190" s="356"/>
      <c r="ER190" s="356"/>
    </row>
    <row r="191" spans="128:148">
      <c r="DX191" s="71" t="s">
        <v>557</v>
      </c>
      <c r="DY191" s="86" t="s">
        <v>557</v>
      </c>
      <c r="DZ191" s="71" t="s">
        <v>901</v>
      </c>
      <c r="EA191" s="72" t="s">
        <v>558</v>
      </c>
      <c r="EB191" s="404">
        <v>39844</v>
      </c>
      <c r="EC191" s="56"/>
      <c r="ED191" s="57">
        <v>39844</v>
      </c>
      <c r="EE191" s="57"/>
      <c r="EF191" s="56"/>
      <c r="EG191" s="73">
        <v>0.97261143387199145</v>
      </c>
      <c r="EH191" s="56"/>
      <c r="EI191" s="405">
        <v>1701728</v>
      </c>
      <c r="EJ191" s="57"/>
      <c r="EK191" s="57">
        <v>1655120</v>
      </c>
      <c r="EL191" s="57">
        <v>1701728</v>
      </c>
      <c r="EM191" s="158">
        <v>0</v>
      </c>
      <c r="EN191" s="158"/>
      <c r="EO191" s="58"/>
      <c r="EP191" s="356"/>
      <c r="EQ191" s="356"/>
      <c r="ER191" s="356"/>
    </row>
    <row r="192" spans="128:148">
      <c r="DX192" s="60" t="s">
        <v>557</v>
      </c>
      <c r="DY192" s="84" t="s">
        <v>160</v>
      </c>
      <c r="DZ192" s="60" t="s">
        <v>8</v>
      </c>
      <c r="EA192" s="61" t="s">
        <v>161</v>
      </c>
      <c r="EB192" s="404">
        <v>1122</v>
      </c>
      <c r="EC192" s="62"/>
      <c r="ED192" s="63">
        <v>1122</v>
      </c>
      <c r="EE192" s="63">
        <v>40966</v>
      </c>
      <c r="EF192" s="62"/>
      <c r="EG192" s="64">
        <v>2.7388566128008593E-2</v>
      </c>
      <c r="EH192" s="62"/>
      <c r="EI192" s="405">
        <v>0</v>
      </c>
      <c r="EJ192" s="63"/>
      <c r="EK192" s="63">
        <v>46608</v>
      </c>
      <c r="EL192" s="65"/>
      <c r="EM192" s="160"/>
      <c r="EN192" s="160"/>
      <c r="EO192" s="128"/>
      <c r="EP192" s="356"/>
      <c r="EQ192" s="356"/>
      <c r="ER192" s="356"/>
    </row>
    <row r="193" spans="128:148">
      <c r="DX193" s="71" t="s">
        <v>559</v>
      </c>
      <c r="DY193" s="86" t="s">
        <v>559</v>
      </c>
      <c r="DZ193" s="71" t="s">
        <v>901</v>
      </c>
      <c r="EA193" s="72" t="s">
        <v>560</v>
      </c>
      <c r="EB193" s="404">
        <v>7003</v>
      </c>
      <c r="EC193" s="56"/>
      <c r="ED193" s="57">
        <v>7003</v>
      </c>
      <c r="EE193" s="57"/>
      <c r="EF193" s="56"/>
      <c r="EG193" s="73">
        <v>0.91494643323752289</v>
      </c>
      <c r="EH193" s="56"/>
      <c r="EI193" s="405">
        <v>3751378</v>
      </c>
      <c r="EJ193" s="57"/>
      <c r="EK193" s="57">
        <v>3432310</v>
      </c>
      <c r="EL193" s="57">
        <v>3751378</v>
      </c>
      <c r="EM193" s="158">
        <v>0</v>
      </c>
      <c r="EN193" s="158"/>
      <c r="EO193" s="58"/>
      <c r="EP193" s="356"/>
      <c r="EQ193" s="356"/>
      <c r="ER193" s="356"/>
    </row>
    <row r="194" spans="128:148">
      <c r="DX194" s="54" t="s">
        <v>559</v>
      </c>
      <c r="DY194" s="83" t="s">
        <v>162</v>
      </c>
      <c r="DZ194" s="54" t="s">
        <v>8</v>
      </c>
      <c r="EA194" s="55" t="s">
        <v>163</v>
      </c>
      <c r="EB194" s="404">
        <v>539</v>
      </c>
      <c r="EC194" s="51"/>
      <c r="ED194" s="50">
        <v>539</v>
      </c>
      <c r="EE194" s="50"/>
      <c r="EF194" s="51"/>
      <c r="EG194" s="52">
        <v>7.0420695061405802E-2</v>
      </c>
      <c r="EH194" s="51"/>
      <c r="EI194" s="405">
        <v>0</v>
      </c>
      <c r="EJ194" s="50"/>
      <c r="EK194" s="50">
        <v>264175</v>
      </c>
      <c r="EL194" s="53"/>
      <c r="EM194" s="159"/>
      <c r="EN194" s="159"/>
      <c r="EO194" s="49"/>
      <c r="EP194" s="356"/>
      <c r="EQ194" s="356"/>
      <c r="ER194" s="356"/>
    </row>
    <row r="195" spans="128:148">
      <c r="DX195" s="749" t="s">
        <v>559</v>
      </c>
      <c r="DY195" s="750" t="s">
        <v>600</v>
      </c>
      <c r="DZ195" s="749" t="s">
        <v>8</v>
      </c>
      <c r="EA195" s="751" t="s">
        <v>601</v>
      </c>
      <c r="EB195" s="404">
        <v>112</v>
      </c>
      <c r="EC195" s="758"/>
      <c r="ED195" s="63">
        <v>112</v>
      </c>
      <c r="EE195" s="753">
        <v>7654</v>
      </c>
      <c r="EF195" s="758"/>
      <c r="EG195" s="64">
        <v>1.4632871701071335E-2</v>
      </c>
      <c r="EH195" s="758"/>
      <c r="EI195" s="405">
        <v>0</v>
      </c>
      <c r="EJ195" s="753"/>
      <c r="EK195" s="50">
        <v>54893</v>
      </c>
      <c r="EL195" s="759"/>
      <c r="EM195" s="748"/>
      <c r="EN195" s="748"/>
      <c r="EO195" s="760"/>
      <c r="EP195" s="356"/>
      <c r="EQ195" s="356"/>
      <c r="ER195" s="356"/>
    </row>
    <row r="196" spans="128:148">
      <c r="DX196" s="71" t="s">
        <v>561</v>
      </c>
      <c r="DY196" s="86" t="s">
        <v>561</v>
      </c>
      <c r="DZ196" s="71" t="s">
        <v>901</v>
      </c>
      <c r="EA196" s="72" t="s">
        <v>636</v>
      </c>
      <c r="EB196" s="404">
        <v>146078</v>
      </c>
      <c r="EC196" s="56"/>
      <c r="ED196" s="57">
        <v>146078</v>
      </c>
      <c r="EE196" s="57"/>
      <c r="EF196" s="56"/>
      <c r="EG196" s="52">
        <v>0.95704130769482754</v>
      </c>
      <c r="EH196" s="56"/>
      <c r="EI196" s="405">
        <v>0</v>
      </c>
      <c r="EJ196" s="57"/>
      <c r="EK196" s="57">
        <v>0</v>
      </c>
      <c r="EL196" s="57">
        <v>0</v>
      </c>
      <c r="EM196" s="158">
        <v>0</v>
      </c>
      <c r="EN196" s="158"/>
      <c r="EO196" s="58"/>
      <c r="EP196" s="356"/>
      <c r="EQ196" s="356"/>
      <c r="ER196" s="356"/>
    </row>
    <row r="197" spans="128:148">
      <c r="DX197" s="54" t="s">
        <v>561</v>
      </c>
      <c r="DY197" s="83" t="s">
        <v>164</v>
      </c>
      <c r="DZ197" s="54" t="s">
        <v>8</v>
      </c>
      <c r="EA197" s="55" t="s">
        <v>165</v>
      </c>
      <c r="EB197" s="404">
        <v>215</v>
      </c>
      <c r="EC197" s="51"/>
      <c r="ED197" s="50">
        <v>215</v>
      </c>
      <c r="EE197" s="50"/>
      <c r="EF197" s="51"/>
      <c r="EG197" s="52">
        <v>1.4085891178301176E-3</v>
      </c>
      <c r="EH197" s="51"/>
      <c r="EI197" s="405">
        <v>0</v>
      </c>
      <c r="EJ197" s="50"/>
      <c r="EK197" s="50">
        <v>0</v>
      </c>
      <c r="EL197" s="53"/>
      <c r="EM197" s="159"/>
      <c r="EN197" s="159"/>
      <c r="EO197" s="49"/>
      <c r="EP197" s="356"/>
      <c r="EQ197" s="356"/>
      <c r="ER197" s="356"/>
    </row>
    <row r="198" spans="128:148">
      <c r="DX198" s="54" t="s">
        <v>561</v>
      </c>
      <c r="DY198" s="83" t="s">
        <v>166</v>
      </c>
      <c r="DZ198" s="54" t="s">
        <v>8</v>
      </c>
      <c r="EA198" s="55" t="s">
        <v>167</v>
      </c>
      <c r="EB198" s="404">
        <v>400</v>
      </c>
      <c r="EC198" s="51"/>
      <c r="ED198" s="50">
        <v>400</v>
      </c>
      <c r="EE198" s="50"/>
      <c r="EF198" s="51"/>
      <c r="EG198" s="52">
        <v>2.620630916893242E-3</v>
      </c>
      <c r="EH198" s="51"/>
      <c r="EI198" s="405">
        <v>0</v>
      </c>
      <c r="EJ198" s="50"/>
      <c r="EK198" s="50">
        <v>0</v>
      </c>
      <c r="EL198" s="53"/>
      <c r="EM198" s="159"/>
      <c r="EN198" s="159"/>
      <c r="EO198" s="49"/>
      <c r="EP198" s="356"/>
      <c r="EQ198" s="356"/>
      <c r="ER198" s="356"/>
    </row>
    <row r="199" spans="128:148">
      <c r="DX199" s="54" t="s">
        <v>561</v>
      </c>
      <c r="DY199" s="83" t="s">
        <v>168</v>
      </c>
      <c r="DZ199" s="54" t="s">
        <v>8</v>
      </c>
      <c r="EA199" s="55" t="s">
        <v>169</v>
      </c>
      <c r="EB199" s="404">
        <v>581</v>
      </c>
      <c r="EC199" s="51"/>
      <c r="ED199" s="50">
        <v>581</v>
      </c>
      <c r="EE199" s="50"/>
      <c r="EF199" s="51"/>
      <c r="EG199" s="52">
        <v>3.8064664067874341E-3</v>
      </c>
      <c r="EH199" s="51"/>
      <c r="EI199" s="405">
        <v>0</v>
      </c>
      <c r="EJ199" s="50"/>
      <c r="EK199" s="50">
        <v>0</v>
      </c>
      <c r="EL199" s="53"/>
      <c r="EM199" s="159"/>
      <c r="EN199" s="159"/>
      <c r="EO199" s="49"/>
      <c r="EP199" s="356"/>
      <c r="EQ199" s="356"/>
      <c r="ER199" s="356"/>
    </row>
    <row r="200" spans="128:148">
      <c r="DX200" s="54" t="s">
        <v>561</v>
      </c>
      <c r="DY200" s="83" t="s">
        <v>170</v>
      </c>
      <c r="DZ200" s="54" t="s">
        <v>8</v>
      </c>
      <c r="EA200" s="55" t="s">
        <v>171</v>
      </c>
      <c r="EB200" s="404">
        <v>1395</v>
      </c>
      <c r="EC200" s="51"/>
      <c r="ED200" s="50">
        <v>1395</v>
      </c>
      <c r="EE200" s="50"/>
      <c r="EF200" s="51"/>
      <c r="EG200" s="52">
        <v>9.1394503226651814E-3</v>
      </c>
      <c r="EH200" s="51"/>
      <c r="EI200" s="405">
        <v>0</v>
      </c>
      <c r="EJ200" s="50"/>
      <c r="EK200" s="50">
        <v>0</v>
      </c>
      <c r="EL200" s="53"/>
      <c r="EM200" s="159"/>
      <c r="EN200" s="159"/>
      <c r="EO200" s="49"/>
      <c r="EP200" s="356"/>
      <c r="EQ200" s="356"/>
      <c r="ER200" s="356"/>
    </row>
    <row r="201" spans="128:148">
      <c r="DX201" s="54" t="s">
        <v>561</v>
      </c>
      <c r="DY201" s="83" t="s">
        <v>172</v>
      </c>
      <c r="DZ201" s="54" t="s">
        <v>8</v>
      </c>
      <c r="EA201" s="55" t="s">
        <v>173</v>
      </c>
      <c r="EB201" s="404">
        <v>1130</v>
      </c>
      <c r="EC201" s="51"/>
      <c r="ED201" s="50">
        <v>1130</v>
      </c>
      <c r="EE201" s="50"/>
      <c r="EF201" s="51"/>
      <c r="EG201" s="52">
        <v>7.4032823402234091E-3</v>
      </c>
      <c r="EH201" s="51"/>
      <c r="EI201" s="405">
        <v>0</v>
      </c>
      <c r="EJ201" s="50"/>
      <c r="EK201" s="50">
        <v>0</v>
      </c>
      <c r="EL201" s="53"/>
      <c r="EM201" s="159"/>
      <c r="EN201" s="159"/>
      <c r="EO201" s="49"/>
      <c r="EP201" s="356"/>
      <c r="EQ201" s="356"/>
      <c r="ER201" s="356"/>
    </row>
    <row r="202" spans="128:148">
      <c r="DX202" s="54" t="s">
        <v>561</v>
      </c>
      <c r="DY202" s="83" t="s">
        <v>174</v>
      </c>
      <c r="DZ202" s="54" t="s">
        <v>8</v>
      </c>
      <c r="EA202" s="55" t="s">
        <v>175</v>
      </c>
      <c r="EB202" s="404">
        <v>568</v>
      </c>
      <c r="EC202" s="51"/>
      <c r="ED202" s="50">
        <v>568</v>
      </c>
      <c r="EE202" s="50"/>
      <c r="EF202" s="51"/>
      <c r="EG202" s="52">
        <v>3.7212959019884036E-3</v>
      </c>
      <c r="EH202" s="51"/>
      <c r="EI202" s="405">
        <v>0</v>
      </c>
      <c r="EJ202" s="50"/>
      <c r="EK202" s="50">
        <v>0</v>
      </c>
      <c r="EL202" s="53"/>
      <c r="EM202" s="159"/>
      <c r="EN202" s="159"/>
      <c r="EO202" s="49"/>
      <c r="EP202" s="356"/>
      <c r="EQ202" s="356"/>
      <c r="ER202" s="356"/>
    </row>
    <row r="203" spans="128:148">
      <c r="DX203" s="54" t="s">
        <v>561</v>
      </c>
      <c r="DY203" s="83" t="s">
        <v>176</v>
      </c>
      <c r="DZ203" s="54" t="s">
        <v>8</v>
      </c>
      <c r="EA203" s="55" t="s">
        <v>633</v>
      </c>
      <c r="EB203" s="404">
        <v>461</v>
      </c>
      <c r="EC203" s="51"/>
      <c r="ED203" s="50">
        <v>461</v>
      </c>
      <c r="EE203" s="50"/>
      <c r="EF203" s="51"/>
      <c r="EG203" s="52">
        <v>3.0202771317194613E-3</v>
      </c>
      <c r="EH203" s="51"/>
      <c r="EI203" s="405">
        <v>0</v>
      </c>
      <c r="EJ203" s="50"/>
      <c r="EK203" s="50">
        <v>0</v>
      </c>
      <c r="EL203" s="53"/>
      <c r="EM203" s="159"/>
      <c r="EN203" s="159"/>
      <c r="EO203" s="49"/>
      <c r="EP203" s="356"/>
      <c r="EQ203" s="356"/>
      <c r="ER203" s="356"/>
    </row>
    <row r="204" spans="128:148">
      <c r="DX204" s="54" t="s">
        <v>561</v>
      </c>
      <c r="DY204" s="83" t="s">
        <v>177</v>
      </c>
      <c r="DZ204" s="54" t="s">
        <v>8</v>
      </c>
      <c r="EA204" s="55" t="s">
        <v>178</v>
      </c>
      <c r="EB204" s="404">
        <v>562</v>
      </c>
      <c r="EC204" s="51"/>
      <c r="ED204" s="50">
        <v>562</v>
      </c>
      <c r="EE204" s="50"/>
      <c r="EF204" s="51"/>
      <c r="EG204" s="52">
        <v>3.6819864382350051E-3</v>
      </c>
      <c r="EH204" s="51"/>
      <c r="EI204" s="405">
        <v>0</v>
      </c>
      <c r="EJ204" s="50"/>
      <c r="EK204" s="50">
        <v>0</v>
      </c>
      <c r="EL204" s="53"/>
      <c r="EM204" s="159"/>
      <c r="EN204" s="159"/>
      <c r="EO204" s="49"/>
      <c r="EP204" s="356"/>
      <c r="EQ204" s="356"/>
      <c r="ER204" s="356"/>
    </row>
    <row r="205" spans="128:148">
      <c r="DX205" s="54" t="s">
        <v>561</v>
      </c>
      <c r="DY205" s="83" t="s">
        <v>179</v>
      </c>
      <c r="DZ205" s="54" t="s">
        <v>8</v>
      </c>
      <c r="EA205" s="55" t="s">
        <v>180</v>
      </c>
      <c r="EB205" s="404">
        <v>157</v>
      </c>
      <c r="EC205" s="51"/>
      <c r="ED205" s="50">
        <v>157</v>
      </c>
      <c r="EE205" s="50"/>
      <c r="EF205" s="51"/>
      <c r="EG205" s="52">
        <v>1.0285976348805975E-3</v>
      </c>
      <c r="EH205" s="51"/>
      <c r="EI205" s="405">
        <v>0</v>
      </c>
      <c r="EJ205" s="50"/>
      <c r="EK205" s="50">
        <v>0</v>
      </c>
      <c r="EL205" s="53"/>
      <c r="EM205" s="159"/>
      <c r="EN205" s="159"/>
      <c r="EO205" s="49"/>
      <c r="EP205" s="356"/>
      <c r="EQ205" s="356"/>
      <c r="ER205" s="356"/>
    </row>
    <row r="206" spans="128:148">
      <c r="DX206" s="54" t="s">
        <v>561</v>
      </c>
      <c r="DY206" s="83" t="s">
        <v>181</v>
      </c>
      <c r="DZ206" s="54" t="s">
        <v>8</v>
      </c>
      <c r="EA206" s="55" t="s">
        <v>182</v>
      </c>
      <c r="EB206" s="404">
        <v>81</v>
      </c>
      <c r="EC206" s="51"/>
      <c r="ED206" s="50">
        <v>81</v>
      </c>
      <c r="EE206" s="50"/>
      <c r="EF206" s="51"/>
      <c r="EG206" s="52">
        <v>5.3067776067088155E-4</v>
      </c>
      <c r="EH206" s="51"/>
      <c r="EI206" s="405">
        <v>0</v>
      </c>
      <c r="EJ206" s="50"/>
      <c r="EK206" s="50">
        <v>0</v>
      </c>
      <c r="EL206" s="53"/>
      <c r="EM206" s="159"/>
      <c r="EN206" s="159"/>
      <c r="EO206" s="49"/>
      <c r="EP206" s="356"/>
      <c r="EQ206" s="356"/>
      <c r="ER206" s="356"/>
    </row>
    <row r="207" spans="128:148">
      <c r="DX207" s="54" t="s">
        <v>561</v>
      </c>
      <c r="DY207" s="83" t="s">
        <v>183</v>
      </c>
      <c r="DZ207" s="54" t="s">
        <v>8</v>
      </c>
      <c r="EA207" s="55" t="s">
        <v>184</v>
      </c>
      <c r="EB207" s="404">
        <v>109</v>
      </c>
      <c r="EC207" s="51"/>
      <c r="ED207" s="50">
        <v>109</v>
      </c>
      <c r="EE207" s="50"/>
      <c r="EF207" s="51"/>
      <c r="EG207" s="52">
        <v>7.1412192485340845E-4</v>
      </c>
      <c r="EH207" s="51"/>
      <c r="EI207" s="405">
        <v>0</v>
      </c>
      <c r="EJ207" s="50"/>
      <c r="EK207" s="50">
        <v>0</v>
      </c>
      <c r="EL207" s="53"/>
      <c r="EM207" s="159"/>
      <c r="EN207" s="159"/>
      <c r="EO207" s="49"/>
      <c r="EP207" s="356"/>
      <c r="EQ207" s="356"/>
      <c r="ER207" s="356"/>
    </row>
    <row r="208" spans="128:148">
      <c r="DX208" s="54">
        <v>920</v>
      </c>
      <c r="DY208" s="83" t="s">
        <v>268</v>
      </c>
      <c r="DZ208" s="54" t="s">
        <v>8</v>
      </c>
      <c r="EA208" s="55" t="s">
        <v>269</v>
      </c>
      <c r="EB208" s="404">
        <v>429</v>
      </c>
      <c r="EC208" s="51"/>
      <c r="ED208" s="50">
        <v>429</v>
      </c>
      <c r="EE208" s="50"/>
      <c r="EF208" s="51"/>
      <c r="EG208" s="52">
        <v>2.8106266583680021E-3</v>
      </c>
      <c r="EH208" s="51"/>
      <c r="EI208" s="405">
        <v>0</v>
      </c>
      <c r="EJ208" s="50"/>
      <c r="EK208" s="50">
        <v>0</v>
      </c>
      <c r="EL208" s="53"/>
      <c r="EM208" s="159"/>
      <c r="EN208" s="159"/>
      <c r="EO208" s="49"/>
      <c r="EP208" s="356"/>
      <c r="EQ208" s="356"/>
      <c r="ER208" s="356"/>
    </row>
    <row r="209" spans="128:148">
      <c r="DX209" s="54">
        <v>920</v>
      </c>
      <c r="DY209" s="83" t="s">
        <v>310</v>
      </c>
      <c r="DZ209" s="54" t="s">
        <v>8</v>
      </c>
      <c r="EA209" s="55" t="s">
        <v>311</v>
      </c>
      <c r="EB209" s="404">
        <v>469</v>
      </c>
      <c r="EC209" s="51"/>
      <c r="ED209" s="50">
        <v>469</v>
      </c>
      <c r="EE209" s="50">
        <v>152635</v>
      </c>
      <c r="EF209" s="51"/>
      <c r="EG209" s="52">
        <v>3.0726897500573261E-3</v>
      </c>
      <c r="EH209" s="51"/>
      <c r="EI209" s="405">
        <v>0</v>
      </c>
      <c r="EJ209" s="50"/>
      <c r="EK209" s="50">
        <v>0</v>
      </c>
      <c r="EL209" s="53"/>
      <c r="EM209" s="159"/>
      <c r="EN209" s="159"/>
      <c r="EO209" s="49"/>
      <c r="EP209" s="356"/>
      <c r="EQ209" s="356"/>
      <c r="ER209" s="356"/>
    </row>
    <row r="210" spans="128:148">
      <c r="DX210" s="71" t="s">
        <v>637</v>
      </c>
      <c r="DY210" s="86" t="s">
        <v>637</v>
      </c>
      <c r="DZ210" s="71" t="s">
        <v>901</v>
      </c>
      <c r="EA210" s="72" t="s">
        <v>638</v>
      </c>
      <c r="EB210" s="404">
        <v>2549</v>
      </c>
      <c r="EC210" s="56"/>
      <c r="ED210" s="57">
        <v>2549</v>
      </c>
      <c r="EE210" s="57"/>
      <c r="EF210" s="56"/>
      <c r="EG210" s="73">
        <v>0.94582560296846008</v>
      </c>
      <c r="EH210" s="56"/>
      <c r="EI210" s="405">
        <v>561153</v>
      </c>
      <c r="EJ210" s="57"/>
      <c r="EK210" s="57">
        <v>530753</v>
      </c>
      <c r="EL210" s="57">
        <v>561153</v>
      </c>
      <c r="EM210" s="158">
        <v>0</v>
      </c>
      <c r="EN210" s="158"/>
      <c r="EO210" s="58"/>
      <c r="EP210" s="356"/>
      <c r="EQ210" s="356"/>
      <c r="ER210" s="356"/>
    </row>
    <row r="211" spans="128:148">
      <c r="DX211" s="60" t="s">
        <v>637</v>
      </c>
      <c r="DY211" s="84" t="s">
        <v>185</v>
      </c>
      <c r="DZ211" s="60" t="s">
        <v>8</v>
      </c>
      <c r="EA211" s="61" t="s">
        <v>186</v>
      </c>
      <c r="EB211" s="404">
        <v>146</v>
      </c>
      <c r="EC211" s="62"/>
      <c r="ED211" s="63">
        <v>146</v>
      </c>
      <c r="EE211" s="63">
        <v>2695</v>
      </c>
      <c r="EF211" s="62"/>
      <c r="EG211" s="64">
        <v>5.4174397031539888E-2</v>
      </c>
      <c r="EH211" s="62"/>
      <c r="EI211" s="405">
        <v>0</v>
      </c>
      <c r="EJ211" s="63"/>
      <c r="EK211" s="63">
        <v>30400</v>
      </c>
      <c r="EL211" s="65"/>
      <c r="EM211" s="160"/>
      <c r="EN211" s="160"/>
      <c r="EO211" s="128"/>
      <c r="EP211" s="356"/>
      <c r="EQ211" s="356"/>
      <c r="ER211" s="356"/>
    </row>
    <row r="212" spans="128:148">
      <c r="DX212" s="66" t="s">
        <v>639</v>
      </c>
      <c r="DY212" s="85" t="s">
        <v>639</v>
      </c>
      <c r="DZ212" s="66" t="s">
        <v>901</v>
      </c>
      <c r="EA212" s="67" t="s">
        <v>640</v>
      </c>
      <c r="EB212" s="404">
        <v>1764</v>
      </c>
      <c r="EC212" s="68"/>
      <c r="ED212" s="69">
        <v>1764</v>
      </c>
      <c r="EE212" s="69">
        <v>1764</v>
      </c>
      <c r="EF212" s="68"/>
      <c r="EG212" s="70"/>
      <c r="EH212" s="68"/>
      <c r="EI212" s="405">
        <v>720118</v>
      </c>
      <c r="EJ212" s="69"/>
      <c r="EK212" s="69">
        <v>720118</v>
      </c>
      <c r="EL212" s="69">
        <v>720118</v>
      </c>
      <c r="EM212" s="161">
        <v>0</v>
      </c>
      <c r="EN212" s="161"/>
      <c r="EO212" s="129"/>
      <c r="EP212" s="356"/>
      <c r="EQ212" s="356"/>
      <c r="ER212" s="356"/>
    </row>
    <row r="213" spans="128:148">
      <c r="DX213" s="54" t="s">
        <v>641</v>
      </c>
      <c r="DY213" s="83" t="s">
        <v>641</v>
      </c>
      <c r="DZ213" s="54" t="s">
        <v>901</v>
      </c>
      <c r="EA213" s="55" t="s">
        <v>642</v>
      </c>
      <c r="EB213" s="404">
        <v>4380</v>
      </c>
      <c r="EC213" s="51"/>
      <c r="ED213" s="50">
        <v>4380</v>
      </c>
      <c r="EE213" s="50"/>
      <c r="EF213" s="51"/>
      <c r="EG213" s="52">
        <v>0.96582138919514882</v>
      </c>
      <c r="EH213" s="51"/>
      <c r="EI213" s="405">
        <v>0</v>
      </c>
      <c r="EJ213" s="50"/>
      <c r="EK213" s="50">
        <v>0</v>
      </c>
      <c r="EL213" s="50">
        <v>0</v>
      </c>
      <c r="EM213" s="159">
        <v>0</v>
      </c>
      <c r="EN213" s="159"/>
      <c r="EO213" s="49"/>
      <c r="EP213" s="356"/>
      <c r="EQ213" s="356"/>
      <c r="ER213" s="356"/>
    </row>
    <row r="214" spans="128:148">
      <c r="DX214" s="169" t="s">
        <v>641</v>
      </c>
      <c r="DY214" s="412" t="s">
        <v>272</v>
      </c>
      <c r="DZ214" s="413" t="s">
        <v>8</v>
      </c>
      <c r="EA214" s="117" t="s">
        <v>273</v>
      </c>
      <c r="EB214" s="404">
        <v>155</v>
      </c>
      <c r="EC214" s="51"/>
      <c r="ED214" s="63">
        <v>155</v>
      </c>
      <c r="EE214" s="50">
        <v>4535</v>
      </c>
      <c r="EF214" s="51"/>
      <c r="EG214" s="52">
        <v>3.4178610804851156E-2</v>
      </c>
      <c r="EH214" s="51"/>
      <c r="EI214" s="405">
        <v>0</v>
      </c>
      <c r="EJ214" s="50"/>
      <c r="EK214" s="50">
        <v>0</v>
      </c>
      <c r="EL214" s="50"/>
      <c r="EM214" s="159"/>
      <c r="EN214" s="159"/>
      <c r="EO214" s="49"/>
      <c r="EP214" s="356"/>
      <c r="EQ214" s="356"/>
      <c r="ER214" s="356"/>
    </row>
    <row r="215" spans="128:148">
      <c r="DX215" s="71" t="s">
        <v>643</v>
      </c>
      <c r="DY215" s="86" t="s">
        <v>643</v>
      </c>
      <c r="DZ215" s="71" t="s">
        <v>901</v>
      </c>
      <c r="EA215" s="72" t="s">
        <v>644</v>
      </c>
      <c r="EB215" s="404">
        <v>19244</v>
      </c>
      <c r="EC215" s="56"/>
      <c r="ED215" s="57">
        <v>19244</v>
      </c>
      <c r="EE215" s="57"/>
      <c r="EF215" s="56"/>
      <c r="EG215" s="73">
        <v>0.99134555944776426</v>
      </c>
      <c r="EH215" s="56"/>
      <c r="EI215" s="405">
        <v>8147022</v>
      </c>
      <c r="EJ215" s="57"/>
      <c r="EK215" s="57">
        <v>8076514</v>
      </c>
      <c r="EL215" s="57">
        <v>8147022</v>
      </c>
      <c r="EM215" s="158">
        <v>0</v>
      </c>
      <c r="EN215" s="158"/>
      <c r="EO215" s="58"/>
      <c r="EP215" s="356"/>
      <c r="EQ215" s="356"/>
      <c r="ER215" s="356"/>
    </row>
    <row r="216" spans="128:148">
      <c r="DX216" s="60" t="s">
        <v>643</v>
      </c>
      <c r="DY216" s="84" t="s">
        <v>187</v>
      </c>
      <c r="DZ216" s="60" t="s">
        <v>8</v>
      </c>
      <c r="EA216" s="61" t="s">
        <v>188</v>
      </c>
      <c r="EB216" s="404">
        <v>168</v>
      </c>
      <c r="EC216" s="62"/>
      <c r="ED216" s="63">
        <v>168</v>
      </c>
      <c r="EE216" s="63">
        <v>19412</v>
      </c>
      <c r="EF216" s="62"/>
      <c r="EG216" s="64">
        <v>8.6544405522357305E-3</v>
      </c>
      <c r="EH216" s="62"/>
      <c r="EI216" s="405">
        <v>0</v>
      </c>
      <c r="EJ216" s="63"/>
      <c r="EK216" s="63">
        <v>70508</v>
      </c>
      <c r="EL216" s="65"/>
      <c r="EM216" s="160"/>
      <c r="EN216" s="160"/>
      <c r="EO216" s="128"/>
      <c r="EP216" s="356"/>
      <c r="EQ216" s="356"/>
      <c r="ER216" s="356"/>
    </row>
    <row r="217" spans="128:148">
      <c r="DX217" s="54" t="s">
        <v>645</v>
      </c>
      <c r="DY217" s="83" t="s">
        <v>645</v>
      </c>
      <c r="DZ217" s="54" t="s">
        <v>901</v>
      </c>
      <c r="EA217" s="55" t="s">
        <v>646</v>
      </c>
      <c r="EB217" s="404">
        <v>9984</v>
      </c>
      <c r="EC217" s="51"/>
      <c r="ED217" s="50">
        <v>9984</v>
      </c>
      <c r="EE217" s="50"/>
      <c r="EF217" s="51"/>
      <c r="EG217" s="52">
        <v>0.98471249630141044</v>
      </c>
      <c r="EH217" s="51"/>
      <c r="EI217" s="405">
        <v>2224458</v>
      </c>
      <c r="EJ217" s="50"/>
      <c r="EK217" s="50">
        <v>2190452</v>
      </c>
      <c r="EL217" s="50">
        <v>2224458</v>
      </c>
      <c r="EM217" s="158">
        <v>0</v>
      </c>
      <c r="EN217" s="159"/>
      <c r="EO217" s="49"/>
      <c r="EP217" s="356"/>
      <c r="EQ217" s="356"/>
      <c r="ER217" s="356"/>
    </row>
    <row r="218" spans="128:148">
      <c r="DX218" s="60" t="s">
        <v>645</v>
      </c>
      <c r="DY218" s="84" t="s">
        <v>189</v>
      </c>
      <c r="DZ218" s="60" t="s">
        <v>8</v>
      </c>
      <c r="EA218" s="61" t="s">
        <v>190</v>
      </c>
      <c r="EB218" s="404">
        <v>155</v>
      </c>
      <c r="EC218" s="62"/>
      <c r="ED218" s="63">
        <v>155</v>
      </c>
      <c r="EE218" s="63">
        <v>10139</v>
      </c>
      <c r="EF218" s="62"/>
      <c r="EG218" s="64">
        <v>1.5287503698589604E-2</v>
      </c>
      <c r="EH218" s="62"/>
      <c r="EI218" s="405">
        <v>0</v>
      </c>
      <c r="EJ218" s="63"/>
      <c r="EK218" s="63">
        <v>34006</v>
      </c>
      <c r="EL218" s="65"/>
      <c r="EM218" s="160"/>
      <c r="EN218" s="160"/>
      <c r="EO218" s="128"/>
      <c r="EP218" s="356"/>
      <c r="EQ218" s="356"/>
      <c r="ER218" s="356"/>
    </row>
    <row r="219" spans="128:148">
      <c r="DX219" s="71" t="s">
        <v>647</v>
      </c>
      <c r="DY219" s="86" t="s">
        <v>647</v>
      </c>
      <c r="DZ219" s="71" t="s">
        <v>901</v>
      </c>
      <c r="EA219" s="72" t="s">
        <v>648</v>
      </c>
      <c r="EB219" s="404">
        <v>12194</v>
      </c>
      <c r="EC219" s="56"/>
      <c r="ED219" s="57">
        <v>12194</v>
      </c>
      <c r="EE219" s="57"/>
      <c r="EF219" s="56"/>
      <c r="EG219" s="73">
        <v>0.92680702287755568</v>
      </c>
      <c r="EH219" s="56"/>
      <c r="EI219" s="405">
        <v>3499762</v>
      </c>
      <c r="EJ219" s="57"/>
      <c r="EK219" s="57">
        <v>3243604</v>
      </c>
      <c r="EL219" s="57">
        <v>3499762</v>
      </c>
      <c r="EM219" s="158">
        <v>0</v>
      </c>
      <c r="EN219" s="158"/>
      <c r="EO219" s="58"/>
      <c r="EP219" s="356"/>
      <c r="EQ219" s="356"/>
      <c r="ER219" s="356"/>
    </row>
    <row r="220" spans="128:148">
      <c r="DX220" s="60" t="s">
        <v>647</v>
      </c>
      <c r="DY220" s="84" t="s">
        <v>191</v>
      </c>
      <c r="DZ220" s="60" t="s">
        <v>8</v>
      </c>
      <c r="EA220" s="61" t="s">
        <v>192</v>
      </c>
      <c r="EB220" s="404">
        <v>963</v>
      </c>
      <c r="EC220" s="62"/>
      <c r="ED220" s="63">
        <v>963</v>
      </c>
      <c r="EE220" s="63">
        <v>13157</v>
      </c>
      <c r="EF220" s="62"/>
      <c r="EG220" s="64">
        <v>7.3192977122444325E-2</v>
      </c>
      <c r="EH220" s="62"/>
      <c r="EI220" s="405">
        <v>0</v>
      </c>
      <c r="EJ220" s="63"/>
      <c r="EK220" s="63">
        <v>256158</v>
      </c>
      <c r="EL220" s="65"/>
      <c r="EM220" s="160"/>
      <c r="EN220" s="160"/>
      <c r="EO220" s="128"/>
      <c r="EP220" s="356"/>
      <c r="EQ220" s="356"/>
      <c r="ER220" s="356"/>
    </row>
    <row r="221" spans="128:148">
      <c r="DX221" s="66" t="s">
        <v>649</v>
      </c>
      <c r="DY221" s="85" t="s">
        <v>649</v>
      </c>
      <c r="DZ221" s="66" t="s">
        <v>901</v>
      </c>
      <c r="EA221" s="67" t="s">
        <v>650</v>
      </c>
      <c r="EB221" s="404">
        <v>5854</v>
      </c>
      <c r="EC221" s="68"/>
      <c r="ED221" s="69">
        <v>5854</v>
      </c>
      <c r="EE221" s="69">
        <v>5854</v>
      </c>
      <c r="EF221" s="68"/>
      <c r="EG221" s="70"/>
      <c r="EH221" s="68"/>
      <c r="EI221" s="405">
        <v>2417819</v>
      </c>
      <c r="EJ221" s="69"/>
      <c r="EK221" s="69">
        <v>2417819</v>
      </c>
      <c r="EL221" s="69">
        <v>2417819</v>
      </c>
      <c r="EM221" s="161">
        <v>0</v>
      </c>
      <c r="EN221" s="161"/>
      <c r="EO221" s="129"/>
      <c r="EP221" s="356"/>
      <c r="EQ221" s="356"/>
      <c r="ER221" s="356"/>
    </row>
    <row r="222" spans="128:148">
      <c r="DX222" s="66" t="s">
        <v>651</v>
      </c>
      <c r="DY222" s="85" t="s">
        <v>651</v>
      </c>
      <c r="DZ222" s="66" t="s">
        <v>901</v>
      </c>
      <c r="EA222" s="67" t="s">
        <v>652</v>
      </c>
      <c r="EB222" s="404">
        <v>2373</v>
      </c>
      <c r="EC222" s="68"/>
      <c r="ED222" s="69">
        <v>2373</v>
      </c>
      <c r="EE222" s="69">
        <v>2373</v>
      </c>
      <c r="EF222" s="68"/>
      <c r="EG222" s="70"/>
      <c r="EH222" s="68"/>
      <c r="EI222" s="405">
        <v>32622</v>
      </c>
      <c r="EJ222" s="69"/>
      <c r="EK222" s="69">
        <v>32622</v>
      </c>
      <c r="EL222" s="69">
        <v>32622</v>
      </c>
      <c r="EM222" s="161">
        <v>0</v>
      </c>
      <c r="EN222" s="161"/>
      <c r="EO222" s="129"/>
      <c r="EP222" s="356"/>
      <c r="EQ222" s="356"/>
      <c r="ER222" s="356"/>
    </row>
    <row r="223" spans="128:148" ht="13.5" thickBot="1">
      <c r="DX223" s="59"/>
      <c r="DY223" s="87"/>
      <c r="DZ223" s="59"/>
      <c r="EA223" s="58"/>
      <c r="EB223" s="81">
        <v>1480991</v>
      </c>
      <c r="EC223" s="81">
        <v>0</v>
      </c>
      <c r="ED223" s="74">
        <v>1480991</v>
      </c>
      <c r="EE223" s="74">
        <v>1480991</v>
      </c>
      <c r="EF223" s="56"/>
      <c r="EG223" s="73"/>
      <c r="EH223" s="56"/>
      <c r="EI223" s="74">
        <v>225704840</v>
      </c>
      <c r="EJ223" s="57"/>
      <c r="EK223" s="74">
        <v>225704840</v>
      </c>
      <c r="EL223" s="74">
        <v>225704840</v>
      </c>
      <c r="EM223" s="164">
        <v>0</v>
      </c>
      <c r="EN223" s="158"/>
      <c r="EO223" s="58"/>
      <c r="EP223" s="356"/>
      <c r="EQ223" s="356"/>
      <c r="ER223" s="356"/>
    </row>
    <row r="224" spans="128:148" ht="13.5" thickTop="1">
      <c r="DX224" s="48"/>
      <c r="DY224" s="82"/>
      <c r="DZ224" s="48"/>
      <c r="EA224" s="49"/>
      <c r="EB224" s="50"/>
      <c r="EC224" s="51"/>
      <c r="ED224" s="51"/>
      <c r="EE224" s="50"/>
      <c r="EF224" s="51"/>
      <c r="EG224" s="52"/>
      <c r="EH224" s="51"/>
      <c r="EI224" s="50"/>
      <c r="EJ224" s="50"/>
      <c r="EK224" s="50"/>
      <c r="EL224" s="53"/>
      <c r="EM224" s="159"/>
      <c r="EN224" s="159"/>
      <c r="EO224" s="49"/>
      <c r="EP224" s="356"/>
      <c r="EQ224" s="356"/>
      <c r="ER224" s="356"/>
    </row>
    <row r="225" spans="128:152">
      <c r="DX225" s="48"/>
      <c r="DY225" s="82"/>
      <c r="DZ225" s="48"/>
      <c r="EA225" s="49"/>
      <c r="EB225" s="50"/>
      <c r="EC225" s="51"/>
      <c r="ED225" s="51"/>
      <c r="EE225" s="50"/>
      <c r="EF225" s="51"/>
      <c r="EG225" s="52"/>
      <c r="EH225" s="51"/>
      <c r="EI225" s="50"/>
      <c r="EJ225" s="50"/>
      <c r="EK225" s="50"/>
      <c r="EL225" s="53"/>
      <c r="EM225" s="159"/>
      <c r="EN225" s="159"/>
      <c r="EO225" s="49"/>
      <c r="EP225" s="356"/>
      <c r="EQ225" s="356"/>
      <c r="ER225" s="356"/>
    </row>
    <row r="226" spans="128:152">
      <c r="DX226" s="48"/>
      <c r="DY226" s="82"/>
      <c r="DZ226" s="48"/>
      <c r="EA226" s="49"/>
      <c r="EB226" s="50"/>
      <c r="EC226" s="51"/>
      <c r="ED226" s="51"/>
      <c r="EE226" s="50"/>
      <c r="EF226" s="51"/>
      <c r="EG226" s="52"/>
      <c r="EH226" s="51"/>
      <c r="EI226" s="50"/>
      <c r="EJ226" s="50"/>
      <c r="EK226" s="50"/>
      <c r="EL226" s="53"/>
      <c r="EM226" s="159"/>
      <c r="EN226" s="159"/>
      <c r="EO226" s="49"/>
    </row>
    <row r="227" spans="128:152" ht="13.5" thickBot="1">
      <c r="DX227" s="48"/>
      <c r="DY227" s="82"/>
      <c r="DZ227" s="48"/>
      <c r="EA227" s="49"/>
      <c r="EB227" s="50"/>
      <c r="EC227" s="51"/>
      <c r="ED227" s="51"/>
      <c r="EE227" s="50"/>
      <c r="EF227" s="51"/>
      <c r="EG227" s="52"/>
      <c r="EH227" s="51"/>
      <c r="EI227" s="50" t="s">
        <v>34</v>
      </c>
      <c r="EJ227" s="50"/>
      <c r="EK227" s="761">
        <v>226892540</v>
      </c>
      <c r="EL227" s="53"/>
      <c r="EM227" s="159"/>
      <c r="EN227" s="159"/>
      <c r="EO227" s="49"/>
    </row>
    <row r="228" spans="128:152" ht="13.5" thickTop="1">
      <c r="DX228" s="48"/>
      <c r="DY228" s="82"/>
      <c r="DZ228" s="48"/>
      <c r="EA228" s="49"/>
      <c r="EB228" s="50"/>
      <c r="EC228" s="51"/>
      <c r="ED228" s="51"/>
      <c r="EE228" s="50"/>
      <c r="EF228" s="51"/>
      <c r="EG228" s="52"/>
      <c r="EH228" s="51"/>
      <c r="EI228" s="50" t="s">
        <v>634</v>
      </c>
      <c r="EJ228" s="50"/>
      <c r="EK228" s="50">
        <v>221873977</v>
      </c>
      <c r="EL228" s="53"/>
      <c r="EM228" s="159"/>
      <c r="EN228" s="159"/>
      <c r="EO228" s="49"/>
    </row>
    <row r="229" spans="128:152">
      <c r="DX229" s="48"/>
      <c r="DY229" s="82"/>
      <c r="DZ229" s="48"/>
      <c r="EA229" s="49"/>
      <c r="EB229" s="50"/>
      <c r="EC229" s="51"/>
      <c r="ED229" s="51"/>
      <c r="EE229" s="50"/>
      <c r="EF229" s="51"/>
      <c r="EG229" s="52"/>
      <c r="EH229" s="51"/>
      <c r="EI229" s="50" t="s">
        <v>635</v>
      </c>
      <c r="EJ229" s="50"/>
      <c r="EK229" s="50">
        <v>3830863</v>
      </c>
      <c r="EL229" s="53"/>
      <c r="EM229" s="159"/>
      <c r="EN229" s="159"/>
      <c r="EO229" s="49"/>
    </row>
    <row r="230" spans="128:152" ht="13.5" thickBot="1">
      <c r="DX230" s="48"/>
      <c r="DY230" s="82"/>
      <c r="DZ230" s="48"/>
      <c r="EA230" s="49"/>
      <c r="EB230" s="181"/>
      <c r="EC230" s="51"/>
      <c r="ED230" s="51"/>
      <c r="EE230" s="50"/>
      <c r="EF230" s="51"/>
      <c r="EG230" s="52"/>
      <c r="EH230" s="51"/>
      <c r="EI230" s="50"/>
      <c r="EJ230" s="50"/>
      <c r="EK230" s="74">
        <v>225704840</v>
      </c>
      <c r="EL230" s="53"/>
      <c r="EM230" s="159"/>
      <c r="EN230" s="159"/>
      <c r="EO230" s="49"/>
    </row>
    <row r="231" spans="128:152" ht="13.5" thickTop="1">
      <c r="DX231" s="48"/>
      <c r="DY231" s="82"/>
      <c r="DZ231" s="48"/>
      <c r="EA231" s="49"/>
      <c r="EB231" s="50"/>
      <c r="EC231" s="51"/>
      <c r="ED231" s="51"/>
      <c r="EE231" s="50"/>
      <c r="EF231" s="51"/>
      <c r="EG231" s="52"/>
      <c r="EH231" s="51"/>
      <c r="EI231" s="50"/>
      <c r="EJ231" s="50"/>
      <c r="EK231" s="50"/>
      <c r="EL231" s="53"/>
      <c r="EM231" s="159"/>
      <c r="EN231" s="159"/>
      <c r="EO231" s="49"/>
    </row>
    <row r="232" spans="128:152">
      <c r="DX232" s="48"/>
      <c r="DY232" s="82"/>
      <c r="DZ232" s="48"/>
      <c r="EA232" s="49"/>
      <c r="EB232" s="50"/>
      <c r="EC232" s="51"/>
      <c r="ED232" s="51"/>
      <c r="EE232" s="50"/>
      <c r="EF232" s="51"/>
      <c r="EG232" s="52"/>
      <c r="EH232" s="51"/>
      <c r="EI232" s="48" t="s">
        <v>312</v>
      </c>
      <c r="EJ232" s="48"/>
      <c r="EK232" s="51">
        <v>1187700</v>
      </c>
      <c r="EL232" s="53"/>
      <c r="EM232" s="159"/>
      <c r="EN232" s="159"/>
      <c r="EO232" s="49"/>
    </row>
    <row r="233" spans="128:152">
      <c r="DX233" s="48"/>
      <c r="DY233" s="82"/>
      <c r="DZ233" s="48"/>
      <c r="EA233" s="49"/>
      <c r="EB233" s="50"/>
      <c r="EC233" s="51"/>
      <c r="ED233" s="51"/>
      <c r="EE233" s="50"/>
      <c r="EF233" s="51"/>
      <c r="EG233" s="52"/>
      <c r="EH233" s="51"/>
      <c r="EI233" s="48"/>
      <c r="EJ233" s="48"/>
      <c r="EK233" s="48"/>
      <c r="EL233" s="53"/>
      <c r="EM233" s="159"/>
      <c r="EN233" s="159"/>
      <c r="EO233" s="49"/>
    </row>
    <row r="240" spans="128:152">
      <c r="EV240" s="310"/>
    </row>
  </sheetData>
  <mergeCells count="7">
    <mergeCell ref="CC4:CJ4"/>
    <mergeCell ref="ES122:ET122"/>
    <mergeCell ref="AQ4:AR4"/>
    <mergeCell ref="AS4:AU4"/>
    <mergeCell ref="AV4:AW4"/>
    <mergeCell ref="AX4:AZ4"/>
    <mergeCell ref="BP4:BR4"/>
  </mergeCells>
  <phoneticPr fontId="32" type="noConversion"/>
  <hyperlinks>
    <hyperlink ref="AC113" r:id="rId1" xr:uid="{00000000-0004-0000-0800-000000000000}"/>
  </hyperlinks>
  <pageMargins left="0.75" right="0.75" top="1" bottom="1" header="0.5" footer="0.5"/>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EX240"/>
  <sheetViews>
    <sheetView workbookViewId="0">
      <selection activeCell="EP254" sqref="EP254"/>
    </sheetView>
  </sheetViews>
  <sheetFormatPr defaultColWidth="9.140625" defaultRowHeight="12.75"/>
  <cols>
    <col min="1" max="1" width="6.5703125" style="104" customWidth="1"/>
    <col min="2" max="2" width="18.28515625" style="104" customWidth="1"/>
    <col min="3" max="3" width="10.7109375" style="104" customWidth="1"/>
    <col min="4" max="4" width="11.85546875" style="104" customWidth="1"/>
    <col min="5" max="5" width="12.140625" style="104" customWidth="1"/>
    <col min="6" max="6" width="11" style="104" customWidth="1"/>
    <col min="7" max="7" width="11.140625" style="104" customWidth="1"/>
    <col min="8" max="8" width="10.5703125" style="104" customWidth="1"/>
    <col min="9" max="9" width="1.7109375" style="104" customWidth="1"/>
    <col min="10" max="10" width="2.140625" style="104" customWidth="1"/>
    <col min="11" max="12" width="9.140625" style="104"/>
    <col min="13" max="13" width="14.7109375" style="104" customWidth="1"/>
    <col min="14" max="14" width="13.140625" style="104" customWidth="1"/>
    <col min="15" max="15" width="14.140625" style="104" customWidth="1"/>
    <col min="16" max="17" width="9.140625" style="104"/>
    <col min="18" max="18" width="15.28515625" style="104" customWidth="1"/>
    <col min="19" max="19" width="12" style="104" customWidth="1"/>
    <col min="20" max="20" width="13.42578125" style="104" customWidth="1"/>
    <col min="21" max="21" width="14.42578125" style="104" customWidth="1"/>
    <col min="22" max="22" width="14.28515625" style="104" customWidth="1"/>
    <col min="23" max="23" width="1.7109375" style="104" customWidth="1"/>
    <col min="24" max="24" width="7.28515625" style="104" customWidth="1"/>
    <col min="25" max="25" width="9.140625" style="104"/>
    <col min="26" max="26" width="17.140625" style="104" customWidth="1"/>
    <col min="27" max="27" width="15.140625" style="104" customWidth="1"/>
    <col min="28" max="28" width="14.140625" style="104" customWidth="1"/>
    <col min="29" max="29" width="12" style="104" customWidth="1"/>
    <col min="30" max="30" width="16.28515625" style="104" customWidth="1"/>
    <col min="31" max="31" width="10.140625" style="104" bestFit="1" customWidth="1"/>
    <col min="32" max="32" width="9.140625" style="104"/>
    <col min="33" max="33" width="10.140625" style="104" customWidth="1"/>
    <col min="34" max="34" width="2.140625" style="104" customWidth="1"/>
    <col min="35" max="36" width="9.140625" style="104"/>
    <col min="37" max="37" width="13.42578125" style="104" customWidth="1"/>
    <col min="38" max="38" width="9.140625" style="104"/>
    <col min="39" max="39" width="10" style="104" customWidth="1"/>
    <col min="40" max="40" width="9.85546875" style="104" customWidth="1"/>
    <col min="41" max="44" width="9.140625" style="104"/>
    <col min="45" max="45" width="11" style="104" customWidth="1"/>
    <col min="46" max="46" width="11.42578125" style="104" customWidth="1"/>
    <col min="47" max="47" width="12.140625" style="104" customWidth="1"/>
    <col min="48" max="48" width="9.140625" style="104"/>
    <col min="49" max="49" width="14" style="104" customWidth="1"/>
    <col min="50" max="50" width="11.7109375" style="104" customWidth="1"/>
    <col min="51" max="51" width="9.140625" style="104"/>
    <col min="52" max="52" width="12" style="104" customWidth="1"/>
    <col min="53" max="53" width="1.28515625" style="104" customWidth="1"/>
    <col min="54" max="55" width="9.140625" style="104"/>
    <col min="56" max="56" width="15" style="104" customWidth="1"/>
    <col min="57" max="58" width="11.28515625" style="104" customWidth="1"/>
    <col min="59" max="59" width="10.140625" style="104" customWidth="1"/>
    <col min="60" max="60" width="1.42578125" style="104" customWidth="1"/>
    <col min="61" max="61" width="10.42578125" style="104" bestFit="1" customWidth="1"/>
    <col min="62" max="62" width="9.140625" style="104"/>
    <col min="63" max="63" width="10.140625" style="104" customWidth="1"/>
    <col min="64" max="64" width="9.140625" style="104"/>
    <col min="65" max="65" width="1.85546875" style="104" customWidth="1"/>
    <col min="66" max="66" width="6" style="104" customWidth="1"/>
    <col min="67" max="67" width="9.140625" style="104"/>
    <col min="68" max="68" width="9" style="104" customWidth="1"/>
    <col min="69" max="70" width="9.140625" style="104"/>
    <col min="71" max="71" width="1.7109375" style="104" customWidth="1"/>
    <col min="72" max="72" width="11.5703125" style="104" customWidth="1"/>
    <col min="73" max="73" width="15" style="104" customWidth="1"/>
    <col min="74" max="74" width="2.28515625" style="104" customWidth="1"/>
    <col min="75" max="75" width="13.42578125" style="104" customWidth="1"/>
    <col min="76" max="76" width="12.42578125" style="104" customWidth="1"/>
    <col min="77" max="77" width="11.42578125" style="104" customWidth="1"/>
    <col min="78" max="78" width="3.5703125" style="104" customWidth="1"/>
    <col min="79" max="79" width="7.42578125" style="104" customWidth="1"/>
    <col min="80" max="80" width="11.140625" style="104" customWidth="1"/>
    <col min="81" max="85" width="9.140625" style="104"/>
    <col min="86" max="86" width="1.7109375" style="104" customWidth="1"/>
    <col min="87" max="88" width="9.140625" style="104"/>
    <col min="89" max="89" width="1.28515625" style="104" customWidth="1"/>
    <col min="90" max="91" width="9.140625" style="104"/>
    <col min="92" max="92" width="10.140625" style="104" customWidth="1"/>
    <col min="93" max="93" width="1.28515625" style="104" customWidth="1"/>
    <col min="94" max="94" width="9.140625" style="104"/>
    <col min="95" max="95" width="12.42578125" style="104" customWidth="1"/>
    <col min="96" max="96" width="10.7109375" style="104" customWidth="1"/>
    <col min="97" max="97" width="12.42578125" style="310" customWidth="1"/>
    <col min="98" max="98" width="9.140625" style="311"/>
    <col min="99" max="99" width="1.140625" style="104" customWidth="1"/>
    <col min="100" max="102" width="9.140625" style="104"/>
    <col min="103" max="103" width="1.42578125" style="104" customWidth="1"/>
    <col min="104" max="105" width="9.140625" style="104"/>
    <col min="106" max="106" width="1.140625" style="207" customWidth="1"/>
    <col min="107" max="107" width="9.140625" style="104"/>
    <col min="108" max="108" width="1.28515625" style="104" customWidth="1"/>
    <col min="109" max="112" width="9.140625" style="104"/>
    <col min="113" max="113" width="2.140625" style="104" customWidth="1"/>
    <col min="114" max="114" width="9.140625" style="104"/>
    <col min="115" max="115" width="14.140625" style="104" customWidth="1"/>
    <col min="116" max="116" width="11.42578125" style="104" customWidth="1"/>
    <col min="117" max="117" width="9.140625" style="104"/>
    <col min="118" max="118" width="1.28515625" style="104" customWidth="1"/>
    <col min="119" max="122" width="9.140625" style="104"/>
    <col min="123" max="123" width="1.28515625" style="104" customWidth="1"/>
    <col min="124" max="124" width="9.140625" style="104"/>
    <col min="125" max="125" width="1.42578125" style="104" customWidth="1"/>
    <col min="126" max="126" width="9.140625" style="104"/>
    <col min="127" max="127" width="1.7109375" style="104" customWidth="1"/>
    <col min="128" max="128" width="7" style="104" customWidth="1"/>
    <col min="129" max="130" width="6.85546875" style="104" customWidth="1"/>
    <col min="131" max="135" width="9.140625" style="104"/>
    <col min="136" max="136" width="1" style="104" customWidth="1"/>
    <col min="137" max="137" width="9.140625" style="104"/>
    <col min="138" max="138" width="1.140625" style="104" customWidth="1"/>
    <col min="139" max="139" width="18.85546875" style="104" bestFit="1" customWidth="1"/>
    <col min="140" max="140" width="1.140625" style="104" customWidth="1"/>
    <col min="141" max="141" width="14.140625" style="104" customWidth="1"/>
    <col min="142" max="142" width="11.28515625" style="104" customWidth="1"/>
    <col min="143" max="143" width="10.85546875" style="104" customWidth="1"/>
    <col min="144" max="144" width="3.42578125" style="104" customWidth="1"/>
    <col min="145" max="145" width="11.140625" style="104" customWidth="1"/>
    <col min="146" max="148" width="3.42578125" style="104" customWidth="1"/>
    <col min="149" max="149" width="6.85546875" style="104" customWidth="1"/>
    <col min="150" max="150" width="16" style="104" customWidth="1"/>
    <col min="151" max="151" width="13.28515625" style="104" customWidth="1"/>
    <col min="152" max="152" width="11.42578125" style="104" bestFit="1" customWidth="1"/>
    <col min="153" max="154" width="9.140625" style="104"/>
    <col min="155" max="155" width="1.42578125" style="104" customWidth="1"/>
    <col min="156" max="16384" width="9.140625" style="104"/>
  </cols>
  <sheetData>
    <row r="1" spans="1:154">
      <c r="A1" s="89" t="s">
        <v>321</v>
      </c>
      <c r="K1" s="207"/>
      <c r="X1" s="207"/>
      <c r="AI1" s="207"/>
      <c r="BB1" s="207"/>
      <c r="BN1" s="207"/>
      <c r="CA1" s="207"/>
      <c r="CL1" s="207"/>
      <c r="DE1" s="207"/>
      <c r="DX1" s="312"/>
      <c r="DY1" s="313"/>
      <c r="DZ1" s="313"/>
      <c r="EA1" s="313"/>
      <c r="EB1" s="313"/>
      <c r="EC1" s="313"/>
      <c r="ED1" s="313"/>
      <c r="EE1" s="313"/>
      <c r="EF1" s="313"/>
      <c r="EG1" s="313"/>
      <c r="EH1" s="313"/>
      <c r="EI1" s="313"/>
      <c r="EJ1" s="313"/>
      <c r="EK1" s="313"/>
      <c r="EL1" s="313"/>
      <c r="EM1" s="313"/>
      <c r="EN1" s="313"/>
      <c r="EO1" s="313"/>
      <c r="EP1" s="313"/>
      <c r="EQ1" s="313"/>
      <c r="ER1" s="313"/>
    </row>
    <row r="2" spans="1:154">
      <c r="A2" s="76" t="s">
        <v>836</v>
      </c>
      <c r="B2" s="34"/>
      <c r="C2" s="34"/>
      <c r="D2" s="35"/>
      <c r="E2" s="35"/>
      <c r="K2" s="272"/>
      <c r="L2" s="272"/>
      <c r="M2" s="273"/>
      <c r="N2" s="273"/>
      <c r="O2" s="274"/>
      <c r="P2" s="272"/>
      <c r="Q2" s="275"/>
      <c r="R2" s="276"/>
      <c r="S2" s="276"/>
      <c r="T2" s="276"/>
      <c r="V2" s="276"/>
      <c r="X2" s="44"/>
      <c r="Y2" s="44"/>
      <c r="AA2" s="44"/>
      <c r="AB2" s="45"/>
      <c r="AC2" s="44"/>
      <c r="AD2" s="44"/>
      <c r="AE2" s="44"/>
      <c r="AG2" s="44"/>
      <c r="AI2" s="207"/>
      <c r="AJ2" s="46"/>
      <c r="AK2" s="46"/>
      <c r="AL2" s="46"/>
      <c r="AM2" s="46"/>
      <c r="AN2" s="46"/>
      <c r="AO2" s="46"/>
      <c r="AP2" s="46"/>
      <c r="AQ2" s="43"/>
      <c r="AR2" s="46"/>
      <c r="AS2" s="46"/>
      <c r="AT2" s="46"/>
      <c r="AU2" s="46"/>
      <c r="AV2" s="46"/>
      <c r="AW2" s="47"/>
      <c r="AX2" s="47"/>
      <c r="AY2" s="46"/>
      <c r="BB2" s="91"/>
      <c r="BC2" s="91"/>
      <c r="BD2" s="45"/>
      <c r="BE2" s="47"/>
      <c r="BF2" s="45"/>
      <c r="BG2" s="91"/>
      <c r="BH2" s="91"/>
      <c r="BI2" s="45"/>
      <c r="BJ2" s="45"/>
      <c r="BL2" s="45"/>
      <c r="BN2" s="503" t="s">
        <v>328</v>
      </c>
      <c r="BO2" s="504"/>
      <c r="BP2" s="505"/>
      <c r="BQ2" s="506"/>
      <c r="BR2" s="506"/>
      <c r="BS2" s="504"/>
      <c r="BT2" s="507"/>
      <c r="BU2" s="109"/>
      <c r="BV2" s="108"/>
      <c r="BW2" s="110"/>
      <c r="BX2" s="111"/>
      <c r="BY2" s="105"/>
      <c r="CA2" s="207"/>
      <c r="CB2" s="92"/>
      <c r="CC2" s="92"/>
      <c r="CD2" s="277"/>
      <c r="CE2" s="93"/>
      <c r="CF2" s="92"/>
      <c r="CG2" s="92"/>
      <c r="CH2" s="92"/>
      <c r="CI2" s="92"/>
      <c r="CL2" s="207"/>
      <c r="CM2" s="314"/>
      <c r="CN2" s="314"/>
      <c r="CO2" s="314"/>
      <c r="CQ2" s="314"/>
      <c r="CR2" s="93"/>
      <c r="CS2" s="315"/>
      <c r="CT2" s="316"/>
      <c r="CU2" s="314"/>
      <c r="CV2" s="316"/>
      <c r="CW2" s="314"/>
      <c r="CX2" s="317"/>
      <c r="CY2" s="317"/>
      <c r="CZ2" s="317"/>
      <c r="DA2" s="317"/>
      <c r="DB2" s="318"/>
      <c r="DE2" s="278"/>
      <c r="DF2" s="279"/>
      <c r="DG2" s="279"/>
      <c r="DH2" s="279"/>
      <c r="DI2" s="279"/>
      <c r="DJ2" s="279"/>
      <c r="DK2" s="93"/>
      <c r="DL2" s="279"/>
      <c r="DM2" s="279"/>
      <c r="DN2" s="279"/>
      <c r="DO2" s="279"/>
      <c r="DP2" s="279"/>
      <c r="DQ2" s="280"/>
      <c r="DS2" s="280"/>
      <c r="DT2" s="280"/>
      <c r="DU2" s="280"/>
      <c r="DV2" s="281"/>
      <c r="DX2" s="103"/>
      <c r="DY2" s="319"/>
      <c r="EA2" s="320"/>
      <c r="EB2" s="321"/>
      <c r="EC2" s="93"/>
      <c r="ED2" s="322"/>
      <c r="EE2" s="321"/>
      <c r="EF2" s="322"/>
      <c r="EG2" s="323"/>
      <c r="EH2" s="322"/>
      <c r="EI2" s="321"/>
      <c r="EJ2" s="321"/>
      <c r="EL2" s="324"/>
      <c r="EM2" s="325"/>
      <c r="ES2" s="282"/>
      <c r="ET2" s="326"/>
    </row>
    <row r="3" spans="1:154" ht="13.5" thickBot="1">
      <c r="A3" s="88" t="s">
        <v>278</v>
      </c>
      <c r="B3" s="34"/>
      <c r="C3" s="34"/>
      <c r="D3" s="35"/>
      <c r="E3" s="35"/>
      <c r="K3" s="283" t="s">
        <v>290</v>
      </c>
      <c r="L3" s="207"/>
      <c r="M3" s="284"/>
      <c r="N3" s="284"/>
      <c r="O3" s="274"/>
      <c r="P3" s="207"/>
      <c r="Q3" s="285"/>
      <c r="R3" s="286"/>
      <c r="S3" s="286"/>
      <c r="T3" s="284"/>
      <c r="U3" s="284"/>
      <c r="V3" s="286"/>
      <c r="X3" s="214" t="s">
        <v>323</v>
      </c>
      <c r="Y3" s="327"/>
      <c r="AA3" s="327"/>
      <c r="AB3" s="294"/>
      <c r="AC3" s="327"/>
      <c r="AD3" s="328"/>
      <c r="AE3" s="327"/>
      <c r="AF3" s="327"/>
      <c r="AG3" s="327"/>
      <c r="AI3" s="212" t="s">
        <v>325</v>
      </c>
      <c r="AJ3" s="329"/>
      <c r="AK3" s="329"/>
      <c r="AL3" s="329"/>
      <c r="AM3" s="329"/>
      <c r="AN3" s="329"/>
      <c r="AO3" s="329"/>
      <c r="AP3" s="329"/>
      <c r="AQ3" s="329"/>
      <c r="AR3" s="329"/>
      <c r="AS3" s="329"/>
      <c r="AT3" s="329"/>
      <c r="AU3" s="329"/>
      <c r="AV3" s="329"/>
      <c r="AW3" s="329"/>
      <c r="AX3" s="329"/>
      <c r="AY3" s="329"/>
      <c r="AZ3" s="329"/>
      <c r="BB3" s="210" t="s">
        <v>326</v>
      </c>
      <c r="BC3" s="487"/>
      <c r="BD3" s="488"/>
      <c r="BE3" s="489"/>
      <c r="BF3" s="488"/>
      <c r="BG3" s="487"/>
      <c r="BH3" s="487"/>
      <c r="BI3" s="488"/>
      <c r="BJ3" s="488"/>
      <c r="BK3" s="490"/>
      <c r="BL3" s="45"/>
      <c r="BN3" s="208" t="s">
        <v>812</v>
      </c>
      <c r="BO3" s="105"/>
      <c r="BP3" s="106"/>
      <c r="BQ3" s="107"/>
      <c r="BR3" s="107"/>
      <c r="BS3" s="105"/>
      <c r="BT3" s="108"/>
      <c r="BU3" s="109"/>
      <c r="BV3" s="108"/>
      <c r="BW3" s="110"/>
      <c r="BX3" s="111"/>
      <c r="BY3" s="105"/>
      <c r="CA3" s="209" t="s">
        <v>329</v>
      </c>
      <c r="CB3" s="277"/>
      <c r="CC3" s="277" t="s">
        <v>894</v>
      </c>
      <c r="CE3" s="277"/>
      <c r="CF3" s="277"/>
      <c r="CG3" s="277"/>
      <c r="CH3" s="277"/>
      <c r="CI3" s="277"/>
      <c r="CJ3" s="277"/>
      <c r="CL3" s="216" t="s">
        <v>451</v>
      </c>
      <c r="CM3" s="314"/>
      <c r="CN3" s="314"/>
      <c r="CO3" s="314"/>
      <c r="CQ3" s="314"/>
      <c r="CR3" s="93"/>
      <c r="CS3" s="315"/>
      <c r="CT3" s="316"/>
      <c r="CU3" s="314"/>
      <c r="CV3" s="316"/>
      <c r="CW3" s="314"/>
      <c r="CX3" s="317"/>
      <c r="CY3" s="317"/>
      <c r="CZ3" s="317"/>
      <c r="DA3" s="317"/>
      <c r="DB3" s="318"/>
      <c r="DE3" s="278" t="s">
        <v>331</v>
      </c>
      <c r="DF3" s="279"/>
      <c r="DG3" s="279"/>
      <c r="DH3" s="279"/>
      <c r="DI3" s="279"/>
      <c r="DJ3" s="280"/>
      <c r="DK3" s="93"/>
      <c r="DL3" s="279"/>
      <c r="DM3" s="279"/>
      <c r="DN3" s="279"/>
      <c r="DO3" s="280"/>
      <c r="DP3" s="279"/>
      <c r="DQ3" s="280"/>
      <c r="DS3" s="280"/>
      <c r="DT3" s="280"/>
      <c r="DU3" s="280"/>
      <c r="DV3" s="281"/>
      <c r="DX3" s="330" t="s">
        <v>332</v>
      </c>
      <c r="DY3" s="319"/>
      <c r="EA3" s="320"/>
      <c r="EB3" s="321"/>
      <c r="EC3" s="93"/>
      <c r="ED3" s="322"/>
      <c r="EE3" s="321"/>
      <c r="EF3" s="322"/>
      <c r="EG3" s="323"/>
      <c r="EH3" s="322"/>
      <c r="EI3" s="321"/>
      <c r="EJ3" s="321"/>
      <c r="EL3" s="324"/>
      <c r="EM3" s="325"/>
      <c r="ET3" s="331" t="s">
        <v>833</v>
      </c>
    </row>
    <row r="4" spans="1:154" ht="28.5" customHeight="1" thickBot="1">
      <c r="A4" s="88" t="s">
        <v>279</v>
      </c>
      <c r="B4" s="11"/>
      <c r="C4" s="11"/>
      <c r="D4" s="146"/>
      <c r="E4" s="12"/>
      <c r="F4" s="12"/>
      <c r="G4" s="12"/>
      <c r="H4" s="12"/>
      <c r="I4" s="12"/>
      <c r="K4" s="287" t="s">
        <v>291</v>
      </c>
      <c r="L4" s="207"/>
      <c r="M4" s="284"/>
      <c r="N4" s="284"/>
      <c r="O4" s="284"/>
      <c r="P4" s="207"/>
      <c r="Q4" s="285"/>
      <c r="R4" s="288" t="s">
        <v>793</v>
      </c>
      <c r="S4" s="288" t="s">
        <v>207</v>
      </c>
      <c r="T4" s="288" t="s">
        <v>350</v>
      </c>
      <c r="U4" s="288" t="s">
        <v>804</v>
      </c>
      <c r="V4" s="288" t="s">
        <v>805</v>
      </c>
      <c r="X4" s="215" t="s">
        <v>324</v>
      </c>
      <c r="Y4" s="327"/>
      <c r="Z4" s="327"/>
      <c r="AA4" s="332" t="s">
        <v>806</v>
      </c>
      <c r="AB4" s="333" t="s">
        <v>807</v>
      </c>
      <c r="AC4" s="332" t="s">
        <v>904</v>
      </c>
      <c r="AD4" s="334" t="s">
        <v>903</v>
      </c>
      <c r="AE4" s="327"/>
      <c r="AF4" s="327"/>
      <c r="AG4" s="327"/>
      <c r="AI4" s="213" t="s">
        <v>314</v>
      </c>
      <c r="AJ4" s="289"/>
      <c r="AK4" s="289"/>
      <c r="AL4" s="290"/>
      <c r="AM4" s="289"/>
      <c r="AN4" s="291" t="s">
        <v>897</v>
      </c>
      <c r="AO4" s="292"/>
      <c r="AP4" s="293"/>
      <c r="AQ4" s="291" t="s">
        <v>899</v>
      </c>
      <c r="AR4" s="292"/>
      <c r="AS4" s="2329" t="s">
        <v>436</v>
      </c>
      <c r="AT4" s="2330"/>
      <c r="AU4" s="2331"/>
      <c r="AV4" s="2318" t="s">
        <v>439</v>
      </c>
      <c r="AW4" s="2319"/>
      <c r="AX4" s="2332" t="s">
        <v>438</v>
      </c>
      <c r="AY4" s="2333"/>
      <c r="AZ4" s="2334"/>
      <c r="BB4" s="211" t="s">
        <v>327</v>
      </c>
      <c r="BC4" s="194"/>
      <c r="BD4" s="294"/>
      <c r="BE4" s="295"/>
      <c r="BF4" s="294"/>
      <c r="BG4" s="194"/>
      <c r="BH4" s="194"/>
      <c r="BI4" s="294"/>
      <c r="BJ4" s="294"/>
      <c r="BK4" s="294"/>
      <c r="BL4" s="294"/>
      <c r="BN4" s="207"/>
      <c r="BO4" s="105"/>
      <c r="BP4" s="2326" t="s">
        <v>444</v>
      </c>
      <c r="BQ4" s="2327"/>
      <c r="BR4" s="2328"/>
      <c r="BS4" s="105"/>
      <c r="BT4" s="108"/>
      <c r="BU4" s="109" t="s">
        <v>806</v>
      </c>
      <c r="BV4" s="108"/>
      <c r="BW4" s="110" t="s">
        <v>807</v>
      </c>
      <c r="BX4" s="111" t="s">
        <v>808</v>
      </c>
      <c r="BY4" s="105"/>
      <c r="CA4" s="209" t="s">
        <v>330</v>
      </c>
      <c r="CB4" s="277"/>
      <c r="CC4" s="2323" t="s">
        <v>672</v>
      </c>
      <c r="CD4" s="2323"/>
      <c r="CE4" s="2323"/>
      <c r="CF4" s="2323"/>
      <c r="CG4" s="2323"/>
      <c r="CH4" s="2323"/>
      <c r="CI4" s="2323"/>
      <c r="CJ4" s="2323"/>
      <c r="CL4" s="217"/>
      <c r="CM4" s="317"/>
      <c r="CN4" s="335" t="s">
        <v>806</v>
      </c>
      <c r="CO4" s="336"/>
      <c r="CQ4" s="336"/>
      <c r="CR4" s="336"/>
      <c r="CS4" s="337"/>
      <c r="CT4" s="338" t="s">
        <v>807</v>
      </c>
      <c r="CU4" s="336"/>
      <c r="CV4" s="338" t="s">
        <v>450</v>
      </c>
      <c r="CW4" s="317"/>
      <c r="CX4" s="317"/>
      <c r="CY4" s="317"/>
      <c r="CZ4" s="317"/>
      <c r="DA4" s="317"/>
      <c r="DB4" s="318"/>
      <c r="DC4" s="317"/>
      <c r="DE4" s="278" t="s">
        <v>452</v>
      </c>
      <c r="DF4" s="280"/>
      <c r="DG4" s="280"/>
      <c r="DH4" s="280"/>
      <c r="DI4" s="280"/>
      <c r="DJ4" s="280"/>
      <c r="DK4" s="280"/>
      <c r="DL4" s="339" t="s">
        <v>906</v>
      </c>
      <c r="DM4" s="340">
        <f>DL106</f>
        <v>0.56100000000000005</v>
      </c>
      <c r="DN4" s="280"/>
      <c r="DO4" s="280"/>
      <c r="DP4" s="280"/>
      <c r="DQ4" s="339" t="s">
        <v>906</v>
      </c>
      <c r="DR4" s="340">
        <f>DQ106</f>
        <v>0.54800000000000004</v>
      </c>
      <c r="DS4" s="280"/>
      <c r="DT4" s="280"/>
      <c r="DU4" s="280"/>
      <c r="DV4" s="281"/>
      <c r="DX4" s="341" t="s">
        <v>320</v>
      </c>
      <c r="DY4" s="342"/>
      <c r="DZ4" s="325"/>
      <c r="EA4" s="325"/>
      <c r="EB4" s="325"/>
      <c r="EC4" s="325"/>
      <c r="ED4" s="325"/>
      <c r="EE4" s="325"/>
      <c r="EF4" s="325"/>
      <c r="EG4" s="325"/>
      <c r="EH4" s="325"/>
      <c r="EI4" s="343" t="s">
        <v>793</v>
      </c>
      <c r="EJ4" s="325"/>
      <c r="EK4" s="325"/>
      <c r="EL4" s="343" t="s">
        <v>207</v>
      </c>
      <c r="EM4" s="325"/>
      <c r="ET4" s="331" t="s">
        <v>836</v>
      </c>
    </row>
    <row r="5" spans="1:154" ht="81.75" customHeight="1" thickBot="1">
      <c r="A5" s="133" t="s">
        <v>671</v>
      </c>
      <c r="B5" s="134" t="s">
        <v>794</v>
      </c>
      <c r="C5" s="222" t="s">
        <v>798</v>
      </c>
      <c r="D5" s="223" t="s">
        <v>797</v>
      </c>
      <c r="E5" s="344" t="s">
        <v>799</v>
      </c>
      <c r="F5" s="345" t="s">
        <v>433</v>
      </c>
      <c r="G5" s="346" t="s">
        <v>289</v>
      </c>
      <c r="H5" s="347" t="s">
        <v>434</v>
      </c>
      <c r="I5" s="348"/>
      <c r="J5" s="349"/>
      <c r="K5" s="508" t="s">
        <v>658</v>
      </c>
      <c r="L5" s="509" t="s">
        <v>655</v>
      </c>
      <c r="M5" s="510" t="s">
        <v>843</v>
      </c>
      <c r="N5" s="510" t="s">
        <v>656</v>
      </c>
      <c r="O5" s="511" t="s">
        <v>657</v>
      </c>
      <c r="P5" s="512" t="s">
        <v>531</v>
      </c>
      <c r="Q5" s="513" t="s">
        <v>914</v>
      </c>
      <c r="R5" s="514" t="s">
        <v>892</v>
      </c>
      <c r="S5" s="511" t="s">
        <v>661</v>
      </c>
      <c r="T5" s="515" t="s">
        <v>662</v>
      </c>
      <c r="U5" s="515" t="s">
        <v>663</v>
      </c>
      <c r="V5" s="516" t="s">
        <v>891</v>
      </c>
      <c r="W5" s="349"/>
      <c r="X5" s="517" t="s">
        <v>658</v>
      </c>
      <c r="Y5" s="518" t="s">
        <v>655</v>
      </c>
      <c r="Z5" s="519" t="s">
        <v>893</v>
      </c>
      <c r="AA5" s="99" t="s">
        <v>562</v>
      </c>
      <c r="AB5" s="520" t="s">
        <v>532</v>
      </c>
      <c r="AC5" s="521" t="s">
        <v>842</v>
      </c>
      <c r="AD5" s="40" t="s">
        <v>563</v>
      </c>
      <c r="AE5" s="522" t="s">
        <v>841</v>
      </c>
      <c r="AF5" s="523" t="s">
        <v>680</v>
      </c>
      <c r="AG5" s="524" t="s">
        <v>681</v>
      </c>
      <c r="AH5" s="349"/>
      <c r="AI5" s="528" t="s">
        <v>658</v>
      </c>
      <c r="AJ5" s="529" t="s">
        <v>655</v>
      </c>
      <c r="AK5" s="530" t="s">
        <v>895</v>
      </c>
      <c r="AL5" s="530" t="s">
        <v>841</v>
      </c>
      <c r="AM5" s="531" t="s">
        <v>896</v>
      </c>
      <c r="AN5" s="528" t="s">
        <v>199</v>
      </c>
      <c r="AO5" s="530" t="s">
        <v>198</v>
      </c>
      <c r="AP5" s="532" t="s">
        <v>197</v>
      </c>
      <c r="AQ5" s="533" t="s">
        <v>898</v>
      </c>
      <c r="AR5" s="531" t="s">
        <v>200</v>
      </c>
      <c r="AS5" s="528" t="s">
        <v>435</v>
      </c>
      <c r="AT5" s="529" t="s">
        <v>603</v>
      </c>
      <c r="AU5" s="531" t="s">
        <v>790</v>
      </c>
      <c r="AV5" s="534" t="s">
        <v>437</v>
      </c>
      <c r="AW5" s="535" t="s">
        <v>791</v>
      </c>
      <c r="AX5" s="536" t="s">
        <v>2</v>
      </c>
      <c r="AY5" s="537" t="s">
        <v>792</v>
      </c>
      <c r="AZ5" s="538" t="s">
        <v>791</v>
      </c>
      <c r="BA5" s="349"/>
      <c r="BB5" s="609" t="s">
        <v>658</v>
      </c>
      <c r="BC5" s="610" t="s">
        <v>655</v>
      </c>
      <c r="BD5" s="611" t="s">
        <v>893</v>
      </c>
      <c r="BE5" s="611" t="s">
        <v>442</v>
      </c>
      <c r="BF5" s="612" t="s">
        <v>605</v>
      </c>
      <c r="BG5" s="609" t="s">
        <v>681</v>
      </c>
      <c r="BH5" s="613"/>
      <c r="BI5" s="611" t="s">
        <v>845</v>
      </c>
      <c r="BJ5" s="612" t="s">
        <v>606</v>
      </c>
      <c r="BK5" s="611" t="s">
        <v>846</v>
      </c>
      <c r="BL5" s="612" t="s">
        <v>443</v>
      </c>
      <c r="BM5" s="349"/>
      <c r="BN5" s="350" t="s">
        <v>658</v>
      </c>
      <c r="BO5" s="350" t="s">
        <v>655</v>
      </c>
      <c r="BP5" s="351">
        <v>2006</v>
      </c>
      <c r="BQ5" s="351">
        <v>2007</v>
      </c>
      <c r="BR5" s="351">
        <v>2008</v>
      </c>
      <c r="BS5" s="112"/>
      <c r="BT5" s="144" t="s">
        <v>445</v>
      </c>
      <c r="BU5" s="113" t="s">
        <v>446</v>
      </c>
      <c r="BV5" s="114"/>
      <c r="BW5" s="145" t="s">
        <v>847</v>
      </c>
      <c r="BX5" s="115" t="s">
        <v>447</v>
      </c>
      <c r="BY5" s="115" t="s">
        <v>313</v>
      </c>
      <c r="BZ5" s="349"/>
      <c r="CA5" s="622" t="s">
        <v>616</v>
      </c>
      <c r="CB5" s="622" t="s">
        <v>786</v>
      </c>
      <c r="CC5" s="623">
        <v>2005</v>
      </c>
      <c r="CD5" s="623">
        <v>2006</v>
      </c>
      <c r="CE5" s="623">
        <v>2007</v>
      </c>
      <c r="CF5" s="622" t="s">
        <v>787</v>
      </c>
      <c r="CG5" s="624" t="s">
        <v>789</v>
      </c>
      <c r="CH5" s="625"/>
      <c r="CI5" s="622" t="str">
        <f>"Variance From " &amp; CE5</f>
        <v>Variance From 2007</v>
      </c>
      <c r="CJ5" s="622" t="s">
        <v>788</v>
      </c>
      <c r="CK5" s="349"/>
      <c r="CL5" s="626" t="s">
        <v>658</v>
      </c>
      <c r="CM5" s="627" t="s">
        <v>655</v>
      </c>
      <c r="CN5" s="628" t="s">
        <v>617</v>
      </c>
      <c r="CO5" s="629"/>
      <c r="CP5" s="630" t="s">
        <v>841</v>
      </c>
      <c r="CQ5" s="631" t="s">
        <v>857</v>
      </c>
      <c r="CR5" s="631" t="s">
        <v>448</v>
      </c>
      <c r="CS5" s="627" t="s">
        <v>654</v>
      </c>
      <c r="CT5" s="632" t="s">
        <v>449</v>
      </c>
      <c r="CU5" s="629"/>
      <c r="CV5" s="25" t="str">
        <f>"Constructed Expenditures Per ADM :(a) x $" &amp; CT106</f>
        <v>Constructed Expenditures Per ADM :(a) x $1635.64</v>
      </c>
      <c r="CW5" s="627" t="str">
        <f>"Difference from State Avg: $" &amp; CT106&amp; " less (c)"</f>
        <v>Difference from State Avg: $1635.64 less (c)</v>
      </c>
      <c r="CX5" s="26" t="s">
        <v>618</v>
      </c>
      <c r="CY5" s="23"/>
      <c r="CZ5" s="633" t="s">
        <v>619</v>
      </c>
      <c r="DA5" s="22" t="s">
        <v>208</v>
      </c>
      <c r="DB5" s="24"/>
      <c r="DC5" s="17" t="s">
        <v>209</v>
      </c>
      <c r="DD5" s="349"/>
      <c r="DE5" s="662" t="s">
        <v>658</v>
      </c>
      <c r="DF5" s="662" t="s">
        <v>655</v>
      </c>
      <c r="DG5" s="663" t="s">
        <v>453</v>
      </c>
      <c r="DH5" s="663" t="s">
        <v>454</v>
      </c>
      <c r="DI5" s="664"/>
      <c r="DJ5" s="665" t="s">
        <v>292</v>
      </c>
      <c r="DK5" s="666" t="s">
        <v>620</v>
      </c>
      <c r="DL5" s="662" t="s">
        <v>664</v>
      </c>
      <c r="DM5" s="662" t="s">
        <v>621</v>
      </c>
      <c r="DN5" s="664"/>
      <c r="DO5" s="667" t="s">
        <v>858</v>
      </c>
      <c r="DP5" s="663" t="s">
        <v>622</v>
      </c>
      <c r="DQ5" s="662" t="s">
        <v>353</v>
      </c>
      <c r="DR5" s="662" t="s">
        <v>623</v>
      </c>
      <c r="DS5" s="352"/>
      <c r="DT5" s="699" t="s">
        <v>908</v>
      </c>
      <c r="DU5" s="692"/>
      <c r="DV5" s="700" t="s">
        <v>909</v>
      </c>
      <c r="DW5" s="349"/>
      <c r="DX5" s="147" t="s">
        <v>671</v>
      </c>
      <c r="DY5" s="148" t="s">
        <v>5</v>
      </c>
      <c r="DZ5" s="149" t="s">
        <v>6</v>
      </c>
      <c r="EA5" s="150" t="s">
        <v>7</v>
      </c>
      <c r="EB5" s="401" t="s">
        <v>859</v>
      </c>
      <c r="EC5" s="139" t="s">
        <v>277</v>
      </c>
      <c r="ED5" s="139" t="s">
        <v>193</v>
      </c>
      <c r="EE5" s="151" t="s">
        <v>627</v>
      </c>
      <c r="EF5" s="152"/>
      <c r="EG5" s="153" t="s">
        <v>194</v>
      </c>
      <c r="EH5" s="51"/>
      <c r="EI5" s="402" t="s">
        <v>628</v>
      </c>
      <c r="EJ5" s="154"/>
      <c r="EK5" s="155" t="s">
        <v>196</v>
      </c>
      <c r="EL5" s="156" t="s">
        <v>629</v>
      </c>
      <c r="EM5" s="157" t="s">
        <v>195</v>
      </c>
      <c r="EN5" s="403" t="s">
        <v>819</v>
      </c>
      <c r="EO5" s="387" t="s">
        <v>820</v>
      </c>
      <c r="EP5" s="353"/>
      <c r="EQ5" s="354"/>
      <c r="ER5" s="355"/>
      <c r="ES5" s="296" t="s">
        <v>658</v>
      </c>
      <c r="ET5" s="297" t="s">
        <v>655</v>
      </c>
      <c r="EU5" s="298" t="s">
        <v>832</v>
      </c>
    </row>
    <row r="6" spans="1:154" ht="15">
      <c r="A6" s="131" t="s">
        <v>354</v>
      </c>
      <c r="B6" s="132" t="s">
        <v>355</v>
      </c>
      <c r="C6" s="218">
        <v>22451</v>
      </c>
      <c r="D6" s="218">
        <v>23631</v>
      </c>
      <c r="E6" s="218">
        <v>0</v>
      </c>
      <c r="F6" s="98">
        <f t="shared" ref="F6:F37" si="0">SUM(D6:E6)</f>
        <v>23631</v>
      </c>
      <c r="G6" s="98"/>
      <c r="H6" s="416">
        <f t="shared" ref="H6:H37" si="1">SUM(F6:G6)</f>
        <v>23631</v>
      </c>
      <c r="I6" s="12"/>
      <c r="K6" s="422" t="s">
        <v>354</v>
      </c>
      <c r="L6" s="423" t="s">
        <v>355</v>
      </c>
      <c r="M6" s="541">
        <v>8590062923</v>
      </c>
      <c r="N6" s="541">
        <v>141772011</v>
      </c>
      <c r="O6" s="708">
        <f>IF(N6="NA",M6,M6-N6)</f>
        <v>8448290912</v>
      </c>
      <c r="P6" s="709">
        <v>2001</v>
      </c>
      <c r="Q6" s="710">
        <v>0.88939999999999997</v>
      </c>
      <c r="R6" s="711">
        <v>9498865428</v>
      </c>
      <c r="S6" s="712">
        <f>N6</f>
        <v>141772011</v>
      </c>
      <c r="T6" s="541">
        <v>237551561</v>
      </c>
      <c r="U6" s="541">
        <v>2087466922</v>
      </c>
      <c r="V6" s="427">
        <f t="shared" ref="V6:V37" si="2">SUM(R6:U6)</f>
        <v>11965655922</v>
      </c>
      <c r="X6" s="462" t="s">
        <v>354</v>
      </c>
      <c r="Y6" s="463" t="s">
        <v>355</v>
      </c>
      <c r="Z6" s="714">
        <v>11965655922</v>
      </c>
      <c r="AA6" s="527">
        <f t="shared" ref="AA6:AA37" si="3">Z6*$AA$108</f>
        <v>67127329.722420007</v>
      </c>
      <c r="AB6" s="714">
        <v>26952799</v>
      </c>
      <c r="AC6" s="714">
        <v>1034975</v>
      </c>
      <c r="AD6" s="36">
        <f t="shared" ref="AD6:AD37" si="4">AC6+AB6+AA6</f>
        <v>95115103.722420007</v>
      </c>
      <c r="AE6" s="714">
        <v>23631</v>
      </c>
      <c r="AF6" s="463">
        <f t="shared" ref="AF6:AF37" si="5">ROUND(AD6/AE6,0)</f>
        <v>4025</v>
      </c>
      <c r="AG6" s="525">
        <f t="shared" ref="AG6:AG37" si="6">ROUND(AF6/$AF$106,4)</f>
        <v>0.77610000000000001</v>
      </c>
      <c r="AI6" s="539" t="s">
        <v>354</v>
      </c>
      <c r="AJ6" s="540" t="s">
        <v>355</v>
      </c>
      <c r="AK6" s="541">
        <v>93559568.452560008</v>
      </c>
      <c r="AL6" s="541">
        <v>23631</v>
      </c>
      <c r="AM6" s="543">
        <f t="shared" ref="AM6:AM37" si="7">ROUND(AK6/AL6,0)</f>
        <v>3959</v>
      </c>
      <c r="AN6" s="603">
        <f t="shared" ref="AN6:AN37" si="8">ROUND(AM6/$AM$106,4)</f>
        <v>0.77690000000000003</v>
      </c>
      <c r="AO6" s="715">
        <v>1.3311999999999999</v>
      </c>
      <c r="AP6" s="716">
        <v>0.88180000000000003</v>
      </c>
      <c r="AQ6" s="544">
        <f t="shared" ref="AQ6:AQ37" si="9">ROUND(AN6*0.4,4)+ROUND(AP6*0.5,4)+ROUND(AO6*0.1,4)</f>
        <v>0.88480000000000003</v>
      </c>
      <c r="AR6" s="547">
        <f t="shared" ref="AR6:AR37" si="10">IF(AQ6&lt;1,AQ6,"")</f>
        <v>0.88480000000000003</v>
      </c>
      <c r="AS6" s="604">
        <f t="shared" ref="AS6:AS37" si="11">IF(AR6&lt;&gt;"",ROUND(AR6*$AS$108,2),"")</f>
        <v>1447.21</v>
      </c>
      <c r="AT6" s="605">
        <f t="shared" ref="AT6:AT37" si="12">IF((AS6=""),"",$AS$108-AS6)</f>
        <v>188.43000000000006</v>
      </c>
      <c r="AU6" s="548">
        <f t="shared" ref="AU6:AU37" si="13">IF(AT6&lt;&gt;"",ROUND(AT6*AL6,0),0)</f>
        <v>4452789</v>
      </c>
      <c r="AV6" s="717">
        <v>0.90400000000000003</v>
      </c>
      <c r="AW6" s="550">
        <f>ROUND(IF(AV6&gt;1,1,AV6)*AU6,0)</f>
        <v>4025321</v>
      </c>
      <c r="AX6" s="563" t="s">
        <v>653</v>
      </c>
      <c r="AY6" s="204">
        <f t="shared" ref="AY6:AY37" si="14">IF(AX6="Yes",(AU6-AW6)*0.1,0)</f>
        <v>0</v>
      </c>
      <c r="AZ6" s="551">
        <f>IF(AY6&gt;0,AU6-AY6,AW6)</f>
        <v>4025321</v>
      </c>
      <c r="BB6" s="225" t="s">
        <v>354</v>
      </c>
      <c r="BC6" s="226" t="s">
        <v>682</v>
      </c>
      <c r="BD6" s="227">
        <v>11965655922</v>
      </c>
      <c r="BE6" s="718">
        <v>429.98899999999998</v>
      </c>
      <c r="BF6" s="229">
        <f t="shared" ref="BF6:BF37" si="15">ROUND(BD6/BE6,0)</f>
        <v>27827819</v>
      </c>
      <c r="BG6" s="230">
        <f t="shared" ref="BG6:BG37" si="16">ROUND(BF6/$BF$106,4)</f>
        <v>1.3311999999999999</v>
      </c>
      <c r="BH6" s="231"/>
      <c r="BI6" s="227">
        <v>23631</v>
      </c>
      <c r="BJ6" s="233">
        <f t="shared" ref="BJ6:BJ37" si="17">ROUND(BI6/BE6,2)</f>
        <v>54.96</v>
      </c>
      <c r="BK6" s="227">
        <v>142634</v>
      </c>
      <c r="BL6" s="229">
        <f t="shared" ref="BL6:BL37" si="18">ROUND(BK6/BE6,0)</f>
        <v>332</v>
      </c>
      <c r="BN6" s="491" t="s">
        <v>354</v>
      </c>
      <c r="BO6" s="492" t="s">
        <v>355</v>
      </c>
      <c r="BP6" s="493">
        <v>0.91400000000000003</v>
      </c>
      <c r="BQ6" s="493">
        <v>0.90490000000000004</v>
      </c>
      <c r="BR6" s="493">
        <v>0.87080000000000002</v>
      </c>
      <c r="BS6" s="126"/>
      <c r="BT6" s="494">
        <v>2001</v>
      </c>
      <c r="BU6" s="120">
        <f t="shared" ref="BU6:BU37" si="19">IF(BT6=$BR$5,BR6,IF(BT6=$BQ$5,ROUND(((BQ6*2)+(BR6*4))/6,4),ROUND(((BP6*1)+(BQ6*2)+(BR6*3))/6,4)))</f>
        <v>0.88939999999999997</v>
      </c>
      <c r="BV6" s="495"/>
      <c r="BW6" s="496">
        <v>0.57999999999999996</v>
      </c>
      <c r="BX6" s="497">
        <f t="shared" ref="BX6:BX37" si="20">ROUND(BU6*BW6,3)</f>
        <v>0.51600000000000001</v>
      </c>
      <c r="BY6" s="498">
        <f t="shared" ref="BY6:BY37" si="21">ROUND(BX6/BX$107,4)</f>
        <v>0.94159999999999999</v>
      </c>
      <c r="CA6" s="259" t="s">
        <v>354</v>
      </c>
      <c r="CB6" s="260" t="s">
        <v>682</v>
      </c>
      <c r="CC6" s="232">
        <v>27251</v>
      </c>
      <c r="CD6" s="232">
        <v>28714</v>
      </c>
      <c r="CE6" s="232">
        <v>29575</v>
      </c>
      <c r="CF6" s="261">
        <f t="shared" ref="CF6:CF37" si="22">AVERAGE(CC6:CE6)</f>
        <v>28513.333333333332</v>
      </c>
      <c r="CG6" s="267">
        <f t="shared" ref="CG6:CG37" si="23">ROUND(CF6/$CF$107,4)</f>
        <v>0.88180000000000003</v>
      </c>
      <c r="CH6" s="263"/>
      <c r="CI6" s="261">
        <f t="shared" ref="CI6:CI37" si="24">CF6-CE6</f>
        <v>-1061.6666666666679</v>
      </c>
      <c r="CJ6" s="262">
        <f t="shared" ref="CJ6:CJ37" si="25">ROUND(CI6/CE6,4)</f>
        <v>-3.5900000000000001E-2</v>
      </c>
      <c r="CL6" s="634" t="s">
        <v>354</v>
      </c>
      <c r="CM6" s="635" t="s">
        <v>682</v>
      </c>
      <c r="CN6" s="719">
        <v>0.88480000000000003</v>
      </c>
      <c r="CO6" s="636"/>
      <c r="CP6" s="720">
        <v>23631</v>
      </c>
      <c r="CQ6" s="720">
        <v>30932514</v>
      </c>
      <c r="CR6" s="720">
        <v>0</v>
      </c>
      <c r="CS6" s="638">
        <f t="shared" ref="CS6:CS37" si="26">SUM(CR6+CQ6)</f>
        <v>30932514</v>
      </c>
      <c r="CT6" s="639">
        <f t="shared" ref="CT6:CT37" si="27">ROUND(CS6/CP6,2)</f>
        <v>1308.98</v>
      </c>
      <c r="CU6" s="640"/>
      <c r="CV6" s="21">
        <f t="shared" ref="CV6:CV37" si="28">IF(CN6&lt;&gt;"",ROUND(CN6*$CT$106,2),"")</f>
        <v>1447.21</v>
      </c>
      <c r="CW6" s="121">
        <f t="shared" ref="CW6:CW37" si="29">IF(CV6&lt;&gt;"",$CT$106-CV6,"")</f>
        <v>188.43000000000006</v>
      </c>
      <c r="CX6" s="19">
        <f t="shared" ref="CX6:CX37" si="30">IF(CV6="","",IF(CT6&gt;=CV6,1,ROUND(CT6/CV6,3)))</f>
        <v>0.90400000000000003</v>
      </c>
      <c r="CY6" s="14"/>
      <c r="CZ6" s="721">
        <v>0.51600000000000001</v>
      </c>
      <c r="DA6" s="653" t="str">
        <f t="shared" ref="DA6:DA37" si="31">IF(CZ6&gt;CZ$106,1,"")</f>
        <v/>
      </c>
      <c r="DB6" s="641"/>
      <c r="DC6" s="28">
        <f t="shared" ref="DC6:DC37" si="32">IF(CX6="","",IF(OR(CX6=1,DA6=1),1,CX6))</f>
        <v>0.90400000000000003</v>
      </c>
      <c r="DE6" s="668" t="s">
        <v>354</v>
      </c>
      <c r="DF6" s="669" t="s">
        <v>355</v>
      </c>
      <c r="DG6" s="670" t="s">
        <v>201</v>
      </c>
      <c r="DH6" s="671">
        <v>0.90400000000000003</v>
      </c>
      <c r="DI6" s="672"/>
      <c r="DJ6" s="673">
        <v>0.57999999999999996</v>
      </c>
      <c r="DK6" s="722">
        <v>0.9153</v>
      </c>
      <c r="DL6" s="674">
        <f t="shared" ref="DL6:DL37" si="33">ROUND(DJ6*DK6,3)</f>
        <v>0.53100000000000003</v>
      </c>
      <c r="DM6" s="704" t="str">
        <f t="shared" ref="DM6:DM37" si="34">IF(DL6&lt;DL$106," ",DL6)</f>
        <v xml:space="preserve"> </v>
      </c>
      <c r="DN6" s="675"/>
      <c r="DO6" s="676">
        <v>0.57999999999999996</v>
      </c>
      <c r="DP6" s="677">
        <v>0.88939999999999997</v>
      </c>
      <c r="DQ6" s="678">
        <f t="shared" ref="DQ6:DQ37" si="35">ROUND(DO6*DP6,3)</f>
        <v>0.51600000000000001</v>
      </c>
      <c r="DR6" s="679">
        <f t="shared" ref="DR6:DR37" si="36">IF(DQ6&lt;DQ$106,DQ6," ")</f>
        <v>0.51600000000000001</v>
      </c>
      <c r="DS6" s="352"/>
      <c r="DT6" s="701" t="str">
        <f t="shared" ref="DT6:DT37" si="37">IF(AND(DG6="Yes",DM6&lt;&gt;" ",DR6&lt;&gt;" ",DO6&gt;=DJ6,DV6=""),"Yes"," ")</f>
        <v xml:space="preserve"> </v>
      </c>
      <c r="DU6" s="692"/>
      <c r="DV6" s="702"/>
      <c r="DX6" s="54" t="s">
        <v>354</v>
      </c>
      <c r="DY6" s="83" t="s">
        <v>354</v>
      </c>
      <c r="DZ6" s="54" t="s">
        <v>901</v>
      </c>
      <c r="EA6" s="55" t="s">
        <v>355</v>
      </c>
      <c r="EB6" s="404">
        <v>22451</v>
      </c>
      <c r="EC6" s="51"/>
      <c r="ED6" s="50">
        <f t="shared" ref="ED6:ED69" si="38">EB6+EC6</f>
        <v>22451</v>
      </c>
      <c r="EE6" s="50"/>
      <c r="EF6" s="51"/>
      <c r="EG6" s="52">
        <f>ED6/EE9</f>
        <v>0.95006559180737171</v>
      </c>
      <c r="EH6" s="56"/>
      <c r="EI6" s="405">
        <v>4025321</v>
      </c>
      <c r="EJ6" s="50"/>
      <c r="EK6" s="50">
        <f>ROUND(EI6*EG6,0)-1</f>
        <v>3824318</v>
      </c>
      <c r="EL6" s="57">
        <f>SUM(EK6:EK9)</f>
        <v>4025321</v>
      </c>
      <c r="EM6" s="158">
        <f>EL6-EI6</f>
        <v>0</v>
      </c>
      <c r="EN6" s="159">
        <v>-1</v>
      </c>
      <c r="EO6" s="49"/>
      <c r="EP6" s="356"/>
      <c r="EQ6" s="356"/>
      <c r="ER6" s="356"/>
      <c r="ES6" s="300" t="s">
        <v>354</v>
      </c>
      <c r="ET6" s="299" t="s">
        <v>355</v>
      </c>
      <c r="EU6" s="415">
        <v>3824318</v>
      </c>
      <c r="EX6" s="310"/>
    </row>
    <row r="7" spans="1:154" ht="15">
      <c r="A7" s="77" t="s">
        <v>356</v>
      </c>
      <c r="B7" s="7" t="s">
        <v>357</v>
      </c>
      <c r="C7" s="218">
        <v>5540</v>
      </c>
      <c r="D7" s="218">
        <v>5540</v>
      </c>
      <c r="E7" s="218">
        <v>0</v>
      </c>
      <c r="F7" s="8">
        <f t="shared" si="0"/>
        <v>5540</v>
      </c>
      <c r="G7" s="8"/>
      <c r="H7" s="417">
        <f t="shared" si="1"/>
        <v>5540</v>
      </c>
      <c r="I7" s="12"/>
      <c r="K7" s="430" t="s">
        <v>356</v>
      </c>
      <c r="L7" s="431" t="s">
        <v>357</v>
      </c>
      <c r="M7" s="432">
        <v>2084917665</v>
      </c>
      <c r="N7" s="432">
        <v>114988855</v>
      </c>
      <c r="O7" s="434">
        <f t="shared" ref="O7:O70" si="39">IF(N7="NA",M7,M7-N7)</f>
        <v>1969928810</v>
      </c>
      <c r="P7" s="707">
        <v>2007</v>
      </c>
      <c r="Q7" s="436">
        <v>0.95509999999999995</v>
      </c>
      <c r="R7" s="100">
        <v>2062536708</v>
      </c>
      <c r="S7" s="438">
        <f t="shared" ref="S7:S70" si="40">N7</f>
        <v>114988855</v>
      </c>
      <c r="T7" s="432">
        <v>64965237</v>
      </c>
      <c r="U7" s="432">
        <v>384605840</v>
      </c>
      <c r="V7" s="437">
        <f t="shared" si="2"/>
        <v>2627096640</v>
      </c>
      <c r="X7" s="466" t="s">
        <v>356</v>
      </c>
      <c r="Y7" s="467" t="s">
        <v>357</v>
      </c>
      <c r="Z7" s="468">
        <v>2627096640</v>
      </c>
      <c r="AA7" s="469">
        <f t="shared" si="3"/>
        <v>14738012.150400002</v>
      </c>
      <c r="AB7" s="468">
        <v>7213495</v>
      </c>
      <c r="AC7" s="468">
        <v>125726</v>
      </c>
      <c r="AD7" s="37">
        <f t="shared" si="4"/>
        <v>22077233.150400002</v>
      </c>
      <c r="AE7" s="714">
        <v>5540</v>
      </c>
      <c r="AF7" s="467">
        <f t="shared" si="5"/>
        <v>3985</v>
      </c>
      <c r="AG7" s="471">
        <f t="shared" si="6"/>
        <v>0.76839999999999997</v>
      </c>
      <c r="AI7" s="552" t="s">
        <v>356</v>
      </c>
      <c r="AJ7" s="553" t="s">
        <v>357</v>
      </c>
      <c r="AK7" s="541">
        <v>21735710.587200001</v>
      </c>
      <c r="AL7" s="541">
        <v>5540</v>
      </c>
      <c r="AM7" s="554">
        <f t="shared" si="7"/>
        <v>3923</v>
      </c>
      <c r="AN7" s="555">
        <f t="shared" si="8"/>
        <v>0.76980000000000004</v>
      </c>
      <c r="AO7" s="556">
        <v>0.48299999999999998</v>
      </c>
      <c r="AP7" s="557">
        <v>0.84140000000000004</v>
      </c>
      <c r="AQ7" s="555">
        <f t="shared" si="9"/>
        <v>0.77690000000000003</v>
      </c>
      <c r="AR7" s="558">
        <f t="shared" si="10"/>
        <v>0.77690000000000003</v>
      </c>
      <c r="AS7" s="559">
        <f t="shared" si="11"/>
        <v>1270.73</v>
      </c>
      <c r="AT7" s="560">
        <f t="shared" si="12"/>
        <v>364.91000000000008</v>
      </c>
      <c r="AU7" s="561">
        <f t="shared" si="13"/>
        <v>2021601</v>
      </c>
      <c r="AV7" s="717">
        <v>0.75600000000000001</v>
      </c>
      <c r="AW7" s="554">
        <f>ROUND(IF(AV7&gt;1,1,AV7)*AU7,0)</f>
        <v>1528330</v>
      </c>
      <c r="AX7" s="563" t="s">
        <v>653</v>
      </c>
      <c r="AY7" s="204">
        <f t="shared" si="14"/>
        <v>0</v>
      </c>
      <c r="AZ7" s="554">
        <f>IF(AY7&gt;0,AU7-AY7,AW7)</f>
        <v>1528330</v>
      </c>
      <c r="BB7" s="234" t="s">
        <v>356</v>
      </c>
      <c r="BC7" s="235" t="s">
        <v>683</v>
      </c>
      <c r="BD7" s="227">
        <v>2627096640</v>
      </c>
      <c r="BE7" s="718">
        <v>260.185</v>
      </c>
      <c r="BF7" s="236">
        <f t="shared" si="15"/>
        <v>10097033</v>
      </c>
      <c r="BG7" s="230">
        <f t="shared" si="16"/>
        <v>0.48299999999999998</v>
      </c>
      <c r="BH7" s="231"/>
      <c r="BI7" s="232">
        <v>5585</v>
      </c>
      <c r="BJ7" s="237">
        <f t="shared" si="17"/>
        <v>21.47</v>
      </c>
      <c r="BK7" s="232">
        <v>36296</v>
      </c>
      <c r="BL7" s="238">
        <f t="shared" si="18"/>
        <v>140</v>
      </c>
      <c r="BN7" s="491" t="s">
        <v>356</v>
      </c>
      <c r="BO7" s="492" t="s">
        <v>357</v>
      </c>
      <c r="BP7" s="493">
        <v>0.84299999999999997</v>
      </c>
      <c r="BQ7" s="493">
        <v>0.97060000000000002</v>
      </c>
      <c r="BR7" s="493">
        <v>0.94740000000000002</v>
      </c>
      <c r="BS7" s="126"/>
      <c r="BT7" s="494">
        <v>2007</v>
      </c>
      <c r="BU7" s="120">
        <f t="shared" si="19"/>
        <v>0.95509999999999995</v>
      </c>
      <c r="BV7" s="495"/>
      <c r="BW7" s="496">
        <v>0.53500000000000003</v>
      </c>
      <c r="BX7" s="497">
        <f t="shared" si="20"/>
        <v>0.51100000000000001</v>
      </c>
      <c r="BY7" s="498">
        <f t="shared" si="21"/>
        <v>0.9325</v>
      </c>
      <c r="CA7" s="264" t="s">
        <v>356</v>
      </c>
      <c r="CB7" s="265" t="s">
        <v>683</v>
      </c>
      <c r="CC7" s="232">
        <v>26047</v>
      </c>
      <c r="CD7" s="232">
        <v>27223</v>
      </c>
      <c r="CE7" s="232">
        <v>28349</v>
      </c>
      <c r="CF7" s="266">
        <f t="shared" si="22"/>
        <v>27206.333333333332</v>
      </c>
      <c r="CG7" s="267">
        <f t="shared" si="23"/>
        <v>0.84140000000000004</v>
      </c>
      <c r="CH7" s="263"/>
      <c r="CI7" s="268">
        <f t="shared" si="24"/>
        <v>-1142.6666666666679</v>
      </c>
      <c r="CJ7" s="267">
        <f t="shared" si="25"/>
        <v>-4.0300000000000002E-2</v>
      </c>
      <c r="CL7" s="642" t="s">
        <v>356</v>
      </c>
      <c r="CM7" s="643" t="s">
        <v>683</v>
      </c>
      <c r="CN7" s="644">
        <v>0.77690000000000003</v>
      </c>
      <c r="CO7" s="636"/>
      <c r="CP7" s="645">
        <v>5540</v>
      </c>
      <c r="CQ7" s="645">
        <v>5325000</v>
      </c>
      <c r="CR7" s="645">
        <v>0</v>
      </c>
      <c r="CS7" s="647">
        <f t="shared" si="26"/>
        <v>5325000</v>
      </c>
      <c r="CT7" s="648">
        <f t="shared" si="27"/>
        <v>961.19</v>
      </c>
      <c r="CU7" s="649"/>
      <c r="CV7" s="21">
        <f t="shared" si="28"/>
        <v>1270.73</v>
      </c>
      <c r="CW7" s="121">
        <f t="shared" si="29"/>
        <v>364.91000000000008</v>
      </c>
      <c r="CX7" s="19">
        <f t="shared" si="30"/>
        <v>0.75600000000000001</v>
      </c>
      <c r="CY7" s="14"/>
      <c r="CZ7" s="650">
        <v>0.51100000000000001</v>
      </c>
      <c r="DA7" s="653" t="str">
        <f t="shared" si="31"/>
        <v/>
      </c>
      <c r="DB7" s="641"/>
      <c r="DC7" s="19">
        <f t="shared" si="32"/>
        <v>0.75600000000000001</v>
      </c>
      <c r="DE7" s="680" t="s">
        <v>356</v>
      </c>
      <c r="DF7" s="681" t="s">
        <v>357</v>
      </c>
      <c r="DG7" s="670" t="s">
        <v>201</v>
      </c>
      <c r="DH7" s="671">
        <v>0.75600000000000001</v>
      </c>
      <c r="DI7" s="672"/>
      <c r="DJ7" s="673">
        <v>0.53500000000000003</v>
      </c>
      <c r="DK7" s="722">
        <v>0.97060000000000002</v>
      </c>
      <c r="DL7" s="682">
        <f t="shared" si="33"/>
        <v>0.51900000000000002</v>
      </c>
      <c r="DM7" s="683" t="str">
        <f t="shared" si="34"/>
        <v xml:space="preserve"> </v>
      </c>
      <c r="DN7" s="684"/>
      <c r="DO7" s="676">
        <v>0.53500000000000003</v>
      </c>
      <c r="DP7" s="677">
        <v>0.95509999999999995</v>
      </c>
      <c r="DQ7" s="682">
        <f t="shared" si="35"/>
        <v>0.51100000000000001</v>
      </c>
      <c r="DR7" s="679">
        <f t="shared" si="36"/>
        <v>0.51100000000000001</v>
      </c>
      <c r="DS7" s="352"/>
      <c r="DT7" s="701" t="str">
        <f t="shared" si="37"/>
        <v xml:space="preserve"> </v>
      </c>
      <c r="DU7" s="692"/>
      <c r="DV7" s="702"/>
      <c r="DX7" s="54" t="s">
        <v>354</v>
      </c>
      <c r="DY7" s="83" t="s">
        <v>9</v>
      </c>
      <c r="DZ7" s="54" t="s">
        <v>8</v>
      </c>
      <c r="EA7" s="55" t="s">
        <v>10</v>
      </c>
      <c r="EB7" s="404">
        <v>607</v>
      </c>
      <c r="EC7" s="51"/>
      <c r="ED7" s="50">
        <f t="shared" si="38"/>
        <v>607</v>
      </c>
      <c r="EE7" s="50"/>
      <c r="EF7" s="51"/>
      <c r="EG7" s="52">
        <f>ED7/EE9</f>
        <v>2.5686598112648638E-2</v>
      </c>
      <c r="EH7" s="51"/>
      <c r="EI7" s="405">
        <v>0</v>
      </c>
      <c r="EJ7" s="50"/>
      <c r="EK7" s="50">
        <f>ROUND(EG7*EI6,0)</f>
        <v>103397</v>
      </c>
      <c r="EL7" s="53"/>
      <c r="EM7" s="159"/>
      <c r="EN7" s="159"/>
      <c r="EO7" s="49"/>
      <c r="EP7" s="356"/>
      <c r="EQ7" s="356"/>
      <c r="ER7" s="356"/>
      <c r="ES7" s="302" t="s">
        <v>356</v>
      </c>
      <c r="ET7" s="301" t="s">
        <v>357</v>
      </c>
      <c r="EU7" s="303">
        <v>1528330</v>
      </c>
      <c r="EX7" s="310"/>
    </row>
    <row r="8" spans="1:154" ht="15">
      <c r="A8" s="77" t="s">
        <v>358</v>
      </c>
      <c r="B8" s="7" t="s">
        <v>359</v>
      </c>
      <c r="C8" s="218">
        <v>1506</v>
      </c>
      <c r="D8" s="218">
        <v>1506</v>
      </c>
      <c r="E8" s="218">
        <v>0</v>
      </c>
      <c r="F8" s="8">
        <f t="shared" si="0"/>
        <v>1506</v>
      </c>
      <c r="G8" s="8"/>
      <c r="H8" s="417">
        <f t="shared" si="1"/>
        <v>1506</v>
      </c>
      <c r="I8" s="12"/>
      <c r="K8" s="430" t="s">
        <v>358</v>
      </c>
      <c r="L8" s="431" t="s">
        <v>359</v>
      </c>
      <c r="M8" s="432">
        <v>1581089241</v>
      </c>
      <c r="N8" s="432">
        <v>161807460</v>
      </c>
      <c r="O8" s="434">
        <f t="shared" si="39"/>
        <v>1419281781</v>
      </c>
      <c r="P8" s="707">
        <v>2007</v>
      </c>
      <c r="Q8" s="436">
        <v>0.92730000000000001</v>
      </c>
      <c r="R8" s="100">
        <v>1530552983</v>
      </c>
      <c r="S8" s="438">
        <f t="shared" si="40"/>
        <v>161807460</v>
      </c>
      <c r="T8" s="432">
        <v>34844097</v>
      </c>
      <c r="U8" s="432">
        <v>181993239</v>
      </c>
      <c r="V8" s="437">
        <f t="shared" si="2"/>
        <v>1909197779</v>
      </c>
      <c r="X8" s="466" t="s">
        <v>358</v>
      </c>
      <c r="Y8" s="467" t="s">
        <v>359</v>
      </c>
      <c r="Z8" s="468">
        <v>1909197779</v>
      </c>
      <c r="AA8" s="469">
        <f t="shared" si="3"/>
        <v>10710599.54019</v>
      </c>
      <c r="AB8" s="468">
        <v>2436339</v>
      </c>
      <c r="AC8" s="468">
        <v>50207</v>
      </c>
      <c r="AD8" s="37">
        <f t="shared" si="4"/>
        <v>13197145.54019</v>
      </c>
      <c r="AE8" s="714">
        <v>1506</v>
      </c>
      <c r="AF8" s="467">
        <f t="shared" si="5"/>
        <v>8763</v>
      </c>
      <c r="AG8" s="471">
        <f t="shared" si="6"/>
        <v>1.6897</v>
      </c>
      <c r="AI8" s="552" t="s">
        <v>358</v>
      </c>
      <c r="AJ8" s="553" t="s">
        <v>359</v>
      </c>
      <c r="AK8" s="541">
        <v>12948949.828920001</v>
      </c>
      <c r="AL8" s="541">
        <v>1506</v>
      </c>
      <c r="AM8" s="554">
        <f t="shared" si="7"/>
        <v>8598</v>
      </c>
      <c r="AN8" s="555">
        <f t="shared" si="8"/>
        <v>1.6872</v>
      </c>
      <c r="AO8" s="556">
        <v>0.38919999999999999</v>
      </c>
      <c r="AP8" s="557">
        <v>0.79669999999999996</v>
      </c>
      <c r="AQ8" s="555">
        <f t="shared" si="9"/>
        <v>1.1122000000000001</v>
      </c>
      <c r="AR8" s="558" t="str">
        <f t="shared" si="10"/>
        <v/>
      </c>
      <c r="AS8" s="559" t="str">
        <f t="shared" si="11"/>
        <v/>
      </c>
      <c r="AT8" s="560" t="str">
        <f t="shared" si="12"/>
        <v/>
      </c>
      <c r="AU8" s="561">
        <f t="shared" si="13"/>
        <v>0</v>
      </c>
      <c r="AV8" s="717" t="s">
        <v>4</v>
      </c>
      <c r="AW8" s="554">
        <f>ROUND(IF(AV8&gt;1,1,AV8)*AU8,0)</f>
        <v>0</v>
      </c>
      <c r="AX8" s="563" t="s">
        <v>653</v>
      </c>
      <c r="AY8" s="204">
        <f t="shared" si="14"/>
        <v>0</v>
      </c>
      <c r="AZ8" s="554">
        <f t="shared" ref="AZ8:AZ39" si="41">IF(AY8&gt;0,AU8-AY8,AW8)</f>
        <v>0</v>
      </c>
      <c r="BB8" s="234" t="s">
        <v>358</v>
      </c>
      <c r="BC8" s="235" t="s">
        <v>684</v>
      </c>
      <c r="BD8" s="227">
        <v>1909197779</v>
      </c>
      <c r="BE8" s="718">
        <v>234.65</v>
      </c>
      <c r="BF8" s="236">
        <f t="shared" si="15"/>
        <v>8136364</v>
      </c>
      <c r="BG8" s="230">
        <f t="shared" si="16"/>
        <v>0.38919999999999999</v>
      </c>
      <c r="BH8" s="231"/>
      <c r="BI8" s="232">
        <v>1542</v>
      </c>
      <c r="BJ8" s="237">
        <f t="shared" si="17"/>
        <v>6.57</v>
      </c>
      <c r="BK8" s="232">
        <v>11012</v>
      </c>
      <c r="BL8" s="238">
        <f t="shared" si="18"/>
        <v>47</v>
      </c>
      <c r="BN8" s="491" t="s">
        <v>358</v>
      </c>
      <c r="BO8" s="492" t="s">
        <v>359</v>
      </c>
      <c r="BP8" s="493">
        <v>0.54059999999999997</v>
      </c>
      <c r="BQ8" s="493">
        <v>1</v>
      </c>
      <c r="BR8" s="493">
        <v>0.89090000000000003</v>
      </c>
      <c r="BS8" s="126"/>
      <c r="BT8" s="494">
        <v>2007</v>
      </c>
      <c r="BU8" s="120">
        <f t="shared" si="19"/>
        <v>0.92730000000000001</v>
      </c>
      <c r="BV8" s="495"/>
      <c r="BW8" s="496">
        <v>0.43</v>
      </c>
      <c r="BX8" s="497">
        <f t="shared" si="20"/>
        <v>0.39900000000000002</v>
      </c>
      <c r="BY8" s="498">
        <f t="shared" si="21"/>
        <v>0.72809999999999997</v>
      </c>
      <c r="CA8" s="264" t="s">
        <v>358</v>
      </c>
      <c r="CB8" s="265" t="s">
        <v>684</v>
      </c>
      <c r="CC8" s="232">
        <v>25740</v>
      </c>
      <c r="CD8" s="232">
        <v>25642</v>
      </c>
      <c r="CE8" s="232">
        <v>25905</v>
      </c>
      <c r="CF8" s="266">
        <f t="shared" si="22"/>
        <v>25762.333333333332</v>
      </c>
      <c r="CG8" s="267">
        <f t="shared" si="23"/>
        <v>0.79669999999999996</v>
      </c>
      <c r="CH8" s="263"/>
      <c r="CI8" s="268">
        <f t="shared" si="24"/>
        <v>-142.66666666666788</v>
      </c>
      <c r="CJ8" s="267">
        <f t="shared" si="25"/>
        <v>-5.4999999999999997E-3</v>
      </c>
      <c r="CL8" s="642" t="s">
        <v>358</v>
      </c>
      <c r="CM8" s="643" t="s">
        <v>684</v>
      </c>
      <c r="CN8" s="644" t="s">
        <v>4</v>
      </c>
      <c r="CO8" s="636"/>
      <c r="CP8" s="645">
        <v>1506</v>
      </c>
      <c r="CQ8" s="645">
        <v>2328153</v>
      </c>
      <c r="CR8" s="645">
        <v>0</v>
      </c>
      <c r="CS8" s="647">
        <f t="shared" si="26"/>
        <v>2328153</v>
      </c>
      <c r="CT8" s="648">
        <f t="shared" si="27"/>
        <v>1545.92</v>
      </c>
      <c r="CU8" s="649"/>
      <c r="CV8" s="21" t="str">
        <f t="shared" si="28"/>
        <v/>
      </c>
      <c r="CW8" s="121" t="str">
        <f t="shared" si="29"/>
        <v/>
      </c>
      <c r="CX8" s="19" t="str">
        <f t="shared" si="30"/>
        <v/>
      </c>
      <c r="CY8" s="14"/>
      <c r="CZ8" s="650">
        <v>0.39900000000000002</v>
      </c>
      <c r="DA8" s="653" t="str">
        <f t="shared" si="31"/>
        <v/>
      </c>
      <c r="DB8" s="641"/>
      <c r="DC8" s="19" t="str">
        <f t="shared" si="32"/>
        <v/>
      </c>
      <c r="DE8" s="680" t="s">
        <v>358</v>
      </c>
      <c r="DF8" s="681" t="s">
        <v>359</v>
      </c>
      <c r="DG8" s="670" t="s">
        <v>653</v>
      </c>
      <c r="DH8" s="671" t="s">
        <v>4</v>
      </c>
      <c r="DI8" s="672"/>
      <c r="DJ8" s="673">
        <v>0.43</v>
      </c>
      <c r="DK8" s="722">
        <v>1</v>
      </c>
      <c r="DL8" s="682">
        <f t="shared" si="33"/>
        <v>0.43</v>
      </c>
      <c r="DM8" s="683" t="str">
        <f t="shared" si="34"/>
        <v xml:space="preserve"> </v>
      </c>
      <c r="DN8" s="684"/>
      <c r="DO8" s="676">
        <v>0.43</v>
      </c>
      <c r="DP8" s="677">
        <v>0.92730000000000001</v>
      </c>
      <c r="DQ8" s="682">
        <f t="shared" si="35"/>
        <v>0.39900000000000002</v>
      </c>
      <c r="DR8" s="679">
        <f t="shared" si="36"/>
        <v>0.39900000000000002</v>
      </c>
      <c r="DS8" s="352"/>
      <c r="DT8" s="701" t="str">
        <f t="shared" si="37"/>
        <v xml:space="preserve"> </v>
      </c>
      <c r="DU8" s="692"/>
      <c r="DV8" s="702"/>
      <c r="DX8" s="54" t="s">
        <v>354</v>
      </c>
      <c r="DY8" s="83" t="s">
        <v>11</v>
      </c>
      <c r="DZ8" s="54" t="s">
        <v>8</v>
      </c>
      <c r="EA8" s="55" t="s">
        <v>12</v>
      </c>
      <c r="EB8" s="404">
        <v>483</v>
      </c>
      <c r="EC8" s="51"/>
      <c r="ED8" s="50">
        <f t="shared" si="38"/>
        <v>483</v>
      </c>
      <c r="EE8" s="50"/>
      <c r="EF8" s="51"/>
      <c r="EG8" s="52">
        <f>ED8/EE9</f>
        <v>2.0439253522914817E-2</v>
      </c>
      <c r="EH8" s="51"/>
      <c r="EI8" s="405">
        <v>0</v>
      </c>
      <c r="EJ8" s="50"/>
      <c r="EK8" s="50">
        <f>ROUND(EG8*EI6,0)</f>
        <v>82275</v>
      </c>
      <c r="EL8" s="53"/>
      <c r="EM8" s="159"/>
      <c r="EN8" s="159"/>
      <c r="EO8" s="49"/>
      <c r="EP8" s="356"/>
      <c r="EQ8" s="356"/>
      <c r="ER8" s="356"/>
      <c r="ES8" s="302" t="s">
        <v>358</v>
      </c>
      <c r="ET8" s="301" t="s">
        <v>359</v>
      </c>
      <c r="EU8" s="303">
        <v>0</v>
      </c>
      <c r="EX8" s="310"/>
    </row>
    <row r="9" spans="1:154" ht="15">
      <c r="A9" s="77" t="s">
        <v>360</v>
      </c>
      <c r="B9" s="7" t="s">
        <v>361</v>
      </c>
      <c r="C9" s="218">
        <v>3842</v>
      </c>
      <c r="D9" s="218">
        <v>3842</v>
      </c>
      <c r="E9" s="218">
        <v>0</v>
      </c>
      <c r="F9" s="8">
        <f t="shared" si="0"/>
        <v>3842</v>
      </c>
      <c r="G9" s="8"/>
      <c r="H9" s="417">
        <f t="shared" si="1"/>
        <v>3842</v>
      </c>
      <c r="I9" s="12"/>
      <c r="K9" s="430" t="s">
        <v>360</v>
      </c>
      <c r="L9" s="431" t="s">
        <v>361</v>
      </c>
      <c r="M9" s="432">
        <v>895466493</v>
      </c>
      <c r="N9" s="432">
        <v>149749300</v>
      </c>
      <c r="O9" s="434">
        <f t="shared" si="39"/>
        <v>745717193</v>
      </c>
      <c r="P9" s="707">
        <v>2002</v>
      </c>
      <c r="Q9" s="436">
        <v>0.72809999999999997</v>
      </c>
      <c r="R9" s="100">
        <v>1024196117</v>
      </c>
      <c r="S9" s="438">
        <f t="shared" si="40"/>
        <v>149749300</v>
      </c>
      <c r="T9" s="432">
        <v>227755981</v>
      </c>
      <c r="U9" s="432">
        <v>320912201</v>
      </c>
      <c r="V9" s="437">
        <f t="shared" si="2"/>
        <v>1722613599</v>
      </c>
      <c r="X9" s="466" t="s">
        <v>360</v>
      </c>
      <c r="Y9" s="467" t="s">
        <v>361</v>
      </c>
      <c r="Z9" s="468">
        <v>1722613599</v>
      </c>
      <c r="AA9" s="469">
        <f t="shared" si="3"/>
        <v>9663862.2903900016</v>
      </c>
      <c r="AB9" s="468">
        <v>3879895</v>
      </c>
      <c r="AC9" s="468">
        <v>299387</v>
      </c>
      <c r="AD9" s="37">
        <f t="shared" si="4"/>
        <v>13843144.290390002</v>
      </c>
      <c r="AE9" s="714">
        <v>3842</v>
      </c>
      <c r="AF9" s="467">
        <f t="shared" si="5"/>
        <v>3603</v>
      </c>
      <c r="AG9" s="471">
        <f t="shared" si="6"/>
        <v>0.69479999999999997</v>
      </c>
      <c r="AI9" s="552" t="s">
        <v>360</v>
      </c>
      <c r="AJ9" s="553" t="s">
        <v>361</v>
      </c>
      <c r="AK9" s="541">
        <v>13619204.52252</v>
      </c>
      <c r="AL9" s="541">
        <v>3842</v>
      </c>
      <c r="AM9" s="554">
        <f t="shared" si="7"/>
        <v>3545</v>
      </c>
      <c r="AN9" s="555">
        <f t="shared" si="8"/>
        <v>0.6956</v>
      </c>
      <c r="AO9" s="556">
        <v>0.155</v>
      </c>
      <c r="AP9" s="557">
        <v>0.76939999999999997</v>
      </c>
      <c r="AQ9" s="555">
        <f t="shared" si="9"/>
        <v>0.6784</v>
      </c>
      <c r="AR9" s="558">
        <f t="shared" si="10"/>
        <v>0.6784</v>
      </c>
      <c r="AS9" s="559">
        <f t="shared" si="11"/>
        <v>1109.6199999999999</v>
      </c>
      <c r="AT9" s="560">
        <f t="shared" si="12"/>
        <v>526.02000000000021</v>
      </c>
      <c r="AU9" s="561">
        <f t="shared" si="13"/>
        <v>2020969</v>
      </c>
      <c r="AV9" s="717">
        <v>1</v>
      </c>
      <c r="AW9" s="554">
        <f t="shared" ref="AW9:AW40" si="42">ROUND(IF(AV9&gt;1,1,AV9)*AU9,0)</f>
        <v>2020969</v>
      </c>
      <c r="AX9" s="563" t="s">
        <v>653</v>
      </c>
      <c r="AY9" s="204">
        <f t="shared" si="14"/>
        <v>0</v>
      </c>
      <c r="AZ9" s="554">
        <f t="shared" si="41"/>
        <v>2020969</v>
      </c>
      <c r="BB9" s="234" t="s">
        <v>360</v>
      </c>
      <c r="BC9" s="235" t="s">
        <v>685</v>
      </c>
      <c r="BD9" s="227">
        <v>1722613599</v>
      </c>
      <c r="BE9" s="718">
        <v>531.56700000000001</v>
      </c>
      <c r="BF9" s="236">
        <f t="shared" si="15"/>
        <v>3240633</v>
      </c>
      <c r="BG9" s="230">
        <f t="shared" si="16"/>
        <v>0.155</v>
      </c>
      <c r="BH9" s="231"/>
      <c r="BI9" s="232">
        <v>3908</v>
      </c>
      <c r="BJ9" s="237">
        <f t="shared" si="17"/>
        <v>7.35</v>
      </c>
      <c r="BK9" s="232">
        <v>25371</v>
      </c>
      <c r="BL9" s="238">
        <f t="shared" si="18"/>
        <v>48</v>
      </c>
      <c r="BN9" s="491" t="s">
        <v>360</v>
      </c>
      <c r="BO9" s="492" t="s">
        <v>361</v>
      </c>
      <c r="BP9" s="493">
        <v>0.81110000000000004</v>
      </c>
      <c r="BQ9" s="493">
        <v>0.76329999999999998</v>
      </c>
      <c r="BR9" s="493">
        <v>0.67689999999999995</v>
      </c>
      <c r="BS9" s="126"/>
      <c r="BT9" s="494">
        <v>2002</v>
      </c>
      <c r="BU9" s="120">
        <f t="shared" si="19"/>
        <v>0.72809999999999997</v>
      </c>
      <c r="BV9" s="495"/>
      <c r="BW9" s="496">
        <v>0.89400000000000002</v>
      </c>
      <c r="BX9" s="497">
        <f t="shared" si="20"/>
        <v>0.65100000000000002</v>
      </c>
      <c r="BY9" s="498">
        <f t="shared" si="21"/>
        <v>1.1879999999999999</v>
      </c>
      <c r="CA9" s="264" t="s">
        <v>360</v>
      </c>
      <c r="CB9" s="265" t="s">
        <v>685</v>
      </c>
      <c r="CC9" s="232">
        <v>23737</v>
      </c>
      <c r="CD9" s="232">
        <v>24701</v>
      </c>
      <c r="CE9" s="232">
        <v>26196</v>
      </c>
      <c r="CF9" s="266">
        <f t="shared" si="22"/>
        <v>24878</v>
      </c>
      <c r="CG9" s="267">
        <f t="shared" si="23"/>
        <v>0.76939999999999997</v>
      </c>
      <c r="CH9" s="263"/>
      <c r="CI9" s="268">
        <f t="shared" si="24"/>
        <v>-1318</v>
      </c>
      <c r="CJ9" s="267">
        <f t="shared" si="25"/>
        <v>-5.0299999999999997E-2</v>
      </c>
      <c r="CL9" s="642" t="s">
        <v>360</v>
      </c>
      <c r="CM9" s="643" t="s">
        <v>685</v>
      </c>
      <c r="CN9" s="644">
        <v>0.6784</v>
      </c>
      <c r="CO9" s="636"/>
      <c r="CP9" s="645">
        <v>3842</v>
      </c>
      <c r="CQ9" s="645">
        <v>3641708</v>
      </c>
      <c r="CR9" s="645">
        <v>0</v>
      </c>
      <c r="CS9" s="647">
        <f t="shared" si="26"/>
        <v>3641708</v>
      </c>
      <c r="CT9" s="648">
        <f t="shared" si="27"/>
        <v>947.87</v>
      </c>
      <c r="CU9" s="649"/>
      <c r="CV9" s="21">
        <f t="shared" si="28"/>
        <v>1109.6199999999999</v>
      </c>
      <c r="CW9" s="121">
        <f t="shared" si="29"/>
        <v>526.02000000000021</v>
      </c>
      <c r="CX9" s="19">
        <f t="shared" si="30"/>
        <v>0.85399999999999998</v>
      </c>
      <c r="CY9" s="14"/>
      <c r="CZ9" s="650">
        <v>0.65100000000000002</v>
      </c>
      <c r="DA9" s="653">
        <f t="shared" si="31"/>
        <v>1</v>
      </c>
      <c r="DB9" s="641"/>
      <c r="DC9" s="19">
        <f t="shared" si="32"/>
        <v>1</v>
      </c>
      <c r="DE9" s="680" t="s">
        <v>360</v>
      </c>
      <c r="DF9" s="681" t="s">
        <v>361</v>
      </c>
      <c r="DG9" s="670" t="s">
        <v>201</v>
      </c>
      <c r="DH9" s="671">
        <v>1</v>
      </c>
      <c r="DI9" s="672"/>
      <c r="DJ9" s="673">
        <v>0.89400000000000002</v>
      </c>
      <c r="DK9" s="722">
        <v>0.77239999999999998</v>
      </c>
      <c r="DL9" s="682">
        <f t="shared" si="33"/>
        <v>0.69099999999999995</v>
      </c>
      <c r="DM9" s="683">
        <f t="shared" si="34"/>
        <v>0.69099999999999995</v>
      </c>
      <c r="DN9" s="684"/>
      <c r="DO9" s="676">
        <v>0.89400000000000002</v>
      </c>
      <c r="DP9" s="677">
        <v>0.72809999999999997</v>
      </c>
      <c r="DQ9" s="682">
        <f t="shared" si="35"/>
        <v>0.65100000000000002</v>
      </c>
      <c r="DR9" s="679" t="str">
        <f t="shared" si="36"/>
        <v xml:space="preserve"> </v>
      </c>
      <c r="DS9" s="352"/>
      <c r="DT9" s="701" t="str">
        <f t="shared" si="37"/>
        <v xml:space="preserve"> </v>
      </c>
      <c r="DU9" s="692"/>
      <c r="DV9" s="702" t="s">
        <v>0</v>
      </c>
      <c r="DX9" s="54" t="s">
        <v>354</v>
      </c>
      <c r="DY9" s="83" t="s">
        <v>262</v>
      </c>
      <c r="DZ9" s="54" t="s">
        <v>8</v>
      </c>
      <c r="EA9" s="61" t="s">
        <v>136</v>
      </c>
      <c r="EB9" s="404">
        <v>90</v>
      </c>
      <c r="EC9" s="62"/>
      <c r="ED9" s="50">
        <f t="shared" si="38"/>
        <v>90</v>
      </c>
      <c r="EE9" s="63">
        <f>SUM(ED6:ED9)</f>
        <v>23631</v>
      </c>
      <c r="EF9" s="62"/>
      <c r="EG9" s="64">
        <f>ED9/EE9</f>
        <v>3.8085565570648724E-3</v>
      </c>
      <c r="EH9" s="62"/>
      <c r="EI9" s="405">
        <v>0</v>
      </c>
      <c r="EJ9" s="63"/>
      <c r="EK9" s="63">
        <f>ROUND(EG9*EI6,0)</f>
        <v>15331</v>
      </c>
      <c r="EL9" s="65"/>
      <c r="EM9" s="160"/>
      <c r="EN9" s="160"/>
      <c r="EO9" s="128"/>
      <c r="EP9" s="356"/>
      <c r="EQ9" s="356"/>
      <c r="ER9" s="356"/>
      <c r="ES9" s="302" t="s">
        <v>360</v>
      </c>
      <c r="ET9" s="301" t="s">
        <v>361</v>
      </c>
      <c r="EU9" s="303">
        <v>2020969</v>
      </c>
      <c r="EX9" s="310"/>
    </row>
    <row r="10" spans="1:154" ht="15">
      <c r="A10" s="77" t="s">
        <v>362</v>
      </c>
      <c r="B10" s="7" t="s">
        <v>363</v>
      </c>
      <c r="C10" s="218">
        <v>3263</v>
      </c>
      <c r="D10" s="218">
        <v>3263</v>
      </c>
      <c r="E10" s="218">
        <v>0</v>
      </c>
      <c r="F10" s="8">
        <f t="shared" si="0"/>
        <v>3263</v>
      </c>
      <c r="G10" s="8"/>
      <c r="H10" s="417">
        <f t="shared" si="1"/>
        <v>3263</v>
      </c>
      <c r="I10" s="12"/>
      <c r="K10" s="430" t="s">
        <v>362</v>
      </c>
      <c r="L10" s="431" t="s">
        <v>363</v>
      </c>
      <c r="M10" s="432">
        <v>3237674100</v>
      </c>
      <c r="N10" s="432">
        <v>178090800</v>
      </c>
      <c r="O10" s="434">
        <f t="shared" si="39"/>
        <v>3059583300</v>
      </c>
      <c r="P10" s="707">
        <v>2006</v>
      </c>
      <c r="Q10" s="436">
        <v>0.84819999999999995</v>
      </c>
      <c r="R10" s="100">
        <v>3607148432</v>
      </c>
      <c r="S10" s="438">
        <f t="shared" si="40"/>
        <v>178090800</v>
      </c>
      <c r="T10" s="432">
        <v>73701889</v>
      </c>
      <c r="U10" s="432">
        <v>398598743</v>
      </c>
      <c r="V10" s="437">
        <f t="shared" si="2"/>
        <v>4257539864</v>
      </c>
      <c r="X10" s="466" t="s">
        <v>362</v>
      </c>
      <c r="Y10" s="467" t="s">
        <v>363</v>
      </c>
      <c r="Z10" s="468">
        <v>4257539864</v>
      </c>
      <c r="AA10" s="469">
        <f t="shared" si="3"/>
        <v>23884798.63704</v>
      </c>
      <c r="AB10" s="468">
        <v>6147607</v>
      </c>
      <c r="AC10" s="468">
        <v>105204</v>
      </c>
      <c r="AD10" s="37">
        <f t="shared" si="4"/>
        <v>30137609.63704</v>
      </c>
      <c r="AE10" s="714">
        <v>3263</v>
      </c>
      <c r="AF10" s="467">
        <f t="shared" si="5"/>
        <v>9236</v>
      </c>
      <c r="AG10" s="471">
        <f t="shared" si="6"/>
        <v>1.7808999999999999</v>
      </c>
      <c r="AI10" s="552" t="s">
        <v>362</v>
      </c>
      <c r="AJ10" s="553" t="s">
        <v>363</v>
      </c>
      <c r="AK10" s="541">
        <v>29584129.454720002</v>
      </c>
      <c r="AL10" s="541">
        <v>3263</v>
      </c>
      <c r="AM10" s="554">
        <f t="shared" si="7"/>
        <v>9067</v>
      </c>
      <c r="AN10" s="555">
        <f t="shared" si="8"/>
        <v>1.7791999999999999</v>
      </c>
      <c r="AO10" s="556">
        <v>0.47799999999999998</v>
      </c>
      <c r="AP10" s="557">
        <v>0.78790000000000004</v>
      </c>
      <c r="AQ10" s="555">
        <f t="shared" si="9"/>
        <v>1.1535000000000002</v>
      </c>
      <c r="AR10" s="558" t="str">
        <f t="shared" si="10"/>
        <v/>
      </c>
      <c r="AS10" s="559" t="str">
        <f t="shared" si="11"/>
        <v/>
      </c>
      <c r="AT10" s="560" t="str">
        <f t="shared" si="12"/>
        <v/>
      </c>
      <c r="AU10" s="561">
        <f t="shared" si="13"/>
        <v>0</v>
      </c>
      <c r="AV10" s="717" t="s">
        <v>4</v>
      </c>
      <c r="AW10" s="554">
        <f t="shared" si="42"/>
        <v>0</v>
      </c>
      <c r="AX10" s="563" t="s">
        <v>653</v>
      </c>
      <c r="AY10" s="204">
        <f t="shared" si="14"/>
        <v>0</v>
      </c>
      <c r="AZ10" s="554">
        <f t="shared" si="41"/>
        <v>0</v>
      </c>
      <c r="BB10" s="234" t="s">
        <v>362</v>
      </c>
      <c r="BC10" s="235" t="s">
        <v>686</v>
      </c>
      <c r="BD10" s="227">
        <v>4257539864</v>
      </c>
      <c r="BE10" s="718">
        <v>426.12900000000002</v>
      </c>
      <c r="BF10" s="236">
        <f t="shared" si="15"/>
        <v>9991200</v>
      </c>
      <c r="BG10" s="230">
        <f t="shared" si="16"/>
        <v>0.47799999999999998</v>
      </c>
      <c r="BH10" s="231"/>
      <c r="BI10" s="232">
        <v>3214</v>
      </c>
      <c r="BJ10" s="237">
        <f t="shared" si="17"/>
        <v>7.54</v>
      </c>
      <c r="BK10" s="232">
        <v>25774</v>
      </c>
      <c r="BL10" s="238">
        <f t="shared" si="18"/>
        <v>60</v>
      </c>
      <c r="BN10" s="491" t="s">
        <v>362</v>
      </c>
      <c r="BO10" s="492" t="s">
        <v>363</v>
      </c>
      <c r="BP10" s="493">
        <v>0.97889999999999999</v>
      </c>
      <c r="BQ10" s="493">
        <v>0.87080000000000002</v>
      </c>
      <c r="BR10" s="493">
        <v>0.78959999999999997</v>
      </c>
      <c r="BS10" s="126"/>
      <c r="BT10" s="494">
        <v>2006</v>
      </c>
      <c r="BU10" s="120">
        <f t="shared" si="19"/>
        <v>0.84819999999999995</v>
      </c>
      <c r="BV10" s="495"/>
      <c r="BW10" s="496">
        <v>0.42499999999999999</v>
      </c>
      <c r="BX10" s="497">
        <f t="shared" si="20"/>
        <v>0.36</v>
      </c>
      <c r="BY10" s="498">
        <f t="shared" si="21"/>
        <v>0.65690000000000004</v>
      </c>
      <c r="CA10" s="264" t="s">
        <v>362</v>
      </c>
      <c r="CB10" s="265" t="s">
        <v>686</v>
      </c>
      <c r="CC10" s="232">
        <v>25164</v>
      </c>
      <c r="CD10" s="232">
        <v>25307</v>
      </c>
      <c r="CE10" s="232">
        <v>25962</v>
      </c>
      <c r="CF10" s="266">
        <f t="shared" si="22"/>
        <v>25477.666666666668</v>
      </c>
      <c r="CG10" s="267">
        <f t="shared" si="23"/>
        <v>0.78790000000000004</v>
      </c>
      <c r="CH10" s="263"/>
      <c r="CI10" s="268">
        <f t="shared" si="24"/>
        <v>-484.33333333333212</v>
      </c>
      <c r="CJ10" s="267">
        <f t="shared" si="25"/>
        <v>-1.8700000000000001E-2</v>
      </c>
      <c r="CL10" s="642" t="s">
        <v>362</v>
      </c>
      <c r="CM10" s="643" t="s">
        <v>686</v>
      </c>
      <c r="CN10" s="644" t="s">
        <v>4</v>
      </c>
      <c r="CO10" s="636"/>
      <c r="CP10" s="645">
        <v>3263</v>
      </c>
      <c r="CQ10" s="645">
        <v>3360000</v>
      </c>
      <c r="CR10" s="645">
        <v>0</v>
      </c>
      <c r="CS10" s="647">
        <f t="shared" si="26"/>
        <v>3360000</v>
      </c>
      <c r="CT10" s="648">
        <f t="shared" si="27"/>
        <v>1029.73</v>
      </c>
      <c r="CU10" s="649"/>
      <c r="CV10" s="21" t="str">
        <f t="shared" si="28"/>
        <v/>
      </c>
      <c r="CW10" s="121" t="str">
        <f t="shared" si="29"/>
        <v/>
      </c>
      <c r="CX10" s="19" t="str">
        <f t="shared" si="30"/>
        <v/>
      </c>
      <c r="CY10" s="14"/>
      <c r="CZ10" s="650">
        <v>0.36</v>
      </c>
      <c r="DA10" s="653" t="str">
        <f t="shared" si="31"/>
        <v/>
      </c>
      <c r="DB10" s="641"/>
      <c r="DC10" s="19" t="str">
        <f t="shared" si="32"/>
        <v/>
      </c>
      <c r="DE10" s="680" t="s">
        <v>362</v>
      </c>
      <c r="DF10" s="681" t="s">
        <v>363</v>
      </c>
      <c r="DG10" s="670" t="s">
        <v>653</v>
      </c>
      <c r="DH10" s="671" t="s">
        <v>4</v>
      </c>
      <c r="DI10" s="672"/>
      <c r="DJ10" s="673">
        <v>0.39500000000000002</v>
      </c>
      <c r="DK10" s="722">
        <v>0.90680000000000005</v>
      </c>
      <c r="DL10" s="682">
        <f t="shared" si="33"/>
        <v>0.35799999999999998</v>
      </c>
      <c r="DM10" s="683" t="str">
        <f t="shared" si="34"/>
        <v xml:space="preserve"> </v>
      </c>
      <c r="DN10" s="684"/>
      <c r="DO10" s="676">
        <v>0.42499999999999999</v>
      </c>
      <c r="DP10" s="677">
        <v>0.84819999999999995</v>
      </c>
      <c r="DQ10" s="682">
        <f t="shared" si="35"/>
        <v>0.36</v>
      </c>
      <c r="DR10" s="679">
        <f t="shared" si="36"/>
        <v>0.36</v>
      </c>
      <c r="DS10" s="352"/>
      <c r="DT10" s="701" t="str">
        <f t="shared" si="37"/>
        <v xml:space="preserve"> </v>
      </c>
      <c r="DU10" s="692"/>
      <c r="DV10" s="702"/>
      <c r="DX10" s="66" t="s">
        <v>356</v>
      </c>
      <c r="DY10" s="85" t="s">
        <v>356</v>
      </c>
      <c r="DZ10" s="66" t="s">
        <v>901</v>
      </c>
      <c r="EA10" s="67" t="s">
        <v>357</v>
      </c>
      <c r="EB10" s="404">
        <v>5540</v>
      </c>
      <c r="EC10" s="68"/>
      <c r="ED10" s="69">
        <f t="shared" si="38"/>
        <v>5540</v>
      </c>
      <c r="EE10" s="69">
        <f>SUM(ED10)</f>
        <v>5540</v>
      </c>
      <c r="EF10" s="68"/>
      <c r="EG10" s="70"/>
      <c r="EH10" s="68"/>
      <c r="EI10" s="405">
        <v>1528330</v>
      </c>
      <c r="EJ10" s="69"/>
      <c r="EK10" s="69">
        <f>ROUND(EI10,0)</f>
        <v>1528330</v>
      </c>
      <c r="EL10" s="69">
        <f>EK10</f>
        <v>1528330</v>
      </c>
      <c r="EM10" s="161">
        <f>EL10-EI10</f>
        <v>0</v>
      </c>
      <c r="EN10" s="161"/>
      <c r="EO10" s="129"/>
      <c r="EP10" s="356"/>
      <c r="EQ10" s="356"/>
      <c r="ER10" s="356"/>
      <c r="ES10" s="302" t="s">
        <v>362</v>
      </c>
      <c r="ET10" s="301" t="s">
        <v>363</v>
      </c>
      <c r="EU10" s="303">
        <v>0</v>
      </c>
      <c r="EX10" s="310"/>
    </row>
    <row r="11" spans="1:154" ht="15">
      <c r="A11" s="77" t="s">
        <v>364</v>
      </c>
      <c r="B11" s="7" t="s">
        <v>365</v>
      </c>
      <c r="C11" s="218">
        <v>2230</v>
      </c>
      <c r="D11" s="218">
        <v>2339</v>
      </c>
      <c r="E11" s="218">
        <v>0</v>
      </c>
      <c r="F11" s="8">
        <f t="shared" si="0"/>
        <v>2339</v>
      </c>
      <c r="G11" s="8"/>
      <c r="H11" s="417">
        <f t="shared" si="1"/>
        <v>2339</v>
      </c>
      <c r="I11" s="12"/>
      <c r="K11" s="430" t="s">
        <v>364</v>
      </c>
      <c r="L11" s="431" t="s">
        <v>365</v>
      </c>
      <c r="M11" s="432">
        <v>3791620895</v>
      </c>
      <c r="N11" s="432">
        <v>46322200</v>
      </c>
      <c r="O11" s="434">
        <f t="shared" si="39"/>
        <v>3745298695</v>
      </c>
      <c r="P11" s="707">
        <v>2006</v>
      </c>
      <c r="Q11" s="436">
        <v>0.79649999999999999</v>
      </c>
      <c r="R11" s="100">
        <v>4702195474</v>
      </c>
      <c r="S11" s="438">
        <f t="shared" si="40"/>
        <v>46322200</v>
      </c>
      <c r="T11" s="432">
        <v>30988631</v>
      </c>
      <c r="U11" s="432">
        <v>279660941</v>
      </c>
      <c r="V11" s="437">
        <f t="shared" si="2"/>
        <v>5059167246</v>
      </c>
      <c r="X11" s="466" t="s">
        <v>364</v>
      </c>
      <c r="Y11" s="467" t="s">
        <v>365</v>
      </c>
      <c r="Z11" s="468">
        <v>5059167246</v>
      </c>
      <c r="AA11" s="469">
        <f t="shared" si="3"/>
        <v>28381928.250060003</v>
      </c>
      <c r="AB11" s="468">
        <v>5520811</v>
      </c>
      <c r="AC11" s="468">
        <v>126680</v>
      </c>
      <c r="AD11" s="37">
        <f t="shared" si="4"/>
        <v>34029419.250060007</v>
      </c>
      <c r="AE11" s="714">
        <v>2339</v>
      </c>
      <c r="AF11" s="467">
        <f t="shared" si="5"/>
        <v>14549</v>
      </c>
      <c r="AG11" s="471">
        <f t="shared" si="6"/>
        <v>2.8054000000000001</v>
      </c>
      <c r="AI11" s="552" t="s">
        <v>364</v>
      </c>
      <c r="AJ11" s="553" t="s">
        <v>365</v>
      </c>
      <c r="AK11" s="541">
        <v>33371727.508080002</v>
      </c>
      <c r="AL11" s="541">
        <v>2339</v>
      </c>
      <c r="AM11" s="554">
        <f t="shared" si="7"/>
        <v>14268</v>
      </c>
      <c r="AN11" s="555">
        <f t="shared" si="8"/>
        <v>2.7997999999999998</v>
      </c>
      <c r="AO11" s="556">
        <v>0.9798</v>
      </c>
      <c r="AP11" s="557">
        <v>0.74239999999999995</v>
      </c>
      <c r="AQ11" s="555">
        <f t="shared" si="9"/>
        <v>1.5891</v>
      </c>
      <c r="AR11" s="558" t="str">
        <f t="shared" si="10"/>
        <v/>
      </c>
      <c r="AS11" s="559" t="str">
        <f t="shared" si="11"/>
        <v/>
      </c>
      <c r="AT11" s="560" t="str">
        <f t="shared" si="12"/>
        <v/>
      </c>
      <c r="AU11" s="561">
        <f t="shared" si="13"/>
        <v>0</v>
      </c>
      <c r="AV11" s="717" t="s">
        <v>4</v>
      </c>
      <c r="AW11" s="554">
        <f t="shared" si="42"/>
        <v>0</v>
      </c>
      <c r="AX11" s="563" t="s">
        <v>653</v>
      </c>
      <c r="AY11" s="204">
        <f t="shared" si="14"/>
        <v>0</v>
      </c>
      <c r="AZ11" s="554">
        <f t="shared" si="41"/>
        <v>0</v>
      </c>
      <c r="BB11" s="234" t="s">
        <v>364</v>
      </c>
      <c r="BC11" s="235" t="s">
        <v>687</v>
      </c>
      <c r="BD11" s="227">
        <v>5059167246</v>
      </c>
      <c r="BE11" s="718">
        <v>247.00399999999999</v>
      </c>
      <c r="BF11" s="236">
        <f t="shared" si="15"/>
        <v>20482127</v>
      </c>
      <c r="BG11" s="230">
        <f t="shared" si="16"/>
        <v>0.9798</v>
      </c>
      <c r="BH11" s="231"/>
      <c r="BI11" s="232">
        <v>2351</v>
      </c>
      <c r="BJ11" s="237">
        <f t="shared" si="17"/>
        <v>9.52</v>
      </c>
      <c r="BK11" s="232">
        <v>18174</v>
      </c>
      <c r="BL11" s="238">
        <f t="shared" si="18"/>
        <v>74</v>
      </c>
      <c r="BN11" s="491" t="s">
        <v>364</v>
      </c>
      <c r="BO11" s="492" t="s">
        <v>365</v>
      </c>
      <c r="BP11" s="493">
        <v>1</v>
      </c>
      <c r="BQ11" s="493">
        <v>0.82330000000000003</v>
      </c>
      <c r="BR11" s="493">
        <v>0.7107</v>
      </c>
      <c r="BS11" s="126"/>
      <c r="BT11" s="494">
        <v>2006</v>
      </c>
      <c r="BU11" s="120">
        <f t="shared" si="19"/>
        <v>0.79649999999999999</v>
      </c>
      <c r="BV11" s="495"/>
      <c r="BW11" s="496">
        <v>0.39</v>
      </c>
      <c r="BX11" s="497">
        <f t="shared" si="20"/>
        <v>0.311</v>
      </c>
      <c r="BY11" s="498">
        <f t="shared" si="21"/>
        <v>0.5675</v>
      </c>
      <c r="CA11" s="264" t="s">
        <v>364</v>
      </c>
      <c r="CB11" s="265" t="s">
        <v>687</v>
      </c>
      <c r="CC11" s="232">
        <v>23883</v>
      </c>
      <c r="CD11" s="232">
        <v>23477</v>
      </c>
      <c r="CE11" s="232">
        <v>24656</v>
      </c>
      <c r="CF11" s="266">
        <f t="shared" si="22"/>
        <v>24005.333333333332</v>
      </c>
      <c r="CG11" s="267">
        <f t="shared" si="23"/>
        <v>0.74239999999999995</v>
      </c>
      <c r="CH11" s="263"/>
      <c r="CI11" s="268">
        <f t="shared" si="24"/>
        <v>-650.66666666666788</v>
      </c>
      <c r="CJ11" s="267">
        <f t="shared" si="25"/>
        <v>-2.64E-2</v>
      </c>
      <c r="CL11" s="642" t="s">
        <v>364</v>
      </c>
      <c r="CM11" s="643" t="s">
        <v>687</v>
      </c>
      <c r="CN11" s="644" t="s">
        <v>4</v>
      </c>
      <c r="CO11" s="636"/>
      <c r="CP11" s="645">
        <v>2339</v>
      </c>
      <c r="CQ11" s="645">
        <v>3742000</v>
      </c>
      <c r="CR11" s="645">
        <v>0</v>
      </c>
      <c r="CS11" s="647">
        <f t="shared" si="26"/>
        <v>3742000</v>
      </c>
      <c r="CT11" s="648">
        <f t="shared" si="27"/>
        <v>1599.83</v>
      </c>
      <c r="CU11" s="649"/>
      <c r="CV11" s="21" t="str">
        <f t="shared" si="28"/>
        <v/>
      </c>
      <c r="CW11" s="121" t="str">
        <f t="shared" si="29"/>
        <v/>
      </c>
      <c r="CX11" s="19" t="str">
        <f t="shared" si="30"/>
        <v/>
      </c>
      <c r="CY11" s="14"/>
      <c r="CZ11" s="650">
        <v>0.311</v>
      </c>
      <c r="DA11" s="653" t="str">
        <f t="shared" si="31"/>
        <v/>
      </c>
      <c r="DB11" s="641"/>
      <c r="DC11" s="19" t="str">
        <f t="shared" si="32"/>
        <v/>
      </c>
      <c r="DE11" s="680" t="s">
        <v>364</v>
      </c>
      <c r="DF11" s="681" t="s">
        <v>365</v>
      </c>
      <c r="DG11" s="670" t="s">
        <v>653</v>
      </c>
      <c r="DH11" s="671" t="s">
        <v>4</v>
      </c>
      <c r="DI11" s="672"/>
      <c r="DJ11" s="673">
        <v>0.39</v>
      </c>
      <c r="DK11" s="722">
        <v>0.88219999999999998</v>
      </c>
      <c r="DL11" s="682">
        <f t="shared" si="33"/>
        <v>0.34399999999999997</v>
      </c>
      <c r="DM11" s="683" t="str">
        <f t="shared" si="34"/>
        <v xml:space="preserve"> </v>
      </c>
      <c r="DN11" s="684"/>
      <c r="DO11" s="676">
        <v>0.39</v>
      </c>
      <c r="DP11" s="677">
        <v>0.79649999999999999</v>
      </c>
      <c r="DQ11" s="682">
        <f t="shared" si="35"/>
        <v>0.311</v>
      </c>
      <c r="DR11" s="679">
        <f t="shared" si="36"/>
        <v>0.311</v>
      </c>
      <c r="DS11" s="352"/>
      <c r="DT11" s="701" t="str">
        <f t="shared" si="37"/>
        <v xml:space="preserve"> </v>
      </c>
      <c r="DU11" s="692"/>
      <c r="DV11" s="702"/>
      <c r="DX11" s="66" t="s">
        <v>358</v>
      </c>
      <c r="DY11" s="85" t="s">
        <v>358</v>
      </c>
      <c r="DZ11" s="66" t="s">
        <v>901</v>
      </c>
      <c r="EA11" s="67" t="s">
        <v>359</v>
      </c>
      <c r="EB11" s="404">
        <v>1506</v>
      </c>
      <c r="EC11" s="68"/>
      <c r="ED11" s="69">
        <f t="shared" si="38"/>
        <v>1506</v>
      </c>
      <c r="EE11" s="69">
        <f>SUM(ED11)</f>
        <v>1506</v>
      </c>
      <c r="EF11" s="68"/>
      <c r="EG11" s="70"/>
      <c r="EH11" s="68"/>
      <c r="EI11" s="405">
        <v>0</v>
      </c>
      <c r="EJ11" s="69"/>
      <c r="EK11" s="69">
        <f>ROUND(EI11,0)</f>
        <v>0</v>
      </c>
      <c r="EL11" s="69">
        <f>EK11</f>
        <v>0</v>
      </c>
      <c r="EM11" s="161">
        <f>EL11-EI11</f>
        <v>0</v>
      </c>
      <c r="EN11" s="161"/>
      <c r="EO11" s="129"/>
      <c r="EP11" s="356"/>
      <c r="EQ11" s="356"/>
      <c r="ER11" s="356"/>
      <c r="ES11" s="302" t="s">
        <v>364</v>
      </c>
      <c r="ET11" s="301" t="s">
        <v>365</v>
      </c>
      <c r="EU11" s="303">
        <v>0</v>
      </c>
      <c r="EX11" s="310"/>
    </row>
    <row r="12" spans="1:154" ht="15">
      <c r="A12" s="77" t="s">
        <v>366</v>
      </c>
      <c r="B12" s="7" t="s">
        <v>367</v>
      </c>
      <c r="C12" s="218">
        <v>7128</v>
      </c>
      <c r="D12" s="218">
        <v>7398</v>
      </c>
      <c r="E12" s="218">
        <v>0</v>
      </c>
      <c r="F12" s="8">
        <f t="shared" si="0"/>
        <v>7398</v>
      </c>
      <c r="G12" s="8"/>
      <c r="H12" s="417">
        <f t="shared" si="1"/>
        <v>7398</v>
      </c>
      <c r="I12" s="12"/>
      <c r="K12" s="430" t="s">
        <v>366</v>
      </c>
      <c r="L12" s="431" t="s">
        <v>367</v>
      </c>
      <c r="M12" s="432">
        <v>2688370330</v>
      </c>
      <c r="N12" s="432">
        <v>137770265</v>
      </c>
      <c r="O12" s="434">
        <f t="shared" si="39"/>
        <v>2550600065</v>
      </c>
      <c r="P12" s="707">
        <v>2002</v>
      </c>
      <c r="Q12" s="436">
        <v>0.69379999999999997</v>
      </c>
      <c r="R12" s="100">
        <v>3676275677</v>
      </c>
      <c r="S12" s="438">
        <f t="shared" si="40"/>
        <v>137770265</v>
      </c>
      <c r="T12" s="432">
        <v>68499833</v>
      </c>
      <c r="U12" s="432">
        <v>1356451877</v>
      </c>
      <c r="V12" s="437">
        <f t="shared" si="2"/>
        <v>5238997652</v>
      </c>
      <c r="X12" s="466" t="s">
        <v>366</v>
      </c>
      <c r="Y12" s="467" t="s">
        <v>367</v>
      </c>
      <c r="Z12" s="468">
        <v>5238997652</v>
      </c>
      <c r="AA12" s="469">
        <f t="shared" si="3"/>
        <v>29390776.827720001</v>
      </c>
      <c r="AB12" s="468">
        <v>10266657</v>
      </c>
      <c r="AC12" s="468">
        <v>459961</v>
      </c>
      <c r="AD12" s="37">
        <f t="shared" si="4"/>
        <v>40117394.827720001</v>
      </c>
      <c r="AE12" s="714">
        <v>7398</v>
      </c>
      <c r="AF12" s="467">
        <f t="shared" si="5"/>
        <v>5423</v>
      </c>
      <c r="AG12" s="471">
        <f t="shared" si="6"/>
        <v>1.0457000000000001</v>
      </c>
      <c r="AI12" s="552" t="s">
        <v>366</v>
      </c>
      <c r="AJ12" s="553" t="s">
        <v>367</v>
      </c>
      <c r="AK12" s="541">
        <v>39436325.132960007</v>
      </c>
      <c r="AL12" s="541">
        <v>7398</v>
      </c>
      <c r="AM12" s="554">
        <f t="shared" si="7"/>
        <v>5331</v>
      </c>
      <c r="AN12" s="555">
        <f t="shared" si="8"/>
        <v>1.0461</v>
      </c>
      <c r="AO12" s="556">
        <v>0.30270000000000002</v>
      </c>
      <c r="AP12" s="557">
        <v>0.84830000000000005</v>
      </c>
      <c r="AQ12" s="555">
        <f t="shared" si="9"/>
        <v>0.87290000000000001</v>
      </c>
      <c r="AR12" s="558">
        <f t="shared" si="10"/>
        <v>0.87290000000000001</v>
      </c>
      <c r="AS12" s="559">
        <f t="shared" si="11"/>
        <v>1427.75</v>
      </c>
      <c r="AT12" s="560">
        <f t="shared" si="12"/>
        <v>207.8900000000001</v>
      </c>
      <c r="AU12" s="561">
        <f t="shared" si="13"/>
        <v>1537970</v>
      </c>
      <c r="AV12" s="717">
        <v>1</v>
      </c>
      <c r="AW12" s="554">
        <f t="shared" si="42"/>
        <v>1537970</v>
      </c>
      <c r="AX12" s="563" t="s">
        <v>653</v>
      </c>
      <c r="AY12" s="204">
        <f t="shared" si="14"/>
        <v>0</v>
      </c>
      <c r="AZ12" s="554">
        <f t="shared" si="41"/>
        <v>1537970</v>
      </c>
      <c r="BB12" s="234" t="s">
        <v>366</v>
      </c>
      <c r="BC12" s="235" t="s">
        <v>688</v>
      </c>
      <c r="BD12" s="227">
        <v>5238997652</v>
      </c>
      <c r="BE12" s="718">
        <v>827.96699999999998</v>
      </c>
      <c r="BF12" s="236">
        <f t="shared" si="15"/>
        <v>6327544</v>
      </c>
      <c r="BG12" s="230">
        <f t="shared" si="16"/>
        <v>0.30270000000000002</v>
      </c>
      <c r="BH12" s="231"/>
      <c r="BI12" s="232">
        <v>7460</v>
      </c>
      <c r="BJ12" s="237">
        <f t="shared" si="17"/>
        <v>9.01</v>
      </c>
      <c r="BK12" s="232">
        <v>46346</v>
      </c>
      <c r="BL12" s="238">
        <f t="shared" si="18"/>
        <v>56</v>
      </c>
      <c r="BN12" s="491" t="s">
        <v>366</v>
      </c>
      <c r="BO12" s="492" t="s">
        <v>367</v>
      </c>
      <c r="BP12" s="493">
        <v>0.77010000000000001</v>
      </c>
      <c r="BQ12" s="493">
        <v>0.67589999999999995</v>
      </c>
      <c r="BR12" s="493">
        <v>0.68020000000000003</v>
      </c>
      <c r="BS12" s="126"/>
      <c r="BT12" s="494">
        <v>2002</v>
      </c>
      <c r="BU12" s="120">
        <f t="shared" si="19"/>
        <v>0.69379999999999997</v>
      </c>
      <c r="BV12" s="495"/>
      <c r="BW12" s="496">
        <v>0.6</v>
      </c>
      <c r="BX12" s="497">
        <f t="shared" si="20"/>
        <v>0.41599999999999998</v>
      </c>
      <c r="BY12" s="498">
        <f t="shared" si="21"/>
        <v>0.7591</v>
      </c>
      <c r="CA12" s="264" t="s">
        <v>366</v>
      </c>
      <c r="CB12" s="265" t="s">
        <v>688</v>
      </c>
      <c r="CC12" s="232">
        <v>25874</v>
      </c>
      <c r="CD12" s="232">
        <v>27239</v>
      </c>
      <c r="CE12" s="232">
        <v>29175</v>
      </c>
      <c r="CF12" s="266">
        <f t="shared" si="22"/>
        <v>27429.333333333332</v>
      </c>
      <c r="CG12" s="267">
        <f t="shared" si="23"/>
        <v>0.84830000000000005</v>
      </c>
      <c r="CH12" s="263"/>
      <c r="CI12" s="268">
        <f t="shared" si="24"/>
        <v>-1745.6666666666679</v>
      </c>
      <c r="CJ12" s="267">
        <f t="shared" si="25"/>
        <v>-5.9799999999999999E-2</v>
      </c>
      <c r="CL12" s="642" t="s">
        <v>366</v>
      </c>
      <c r="CM12" s="643" t="s">
        <v>688</v>
      </c>
      <c r="CN12" s="644">
        <v>0.87290000000000001</v>
      </c>
      <c r="CO12" s="636"/>
      <c r="CP12" s="645">
        <v>7398</v>
      </c>
      <c r="CQ12" s="645">
        <v>10750000</v>
      </c>
      <c r="CR12" s="645">
        <v>0</v>
      </c>
      <c r="CS12" s="647">
        <f t="shared" si="26"/>
        <v>10750000</v>
      </c>
      <c r="CT12" s="648">
        <f t="shared" si="27"/>
        <v>1453.1</v>
      </c>
      <c r="CU12" s="649"/>
      <c r="CV12" s="21">
        <f t="shared" si="28"/>
        <v>1427.75</v>
      </c>
      <c r="CW12" s="121">
        <f t="shared" si="29"/>
        <v>207.8900000000001</v>
      </c>
      <c r="CX12" s="19">
        <f t="shared" si="30"/>
        <v>1</v>
      </c>
      <c r="CY12" s="14"/>
      <c r="CZ12" s="650">
        <v>0.41599999999999998</v>
      </c>
      <c r="DA12" s="653" t="str">
        <f t="shared" si="31"/>
        <v/>
      </c>
      <c r="DB12" s="641"/>
      <c r="DC12" s="19">
        <f t="shared" si="32"/>
        <v>1</v>
      </c>
      <c r="DE12" s="680" t="s">
        <v>366</v>
      </c>
      <c r="DF12" s="681" t="s">
        <v>367</v>
      </c>
      <c r="DG12" s="670" t="s">
        <v>201</v>
      </c>
      <c r="DH12" s="671">
        <v>1</v>
      </c>
      <c r="DI12" s="672"/>
      <c r="DJ12" s="673">
        <v>0.6</v>
      </c>
      <c r="DK12" s="722">
        <v>0.74399999999999999</v>
      </c>
      <c r="DL12" s="682">
        <f t="shared" si="33"/>
        <v>0.44600000000000001</v>
      </c>
      <c r="DM12" s="683" t="str">
        <f t="shared" si="34"/>
        <v xml:space="preserve"> </v>
      </c>
      <c r="DN12" s="684"/>
      <c r="DO12" s="676">
        <v>0.6</v>
      </c>
      <c r="DP12" s="677">
        <v>0.69379999999999997</v>
      </c>
      <c r="DQ12" s="682">
        <f t="shared" si="35"/>
        <v>0.41599999999999998</v>
      </c>
      <c r="DR12" s="679">
        <f t="shared" si="36"/>
        <v>0.41599999999999998</v>
      </c>
      <c r="DS12" s="352"/>
      <c r="DT12" s="701" t="str">
        <f t="shared" si="37"/>
        <v xml:space="preserve"> </v>
      </c>
      <c r="DU12" s="692"/>
      <c r="DV12" s="702"/>
      <c r="DX12" s="66" t="s">
        <v>360</v>
      </c>
      <c r="DY12" s="85" t="s">
        <v>360</v>
      </c>
      <c r="DZ12" s="66" t="s">
        <v>901</v>
      </c>
      <c r="EA12" s="67" t="s">
        <v>361</v>
      </c>
      <c r="EB12" s="404">
        <v>3842</v>
      </c>
      <c r="EC12" s="68"/>
      <c r="ED12" s="69">
        <f t="shared" si="38"/>
        <v>3842</v>
      </c>
      <c r="EE12" s="69">
        <f>SUM(ED12)</f>
        <v>3842</v>
      </c>
      <c r="EF12" s="68"/>
      <c r="EG12" s="70"/>
      <c r="EH12" s="68"/>
      <c r="EI12" s="405">
        <v>2020969</v>
      </c>
      <c r="EJ12" s="69"/>
      <c r="EK12" s="69">
        <f>ROUND(EI12,0)</f>
        <v>2020969</v>
      </c>
      <c r="EL12" s="69">
        <f>EK12</f>
        <v>2020969</v>
      </c>
      <c r="EM12" s="161">
        <f>EL12-EI12</f>
        <v>0</v>
      </c>
      <c r="EN12" s="161"/>
      <c r="EO12" s="129"/>
      <c r="EP12" s="356"/>
      <c r="EQ12" s="356"/>
      <c r="ER12" s="356"/>
      <c r="ES12" s="302" t="s">
        <v>366</v>
      </c>
      <c r="ET12" s="301" t="s">
        <v>367</v>
      </c>
      <c r="EU12" s="303">
        <v>1481840</v>
      </c>
      <c r="EX12" s="310"/>
    </row>
    <row r="13" spans="1:154" ht="15">
      <c r="A13" s="77" t="s">
        <v>368</v>
      </c>
      <c r="B13" s="7" t="s">
        <v>369</v>
      </c>
      <c r="C13" s="218">
        <v>2861</v>
      </c>
      <c r="D13" s="218">
        <v>2861</v>
      </c>
      <c r="E13" s="218">
        <v>0</v>
      </c>
      <c r="F13" s="8">
        <f t="shared" si="0"/>
        <v>2861</v>
      </c>
      <c r="G13" s="8"/>
      <c r="H13" s="417">
        <f t="shared" si="1"/>
        <v>2861</v>
      </c>
      <c r="I13" s="12"/>
      <c r="K13" s="430" t="s">
        <v>368</v>
      </c>
      <c r="L13" s="431" t="s">
        <v>369</v>
      </c>
      <c r="M13" s="432">
        <v>793107622</v>
      </c>
      <c r="N13" s="432">
        <v>122085363</v>
      </c>
      <c r="O13" s="434">
        <f t="shared" si="39"/>
        <v>671022259</v>
      </c>
      <c r="P13" s="707">
        <v>2004</v>
      </c>
      <c r="Q13" s="436">
        <v>0.87529999999999997</v>
      </c>
      <c r="R13" s="100">
        <v>766619741</v>
      </c>
      <c r="S13" s="438">
        <f t="shared" si="40"/>
        <v>122085363</v>
      </c>
      <c r="T13" s="432">
        <v>36726321</v>
      </c>
      <c r="U13" s="432">
        <v>256857373</v>
      </c>
      <c r="V13" s="437">
        <f t="shared" si="2"/>
        <v>1182288798</v>
      </c>
      <c r="X13" s="466" t="s">
        <v>368</v>
      </c>
      <c r="Y13" s="467" t="s">
        <v>369</v>
      </c>
      <c r="Z13" s="468">
        <v>1182288798</v>
      </c>
      <c r="AA13" s="469">
        <f t="shared" si="3"/>
        <v>6632640.1567800008</v>
      </c>
      <c r="AB13" s="468">
        <v>3093776</v>
      </c>
      <c r="AC13" s="468">
        <v>144230</v>
      </c>
      <c r="AD13" s="37">
        <f t="shared" si="4"/>
        <v>9870646.1567800008</v>
      </c>
      <c r="AE13" s="714">
        <v>2861</v>
      </c>
      <c r="AF13" s="467">
        <f t="shared" si="5"/>
        <v>3450</v>
      </c>
      <c r="AG13" s="471">
        <f t="shared" si="6"/>
        <v>0.6653</v>
      </c>
      <c r="AI13" s="552" t="s">
        <v>368</v>
      </c>
      <c r="AJ13" s="553" t="s">
        <v>369</v>
      </c>
      <c r="AK13" s="541">
        <v>9716948.6130400002</v>
      </c>
      <c r="AL13" s="541">
        <v>2861</v>
      </c>
      <c r="AM13" s="554">
        <f t="shared" si="7"/>
        <v>3396</v>
      </c>
      <c r="AN13" s="555">
        <f t="shared" si="8"/>
        <v>0.66639999999999999</v>
      </c>
      <c r="AO13" s="556">
        <v>8.09E-2</v>
      </c>
      <c r="AP13" s="557">
        <v>0.77080000000000004</v>
      </c>
      <c r="AQ13" s="555">
        <f t="shared" si="9"/>
        <v>0.66010000000000002</v>
      </c>
      <c r="AR13" s="558">
        <f t="shared" si="10"/>
        <v>0.66010000000000002</v>
      </c>
      <c r="AS13" s="559">
        <f t="shared" si="11"/>
        <v>1079.69</v>
      </c>
      <c r="AT13" s="560">
        <f t="shared" si="12"/>
        <v>555.95000000000005</v>
      </c>
      <c r="AU13" s="561">
        <f t="shared" si="13"/>
        <v>1590573</v>
      </c>
      <c r="AV13" s="717">
        <v>1</v>
      </c>
      <c r="AW13" s="554">
        <f t="shared" si="42"/>
        <v>1590573</v>
      </c>
      <c r="AX13" s="563" t="s">
        <v>653</v>
      </c>
      <c r="AY13" s="204">
        <f t="shared" si="14"/>
        <v>0</v>
      </c>
      <c r="AZ13" s="554">
        <f t="shared" si="41"/>
        <v>1590573</v>
      </c>
      <c r="BB13" s="234" t="s">
        <v>368</v>
      </c>
      <c r="BC13" s="235" t="s">
        <v>689</v>
      </c>
      <c r="BD13" s="227">
        <v>1182288798</v>
      </c>
      <c r="BE13" s="718">
        <v>699.19299999999998</v>
      </c>
      <c r="BF13" s="236">
        <f t="shared" si="15"/>
        <v>1690933</v>
      </c>
      <c r="BG13" s="230">
        <f t="shared" si="16"/>
        <v>8.09E-2</v>
      </c>
      <c r="BH13" s="231"/>
      <c r="BI13" s="232">
        <v>2920</v>
      </c>
      <c r="BJ13" s="237">
        <f t="shared" si="17"/>
        <v>4.18</v>
      </c>
      <c r="BK13" s="232">
        <v>19355</v>
      </c>
      <c r="BL13" s="238">
        <f t="shared" si="18"/>
        <v>28</v>
      </c>
      <c r="BN13" s="491" t="s">
        <v>368</v>
      </c>
      <c r="BO13" s="492" t="s">
        <v>369</v>
      </c>
      <c r="BP13" s="493">
        <v>0.87649999999999995</v>
      </c>
      <c r="BQ13" s="493">
        <v>0.86619999999999997</v>
      </c>
      <c r="BR13" s="493">
        <v>0.88090000000000002</v>
      </c>
      <c r="BS13" s="126"/>
      <c r="BT13" s="494">
        <v>2004</v>
      </c>
      <c r="BU13" s="120">
        <f t="shared" si="19"/>
        <v>0.87529999999999997</v>
      </c>
      <c r="BV13" s="495"/>
      <c r="BW13" s="496">
        <v>0.78</v>
      </c>
      <c r="BX13" s="497">
        <f t="shared" si="20"/>
        <v>0.68300000000000005</v>
      </c>
      <c r="BY13" s="498">
        <f t="shared" si="21"/>
        <v>1.2464</v>
      </c>
      <c r="CA13" s="264" t="s">
        <v>368</v>
      </c>
      <c r="CB13" s="265" t="s">
        <v>689</v>
      </c>
      <c r="CC13" s="232">
        <v>23677</v>
      </c>
      <c r="CD13" s="232">
        <v>25445</v>
      </c>
      <c r="CE13" s="232">
        <v>25656</v>
      </c>
      <c r="CF13" s="266">
        <f t="shared" si="22"/>
        <v>24926</v>
      </c>
      <c r="CG13" s="267">
        <f t="shared" si="23"/>
        <v>0.77080000000000004</v>
      </c>
      <c r="CH13" s="263"/>
      <c r="CI13" s="268">
        <f t="shared" si="24"/>
        <v>-730</v>
      </c>
      <c r="CJ13" s="267">
        <f t="shared" si="25"/>
        <v>-2.8500000000000001E-2</v>
      </c>
      <c r="CL13" s="642" t="s">
        <v>368</v>
      </c>
      <c r="CM13" s="643" t="s">
        <v>689</v>
      </c>
      <c r="CN13" s="644">
        <v>0.66010000000000002</v>
      </c>
      <c r="CO13" s="636"/>
      <c r="CP13" s="645">
        <v>2861</v>
      </c>
      <c r="CQ13" s="645">
        <v>2500000</v>
      </c>
      <c r="CR13" s="645">
        <v>0</v>
      </c>
      <c r="CS13" s="647">
        <f t="shared" si="26"/>
        <v>2500000</v>
      </c>
      <c r="CT13" s="648">
        <f t="shared" si="27"/>
        <v>873.82</v>
      </c>
      <c r="CU13" s="649"/>
      <c r="CV13" s="21">
        <f t="shared" si="28"/>
        <v>1079.69</v>
      </c>
      <c r="CW13" s="121">
        <f t="shared" si="29"/>
        <v>555.95000000000005</v>
      </c>
      <c r="CX13" s="19">
        <f t="shared" si="30"/>
        <v>0.80900000000000005</v>
      </c>
      <c r="CY13" s="14"/>
      <c r="CZ13" s="650">
        <v>0.68300000000000005</v>
      </c>
      <c r="DA13" s="653">
        <f t="shared" si="31"/>
        <v>1</v>
      </c>
      <c r="DB13" s="641"/>
      <c r="DC13" s="19">
        <f t="shared" si="32"/>
        <v>1</v>
      </c>
      <c r="DE13" s="680" t="s">
        <v>368</v>
      </c>
      <c r="DF13" s="681" t="s">
        <v>369</v>
      </c>
      <c r="DG13" s="670" t="s">
        <v>201</v>
      </c>
      <c r="DH13" s="671">
        <v>1</v>
      </c>
      <c r="DI13" s="672"/>
      <c r="DJ13" s="673">
        <v>0.78</v>
      </c>
      <c r="DK13" s="722">
        <v>0.8831</v>
      </c>
      <c r="DL13" s="682">
        <f t="shared" si="33"/>
        <v>0.68899999999999995</v>
      </c>
      <c r="DM13" s="683">
        <f t="shared" si="34"/>
        <v>0.68899999999999995</v>
      </c>
      <c r="DN13" s="684"/>
      <c r="DO13" s="676">
        <v>0.78</v>
      </c>
      <c r="DP13" s="677">
        <v>0.87529999999999997</v>
      </c>
      <c r="DQ13" s="682">
        <f t="shared" si="35"/>
        <v>0.68300000000000005</v>
      </c>
      <c r="DR13" s="679" t="str">
        <f t="shared" si="36"/>
        <v xml:space="preserve"> </v>
      </c>
      <c r="DS13" s="352"/>
      <c r="DT13" s="701" t="str">
        <f t="shared" si="37"/>
        <v xml:space="preserve"> </v>
      </c>
      <c r="DU13" s="692"/>
      <c r="DV13" s="702"/>
      <c r="DX13" s="66" t="s">
        <v>362</v>
      </c>
      <c r="DY13" s="85" t="s">
        <v>362</v>
      </c>
      <c r="DZ13" s="66" t="s">
        <v>901</v>
      </c>
      <c r="EA13" s="67" t="s">
        <v>363</v>
      </c>
      <c r="EB13" s="404">
        <v>3263</v>
      </c>
      <c r="EC13" s="68"/>
      <c r="ED13" s="69">
        <f t="shared" si="38"/>
        <v>3263</v>
      </c>
      <c r="EE13" s="69">
        <f>SUM(ED13)</f>
        <v>3263</v>
      </c>
      <c r="EF13" s="68"/>
      <c r="EG13" s="70"/>
      <c r="EH13" s="68"/>
      <c r="EI13" s="405">
        <v>0</v>
      </c>
      <c r="EJ13" s="69"/>
      <c r="EK13" s="69">
        <f>ROUND(EI13,0)</f>
        <v>0</v>
      </c>
      <c r="EL13" s="69">
        <f>EK13</f>
        <v>0</v>
      </c>
      <c r="EM13" s="161">
        <f>EL13-EI13</f>
        <v>0</v>
      </c>
      <c r="EN13" s="161"/>
      <c r="EO13" s="129"/>
      <c r="EP13" s="356"/>
      <c r="EQ13" s="356"/>
      <c r="ER13" s="356"/>
      <c r="ES13" s="302" t="s">
        <v>368</v>
      </c>
      <c r="ET13" s="301" t="s">
        <v>369</v>
      </c>
      <c r="EU13" s="303">
        <v>1590573</v>
      </c>
      <c r="EX13" s="310"/>
    </row>
    <row r="14" spans="1:154" ht="15">
      <c r="A14" s="77" t="s">
        <v>370</v>
      </c>
      <c r="B14" s="7" t="s">
        <v>371</v>
      </c>
      <c r="C14" s="218">
        <v>5157</v>
      </c>
      <c r="D14" s="218">
        <v>5157</v>
      </c>
      <c r="E14" s="218">
        <v>0</v>
      </c>
      <c r="F14" s="8">
        <f t="shared" si="0"/>
        <v>5157</v>
      </c>
      <c r="G14" s="8"/>
      <c r="H14" s="417">
        <f t="shared" si="1"/>
        <v>5157</v>
      </c>
      <c r="I14" s="12"/>
      <c r="K14" s="430" t="s">
        <v>370</v>
      </c>
      <c r="L14" s="431" t="s">
        <v>371</v>
      </c>
      <c r="M14" s="432">
        <v>2042903948</v>
      </c>
      <c r="N14" s="432">
        <v>139917925</v>
      </c>
      <c r="O14" s="434">
        <f t="shared" si="39"/>
        <v>1902986023</v>
      </c>
      <c r="P14" s="707">
        <v>2007</v>
      </c>
      <c r="Q14" s="436">
        <v>0.93789999999999996</v>
      </c>
      <c r="R14" s="100">
        <v>2028986057</v>
      </c>
      <c r="S14" s="438">
        <f t="shared" si="40"/>
        <v>139917925</v>
      </c>
      <c r="T14" s="432">
        <v>80169081</v>
      </c>
      <c r="U14" s="432">
        <v>599967546</v>
      </c>
      <c r="V14" s="437">
        <f t="shared" si="2"/>
        <v>2849040609</v>
      </c>
      <c r="X14" s="466" t="s">
        <v>370</v>
      </c>
      <c r="Y14" s="467" t="s">
        <v>371</v>
      </c>
      <c r="Z14" s="468">
        <v>2849040609</v>
      </c>
      <c r="AA14" s="469">
        <f t="shared" si="3"/>
        <v>15983117.816490002</v>
      </c>
      <c r="AB14" s="468">
        <v>6442305</v>
      </c>
      <c r="AC14" s="468">
        <v>242056</v>
      </c>
      <c r="AD14" s="37">
        <f t="shared" si="4"/>
        <v>22667478.816490002</v>
      </c>
      <c r="AE14" s="714">
        <v>5157</v>
      </c>
      <c r="AF14" s="467">
        <f t="shared" si="5"/>
        <v>4395</v>
      </c>
      <c r="AG14" s="471">
        <f t="shared" si="6"/>
        <v>0.84750000000000003</v>
      </c>
      <c r="AI14" s="552" t="s">
        <v>370</v>
      </c>
      <c r="AJ14" s="553" t="s">
        <v>371</v>
      </c>
      <c r="AK14" s="541">
        <v>22297103.537320003</v>
      </c>
      <c r="AL14" s="541">
        <v>5157</v>
      </c>
      <c r="AM14" s="554">
        <f t="shared" si="7"/>
        <v>4324</v>
      </c>
      <c r="AN14" s="555">
        <f t="shared" si="8"/>
        <v>0.84850000000000003</v>
      </c>
      <c r="AO14" s="556">
        <v>0.15579999999999999</v>
      </c>
      <c r="AP14" s="557">
        <v>0.77190000000000003</v>
      </c>
      <c r="AQ14" s="555">
        <f t="shared" si="9"/>
        <v>0.74099999999999999</v>
      </c>
      <c r="AR14" s="558">
        <f t="shared" si="10"/>
        <v>0.74099999999999999</v>
      </c>
      <c r="AS14" s="559">
        <f t="shared" si="11"/>
        <v>1212.01</v>
      </c>
      <c r="AT14" s="560">
        <f t="shared" si="12"/>
        <v>423.63000000000011</v>
      </c>
      <c r="AU14" s="561">
        <f t="shared" si="13"/>
        <v>2184660</v>
      </c>
      <c r="AV14" s="717">
        <v>1</v>
      </c>
      <c r="AW14" s="554">
        <f t="shared" si="42"/>
        <v>2184660</v>
      </c>
      <c r="AX14" s="563" t="s">
        <v>653</v>
      </c>
      <c r="AY14" s="204">
        <f t="shared" si="14"/>
        <v>0</v>
      </c>
      <c r="AZ14" s="554">
        <f t="shared" si="41"/>
        <v>2184660</v>
      </c>
      <c r="BB14" s="234" t="s">
        <v>370</v>
      </c>
      <c r="BC14" s="235" t="s">
        <v>690</v>
      </c>
      <c r="BD14" s="227">
        <v>2849040609</v>
      </c>
      <c r="BE14" s="718">
        <v>874.93600000000004</v>
      </c>
      <c r="BF14" s="236">
        <f t="shared" si="15"/>
        <v>3256285</v>
      </c>
      <c r="BG14" s="230">
        <f t="shared" si="16"/>
        <v>0.15579999999999999</v>
      </c>
      <c r="BH14" s="231"/>
      <c r="BI14" s="232">
        <v>5137</v>
      </c>
      <c r="BJ14" s="237">
        <f t="shared" si="17"/>
        <v>5.87</v>
      </c>
      <c r="BK14" s="232">
        <v>32870</v>
      </c>
      <c r="BL14" s="238">
        <f t="shared" si="18"/>
        <v>38</v>
      </c>
      <c r="BN14" s="491" t="s">
        <v>370</v>
      </c>
      <c r="BO14" s="492" t="s">
        <v>371</v>
      </c>
      <c r="BP14" s="493">
        <v>0.60289999999999999</v>
      </c>
      <c r="BQ14" s="493">
        <v>1</v>
      </c>
      <c r="BR14" s="493">
        <v>0.90690000000000004</v>
      </c>
      <c r="BS14" s="126"/>
      <c r="BT14" s="494">
        <v>2007</v>
      </c>
      <c r="BU14" s="120">
        <f t="shared" si="19"/>
        <v>0.93789999999999996</v>
      </c>
      <c r="BV14" s="495"/>
      <c r="BW14" s="496">
        <v>0.74</v>
      </c>
      <c r="BX14" s="497">
        <f t="shared" si="20"/>
        <v>0.69399999999999995</v>
      </c>
      <c r="BY14" s="498">
        <f t="shared" si="21"/>
        <v>1.2664</v>
      </c>
      <c r="CA14" s="264" t="s">
        <v>370</v>
      </c>
      <c r="CB14" s="265" t="s">
        <v>690</v>
      </c>
      <c r="CC14" s="232">
        <v>24105</v>
      </c>
      <c r="CD14" s="232">
        <v>24747</v>
      </c>
      <c r="CE14" s="232">
        <v>26033</v>
      </c>
      <c r="CF14" s="266">
        <f t="shared" si="22"/>
        <v>24961.666666666668</v>
      </c>
      <c r="CG14" s="267">
        <f t="shared" si="23"/>
        <v>0.77190000000000003</v>
      </c>
      <c r="CH14" s="263"/>
      <c r="CI14" s="268">
        <f t="shared" si="24"/>
        <v>-1071.3333333333321</v>
      </c>
      <c r="CJ14" s="267">
        <f t="shared" si="25"/>
        <v>-4.1200000000000001E-2</v>
      </c>
      <c r="CL14" s="642" t="s">
        <v>370</v>
      </c>
      <c r="CM14" s="643" t="s">
        <v>690</v>
      </c>
      <c r="CN14" s="644">
        <v>0.74099999999999999</v>
      </c>
      <c r="CO14" s="636"/>
      <c r="CP14" s="645">
        <v>5157</v>
      </c>
      <c r="CQ14" s="645">
        <v>5376112</v>
      </c>
      <c r="CR14" s="645">
        <v>0</v>
      </c>
      <c r="CS14" s="647">
        <f t="shared" si="26"/>
        <v>5376112</v>
      </c>
      <c r="CT14" s="648">
        <f t="shared" si="27"/>
        <v>1042.49</v>
      </c>
      <c r="CU14" s="649"/>
      <c r="CV14" s="21">
        <f t="shared" si="28"/>
        <v>1212.01</v>
      </c>
      <c r="CW14" s="121">
        <f t="shared" si="29"/>
        <v>423.63000000000011</v>
      </c>
      <c r="CX14" s="19">
        <f t="shared" si="30"/>
        <v>0.86</v>
      </c>
      <c r="CY14" s="14"/>
      <c r="CZ14" s="650">
        <v>0.69399999999999995</v>
      </c>
      <c r="DA14" s="653">
        <f t="shared" si="31"/>
        <v>1</v>
      </c>
      <c r="DB14" s="641"/>
      <c r="DC14" s="19">
        <f t="shared" si="32"/>
        <v>1</v>
      </c>
      <c r="DE14" s="680" t="s">
        <v>370</v>
      </c>
      <c r="DF14" s="681" t="s">
        <v>371</v>
      </c>
      <c r="DG14" s="670" t="s">
        <v>201</v>
      </c>
      <c r="DH14" s="671">
        <v>1</v>
      </c>
      <c r="DI14" s="672"/>
      <c r="DJ14" s="673">
        <v>0.74</v>
      </c>
      <c r="DK14" s="722">
        <v>1</v>
      </c>
      <c r="DL14" s="682">
        <f t="shared" si="33"/>
        <v>0.74</v>
      </c>
      <c r="DM14" s="683">
        <f t="shared" si="34"/>
        <v>0.74</v>
      </c>
      <c r="DN14" s="684"/>
      <c r="DO14" s="676">
        <v>0.74</v>
      </c>
      <c r="DP14" s="677">
        <v>0.93789999999999996</v>
      </c>
      <c r="DQ14" s="682">
        <f t="shared" si="35"/>
        <v>0.69399999999999995</v>
      </c>
      <c r="DR14" s="679" t="str">
        <f t="shared" si="36"/>
        <v xml:space="preserve"> </v>
      </c>
      <c r="DS14" s="352"/>
      <c r="DT14" s="701" t="str">
        <f t="shared" si="37"/>
        <v xml:space="preserve"> </v>
      </c>
      <c r="DU14" s="692"/>
      <c r="DV14" s="702" t="s">
        <v>293</v>
      </c>
      <c r="DX14" s="71" t="s">
        <v>364</v>
      </c>
      <c r="DY14" s="86" t="s">
        <v>364</v>
      </c>
      <c r="DZ14" s="71" t="s">
        <v>901</v>
      </c>
      <c r="EA14" s="72" t="s">
        <v>365</v>
      </c>
      <c r="EB14" s="404">
        <v>2230</v>
      </c>
      <c r="EC14" s="56"/>
      <c r="ED14" s="57">
        <f t="shared" si="38"/>
        <v>2230</v>
      </c>
      <c r="EE14" s="57"/>
      <c r="EF14" s="56"/>
      <c r="EG14" s="73">
        <f>ED14/EE16</f>
        <v>0.95339888841385212</v>
      </c>
      <c r="EH14" s="56"/>
      <c r="EI14" s="405">
        <v>0</v>
      </c>
      <c r="EJ14" s="57"/>
      <c r="EK14" s="57">
        <f>ROUND(EI14*EG14,0)</f>
        <v>0</v>
      </c>
      <c r="EL14" s="57">
        <f>SUM(EK14:EK16)</f>
        <v>0</v>
      </c>
      <c r="EM14" s="158">
        <f>EL14-EI14</f>
        <v>0</v>
      </c>
      <c r="EN14" s="158"/>
      <c r="EO14" s="58"/>
      <c r="EP14" s="356"/>
      <c r="EQ14" s="356"/>
      <c r="ER14" s="356"/>
      <c r="ES14" s="302" t="s">
        <v>370</v>
      </c>
      <c r="ET14" s="301" t="s">
        <v>371</v>
      </c>
      <c r="EU14" s="303">
        <v>2184660</v>
      </c>
      <c r="EX14" s="310"/>
    </row>
    <row r="15" spans="1:154" ht="15">
      <c r="A15" s="77" t="s">
        <v>372</v>
      </c>
      <c r="B15" s="7" t="s">
        <v>373</v>
      </c>
      <c r="C15" s="218">
        <v>12087</v>
      </c>
      <c r="D15" s="218">
        <v>13002</v>
      </c>
      <c r="E15" s="218">
        <v>0</v>
      </c>
      <c r="F15" s="8">
        <f t="shared" si="0"/>
        <v>13002</v>
      </c>
      <c r="G15" s="8"/>
      <c r="H15" s="417">
        <f t="shared" si="1"/>
        <v>13002</v>
      </c>
      <c r="I15" s="12"/>
      <c r="K15" s="430" t="s">
        <v>372</v>
      </c>
      <c r="L15" s="431" t="s">
        <v>373</v>
      </c>
      <c r="M15" s="432">
        <v>30172244818</v>
      </c>
      <c r="N15" s="432">
        <v>56066080</v>
      </c>
      <c r="O15" s="434">
        <f t="shared" si="39"/>
        <v>30116178738</v>
      </c>
      <c r="P15" s="707">
        <v>2007</v>
      </c>
      <c r="Q15" s="436">
        <v>0.98480000000000001</v>
      </c>
      <c r="R15" s="100">
        <v>30581010091</v>
      </c>
      <c r="S15" s="438">
        <f t="shared" si="40"/>
        <v>56066080</v>
      </c>
      <c r="T15" s="432">
        <v>1290123070</v>
      </c>
      <c r="U15" s="432">
        <v>1569882307</v>
      </c>
      <c r="V15" s="437">
        <f t="shared" si="2"/>
        <v>33497081548</v>
      </c>
      <c r="X15" s="466" t="s">
        <v>372</v>
      </c>
      <c r="Y15" s="467" t="s">
        <v>373</v>
      </c>
      <c r="Z15" s="468">
        <v>33497081548</v>
      </c>
      <c r="AA15" s="469">
        <f t="shared" si="3"/>
        <v>187918627.48428002</v>
      </c>
      <c r="AB15" s="468">
        <v>22723986</v>
      </c>
      <c r="AC15" s="468">
        <v>579512</v>
      </c>
      <c r="AD15" s="37">
        <f t="shared" si="4"/>
        <v>211222125.48428002</v>
      </c>
      <c r="AE15" s="714">
        <v>13002</v>
      </c>
      <c r="AF15" s="467">
        <f t="shared" si="5"/>
        <v>16245</v>
      </c>
      <c r="AG15" s="471">
        <f t="shared" si="6"/>
        <v>3.1324999999999998</v>
      </c>
      <c r="AI15" s="552" t="s">
        <v>372</v>
      </c>
      <c r="AJ15" s="553" t="s">
        <v>373</v>
      </c>
      <c r="AK15" s="541">
        <v>206867504.88304001</v>
      </c>
      <c r="AL15" s="541">
        <v>13002</v>
      </c>
      <c r="AM15" s="554">
        <f t="shared" si="7"/>
        <v>15910</v>
      </c>
      <c r="AN15" s="555">
        <f t="shared" si="8"/>
        <v>3.1221000000000001</v>
      </c>
      <c r="AO15" s="556">
        <v>1.8746</v>
      </c>
      <c r="AP15" s="557">
        <v>0.88249999999999995</v>
      </c>
      <c r="AQ15" s="555">
        <f t="shared" si="9"/>
        <v>1.8775999999999999</v>
      </c>
      <c r="AR15" s="558" t="str">
        <f t="shared" si="10"/>
        <v/>
      </c>
      <c r="AS15" s="559" t="str">
        <f t="shared" si="11"/>
        <v/>
      </c>
      <c r="AT15" s="560" t="str">
        <f t="shared" si="12"/>
        <v/>
      </c>
      <c r="AU15" s="561">
        <f t="shared" si="13"/>
        <v>0</v>
      </c>
      <c r="AV15" s="717" t="s">
        <v>4</v>
      </c>
      <c r="AW15" s="554">
        <f t="shared" si="42"/>
        <v>0</v>
      </c>
      <c r="AX15" s="563" t="s">
        <v>653</v>
      </c>
      <c r="AY15" s="204">
        <f t="shared" si="14"/>
        <v>0</v>
      </c>
      <c r="AZ15" s="554">
        <f t="shared" si="41"/>
        <v>0</v>
      </c>
      <c r="BB15" s="234" t="s">
        <v>372</v>
      </c>
      <c r="BC15" s="235" t="s">
        <v>691</v>
      </c>
      <c r="BD15" s="227">
        <v>33497081548</v>
      </c>
      <c r="BE15" s="718">
        <v>854.79399999999998</v>
      </c>
      <c r="BF15" s="236">
        <f t="shared" si="15"/>
        <v>39187315</v>
      </c>
      <c r="BG15" s="230">
        <f t="shared" si="16"/>
        <v>1.8746</v>
      </c>
      <c r="BH15" s="231"/>
      <c r="BI15" s="232">
        <v>12525</v>
      </c>
      <c r="BJ15" s="237">
        <f t="shared" si="17"/>
        <v>14.65</v>
      </c>
      <c r="BK15" s="232">
        <v>94964</v>
      </c>
      <c r="BL15" s="238">
        <f t="shared" si="18"/>
        <v>111</v>
      </c>
      <c r="BN15" s="491" t="s">
        <v>372</v>
      </c>
      <c r="BO15" s="492" t="s">
        <v>373</v>
      </c>
      <c r="BP15" s="493">
        <v>0.625</v>
      </c>
      <c r="BQ15" s="493">
        <v>0.9929</v>
      </c>
      <c r="BR15" s="493">
        <v>0.98070000000000002</v>
      </c>
      <c r="BS15" s="126"/>
      <c r="BT15" s="494">
        <v>2007</v>
      </c>
      <c r="BU15" s="120">
        <f t="shared" si="19"/>
        <v>0.98480000000000001</v>
      </c>
      <c r="BV15" s="495"/>
      <c r="BW15" s="496">
        <v>0.30499999999999999</v>
      </c>
      <c r="BX15" s="497">
        <f t="shared" si="20"/>
        <v>0.3</v>
      </c>
      <c r="BY15" s="498">
        <f t="shared" si="21"/>
        <v>0.5474</v>
      </c>
      <c r="CA15" s="264" t="s">
        <v>372</v>
      </c>
      <c r="CB15" s="265" t="s">
        <v>691</v>
      </c>
      <c r="CC15" s="232">
        <v>27645</v>
      </c>
      <c r="CD15" s="232">
        <v>28585</v>
      </c>
      <c r="CE15" s="232">
        <v>29379</v>
      </c>
      <c r="CF15" s="266">
        <f t="shared" si="22"/>
        <v>28536.333333333332</v>
      </c>
      <c r="CG15" s="267">
        <f t="shared" si="23"/>
        <v>0.88249999999999995</v>
      </c>
      <c r="CH15" s="263"/>
      <c r="CI15" s="268">
        <f t="shared" si="24"/>
        <v>-842.66666666666788</v>
      </c>
      <c r="CJ15" s="267">
        <f t="shared" si="25"/>
        <v>-2.87E-2</v>
      </c>
      <c r="CL15" s="642" t="s">
        <v>372</v>
      </c>
      <c r="CM15" s="643" t="s">
        <v>691</v>
      </c>
      <c r="CN15" s="644" t="s">
        <v>4</v>
      </c>
      <c r="CO15" s="636"/>
      <c r="CP15" s="645">
        <v>13002</v>
      </c>
      <c r="CQ15" s="645">
        <v>28088852</v>
      </c>
      <c r="CR15" s="645">
        <v>0</v>
      </c>
      <c r="CS15" s="647">
        <f t="shared" si="26"/>
        <v>28088852</v>
      </c>
      <c r="CT15" s="648">
        <f t="shared" si="27"/>
        <v>2160.35</v>
      </c>
      <c r="CU15" s="649"/>
      <c r="CV15" s="21" t="str">
        <f t="shared" si="28"/>
        <v/>
      </c>
      <c r="CW15" s="121" t="str">
        <f t="shared" si="29"/>
        <v/>
      </c>
      <c r="CX15" s="19" t="str">
        <f t="shared" si="30"/>
        <v/>
      </c>
      <c r="CY15" s="14"/>
      <c r="CZ15" s="650">
        <v>0.3</v>
      </c>
      <c r="DA15" s="653" t="str">
        <f t="shared" si="31"/>
        <v/>
      </c>
      <c r="DB15" s="641"/>
      <c r="DC15" s="19" t="str">
        <f t="shared" si="32"/>
        <v/>
      </c>
      <c r="DE15" s="680" t="s">
        <v>372</v>
      </c>
      <c r="DF15" s="681" t="s">
        <v>373</v>
      </c>
      <c r="DG15" s="670" t="s">
        <v>653</v>
      </c>
      <c r="DH15" s="671" t="s">
        <v>4</v>
      </c>
      <c r="DI15" s="672"/>
      <c r="DJ15" s="673">
        <v>0.30499999999999999</v>
      </c>
      <c r="DK15" s="722">
        <v>0.9929</v>
      </c>
      <c r="DL15" s="682">
        <f t="shared" si="33"/>
        <v>0.30299999999999999</v>
      </c>
      <c r="DM15" s="683" t="str">
        <f t="shared" si="34"/>
        <v xml:space="preserve"> </v>
      </c>
      <c r="DN15" s="684"/>
      <c r="DO15" s="676">
        <v>0.30499999999999999</v>
      </c>
      <c r="DP15" s="677">
        <v>0.98480000000000001</v>
      </c>
      <c r="DQ15" s="682">
        <f t="shared" si="35"/>
        <v>0.3</v>
      </c>
      <c r="DR15" s="679">
        <f t="shared" si="36"/>
        <v>0.3</v>
      </c>
      <c r="DS15" s="352"/>
      <c r="DT15" s="701" t="str">
        <f t="shared" si="37"/>
        <v xml:space="preserve"> </v>
      </c>
      <c r="DU15" s="692"/>
      <c r="DV15" s="702"/>
      <c r="DX15" s="54" t="s">
        <v>364</v>
      </c>
      <c r="DY15" s="83" t="s">
        <v>13</v>
      </c>
      <c r="DZ15" s="54" t="s">
        <v>8</v>
      </c>
      <c r="EA15" s="55" t="s">
        <v>14</v>
      </c>
      <c r="EB15" s="404">
        <v>40</v>
      </c>
      <c r="EC15" s="51"/>
      <c r="ED15" s="50">
        <f t="shared" si="38"/>
        <v>40</v>
      </c>
      <c r="EE15" s="50"/>
      <c r="EF15" s="51"/>
      <c r="EG15" s="52">
        <f>ED15/EE16</f>
        <v>1.7101325352714837E-2</v>
      </c>
      <c r="EH15" s="51"/>
      <c r="EI15" s="405">
        <v>0</v>
      </c>
      <c r="EJ15" s="50"/>
      <c r="EK15" s="50">
        <f>ROUND(EI14*EG15,0)</f>
        <v>0</v>
      </c>
      <c r="EL15" s="53"/>
      <c r="EM15" s="159"/>
      <c r="EN15" s="159"/>
      <c r="EO15" s="49"/>
      <c r="EP15" s="356"/>
      <c r="EQ15" s="356"/>
      <c r="ER15" s="356"/>
      <c r="ES15" s="302" t="s">
        <v>372</v>
      </c>
      <c r="ET15" s="301" t="s">
        <v>373</v>
      </c>
      <c r="EU15" s="303">
        <v>0</v>
      </c>
      <c r="EX15" s="310"/>
    </row>
    <row r="16" spans="1:154" ht="15">
      <c r="A16" s="77" t="s">
        <v>374</v>
      </c>
      <c r="B16" s="7" t="s">
        <v>375</v>
      </c>
      <c r="C16" s="218">
        <v>25797</v>
      </c>
      <c r="D16" s="218">
        <v>30503</v>
      </c>
      <c r="E16" s="218">
        <v>0</v>
      </c>
      <c r="F16" s="8">
        <f t="shared" si="0"/>
        <v>30503</v>
      </c>
      <c r="G16" s="8"/>
      <c r="H16" s="417">
        <f t="shared" si="1"/>
        <v>30503</v>
      </c>
      <c r="I16" s="12"/>
      <c r="K16" s="430" t="s">
        <v>374</v>
      </c>
      <c r="L16" s="431" t="s">
        <v>375</v>
      </c>
      <c r="M16" s="432">
        <v>24242104929</v>
      </c>
      <c r="N16" s="432">
        <v>251357600</v>
      </c>
      <c r="O16" s="434">
        <f t="shared" si="39"/>
        <v>23990747329</v>
      </c>
      <c r="P16" s="707">
        <v>2006</v>
      </c>
      <c r="Q16" s="436">
        <v>0.87419999999999998</v>
      </c>
      <c r="R16" s="100">
        <v>27443087771</v>
      </c>
      <c r="S16" s="438">
        <f t="shared" si="40"/>
        <v>251357600</v>
      </c>
      <c r="T16" s="432">
        <v>524792775</v>
      </c>
      <c r="U16" s="432">
        <v>3455187207</v>
      </c>
      <c r="V16" s="437">
        <f t="shared" si="2"/>
        <v>31674425353</v>
      </c>
      <c r="X16" s="466" t="s">
        <v>374</v>
      </c>
      <c r="Y16" s="467" t="s">
        <v>375</v>
      </c>
      <c r="Z16" s="468">
        <v>31674425353</v>
      </c>
      <c r="AA16" s="469">
        <f t="shared" si="3"/>
        <v>177693526.23033002</v>
      </c>
      <c r="AB16" s="468">
        <v>61505097</v>
      </c>
      <c r="AC16" s="468">
        <v>1532850</v>
      </c>
      <c r="AD16" s="37">
        <f t="shared" si="4"/>
        <v>240731473.23033002</v>
      </c>
      <c r="AE16" s="714">
        <v>30503</v>
      </c>
      <c r="AF16" s="467">
        <f t="shared" si="5"/>
        <v>7892</v>
      </c>
      <c r="AG16" s="471">
        <f t="shared" si="6"/>
        <v>1.5218</v>
      </c>
      <c r="AI16" s="552" t="s">
        <v>374</v>
      </c>
      <c r="AJ16" s="553" t="s">
        <v>375</v>
      </c>
      <c r="AK16" s="541">
        <v>236613797.93444002</v>
      </c>
      <c r="AL16" s="541">
        <v>30503</v>
      </c>
      <c r="AM16" s="554">
        <f t="shared" si="7"/>
        <v>7757</v>
      </c>
      <c r="AN16" s="555">
        <f t="shared" si="8"/>
        <v>1.5222</v>
      </c>
      <c r="AO16" s="556">
        <v>2.3098999999999998</v>
      </c>
      <c r="AP16" s="557">
        <v>0.98080000000000001</v>
      </c>
      <c r="AQ16" s="555">
        <f t="shared" si="9"/>
        <v>1.3303</v>
      </c>
      <c r="AR16" s="558" t="str">
        <f t="shared" si="10"/>
        <v/>
      </c>
      <c r="AS16" s="559" t="str">
        <f t="shared" si="11"/>
        <v/>
      </c>
      <c r="AT16" s="560" t="str">
        <f t="shared" si="12"/>
        <v/>
      </c>
      <c r="AU16" s="561">
        <f t="shared" si="13"/>
        <v>0</v>
      </c>
      <c r="AV16" s="717" t="s">
        <v>4</v>
      </c>
      <c r="AW16" s="554">
        <f t="shared" si="42"/>
        <v>0</v>
      </c>
      <c r="AX16" s="563" t="s">
        <v>653</v>
      </c>
      <c r="AY16" s="204">
        <f t="shared" si="14"/>
        <v>0</v>
      </c>
      <c r="AZ16" s="554">
        <f t="shared" si="41"/>
        <v>0</v>
      </c>
      <c r="BB16" s="234" t="s">
        <v>374</v>
      </c>
      <c r="BC16" s="235" t="s">
        <v>692</v>
      </c>
      <c r="BD16" s="227">
        <v>31674425353</v>
      </c>
      <c r="BE16" s="718">
        <v>655.99</v>
      </c>
      <c r="BF16" s="236">
        <f t="shared" si="15"/>
        <v>48284921</v>
      </c>
      <c r="BG16" s="230">
        <f t="shared" si="16"/>
        <v>2.3098999999999998</v>
      </c>
      <c r="BH16" s="231"/>
      <c r="BI16" s="232">
        <v>30183</v>
      </c>
      <c r="BJ16" s="237">
        <f t="shared" si="17"/>
        <v>46.01</v>
      </c>
      <c r="BK16" s="232">
        <v>221320</v>
      </c>
      <c r="BL16" s="238">
        <f t="shared" si="18"/>
        <v>337</v>
      </c>
      <c r="BN16" s="491" t="s">
        <v>374</v>
      </c>
      <c r="BO16" s="492" t="s">
        <v>375</v>
      </c>
      <c r="BP16" s="493">
        <v>0.98909999999999998</v>
      </c>
      <c r="BQ16" s="493">
        <v>0.874</v>
      </c>
      <c r="BR16" s="493">
        <v>0.83599999999999997</v>
      </c>
      <c r="BS16" s="126"/>
      <c r="BT16" s="494">
        <v>2006</v>
      </c>
      <c r="BU16" s="120">
        <f t="shared" si="19"/>
        <v>0.87419999999999998</v>
      </c>
      <c r="BV16" s="495"/>
      <c r="BW16" s="496">
        <v>0.52500000000000002</v>
      </c>
      <c r="BX16" s="497">
        <f t="shared" si="20"/>
        <v>0.45900000000000002</v>
      </c>
      <c r="BY16" s="498">
        <f t="shared" si="21"/>
        <v>0.83760000000000001</v>
      </c>
      <c r="CA16" s="264" t="s">
        <v>374</v>
      </c>
      <c r="CB16" s="265" t="s">
        <v>692</v>
      </c>
      <c r="CC16" s="232">
        <v>30060</v>
      </c>
      <c r="CD16" s="232">
        <v>31743</v>
      </c>
      <c r="CE16" s="232">
        <v>33347</v>
      </c>
      <c r="CF16" s="266">
        <f t="shared" si="22"/>
        <v>31716.666666666668</v>
      </c>
      <c r="CG16" s="267">
        <f t="shared" si="23"/>
        <v>0.98080000000000001</v>
      </c>
      <c r="CH16" s="263"/>
      <c r="CI16" s="268">
        <f t="shared" si="24"/>
        <v>-1630.3333333333321</v>
      </c>
      <c r="CJ16" s="267">
        <f t="shared" si="25"/>
        <v>-4.8899999999999999E-2</v>
      </c>
      <c r="CL16" s="642" t="s">
        <v>374</v>
      </c>
      <c r="CM16" s="643" t="s">
        <v>692</v>
      </c>
      <c r="CN16" s="644" t="s">
        <v>4</v>
      </c>
      <c r="CO16" s="636"/>
      <c r="CP16" s="645">
        <v>30503</v>
      </c>
      <c r="CQ16" s="645">
        <v>54943658</v>
      </c>
      <c r="CR16" s="645">
        <v>7121032</v>
      </c>
      <c r="CS16" s="647">
        <f t="shared" si="26"/>
        <v>62064690</v>
      </c>
      <c r="CT16" s="648">
        <f t="shared" si="27"/>
        <v>2034.71</v>
      </c>
      <c r="CU16" s="649"/>
      <c r="CV16" s="21" t="str">
        <f t="shared" si="28"/>
        <v/>
      </c>
      <c r="CW16" s="121" t="str">
        <f t="shared" si="29"/>
        <v/>
      </c>
      <c r="CX16" s="19" t="str">
        <f t="shared" si="30"/>
        <v/>
      </c>
      <c r="CY16" s="14"/>
      <c r="CZ16" s="650">
        <v>0.45900000000000002</v>
      </c>
      <c r="DA16" s="653" t="str">
        <f t="shared" si="31"/>
        <v/>
      </c>
      <c r="DB16" s="641"/>
      <c r="DC16" s="19" t="str">
        <f t="shared" si="32"/>
        <v/>
      </c>
      <c r="DE16" s="680" t="s">
        <v>374</v>
      </c>
      <c r="DF16" s="681" t="s">
        <v>375</v>
      </c>
      <c r="DG16" s="670" t="s">
        <v>653</v>
      </c>
      <c r="DH16" s="671" t="s">
        <v>4</v>
      </c>
      <c r="DI16" s="672"/>
      <c r="DJ16" s="673">
        <v>0.52500000000000002</v>
      </c>
      <c r="DK16" s="722">
        <v>0.91239999999999999</v>
      </c>
      <c r="DL16" s="682">
        <f t="shared" si="33"/>
        <v>0.47899999999999998</v>
      </c>
      <c r="DM16" s="683" t="str">
        <f t="shared" si="34"/>
        <v xml:space="preserve"> </v>
      </c>
      <c r="DN16" s="684"/>
      <c r="DO16" s="676">
        <v>0.52500000000000002</v>
      </c>
      <c r="DP16" s="677">
        <v>0.87419999999999998</v>
      </c>
      <c r="DQ16" s="682">
        <f t="shared" si="35"/>
        <v>0.45900000000000002</v>
      </c>
      <c r="DR16" s="679">
        <f t="shared" si="36"/>
        <v>0.45900000000000002</v>
      </c>
      <c r="DS16" s="352"/>
      <c r="DT16" s="701" t="str">
        <f t="shared" si="37"/>
        <v xml:space="preserve"> </v>
      </c>
      <c r="DU16" s="692"/>
      <c r="DV16" s="702"/>
      <c r="DX16" s="60" t="s">
        <v>364</v>
      </c>
      <c r="DY16" s="84" t="s">
        <v>15</v>
      </c>
      <c r="DZ16" s="60" t="s">
        <v>8</v>
      </c>
      <c r="EA16" s="61" t="s">
        <v>16</v>
      </c>
      <c r="EB16" s="404">
        <v>69</v>
      </c>
      <c r="EC16" s="62"/>
      <c r="ED16" s="63">
        <f t="shared" si="38"/>
        <v>69</v>
      </c>
      <c r="EE16" s="63">
        <f>SUM(ED14:ED16)</f>
        <v>2339</v>
      </c>
      <c r="EF16" s="62"/>
      <c r="EG16" s="64">
        <f>ED16/EE16</f>
        <v>2.9499786233433092E-2</v>
      </c>
      <c r="EH16" s="62"/>
      <c r="EI16" s="405">
        <v>0</v>
      </c>
      <c r="EJ16" s="63"/>
      <c r="EK16" s="63">
        <f>ROUND(EI14*EG16,0)</f>
        <v>0</v>
      </c>
      <c r="EL16" s="65"/>
      <c r="EM16" s="160"/>
      <c r="EN16" s="160"/>
      <c r="EO16" s="128"/>
      <c r="EP16" s="356"/>
      <c r="EQ16" s="356"/>
      <c r="ER16" s="356"/>
      <c r="ES16" s="302" t="s">
        <v>374</v>
      </c>
      <c r="ET16" s="301" t="s">
        <v>375</v>
      </c>
      <c r="EU16" s="303">
        <v>0</v>
      </c>
      <c r="EX16" s="310"/>
    </row>
    <row r="17" spans="1:154" ht="15">
      <c r="A17" s="77" t="s">
        <v>376</v>
      </c>
      <c r="B17" s="7" t="s">
        <v>377</v>
      </c>
      <c r="C17" s="218">
        <v>13626</v>
      </c>
      <c r="D17" s="218">
        <v>13728</v>
      </c>
      <c r="E17" s="218">
        <v>0</v>
      </c>
      <c r="F17" s="8">
        <f t="shared" si="0"/>
        <v>13728</v>
      </c>
      <c r="G17" s="8"/>
      <c r="H17" s="417">
        <f t="shared" si="1"/>
        <v>13728</v>
      </c>
      <c r="I17" s="12"/>
      <c r="K17" s="430" t="s">
        <v>376</v>
      </c>
      <c r="L17" s="431" t="s">
        <v>377</v>
      </c>
      <c r="M17" s="432">
        <v>5247795851</v>
      </c>
      <c r="N17" s="432">
        <v>69226503</v>
      </c>
      <c r="O17" s="434">
        <f t="shared" si="39"/>
        <v>5178569348</v>
      </c>
      <c r="P17" s="707">
        <v>2007</v>
      </c>
      <c r="Q17" s="436">
        <v>0.97609999999999997</v>
      </c>
      <c r="R17" s="100">
        <v>5305367634</v>
      </c>
      <c r="S17" s="438">
        <f t="shared" si="40"/>
        <v>69226503</v>
      </c>
      <c r="T17" s="432">
        <v>163720727</v>
      </c>
      <c r="U17" s="432">
        <v>1277357741</v>
      </c>
      <c r="V17" s="437">
        <f t="shared" si="2"/>
        <v>6815672605</v>
      </c>
      <c r="X17" s="466" t="s">
        <v>376</v>
      </c>
      <c r="Y17" s="467" t="s">
        <v>377</v>
      </c>
      <c r="Z17" s="468">
        <v>6815672605</v>
      </c>
      <c r="AA17" s="469">
        <f t="shared" si="3"/>
        <v>38235923.314050004</v>
      </c>
      <c r="AB17" s="468">
        <v>16064454</v>
      </c>
      <c r="AC17" s="468">
        <v>708237</v>
      </c>
      <c r="AD17" s="37">
        <f t="shared" si="4"/>
        <v>55008614.314050004</v>
      </c>
      <c r="AE17" s="714">
        <v>13728</v>
      </c>
      <c r="AF17" s="467">
        <f t="shared" si="5"/>
        <v>4007</v>
      </c>
      <c r="AG17" s="471">
        <f t="shared" si="6"/>
        <v>0.77270000000000005</v>
      </c>
      <c r="AI17" s="552" t="s">
        <v>376</v>
      </c>
      <c r="AJ17" s="553" t="s">
        <v>377</v>
      </c>
      <c r="AK17" s="541">
        <v>54122576.875400007</v>
      </c>
      <c r="AL17" s="541">
        <v>13728</v>
      </c>
      <c r="AM17" s="554">
        <f t="shared" si="7"/>
        <v>3942</v>
      </c>
      <c r="AN17" s="555">
        <f t="shared" si="8"/>
        <v>0.77349999999999997</v>
      </c>
      <c r="AO17" s="556">
        <v>0.64339999999999997</v>
      </c>
      <c r="AP17" s="557">
        <v>0.83</v>
      </c>
      <c r="AQ17" s="555">
        <f t="shared" si="9"/>
        <v>0.78869999999999996</v>
      </c>
      <c r="AR17" s="558">
        <f t="shared" si="10"/>
        <v>0.78869999999999996</v>
      </c>
      <c r="AS17" s="559">
        <f t="shared" si="11"/>
        <v>1290.03</v>
      </c>
      <c r="AT17" s="560">
        <f t="shared" si="12"/>
        <v>345.61000000000013</v>
      </c>
      <c r="AU17" s="561">
        <f t="shared" si="13"/>
        <v>4744534</v>
      </c>
      <c r="AV17" s="717">
        <v>0.77400000000000002</v>
      </c>
      <c r="AW17" s="554">
        <f t="shared" si="42"/>
        <v>3672269</v>
      </c>
      <c r="AX17" s="563" t="s">
        <v>653</v>
      </c>
      <c r="AY17" s="204">
        <f t="shared" si="14"/>
        <v>0</v>
      </c>
      <c r="AZ17" s="554">
        <f t="shared" si="41"/>
        <v>3672269</v>
      </c>
      <c r="BB17" s="234" t="s">
        <v>376</v>
      </c>
      <c r="BC17" s="235" t="s">
        <v>693</v>
      </c>
      <c r="BD17" s="227">
        <v>6815672605</v>
      </c>
      <c r="BE17" s="718">
        <v>506.72500000000002</v>
      </c>
      <c r="BF17" s="236">
        <f t="shared" si="15"/>
        <v>13450437</v>
      </c>
      <c r="BG17" s="230">
        <f t="shared" si="16"/>
        <v>0.64339999999999997</v>
      </c>
      <c r="BH17" s="231"/>
      <c r="BI17" s="232">
        <v>13940</v>
      </c>
      <c r="BJ17" s="237">
        <f t="shared" si="17"/>
        <v>27.51</v>
      </c>
      <c r="BK17" s="232">
        <v>88663</v>
      </c>
      <c r="BL17" s="238">
        <f t="shared" si="18"/>
        <v>175</v>
      </c>
      <c r="BN17" s="491" t="s">
        <v>376</v>
      </c>
      <c r="BO17" s="492" t="s">
        <v>377</v>
      </c>
      <c r="BP17" s="493">
        <v>0.81310000000000004</v>
      </c>
      <c r="BQ17" s="493">
        <v>1</v>
      </c>
      <c r="BR17" s="493">
        <v>0.96409999999999996</v>
      </c>
      <c r="BS17" s="126"/>
      <c r="BT17" s="494">
        <v>2007</v>
      </c>
      <c r="BU17" s="120">
        <f t="shared" si="19"/>
        <v>0.97609999999999997</v>
      </c>
      <c r="BV17" s="495"/>
      <c r="BW17" s="496">
        <v>0.52</v>
      </c>
      <c r="BX17" s="497">
        <f t="shared" si="20"/>
        <v>0.50800000000000001</v>
      </c>
      <c r="BY17" s="498">
        <f t="shared" si="21"/>
        <v>0.92700000000000005</v>
      </c>
      <c r="CA17" s="264" t="s">
        <v>376</v>
      </c>
      <c r="CB17" s="265" t="s">
        <v>693</v>
      </c>
      <c r="CC17" s="232">
        <v>26109</v>
      </c>
      <c r="CD17" s="232">
        <v>26815</v>
      </c>
      <c r="CE17" s="232">
        <v>27595</v>
      </c>
      <c r="CF17" s="266">
        <f t="shared" si="22"/>
        <v>26839.666666666668</v>
      </c>
      <c r="CG17" s="267">
        <f t="shared" si="23"/>
        <v>0.83</v>
      </c>
      <c r="CH17" s="263"/>
      <c r="CI17" s="268">
        <f t="shared" si="24"/>
        <v>-755.33333333333212</v>
      </c>
      <c r="CJ17" s="267">
        <f t="shared" si="25"/>
        <v>-2.7400000000000001E-2</v>
      </c>
      <c r="CL17" s="642" t="s">
        <v>376</v>
      </c>
      <c r="CM17" s="643" t="s">
        <v>693</v>
      </c>
      <c r="CN17" s="644">
        <v>0.78869999999999996</v>
      </c>
      <c r="CO17" s="636"/>
      <c r="CP17" s="645">
        <v>13728</v>
      </c>
      <c r="CQ17" s="645">
        <v>13700000</v>
      </c>
      <c r="CR17" s="645">
        <v>0</v>
      </c>
      <c r="CS17" s="647">
        <f t="shared" si="26"/>
        <v>13700000</v>
      </c>
      <c r="CT17" s="648">
        <f t="shared" si="27"/>
        <v>997.96</v>
      </c>
      <c r="CU17" s="649"/>
      <c r="CV17" s="21">
        <f t="shared" si="28"/>
        <v>1290.03</v>
      </c>
      <c r="CW17" s="121">
        <f t="shared" si="29"/>
        <v>345.61000000000013</v>
      </c>
      <c r="CX17" s="19">
        <f t="shared" si="30"/>
        <v>0.77400000000000002</v>
      </c>
      <c r="CY17" s="14"/>
      <c r="CZ17" s="650">
        <v>0.50800000000000001</v>
      </c>
      <c r="DA17" s="653" t="str">
        <f t="shared" si="31"/>
        <v/>
      </c>
      <c r="DB17" s="641"/>
      <c r="DC17" s="19">
        <f t="shared" si="32"/>
        <v>0.77400000000000002</v>
      </c>
      <c r="DE17" s="680" t="s">
        <v>376</v>
      </c>
      <c r="DF17" s="681" t="s">
        <v>377</v>
      </c>
      <c r="DG17" s="670" t="s">
        <v>201</v>
      </c>
      <c r="DH17" s="671">
        <v>0.77400000000000002</v>
      </c>
      <c r="DI17" s="672"/>
      <c r="DJ17" s="673">
        <v>0.52</v>
      </c>
      <c r="DK17" s="722">
        <v>1</v>
      </c>
      <c r="DL17" s="682">
        <f t="shared" si="33"/>
        <v>0.52</v>
      </c>
      <c r="DM17" s="683" t="str">
        <f t="shared" si="34"/>
        <v xml:space="preserve"> </v>
      </c>
      <c r="DN17" s="684"/>
      <c r="DO17" s="676">
        <v>0.52</v>
      </c>
      <c r="DP17" s="677">
        <v>0.97609999999999997</v>
      </c>
      <c r="DQ17" s="682">
        <f t="shared" si="35"/>
        <v>0.50800000000000001</v>
      </c>
      <c r="DR17" s="679">
        <f t="shared" si="36"/>
        <v>0.50800000000000001</v>
      </c>
      <c r="DS17" s="352"/>
      <c r="DT17" s="701" t="str">
        <f t="shared" si="37"/>
        <v xml:space="preserve"> </v>
      </c>
      <c r="DU17" s="692"/>
      <c r="DV17" s="702"/>
      <c r="DX17" s="71" t="s">
        <v>366</v>
      </c>
      <c r="DY17" s="86" t="s">
        <v>366</v>
      </c>
      <c r="DZ17" s="71" t="s">
        <v>901</v>
      </c>
      <c r="EA17" s="72" t="s">
        <v>367</v>
      </c>
      <c r="EB17" s="404">
        <v>7128</v>
      </c>
      <c r="EC17" s="56"/>
      <c r="ED17" s="57">
        <f t="shared" si="38"/>
        <v>7128</v>
      </c>
      <c r="EE17" s="57"/>
      <c r="EF17" s="56"/>
      <c r="EG17" s="73">
        <f>ED17/EE$18</f>
        <v>0.96350364963503654</v>
      </c>
      <c r="EH17" s="56"/>
      <c r="EI17" s="405">
        <v>1537970</v>
      </c>
      <c r="EJ17" s="57"/>
      <c r="EK17" s="57">
        <f>ROUND(EI17*EG17,0)</f>
        <v>1481840</v>
      </c>
      <c r="EL17" s="57">
        <f>EK17+EK18</f>
        <v>1537970</v>
      </c>
      <c r="EM17" s="158">
        <f>EL17-EI17</f>
        <v>0</v>
      </c>
      <c r="EN17" s="158"/>
      <c r="EO17" s="705"/>
      <c r="EP17" s="356"/>
      <c r="EQ17" s="356"/>
      <c r="ER17" s="356"/>
      <c r="ES17" s="302" t="s">
        <v>21</v>
      </c>
      <c r="ET17" s="301" t="s">
        <v>22</v>
      </c>
      <c r="EU17" s="303">
        <v>0</v>
      </c>
      <c r="EX17" s="310"/>
    </row>
    <row r="18" spans="1:154" ht="15">
      <c r="A18" s="77" t="s">
        <v>378</v>
      </c>
      <c r="B18" s="7" t="s">
        <v>379</v>
      </c>
      <c r="C18" s="218">
        <v>28827</v>
      </c>
      <c r="D18" s="218">
        <v>34652</v>
      </c>
      <c r="E18" s="218">
        <v>-1237</v>
      </c>
      <c r="F18" s="8">
        <f t="shared" si="0"/>
        <v>33415</v>
      </c>
      <c r="G18" s="8"/>
      <c r="H18" s="417">
        <f t="shared" si="1"/>
        <v>33415</v>
      </c>
      <c r="I18" s="12"/>
      <c r="K18" s="430" t="s">
        <v>378</v>
      </c>
      <c r="L18" s="431" t="s">
        <v>379</v>
      </c>
      <c r="M18" s="432">
        <v>17470218058</v>
      </c>
      <c r="N18" s="432">
        <v>89824250</v>
      </c>
      <c r="O18" s="434">
        <f t="shared" si="39"/>
        <v>17380393808</v>
      </c>
      <c r="P18" s="707">
        <v>2008</v>
      </c>
      <c r="Q18" s="436">
        <v>1</v>
      </c>
      <c r="R18" s="100">
        <v>17380393808</v>
      </c>
      <c r="S18" s="438">
        <f t="shared" si="40"/>
        <v>89824250</v>
      </c>
      <c r="T18" s="432">
        <v>280507618</v>
      </c>
      <c r="U18" s="432">
        <v>2943640361</v>
      </c>
      <c r="V18" s="437">
        <f t="shared" si="2"/>
        <v>20694366037</v>
      </c>
      <c r="X18" s="466" t="s">
        <v>378</v>
      </c>
      <c r="Y18" s="467" t="s">
        <v>379</v>
      </c>
      <c r="Z18" s="468">
        <v>20694366037</v>
      </c>
      <c r="AA18" s="469">
        <f t="shared" si="3"/>
        <v>116095393.46757001</v>
      </c>
      <c r="AB18" s="468">
        <v>37365353</v>
      </c>
      <c r="AC18" s="468">
        <v>1902206</v>
      </c>
      <c r="AD18" s="37">
        <f t="shared" si="4"/>
        <v>155362952.46757001</v>
      </c>
      <c r="AE18" s="714">
        <v>33415</v>
      </c>
      <c r="AF18" s="467">
        <f t="shared" si="5"/>
        <v>4649</v>
      </c>
      <c r="AG18" s="471">
        <f t="shared" si="6"/>
        <v>0.89649999999999996</v>
      </c>
      <c r="AI18" s="552" t="s">
        <v>378</v>
      </c>
      <c r="AJ18" s="553" t="s">
        <v>379</v>
      </c>
      <c r="AK18" s="541">
        <v>152672684.88275999</v>
      </c>
      <c r="AL18" s="541">
        <v>33415</v>
      </c>
      <c r="AM18" s="554">
        <f t="shared" si="7"/>
        <v>4569</v>
      </c>
      <c r="AN18" s="555">
        <f t="shared" si="8"/>
        <v>0.89659999999999995</v>
      </c>
      <c r="AO18" s="556">
        <v>2.7168000000000001</v>
      </c>
      <c r="AP18" s="557">
        <v>1.0266999999999999</v>
      </c>
      <c r="AQ18" s="555">
        <f t="shared" si="9"/>
        <v>1.1436999999999999</v>
      </c>
      <c r="AR18" s="558" t="str">
        <f t="shared" si="10"/>
        <v/>
      </c>
      <c r="AS18" s="559" t="str">
        <f t="shared" si="11"/>
        <v/>
      </c>
      <c r="AT18" s="560" t="str">
        <f t="shared" si="12"/>
        <v/>
      </c>
      <c r="AU18" s="561">
        <f t="shared" si="13"/>
        <v>0</v>
      </c>
      <c r="AV18" s="717" t="s">
        <v>4</v>
      </c>
      <c r="AW18" s="554">
        <f t="shared" si="42"/>
        <v>0</v>
      </c>
      <c r="AX18" s="563" t="s">
        <v>653</v>
      </c>
      <c r="AY18" s="204">
        <f t="shared" si="14"/>
        <v>0</v>
      </c>
      <c r="AZ18" s="554">
        <f t="shared" si="41"/>
        <v>0</v>
      </c>
      <c r="BB18" s="234" t="s">
        <v>378</v>
      </c>
      <c r="BC18" s="235" t="s">
        <v>694</v>
      </c>
      <c r="BD18" s="227">
        <v>20694366037</v>
      </c>
      <c r="BE18" s="718">
        <v>364.39</v>
      </c>
      <c r="BF18" s="236">
        <f t="shared" si="15"/>
        <v>56791806</v>
      </c>
      <c r="BG18" s="230">
        <f t="shared" si="16"/>
        <v>2.7168000000000001</v>
      </c>
      <c r="BH18" s="231"/>
      <c r="BI18" s="232">
        <v>32634</v>
      </c>
      <c r="BJ18" s="237">
        <f t="shared" si="17"/>
        <v>89.56</v>
      </c>
      <c r="BK18" s="232">
        <v>157179</v>
      </c>
      <c r="BL18" s="238">
        <f t="shared" si="18"/>
        <v>431</v>
      </c>
      <c r="BN18" s="491" t="s">
        <v>378</v>
      </c>
      <c r="BO18" s="492" t="s">
        <v>379</v>
      </c>
      <c r="BP18" s="493">
        <v>0.96030000000000004</v>
      </c>
      <c r="BQ18" s="493">
        <v>0.89929999999999999</v>
      </c>
      <c r="BR18" s="493">
        <v>1</v>
      </c>
      <c r="BS18" s="126"/>
      <c r="BT18" s="494">
        <v>2008</v>
      </c>
      <c r="BU18" s="120">
        <f t="shared" si="19"/>
        <v>1</v>
      </c>
      <c r="BV18" s="495"/>
      <c r="BW18" s="496">
        <v>0.63</v>
      </c>
      <c r="BX18" s="497">
        <f t="shared" si="20"/>
        <v>0.63</v>
      </c>
      <c r="BY18" s="498">
        <f t="shared" si="21"/>
        <v>1.1496</v>
      </c>
      <c r="CA18" s="264" t="s">
        <v>378</v>
      </c>
      <c r="CB18" s="265" t="s">
        <v>694</v>
      </c>
      <c r="CC18" s="232">
        <v>32056</v>
      </c>
      <c r="CD18" s="232">
        <v>33442</v>
      </c>
      <c r="CE18" s="232">
        <v>34099</v>
      </c>
      <c r="CF18" s="266">
        <f t="shared" si="22"/>
        <v>33199</v>
      </c>
      <c r="CG18" s="267">
        <f t="shared" si="23"/>
        <v>1.0266999999999999</v>
      </c>
      <c r="CH18" s="263"/>
      <c r="CI18" s="268">
        <f t="shared" si="24"/>
        <v>-900</v>
      </c>
      <c r="CJ18" s="267">
        <f t="shared" si="25"/>
        <v>-2.64E-2</v>
      </c>
      <c r="CL18" s="642" t="s">
        <v>378</v>
      </c>
      <c r="CM18" s="643" t="s">
        <v>694</v>
      </c>
      <c r="CN18" s="644" t="s">
        <v>4</v>
      </c>
      <c r="CO18" s="636"/>
      <c r="CP18" s="645">
        <v>33415</v>
      </c>
      <c r="CQ18" s="645">
        <v>45001368</v>
      </c>
      <c r="CR18" s="645">
        <v>0</v>
      </c>
      <c r="CS18" s="647">
        <f t="shared" si="26"/>
        <v>45001368</v>
      </c>
      <c r="CT18" s="648">
        <f t="shared" si="27"/>
        <v>1346.74</v>
      </c>
      <c r="CU18" s="649"/>
      <c r="CV18" s="21" t="str">
        <f t="shared" si="28"/>
        <v/>
      </c>
      <c r="CW18" s="121" t="str">
        <f t="shared" si="29"/>
        <v/>
      </c>
      <c r="CX18" s="19" t="str">
        <f t="shared" si="30"/>
        <v/>
      </c>
      <c r="CY18" s="14"/>
      <c r="CZ18" s="650">
        <v>0.63</v>
      </c>
      <c r="DA18" s="653">
        <f t="shared" si="31"/>
        <v>1</v>
      </c>
      <c r="DB18" s="641"/>
      <c r="DC18" s="19" t="str">
        <f t="shared" si="32"/>
        <v/>
      </c>
      <c r="DE18" s="680" t="s">
        <v>378</v>
      </c>
      <c r="DF18" s="681" t="s">
        <v>379</v>
      </c>
      <c r="DG18" s="670" t="s">
        <v>653</v>
      </c>
      <c r="DH18" s="671" t="s">
        <v>4</v>
      </c>
      <c r="DI18" s="672"/>
      <c r="DJ18" s="673">
        <v>0.63</v>
      </c>
      <c r="DK18" s="722">
        <v>0.93359999999999999</v>
      </c>
      <c r="DL18" s="682">
        <f t="shared" si="33"/>
        <v>0.58799999999999997</v>
      </c>
      <c r="DM18" s="683">
        <f t="shared" si="34"/>
        <v>0.58799999999999997</v>
      </c>
      <c r="DN18" s="684"/>
      <c r="DO18" s="676">
        <v>0.63</v>
      </c>
      <c r="DP18" s="677">
        <v>1</v>
      </c>
      <c r="DQ18" s="682">
        <f t="shared" si="35"/>
        <v>0.63</v>
      </c>
      <c r="DR18" s="679" t="str">
        <f t="shared" si="36"/>
        <v xml:space="preserve"> </v>
      </c>
      <c r="DS18" s="352"/>
      <c r="DT18" s="701" t="str">
        <f t="shared" si="37"/>
        <v xml:space="preserve"> </v>
      </c>
      <c r="DU18" s="692"/>
      <c r="DV18" s="702"/>
      <c r="DX18" s="60" t="s">
        <v>366</v>
      </c>
      <c r="DY18" s="84" t="s">
        <v>17</v>
      </c>
      <c r="DZ18" s="60" t="s">
        <v>8</v>
      </c>
      <c r="EA18" s="61" t="s">
        <v>18</v>
      </c>
      <c r="EB18" s="404">
        <v>270</v>
      </c>
      <c r="EC18" s="62"/>
      <c r="ED18" s="63">
        <f t="shared" si="38"/>
        <v>270</v>
      </c>
      <c r="EE18" s="63">
        <f>SUM(ED17:ED18)</f>
        <v>7398</v>
      </c>
      <c r="EF18" s="62"/>
      <c r="EG18" s="64">
        <f>ED18/EE$18</f>
        <v>3.6496350364963501E-2</v>
      </c>
      <c r="EH18" s="62"/>
      <c r="EI18" s="405">
        <v>0</v>
      </c>
      <c r="EJ18" s="63"/>
      <c r="EK18" s="63">
        <f>ROUND(EI17*EG18,0)</f>
        <v>56130</v>
      </c>
      <c r="EL18" s="65"/>
      <c r="EM18" s="160"/>
      <c r="EN18" s="160"/>
      <c r="EO18" s="128"/>
      <c r="EP18" s="356"/>
      <c r="EQ18" s="356"/>
      <c r="ER18" s="356"/>
      <c r="ES18" s="302" t="s">
        <v>376</v>
      </c>
      <c r="ET18" s="301" t="s">
        <v>377</v>
      </c>
      <c r="EU18" s="303">
        <v>3644984</v>
      </c>
      <c r="EX18" s="310"/>
    </row>
    <row r="19" spans="1:154" ht="15">
      <c r="A19" s="77" t="s">
        <v>380</v>
      </c>
      <c r="B19" s="7" t="s">
        <v>381</v>
      </c>
      <c r="C19" s="218">
        <v>12857</v>
      </c>
      <c r="D19" s="218">
        <v>12857</v>
      </c>
      <c r="E19" s="218">
        <v>0</v>
      </c>
      <c r="F19" s="8">
        <f t="shared" si="0"/>
        <v>12857</v>
      </c>
      <c r="G19" s="8"/>
      <c r="H19" s="417">
        <f t="shared" si="1"/>
        <v>12857</v>
      </c>
      <c r="I19" s="12"/>
      <c r="K19" s="430" t="s">
        <v>380</v>
      </c>
      <c r="L19" s="431" t="s">
        <v>381</v>
      </c>
      <c r="M19" s="432">
        <v>4340202864</v>
      </c>
      <c r="N19" s="432">
        <v>69712000</v>
      </c>
      <c r="O19" s="434">
        <f t="shared" si="39"/>
        <v>4270490864</v>
      </c>
      <c r="P19" s="707">
        <v>2005</v>
      </c>
      <c r="Q19" s="436">
        <v>0.87860000000000005</v>
      </c>
      <c r="R19" s="100">
        <v>4860563242</v>
      </c>
      <c r="S19" s="438">
        <f t="shared" si="40"/>
        <v>69712000</v>
      </c>
      <c r="T19" s="432">
        <v>167352173</v>
      </c>
      <c r="U19" s="432">
        <v>1007166915</v>
      </c>
      <c r="V19" s="437">
        <f t="shared" si="2"/>
        <v>6104794330</v>
      </c>
      <c r="X19" s="466" t="s">
        <v>380</v>
      </c>
      <c r="Y19" s="467" t="s">
        <v>381</v>
      </c>
      <c r="Z19" s="468">
        <v>6104794330</v>
      </c>
      <c r="AA19" s="469">
        <f t="shared" si="3"/>
        <v>34247896.191300005</v>
      </c>
      <c r="AB19" s="468">
        <v>13494483</v>
      </c>
      <c r="AC19" s="468">
        <v>499079</v>
      </c>
      <c r="AD19" s="37">
        <f t="shared" si="4"/>
        <v>48241458.191300005</v>
      </c>
      <c r="AE19" s="714">
        <v>12857</v>
      </c>
      <c r="AF19" s="467">
        <f t="shared" si="5"/>
        <v>3752</v>
      </c>
      <c r="AG19" s="471">
        <f t="shared" si="6"/>
        <v>0.72350000000000003</v>
      </c>
      <c r="AI19" s="552" t="s">
        <v>380</v>
      </c>
      <c r="AJ19" s="553" t="s">
        <v>381</v>
      </c>
      <c r="AK19" s="541">
        <v>47447834.928400002</v>
      </c>
      <c r="AL19" s="541">
        <v>12857</v>
      </c>
      <c r="AM19" s="554">
        <f t="shared" si="7"/>
        <v>3690</v>
      </c>
      <c r="AN19" s="555">
        <f t="shared" si="8"/>
        <v>0.72409999999999997</v>
      </c>
      <c r="AO19" s="556">
        <v>0.61929999999999996</v>
      </c>
      <c r="AP19" s="557">
        <v>0.82740000000000002</v>
      </c>
      <c r="AQ19" s="555">
        <f t="shared" si="9"/>
        <v>0.76519999999999999</v>
      </c>
      <c r="AR19" s="558">
        <f t="shared" si="10"/>
        <v>0.76519999999999999</v>
      </c>
      <c r="AS19" s="559">
        <f t="shared" si="11"/>
        <v>1251.5899999999999</v>
      </c>
      <c r="AT19" s="560">
        <f t="shared" si="12"/>
        <v>384.05000000000018</v>
      </c>
      <c r="AU19" s="561">
        <f t="shared" si="13"/>
        <v>4937731</v>
      </c>
      <c r="AV19" s="717">
        <v>1</v>
      </c>
      <c r="AW19" s="554">
        <f t="shared" si="42"/>
        <v>4937731</v>
      </c>
      <c r="AX19" s="563" t="s">
        <v>653</v>
      </c>
      <c r="AY19" s="204">
        <f t="shared" si="14"/>
        <v>0</v>
      </c>
      <c r="AZ19" s="554">
        <f t="shared" si="41"/>
        <v>4937731</v>
      </c>
      <c r="BB19" s="234" t="s">
        <v>380</v>
      </c>
      <c r="BC19" s="235" t="s">
        <v>695</v>
      </c>
      <c r="BD19" s="227">
        <v>6104794330</v>
      </c>
      <c r="BE19" s="718">
        <v>471.59899999999999</v>
      </c>
      <c r="BF19" s="236">
        <f t="shared" si="15"/>
        <v>12944884</v>
      </c>
      <c r="BG19" s="230">
        <f t="shared" si="16"/>
        <v>0.61929999999999996</v>
      </c>
      <c r="BH19" s="231"/>
      <c r="BI19" s="232">
        <v>13012</v>
      </c>
      <c r="BJ19" s="237">
        <f t="shared" si="17"/>
        <v>27.59</v>
      </c>
      <c r="BK19" s="232">
        <v>79298</v>
      </c>
      <c r="BL19" s="238">
        <f t="shared" si="18"/>
        <v>168</v>
      </c>
      <c r="BN19" s="491" t="s">
        <v>380</v>
      </c>
      <c r="BO19" s="492" t="s">
        <v>381</v>
      </c>
      <c r="BP19" s="493">
        <v>0.91869999999999996</v>
      </c>
      <c r="BQ19" s="493">
        <v>0.88880000000000003</v>
      </c>
      <c r="BR19" s="493">
        <v>0.85850000000000004</v>
      </c>
      <c r="BS19" s="126"/>
      <c r="BT19" s="494">
        <v>2005</v>
      </c>
      <c r="BU19" s="120">
        <f t="shared" si="19"/>
        <v>0.87860000000000005</v>
      </c>
      <c r="BV19" s="495"/>
      <c r="BW19" s="496">
        <v>0.65990000000000004</v>
      </c>
      <c r="BX19" s="497">
        <f t="shared" si="20"/>
        <v>0.57999999999999996</v>
      </c>
      <c r="BY19" s="498">
        <f t="shared" si="21"/>
        <v>1.0584</v>
      </c>
      <c r="CA19" s="264" t="s">
        <v>380</v>
      </c>
      <c r="CB19" s="265" t="s">
        <v>695</v>
      </c>
      <c r="CC19" s="232">
        <v>26403</v>
      </c>
      <c r="CD19" s="232">
        <v>26625</v>
      </c>
      <c r="CE19" s="232">
        <v>27240</v>
      </c>
      <c r="CF19" s="266">
        <f t="shared" si="22"/>
        <v>26756</v>
      </c>
      <c r="CG19" s="267">
        <f t="shared" si="23"/>
        <v>0.82740000000000002</v>
      </c>
      <c r="CH19" s="263"/>
      <c r="CI19" s="268">
        <f t="shared" si="24"/>
        <v>-484</v>
      </c>
      <c r="CJ19" s="267">
        <f t="shared" si="25"/>
        <v>-1.78E-2</v>
      </c>
      <c r="CL19" s="642" t="s">
        <v>380</v>
      </c>
      <c r="CM19" s="643" t="s">
        <v>695</v>
      </c>
      <c r="CN19" s="644">
        <v>0.76519999999999999</v>
      </c>
      <c r="CO19" s="636"/>
      <c r="CP19" s="645">
        <v>12857</v>
      </c>
      <c r="CQ19" s="645">
        <v>13799727</v>
      </c>
      <c r="CR19" s="645">
        <v>0</v>
      </c>
      <c r="CS19" s="647">
        <f t="shared" si="26"/>
        <v>13799727</v>
      </c>
      <c r="CT19" s="648">
        <f t="shared" si="27"/>
        <v>1073.32</v>
      </c>
      <c r="CU19" s="649"/>
      <c r="CV19" s="21">
        <f t="shared" si="28"/>
        <v>1251.5899999999999</v>
      </c>
      <c r="CW19" s="121">
        <f t="shared" si="29"/>
        <v>384.05000000000018</v>
      </c>
      <c r="CX19" s="19">
        <f t="shared" si="30"/>
        <v>0.85799999999999998</v>
      </c>
      <c r="CY19" s="14"/>
      <c r="CZ19" s="650">
        <v>0.57999999999999996</v>
      </c>
      <c r="DA19" s="653">
        <f t="shared" si="31"/>
        <v>1</v>
      </c>
      <c r="DB19" s="641"/>
      <c r="DC19" s="19">
        <f t="shared" si="32"/>
        <v>1</v>
      </c>
      <c r="DE19" s="680" t="s">
        <v>380</v>
      </c>
      <c r="DF19" s="681" t="s">
        <v>381</v>
      </c>
      <c r="DG19" s="670" t="s">
        <v>201</v>
      </c>
      <c r="DH19" s="671">
        <v>1</v>
      </c>
      <c r="DI19" s="672"/>
      <c r="DJ19" s="673">
        <v>0.65990000000000004</v>
      </c>
      <c r="DK19" s="722">
        <v>0.9173</v>
      </c>
      <c r="DL19" s="682">
        <f t="shared" si="33"/>
        <v>0.60499999999999998</v>
      </c>
      <c r="DM19" s="683">
        <f t="shared" si="34"/>
        <v>0.60499999999999998</v>
      </c>
      <c r="DN19" s="684"/>
      <c r="DO19" s="676">
        <v>0.65990000000000004</v>
      </c>
      <c r="DP19" s="677">
        <v>0.87860000000000005</v>
      </c>
      <c r="DQ19" s="682">
        <f t="shared" si="35"/>
        <v>0.57999999999999996</v>
      </c>
      <c r="DR19" s="679" t="str">
        <f t="shared" si="36"/>
        <v xml:space="preserve"> </v>
      </c>
      <c r="DS19" s="352"/>
      <c r="DT19" s="701" t="str">
        <f t="shared" si="37"/>
        <v xml:space="preserve"> </v>
      </c>
      <c r="DU19" s="692"/>
      <c r="DV19" s="702"/>
      <c r="DX19" s="66" t="s">
        <v>368</v>
      </c>
      <c r="DY19" s="85" t="s">
        <v>368</v>
      </c>
      <c r="DZ19" s="66" t="s">
        <v>901</v>
      </c>
      <c r="EA19" s="67" t="s">
        <v>369</v>
      </c>
      <c r="EB19" s="404">
        <v>2861</v>
      </c>
      <c r="EC19" s="68"/>
      <c r="ED19" s="69">
        <f t="shared" si="38"/>
        <v>2861</v>
      </c>
      <c r="EE19" s="69">
        <f>SUM(ED19)</f>
        <v>2861</v>
      </c>
      <c r="EF19" s="68"/>
      <c r="EG19" s="70"/>
      <c r="EH19" s="68"/>
      <c r="EI19" s="405">
        <v>1590573</v>
      </c>
      <c r="EJ19" s="69"/>
      <c r="EK19" s="69">
        <f>ROUND(EI19,0)</f>
        <v>1590573</v>
      </c>
      <c r="EL19" s="69">
        <f>EK19</f>
        <v>1590573</v>
      </c>
      <c r="EM19" s="161">
        <f>EL19-EI19</f>
        <v>0</v>
      </c>
      <c r="EN19" s="161"/>
      <c r="EO19" s="129"/>
      <c r="EP19" s="356"/>
      <c r="EQ19" s="356"/>
      <c r="ER19" s="356"/>
      <c r="ES19" s="302" t="s">
        <v>378</v>
      </c>
      <c r="ET19" s="301" t="s">
        <v>379</v>
      </c>
      <c r="EU19" s="303">
        <v>0</v>
      </c>
      <c r="EX19" s="310"/>
    </row>
    <row r="20" spans="1:154" ht="15">
      <c r="A20" s="77" t="s">
        <v>382</v>
      </c>
      <c r="B20" s="7" t="s">
        <v>383</v>
      </c>
      <c r="C20" s="218">
        <v>1914</v>
      </c>
      <c r="D20" s="218">
        <v>1914</v>
      </c>
      <c r="E20" s="218">
        <v>0</v>
      </c>
      <c r="F20" s="8">
        <f t="shared" si="0"/>
        <v>1914</v>
      </c>
      <c r="G20" s="8"/>
      <c r="H20" s="417">
        <f t="shared" si="1"/>
        <v>1914</v>
      </c>
      <c r="I20" s="12"/>
      <c r="K20" s="430" t="s">
        <v>382</v>
      </c>
      <c r="L20" s="431" t="s">
        <v>383</v>
      </c>
      <c r="M20" s="432">
        <v>994346782</v>
      </c>
      <c r="N20" s="432">
        <v>61186549</v>
      </c>
      <c r="O20" s="434">
        <f t="shared" si="39"/>
        <v>933160233</v>
      </c>
      <c r="P20" s="707">
        <v>2007</v>
      </c>
      <c r="Q20" s="436">
        <v>0.9607</v>
      </c>
      <c r="R20" s="100">
        <v>971333645</v>
      </c>
      <c r="S20" s="438">
        <f t="shared" si="40"/>
        <v>61186549</v>
      </c>
      <c r="T20" s="432">
        <v>13801520</v>
      </c>
      <c r="U20" s="432">
        <v>112663178</v>
      </c>
      <c r="V20" s="437">
        <f t="shared" si="2"/>
        <v>1158984892</v>
      </c>
      <c r="X20" s="466" t="s">
        <v>382</v>
      </c>
      <c r="Y20" s="467" t="s">
        <v>383</v>
      </c>
      <c r="Z20" s="468">
        <v>1158984892</v>
      </c>
      <c r="AA20" s="469">
        <f t="shared" si="3"/>
        <v>6501905.2441200009</v>
      </c>
      <c r="AB20" s="468">
        <v>2032539</v>
      </c>
      <c r="AC20" s="468">
        <v>129638</v>
      </c>
      <c r="AD20" s="37">
        <f t="shared" si="4"/>
        <v>8664082.2441200018</v>
      </c>
      <c r="AE20" s="714">
        <v>1914</v>
      </c>
      <c r="AF20" s="467">
        <f t="shared" si="5"/>
        <v>4527</v>
      </c>
      <c r="AG20" s="471">
        <f t="shared" si="6"/>
        <v>0.87290000000000001</v>
      </c>
      <c r="AI20" s="552" t="s">
        <v>382</v>
      </c>
      <c r="AJ20" s="553" t="s">
        <v>383</v>
      </c>
      <c r="AK20" s="541">
        <v>8513414.2081600018</v>
      </c>
      <c r="AL20" s="541">
        <v>1914</v>
      </c>
      <c r="AM20" s="554">
        <f t="shared" si="7"/>
        <v>4448</v>
      </c>
      <c r="AN20" s="555">
        <f t="shared" si="8"/>
        <v>0.87280000000000002</v>
      </c>
      <c r="AO20" s="556">
        <v>0.23039999999999999</v>
      </c>
      <c r="AP20" s="557">
        <v>0.89759999999999995</v>
      </c>
      <c r="AQ20" s="555">
        <f t="shared" si="9"/>
        <v>0.82090000000000007</v>
      </c>
      <c r="AR20" s="558">
        <f t="shared" si="10"/>
        <v>0.82090000000000007</v>
      </c>
      <c r="AS20" s="559">
        <f t="shared" si="11"/>
        <v>1342.7</v>
      </c>
      <c r="AT20" s="560">
        <f t="shared" si="12"/>
        <v>292.94000000000005</v>
      </c>
      <c r="AU20" s="561">
        <f t="shared" si="13"/>
        <v>560687</v>
      </c>
      <c r="AV20" s="717">
        <v>1</v>
      </c>
      <c r="AW20" s="554">
        <f t="shared" si="42"/>
        <v>560687</v>
      </c>
      <c r="AX20" s="563" t="s">
        <v>653</v>
      </c>
      <c r="AY20" s="204">
        <f t="shared" si="14"/>
        <v>0</v>
      </c>
      <c r="AZ20" s="554">
        <f t="shared" si="41"/>
        <v>560687</v>
      </c>
      <c r="BB20" s="234" t="s">
        <v>382</v>
      </c>
      <c r="BC20" s="235" t="s">
        <v>696</v>
      </c>
      <c r="BD20" s="227">
        <v>1158984892</v>
      </c>
      <c r="BE20" s="718">
        <v>240.67699999999999</v>
      </c>
      <c r="BF20" s="236">
        <f t="shared" si="15"/>
        <v>4815520</v>
      </c>
      <c r="BG20" s="230">
        <f t="shared" si="16"/>
        <v>0.23039999999999999</v>
      </c>
      <c r="BH20" s="231"/>
      <c r="BI20" s="232">
        <v>1901</v>
      </c>
      <c r="BJ20" s="237">
        <f t="shared" si="17"/>
        <v>7.9</v>
      </c>
      <c r="BK20" s="232">
        <v>9284</v>
      </c>
      <c r="BL20" s="238">
        <f t="shared" si="18"/>
        <v>39</v>
      </c>
      <c r="BN20" s="491" t="s">
        <v>382</v>
      </c>
      <c r="BO20" s="492" t="s">
        <v>383</v>
      </c>
      <c r="BP20" s="493">
        <v>0.49780000000000002</v>
      </c>
      <c r="BQ20" s="493">
        <v>1</v>
      </c>
      <c r="BR20" s="493">
        <v>0.94110000000000005</v>
      </c>
      <c r="BS20" s="126"/>
      <c r="BT20" s="494">
        <v>2007</v>
      </c>
      <c r="BU20" s="120">
        <f t="shared" si="19"/>
        <v>0.9607</v>
      </c>
      <c r="BV20" s="495"/>
      <c r="BW20" s="496">
        <v>0.59</v>
      </c>
      <c r="BX20" s="497">
        <f t="shared" si="20"/>
        <v>0.56699999999999995</v>
      </c>
      <c r="BY20" s="498">
        <f t="shared" si="21"/>
        <v>1.0347</v>
      </c>
      <c r="CA20" s="264" t="s">
        <v>382</v>
      </c>
      <c r="CB20" s="265" t="s">
        <v>696</v>
      </c>
      <c r="CC20" s="232">
        <v>27595</v>
      </c>
      <c r="CD20" s="232">
        <v>29103</v>
      </c>
      <c r="CE20" s="232">
        <v>30377</v>
      </c>
      <c r="CF20" s="266">
        <f t="shared" si="22"/>
        <v>29025</v>
      </c>
      <c r="CG20" s="267">
        <f t="shared" si="23"/>
        <v>0.89759999999999995</v>
      </c>
      <c r="CH20" s="263"/>
      <c r="CI20" s="268">
        <f t="shared" si="24"/>
        <v>-1352</v>
      </c>
      <c r="CJ20" s="267">
        <f t="shared" si="25"/>
        <v>-4.4499999999999998E-2</v>
      </c>
      <c r="CL20" s="642" t="s">
        <v>382</v>
      </c>
      <c r="CM20" s="643" t="s">
        <v>696</v>
      </c>
      <c r="CN20" s="644">
        <v>0.82090000000000007</v>
      </c>
      <c r="CO20" s="636"/>
      <c r="CP20" s="645">
        <v>1914</v>
      </c>
      <c r="CQ20" s="645">
        <v>1331914</v>
      </c>
      <c r="CR20" s="645">
        <v>0</v>
      </c>
      <c r="CS20" s="647">
        <f t="shared" si="26"/>
        <v>1331914</v>
      </c>
      <c r="CT20" s="648">
        <f t="shared" si="27"/>
        <v>695.88</v>
      </c>
      <c r="CU20" s="649"/>
      <c r="CV20" s="21">
        <f t="shared" si="28"/>
        <v>1342.7</v>
      </c>
      <c r="CW20" s="121">
        <f t="shared" si="29"/>
        <v>292.94000000000005</v>
      </c>
      <c r="CX20" s="19">
        <f t="shared" si="30"/>
        <v>0.51800000000000002</v>
      </c>
      <c r="CY20" s="14"/>
      <c r="CZ20" s="650">
        <v>0.56699999999999995</v>
      </c>
      <c r="DA20" s="653">
        <f t="shared" si="31"/>
        <v>1</v>
      </c>
      <c r="DB20" s="641"/>
      <c r="DC20" s="19">
        <f t="shared" si="32"/>
        <v>1</v>
      </c>
      <c r="DE20" s="680" t="s">
        <v>382</v>
      </c>
      <c r="DF20" s="681" t="s">
        <v>383</v>
      </c>
      <c r="DG20" s="670" t="s">
        <v>201</v>
      </c>
      <c r="DH20" s="671">
        <v>1</v>
      </c>
      <c r="DI20" s="672"/>
      <c r="DJ20" s="673">
        <v>0.59</v>
      </c>
      <c r="DK20" s="722">
        <v>1</v>
      </c>
      <c r="DL20" s="682">
        <f t="shared" si="33"/>
        <v>0.59</v>
      </c>
      <c r="DM20" s="683">
        <f t="shared" si="34"/>
        <v>0.59</v>
      </c>
      <c r="DN20" s="684"/>
      <c r="DO20" s="676">
        <v>0.59</v>
      </c>
      <c r="DP20" s="677">
        <v>0.9607</v>
      </c>
      <c r="DQ20" s="682">
        <f t="shared" si="35"/>
        <v>0.56699999999999995</v>
      </c>
      <c r="DR20" s="679" t="str">
        <f t="shared" si="36"/>
        <v xml:space="preserve"> </v>
      </c>
      <c r="DS20" s="352"/>
      <c r="DT20" s="701" t="str">
        <f t="shared" si="37"/>
        <v xml:space="preserve"> </v>
      </c>
      <c r="DU20" s="692"/>
      <c r="DV20" s="702" t="s">
        <v>293</v>
      </c>
      <c r="DX20" s="66" t="s">
        <v>370</v>
      </c>
      <c r="DY20" s="85" t="s">
        <v>370</v>
      </c>
      <c r="DZ20" s="66" t="s">
        <v>901</v>
      </c>
      <c r="EA20" s="67" t="s">
        <v>371</v>
      </c>
      <c r="EB20" s="404">
        <v>5157</v>
      </c>
      <c r="EC20" s="68"/>
      <c r="ED20" s="69">
        <f t="shared" si="38"/>
        <v>5157</v>
      </c>
      <c r="EE20" s="69">
        <f>SUM(ED20)</f>
        <v>5157</v>
      </c>
      <c r="EF20" s="68"/>
      <c r="EG20" s="70"/>
      <c r="EH20" s="68"/>
      <c r="EI20" s="405">
        <v>2184660</v>
      </c>
      <c r="EJ20" s="69"/>
      <c r="EK20" s="69">
        <f>ROUND(EI20,0)</f>
        <v>2184660</v>
      </c>
      <c r="EL20" s="69">
        <f>EK20</f>
        <v>2184660</v>
      </c>
      <c r="EM20" s="161">
        <f>EL20-EI20</f>
        <v>0</v>
      </c>
      <c r="EN20" s="161"/>
      <c r="EO20" s="129"/>
      <c r="EP20" s="356"/>
      <c r="EQ20" s="356"/>
      <c r="ER20" s="356"/>
      <c r="ES20" s="302" t="s">
        <v>795</v>
      </c>
      <c r="ET20" s="301" t="s">
        <v>796</v>
      </c>
      <c r="EU20" s="303">
        <v>250480</v>
      </c>
      <c r="EX20" s="310"/>
    </row>
    <row r="21" spans="1:154" ht="15">
      <c r="A21" s="77" t="s">
        <v>384</v>
      </c>
      <c r="B21" s="7" t="s">
        <v>385</v>
      </c>
      <c r="C21" s="218">
        <v>8441</v>
      </c>
      <c r="D21" s="218">
        <v>8758</v>
      </c>
      <c r="E21" s="218">
        <v>0</v>
      </c>
      <c r="F21" s="8">
        <f t="shared" si="0"/>
        <v>8758</v>
      </c>
      <c r="G21" s="8"/>
      <c r="H21" s="417">
        <f t="shared" si="1"/>
        <v>8758</v>
      </c>
      <c r="I21" s="12"/>
      <c r="K21" s="430" t="s">
        <v>384</v>
      </c>
      <c r="L21" s="431" t="s">
        <v>385</v>
      </c>
      <c r="M21" s="432">
        <v>17958178976</v>
      </c>
      <c r="N21" s="432">
        <v>72487688</v>
      </c>
      <c r="O21" s="434">
        <f t="shared" si="39"/>
        <v>17885691288</v>
      </c>
      <c r="P21" s="707">
        <v>2007</v>
      </c>
      <c r="Q21" s="436">
        <v>0.98929999999999996</v>
      </c>
      <c r="R21" s="100">
        <v>18079138065</v>
      </c>
      <c r="S21" s="438">
        <f t="shared" si="40"/>
        <v>72487688</v>
      </c>
      <c r="T21" s="432">
        <v>135389122</v>
      </c>
      <c r="U21" s="432">
        <v>1005175911</v>
      </c>
      <c r="V21" s="437">
        <f t="shared" si="2"/>
        <v>19292190786</v>
      </c>
      <c r="X21" s="466" t="s">
        <v>384</v>
      </c>
      <c r="Y21" s="467" t="s">
        <v>665</v>
      </c>
      <c r="Z21" s="468">
        <v>19292190786</v>
      </c>
      <c r="AA21" s="469">
        <f t="shared" si="3"/>
        <v>108229190.30946001</v>
      </c>
      <c r="AB21" s="468">
        <v>16990410</v>
      </c>
      <c r="AC21" s="468">
        <v>704011</v>
      </c>
      <c r="AD21" s="37">
        <f t="shared" si="4"/>
        <v>125923611.30946001</v>
      </c>
      <c r="AE21" s="714">
        <v>8758</v>
      </c>
      <c r="AF21" s="467">
        <f t="shared" si="5"/>
        <v>14378</v>
      </c>
      <c r="AG21" s="471">
        <f t="shared" si="6"/>
        <v>2.7725</v>
      </c>
      <c r="AI21" s="552" t="s">
        <v>384</v>
      </c>
      <c r="AJ21" s="553" t="s">
        <v>665</v>
      </c>
      <c r="AK21" s="541">
        <v>123415626.50728001</v>
      </c>
      <c r="AL21" s="541">
        <v>8758</v>
      </c>
      <c r="AM21" s="554">
        <f t="shared" si="7"/>
        <v>14092</v>
      </c>
      <c r="AN21" s="555">
        <f t="shared" si="8"/>
        <v>2.7652999999999999</v>
      </c>
      <c r="AO21" s="556">
        <v>1.7753000000000001</v>
      </c>
      <c r="AP21" s="557">
        <v>1.0019</v>
      </c>
      <c r="AQ21" s="555">
        <f t="shared" si="9"/>
        <v>1.7846</v>
      </c>
      <c r="AR21" s="558" t="str">
        <f t="shared" si="10"/>
        <v/>
      </c>
      <c r="AS21" s="559" t="str">
        <f t="shared" si="11"/>
        <v/>
      </c>
      <c r="AT21" s="560" t="str">
        <f t="shared" si="12"/>
        <v/>
      </c>
      <c r="AU21" s="561">
        <f t="shared" si="13"/>
        <v>0</v>
      </c>
      <c r="AV21" s="717" t="s">
        <v>4</v>
      </c>
      <c r="AW21" s="554">
        <f t="shared" si="42"/>
        <v>0</v>
      </c>
      <c r="AX21" s="563" t="s">
        <v>653</v>
      </c>
      <c r="AY21" s="204">
        <f t="shared" si="14"/>
        <v>0</v>
      </c>
      <c r="AZ21" s="554">
        <f t="shared" si="41"/>
        <v>0</v>
      </c>
      <c r="BB21" s="234" t="s">
        <v>384</v>
      </c>
      <c r="BC21" s="235" t="s">
        <v>697</v>
      </c>
      <c r="BD21" s="227">
        <v>19292190786</v>
      </c>
      <c r="BE21" s="718">
        <v>519.84100000000001</v>
      </c>
      <c r="BF21" s="236">
        <f t="shared" si="15"/>
        <v>37111715</v>
      </c>
      <c r="BG21" s="230">
        <f t="shared" si="16"/>
        <v>1.7753000000000001</v>
      </c>
      <c r="BH21" s="231"/>
      <c r="BI21" s="232">
        <v>8522</v>
      </c>
      <c r="BJ21" s="237">
        <f t="shared" si="17"/>
        <v>16.39</v>
      </c>
      <c r="BK21" s="232">
        <v>63558</v>
      </c>
      <c r="BL21" s="238">
        <f t="shared" si="18"/>
        <v>122</v>
      </c>
      <c r="BN21" s="491" t="s">
        <v>384</v>
      </c>
      <c r="BO21" s="492" t="s">
        <v>665</v>
      </c>
      <c r="BP21" s="493">
        <v>0.60440000000000005</v>
      </c>
      <c r="BQ21" s="493">
        <v>1</v>
      </c>
      <c r="BR21" s="493">
        <v>0.98399999999999999</v>
      </c>
      <c r="BS21" s="126"/>
      <c r="BT21" s="494">
        <v>2007</v>
      </c>
      <c r="BU21" s="120">
        <f t="shared" si="19"/>
        <v>0.98929999999999996</v>
      </c>
      <c r="BV21" s="495"/>
      <c r="BW21" s="496">
        <v>0.23</v>
      </c>
      <c r="BX21" s="497">
        <f t="shared" si="20"/>
        <v>0.22800000000000001</v>
      </c>
      <c r="BY21" s="498">
        <f t="shared" si="21"/>
        <v>0.41610000000000003</v>
      </c>
      <c r="CA21" s="264" t="s">
        <v>384</v>
      </c>
      <c r="CB21" s="265" t="s">
        <v>697</v>
      </c>
      <c r="CC21" s="232">
        <v>30693</v>
      </c>
      <c r="CD21" s="232">
        <v>32259</v>
      </c>
      <c r="CE21" s="232">
        <v>34241</v>
      </c>
      <c r="CF21" s="266">
        <f t="shared" si="22"/>
        <v>32397.666666666668</v>
      </c>
      <c r="CG21" s="267">
        <f t="shared" si="23"/>
        <v>1.0019</v>
      </c>
      <c r="CH21" s="263"/>
      <c r="CI21" s="268">
        <f t="shared" si="24"/>
        <v>-1843.3333333333321</v>
      </c>
      <c r="CJ21" s="267">
        <f t="shared" si="25"/>
        <v>-5.3800000000000001E-2</v>
      </c>
      <c r="CL21" s="642" t="s">
        <v>384</v>
      </c>
      <c r="CM21" s="643" t="s">
        <v>697</v>
      </c>
      <c r="CN21" s="644" t="s">
        <v>4</v>
      </c>
      <c r="CO21" s="636"/>
      <c r="CP21" s="645">
        <v>8758</v>
      </c>
      <c r="CQ21" s="645">
        <v>19355211</v>
      </c>
      <c r="CR21" s="645">
        <v>0</v>
      </c>
      <c r="CS21" s="647">
        <f t="shared" si="26"/>
        <v>19355211</v>
      </c>
      <c r="CT21" s="648">
        <f t="shared" si="27"/>
        <v>2210</v>
      </c>
      <c r="CU21" s="649"/>
      <c r="CV21" s="21" t="str">
        <f t="shared" si="28"/>
        <v/>
      </c>
      <c r="CW21" s="121" t="str">
        <f t="shared" si="29"/>
        <v/>
      </c>
      <c r="CX21" s="19" t="str">
        <f t="shared" si="30"/>
        <v/>
      </c>
      <c r="CY21" s="14"/>
      <c r="CZ21" s="650">
        <v>0.22800000000000001</v>
      </c>
      <c r="DA21" s="653" t="str">
        <f t="shared" si="31"/>
        <v/>
      </c>
      <c r="DB21" s="641"/>
      <c r="DC21" s="19" t="str">
        <f t="shared" si="32"/>
        <v/>
      </c>
      <c r="DE21" s="680" t="s">
        <v>384</v>
      </c>
      <c r="DF21" s="681" t="s">
        <v>665</v>
      </c>
      <c r="DG21" s="670" t="s">
        <v>653</v>
      </c>
      <c r="DH21" s="671" t="s">
        <v>4</v>
      </c>
      <c r="DI21" s="672"/>
      <c r="DJ21" s="673">
        <v>0.23</v>
      </c>
      <c r="DK21" s="722">
        <v>1</v>
      </c>
      <c r="DL21" s="682">
        <f t="shared" si="33"/>
        <v>0.23</v>
      </c>
      <c r="DM21" s="683" t="str">
        <f t="shared" si="34"/>
        <v xml:space="preserve"> </v>
      </c>
      <c r="DN21" s="684"/>
      <c r="DO21" s="676">
        <v>0.23</v>
      </c>
      <c r="DP21" s="677">
        <v>0.98929999999999996</v>
      </c>
      <c r="DQ21" s="682">
        <f t="shared" si="35"/>
        <v>0.22800000000000001</v>
      </c>
      <c r="DR21" s="679">
        <f t="shared" si="36"/>
        <v>0.22800000000000001</v>
      </c>
      <c r="DS21" s="352"/>
      <c r="DT21" s="701" t="str">
        <f t="shared" si="37"/>
        <v xml:space="preserve"> </v>
      </c>
      <c r="DU21" s="692"/>
      <c r="DV21" s="702"/>
      <c r="DX21" s="71" t="s">
        <v>372</v>
      </c>
      <c r="DY21" s="86" t="s">
        <v>372</v>
      </c>
      <c r="DZ21" s="71" t="s">
        <v>901</v>
      </c>
      <c r="EA21" s="72" t="s">
        <v>373</v>
      </c>
      <c r="EB21" s="404">
        <v>12087</v>
      </c>
      <c r="EC21" s="56"/>
      <c r="ED21" s="57">
        <f t="shared" si="38"/>
        <v>12087</v>
      </c>
      <c r="EE21" s="57"/>
      <c r="EF21" s="56"/>
      <c r="EG21" s="73">
        <f>ED21/EE22</f>
        <v>0.92962621135209966</v>
      </c>
      <c r="EH21" s="56"/>
      <c r="EI21" s="405">
        <v>0</v>
      </c>
      <c r="EJ21" s="57"/>
      <c r="EK21" s="57">
        <f>ROUND(EI21*EG21,0)</f>
        <v>0</v>
      </c>
      <c r="EL21" s="57">
        <f>EK21+EK22</f>
        <v>0</v>
      </c>
      <c r="EM21" s="158">
        <f>EL21-EI21</f>
        <v>0</v>
      </c>
      <c r="EN21" s="158"/>
      <c r="EO21" s="58"/>
      <c r="EP21" s="356"/>
      <c r="EQ21" s="356"/>
      <c r="ER21" s="356"/>
      <c r="ES21" s="302" t="s">
        <v>380</v>
      </c>
      <c r="ET21" s="301" t="s">
        <v>381</v>
      </c>
      <c r="EU21" s="303">
        <v>4937731</v>
      </c>
      <c r="EX21" s="310"/>
    </row>
    <row r="22" spans="1:154" ht="15">
      <c r="A22" s="77" t="s">
        <v>386</v>
      </c>
      <c r="B22" s="7" t="s">
        <v>387</v>
      </c>
      <c r="C22" s="218">
        <v>3075</v>
      </c>
      <c r="D22" s="218">
        <v>3075</v>
      </c>
      <c r="E22" s="218">
        <v>0</v>
      </c>
      <c r="F22" s="8">
        <f t="shared" si="0"/>
        <v>3075</v>
      </c>
      <c r="G22" s="8"/>
      <c r="H22" s="417">
        <f t="shared" si="1"/>
        <v>3075</v>
      </c>
      <c r="I22" s="12"/>
      <c r="K22" s="430" t="s">
        <v>386</v>
      </c>
      <c r="L22" s="431" t="s">
        <v>387</v>
      </c>
      <c r="M22" s="432">
        <v>1229454969</v>
      </c>
      <c r="N22" s="432">
        <v>46600976</v>
      </c>
      <c r="O22" s="434">
        <f t="shared" si="39"/>
        <v>1182853993</v>
      </c>
      <c r="P22" s="707">
        <v>2008</v>
      </c>
      <c r="Q22" s="436">
        <v>1</v>
      </c>
      <c r="R22" s="100">
        <v>1182853993</v>
      </c>
      <c r="S22" s="438">
        <f t="shared" si="40"/>
        <v>46600976</v>
      </c>
      <c r="T22" s="432">
        <v>60386813</v>
      </c>
      <c r="U22" s="432">
        <v>172712459</v>
      </c>
      <c r="V22" s="437">
        <f t="shared" si="2"/>
        <v>1462554241</v>
      </c>
      <c r="X22" s="466" t="s">
        <v>386</v>
      </c>
      <c r="Y22" s="467" t="s">
        <v>387</v>
      </c>
      <c r="Z22" s="468">
        <v>1462554241</v>
      </c>
      <c r="AA22" s="469">
        <f t="shared" si="3"/>
        <v>8204929.2920100009</v>
      </c>
      <c r="AB22" s="468">
        <v>3996674</v>
      </c>
      <c r="AC22" s="468">
        <v>119051</v>
      </c>
      <c r="AD22" s="37">
        <f t="shared" si="4"/>
        <v>12320654.292010002</v>
      </c>
      <c r="AE22" s="714">
        <v>3075</v>
      </c>
      <c r="AF22" s="467">
        <f t="shared" si="5"/>
        <v>4007</v>
      </c>
      <c r="AG22" s="471">
        <f t="shared" si="6"/>
        <v>0.77270000000000005</v>
      </c>
      <c r="AI22" s="552" t="s">
        <v>386</v>
      </c>
      <c r="AJ22" s="553" t="s">
        <v>387</v>
      </c>
      <c r="AK22" s="541">
        <v>12130522.240680002</v>
      </c>
      <c r="AL22" s="541">
        <v>3075</v>
      </c>
      <c r="AM22" s="554">
        <f t="shared" si="7"/>
        <v>3945</v>
      </c>
      <c r="AN22" s="555">
        <f t="shared" si="8"/>
        <v>0.77410000000000001</v>
      </c>
      <c r="AO22" s="556">
        <v>0.1648</v>
      </c>
      <c r="AP22" s="557">
        <v>0.76670000000000005</v>
      </c>
      <c r="AQ22" s="555">
        <f t="shared" si="9"/>
        <v>0.70950000000000002</v>
      </c>
      <c r="AR22" s="558">
        <f t="shared" si="10"/>
        <v>0.70950000000000002</v>
      </c>
      <c r="AS22" s="559">
        <f t="shared" si="11"/>
        <v>1160.49</v>
      </c>
      <c r="AT22" s="560">
        <f t="shared" si="12"/>
        <v>475.15000000000009</v>
      </c>
      <c r="AU22" s="561">
        <f t="shared" si="13"/>
        <v>1461086</v>
      </c>
      <c r="AV22" s="717">
        <v>1</v>
      </c>
      <c r="AW22" s="554">
        <f t="shared" si="42"/>
        <v>1461086</v>
      </c>
      <c r="AX22" s="563" t="s">
        <v>653</v>
      </c>
      <c r="AY22" s="204">
        <f t="shared" si="14"/>
        <v>0</v>
      </c>
      <c r="AZ22" s="554">
        <f t="shared" si="41"/>
        <v>1461086</v>
      </c>
      <c r="BB22" s="234" t="s">
        <v>386</v>
      </c>
      <c r="BC22" s="235" t="s">
        <v>698</v>
      </c>
      <c r="BD22" s="227">
        <v>1462554241</v>
      </c>
      <c r="BE22" s="718">
        <v>424.666</v>
      </c>
      <c r="BF22" s="236">
        <f t="shared" si="15"/>
        <v>3444011</v>
      </c>
      <c r="BG22" s="230">
        <f t="shared" si="16"/>
        <v>0.1648</v>
      </c>
      <c r="BH22" s="231"/>
      <c r="BI22" s="232">
        <v>3128</v>
      </c>
      <c r="BJ22" s="237">
        <f t="shared" si="17"/>
        <v>7.37</v>
      </c>
      <c r="BK22" s="232">
        <v>23523</v>
      </c>
      <c r="BL22" s="238">
        <f t="shared" si="18"/>
        <v>55</v>
      </c>
      <c r="BN22" s="491" t="s">
        <v>386</v>
      </c>
      <c r="BO22" s="492" t="s">
        <v>387</v>
      </c>
      <c r="BP22" s="493">
        <v>0.94059999999999999</v>
      </c>
      <c r="BQ22" s="493">
        <v>0.88839999999999997</v>
      </c>
      <c r="BR22" s="493">
        <v>1</v>
      </c>
      <c r="BS22" s="126"/>
      <c r="BT22" s="494">
        <v>2008</v>
      </c>
      <c r="BU22" s="120">
        <f t="shared" si="19"/>
        <v>1</v>
      </c>
      <c r="BV22" s="495"/>
      <c r="BW22" s="496">
        <v>0.629</v>
      </c>
      <c r="BX22" s="497">
        <f t="shared" si="20"/>
        <v>0.629</v>
      </c>
      <c r="BY22" s="498">
        <f t="shared" si="21"/>
        <v>1.1477999999999999</v>
      </c>
      <c r="CA22" s="264" t="s">
        <v>386</v>
      </c>
      <c r="CB22" s="265" t="s">
        <v>698</v>
      </c>
      <c r="CC22" s="232">
        <v>23708</v>
      </c>
      <c r="CD22" s="232">
        <v>24749</v>
      </c>
      <c r="CE22" s="232">
        <v>25917</v>
      </c>
      <c r="CF22" s="266">
        <f t="shared" si="22"/>
        <v>24791.333333333332</v>
      </c>
      <c r="CG22" s="267">
        <f t="shared" si="23"/>
        <v>0.76670000000000005</v>
      </c>
      <c r="CH22" s="263"/>
      <c r="CI22" s="268">
        <f t="shared" si="24"/>
        <v>-1125.6666666666679</v>
      </c>
      <c r="CJ22" s="267">
        <f t="shared" si="25"/>
        <v>-4.3400000000000001E-2</v>
      </c>
      <c r="CL22" s="642" t="s">
        <v>386</v>
      </c>
      <c r="CM22" s="643" t="s">
        <v>698</v>
      </c>
      <c r="CN22" s="644">
        <v>0.70950000000000002</v>
      </c>
      <c r="CO22" s="636"/>
      <c r="CP22" s="645">
        <v>3075</v>
      </c>
      <c r="CQ22" s="645">
        <v>2636705</v>
      </c>
      <c r="CR22" s="645">
        <v>0</v>
      </c>
      <c r="CS22" s="647">
        <f t="shared" si="26"/>
        <v>2636705</v>
      </c>
      <c r="CT22" s="648">
        <f t="shared" si="27"/>
        <v>857.47</v>
      </c>
      <c r="CU22" s="649"/>
      <c r="CV22" s="21">
        <f t="shared" si="28"/>
        <v>1160.49</v>
      </c>
      <c r="CW22" s="121">
        <f t="shared" si="29"/>
        <v>475.15000000000009</v>
      </c>
      <c r="CX22" s="19">
        <f t="shared" si="30"/>
        <v>0.73899999999999999</v>
      </c>
      <c r="CY22" s="14"/>
      <c r="CZ22" s="650">
        <v>0.629</v>
      </c>
      <c r="DA22" s="653">
        <f t="shared" si="31"/>
        <v>1</v>
      </c>
      <c r="DB22" s="641"/>
      <c r="DC22" s="19">
        <f t="shared" si="32"/>
        <v>1</v>
      </c>
      <c r="DE22" s="680" t="s">
        <v>386</v>
      </c>
      <c r="DF22" s="681" t="s">
        <v>387</v>
      </c>
      <c r="DG22" s="670" t="s">
        <v>201</v>
      </c>
      <c r="DH22" s="671">
        <v>1</v>
      </c>
      <c r="DI22" s="672"/>
      <c r="DJ22" s="673">
        <v>0.67200000000000004</v>
      </c>
      <c r="DK22" s="722">
        <v>0.91310000000000002</v>
      </c>
      <c r="DL22" s="682">
        <f t="shared" si="33"/>
        <v>0.61399999999999999</v>
      </c>
      <c r="DM22" s="683">
        <f t="shared" si="34"/>
        <v>0.61399999999999999</v>
      </c>
      <c r="DN22" s="684"/>
      <c r="DO22" s="676">
        <v>0.629</v>
      </c>
      <c r="DP22" s="677">
        <v>1</v>
      </c>
      <c r="DQ22" s="682">
        <f t="shared" si="35"/>
        <v>0.629</v>
      </c>
      <c r="DR22" s="679" t="str">
        <f t="shared" si="36"/>
        <v xml:space="preserve"> </v>
      </c>
      <c r="DS22" s="352"/>
      <c r="DT22" s="701" t="str">
        <f t="shared" si="37"/>
        <v xml:space="preserve"> </v>
      </c>
      <c r="DU22" s="692"/>
      <c r="DV22" s="702" t="s">
        <v>817</v>
      </c>
      <c r="DX22" s="60" t="s">
        <v>372</v>
      </c>
      <c r="DY22" s="84" t="s">
        <v>19</v>
      </c>
      <c r="DZ22" s="60" t="s">
        <v>8</v>
      </c>
      <c r="EA22" s="61" t="s">
        <v>20</v>
      </c>
      <c r="EB22" s="404">
        <v>915</v>
      </c>
      <c r="EC22" s="62"/>
      <c r="ED22" s="63">
        <f t="shared" si="38"/>
        <v>915</v>
      </c>
      <c r="EE22" s="63">
        <f>SUM(ED21:ED22)</f>
        <v>13002</v>
      </c>
      <c r="EF22" s="62"/>
      <c r="EG22" s="64">
        <f>ED22/EE22</f>
        <v>7.0373788647900323E-2</v>
      </c>
      <c r="EH22" s="62"/>
      <c r="EI22" s="405">
        <v>0</v>
      </c>
      <c r="EJ22" s="63"/>
      <c r="EK22" s="63">
        <f>ROUND(EI21*EG22,0)</f>
        <v>0</v>
      </c>
      <c r="EL22" s="65"/>
      <c r="EM22" s="160"/>
      <c r="EN22" s="160"/>
      <c r="EO22" s="128"/>
      <c r="EP22" s="356"/>
      <c r="EQ22" s="356"/>
      <c r="ER22" s="356"/>
      <c r="ES22" s="302" t="s">
        <v>382</v>
      </c>
      <c r="ET22" s="301" t="s">
        <v>383</v>
      </c>
      <c r="EU22" s="303">
        <v>560687</v>
      </c>
      <c r="EX22" s="310"/>
    </row>
    <row r="23" spans="1:154" ht="15">
      <c r="A23" s="77" t="s">
        <v>388</v>
      </c>
      <c r="B23" s="7" t="s">
        <v>389</v>
      </c>
      <c r="C23" s="218">
        <v>17227</v>
      </c>
      <c r="D23" s="218">
        <v>24581</v>
      </c>
      <c r="E23" s="218">
        <v>0</v>
      </c>
      <c r="F23" s="8">
        <f t="shared" si="0"/>
        <v>24581</v>
      </c>
      <c r="G23" s="8"/>
      <c r="H23" s="417">
        <f t="shared" si="1"/>
        <v>24581</v>
      </c>
      <c r="I23" s="12"/>
      <c r="K23" s="430" t="s">
        <v>388</v>
      </c>
      <c r="L23" s="431" t="s">
        <v>389</v>
      </c>
      <c r="M23" s="432">
        <v>11702458684</v>
      </c>
      <c r="N23" s="432">
        <v>65418300</v>
      </c>
      <c r="O23" s="434">
        <f t="shared" si="39"/>
        <v>11637040384</v>
      </c>
      <c r="P23" s="707">
        <v>2007</v>
      </c>
      <c r="Q23" s="436">
        <v>0.97870000000000001</v>
      </c>
      <c r="R23" s="100">
        <v>11890303856</v>
      </c>
      <c r="S23" s="438">
        <f t="shared" si="40"/>
        <v>65418300</v>
      </c>
      <c r="T23" s="432">
        <v>794915394</v>
      </c>
      <c r="U23" s="432">
        <v>2260074463</v>
      </c>
      <c r="V23" s="437">
        <f t="shared" si="2"/>
        <v>15010712013</v>
      </c>
      <c r="X23" s="466" t="s">
        <v>388</v>
      </c>
      <c r="Y23" s="467" t="s">
        <v>389</v>
      </c>
      <c r="Z23" s="468">
        <v>15010712013</v>
      </c>
      <c r="AA23" s="469">
        <f t="shared" si="3"/>
        <v>84210094.392930001</v>
      </c>
      <c r="AB23" s="468">
        <v>33167506</v>
      </c>
      <c r="AC23" s="468">
        <v>1112732</v>
      </c>
      <c r="AD23" s="37">
        <f t="shared" si="4"/>
        <v>118490332.39293</v>
      </c>
      <c r="AE23" s="714">
        <v>24581</v>
      </c>
      <c r="AF23" s="467">
        <f t="shared" si="5"/>
        <v>4820</v>
      </c>
      <c r="AG23" s="471">
        <f t="shared" si="6"/>
        <v>0.9294</v>
      </c>
      <c r="AI23" s="552" t="s">
        <v>388</v>
      </c>
      <c r="AJ23" s="553" t="s">
        <v>389</v>
      </c>
      <c r="AK23" s="541">
        <v>116538939.83124001</v>
      </c>
      <c r="AL23" s="541">
        <v>24581</v>
      </c>
      <c r="AM23" s="554">
        <f t="shared" si="7"/>
        <v>4741</v>
      </c>
      <c r="AN23" s="555">
        <f t="shared" si="8"/>
        <v>0.93030000000000002</v>
      </c>
      <c r="AO23" s="556">
        <v>1.7952999999999999</v>
      </c>
      <c r="AP23" s="557">
        <v>0.92249999999999999</v>
      </c>
      <c r="AQ23" s="555">
        <f t="shared" si="9"/>
        <v>1.0128999999999999</v>
      </c>
      <c r="AR23" s="558" t="str">
        <f t="shared" si="10"/>
        <v/>
      </c>
      <c r="AS23" s="559" t="str">
        <f t="shared" si="11"/>
        <v/>
      </c>
      <c r="AT23" s="560" t="str">
        <f t="shared" si="12"/>
        <v/>
      </c>
      <c r="AU23" s="561">
        <f t="shared" si="13"/>
        <v>0</v>
      </c>
      <c r="AV23" s="717" t="s">
        <v>4</v>
      </c>
      <c r="AW23" s="554">
        <f t="shared" si="42"/>
        <v>0</v>
      </c>
      <c r="AX23" s="563" t="s">
        <v>653</v>
      </c>
      <c r="AY23" s="204">
        <f t="shared" si="14"/>
        <v>0</v>
      </c>
      <c r="AZ23" s="554">
        <f t="shared" si="41"/>
        <v>0</v>
      </c>
      <c r="BB23" s="234" t="s">
        <v>388</v>
      </c>
      <c r="BC23" s="235" t="s">
        <v>699</v>
      </c>
      <c r="BD23" s="227">
        <v>15010712013</v>
      </c>
      <c r="BE23" s="718">
        <v>399.96800000000002</v>
      </c>
      <c r="BF23" s="236">
        <f t="shared" si="15"/>
        <v>37529782</v>
      </c>
      <c r="BG23" s="230">
        <f t="shared" si="16"/>
        <v>1.7952999999999999</v>
      </c>
      <c r="BH23" s="231"/>
      <c r="BI23" s="232">
        <v>24642</v>
      </c>
      <c r="BJ23" s="237">
        <f t="shared" si="17"/>
        <v>61.61</v>
      </c>
      <c r="BK23" s="232">
        <v>151128</v>
      </c>
      <c r="BL23" s="238">
        <f t="shared" si="18"/>
        <v>378</v>
      </c>
      <c r="BN23" s="491" t="s">
        <v>388</v>
      </c>
      <c r="BO23" s="492" t="s">
        <v>389</v>
      </c>
      <c r="BP23" s="493">
        <v>0.94579999999999997</v>
      </c>
      <c r="BQ23" s="493">
        <v>0.97729999999999995</v>
      </c>
      <c r="BR23" s="493">
        <v>0.97940000000000005</v>
      </c>
      <c r="BS23" s="126"/>
      <c r="BT23" s="494">
        <v>2007</v>
      </c>
      <c r="BU23" s="120">
        <f t="shared" si="19"/>
        <v>0.97870000000000001</v>
      </c>
      <c r="BV23" s="495"/>
      <c r="BW23" s="496">
        <v>0.53500000000000003</v>
      </c>
      <c r="BX23" s="497">
        <f t="shared" si="20"/>
        <v>0.52400000000000002</v>
      </c>
      <c r="BY23" s="498">
        <f t="shared" si="21"/>
        <v>0.95620000000000005</v>
      </c>
      <c r="CA23" s="264" t="s">
        <v>388</v>
      </c>
      <c r="CB23" s="265" t="s">
        <v>699</v>
      </c>
      <c r="CC23" s="232">
        <v>28604</v>
      </c>
      <c r="CD23" s="232">
        <v>29837</v>
      </c>
      <c r="CE23" s="232">
        <v>31051</v>
      </c>
      <c r="CF23" s="266">
        <f t="shared" si="22"/>
        <v>29830.666666666668</v>
      </c>
      <c r="CG23" s="267">
        <f t="shared" si="23"/>
        <v>0.92249999999999999</v>
      </c>
      <c r="CH23" s="263"/>
      <c r="CI23" s="268">
        <f t="shared" si="24"/>
        <v>-1220.3333333333321</v>
      </c>
      <c r="CJ23" s="267">
        <f t="shared" si="25"/>
        <v>-3.9300000000000002E-2</v>
      </c>
      <c r="CL23" s="642" t="s">
        <v>388</v>
      </c>
      <c r="CM23" s="643" t="s">
        <v>699</v>
      </c>
      <c r="CN23" s="644" t="s">
        <v>4</v>
      </c>
      <c r="CO23" s="636"/>
      <c r="CP23" s="645">
        <v>24581</v>
      </c>
      <c r="CQ23" s="645">
        <v>34129953</v>
      </c>
      <c r="CR23" s="645">
        <v>0</v>
      </c>
      <c r="CS23" s="647">
        <f t="shared" si="26"/>
        <v>34129953</v>
      </c>
      <c r="CT23" s="648">
        <f t="shared" si="27"/>
        <v>1388.47</v>
      </c>
      <c r="CU23" s="649"/>
      <c r="CV23" s="21" t="str">
        <f t="shared" si="28"/>
        <v/>
      </c>
      <c r="CW23" s="121" t="str">
        <f t="shared" si="29"/>
        <v/>
      </c>
      <c r="CX23" s="19" t="str">
        <f t="shared" si="30"/>
        <v/>
      </c>
      <c r="CY23" s="14"/>
      <c r="CZ23" s="650">
        <v>0.52400000000000002</v>
      </c>
      <c r="DA23" s="653" t="str">
        <f t="shared" si="31"/>
        <v/>
      </c>
      <c r="DB23" s="641"/>
      <c r="DC23" s="19" t="str">
        <f t="shared" si="32"/>
        <v/>
      </c>
      <c r="DE23" s="680" t="s">
        <v>388</v>
      </c>
      <c r="DF23" s="681" t="s">
        <v>389</v>
      </c>
      <c r="DG23" s="670" t="s">
        <v>653</v>
      </c>
      <c r="DH23" s="671" t="s">
        <v>4</v>
      </c>
      <c r="DI23" s="672"/>
      <c r="DJ23" s="673">
        <v>0.53500000000000003</v>
      </c>
      <c r="DK23" s="722">
        <v>0.97729999999999995</v>
      </c>
      <c r="DL23" s="682">
        <f t="shared" si="33"/>
        <v>0.52300000000000002</v>
      </c>
      <c r="DM23" s="683" t="str">
        <f t="shared" si="34"/>
        <v xml:space="preserve"> </v>
      </c>
      <c r="DN23" s="684"/>
      <c r="DO23" s="676">
        <v>0.53500000000000003</v>
      </c>
      <c r="DP23" s="677">
        <v>0.97870000000000001</v>
      </c>
      <c r="DQ23" s="682">
        <f t="shared" si="35"/>
        <v>0.52400000000000002</v>
      </c>
      <c r="DR23" s="679">
        <f t="shared" si="36"/>
        <v>0.52400000000000002</v>
      </c>
      <c r="DS23" s="352"/>
      <c r="DT23" s="701" t="str">
        <f t="shared" si="37"/>
        <v xml:space="preserve"> </v>
      </c>
      <c r="DU23" s="692"/>
      <c r="DV23" s="702"/>
      <c r="DX23" s="71" t="s">
        <v>374</v>
      </c>
      <c r="DY23" s="86" t="s">
        <v>374</v>
      </c>
      <c r="DZ23" s="71" t="s">
        <v>901</v>
      </c>
      <c r="EA23" s="72" t="s">
        <v>375</v>
      </c>
      <c r="EB23" s="404">
        <v>25797</v>
      </c>
      <c r="EC23" s="56"/>
      <c r="ED23" s="57">
        <f t="shared" si="38"/>
        <v>25797</v>
      </c>
      <c r="EE23" s="57"/>
      <c r="EF23" s="56"/>
      <c r="EG23" s="73">
        <f>ED23/EE27</f>
        <v>0.84572009310559615</v>
      </c>
      <c r="EH23" s="56"/>
      <c r="EI23" s="405">
        <v>0</v>
      </c>
      <c r="EJ23" s="57"/>
      <c r="EK23" s="57">
        <f>ROUND(EI23*EG23,0)</f>
        <v>0</v>
      </c>
      <c r="EL23" s="57">
        <f>SUM(EK23:EK27)</f>
        <v>0</v>
      </c>
      <c r="EM23" s="158">
        <f>EL23-EI23</f>
        <v>0</v>
      </c>
      <c r="EN23" s="158"/>
      <c r="EO23" s="58"/>
      <c r="EP23" s="356"/>
      <c r="EQ23" s="356"/>
      <c r="ER23" s="356"/>
      <c r="ES23" s="302" t="s">
        <v>384</v>
      </c>
      <c r="ET23" s="301" t="s">
        <v>665</v>
      </c>
      <c r="EU23" s="303">
        <v>0</v>
      </c>
      <c r="EX23" s="310"/>
    </row>
    <row r="24" spans="1:154" ht="15">
      <c r="A24" s="77" t="s">
        <v>390</v>
      </c>
      <c r="B24" s="7" t="s">
        <v>391</v>
      </c>
      <c r="C24" s="218">
        <v>7795</v>
      </c>
      <c r="D24" s="218">
        <v>8642</v>
      </c>
      <c r="E24" s="218">
        <v>0</v>
      </c>
      <c r="F24" s="8">
        <f t="shared" si="0"/>
        <v>8642</v>
      </c>
      <c r="G24" s="8"/>
      <c r="H24" s="417">
        <f t="shared" si="1"/>
        <v>8642</v>
      </c>
      <c r="I24" s="12"/>
      <c r="K24" s="430" t="s">
        <v>390</v>
      </c>
      <c r="L24" s="431" t="s">
        <v>391</v>
      </c>
      <c r="M24" s="432">
        <v>6192270071</v>
      </c>
      <c r="N24" s="432">
        <v>280709491</v>
      </c>
      <c r="O24" s="434">
        <f t="shared" si="39"/>
        <v>5911560580</v>
      </c>
      <c r="P24" s="707">
        <v>2005</v>
      </c>
      <c r="Q24" s="436">
        <v>0.90539999999999998</v>
      </c>
      <c r="R24" s="100">
        <v>6529225293</v>
      </c>
      <c r="S24" s="438">
        <f t="shared" si="40"/>
        <v>280709491</v>
      </c>
      <c r="T24" s="432">
        <v>238666876</v>
      </c>
      <c r="U24" s="432">
        <v>999302466</v>
      </c>
      <c r="V24" s="437">
        <f t="shared" si="2"/>
        <v>8047904126</v>
      </c>
      <c r="X24" s="466" t="s">
        <v>390</v>
      </c>
      <c r="Y24" s="467" t="s">
        <v>391</v>
      </c>
      <c r="Z24" s="468">
        <v>8047904126</v>
      </c>
      <c r="AA24" s="469">
        <f t="shared" si="3"/>
        <v>45148742.146860003</v>
      </c>
      <c r="AB24" s="468">
        <v>12215344</v>
      </c>
      <c r="AC24" s="468">
        <v>338307</v>
      </c>
      <c r="AD24" s="37">
        <f t="shared" si="4"/>
        <v>57702393.146860003</v>
      </c>
      <c r="AE24" s="714">
        <v>8642</v>
      </c>
      <c r="AF24" s="467">
        <f t="shared" si="5"/>
        <v>6677</v>
      </c>
      <c r="AG24" s="471">
        <f t="shared" si="6"/>
        <v>1.2875000000000001</v>
      </c>
      <c r="AI24" s="552" t="s">
        <v>390</v>
      </c>
      <c r="AJ24" s="553" t="s">
        <v>391</v>
      </c>
      <c r="AK24" s="541">
        <v>56656165.610480003</v>
      </c>
      <c r="AL24" s="541">
        <v>8642</v>
      </c>
      <c r="AM24" s="554">
        <f t="shared" si="7"/>
        <v>6556</v>
      </c>
      <c r="AN24" s="555">
        <f t="shared" si="8"/>
        <v>1.2865</v>
      </c>
      <c r="AO24" s="556">
        <v>0.56379999999999997</v>
      </c>
      <c r="AP24" s="557">
        <v>1.2296</v>
      </c>
      <c r="AQ24" s="555">
        <f t="shared" si="9"/>
        <v>1.1858</v>
      </c>
      <c r="AR24" s="558" t="str">
        <f t="shared" si="10"/>
        <v/>
      </c>
      <c r="AS24" s="559" t="str">
        <f t="shared" si="11"/>
        <v/>
      </c>
      <c r="AT24" s="560" t="str">
        <f t="shared" si="12"/>
        <v/>
      </c>
      <c r="AU24" s="561">
        <f t="shared" si="13"/>
        <v>0</v>
      </c>
      <c r="AV24" s="717" t="s">
        <v>4</v>
      </c>
      <c r="AW24" s="554">
        <f t="shared" si="42"/>
        <v>0</v>
      </c>
      <c r="AX24" s="563" t="s">
        <v>653</v>
      </c>
      <c r="AY24" s="204">
        <f t="shared" si="14"/>
        <v>0</v>
      </c>
      <c r="AZ24" s="554">
        <f t="shared" si="41"/>
        <v>0</v>
      </c>
      <c r="BB24" s="234" t="s">
        <v>390</v>
      </c>
      <c r="BC24" s="235" t="s">
        <v>700</v>
      </c>
      <c r="BD24" s="227">
        <v>8047904126</v>
      </c>
      <c r="BE24" s="718">
        <v>682.85299999999995</v>
      </c>
      <c r="BF24" s="236">
        <f t="shared" si="15"/>
        <v>11785705</v>
      </c>
      <c r="BG24" s="230">
        <f t="shared" si="16"/>
        <v>0.56379999999999997</v>
      </c>
      <c r="BH24" s="231"/>
      <c r="BI24" s="232">
        <v>8543</v>
      </c>
      <c r="BJ24" s="237">
        <f t="shared" si="17"/>
        <v>12.51</v>
      </c>
      <c r="BK24" s="232">
        <v>57707</v>
      </c>
      <c r="BL24" s="238">
        <f t="shared" si="18"/>
        <v>85</v>
      </c>
      <c r="BN24" s="491" t="s">
        <v>390</v>
      </c>
      <c r="BO24" s="492" t="s">
        <v>391</v>
      </c>
      <c r="BP24" s="493">
        <v>0.97529999999999994</v>
      </c>
      <c r="BQ24" s="493">
        <v>0.89900000000000002</v>
      </c>
      <c r="BR24" s="493">
        <v>0.88629999999999998</v>
      </c>
      <c r="BS24" s="126"/>
      <c r="BT24" s="494">
        <v>2005</v>
      </c>
      <c r="BU24" s="120">
        <f t="shared" si="19"/>
        <v>0.90539999999999998</v>
      </c>
      <c r="BV24" s="495"/>
      <c r="BW24" s="496">
        <v>0.65300000000000002</v>
      </c>
      <c r="BX24" s="497">
        <f t="shared" si="20"/>
        <v>0.59099999999999997</v>
      </c>
      <c r="BY24" s="498">
        <f t="shared" si="21"/>
        <v>1.0785</v>
      </c>
      <c r="CA24" s="264" t="s">
        <v>390</v>
      </c>
      <c r="CB24" s="265" t="s">
        <v>700</v>
      </c>
      <c r="CC24" s="232">
        <v>37865</v>
      </c>
      <c r="CD24" s="232">
        <v>39515</v>
      </c>
      <c r="CE24" s="232">
        <v>41901</v>
      </c>
      <c r="CF24" s="266">
        <f t="shared" si="22"/>
        <v>39760.333333333336</v>
      </c>
      <c r="CG24" s="267">
        <f t="shared" si="23"/>
        <v>1.2296</v>
      </c>
      <c r="CH24" s="263"/>
      <c r="CI24" s="268">
        <f t="shared" si="24"/>
        <v>-2140.6666666666642</v>
      </c>
      <c r="CJ24" s="267">
        <f t="shared" si="25"/>
        <v>-5.11E-2</v>
      </c>
      <c r="CL24" s="642" t="s">
        <v>390</v>
      </c>
      <c r="CM24" s="643" t="s">
        <v>700</v>
      </c>
      <c r="CN24" s="644" t="s">
        <v>4</v>
      </c>
      <c r="CO24" s="636"/>
      <c r="CP24" s="645">
        <v>8642</v>
      </c>
      <c r="CQ24" s="645">
        <v>21427322</v>
      </c>
      <c r="CR24" s="645">
        <v>0</v>
      </c>
      <c r="CS24" s="647">
        <f t="shared" si="26"/>
        <v>21427322</v>
      </c>
      <c r="CT24" s="648">
        <f t="shared" si="27"/>
        <v>2479.44</v>
      </c>
      <c r="CU24" s="649"/>
      <c r="CV24" s="21" t="str">
        <f t="shared" si="28"/>
        <v/>
      </c>
      <c r="CW24" s="121" t="str">
        <f t="shared" si="29"/>
        <v/>
      </c>
      <c r="CX24" s="19" t="str">
        <f t="shared" si="30"/>
        <v/>
      </c>
      <c r="CY24" s="14"/>
      <c r="CZ24" s="650">
        <v>0.59099999999999997</v>
      </c>
      <c r="DA24" s="653">
        <f t="shared" si="31"/>
        <v>1</v>
      </c>
      <c r="DB24" s="641"/>
      <c r="DC24" s="19" t="str">
        <f t="shared" si="32"/>
        <v/>
      </c>
      <c r="DE24" s="680" t="s">
        <v>390</v>
      </c>
      <c r="DF24" s="681" t="s">
        <v>391</v>
      </c>
      <c r="DG24" s="670" t="s">
        <v>653</v>
      </c>
      <c r="DH24" s="671" t="s">
        <v>4</v>
      </c>
      <c r="DI24" s="672"/>
      <c r="DJ24" s="673">
        <v>0.61699999999999999</v>
      </c>
      <c r="DK24" s="722">
        <v>0.94130000000000003</v>
      </c>
      <c r="DL24" s="682">
        <f t="shared" si="33"/>
        <v>0.58099999999999996</v>
      </c>
      <c r="DM24" s="683">
        <f t="shared" si="34"/>
        <v>0.58099999999999996</v>
      </c>
      <c r="DN24" s="684"/>
      <c r="DO24" s="676">
        <v>0.65300000000000002</v>
      </c>
      <c r="DP24" s="677">
        <v>0.90539999999999998</v>
      </c>
      <c r="DQ24" s="682">
        <f t="shared" si="35"/>
        <v>0.59099999999999997</v>
      </c>
      <c r="DR24" s="679" t="str">
        <f t="shared" si="36"/>
        <v xml:space="preserve"> </v>
      </c>
      <c r="DS24" s="352"/>
      <c r="DT24" s="701" t="str">
        <f t="shared" si="37"/>
        <v xml:space="preserve"> </v>
      </c>
      <c r="DU24" s="692"/>
      <c r="DV24" s="702"/>
      <c r="DX24" s="54" t="s">
        <v>374</v>
      </c>
      <c r="DY24" s="83" t="s">
        <v>21</v>
      </c>
      <c r="DZ24" s="54" t="s">
        <v>901</v>
      </c>
      <c r="EA24" s="55" t="s">
        <v>22</v>
      </c>
      <c r="EB24" s="404">
        <v>3762</v>
      </c>
      <c r="EC24" s="51"/>
      <c r="ED24" s="50">
        <f t="shared" si="38"/>
        <v>3762</v>
      </c>
      <c r="EE24" s="50"/>
      <c r="EF24" s="51"/>
      <c r="EG24" s="52">
        <f>ED24/EE27</f>
        <v>0.12333213126577713</v>
      </c>
      <c r="EH24" s="51"/>
      <c r="EI24" s="405">
        <v>0</v>
      </c>
      <c r="EJ24" s="50"/>
      <c r="EK24" s="50">
        <f>ROUND(EG24*EI23,0)</f>
        <v>0</v>
      </c>
      <c r="EL24" s="53"/>
      <c r="EM24" s="159"/>
      <c r="EN24" s="159"/>
      <c r="EO24" s="49"/>
      <c r="EP24" s="356"/>
      <c r="EQ24" s="356"/>
      <c r="ER24" s="356"/>
      <c r="ES24" s="302" t="s">
        <v>386</v>
      </c>
      <c r="ET24" s="301" t="s">
        <v>387</v>
      </c>
      <c r="EU24" s="303">
        <v>1461086</v>
      </c>
      <c r="EX24" s="310"/>
    </row>
    <row r="25" spans="1:154" ht="15">
      <c r="A25" s="77" t="s">
        <v>392</v>
      </c>
      <c r="B25" s="7" t="s">
        <v>393</v>
      </c>
      <c r="C25" s="218">
        <v>3479</v>
      </c>
      <c r="D25" s="218">
        <v>3649</v>
      </c>
      <c r="E25" s="218">
        <v>0</v>
      </c>
      <c r="F25" s="8">
        <f t="shared" si="0"/>
        <v>3649</v>
      </c>
      <c r="G25" s="8"/>
      <c r="H25" s="417">
        <f t="shared" si="1"/>
        <v>3649</v>
      </c>
      <c r="I25" s="12"/>
      <c r="K25" s="430" t="s">
        <v>392</v>
      </c>
      <c r="L25" s="431" t="s">
        <v>393</v>
      </c>
      <c r="M25" s="432">
        <v>3874190209</v>
      </c>
      <c r="N25" s="432">
        <v>39783030</v>
      </c>
      <c r="O25" s="434">
        <f t="shared" si="39"/>
        <v>3834407179</v>
      </c>
      <c r="P25" s="707">
        <v>2008</v>
      </c>
      <c r="Q25" s="436">
        <v>0.98199999999999998</v>
      </c>
      <c r="R25" s="100">
        <v>3904691628</v>
      </c>
      <c r="S25" s="438">
        <f t="shared" si="40"/>
        <v>39783030</v>
      </c>
      <c r="T25" s="432">
        <v>46586819</v>
      </c>
      <c r="U25" s="432">
        <v>338110597</v>
      </c>
      <c r="V25" s="437">
        <f t="shared" si="2"/>
        <v>4329172074</v>
      </c>
      <c r="X25" s="466" t="s">
        <v>392</v>
      </c>
      <c r="Y25" s="467" t="s">
        <v>393</v>
      </c>
      <c r="Z25" s="468">
        <v>4329172074</v>
      </c>
      <c r="AA25" s="469">
        <f t="shared" si="3"/>
        <v>24286655.335140001</v>
      </c>
      <c r="AB25" s="468">
        <v>7115600</v>
      </c>
      <c r="AC25" s="468">
        <v>205092</v>
      </c>
      <c r="AD25" s="37">
        <f t="shared" si="4"/>
        <v>31607347.335140001</v>
      </c>
      <c r="AE25" s="714">
        <v>3649</v>
      </c>
      <c r="AF25" s="467">
        <f t="shared" si="5"/>
        <v>8662</v>
      </c>
      <c r="AG25" s="471">
        <f t="shared" si="6"/>
        <v>1.6702999999999999</v>
      </c>
      <c r="AI25" s="552" t="s">
        <v>392</v>
      </c>
      <c r="AJ25" s="553" t="s">
        <v>393</v>
      </c>
      <c r="AK25" s="541">
        <v>31044554.965520002</v>
      </c>
      <c r="AL25" s="541">
        <v>3649</v>
      </c>
      <c r="AM25" s="554">
        <f t="shared" si="7"/>
        <v>8508</v>
      </c>
      <c r="AN25" s="555">
        <f t="shared" si="8"/>
        <v>1.6695</v>
      </c>
      <c r="AO25" s="556">
        <v>0.45500000000000002</v>
      </c>
      <c r="AP25" s="557">
        <v>0.6925</v>
      </c>
      <c r="AQ25" s="555">
        <f t="shared" si="9"/>
        <v>1.0596000000000001</v>
      </c>
      <c r="AR25" s="558" t="str">
        <f t="shared" si="10"/>
        <v/>
      </c>
      <c r="AS25" s="559" t="str">
        <f t="shared" si="11"/>
        <v/>
      </c>
      <c r="AT25" s="560" t="str">
        <f t="shared" si="12"/>
        <v/>
      </c>
      <c r="AU25" s="561">
        <f t="shared" si="13"/>
        <v>0</v>
      </c>
      <c r="AV25" s="717" t="s">
        <v>4</v>
      </c>
      <c r="AW25" s="554">
        <f t="shared" si="42"/>
        <v>0</v>
      </c>
      <c r="AX25" s="563" t="s">
        <v>653</v>
      </c>
      <c r="AY25" s="204">
        <f t="shared" si="14"/>
        <v>0</v>
      </c>
      <c r="AZ25" s="554">
        <f t="shared" si="41"/>
        <v>0</v>
      </c>
      <c r="BB25" s="234" t="s">
        <v>392</v>
      </c>
      <c r="BC25" s="235" t="s">
        <v>701</v>
      </c>
      <c r="BD25" s="227">
        <v>4329172074</v>
      </c>
      <c r="BE25" s="718">
        <v>455.18799999999999</v>
      </c>
      <c r="BF25" s="236">
        <f t="shared" si="15"/>
        <v>9510734</v>
      </c>
      <c r="BG25" s="230">
        <f t="shared" si="16"/>
        <v>0.45500000000000002</v>
      </c>
      <c r="BH25" s="231"/>
      <c r="BI25" s="232">
        <v>3711</v>
      </c>
      <c r="BJ25" s="237">
        <f t="shared" si="17"/>
        <v>8.15</v>
      </c>
      <c r="BK25" s="232">
        <v>26816</v>
      </c>
      <c r="BL25" s="238">
        <f t="shared" si="18"/>
        <v>59</v>
      </c>
      <c r="BN25" s="491" t="s">
        <v>392</v>
      </c>
      <c r="BO25" s="492" t="s">
        <v>393</v>
      </c>
      <c r="BP25" s="493">
        <v>0.748</v>
      </c>
      <c r="BQ25" s="493">
        <v>0.63239999999999996</v>
      </c>
      <c r="BR25" s="493">
        <v>0.98199999999999998</v>
      </c>
      <c r="BS25" s="126"/>
      <c r="BT25" s="494">
        <v>2008</v>
      </c>
      <c r="BU25" s="120">
        <f t="shared" si="19"/>
        <v>0.98199999999999998</v>
      </c>
      <c r="BV25" s="495"/>
      <c r="BW25" s="496">
        <v>0.38500000000000001</v>
      </c>
      <c r="BX25" s="497">
        <f t="shared" si="20"/>
        <v>0.378</v>
      </c>
      <c r="BY25" s="498">
        <f t="shared" si="21"/>
        <v>0.68979999999999997</v>
      </c>
      <c r="CA25" s="264" t="s">
        <v>392</v>
      </c>
      <c r="CB25" s="265" t="s">
        <v>701</v>
      </c>
      <c r="CC25" s="232">
        <v>21774</v>
      </c>
      <c r="CD25" s="232">
        <v>22292</v>
      </c>
      <c r="CE25" s="232">
        <v>23116</v>
      </c>
      <c r="CF25" s="266">
        <f t="shared" si="22"/>
        <v>22394</v>
      </c>
      <c r="CG25" s="267">
        <f t="shared" si="23"/>
        <v>0.6925</v>
      </c>
      <c r="CH25" s="263"/>
      <c r="CI25" s="268">
        <f t="shared" si="24"/>
        <v>-722</v>
      </c>
      <c r="CJ25" s="267">
        <f t="shared" si="25"/>
        <v>-3.1199999999999999E-2</v>
      </c>
      <c r="CL25" s="642" t="s">
        <v>392</v>
      </c>
      <c r="CM25" s="643" t="s">
        <v>701</v>
      </c>
      <c r="CN25" s="644" t="s">
        <v>4</v>
      </c>
      <c r="CO25" s="636"/>
      <c r="CP25" s="645">
        <v>3649</v>
      </c>
      <c r="CQ25" s="645">
        <v>4320131</v>
      </c>
      <c r="CR25" s="645">
        <v>0</v>
      </c>
      <c r="CS25" s="647">
        <f t="shared" si="26"/>
        <v>4320131</v>
      </c>
      <c r="CT25" s="648">
        <f t="shared" si="27"/>
        <v>1183.92</v>
      </c>
      <c r="CU25" s="649"/>
      <c r="CV25" s="21" t="str">
        <f t="shared" si="28"/>
        <v/>
      </c>
      <c r="CW25" s="121" t="str">
        <f t="shared" si="29"/>
        <v/>
      </c>
      <c r="CX25" s="19" t="str">
        <f t="shared" si="30"/>
        <v/>
      </c>
      <c r="CY25" s="14"/>
      <c r="CZ25" s="650">
        <v>0.378</v>
      </c>
      <c r="DA25" s="653" t="str">
        <f t="shared" si="31"/>
        <v/>
      </c>
      <c r="DB25" s="641"/>
      <c r="DC25" s="19" t="str">
        <f t="shared" si="32"/>
        <v/>
      </c>
      <c r="DE25" s="680" t="s">
        <v>392</v>
      </c>
      <c r="DF25" s="681" t="s">
        <v>393</v>
      </c>
      <c r="DG25" s="670" t="s">
        <v>653</v>
      </c>
      <c r="DH25" s="671" t="s">
        <v>4</v>
      </c>
      <c r="DI25" s="672"/>
      <c r="DJ25" s="673">
        <v>0.52</v>
      </c>
      <c r="DK25" s="722">
        <v>0.70199999999999996</v>
      </c>
      <c r="DL25" s="682">
        <f t="shared" si="33"/>
        <v>0.36499999999999999</v>
      </c>
      <c r="DM25" s="683" t="str">
        <f t="shared" si="34"/>
        <v xml:space="preserve"> </v>
      </c>
      <c r="DN25" s="684"/>
      <c r="DO25" s="676">
        <v>0.38500000000000001</v>
      </c>
      <c r="DP25" s="677">
        <v>0.98199999999999998</v>
      </c>
      <c r="DQ25" s="682">
        <f t="shared" si="35"/>
        <v>0.378</v>
      </c>
      <c r="DR25" s="679">
        <f t="shared" si="36"/>
        <v>0.378</v>
      </c>
      <c r="DS25" s="352"/>
      <c r="DT25" s="701" t="str">
        <f t="shared" si="37"/>
        <v xml:space="preserve"> </v>
      </c>
      <c r="DU25" s="692"/>
      <c r="DV25" s="702"/>
      <c r="DX25" s="54" t="s">
        <v>374</v>
      </c>
      <c r="DY25" s="83" t="s">
        <v>23</v>
      </c>
      <c r="DZ25" s="54" t="s">
        <v>8</v>
      </c>
      <c r="EA25" s="55" t="s">
        <v>24</v>
      </c>
      <c r="EB25" s="404">
        <v>429</v>
      </c>
      <c r="EC25" s="51"/>
      <c r="ED25" s="50">
        <f t="shared" si="38"/>
        <v>429</v>
      </c>
      <c r="EE25" s="50"/>
      <c r="EF25" s="51"/>
      <c r="EG25" s="52">
        <f>ED25/EE27</f>
        <v>1.4064190407500902E-2</v>
      </c>
      <c r="EH25" s="51"/>
      <c r="EI25" s="405">
        <v>0</v>
      </c>
      <c r="EJ25" s="50"/>
      <c r="EK25" s="50">
        <f>ROUND(EG25*EI23,0)</f>
        <v>0</v>
      </c>
      <c r="EL25" s="53"/>
      <c r="EM25" s="159"/>
      <c r="EN25" s="159"/>
      <c r="EO25" s="49"/>
      <c r="EP25" s="356"/>
      <c r="EQ25" s="356"/>
      <c r="ER25" s="356"/>
      <c r="ES25" s="302" t="s">
        <v>388</v>
      </c>
      <c r="ET25" s="301" t="s">
        <v>389</v>
      </c>
      <c r="EU25" s="303">
        <v>0</v>
      </c>
      <c r="EX25" s="310"/>
    </row>
    <row r="26" spans="1:154" ht="15">
      <c r="A26" s="77" t="s">
        <v>394</v>
      </c>
      <c r="B26" s="7" t="s">
        <v>395</v>
      </c>
      <c r="C26" s="218">
        <v>2344</v>
      </c>
      <c r="D26" s="218">
        <v>2344</v>
      </c>
      <c r="E26" s="218">
        <v>0</v>
      </c>
      <c r="F26" s="8">
        <f t="shared" si="0"/>
        <v>2344</v>
      </c>
      <c r="G26" s="8"/>
      <c r="H26" s="417">
        <f t="shared" si="1"/>
        <v>2344</v>
      </c>
      <c r="I26" s="12"/>
      <c r="K26" s="430" t="s">
        <v>394</v>
      </c>
      <c r="L26" s="431" t="s">
        <v>395</v>
      </c>
      <c r="M26" s="432">
        <v>1207317407</v>
      </c>
      <c r="N26" s="432" t="s">
        <v>659</v>
      </c>
      <c r="O26" s="434">
        <f t="shared" si="39"/>
        <v>1207317407</v>
      </c>
      <c r="P26" s="707">
        <v>2006</v>
      </c>
      <c r="Q26" s="436">
        <v>0.93799999999999994</v>
      </c>
      <c r="R26" s="100">
        <v>1287118771</v>
      </c>
      <c r="S26" s="438" t="str">
        <f t="shared" si="40"/>
        <v>NA</v>
      </c>
      <c r="T26" s="432">
        <v>21252246</v>
      </c>
      <c r="U26" s="432">
        <v>199523512</v>
      </c>
      <c r="V26" s="437">
        <f t="shared" si="2"/>
        <v>1507894529</v>
      </c>
      <c r="X26" s="466" t="s">
        <v>394</v>
      </c>
      <c r="Y26" s="467" t="s">
        <v>395</v>
      </c>
      <c r="Z26" s="468">
        <v>1507894529</v>
      </c>
      <c r="AA26" s="469">
        <f t="shared" si="3"/>
        <v>8459288.3076900002</v>
      </c>
      <c r="AB26" s="468">
        <v>3366522</v>
      </c>
      <c r="AC26" s="468">
        <v>105667</v>
      </c>
      <c r="AD26" s="37">
        <f t="shared" si="4"/>
        <v>11931477.30769</v>
      </c>
      <c r="AE26" s="714">
        <v>2344</v>
      </c>
      <c r="AF26" s="467">
        <f t="shared" si="5"/>
        <v>5090</v>
      </c>
      <c r="AG26" s="471">
        <f t="shared" si="6"/>
        <v>0.98150000000000004</v>
      </c>
      <c r="AI26" s="552" t="s">
        <v>394</v>
      </c>
      <c r="AJ26" s="553" t="s">
        <v>395</v>
      </c>
      <c r="AK26" s="541">
        <v>11735451.018920001</v>
      </c>
      <c r="AL26" s="541">
        <v>2344</v>
      </c>
      <c r="AM26" s="554">
        <f t="shared" si="7"/>
        <v>5007</v>
      </c>
      <c r="AN26" s="555">
        <f t="shared" si="8"/>
        <v>0.98250000000000004</v>
      </c>
      <c r="AO26" s="556">
        <v>0.4178</v>
      </c>
      <c r="AP26" s="557">
        <v>0.8881</v>
      </c>
      <c r="AQ26" s="555">
        <f t="shared" si="9"/>
        <v>0.8788999999999999</v>
      </c>
      <c r="AR26" s="558">
        <f t="shared" si="10"/>
        <v>0.8788999999999999</v>
      </c>
      <c r="AS26" s="559">
        <f t="shared" si="11"/>
        <v>1437.56</v>
      </c>
      <c r="AT26" s="560">
        <f t="shared" si="12"/>
        <v>198.08000000000015</v>
      </c>
      <c r="AU26" s="561">
        <f t="shared" si="13"/>
        <v>464300</v>
      </c>
      <c r="AV26" s="717">
        <v>1</v>
      </c>
      <c r="AW26" s="554">
        <f t="shared" si="42"/>
        <v>464300</v>
      </c>
      <c r="AX26" s="563" t="s">
        <v>653</v>
      </c>
      <c r="AY26" s="204">
        <f t="shared" si="14"/>
        <v>0</v>
      </c>
      <c r="AZ26" s="554">
        <f t="shared" si="41"/>
        <v>464300</v>
      </c>
      <c r="BB26" s="234" t="s">
        <v>394</v>
      </c>
      <c r="BC26" s="235" t="s">
        <v>702</v>
      </c>
      <c r="BD26" s="227">
        <v>1507894529</v>
      </c>
      <c r="BE26" s="718">
        <v>172.637</v>
      </c>
      <c r="BF26" s="236">
        <f t="shared" si="15"/>
        <v>8734481</v>
      </c>
      <c r="BG26" s="230">
        <f t="shared" si="16"/>
        <v>0.4178</v>
      </c>
      <c r="BH26" s="231"/>
      <c r="BI26" s="232">
        <v>2385</v>
      </c>
      <c r="BJ26" s="237">
        <f t="shared" si="17"/>
        <v>13.82</v>
      </c>
      <c r="BK26" s="232">
        <v>14664</v>
      </c>
      <c r="BL26" s="238">
        <f t="shared" si="18"/>
        <v>85</v>
      </c>
      <c r="BN26" s="491" t="s">
        <v>394</v>
      </c>
      <c r="BO26" s="492" t="s">
        <v>395</v>
      </c>
      <c r="BP26" s="493">
        <v>1</v>
      </c>
      <c r="BQ26" s="493">
        <v>0.88649999999999995</v>
      </c>
      <c r="BR26" s="493">
        <v>0.9516</v>
      </c>
      <c r="BS26" s="126"/>
      <c r="BT26" s="494">
        <v>2006</v>
      </c>
      <c r="BU26" s="120">
        <f t="shared" si="19"/>
        <v>0.93799999999999994</v>
      </c>
      <c r="BV26" s="495"/>
      <c r="BW26" s="496">
        <v>0.65</v>
      </c>
      <c r="BX26" s="497">
        <f t="shared" si="20"/>
        <v>0.61</v>
      </c>
      <c r="BY26" s="498">
        <f t="shared" si="21"/>
        <v>1.1131</v>
      </c>
      <c r="CA26" s="264" t="s">
        <v>394</v>
      </c>
      <c r="CB26" s="265" t="s">
        <v>702</v>
      </c>
      <c r="CC26" s="232">
        <v>27999</v>
      </c>
      <c r="CD26" s="232">
        <v>28548</v>
      </c>
      <c r="CE26" s="232">
        <v>29610</v>
      </c>
      <c r="CF26" s="266">
        <f t="shared" si="22"/>
        <v>28719</v>
      </c>
      <c r="CG26" s="267">
        <f t="shared" si="23"/>
        <v>0.8881</v>
      </c>
      <c r="CH26" s="263"/>
      <c r="CI26" s="268">
        <f t="shared" si="24"/>
        <v>-891</v>
      </c>
      <c r="CJ26" s="267">
        <f t="shared" si="25"/>
        <v>-3.0099999999999998E-2</v>
      </c>
      <c r="CL26" s="642" t="s">
        <v>394</v>
      </c>
      <c r="CM26" s="643" t="s">
        <v>702</v>
      </c>
      <c r="CN26" s="644">
        <v>0.8788999999999999</v>
      </c>
      <c r="CO26" s="636"/>
      <c r="CP26" s="645">
        <v>2344</v>
      </c>
      <c r="CQ26" s="645">
        <v>3953068</v>
      </c>
      <c r="CR26" s="645">
        <v>0</v>
      </c>
      <c r="CS26" s="647">
        <f t="shared" si="26"/>
        <v>3953068</v>
      </c>
      <c r="CT26" s="648">
        <f t="shared" si="27"/>
        <v>1686.46</v>
      </c>
      <c r="CU26" s="649"/>
      <c r="CV26" s="21">
        <f t="shared" si="28"/>
        <v>1437.56</v>
      </c>
      <c r="CW26" s="121">
        <f t="shared" si="29"/>
        <v>198.08000000000015</v>
      </c>
      <c r="CX26" s="19">
        <f t="shared" si="30"/>
        <v>1</v>
      </c>
      <c r="CY26" s="14"/>
      <c r="CZ26" s="650">
        <v>0.61</v>
      </c>
      <c r="DA26" s="653">
        <f t="shared" si="31"/>
        <v>1</v>
      </c>
      <c r="DB26" s="641"/>
      <c r="DC26" s="19">
        <f t="shared" si="32"/>
        <v>1</v>
      </c>
      <c r="DE26" s="680" t="s">
        <v>394</v>
      </c>
      <c r="DF26" s="681" t="s">
        <v>395</v>
      </c>
      <c r="DG26" s="670" t="s">
        <v>201</v>
      </c>
      <c r="DH26" s="671">
        <v>1</v>
      </c>
      <c r="DI26" s="672"/>
      <c r="DJ26" s="673">
        <v>0.56000000000000005</v>
      </c>
      <c r="DK26" s="722">
        <v>0.92430000000000001</v>
      </c>
      <c r="DL26" s="682">
        <f t="shared" si="33"/>
        <v>0.51800000000000002</v>
      </c>
      <c r="DM26" s="683" t="str">
        <f t="shared" si="34"/>
        <v xml:space="preserve"> </v>
      </c>
      <c r="DN26" s="684"/>
      <c r="DO26" s="676">
        <v>0.65</v>
      </c>
      <c r="DP26" s="677">
        <v>0.93799999999999994</v>
      </c>
      <c r="DQ26" s="682">
        <f t="shared" si="35"/>
        <v>0.61</v>
      </c>
      <c r="DR26" s="679" t="str">
        <f t="shared" si="36"/>
        <v xml:space="preserve"> </v>
      </c>
      <c r="DS26" s="352"/>
      <c r="DT26" s="701" t="str">
        <f t="shared" si="37"/>
        <v xml:space="preserve"> </v>
      </c>
      <c r="DU26" s="692"/>
      <c r="DV26" s="702"/>
      <c r="DX26" s="54" t="s">
        <v>374</v>
      </c>
      <c r="DY26" s="83" t="s">
        <v>25</v>
      </c>
      <c r="DZ26" s="54" t="s">
        <v>8</v>
      </c>
      <c r="EA26" s="55" t="s">
        <v>26</v>
      </c>
      <c r="EB26" s="404">
        <v>362</v>
      </c>
      <c r="EC26" s="51"/>
      <c r="ED26" s="50">
        <f t="shared" si="38"/>
        <v>362</v>
      </c>
      <c r="EE26" s="50"/>
      <c r="EF26" s="51"/>
      <c r="EG26" s="52">
        <f>ED26/EE27</f>
        <v>1.1867685145723372E-2</v>
      </c>
      <c r="EH26" s="51"/>
      <c r="EI26" s="405">
        <v>0</v>
      </c>
      <c r="EJ26" s="50"/>
      <c r="EK26" s="50">
        <f>ROUND(EG26*EI23,0)</f>
        <v>0</v>
      </c>
      <c r="EL26" s="53"/>
      <c r="EM26" s="159"/>
      <c r="EN26" s="159"/>
      <c r="EO26" s="49"/>
      <c r="EP26" s="356"/>
      <c r="EQ26" s="356"/>
      <c r="ER26" s="356"/>
      <c r="ES26" s="302" t="s">
        <v>36</v>
      </c>
      <c r="ET26" s="301" t="s">
        <v>37</v>
      </c>
      <c r="EU26" s="303">
        <v>0</v>
      </c>
      <c r="EX26" s="310"/>
    </row>
    <row r="27" spans="1:154" ht="15">
      <c r="A27" s="77" t="s">
        <v>396</v>
      </c>
      <c r="B27" s="7" t="s">
        <v>397</v>
      </c>
      <c r="C27" s="218">
        <v>1362</v>
      </c>
      <c r="D27" s="218">
        <v>1362</v>
      </c>
      <c r="E27" s="218">
        <v>0</v>
      </c>
      <c r="F27" s="8">
        <f t="shared" si="0"/>
        <v>1362</v>
      </c>
      <c r="G27" s="8"/>
      <c r="H27" s="417">
        <f t="shared" si="1"/>
        <v>1362</v>
      </c>
      <c r="I27" s="12"/>
      <c r="K27" s="430" t="s">
        <v>396</v>
      </c>
      <c r="L27" s="431" t="s">
        <v>397</v>
      </c>
      <c r="M27" s="432">
        <v>1321732018</v>
      </c>
      <c r="N27" s="432">
        <v>30645300</v>
      </c>
      <c r="O27" s="434">
        <f t="shared" si="39"/>
        <v>1291086718</v>
      </c>
      <c r="P27" s="707">
        <v>2002</v>
      </c>
      <c r="Q27" s="436">
        <v>0.56510000000000005</v>
      </c>
      <c r="R27" s="100">
        <v>2284704863</v>
      </c>
      <c r="S27" s="438">
        <f t="shared" si="40"/>
        <v>30645300</v>
      </c>
      <c r="T27" s="432">
        <v>16124124</v>
      </c>
      <c r="U27" s="432">
        <v>137956955</v>
      </c>
      <c r="V27" s="437">
        <f t="shared" si="2"/>
        <v>2469431242</v>
      </c>
      <c r="X27" s="466" t="s">
        <v>396</v>
      </c>
      <c r="Y27" s="467" t="s">
        <v>397</v>
      </c>
      <c r="Z27" s="468">
        <v>2469431242</v>
      </c>
      <c r="AA27" s="469">
        <f t="shared" si="3"/>
        <v>13853509.267620001</v>
      </c>
      <c r="AB27" s="468">
        <v>2525538</v>
      </c>
      <c r="AC27" s="468">
        <v>77163</v>
      </c>
      <c r="AD27" s="37">
        <f t="shared" si="4"/>
        <v>16456210.267620001</v>
      </c>
      <c r="AE27" s="714">
        <v>1362</v>
      </c>
      <c r="AF27" s="467">
        <f t="shared" si="5"/>
        <v>12082</v>
      </c>
      <c r="AG27" s="471">
        <f t="shared" si="6"/>
        <v>2.3296999999999999</v>
      </c>
      <c r="AI27" s="552" t="s">
        <v>396</v>
      </c>
      <c r="AJ27" s="553" t="s">
        <v>397</v>
      </c>
      <c r="AK27" s="541">
        <v>16135184.206160001</v>
      </c>
      <c r="AL27" s="541">
        <v>1362</v>
      </c>
      <c r="AM27" s="554">
        <f t="shared" si="7"/>
        <v>11847</v>
      </c>
      <c r="AN27" s="555">
        <f t="shared" si="8"/>
        <v>2.3248000000000002</v>
      </c>
      <c r="AO27" s="556">
        <v>0.55020000000000002</v>
      </c>
      <c r="AP27" s="557">
        <v>0.74150000000000005</v>
      </c>
      <c r="AQ27" s="555">
        <f t="shared" si="9"/>
        <v>1.3556999999999999</v>
      </c>
      <c r="AR27" s="558" t="str">
        <f t="shared" si="10"/>
        <v/>
      </c>
      <c r="AS27" s="559" t="str">
        <f t="shared" si="11"/>
        <v/>
      </c>
      <c r="AT27" s="560" t="str">
        <f t="shared" si="12"/>
        <v/>
      </c>
      <c r="AU27" s="561">
        <f t="shared" si="13"/>
        <v>0</v>
      </c>
      <c r="AV27" s="717" t="s">
        <v>4</v>
      </c>
      <c r="AW27" s="554">
        <f t="shared" si="42"/>
        <v>0</v>
      </c>
      <c r="AX27" s="563" t="s">
        <v>653</v>
      </c>
      <c r="AY27" s="204">
        <f t="shared" si="14"/>
        <v>0</v>
      </c>
      <c r="AZ27" s="554">
        <f t="shared" si="41"/>
        <v>0</v>
      </c>
      <c r="BB27" s="234" t="s">
        <v>396</v>
      </c>
      <c r="BC27" s="235" t="s">
        <v>703</v>
      </c>
      <c r="BD27" s="227">
        <v>2469431242</v>
      </c>
      <c r="BE27" s="718">
        <v>214.702</v>
      </c>
      <c r="BF27" s="236">
        <f t="shared" si="15"/>
        <v>11501669</v>
      </c>
      <c r="BG27" s="230">
        <f t="shared" si="16"/>
        <v>0.55020000000000002</v>
      </c>
      <c r="BH27" s="231"/>
      <c r="BI27" s="232">
        <v>1423</v>
      </c>
      <c r="BJ27" s="237">
        <f t="shared" si="17"/>
        <v>6.63</v>
      </c>
      <c r="BK27" s="232">
        <v>10144</v>
      </c>
      <c r="BL27" s="238">
        <f t="shared" si="18"/>
        <v>47</v>
      </c>
      <c r="BN27" s="491" t="s">
        <v>396</v>
      </c>
      <c r="BO27" s="492" t="s">
        <v>397</v>
      </c>
      <c r="BP27" s="493">
        <v>0.6038</v>
      </c>
      <c r="BQ27" s="493">
        <v>0.56110000000000004</v>
      </c>
      <c r="BR27" s="493">
        <v>0.55489999999999995</v>
      </c>
      <c r="BS27" s="126"/>
      <c r="BT27" s="494">
        <v>2002</v>
      </c>
      <c r="BU27" s="120">
        <f t="shared" si="19"/>
        <v>0.56510000000000005</v>
      </c>
      <c r="BV27" s="495"/>
      <c r="BW27" s="496">
        <v>0.43</v>
      </c>
      <c r="BX27" s="497">
        <f t="shared" si="20"/>
        <v>0.24299999999999999</v>
      </c>
      <c r="BY27" s="498">
        <f t="shared" si="21"/>
        <v>0.44340000000000002</v>
      </c>
      <c r="CA27" s="264" t="s">
        <v>396</v>
      </c>
      <c r="CB27" s="265" t="s">
        <v>703</v>
      </c>
      <c r="CC27" s="232">
        <v>23635</v>
      </c>
      <c r="CD27" s="232">
        <v>23779</v>
      </c>
      <c r="CE27" s="232">
        <v>24519</v>
      </c>
      <c r="CF27" s="266">
        <f t="shared" si="22"/>
        <v>23977.666666666668</v>
      </c>
      <c r="CG27" s="267">
        <f t="shared" si="23"/>
        <v>0.74150000000000005</v>
      </c>
      <c r="CH27" s="263"/>
      <c r="CI27" s="268">
        <f t="shared" si="24"/>
        <v>-541.33333333333212</v>
      </c>
      <c r="CJ27" s="267">
        <f t="shared" si="25"/>
        <v>-2.2100000000000002E-2</v>
      </c>
      <c r="CL27" s="642" t="s">
        <v>396</v>
      </c>
      <c r="CM27" s="643" t="s">
        <v>703</v>
      </c>
      <c r="CN27" s="644" t="s">
        <v>4</v>
      </c>
      <c r="CO27" s="636"/>
      <c r="CP27" s="645">
        <v>1362</v>
      </c>
      <c r="CQ27" s="645">
        <v>887067</v>
      </c>
      <c r="CR27" s="645">
        <v>0</v>
      </c>
      <c r="CS27" s="647">
        <f t="shared" si="26"/>
        <v>887067</v>
      </c>
      <c r="CT27" s="648">
        <f t="shared" si="27"/>
        <v>651.29999999999995</v>
      </c>
      <c r="CU27" s="649"/>
      <c r="CV27" s="21" t="str">
        <f t="shared" si="28"/>
        <v/>
      </c>
      <c r="CW27" s="121" t="str">
        <f t="shared" si="29"/>
        <v/>
      </c>
      <c r="CX27" s="19" t="str">
        <f t="shared" si="30"/>
        <v/>
      </c>
      <c r="CY27" s="14"/>
      <c r="CZ27" s="650">
        <v>0.24299999999999999</v>
      </c>
      <c r="DA27" s="653" t="str">
        <f t="shared" si="31"/>
        <v/>
      </c>
      <c r="DB27" s="641"/>
      <c r="DC27" s="19" t="str">
        <f t="shared" si="32"/>
        <v/>
      </c>
      <c r="DE27" s="680" t="s">
        <v>396</v>
      </c>
      <c r="DF27" s="681" t="s">
        <v>397</v>
      </c>
      <c r="DG27" s="670" t="s">
        <v>653</v>
      </c>
      <c r="DH27" s="671" t="s">
        <v>4</v>
      </c>
      <c r="DI27" s="672"/>
      <c r="DJ27" s="673">
        <v>0.43</v>
      </c>
      <c r="DK27" s="722">
        <v>0.60729999999999995</v>
      </c>
      <c r="DL27" s="682">
        <f t="shared" si="33"/>
        <v>0.26100000000000001</v>
      </c>
      <c r="DM27" s="683" t="str">
        <f t="shared" si="34"/>
        <v xml:space="preserve"> </v>
      </c>
      <c r="DN27" s="684"/>
      <c r="DO27" s="676">
        <v>0.43</v>
      </c>
      <c r="DP27" s="677">
        <v>0.56510000000000005</v>
      </c>
      <c r="DQ27" s="682">
        <f t="shared" si="35"/>
        <v>0.24299999999999999</v>
      </c>
      <c r="DR27" s="679">
        <f t="shared" si="36"/>
        <v>0.24299999999999999</v>
      </c>
      <c r="DS27" s="352"/>
      <c r="DT27" s="701" t="str">
        <f t="shared" si="37"/>
        <v xml:space="preserve"> </v>
      </c>
      <c r="DU27" s="692"/>
      <c r="DV27" s="702"/>
      <c r="DX27" s="60" t="s">
        <v>374</v>
      </c>
      <c r="DY27" s="84" t="s">
        <v>27</v>
      </c>
      <c r="DZ27" s="60" t="s">
        <v>8</v>
      </c>
      <c r="EA27" s="61" t="s">
        <v>28</v>
      </c>
      <c r="EB27" s="404">
        <v>153</v>
      </c>
      <c r="EC27" s="62"/>
      <c r="ED27" s="63">
        <f t="shared" si="38"/>
        <v>153</v>
      </c>
      <c r="EE27" s="63">
        <f>SUM(ED23:ED27)</f>
        <v>30503</v>
      </c>
      <c r="EF27" s="62"/>
      <c r="EG27" s="64">
        <f>ED27/EE27</f>
        <v>5.0159000754024198E-3</v>
      </c>
      <c r="EH27" s="62"/>
      <c r="EI27" s="405">
        <v>0</v>
      </c>
      <c r="EJ27" s="63"/>
      <c r="EK27" s="63">
        <f>ROUND(EG27*EI23,0)</f>
        <v>0</v>
      </c>
      <c r="EL27" s="65"/>
      <c r="EM27" s="160"/>
      <c r="EN27" s="160"/>
      <c r="EO27" s="128"/>
      <c r="EP27" s="356"/>
      <c r="EQ27" s="356"/>
      <c r="ER27" s="356"/>
      <c r="ES27" s="302" t="s">
        <v>38</v>
      </c>
      <c r="ET27" s="301" t="s">
        <v>39</v>
      </c>
      <c r="EU27" s="303">
        <v>0</v>
      </c>
      <c r="EX27" s="310"/>
    </row>
    <row r="28" spans="1:154" ht="15">
      <c r="A28" s="77" t="s">
        <v>398</v>
      </c>
      <c r="B28" s="7" t="s">
        <v>399</v>
      </c>
      <c r="C28" s="218">
        <v>16107</v>
      </c>
      <c r="D28" s="218">
        <v>16107</v>
      </c>
      <c r="E28" s="218">
        <v>0</v>
      </c>
      <c r="F28" s="8">
        <f t="shared" si="0"/>
        <v>16107</v>
      </c>
      <c r="G28" s="8"/>
      <c r="H28" s="417">
        <f t="shared" si="1"/>
        <v>16107</v>
      </c>
      <c r="I28" s="12"/>
      <c r="K28" s="430" t="s">
        <v>398</v>
      </c>
      <c r="L28" s="431" t="s">
        <v>399</v>
      </c>
      <c r="M28" s="432">
        <v>4912687548</v>
      </c>
      <c r="N28" s="432">
        <v>201892037</v>
      </c>
      <c r="O28" s="434">
        <f t="shared" si="39"/>
        <v>4710795511</v>
      </c>
      <c r="P28" s="707">
        <v>2008</v>
      </c>
      <c r="Q28" s="436">
        <v>0.97850000000000004</v>
      </c>
      <c r="R28" s="100">
        <v>4814303026</v>
      </c>
      <c r="S28" s="438">
        <f t="shared" si="40"/>
        <v>201892037</v>
      </c>
      <c r="T28" s="432">
        <v>292601507</v>
      </c>
      <c r="U28" s="432">
        <v>1437028545</v>
      </c>
      <c r="V28" s="437">
        <f t="shared" si="2"/>
        <v>6745825115</v>
      </c>
      <c r="X28" s="466" t="s">
        <v>398</v>
      </c>
      <c r="Y28" s="467" t="s">
        <v>399</v>
      </c>
      <c r="Z28" s="468">
        <v>6745825115</v>
      </c>
      <c r="AA28" s="469">
        <f t="shared" si="3"/>
        <v>37844078.895150006</v>
      </c>
      <c r="AB28" s="468">
        <v>19876622</v>
      </c>
      <c r="AC28" s="468">
        <v>652709</v>
      </c>
      <c r="AD28" s="37">
        <f t="shared" si="4"/>
        <v>58373409.895150006</v>
      </c>
      <c r="AE28" s="714">
        <v>16107</v>
      </c>
      <c r="AF28" s="467">
        <f t="shared" si="5"/>
        <v>3624</v>
      </c>
      <c r="AG28" s="471">
        <f t="shared" si="6"/>
        <v>0.69879999999999998</v>
      </c>
      <c r="AI28" s="552" t="s">
        <v>398</v>
      </c>
      <c r="AJ28" s="553" t="s">
        <v>399</v>
      </c>
      <c r="AK28" s="541">
        <v>57496452.630200006</v>
      </c>
      <c r="AL28" s="541">
        <v>16107</v>
      </c>
      <c r="AM28" s="554">
        <f t="shared" si="7"/>
        <v>3570</v>
      </c>
      <c r="AN28" s="555">
        <f t="shared" si="8"/>
        <v>0.70050000000000001</v>
      </c>
      <c r="AO28" s="556">
        <v>0.69450000000000001</v>
      </c>
      <c r="AP28" s="557">
        <v>0.83540000000000003</v>
      </c>
      <c r="AQ28" s="555">
        <f t="shared" si="9"/>
        <v>0.76739999999999997</v>
      </c>
      <c r="AR28" s="558">
        <f t="shared" si="10"/>
        <v>0.76739999999999997</v>
      </c>
      <c r="AS28" s="559">
        <f t="shared" si="11"/>
        <v>1255.19</v>
      </c>
      <c r="AT28" s="560">
        <f t="shared" si="12"/>
        <v>380.45000000000005</v>
      </c>
      <c r="AU28" s="561">
        <f t="shared" si="13"/>
        <v>6127908</v>
      </c>
      <c r="AV28" s="717">
        <v>1</v>
      </c>
      <c r="AW28" s="554">
        <f t="shared" si="42"/>
        <v>6127908</v>
      </c>
      <c r="AX28" s="563" t="s">
        <v>653</v>
      </c>
      <c r="AY28" s="204">
        <f t="shared" si="14"/>
        <v>0</v>
      </c>
      <c r="AZ28" s="554">
        <f t="shared" si="41"/>
        <v>6127908</v>
      </c>
      <c r="BB28" s="234" t="s">
        <v>398</v>
      </c>
      <c r="BC28" s="235" t="s">
        <v>704</v>
      </c>
      <c r="BD28" s="227">
        <v>6745825115</v>
      </c>
      <c r="BE28" s="718">
        <v>464.62900000000002</v>
      </c>
      <c r="BF28" s="236">
        <f t="shared" si="15"/>
        <v>14518735</v>
      </c>
      <c r="BG28" s="230">
        <f t="shared" si="16"/>
        <v>0.69450000000000001</v>
      </c>
      <c r="BH28" s="231"/>
      <c r="BI28" s="232">
        <v>16411</v>
      </c>
      <c r="BJ28" s="237">
        <f t="shared" si="17"/>
        <v>35.32</v>
      </c>
      <c r="BK28" s="232">
        <v>96714</v>
      </c>
      <c r="BL28" s="238">
        <f t="shared" si="18"/>
        <v>208</v>
      </c>
      <c r="BN28" s="491" t="s">
        <v>398</v>
      </c>
      <c r="BO28" s="492" t="s">
        <v>399</v>
      </c>
      <c r="BP28" s="493">
        <v>0.92210000000000003</v>
      </c>
      <c r="BQ28" s="493">
        <v>0.84519999999999995</v>
      </c>
      <c r="BR28" s="493">
        <v>0.97850000000000004</v>
      </c>
      <c r="BS28" s="126"/>
      <c r="BT28" s="494">
        <v>2008</v>
      </c>
      <c r="BU28" s="120">
        <f t="shared" si="19"/>
        <v>0.97850000000000004</v>
      </c>
      <c r="BV28" s="495"/>
      <c r="BW28" s="496">
        <v>0.72</v>
      </c>
      <c r="BX28" s="497">
        <f t="shared" si="20"/>
        <v>0.70499999999999996</v>
      </c>
      <c r="BY28" s="498">
        <f t="shared" si="21"/>
        <v>1.2865</v>
      </c>
      <c r="CA28" s="264" t="s">
        <v>398</v>
      </c>
      <c r="CB28" s="265" t="s">
        <v>704</v>
      </c>
      <c r="CC28" s="232">
        <v>25931</v>
      </c>
      <c r="CD28" s="232">
        <v>26958</v>
      </c>
      <c r="CE28" s="232">
        <v>28151</v>
      </c>
      <c r="CF28" s="266">
        <f t="shared" si="22"/>
        <v>27013.333333333332</v>
      </c>
      <c r="CG28" s="267">
        <f t="shared" si="23"/>
        <v>0.83540000000000003</v>
      </c>
      <c r="CH28" s="263"/>
      <c r="CI28" s="268">
        <f t="shared" si="24"/>
        <v>-1137.6666666666679</v>
      </c>
      <c r="CJ28" s="267">
        <f t="shared" si="25"/>
        <v>-4.0399999999999998E-2</v>
      </c>
      <c r="CL28" s="642" t="s">
        <v>398</v>
      </c>
      <c r="CM28" s="643" t="s">
        <v>704</v>
      </c>
      <c r="CN28" s="644">
        <v>0.76739999999999997</v>
      </c>
      <c r="CO28" s="636"/>
      <c r="CP28" s="645">
        <v>16107</v>
      </c>
      <c r="CQ28" s="645">
        <v>9908213</v>
      </c>
      <c r="CR28" s="645">
        <v>9213997</v>
      </c>
      <c r="CS28" s="647">
        <f t="shared" si="26"/>
        <v>19122210</v>
      </c>
      <c r="CT28" s="648">
        <f t="shared" si="27"/>
        <v>1187.2</v>
      </c>
      <c r="CU28" s="649"/>
      <c r="CV28" s="21">
        <f t="shared" si="28"/>
        <v>1255.19</v>
      </c>
      <c r="CW28" s="121">
        <f t="shared" si="29"/>
        <v>380.45000000000005</v>
      </c>
      <c r="CX28" s="19">
        <f t="shared" si="30"/>
        <v>0.94599999999999995</v>
      </c>
      <c r="CY28" s="14"/>
      <c r="CZ28" s="650">
        <v>0.70499999999999996</v>
      </c>
      <c r="DA28" s="653">
        <f t="shared" si="31"/>
        <v>1</v>
      </c>
      <c r="DB28" s="641"/>
      <c r="DC28" s="19">
        <f t="shared" si="32"/>
        <v>1</v>
      </c>
      <c r="DE28" s="680" t="s">
        <v>398</v>
      </c>
      <c r="DF28" s="681" t="s">
        <v>399</v>
      </c>
      <c r="DG28" s="670" t="s">
        <v>201</v>
      </c>
      <c r="DH28" s="671">
        <v>1</v>
      </c>
      <c r="DI28" s="672"/>
      <c r="DJ28" s="673">
        <v>0.73</v>
      </c>
      <c r="DK28" s="722">
        <v>0.8841</v>
      </c>
      <c r="DL28" s="682">
        <f t="shared" si="33"/>
        <v>0.64500000000000002</v>
      </c>
      <c r="DM28" s="683">
        <f t="shared" si="34"/>
        <v>0.64500000000000002</v>
      </c>
      <c r="DN28" s="684"/>
      <c r="DO28" s="676">
        <v>0.72</v>
      </c>
      <c r="DP28" s="677">
        <v>0.97850000000000004</v>
      </c>
      <c r="DQ28" s="682">
        <f t="shared" si="35"/>
        <v>0.70499999999999996</v>
      </c>
      <c r="DR28" s="679" t="str">
        <f t="shared" si="36"/>
        <v xml:space="preserve"> </v>
      </c>
      <c r="DS28" s="352"/>
      <c r="DT28" s="701" t="str">
        <f t="shared" si="37"/>
        <v xml:space="preserve"> </v>
      </c>
      <c r="DU28" s="692"/>
      <c r="DV28" s="702"/>
      <c r="DX28" s="71" t="s">
        <v>376</v>
      </c>
      <c r="DY28" s="86" t="s">
        <v>376</v>
      </c>
      <c r="DZ28" s="71" t="s">
        <v>901</v>
      </c>
      <c r="EA28" s="72" t="s">
        <v>377</v>
      </c>
      <c r="EB28" s="404">
        <v>13626</v>
      </c>
      <c r="EC28" s="56"/>
      <c r="ED28" s="57">
        <f t="shared" si="38"/>
        <v>13626</v>
      </c>
      <c r="EE28" s="57"/>
      <c r="EF28" s="56"/>
      <c r="EG28" s="73">
        <f>ED28/EE$29</f>
        <v>0.99256993006993011</v>
      </c>
      <c r="EH28" s="56"/>
      <c r="EI28" s="405">
        <v>3672269</v>
      </c>
      <c r="EJ28" s="57"/>
      <c r="EK28" s="57">
        <f>ROUND(EI28*EG28,0)</f>
        <v>3644984</v>
      </c>
      <c r="EL28" s="57">
        <f>EK28+EK29</f>
        <v>3672269</v>
      </c>
      <c r="EM28" s="158">
        <f>EL28-EI28</f>
        <v>0</v>
      </c>
      <c r="EN28" s="158"/>
      <c r="EO28" s="58"/>
      <c r="EP28" s="356"/>
      <c r="EQ28" s="356"/>
      <c r="ER28" s="356"/>
      <c r="ES28" s="302" t="s">
        <v>390</v>
      </c>
      <c r="ET28" s="301" t="s">
        <v>391</v>
      </c>
      <c r="EU28" s="303">
        <v>0</v>
      </c>
      <c r="EX28" s="310"/>
    </row>
    <row r="29" spans="1:154" ht="15">
      <c r="A29" s="77" t="s">
        <v>400</v>
      </c>
      <c r="B29" s="7" t="s">
        <v>401</v>
      </c>
      <c r="C29" s="218">
        <v>6719</v>
      </c>
      <c r="D29" s="218">
        <v>9389</v>
      </c>
      <c r="E29" s="218">
        <v>0</v>
      </c>
      <c r="F29" s="8">
        <f t="shared" si="0"/>
        <v>9389</v>
      </c>
      <c r="G29" s="8"/>
      <c r="H29" s="417">
        <f t="shared" si="1"/>
        <v>9389</v>
      </c>
      <c r="I29" s="12"/>
      <c r="K29" s="430" t="s">
        <v>400</v>
      </c>
      <c r="L29" s="431" t="s">
        <v>401</v>
      </c>
      <c r="M29" s="432">
        <v>2215057206</v>
      </c>
      <c r="N29" s="432">
        <v>217275900</v>
      </c>
      <c r="O29" s="434">
        <f t="shared" si="39"/>
        <v>1997781306</v>
      </c>
      <c r="P29" s="707">
        <v>2005</v>
      </c>
      <c r="Q29" s="436">
        <v>0.8548</v>
      </c>
      <c r="R29" s="100">
        <v>2337133021</v>
      </c>
      <c r="S29" s="438">
        <f t="shared" si="40"/>
        <v>217275900</v>
      </c>
      <c r="T29" s="432">
        <v>130169746</v>
      </c>
      <c r="U29" s="432">
        <v>990127411</v>
      </c>
      <c r="V29" s="437">
        <f t="shared" si="2"/>
        <v>3674706078</v>
      </c>
      <c r="X29" s="466" t="s">
        <v>400</v>
      </c>
      <c r="Y29" s="467" t="s">
        <v>666</v>
      </c>
      <c r="Z29" s="468">
        <v>3674706078</v>
      </c>
      <c r="AA29" s="469">
        <f t="shared" si="3"/>
        <v>20615101.097580001</v>
      </c>
      <c r="AB29" s="468">
        <v>9094961</v>
      </c>
      <c r="AC29" s="468">
        <v>289846</v>
      </c>
      <c r="AD29" s="37">
        <f t="shared" si="4"/>
        <v>29999908.097580001</v>
      </c>
      <c r="AE29" s="714">
        <v>9389</v>
      </c>
      <c r="AF29" s="467">
        <f t="shared" si="5"/>
        <v>3195</v>
      </c>
      <c r="AG29" s="471">
        <f t="shared" si="6"/>
        <v>0.61609999999999998</v>
      </c>
      <c r="AI29" s="552" t="s">
        <v>400</v>
      </c>
      <c r="AJ29" s="553" t="s">
        <v>666</v>
      </c>
      <c r="AK29" s="541">
        <v>29522196.307440002</v>
      </c>
      <c r="AL29" s="541">
        <v>9389</v>
      </c>
      <c r="AM29" s="554">
        <f t="shared" si="7"/>
        <v>3144</v>
      </c>
      <c r="AN29" s="555">
        <f t="shared" si="8"/>
        <v>0.61699999999999999</v>
      </c>
      <c r="AO29" s="556">
        <v>0.18759999999999999</v>
      </c>
      <c r="AP29" s="557">
        <v>0.82010000000000005</v>
      </c>
      <c r="AQ29" s="555">
        <f t="shared" si="9"/>
        <v>0.67570000000000008</v>
      </c>
      <c r="AR29" s="558">
        <f t="shared" si="10"/>
        <v>0.67570000000000008</v>
      </c>
      <c r="AS29" s="559">
        <f t="shared" si="11"/>
        <v>1105.2</v>
      </c>
      <c r="AT29" s="560">
        <f t="shared" si="12"/>
        <v>530.44000000000005</v>
      </c>
      <c r="AU29" s="561">
        <f t="shared" si="13"/>
        <v>4980301</v>
      </c>
      <c r="AV29" s="717">
        <v>1</v>
      </c>
      <c r="AW29" s="554">
        <f t="shared" si="42"/>
        <v>4980301</v>
      </c>
      <c r="AX29" s="563" t="s">
        <v>653</v>
      </c>
      <c r="AY29" s="204">
        <f t="shared" si="14"/>
        <v>0</v>
      </c>
      <c r="AZ29" s="554">
        <f t="shared" si="41"/>
        <v>4980301</v>
      </c>
      <c r="BB29" s="234" t="s">
        <v>400</v>
      </c>
      <c r="BC29" s="235" t="s">
        <v>705</v>
      </c>
      <c r="BD29" s="227">
        <v>3674706078</v>
      </c>
      <c r="BE29" s="718">
        <v>936.80399999999997</v>
      </c>
      <c r="BF29" s="236">
        <f t="shared" si="15"/>
        <v>3922599</v>
      </c>
      <c r="BG29" s="230">
        <f t="shared" si="16"/>
        <v>0.18759999999999999</v>
      </c>
      <c r="BH29" s="231"/>
      <c r="BI29" s="232">
        <v>9545</v>
      </c>
      <c r="BJ29" s="237">
        <f t="shared" si="17"/>
        <v>10.19</v>
      </c>
      <c r="BK29" s="232">
        <v>54656</v>
      </c>
      <c r="BL29" s="238">
        <f t="shared" si="18"/>
        <v>58</v>
      </c>
      <c r="BN29" s="491" t="s">
        <v>400</v>
      </c>
      <c r="BO29" s="492" t="s">
        <v>666</v>
      </c>
      <c r="BP29" s="493">
        <v>0.91500000000000004</v>
      </c>
      <c r="BQ29" s="493">
        <v>0.83699999999999997</v>
      </c>
      <c r="BR29" s="493">
        <v>0.84660000000000002</v>
      </c>
      <c r="BS29" s="126"/>
      <c r="BT29" s="494">
        <v>2005</v>
      </c>
      <c r="BU29" s="120">
        <f t="shared" si="19"/>
        <v>0.8548</v>
      </c>
      <c r="BV29" s="495"/>
      <c r="BW29" s="496">
        <v>0.81499999999999995</v>
      </c>
      <c r="BX29" s="497">
        <f t="shared" si="20"/>
        <v>0.69699999999999995</v>
      </c>
      <c r="BY29" s="498">
        <f t="shared" si="21"/>
        <v>1.2719</v>
      </c>
      <c r="CA29" s="264" t="s">
        <v>400</v>
      </c>
      <c r="CB29" s="265" t="s">
        <v>705</v>
      </c>
      <c r="CC29" s="232">
        <v>25764</v>
      </c>
      <c r="CD29" s="232">
        <v>26198</v>
      </c>
      <c r="CE29" s="232">
        <v>27592</v>
      </c>
      <c r="CF29" s="266">
        <f t="shared" si="22"/>
        <v>26518</v>
      </c>
      <c r="CG29" s="267">
        <f t="shared" si="23"/>
        <v>0.82010000000000005</v>
      </c>
      <c r="CH29" s="263"/>
      <c r="CI29" s="268">
        <f t="shared" si="24"/>
        <v>-1074</v>
      </c>
      <c r="CJ29" s="267">
        <f t="shared" si="25"/>
        <v>-3.8899999999999997E-2</v>
      </c>
      <c r="CL29" s="642" t="s">
        <v>400</v>
      </c>
      <c r="CM29" s="643" t="s">
        <v>705</v>
      </c>
      <c r="CN29" s="644">
        <v>0.67570000000000008</v>
      </c>
      <c r="CO29" s="636"/>
      <c r="CP29" s="645">
        <v>9389</v>
      </c>
      <c r="CQ29" s="645">
        <v>6015877</v>
      </c>
      <c r="CR29" s="645">
        <v>0</v>
      </c>
      <c r="CS29" s="647">
        <f t="shared" si="26"/>
        <v>6015877</v>
      </c>
      <c r="CT29" s="648">
        <f t="shared" si="27"/>
        <v>640.74</v>
      </c>
      <c r="CU29" s="649"/>
      <c r="CV29" s="21">
        <f t="shared" si="28"/>
        <v>1105.2</v>
      </c>
      <c r="CW29" s="121">
        <f t="shared" si="29"/>
        <v>530.44000000000005</v>
      </c>
      <c r="CX29" s="19">
        <f t="shared" si="30"/>
        <v>0.57999999999999996</v>
      </c>
      <c r="CY29" s="14"/>
      <c r="CZ29" s="650">
        <v>0.69699999999999995</v>
      </c>
      <c r="DA29" s="653">
        <f t="shared" si="31"/>
        <v>1</v>
      </c>
      <c r="DB29" s="641"/>
      <c r="DC29" s="19">
        <f t="shared" si="32"/>
        <v>1</v>
      </c>
      <c r="DE29" s="680" t="s">
        <v>400</v>
      </c>
      <c r="DF29" s="681" t="s">
        <v>666</v>
      </c>
      <c r="DG29" s="670" t="s">
        <v>201</v>
      </c>
      <c r="DH29" s="671">
        <v>1</v>
      </c>
      <c r="DI29" s="672"/>
      <c r="DJ29" s="673">
        <v>0.81499999999999995</v>
      </c>
      <c r="DK29" s="722">
        <v>0.88770000000000004</v>
      </c>
      <c r="DL29" s="682">
        <f t="shared" si="33"/>
        <v>0.72299999999999998</v>
      </c>
      <c r="DM29" s="683">
        <f t="shared" si="34"/>
        <v>0.72299999999999998</v>
      </c>
      <c r="DN29" s="684"/>
      <c r="DO29" s="676">
        <v>0.81499999999999995</v>
      </c>
      <c r="DP29" s="677">
        <v>0.8548</v>
      </c>
      <c r="DQ29" s="682">
        <f t="shared" si="35"/>
        <v>0.69699999999999995</v>
      </c>
      <c r="DR29" s="679" t="str">
        <f t="shared" si="36"/>
        <v xml:space="preserve"> </v>
      </c>
      <c r="DS29" s="352"/>
      <c r="DT29" s="701" t="str">
        <f t="shared" si="37"/>
        <v xml:space="preserve"> </v>
      </c>
      <c r="DU29" s="692"/>
      <c r="DV29" s="702"/>
      <c r="DX29" s="60" t="s">
        <v>376</v>
      </c>
      <c r="DY29" s="84" t="s">
        <v>29</v>
      </c>
      <c r="DZ29" s="60" t="s">
        <v>8</v>
      </c>
      <c r="EA29" s="61" t="s">
        <v>30</v>
      </c>
      <c r="EB29" s="404">
        <v>102</v>
      </c>
      <c r="EC29" s="62"/>
      <c r="ED29" s="63">
        <f t="shared" si="38"/>
        <v>102</v>
      </c>
      <c r="EE29" s="63">
        <f>SUM(ED28:ED29)</f>
        <v>13728</v>
      </c>
      <c r="EF29" s="62"/>
      <c r="EG29" s="64">
        <f>ED29/EE$29</f>
        <v>7.43006993006993E-3</v>
      </c>
      <c r="EH29" s="62"/>
      <c r="EI29" s="405">
        <v>0</v>
      </c>
      <c r="EJ29" s="63"/>
      <c r="EK29" s="63">
        <f>ROUND(EI28*EG29,0)</f>
        <v>27285</v>
      </c>
      <c r="EL29" s="65"/>
      <c r="EM29" s="160"/>
      <c r="EN29" s="160"/>
      <c r="EO29" s="128"/>
      <c r="EP29" s="356"/>
      <c r="EQ29" s="356"/>
      <c r="ER29" s="356"/>
      <c r="ES29" s="302" t="s">
        <v>392</v>
      </c>
      <c r="ET29" s="301" t="s">
        <v>393</v>
      </c>
      <c r="EU29" s="303">
        <v>0</v>
      </c>
      <c r="EX29" s="310"/>
    </row>
    <row r="30" spans="1:154" ht="15">
      <c r="A30" s="77" t="s">
        <v>402</v>
      </c>
      <c r="B30" s="7" t="s">
        <v>403</v>
      </c>
      <c r="C30" s="218">
        <v>14711</v>
      </c>
      <c r="D30" s="218">
        <v>14711</v>
      </c>
      <c r="E30" s="218">
        <v>0</v>
      </c>
      <c r="F30" s="8">
        <f t="shared" si="0"/>
        <v>14711</v>
      </c>
      <c r="G30" s="8"/>
      <c r="H30" s="417">
        <f t="shared" si="1"/>
        <v>14711</v>
      </c>
      <c r="I30" s="12"/>
      <c r="K30" s="430" t="s">
        <v>402</v>
      </c>
      <c r="L30" s="431" t="s">
        <v>403</v>
      </c>
      <c r="M30" s="432">
        <v>5346831033</v>
      </c>
      <c r="N30" s="432">
        <v>65636627</v>
      </c>
      <c r="O30" s="434">
        <f t="shared" si="39"/>
        <v>5281194406</v>
      </c>
      <c r="P30" s="707">
        <v>2002</v>
      </c>
      <c r="Q30" s="436">
        <v>0.69650000000000001</v>
      </c>
      <c r="R30" s="100">
        <v>7582475816</v>
      </c>
      <c r="S30" s="438">
        <f t="shared" si="40"/>
        <v>65636627</v>
      </c>
      <c r="T30" s="432">
        <v>121393796</v>
      </c>
      <c r="U30" s="432">
        <v>1514615759</v>
      </c>
      <c r="V30" s="437">
        <f t="shared" si="2"/>
        <v>9284121998</v>
      </c>
      <c r="X30" s="466" t="s">
        <v>402</v>
      </c>
      <c r="Y30" s="467" t="s">
        <v>403</v>
      </c>
      <c r="Z30" s="468">
        <v>9284121998</v>
      </c>
      <c r="AA30" s="469">
        <f t="shared" si="3"/>
        <v>52083924.408780001</v>
      </c>
      <c r="AB30" s="468">
        <v>19707927</v>
      </c>
      <c r="AC30" s="468">
        <v>694535</v>
      </c>
      <c r="AD30" s="37">
        <f t="shared" si="4"/>
        <v>72486386.408780009</v>
      </c>
      <c r="AE30" s="714">
        <v>14711</v>
      </c>
      <c r="AF30" s="467">
        <f t="shared" si="5"/>
        <v>4927</v>
      </c>
      <c r="AG30" s="471">
        <f t="shared" si="6"/>
        <v>0.95009999999999994</v>
      </c>
      <c r="AI30" s="552" t="s">
        <v>402</v>
      </c>
      <c r="AJ30" s="553" t="s">
        <v>403</v>
      </c>
      <c r="AK30" s="541">
        <v>71279450.549040005</v>
      </c>
      <c r="AL30" s="541">
        <v>14711</v>
      </c>
      <c r="AM30" s="554">
        <f t="shared" si="7"/>
        <v>4845</v>
      </c>
      <c r="AN30" s="555">
        <f t="shared" si="8"/>
        <v>0.95069999999999999</v>
      </c>
      <c r="AO30" s="556">
        <v>0.62690000000000001</v>
      </c>
      <c r="AP30" s="557">
        <v>0.97419999999999995</v>
      </c>
      <c r="AQ30" s="555">
        <f t="shared" si="9"/>
        <v>0.93009999999999993</v>
      </c>
      <c r="AR30" s="558">
        <f t="shared" si="10"/>
        <v>0.93009999999999993</v>
      </c>
      <c r="AS30" s="559">
        <f t="shared" si="11"/>
        <v>1521.31</v>
      </c>
      <c r="AT30" s="560">
        <f t="shared" si="12"/>
        <v>114.33000000000015</v>
      </c>
      <c r="AU30" s="561">
        <f t="shared" si="13"/>
        <v>1681909</v>
      </c>
      <c r="AV30" s="717">
        <v>0.73899999999999999</v>
      </c>
      <c r="AW30" s="554">
        <f t="shared" si="42"/>
        <v>1242931</v>
      </c>
      <c r="AX30" s="563" t="s">
        <v>653</v>
      </c>
      <c r="AY30" s="204">
        <f t="shared" si="14"/>
        <v>0</v>
      </c>
      <c r="AZ30" s="554">
        <f t="shared" si="41"/>
        <v>1242931</v>
      </c>
      <c r="BB30" s="234" t="s">
        <v>402</v>
      </c>
      <c r="BC30" s="235" t="s">
        <v>706</v>
      </c>
      <c r="BD30" s="227">
        <v>9284121998</v>
      </c>
      <c r="BE30" s="718">
        <v>708.42700000000002</v>
      </c>
      <c r="BF30" s="236">
        <f t="shared" si="15"/>
        <v>13105263</v>
      </c>
      <c r="BG30" s="230">
        <f t="shared" si="16"/>
        <v>0.62690000000000001</v>
      </c>
      <c r="BH30" s="231"/>
      <c r="BI30" s="232">
        <v>14580</v>
      </c>
      <c r="BJ30" s="237">
        <f t="shared" si="17"/>
        <v>20.58</v>
      </c>
      <c r="BK30" s="232">
        <v>95558</v>
      </c>
      <c r="BL30" s="238">
        <f t="shared" si="18"/>
        <v>135</v>
      </c>
      <c r="BN30" s="491" t="s">
        <v>402</v>
      </c>
      <c r="BO30" s="492" t="s">
        <v>403</v>
      </c>
      <c r="BP30" s="493">
        <v>0.82220000000000004</v>
      </c>
      <c r="BQ30" s="493">
        <v>0.68610000000000004</v>
      </c>
      <c r="BR30" s="493">
        <v>0.66149999999999998</v>
      </c>
      <c r="BS30" s="126"/>
      <c r="BT30" s="494">
        <v>2002</v>
      </c>
      <c r="BU30" s="120">
        <f t="shared" si="19"/>
        <v>0.69650000000000001</v>
      </c>
      <c r="BV30" s="495"/>
      <c r="BW30" s="496">
        <v>0.61</v>
      </c>
      <c r="BX30" s="497">
        <f t="shared" si="20"/>
        <v>0.42499999999999999</v>
      </c>
      <c r="BY30" s="498">
        <f t="shared" si="21"/>
        <v>0.77549999999999997</v>
      </c>
      <c r="CA30" s="264" t="s">
        <v>402</v>
      </c>
      <c r="CB30" s="265" t="s">
        <v>706</v>
      </c>
      <c r="CC30" s="232">
        <v>30173</v>
      </c>
      <c r="CD30" s="232">
        <v>31088</v>
      </c>
      <c r="CE30" s="232">
        <v>33242</v>
      </c>
      <c r="CF30" s="266">
        <f t="shared" si="22"/>
        <v>31501</v>
      </c>
      <c r="CG30" s="267">
        <f t="shared" si="23"/>
        <v>0.97419999999999995</v>
      </c>
      <c r="CH30" s="263"/>
      <c r="CI30" s="268">
        <f t="shared" si="24"/>
        <v>-1741</v>
      </c>
      <c r="CJ30" s="267">
        <f t="shared" si="25"/>
        <v>-5.2400000000000002E-2</v>
      </c>
      <c r="CL30" s="642" t="s">
        <v>402</v>
      </c>
      <c r="CM30" s="643" t="s">
        <v>706</v>
      </c>
      <c r="CN30" s="644">
        <v>0.93009999999999993</v>
      </c>
      <c r="CO30" s="636"/>
      <c r="CP30" s="645">
        <v>14711</v>
      </c>
      <c r="CQ30" s="645">
        <v>16548837</v>
      </c>
      <c r="CR30" s="645">
        <v>0</v>
      </c>
      <c r="CS30" s="647">
        <f t="shared" si="26"/>
        <v>16548837</v>
      </c>
      <c r="CT30" s="648">
        <f t="shared" si="27"/>
        <v>1124.93</v>
      </c>
      <c r="CU30" s="649"/>
      <c r="CV30" s="21">
        <f t="shared" si="28"/>
        <v>1521.31</v>
      </c>
      <c r="CW30" s="121">
        <f t="shared" si="29"/>
        <v>114.33000000000015</v>
      </c>
      <c r="CX30" s="19">
        <f t="shared" si="30"/>
        <v>0.73899999999999999</v>
      </c>
      <c r="CY30" s="14"/>
      <c r="CZ30" s="650">
        <v>0.42499999999999999</v>
      </c>
      <c r="DA30" s="653" t="str">
        <f t="shared" si="31"/>
        <v/>
      </c>
      <c r="DB30" s="641"/>
      <c r="DC30" s="19">
        <f t="shared" si="32"/>
        <v>0.73899999999999999</v>
      </c>
      <c r="DE30" s="680" t="s">
        <v>402</v>
      </c>
      <c r="DF30" s="681" t="s">
        <v>403</v>
      </c>
      <c r="DG30" s="670" t="s">
        <v>201</v>
      </c>
      <c r="DH30" s="671">
        <v>0.73899999999999999</v>
      </c>
      <c r="DI30" s="672"/>
      <c r="DJ30" s="673">
        <v>0.61</v>
      </c>
      <c r="DK30" s="722">
        <v>0.76929999999999998</v>
      </c>
      <c r="DL30" s="682">
        <f t="shared" si="33"/>
        <v>0.46899999999999997</v>
      </c>
      <c r="DM30" s="683" t="str">
        <f t="shared" si="34"/>
        <v xml:space="preserve"> </v>
      </c>
      <c r="DN30" s="684"/>
      <c r="DO30" s="676">
        <v>0.61</v>
      </c>
      <c r="DP30" s="677">
        <v>0.69650000000000001</v>
      </c>
      <c r="DQ30" s="682">
        <f t="shared" si="35"/>
        <v>0.42499999999999999</v>
      </c>
      <c r="DR30" s="679">
        <f t="shared" si="36"/>
        <v>0.42499999999999999</v>
      </c>
      <c r="DS30" s="352"/>
      <c r="DT30" s="701" t="str">
        <f t="shared" si="37"/>
        <v xml:space="preserve"> </v>
      </c>
      <c r="DU30" s="692"/>
      <c r="DV30" s="702"/>
      <c r="DX30" s="71" t="s">
        <v>378</v>
      </c>
      <c r="DY30" s="86" t="s">
        <v>378</v>
      </c>
      <c r="DZ30" s="71" t="s">
        <v>901</v>
      </c>
      <c r="EA30" s="72" t="s">
        <v>379</v>
      </c>
      <c r="EB30" s="404">
        <v>28827</v>
      </c>
      <c r="EC30" s="56"/>
      <c r="ED30" s="57">
        <f t="shared" si="38"/>
        <v>28827</v>
      </c>
      <c r="EE30" s="57"/>
      <c r="EF30" s="56"/>
      <c r="EG30" s="73">
        <f>ED30/EE32</f>
        <v>0.86269639383510399</v>
      </c>
      <c r="EH30" s="56"/>
      <c r="EI30" s="405">
        <v>0</v>
      </c>
      <c r="EJ30" s="57"/>
      <c r="EK30" s="57">
        <f>ROUND(EI30*EG30,0)</f>
        <v>0</v>
      </c>
      <c r="EL30" s="57">
        <f>EK30+EK32+EK31</f>
        <v>0</v>
      </c>
      <c r="EM30" s="158">
        <f>EL30-EI30</f>
        <v>0</v>
      </c>
      <c r="EN30" s="158"/>
      <c r="EO30" s="58"/>
      <c r="EP30" s="356"/>
      <c r="EQ30" s="356"/>
      <c r="ER30" s="356"/>
      <c r="ES30" s="302" t="s">
        <v>394</v>
      </c>
      <c r="ET30" s="301" t="s">
        <v>395</v>
      </c>
      <c r="EU30" s="303">
        <v>464300</v>
      </c>
      <c r="EX30" s="310"/>
    </row>
    <row r="31" spans="1:154" ht="15">
      <c r="A31" s="77" t="s">
        <v>404</v>
      </c>
      <c r="B31" s="7" t="s">
        <v>405</v>
      </c>
      <c r="C31" s="218">
        <v>52208</v>
      </c>
      <c r="D31" s="218">
        <v>52462</v>
      </c>
      <c r="E31" s="218">
        <v>0</v>
      </c>
      <c r="F31" s="8">
        <f t="shared" si="0"/>
        <v>52462</v>
      </c>
      <c r="G31" s="8"/>
      <c r="H31" s="417">
        <f t="shared" si="1"/>
        <v>52462</v>
      </c>
      <c r="I31" s="12"/>
      <c r="K31" s="430" t="s">
        <v>404</v>
      </c>
      <c r="L31" s="431" t="s">
        <v>405</v>
      </c>
      <c r="M31" s="432">
        <v>13307301774</v>
      </c>
      <c r="N31" s="432">
        <v>58590537</v>
      </c>
      <c r="O31" s="434">
        <f t="shared" si="39"/>
        <v>13248711237</v>
      </c>
      <c r="P31" s="707">
        <v>2003</v>
      </c>
      <c r="Q31" s="436">
        <v>0.84470000000000001</v>
      </c>
      <c r="R31" s="100">
        <v>15684516677</v>
      </c>
      <c r="S31" s="438">
        <f t="shared" si="40"/>
        <v>58590537</v>
      </c>
      <c r="T31" s="432">
        <v>313953709</v>
      </c>
      <c r="U31" s="432">
        <v>3228826097</v>
      </c>
      <c r="V31" s="437">
        <f t="shared" si="2"/>
        <v>19285887020</v>
      </c>
      <c r="X31" s="466" t="s">
        <v>404</v>
      </c>
      <c r="Y31" s="467" t="s">
        <v>667</v>
      </c>
      <c r="Z31" s="468">
        <v>19285887020</v>
      </c>
      <c r="AA31" s="469">
        <f t="shared" si="3"/>
        <v>108193826.18220001</v>
      </c>
      <c r="AB31" s="468">
        <v>52848313</v>
      </c>
      <c r="AC31" s="468">
        <v>1082306</v>
      </c>
      <c r="AD31" s="37">
        <f t="shared" si="4"/>
        <v>162124445.18220001</v>
      </c>
      <c r="AE31" s="714">
        <v>52462</v>
      </c>
      <c r="AF31" s="467">
        <f t="shared" si="5"/>
        <v>3090</v>
      </c>
      <c r="AG31" s="471">
        <f t="shared" si="6"/>
        <v>0.5958</v>
      </c>
      <c r="AI31" s="552" t="s">
        <v>404</v>
      </c>
      <c r="AJ31" s="553" t="s">
        <v>667</v>
      </c>
      <c r="AK31" s="541">
        <v>159617279.8696</v>
      </c>
      <c r="AL31" s="541">
        <v>52462</v>
      </c>
      <c r="AM31" s="554">
        <f t="shared" si="7"/>
        <v>3043</v>
      </c>
      <c r="AN31" s="555">
        <f t="shared" si="8"/>
        <v>0.59709999999999996</v>
      </c>
      <c r="AO31" s="556">
        <v>1.4135</v>
      </c>
      <c r="AP31" s="557">
        <v>1.06</v>
      </c>
      <c r="AQ31" s="555">
        <f t="shared" si="9"/>
        <v>0.91020000000000001</v>
      </c>
      <c r="AR31" s="558">
        <f t="shared" si="10"/>
        <v>0.91020000000000001</v>
      </c>
      <c r="AS31" s="559">
        <f t="shared" si="11"/>
        <v>1488.76</v>
      </c>
      <c r="AT31" s="560">
        <f t="shared" si="12"/>
        <v>146.88000000000011</v>
      </c>
      <c r="AU31" s="561">
        <f t="shared" si="13"/>
        <v>7705619</v>
      </c>
      <c r="AV31" s="717">
        <v>1</v>
      </c>
      <c r="AW31" s="554">
        <f t="shared" si="42"/>
        <v>7705619</v>
      </c>
      <c r="AX31" s="563" t="s">
        <v>653</v>
      </c>
      <c r="AY31" s="204">
        <f t="shared" si="14"/>
        <v>0</v>
      </c>
      <c r="AZ31" s="554">
        <f t="shared" si="41"/>
        <v>7705619</v>
      </c>
      <c r="BB31" s="234" t="s">
        <v>404</v>
      </c>
      <c r="BC31" s="235" t="s">
        <v>707</v>
      </c>
      <c r="BD31" s="227">
        <v>19285887020</v>
      </c>
      <c r="BE31" s="718">
        <v>652.71600000000001</v>
      </c>
      <c r="BF31" s="236">
        <f t="shared" si="15"/>
        <v>29547134</v>
      </c>
      <c r="BG31" s="230">
        <f t="shared" si="16"/>
        <v>1.4135</v>
      </c>
      <c r="BH31" s="231"/>
      <c r="BI31" s="232">
        <v>53462</v>
      </c>
      <c r="BJ31" s="237">
        <f t="shared" si="17"/>
        <v>81.91</v>
      </c>
      <c r="BK31" s="232">
        <v>306545</v>
      </c>
      <c r="BL31" s="238">
        <f t="shared" si="18"/>
        <v>470</v>
      </c>
      <c r="BN31" s="491" t="s">
        <v>404</v>
      </c>
      <c r="BO31" s="492" t="s">
        <v>667</v>
      </c>
      <c r="BP31" s="493">
        <v>0.89649999999999996</v>
      </c>
      <c r="BQ31" s="493">
        <v>0.86</v>
      </c>
      <c r="BR31" s="493">
        <v>0.81720000000000004</v>
      </c>
      <c r="BS31" s="126"/>
      <c r="BT31" s="494">
        <v>2003</v>
      </c>
      <c r="BU31" s="120">
        <f t="shared" si="19"/>
        <v>0.84470000000000001</v>
      </c>
      <c r="BV31" s="495"/>
      <c r="BW31" s="496">
        <v>0.86</v>
      </c>
      <c r="BX31" s="497">
        <f t="shared" si="20"/>
        <v>0.72599999999999998</v>
      </c>
      <c r="BY31" s="498">
        <f t="shared" si="21"/>
        <v>1.3248</v>
      </c>
      <c r="CA31" s="264" t="s">
        <v>404</v>
      </c>
      <c r="CB31" s="265" t="s">
        <v>707</v>
      </c>
      <c r="CC31" s="232">
        <v>32327</v>
      </c>
      <c r="CD31" s="232">
        <v>33952</v>
      </c>
      <c r="CE31" s="232">
        <v>36548</v>
      </c>
      <c r="CF31" s="266">
        <f t="shared" si="22"/>
        <v>34275.666666666664</v>
      </c>
      <c r="CG31" s="267">
        <f t="shared" si="23"/>
        <v>1.06</v>
      </c>
      <c r="CH31" s="263"/>
      <c r="CI31" s="268">
        <f t="shared" si="24"/>
        <v>-2272.3333333333358</v>
      </c>
      <c r="CJ31" s="267">
        <f t="shared" si="25"/>
        <v>-6.2199999999999998E-2</v>
      </c>
      <c r="CL31" s="642" t="s">
        <v>404</v>
      </c>
      <c r="CM31" s="643" t="s">
        <v>707</v>
      </c>
      <c r="CN31" s="644">
        <v>0.91020000000000001</v>
      </c>
      <c r="CO31" s="636"/>
      <c r="CP31" s="645">
        <v>52462</v>
      </c>
      <c r="CQ31" s="645">
        <v>69959192</v>
      </c>
      <c r="CR31" s="645">
        <v>0</v>
      </c>
      <c r="CS31" s="647">
        <f t="shared" si="26"/>
        <v>69959192</v>
      </c>
      <c r="CT31" s="648">
        <f t="shared" si="27"/>
        <v>1333.52</v>
      </c>
      <c r="CU31" s="649"/>
      <c r="CV31" s="21">
        <f t="shared" si="28"/>
        <v>1488.76</v>
      </c>
      <c r="CW31" s="121">
        <f t="shared" si="29"/>
        <v>146.88000000000011</v>
      </c>
      <c r="CX31" s="19">
        <f t="shared" si="30"/>
        <v>0.89600000000000002</v>
      </c>
      <c r="CY31" s="14"/>
      <c r="CZ31" s="650">
        <v>0.72599999999999998</v>
      </c>
      <c r="DA31" s="653">
        <f t="shared" si="31"/>
        <v>1</v>
      </c>
      <c r="DB31" s="641"/>
      <c r="DC31" s="19">
        <f t="shared" si="32"/>
        <v>1</v>
      </c>
      <c r="DE31" s="680" t="s">
        <v>404</v>
      </c>
      <c r="DF31" s="681" t="s">
        <v>667</v>
      </c>
      <c r="DG31" s="670" t="s">
        <v>201</v>
      </c>
      <c r="DH31" s="671">
        <v>1</v>
      </c>
      <c r="DI31" s="672"/>
      <c r="DJ31" s="673">
        <v>0.88</v>
      </c>
      <c r="DK31" s="722">
        <v>0.88290000000000002</v>
      </c>
      <c r="DL31" s="682">
        <f t="shared" si="33"/>
        <v>0.77700000000000002</v>
      </c>
      <c r="DM31" s="683">
        <f t="shared" si="34"/>
        <v>0.77700000000000002</v>
      </c>
      <c r="DN31" s="684"/>
      <c r="DO31" s="676">
        <v>0.86</v>
      </c>
      <c r="DP31" s="677">
        <v>0.84470000000000001</v>
      </c>
      <c r="DQ31" s="682">
        <f t="shared" si="35"/>
        <v>0.72599999999999998</v>
      </c>
      <c r="DR31" s="679" t="str">
        <f t="shared" si="36"/>
        <v xml:space="preserve"> </v>
      </c>
      <c r="DS31" s="352"/>
      <c r="DT31" s="701" t="str">
        <f t="shared" si="37"/>
        <v xml:space="preserve"> </v>
      </c>
      <c r="DU31" s="692"/>
      <c r="DV31" s="702"/>
      <c r="DX31" s="48">
        <v>130</v>
      </c>
      <c r="DY31" s="162" t="s">
        <v>821</v>
      </c>
      <c r="DZ31" s="54" t="s">
        <v>8</v>
      </c>
      <c r="EA31" s="162" t="s">
        <v>822</v>
      </c>
      <c r="EB31" s="404">
        <v>556</v>
      </c>
      <c r="EC31" s="51"/>
      <c r="ED31" s="50">
        <f t="shared" si="38"/>
        <v>556</v>
      </c>
      <c r="EE31" s="50"/>
      <c r="EF31" s="51"/>
      <c r="EG31" s="52">
        <f>ED31/EE32</f>
        <v>1.6639233877001346E-2</v>
      </c>
      <c r="EH31" s="51"/>
      <c r="EI31" s="405">
        <v>0</v>
      </c>
      <c r="EJ31" s="50"/>
      <c r="EK31" s="50">
        <f>ROUND(EI30*EG31,0)</f>
        <v>0</v>
      </c>
      <c r="EL31" s="50"/>
      <c r="EM31" s="159"/>
      <c r="EN31" s="159"/>
      <c r="EO31" s="49"/>
      <c r="EP31" s="356"/>
      <c r="EQ31" s="356"/>
      <c r="ER31" s="356"/>
      <c r="ES31" s="302" t="s">
        <v>396</v>
      </c>
      <c r="ET31" s="301" t="s">
        <v>397</v>
      </c>
      <c r="EU31" s="303">
        <v>0</v>
      </c>
      <c r="EX31" s="310"/>
    </row>
    <row r="32" spans="1:154" ht="15">
      <c r="A32" s="77" t="s">
        <v>406</v>
      </c>
      <c r="B32" s="7" t="s">
        <v>407</v>
      </c>
      <c r="C32" s="218">
        <v>3982</v>
      </c>
      <c r="D32" s="218">
        <v>3982</v>
      </c>
      <c r="E32" s="218">
        <v>0</v>
      </c>
      <c r="F32" s="8">
        <f t="shared" si="0"/>
        <v>3982</v>
      </c>
      <c r="G32" s="8"/>
      <c r="H32" s="417">
        <f t="shared" si="1"/>
        <v>3982</v>
      </c>
      <c r="I32" s="12"/>
      <c r="K32" s="430" t="s">
        <v>406</v>
      </c>
      <c r="L32" s="431" t="s">
        <v>407</v>
      </c>
      <c r="M32" s="432">
        <v>7719655287</v>
      </c>
      <c r="N32" s="432">
        <v>65485442</v>
      </c>
      <c r="O32" s="434">
        <f t="shared" si="39"/>
        <v>7654169845</v>
      </c>
      <c r="P32" s="707">
        <v>2005</v>
      </c>
      <c r="Q32" s="436">
        <v>0.8135</v>
      </c>
      <c r="R32" s="100">
        <v>9408936503</v>
      </c>
      <c r="S32" s="438">
        <f t="shared" si="40"/>
        <v>65485442</v>
      </c>
      <c r="T32" s="432">
        <v>66919785</v>
      </c>
      <c r="U32" s="432">
        <v>397790876</v>
      </c>
      <c r="V32" s="437">
        <f t="shared" si="2"/>
        <v>9939132606</v>
      </c>
      <c r="X32" s="466" t="s">
        <v>406</v>
      </c>
      <c r="Y32" s="467" t="s">
        <v>407</v>
      </c>
      <c r="Z32" s="468">
        <v>9939132606</v>
      </c>
      <c r="AA32" s="469">
        <f t="shared" si="3"/>
        <v>55758533.919660002</v>
      </c>
      <c r="AB32" s="468">
        <v>8164801</v>
      </c>
      <c r="AC32" s="468">
        <v>315300</v>
      </c>
      <c r="AD32" s="37">
        <f t="shared" si="4"/>
        <v>64238634.919660002</v>
      </c>
      <c r="AE32" s="714">
        <v>3982</v>
      </c>
      <c r="AF32" s="467">
        <f t="shared" si="5"/>
        <v>16132</v>
      </c>
      <c r="AG32" s="471">
        <f t="shared" si="6"/>
        <v>3.1107</v>
      </c>
      <c r="AI32" s="552" t="s">
        <v>406</v>
      </c>
      <c r="AJ32" s="553" t="s">
        <v>407</v>
      </c>
      <c r="AK32" s="541">
        <v>62946547.680880003</v>
      </c>
      <c r="AL32" s="541">
        <v>3982</v>
      </c>
      <c r="AM32" s="554">
        <f t="shared" si="7"/>
        <v>15808</v>
      </c>
      <c r="AN32" s="555">
        <f t="shared" si="8"/>
        <v>3.1019999999999999</v>
      </c>
      <c r="AO32" s="556">
        <v>1.8169</v>
      </c>
      <c r="AP32" s="557">
        <v>0.95109999999999995</v>
      </c>
      <c r="AQ32" s="555">
        <f t="shared" si="9"/>
        <v>1.8980999999999999</v>
      </c>
      <c r="AR32" s="558" t="str">
        <f t="shared" si="10"/>
        <v/>
      </c>
      <c r="AS32" s="559" t="str">
        <f t="shared" si="11"/>
        <v/>
      </c>
      <c r="AT32" s="560" t="str">
        <f t="shared" si="12"/>
        <v/>
      </c>
      <c r="AU32" s="561">
        <f t="shared" si="13"/>
        <v>0</v>
      </c>
      <c r="AV32" s="717" t="s">
        <v>4</v>
      </c>
      <c r="AW32" s="554">
        <f t="shared" si="42"/>
        <v>0</v>
      </c>
      <c r="AX32" s="563" t="s">
        <v>653</v>
      </c>
      <c r="AY32" s="204">
        <f t="shared" si="14"/>
        <v>0</v>
      </c>
      <c r="AZ32" s="554">
        <f t="shared" si="41"/>
        <v>0</v>
      </c>
      <c r="BB32" s="234" t="s">
        <v>406</v>
      </c>
      <c r="BC32" s="235" t="s">
        <v>708</v>
      </c>
      <c r="BD32" s="227">
        <v>9939132606</v>
      </c>
      <c r="BE32" s="718">
        <v>261.69600000000003</v>
      </c>
      <c r="BF32" s="236">
        <f t="shared" si="15"/>
        <v>37979689</v>
      </c>
      <c r="BG32" s="230">
        <f t="shared" si="16"/>
        <v>1.8169</v>
      </c>
      <c r="BH32" s="231"/>
      <c r="BI32" s="232">
        <v>4028</v>
      </c>
      <c r="BJ32" s="237">
        <f t="shared" si="17"/>
        <v>15.39</v>
      </c>
      <c r="BK32" s="232">
        <v>23518</v>
      </c>
      <c r="BL32" s="238">
        <f t="shared" si="18"/>
        <v>90</v>
      </c>
      <c r="BN32" s="491" t="s">
        <v>406</v>
      </c>
      <c r="BO32" s="492" t="s">
        <v>407</v>
      </c>
      <c r="BP32" s="493">
        <v>0.84330000000000005</v>
      </c>
      <c r="BQ32" s="493">
        <v>0.73829999999999996</v>
      </c>
      <c r="BR32" s="493">
        <v>0.85370000000000001</v>
      </c>
      <c r="BS32" s="126"/>
      <c r="BT32" s="494">
        <v>2005</v>
      </c>
      <c r="BU32" s="120">
        <f t="shared" si="19"/>
        <v>0.8135</v>
      </c>
      <c r="BV32" s="495"/>
      <c r="BW32" s="496">
        <v>0.32</v>
      </c>
      <c r="BX32" s="497">
        <f t="shared" si="20"/>
        <v>0.26</v>
      </c>
      <c r="BY32" s="498">
        <f t="shared" si="21"/>
        <v>0.47449999999999998</v>
      </c>
      <c r="CA32" s="264" t="s">
        <v>406</v>
      </c>
      <c r="CB32" s="265" t="s">
        <v>708</v>
      </c>
      <c r="CC32" s="232">
        <v>29345</v>
      </c>
      <c r="CD32" s="232">
        <v>30576</v>
      </c>
      <c r="CE32" s="232">
        <v>32346</v>
      </c>
      <c r="CF32" s="266">
        <f t="shared" si="22"/>
        <v>30755.666666666668</v>
      </c>
      <c r="CG32" s="267">
        <f t="shared" si="23"/>
        <v>0.95109999999999995</v>
      </c>
      <c r="CH32" s="263"/>
      <c r="CI32" s="268">
        <f t="shared" si="24"/>
        <v>-1590.3333333333321</v>
      </c>
      <c r="CJ32" s="267">
        <f t="shared" si="25"/>
        <v>-4.9200000000000001E-2</v>
      </c>
      <c r="CL32" s="642" t="s">
        <v>406</v>
      </c>
      <c r="CM32" s="643" t="s">
        <v>708</v>
      </c>
      <c r="CN32" s="644" t="s">
        <v>4</v>
      </c>
      <c r="CO32" s="636"/>
      <c r="CP32" s="645">
        <v>3982</v>
      </c>
      <c r="CQ32" s="645">
        <v>8541848</v>
      </c>
      <c r="CR32" s="645">
        <v>0</v>
      </c>
      <c r="CS32" s="647">
        <f t="shared" si="26"/>
        <v>8541848</v>
      </c>
      <c r="CT32" s="648">
        <f t="shared" si="27"/>
        <v>2145.12</v>
      </c>
      <c r="CU32" s="649"/>
      <c r="CV32" s="21" t="str">
        <f t="shared" si="28"/>
        <v/>
      </c>
      <c r="CW32" s="121" t="str">
        <f t="shared" si="29"/>
        <v/>
      </c>
      <c r="CX32" s="19" t="str">
        <f t="shared" si="30"/>
        <v/>
      </c>
      <c r="CY32" s="14"/>
      <c r="CZ32" s="650">
        <v>0.26</v>
      </c>
      <c r="DA32" s="653" t="str">
        <f t="shared" si="31"/>
        <v/>
      </c>
      <c r="DB32" s="641"/>
      <c r="DC32" s="19" t="str">
        <f t="shared" si="32"/>
        <v/>
      </c>
      <c r="DE32" s="680" t="s">
        <v>406</v>
      </c>
      <c r="DF32" s="681" t="s">
        <v>407</v>
      </c>
      <c r="DG32" s="670" t="s">
        <v>653</v>
      </c>
      <c r="DH32" s="671" t="s">
        <v>4</v>
      </c>
      <c r="DI32" s="672"/>
      <c r="DJ32" s="673">
        <v>0.32</v>
      </c>
      <c r="DK32" s="722">
        <v>0.81689999999999996</v>
      </c>
      <c r="DL32" s="682">
        <f t="shared" si="33"/>
        <v>0.26100000000000001</v>
      </c>
      <c r="DM32" s="683" t="str">
        <f t="shared" si="34"/>
        <v xml:space="preserve"> </v>
      </c>
      <c r="DN32" s="684"/>
      <c r="DO32" s="676">
        <v>0.32</v>
      </c>
      <c r="DP32" s="677">
        <v>0.8135</v>
      </c>
      <c r="DQ32" s="682">
        <f t="shared" si="35"/>
        <v>0.26</v>
      </c>
      <c r="DR32" s="679">
        <f t="shared" si="36"/>
        <v>0.26</v>
      </c>
      <c r="DS32" s="352"/>
      <c r="DT32" s="701" t="str">
        <f t="shared" si="37"/>
        <v xml:space="preserve"> </v>
      </c>
      <c r="DU32" s="692"/>
      <c r="DV32" s="702"/>
      <c r="DX32" s="60" t="s">
        <v>378</v>
      </c>
      <c r="DY32" s="84" t="s">
        <v>795</v>
      </c>
      <c r="DZ32" s="60" t="s">
        <v>901</v>
      </c>
      <c r="EA32" s="61" t="s">
        <v>796</v>
      </c>
      <c r="EB32" s="404">
        <v>5269</v>
      </c>
      <c r="EC32" s="407">
        <v>-1237</v>
      </c>
      <c r="ED32" s="63">
        <f t="shared" si="38"/>
        <v>4032</v>
      </c>
      <c r="EE32" s="63">
        <f>SUM(ED30:ED32)</f>
        <v>33415</v>
      </c>
      <c r="EF32" s="62"/>
      <c r="EG32" s="64">
        <f>ED32/EE32</f>
        <v>0.12066437228789466</v>
      </c>
      <c r="EH32" s="62"/>
      <c r="EI32" s="405">
        <v>0</v>
      </c>
      <c r="EJ32" s="63"/>
      <c r="EK32" s="63">
        <f>ROUND(EI30*EG32,0)</f>
        <v>0</v>
      </c>
      <c r="EL32" s="65"/>
      <c r="EM32" s="160"/>
      <c r="EN32" s="160"/>
      <c r="EO32" s="128"/>
      <c r="EP32" s="356"/>
      <c r="EQ32" s="356"/>
      <c r="ER32" s="356"/>
      <c r="ES32" s="302" t="s">
        <v>398</v>
      </c>
      <c r="ET32" s="301" t="s">
        <v>399</v>
      </c>
      <c r="EU32" s="303">
        <v>6127908</v>
      </c>
      <c r="EX32" s="310"/>
    </row>
    <row r="33" spans="1:154" ht="15">
      <c r="A33" s="77" t="s">
        <v>408</v>
      </c>
      <c r="B33" s="7" t="s">
        <v>409</v>
      </c>
      <c r="C33" s="218">
        <v>4915</v>
      </c>
      <c r="D33" s="218">
        <v>4915</v>
      </c>
      <c r="E33" s="218">
        <v>0</v>
      </c>
      <c r="F33" s="8">
        <f t="shared" si="0"/>
        <v>4915</v>
      </c>
      <c r="G33" s="8"/>
      <c r="H33" s="417">
        <f t="shared" si="1"/>
        <v>4915</v>
      </c>
      <c r="I33" s="12"/>
      <c r="K33" s="430" t="s">
        <v>408</v>
      </c>
      <c r="L33" s="431" t="s">
        <v>409</v>
      </c>
      <c r="M33" s="432">
        <v>16568276906</v>
      </c>
      <c r="N33" s="432">
        <v>87400</v>
      </c>
      <c r="O33" s="434">
        <f t="shared" si="39"/>
        <v>16568189506</v>
      </c>
      <c r="P33" s="707">
        <v>2005</v>
      </c>
      <c r="Q33" s="436">
        <v>0.87729999999999997</v>
      </c>
      <c r="R33" s="100">
        <v>18885432014</v>
      </c>
      <c r="S33" s="438">
        <f t="shared" si="40"/>
        <v>87400</v>
      </c>
      <c r="T33" s="432">
        <v>116823494</v>
      </c>
      <c r="U33" s="432">
        <v>750970398</v>
      </c>
      <c r="V33" s="437">
        <f t="shared" si="2"/>
        <v>19753313306</v>
      </c>
      <c r="X33" s="466" t="s">
        <v>408</v>
      </c>
      <c r="Y33" s="467" t="s">
        <v>409</v>
      </c>
      <c r="Z33" s="468">
        <v>19753313306</v>
      </c>
      <c r="AA33" s="469">
        <f t="shared" si="3"/>
        <v>110816087.64666001</v>
      </c>
      <c r="AB33" s="468">
        <v>17889970</v>
      </c>
      <c r="AC33" s="468">
        <v>792770</v>
      </c>
      <c r="AD33" s="37">
        <f t="shared" si="4"/>
        <v>129498827.64666001</v>
      </c>
      <c r="AE33" s="714">
        <v>4915</v>
      </c>
      <c r="AF33" s="467">
        <f t="shared" si="5"/>
        <v>26348</v>
      </c>
      <c r="AG33" s="471">
        <f t="shared" si="6"/>
        <v>5.0805999999999996</v>
      </c>
      <c r="AI33" s="552" t="s">
        <v>408</v>
      </c>
      <c r="AJ33" s="553" t="s">
        <v>409</v>
      </c>
      <c r="AK33" s="541">
        <v>126930896.91688001</v>
      </c>
      <c r="AL33" s="541">
        <v>4915</v>
      </c>
      <c r="AM33" s="554">
        <f t="shared" si="7"/>
        <v>25825</v>
      </c>
      <c r="AN33" s="555">
        <f t="shared" si="8"/>
        <v>5.0677000000000003</v>
      </c>
      <c r="AO33" s="556">
        <v>2.4634999999999998</v>
      </c>
      <c r="AP33" s="557">
        <v>1.0531999999999999</v>
      </c>
      <c r="AQ33" s="555">
        <f t="shared" si="9"/>
        <v>2.8001</v>
      </c>
      <c r="AR33" s="558" t="str">
        <f t="shared" si="10"/>
        <v/>
      </c>
      <c r="AS33" s="559" t="str">
        <f t="shared" si="11"/>
        <v/>
      </c>
      <c r="AT33" s="560" t="str">
        <f t="shared" si="12"/>
        <v/>
      </c>
      <c r="AU33" s="561">
        <f t="shared" si="13"/>
        <v>0</v>
      </c>
      <c r="AV33" s="717" t="s">
        <v>4</v>
      </c>
      <c r="AW33" s="554">
        <f t="shared" si="42"/>
        <v>0</v>
      </c>
      <c r="AX33" s="563" t="s">
        <v>653</v>
      </c>
      <c r="AY33" s="204">
        <f t="shared" si="14"/>
        <v>0</v>
      </c>
      <c r="AZ33" s="554">
        <f t="shared" si="41"/>
        <v>0</v>
      </c>
      <c r="BB33" s="234" t="s">
        <v>408</v>
      </c>
      <c r="BC33" s="235" t="s">
        <v>709</v>
      </c>
      <c r="BD33" s="227">
        <v>19753313306</v>
      </c>
      <c r="BE33" s="718">
        <v>383.577</v>
      </c>
      <c r="BF33" s="236">
        <f t="shared" si="15"/>
        <v>51497648</v>
      </c>
      <c r="BG33" s="230">
        <f t="shared" si="16"/>
        <v>2.4634999999999998</v>
      </c>
      <c r="BH33" s="231"/>
      <c r="BI33" s="232">
        <v>4901</v>
      </c>
      <c r="BJ33" s="237">
        <f t="shared" si="17"/>
        <v>12.78</v>
      </c>
      <c r="BK33" s="232">
        <v>34674</v>
      </c>
      <c r="BL33" s="238">
        <f t="shared" si="18"/>
        <v>90</v>
      </c>
      <c r="BN33" s="491" t="s">
        <v>408</v>
      </c>
      <c r="BO33" s="492" t="s">
        <v>409</v>
      </c>
      <c r="BP33" s="493">
        <v>0.82840000000000003</v>
      </c>
      <c r="BQ33" s="493">
        <v>0.83079999999999998</v>
      </c>
      <c r="BR33" s="493">
        <v>0.92459999999999998</v>
      </c>
      <c r="BS33" s="126"/>
      <c r="BT33" s="494">
        <v>2005</v>
      </c>
      <c r="BU33" s="120">
        <f t="shared" si="19"/>
        <v>0.87729999999999997</v>
      </c>
      <c r="BV33" s="495"/>
      <c r="BW33" s="496">
        <v>0.26</v>
      </c>
      <c r="BX33" s="497">
        <f t="shared" si="20"/>
        <v>0.22800000000000001</v>
      </c>
      <c r="BY33" s="498">
        <f t="shared" si="21"/>
        <v>0.41610000000000003</v>
      </c>
      <c r="CA33" s="264" t="s">
        <v>408</v>
      </c>
      <c r="CB33" s="265" t="s">
        <v>709</v>
      </c>
      <c r="CC33" s="232">
        <v>32911</v>
      </c>
      <c r="CD33" s="232">
        <v>33765</v>
      </c>
      <c r="CE33" s="232">
        <v>35490</v>
      </c>
      <c r="CF33" s="266">
        <f t="shared" si="22"/>
        <v>34055.333333333336</v>
      </c>
      <c r="CG33" s="267">
        <f t="shared" si="23"/>
        <v>1.0531999999999999</v>
      </c>
      <c r="CH33" s="263"/>
      <c r="CI33" s="268">
        <f t="shared" si="24"/>
        <v>-1434.6666666666642</v>
      </c>
      <c r="CJ33" s="267">
        <f t="shared" si="25"/>
        <v>-4.0399999999999998E-2</v>
      </c>
      <c r="CL33" s="642" t="s">
        <v>408</v>
      </c>
      <c r="CM33" s="643" t="s">
        <v>709</v>
      </c>
      <c r="CN33" s="644" t="s">
        <v>4</v>
      </c>
      <c r="CO33" s="636"/>
      <c r="CP33" s="645">
        <v>4915</v>
      </c>
      <c r="CQ33" s="645">
        <v>18917230</v>
      </c>
      <c r="CR33" s="645">
        <v>0</v>
      </c>
      <c r="CS33" s="647">
        <f t="shared" si="26"/>
        <v>18917230</v>
      </c>
      <c r="CT33" s="648">
        <f t="shared" si="27"/>
        <v>3848.88</v>
      </c>
      <c r="CU33" s="649"/>
      <c r="CV33" s="21" t="str">
        <f t="shared" si="28"/>
        <v/>
      </c>
      <c r="CW33" s="121" t="str">
        <f t="shared" si="29"/>
        <v/>
      </c>
      <c r="CX33" s="19" t="str">
        <f t="shared" si="30"/>
        <v/>
      </c>
      <c r="CY33" s="14"/>
      <c r="CZ33" s="650">
        <v>0.22800000000000001</v>
      </c>
      <c r="DA33" s="653" t="str">
        <f t="shared" si="31"/>
        <v/>
      </c>
      <c r="DB33" s="641"/>
      <c r="DC33" s="19" t="str">
        <f t="shared" si="32"/>
        <v/>
      </c>
      <c r="DE33" s="680" t="s">
        <v>408</v>
      </c>
      <c r="DF33" s="681" t="s">
        <v>409</v>
      </c>
      <c r="DG33" s="670" t="s">
        <v>653</v>
      </c>
      <c r="DH33" s="671" t="s">
        <v>4</v>
      </c>
      <c r="DI33" s="672"/>
      <c r="DJ33" s="673">
        <v>0.26</v>
      </c>
      <c r="DK33" s="722">
        <v>0.85640000000000005</v>
      </c>
      <c r="DL33" s="682">
        <f t="shared" si="33"/>
        <v>0.223</v>
      </c>
      <c r="DM33" s="683" t="str">
        <f t="shared" si="34"/>
        <v xml:space="preserve"> </v>
      </c>
      <c r="DN33" s="684"/>
      <c r="DO33" s="676">
        <v>0.26</v>
      </c>
      <c r="DP33" s="677">
        <v>0.87729999999999997</v>
      </c>
      <c r="DQ33" s="682">
        <f t="shared" si="35"/>
        <v>0.22800000000000001</v>
      </c>
      <c r="DR33" s="679">
        <f t="shared" si="36"/>
        <v>0.22800000000000001</v>
      </c>
      <c r="DS33" s="352"/>
      <c r="DT33" s="701" t="str">
        <f t="shared" si="37"/>
        <v xml:space="preserve"> </v>
      </c>
      <c r="DU33" s="692"/>
      <c r="DV33" s="702"/>
      <c r="DX33" s="66" t="s">
        <v>380</v>
      </c>
      <c r="DY33" s="85" t="s">
        <v>380</v>
      </c>
      <c r="DZ33" s="66" t="s">
        <v>901</v>
      </c>
      <c r="EA33" s="67" t="s">
        <v>381</v>
      </c>
      <c r="EB33" s="404">
        <v>12857</v>
      </c>
      <c r="EC33" s="68"/>
      <c r="ED33" s="69">
        <f t="shared" si="38"/>
        <v>12857</v>
      </c>
      <c r="EE33" s="69">
        <f>SUM(ED33)</f>
        <v>12857</v>
      </c>
      <c r="EF33" s="68"/>
      <c r="EG33" s="70"/>
      <c r="EH33" s="68"/>
      <c r="EI33" s="405">
        <v>4937731</v>
      </c>
      <c r="EJ33" s="69"/>
      <c r="EK33" s="69">
        <f>ROUND(EI33,0)</f>
        <v>4937731</v>
      </c>
      <c r="EL33" s="69">
        <f>EK33</f>
        <v>4937731</v>
      </c>
      <c r="EM33" s="161">
        <f>EL33-EI33</f>
        <v>0</v>
      </c>
      <c r="EN33" s="161"/>
      <c r="EO33" s="129"/>
      <c r="EP33" s="356"/>
      <c r="EQ33" s="356"/>
      <c r="ER33" s="356"/>
      <c r="ES33" s="302" t="s">
        <v>400</v>
      </c>
      <c r="ET33" s="301" t="s">
        <v>666</v>
      </c>
      <c r="EU33" s="303">
        <v>3564026</v>
      </c>
      <c r="EX33" s="310"/>
    </row>
    <row r="34" spans="1:154" ht="15">
      <c r="A34" s="77" t="s">
        <v>410</v>
      </c>
      <c r="B34" s="7" t="s">
        <v>411</v>
      </c>
      <c r="C34" s="218">
        <v>20534</v>
      </c>
      <c r="D34" s="218">
        <v>26001</v>
      </c>
      <c r="E34" s="218">
        <v>0</v>
      </c>
      <c r="F34" s="8">
        <f t="shared" si="0"/>
        <v>26001</v>
      </c>
      <c r="G34" s="8"/>
      <c r="H34" s="417">
        <f t="shared" si="1"/>
        <v>26001</v>
      </c>
      <c r="I34" s="12"/>
      <c r="K34" s="430" t="s">
        <v>410</v>
      </c>
      <c r="L34" s="431" t="s">
        <v>411</v>
      </c>
      <c r="M34" s="432">
        <v>10496219213</v>
      </c>
      <c r="N34" s="432" t="s">
        <v>659</v>
      </c>
      <c r="O34" s="434">
        <f t="shared" si="39"/>
        <v>10496219213</v>
      </c>
      <c r="P34" s="707">
        <v>2007</v>
      </c>
      <c r="Q34" s="436">
        <v>0.99990000000000001</v>
      </c>
      <c r="R34" s="100">
        <v>10497268940</v>
      </c>
      <c r="S34" s="438" t="str">
        <f t="shared" si="40"/>
        <v>NA</v>
      </c>
      <c r="T34" s="432">
        <v>386467283</v>
      </c>
      <c r="U34" s="432">
        <v>1950809346</v>
      </c>
      <c r="V34" s="437">
        <f t="shared" si="2"/>
        <v>12834545569</v>
      </c>
      <c r="X34" s="466" t="s">
        <v>410</v>
      </c>
      <c r="Y34" s="467" t="s">
        <v>411</v>
      </c>
      <c r="Z34" s="468">
        <v>12834545569</v>
      </c>
      <c r="AA34" s="469">
        <f t="shared" si="3"/>
        <v>72001800.642090008</v>
      </c>
      <c r="AB34" s="468">
        <v>26973176</v>
      </c>
      <c r="AC34" s="468">
        <v>1004261</v>
      </c>
      <c r="AD34" s="37">
        <f t="shared" si="4"/>
        <v>99979237.642090008</v>
      </c>
      <c r="AE34" s="714">
        <v>26001</v>
      </c>
      <c r="AF34" s="467">
        <f t="shared" si="5"/>
        <v>3845</v>
      </c>
      <c r="AG34" s="471">
        <f t="shared" si="6"/>
        <v>0.74139999999999995</v>
      </c>
      <c r="AI34" s="552" t="s">
        <v>410</v>
      </c>
      <c r="AJ34" s="553" t="s">
        <v>411</v>
      </c>
      <c r="AK34" s="541">
        <v>98310746.718120009</v>
      </c>
      <c r="AL34" s="541">
        <v>26001</v>
      </c>
      <c r="AM34" s="554">
        <f t="shared" si="7"/>
        <v>3781</v>
      </c>
      <c r="AN34" s="555">
        <f t="shared" si="8"/>
        <v>0.74199999999999999</v>
      </c>
      <c r="AO34" s="556">
        <v>1.1120000000000001</v>
      </c>
      <c r="AP34" s="557">
        <v>0.87770000000000004</v>
      </c>
      <c r="AQ34" s="555">
        <f t="shared" si="9"/>
        <v>0.84689999999999999</v>
      </c>
      <c r="AR34" s="558">
        <f t="shared" si="10"/>
        <v>0.84689999999999999</v>
      </c>
      <c r="AS34" s="559">
        <f t="shared" si="11"/>
        <v>1385.22</v>
      </c>
      <c r="AT34" s="560">
        <f t="shared" si="12"/>
        <v>250.42000000000007</v>
      </c>
      <c r="AU34" s="561">
        <f t="shared" si="13"/>
        <v>6511170</v>
      </c>
      <c r="AV34" s="717">
        <v>0.82699999999999996</v>
      </c>
      <c r="AW34" s="554">
        <f t="shared" si="42"/>
        <v>5384738</v>
      </c>
      <c r="AX34" s="563" t="s">
        <v>653</v>
      </c>
      <c r="AY34" s="204">
        <f t="shared" si="14"/>
        <v>0</v>
      </c>
      <c r="AZ34" s="554">
        <f t="shared" si="41"/>
        <v>5384738</v>
      </c>
      <c r="BB34" s="234" t="s">
        <v>410</v>
      </c>
      <c r="BC34" s="235" t="s">
        <v>710</v>
      </c>
      <c r="BD34" s="227">
        <v>12834545569</v>
      </c>
      <c r="BE34" s="718">
        <v>552.149</v>
      </c>
      <c r="BF34" s="236">
        <f t="shared" si="15"/>
        <v>23244714</v>
      </c>
      <c r="BG34" s="230">
        <f t="shared" si="16"/>
        <v>1.1120000000000001</v>
      </c>
      <c r="BH34" s="231"/>
      <c r="BI34" s="232">
        <v>26159</v>
      </c>
      <c r="BJ34" s="237">
        <f t="shared" si="17"/>
        <v>47.38</v>
      </c>
      <c r="BK34" s="232">
        <v>155348</v>
      </c>
      <c r="BL34" s="238">
        <f t="shared" si="18"/>
        <v>281</v>
      </c>
      <c r="BN34" s="491" t="s">
        <v>410</v>
      </c>
      <c r="BO34" s="492" t="s">
        <v>411</v>
      </c>
      <c r="BP34" s="493">
        <v>0.93120000000000003</v>
      </c>
      <c r="BQ34" s="493">
        <v>1</v>
      </c>
      <c r="BR34" s="493">
        <v>0.99980000000000002</v>
      </c>
      <c r="BS34" s="126"/>
      <c r="BT34" s="494">
        <v>2007</v>
      </c>
      <c r="BU34" s="120">
        <f t="shared" si="19"/>
        <v>0.99990000000000001</v>
      </c>
      <c r="BV34" s="495"/>
      <c r="BW34" s="496">
        <v>0.54</v>
      </c>
      <c r="BX34" s="497">
        <f t="shared" si="20"/>
        <v>0.54</v>
      </c>
      <c r="BY34" s="498">
        <f t="shared" si="21"/>
        <v>0.98540000000000005</v>
      </c>
      <c r="CA34" s="264" t="s">
        <v>410</v>
      </c>
      <c r="CB34" s="265" t="s">
        <v>710</v>
      </c>
      <c r="CC34" s="232">
        <v>27483</v>
      </c>
      <c r="CD34" s="232">
        <v>28329</v>
      </c>
      <c r="CE34" s="232">
        <v>29332</v>
      </c>
      <c r="CF34" s="266">
        <f t="shared" si="22"/>
        <v>28381.333333333332</v>
      </c>
      <c r="CG34" s="267">
        <f t="shared" si="23"/>
        <v>0.87770000000000004</v>
      </c>
      <c r="CH34" s="263"/>
      <c r="CI34" s="268">
        <f t="shared" si="24"/>
        <v>-950.66666666666788</v>
      </c>
      <c r="CJ34" s="267">
        <f t="shared" si="25"/>
        <v>-3.2399999999999998E-2</v>
      </c>
      <c r="CL34" s="642" t="s">
        <v>410</v>
      </c>
      <c r="CM34" s="643" t="s">
        <v>710</v>
      </c>
      <c r="CN34" s="644">
        <v>0.84689999999999999</v>
      </c>
      <c r="CO34" s="636"/>
      <c r="CP34" s="645">
        <v>26001</v>
      </c>
      <c r="CQ34" s="645">
        <v>27013607</v>
      </c>
      <c r="CR34" s="645">
        <v>2778268</v>
      </c>
      <c r="CS34" s="647">
        <f t="shared" si="26"/>
        <v>29791875</v>
      </c>
      <c r="CT34" s="648">
        <f t="shared" si="27"/>
        <v>1145.8</v>
      </c>
      <c r="CU34" s="649"/>
      <c r="CV34" s="21">
        <f t="shared" si="28"/>
        <v>1385.22</v>
      </c>
      <c r="CW34" s="121">
        <f t="shared" si="29"/>
        <v>250.42000000000007</v>
      </c>
      <c r="CX34" s="19">
        <f t="shared" si="30"/>
        <v>0.82699999999999996</v>
      </c>
      <c r="CY34" s="14"/>
      <c r="CZ34" s="650">
        <v>0.54</v>
      </c>
      <c r="DA34" s="653" t="str">
        <f t="shared" si="31"/>
        <v/>
      </c>
      <c r="DB34" s="641"/>
      <c r="DC34" s="19">
        <f t="shared" si="32"/>
        <v>0.82699999999999996</v>
      </c>
      <c r="DE34" s="680" t="s">
        <v>410</v>
      </c>
      <c r="DF34" s="681" t="s">
        <v>411</v>
      </c>
      <c r="DG34" s="670" t="s">
        <v>201</v>
      </c>
      <c r="DH34" s="671">
        <v>0.82699999999999996</v>
      </c>
      <c r="DI34" s="672"/>
      <c r="DJ34" s="673">
        <v>0.54</v>
      </c>
      <c r="DK34" s="722">
        <v>1</v>
      </c>
      <c r="DL34" s="682">
        <f t="shared" si="33"/>
        <v>0.54</v>
      </c>
      <c r="DM34" s="683" t="str">
        <f t="shared" si="34"/>
        <v xml:space="preserve"> </v>
      </c>
      <c r="DN34" s="684"/>
      <c r="DO34" s="676">
        <v>0.54</v>
      </c>
      <c r="DP34" s="677">
        <v>0.99990000000000001</v>
      </c>
      <c r="DQ34" s="682">
        <f t="shared" si="35"/>
        <v>0.54</v>
      </c>
      <c r="DR34" s="679">
        <f t="shared" si="36"/>
        <v>0.54</v>
      </c>
      <c r="DS34" s="352"/>
      <c r="DT34" s="701" t="str">
        <f t="shared" si="37"/>
        <v xml:space="preserve"> </v>
      </c>
      <c r="DU34" s="692"/>
      <c r="DV34" s="702"/>
      <c r="DX34" s="66" t="s">
        <v>382</v>
      </c>
      <c r="DY34" s="85" t="s">
        <v>382</v>
      </c>
      <c r="DZ34" s="66" t="s">
        <v>901</v>
      </c>
      <c r="EA34" s="67" t="s">
        <v>383</v>
      </c>
      <c r="EB34" s="404">
        <v>1914</v>
      </c>
      <c r="EC34" s="68"/>
      <c r="ED34" s="69">
        <f t="shared" si="38"/>
        <v>1914</v>
      </c>
      <c r="EE34" s="69">
        <f>SUM(ED34)</f>
        <v>1914</v>
      </c>
      <c r="EF34" s="68"/>
      <c r="EG34" s="70"/>
      <c r="EH34" s="68"/>
      <c r="EI34" s="405">
        <v>560687</v>
      </c>
      <c r="EJ34" s="69"/>
      <c r="EK34" s="69">
        <f>ROUND(EI34,0)</f>
        <v>560687</v>
      </c>
      <c r="EL34" s="69">
        <f>EK34</f>
        <v>560687</v>
      </c>
      <c r="EM34" s="161">
        <f>EL34-EI34</f>
        <v>0</v>
      </c>
      <c r="EN34" s="161"/>
      <c r="EO34" s="129"/>
      <c r="EP34" s="356"/>
      <c r="EQ34" s="356"/>
      <c r="ER34" s="356"/>
      <c r="ES34" s="302" t="s">
        <v>46</v>
      </c>
      <c r="ET34" s="301" t="s">
        <v>47</v>
      </c>
      <c r="EU34" s="303">
        <v>1205160</v>
      </c>
      <c r="EX34" s="310"/>
    </row>
    <row r="35" spans="1:154" ht="15">
      <c r="A35" s="77" t="s">
        <v>412</v>
      </c>
      <c r="B35" s="7" t="s">
        <v>413</v>
      </c>
      <c r="C35" s="218">
        <v>6665</v>
      </c>
      <c r="D35" s="218">
        <v>6665</v>
      </c>
      <c r="E35" s="218">
        <v>0</v>
      </c>
      <c r="F35" s="8">
        <f t="shared" si="0"/>
        <v>6665</v>
      </c>
      <c r="G35" s="8"/>
      <c r="H35" s="417">
        <f t="shared" si="1"/>
        <v>6665</v>
      </c>
      <c r="I35" s="12"/>
      <c r="K35" s="430" t="s">
        <v>412</v>
      </c>
      <c r="L35" s="431" t="s">
        <v>413</v>
      </c>
      <c r="M35" s="432">
        <v>3143113086</v>
      </c>
      <c r="N35" s="432">
        <v>45425010</v>
      </c>
      <c r="O35" s="434">
        <f t="shared" si="39"/>
        <v>3097688076</v>
      </c>
      <c r="P35" s="707">
        <v>2005</v>
      </c>
      <c r="Q35" s="436">
        <v>0.92859999999999998</v>
      </c>
      <c r="R35" s="100">
        <v>3335869132</v>
      </c>
      <c r="S35" s="438">
        <f t="shared" si="40"/>
        <v>45425010</v>
      </c>
      <c r="T35" s="432">
        <v>69669873</v>
      </c>
      <c r="U35" s="432">
        <v>698620226</v>
      </c>
      <c r="V35" s="437">
        <f t="shared" si="2"/>
        <v>4149584241</v>
      </c>
      <c r="X35" s="466" t="s">
        <v>412</v>
      </c>
      <c r="Y35" s="467" t="s">
        <v>413</v>
      </c>
      <c r="Z35" s="468">
        <v>4149584241</v>
      </c>
      <c r="AA35" s="469">
        <f t="shared" si="3"/>
        <v>23279167.592010003</v>
      </c>
      <c r="AB35" s="468">
        <v>7673886</v>
      </c>
      <c r="AC35" s="468">
        <v>213217</v>
      </c>
      <c r="AD35" s="37">
        <f t="shared" si="4"/>
        <v>31166270.592010003</v>
      </c>
      <c r="AE35" s="714">
        <v>6665</v>
      </c>
      <c r="AF35" s="467">
        <f t="shared" si="5"/>
        <v>4676</v>
      </c>
      <c r="AG35" s="471">
        <f t="shared" si="6"/>
        <v>0.90169999999999995</v>
      </c>
      <c r="AI35" s="552" t="s">
        <v>412</v>
      </c>
      <c r="AJ35" s="553" t="s">
        <v>413</v>
      </c>
      <c r="AK35" s="541">
        <v>30626824.640680004</v>
      </c>
      <c r="AL35" s="541">
        <v>6665</v>
      </c>
      <c r="AM35" s="554">
        <f t="shared" si="7"/>
        <v>4595</v>
      </c>
      <c r="AN35" s="555">
        <f t="shared" si="8"/>
        <v>0.90169999999999995</v>
      </c>
      <c r="AO35" s="556">
        <v>0.74860000000000004</v>
      </c>
      <c r="AP35" s="557">
        <v>1.0275000000000001</v>
      </c>
      <c r="AQ35" s="555">
        <f t="shared" si="9"/>
        <v>0.94940000000000002</v>
      </c>
      <c r="AR35" s="558">
        <f t="shared" si="10"/>
        <v>0.94940000000000002</v>
      </c>
      <c r="AS35" s="559">
        <f t="shared" si="11"/>
        <v>1552.88</v>
      </c>
      <c r="AT35" s="560">
        <f t="shared" si="12"/>
        <v>82.759999999999991</v>
      </c>
      <c r="AU35" s="561">
        <f t="shared" si="13"/>
        <v>551595</v>
      </c>
      <c r="AV35" s="717">
        <v>1</v>
      </c>
      <c r="AW35" s="554">
        <f t="shared" si="42"/>
        <v>551595</v>
      </c>
      <c r="AX35" s="563" t="s">
        <v>653</v>
      </c>
      <c r="AY35" s="204">
        <f t="shared" si="14"/>
        <v>0</v>
      </c>
      <c r="AZ35" s="554">
        <f t="shared" si="41"/>
        <v>551595</v>
      </c>
      <c r="BB35" s="234" t="s">
        <v>412</v>
      </c>
      <c r="BC35" s="235" t="s">
        <v>711</v>
      </c>
      <c r="BD35" s="227">
        <v>4149584241</v>
      </c>
      <c r="BE35" s="718">
        <v>265.185</v>
      </c>
      <c r="BF35" s="236">
        <f t="shared" si="15"/>
        <v>15647884</v>
      </c>
      <c r="BG35" s="230">
        <f t="shared" si="16"/>
        <v>0.74860000000000004</v>
      </c>
      <c r="BH35" s="231"/>
      <c r="BI35" s="232">
        <v>6586</v>
      </c>
      <c r="BJ35" s="237">
        <f t="shared" si="17"/>
        <v>24.84</v>
      </c>
      <c r="BK35" s="232">
        <v>39836</v>
      </c>
      <c r="BL35" s="238">
        <f t="shared" si="18"/>
        <v>150</v>
      </c>
      <c r="BN35" s="491" t="s">
        <v>412</v>
      </c>
      <c r="BO35" s="492" t="s">
        <v>413</v>
      </c>
      <c r="BP35" s="493">
        <v>0.96340000000000003</v>
      </c>
      <c r="BQ35" s="493">
        <v>0.94</v>
      </c>
      <c r="BR35" s="493">
        <v>0.90939999999999999</v>
      </c>
      <c r="BS35" s="126"/>
      <c r="BT35" s="494">
        <v>2005</v>
      </c>
      <c r="BU35" s="120">
        <f t="shared" si="19"/>
        <v>0.92859999999999998</v>
      </c>
      <c r="BV35" s="495"/>
      <c r="BW35" s="496">
        <v>0.66</v>
      </c>
      <c r="BX35" s="497">
        <f t="shared" si="20"/>
        <v>0.61299999999999999</v>
      </c>
      <c r="BY35" s="498">
        <f t="shared" si="21"/>
        <v>1.1186</v>
      </c>
      <c r="CA35" s="264" t="s">
        <v>412</v>
      </c>
      <c r="CB35" s="265" t="s">
        <v>711</v>
      </c>
      <c r="CC35" s="232">
        <v>31846</v>
      </c>
      <c r="CD35" s="232">
        <v>33236</v>
      </c>
      <c r="CE35" s="232">
        <v>34594</v>
      </c>
      <c r="CF35" s="266">
        <f t="shared" si="22"/>
        <v>33225.333333333336</v>
      </c>
      <c r="CG35" s="267">
        <f t="shared" si="23"/>
        <v>1.0275000000000001</v>
      </c>
      <c r="CH35" s="263"/>
      <c r="CI35" s="268">
        <f t="shared" si="24"/>
        <v>-1368.6666666666642</v>
      </c>
      <c r="CJ35" s="267">
        <f t="shared" si="25"/>
        <v>-3.9600000000000003E-2</v>
      </c>
      <c r="CL35" s="642" t="s">
        <v>412</v>
      </c>
      <c r="CM35" s="643" t="s">
        <v>711</v>
      </c>
      <c r="CN35" s="644">
        <v>0.94940000000000002</v>
      </c>
      <c r="CO35" s="636"/>
      <c r="CP35" s="645">
        <v>6665</v>
      </c>
      <c r="CQ35" s="645">
        <v>8498359</v>
      </c>
      <c r="CR35" s="645">
        <v>0</v>
      </c>
      <c r="CS35" s="647">
        <f t="shared" si="26"/>
        <v>8498359</v>
      </c>
      <c r="CT35" s="648">
        <f t="shared" si="27"/>
        <v>1275.07</v>
      </c>
      <c r="CU35" s="649"/>
      <c r="CV35" s="21">
        <f t="shared" si="28"/>
        <v>1552.88</v>
      </c>
      <c r="CW35" s="121">
        <f t="shared" si="29"/>
        <v>82.759999999999991</v>
      </c>
      <c r="CX35" s="19">
        <f t="shared" si="30"/>
        <v>0.82099999999999995</v>
      </c>
      <c r="CY35" s="14"/>
      <c r="CZ35" s="650">
        <v>0.61299999999999999</v>
      </c>
      <c r="DA35" s="653">
        <f t="shared" si="31"/>
        <v>1</v>
      </c>
      <c r="DB35" s="641"/>
      <c r="DC35" s="19">
        <f t="shared" si="32"/>
        <v>1</v>
      </c>
      <c r="DE35" s="680" t="s">
        <v>412</v>
      </c>
      <c r="DF35" s="681" t="s">
        <v>413</v>
      </c>
      <c r="DG35" s="670" t="s">
        <v>201</v>
      </c>
      <c r="DH35" s="671">
        <v>1</v>
      </c>
      <c r="DI35" s="672"/>
      <c r="DJ35" s="673">
        <v>0.66</v>
      </c>
      <c r="DK35" s="722">
        <v>0.9577</v>
      </c>
      <c r="DL35" s="682">
        <f t="shared" si="33"/>
        <v>0.63200000000000001</v>
      </c>
      <c r="DM35" s="683">
        <f t="shared" si="34"/>
        <v>0.63200000000000001</v>
      </c>
      <c r="DN35" s="684"/>
      <c r="DO35" s="676">
        <v>0.66</v>
      </c>
      <c r="DP35" s="677">
        <v>0.92859999999999998</v>
      </c>
      <c r="DQ35" s="682">
        <f t="shared" si="35"/>
        <v>0.61299999999999999</v>
      </c>
      <c r="DR35" s="679" t="str">
        <f t="shared" si="36"/>
        <v xml:space="preserve"> </v>
      </c>
      <c r="DS35" s="352"/>
      <c r="DT35" s="701" t="str">
        <f t="shared" si="37"/>
        <v xml:space="preserve"> </v>
      </c>
      <c r="DU35" s="692"/>
      <c r="DV35" s="702"/>
      <c r="DX35" s="71" t="s">
        <v>384</v>
      </c>
      <c r="DY35" s="86" t="s">
        <v>384</v>
      </c>
      <c r="DZ35" s="71" t="s">
        <v>901</v>
      </c>
      <c r="EA35" s="72" t="s">
        <v>665</v>
      </c>
      <c r="EB35" s="404">
        <v>8441</v>
      </c>
      <c r="EC35" s="56"/>
      <c r="ED35" s="57">
        <f t="shared" si="38"/>
        <v>8441</v>
      </c>
      <c r="EE35" s="57"/>
      <c r="EF35" s="56"/>
      <c r="EG35" s="73">
        <f>ED35/EE37</f>
        <v>0.96380452158026941</v>
      </c>
      <c r="EH35" s="56"/>
      <c r="EI35" s="405">
        <v>0</v>
      </c>
      <c r="EJ35" s="57"/>
      <c r="EK35" s="57">
        <f>ROUND(EI35*EG35,0)</f>
        <v>0</v>
      </c>
      <c r="EL35" s="57">
        <f>SUM(EK35:EK37)</f>
        <v>0</v>
      </c>
      <c r="EM35" s="158">
        <f>EL35-EI35</f>
        <v>0</v>
      </c>
      <c r="EN35" s="158"/>
      <c r="EO35" s="58"/>
      <c r="EP35" s="356"/>
      <c r="EQ35" s="356"/>
      <c r="ER35" s="356"/>
      <c r="ES35" s="302" t="s">
        <v>402</v>
      </c>
      <c r="ET35" s="301" t="s">
        <v>403</v>
      </c>
      <c r="EU35" s="303">
        <v>1242931</v>
      </c>
      <c r="EX35" s="310"/>
    </row>
    <row r="36" spans="1:154" ht="15">
      <c r="A36" s="77" t="s">
        <v>414</v>
      </c>
      <c r="B36" s="7" t="s">
        <v>415</v>
      </c>
      <c r="C36" s="218">
        <v>8998</v>
      </c>
      <c r="D36" s="218">
        <v>8998</v>
      </c>
      <c r="E36" s="218">
        <v>0</v>
      </c>
      <c r="F36" s="8">
        <f t="shared" si="0"/>
        <v>8998</v>
      </c>
      <c r="G36" s="8"/>
      <c r="H36" s="417">
        <f t="shared" si="1"/>
        <v>8998</v>
      </c>
      <c r="I36" s="12"/>
      <c r="K36" s="430" t="s">
        <v>414</v>
      </c>
      <c r="L36" s="431" t="s">
        <v>415</v>
      </c>
      <c r="M36" s="432">
        <v>2302821741</v>
      </c>
      <c r="N36" s="432">
        <v>154868100</v>
      </c>
      <c r="O36" s="434">
        <f t="shared" si="39"/>
        <v>2147953641</v>
      </c>
      <c r="P36" s="707">
        <v>2001</v>
      </c>
      <c r="Q36" s="436">
        <v>0.76819999999999999</v>
      </c>
      <c r="R36" s="100">
        <v>2796086489</v>
      </c>
      <c r="S36" s="438">
        <f t="shared" si="40"/>
        <v>154868100</v>
      </c>
      <c r="T36" s="432">
        <v>93270659</v>
      </c>
      <c r="U36" s="432">
        <v>758130032</v>
      </c>
      <c r="V36" s="437">
        <f t="shared" si="2"/>
        <v>3802355280</v>
      </c>
      <c r="X36" s="466" t="s">
        <v>414</v>
      </c>
      <c r="Y36" s="467" t="s">
        <v>415</v>
      </c>
      <c r="Z36" s="468">
        <v>3802355280</v>
      </c>
      <c r="AA36" s="469">
        <f t="shared" si="3"/>
        <v>21331213.1208</v>
      </c>
      <c r="AB36" s="468">
        <v>9814083</v>
      </c>
      <c r="AC36" s="468">
        <v>583284</v>
      </c>
      <c r="AD36" s="37">
        <f t="shared" si="4"/>
        <v>31728580.1208</v>
      </c>
      <c r="AE36" s="714">
        <v>8998</v>
      </c>
      <c r="AF36" s="467">
        <f t="shared" si="5"/>
        <v>3526</v>
      </c>
      <c r="AG36" s="471">
        <f t="shared" si="6"/>
        <v>0.67989999999999995</v>
      </c>
      <c r="AI36" s="552" t="s">
        <v>414</v>
      </c>
      <c r="AJ36" s="553" t="s">
        <v>415</v>
      </c>
      <c r="AK36" s="541">
        <v>31234273.934400003</v>
      </c>
      <c r="AL36" s="541">
        <v>8998</v>
      </c>
      <c r="AM36" s="554">
        <f t="shared" si="7"/>
        <v>3471</v>
      </c>
      <c r="AN36" s="555">
        <f t="shared" si="8"/>
        <v>0.68110000000000004</v>
      </c>
      <c r="AO36" s="556">
        <v>0.22239999999999999</v>
      </c>
      <c r="AP36" s="557">
        <v>0.75260000000000005</v>
      </c>
      <c r="AQ36" s="555">
        <f t="shared" si="9"/>
        <v>0.67090000000000005</v>
      </c>
      <c r="AR36" s="558">
        <f t="shared" si="10"/>
        <v>0.67090000000000005</v>
      </c>
      <c r="AS36" s="559">
        <f t="shared" si="11"/>
        <v>1097.3499999999999</v>
      </c>
      <c r="AT36" s="560">
        <f t="shared" si="12"/>
        <v>538.29000000000019</v>
      </c>
      <c r="AU36" s="561">
        <f t="shared" si="13"/>
        <v>4843533</v>
      </c>
      <c r="AV36" s="717">
        <v>1</v>
      </c>
      <c r="AW36" s="554">
        <f t="shared" si="42"/>
        <v>4843533</v>
      </c>
      <c r="AX36" s="563" t="s">
        <v>653</v>
      </c>
      <c r="AY36" s="204">
        <f t="shared" si="14"/>
        <v>0</v>
      </c>
      <c r="AZ36" s="554">
        <f t="shared" si="41"/>
        <v>4843533</v>
      </c>
      <c r="BB36" s="234" t="s">
        <v>414</v>
      </c>
      <c r="BC36" s="235" t="s">
        <v>712</v>
      </c>
      <c r="BD36" s="227">
        <v>3802355280</v>
      </c>
      <c r="BE36" s="718">
        <v>817.72799999999995</v>
      </c>
      <c r="BF36" s="236">
        <f t="shared" si="15"/>
        <v>4649902</v>
      </c>
      <c r="BG36" s="230">
        <f t="shared" si="16"/>
        <v>0.22239999999999999</v>
      </c>
      <c r="BH36" s="231"/>
      <c r="BI36" s="232">
        <v>8786</v>
      </c>
      <c r="BJ36" s="237">
        <f t="shared" si="17"/>
        <v>10.74</v>
      </c>
      <c r="BK36" s="232">
        <v>52710</v>
      </c>
      <c r="BL36" s="238">
        <f t="shared" si="18"/>
        <v>64</v>
      </c>
      <c r="BN36" s="491" t="s">
        <v>414</v>
      </c>
      <c r="BO36" s="492" t="s">
        <v>415</v>
      </c>
      <c r="BP36" s="493">
        <v>0.84909999999999997</v>
      </c>
      <c r="BQ36" s="493">
        <v>0.71</v>
      </c>
      <c r="BR36" s="493">
        <v>0.78</v>
      </c>
      <c r="BS36" s="126"/>
      <c r="BT36" s="494">
        <v>2001</v>
      </c>
      <c r="BU36" s="120">
        <f t="shared" si="19"/>
        <v>0.76819999999999999</v>
      </c>
      <c r="BV36" s="495"/>
      <c r="BW36" s="496">
        <v>0.79</v>
      </c>
      <c r="BX36" s="497">
        <f t="shared" si="20"/>
        <v>0.60699999999999998</v>
      </c>
      <c r="BY36" s="498">
        <f t="shared" si="21"/>
        <v>1.1076999999999999</v>
      </c>
      <c r="CA36" s="264" t="s">
        <v>414</v>
      </c>
      <c r="CB36" s="265" t="s">
        <v>712</v>
      </c>
      <c r="CC36" s="232">
        <v>23889</v>
      </c>
      <c r="CD36" s="232">
        <v>23905</v>
      </c>
      <c r="CE36" s="232">
        <v>25214</v>
      </c>
      <c r="CF36" s="266">
        <f t="shared" si="22"/>
        <v>24336</v>
      </c>
      <c r="CG36" s="267">
        <f t="shared" si="23"/>
        <v>0.75260000000000005</v>
      </c>
      <c r="CH36" s="263"/>
      <c r="CI36" s="268">
        <f t="shared" si="24"/>
        <v>-878</v>
      </c>
      <c r="CJ36" s="267">
        <f t="shared" si="25"/>
        <v>-3.4799999999999998E-2</v>
      </c>
      <c r="CL36" s="642" t="s">
        <v>414</v>
      </c>
      <c r="CM36" s="643" t="s">
        <v>712</v>
      </c>
      <c r="CN36" s="644">
        <v>0.67090000000000005</v>
      </c>
      <c r="CO36" s="636"/>
      <c r="CP36" s="645">
        <v>8998</v>
      </c>
      <c r="CQ36" s="645">
        <v>7347646</v>
      </c>
      <c r="CR36" s="645">
        <v>0</v>
      </c>
      <c r="CS36" s="647">
        <f t="shared" si="26"/>
        <v>7347646</v>
      </c>
      <c r="CT36" s="648">
        <f t="shared" si="27"/>
        <v>816.59</v>
      </c>
      <c r="CU36" s="649"/>
      <c r="CV36" s="21">
        <f t="shared" si="28"/>
        <v>1097.3499999999999</v>
      </c>
      <c r="CW36" s="121">
        <f t="shared" si="29"/>
        <v>538.29000000000019</v>
      </c>
      <c r="CX36" s="19">
        <f t="shared" si="30"/>
        <v>0.74399999999999999</v>
      </c>
      <c r="CY36" s="14"/>
      <c r="CZ36" s="650">
        <v>0.60699999999999998</v>
      </c>
      <c r="DA36" s="653">
        <f t="shared" si="31"/>
        <v>1</v>
      </c>
      <c r="DB36" s="641"/>
      <c r="DC36" s="19">
        <f t="shared" si="32"/>
        <v>1</v>
      </c>
      <c r="DE36" s="680" t="s">
        <v>414</v>
      </c>
      <c r="DF36" s="681" t="s">
        <v>415</v>
      </c>
      <c r="DG36" s="670" t="s">
        <v>201</v>
      </c>
      <c r="DH36" s="671">
        <v>1</v>
      </c>
      <c r="DI36" s="672"/>
      <c r="DJ36" s="673">
        <v>0.79</v>
      </c>
      <c r="DK36" s="722">
        <v>0.77990000000000004</v>
      </c>
      <c r="DL36" s="682">
        <f t="shared" si="33"/>
        <v>0.61599999999999999</v>
      </c>
      <c r="DM36" s="683">
        <f t="shared" si="34"/>
        <v>0.61599999999999999</v>
      </c>
      <c r="DN36" s="684"/>
      <c r="DO36" s="676">
        <v>0.79</v>
      </c>
      <c r="DP36" s="677">
        <v>0.76819999999999999</v>
      </c>
      <c r="DQ36" s="682">
        <f t="shared" si="35"/>
        <v>0.60699999999999998</v>
      </c>
      <c r="DR36" s="679" t="str">
        <f t="shared" si="36"/>
        <v xml:space="preserve"> </v>
      </c>
      <c r="DS36" s="352"/>
      <c r="DT36" s="701" t="str">
        <f t="shared" si="37"/>
        <v xml:space="preserve"> </v>
      </c>
      <c r="DU36" s="692"/>
      <c r="DV36" s="702" t="s">
        <v>910</v>
      </c>
      <c r="DX36" s="54" t="s">
        <v>384</v>
      </c>
      <c r="DY36" s="83" t="s">
        <v>31</v>
      </c>
      <c r="DZ36" s="54" t="s">
        <v>8</v>
      </c>
      <c r="EA36" s="55" t="s">
        <v>32</v>
      </c>
      <c r="EB36" s="404">
        <v>135</v>
      </c>
      <c r="EC36" s="51"/>
      <c r="ED36" s="50">
        <f t="shared" si="38"/>
        <v>135</v>
      </c>
      <c r="EE36" s="50"/>
      <c r="EF36" s="51"/>
      <c r="EG36" s="52">
        <f>ED36/EE37</f>
        <v>1.5414478191367893E-2</v>
      </c>
      <c r="EH36" s="51"/>
      <c r="EI36" s="405">
        <v>0</v>
      </c>
      <c r="EJ36" s="50"/>
      <c r="EK36" s="50">
        <f>ROUND(EI35*EG36,0)</f>
        <v>0</v>
      </c>
      <c r="EL36" s="53"/>
      <c r="EM36" s="159"/>
      <c r="EN36" s="159"/>
      <c r="EO36" s="49"/>
      <c r="EP36" s="356"/>
      <c r="EQ36" s="356"/>
      <c r="ER36" s="356"/>
      <c r="ES36" s="302" t="s">
        <v>404</v>
      </c>
      <c r="ET36" s="301" t="s">
        <v>667</v>
      </c>
      <c r="EU36" s="303">
        <v>7668311</v>
      </c>
      <c r="EX36" s="310"/>
    </row>
    <row r="37" spans="1:154" ht="15">
      <c r="A37" s="77" t="s">
        <v>416</v>
      </c>
      <c r="B37" s="7" t="s">
        <v>417</v>
      </c>
      <c r="C37" s="218">
        <v>32000</v>
      </c>
      <c r="D37" s="218">
        <v>34942</v>
      </c>
      <c r="E37" s="218">
        <v>0</v>
      </c>
      <c r="F37" s="8">
        <f t="shared" si="0"/>
        <v>34942</v>
      </c>
      <c r="G37" s="8"/>
      <c r="H37" s="417">
        <f t="shared" si="1"/>
        <v>34942</v>
      </c>
      <c r="I37" s="12"/>
      <c r="K37" s="430" t="s">
        <v>416</v>
      </c>
      <c r="L37" s="431" t="s">
        <v>417</v>
      </c>
      <c r="M37" s="432">
        <v>23538714832</v>
      </c>
      <c r="N37" s="432">
        <v>50893697</v>
      </c>
      <c r="O37" s="434">
        <f t="shared" si="39"/>
        <v>23487821135</v>
      </c>
      <c r="P37" s="707">
        <v>2008</v>
      </c>
      <c r="Q37" s="436">
        <v>1</v>
      </c>
      <c r="R37" s="100">
        <v>23487821135</v>
      </c>
      <c r="S37" s="438">
        <f t="shared" si="40"/>
        <v>50893697</v>
      </c>
      <c r="T37" s="432">
        <v>517844804</v>
      </c>
      <c r="U37" s="432">
        <v>4583479761</v>
      </c>
      <c r="V37" s="437">
        <f t="shared" si="2"/>
        <v>28640039397</v>
      </c>
      <c r="X37" s="466" t="s">
        <v>416</v>
      </c>
      <c r="Y37" s="467" t="s">
        <v>417</v>
      </c>
      <c r="Z37" s="468">
        <v>28640039397</v>
      </c>
      <c r="AA37" s="469">
        <f t="shared" si="3"/>
        <v>160670621.01717001</v>
      </c>
      <c r="AB37" s="468">
        <v>49270248</v>
      </c>
      <c r="AC37" s="468">
        <v>1230963</v>
      </c>
      <c r="AD37" s="37">
        <f t="shared" si="4"/>
        <v>211171832.01717001</v>
      </c>
      <c r="AE37" s="714">
        <v>34942</v>
      </c>
      <c r="AF37" s="467">
        <f t="shared" si="5"/>
        <v>6043</v>
      </c>
      <c r="AG37" s="471">
        <f t="shared" si="6"/>
        <v>1.1653</v>
      </c>
      <c r="AI37" s="552" t="s">
        <v>416</v>
      </c>
      <c r="AJ37" s="553" t="s">
        <v>417</v>
      </c>
      <c r="AK37" s="541">
        <v>207448626.89556003</v>
      </c>
      <c r="AL37" s="541">
        <v>34942</v>
      </c>
      <c r="AM37" s="554">
        <f t="shared" si="7"/>
        <v>5937</v>
      </c>
      <c r="AN37" s="555">
        <f t="shared" si="8"/>
        <v>1.165</v>
      </c>
      <c r="AO37" s="556">
        <v>4.7192999999999996</v>
      </c>
      <c r="AP37" s="557">
        <v>1.1044</v>
      </c>
      <c r="AQ37" s="555">
        <f t="shared" si="9"/>
        <v>1.4901</v>
      </c>
      <c r="AR37" s="558" t="str">
        <f t="shared" si="10"/>
        <v/>
      </c>
      <c r="AS37" s="559" t="str">
        <f t="shared" si="11"/>
        <v/>
      </c>
      <c r="AT37" s="560" t="str">
        <f t="shared" si="12"/>
        <v/>
      </c>
      <c r="AU37" s="561">
        <f t="shared" si="13"/>
        <v>0</v>
      </c>
      <c r="AV37" s="717" t="s">
        <v>4</v>
      </c>
      <c r="AW37" s="554">
        <f t="shared" si="42"/>
        <v>0</v>
      </c>
      <c r="AX37" s="563" t="s">
        <v>653</v>
      </c>
      <c r="AY37" s="204">
        <f t="shared" si="14"/>
        <v>0</v>
      </c>
      <c r="AZ37" s="554">
        <f t="shared" si="41"/>
        <v>0</v>
      </c>
      <c r="BB37" s="234" t="s">
        <v>416</v>
      </c>
      <c r="BC37" s="235" t="s">
        <v>782</v>
      </c>
      <c r="BD37" s="227">
        <v>28640039397</v>
      </c>
      <c r="BE37" s="718">
        <v>290.31700000000001</v>
      </c>
      <c r="BF37" s="236">
        <f t="shared" si="15"/>
        <v>98650921</v>
      </c>
      <c r="BG37" s="230">
        <f t="shared" si="16"/>
        <v>4.7192999999999996</v>
      </c>
      <c r="BH37" s="231"/>
      <c r="BI37" s="232">
        <v>34738</v>
      </c>
      <c r="BJ37" s="237">
        <f t="shared" si="17"/>
        <v>119.66</v>
      </c>
      <c r="BK37" s="232">
        <v>246824</v>
      </c>
      <c r="BL37" s="238">
        <f t="shared" si="18"/>
        <v>850</v>
      </c>
      <c r="BN37" s="491" t="s">
        <v>416</v>
      </c>
      <c r="BO37" s="492" t="s">
        <v>417</v>
      </c>
      <c r="BP37" s="493">
        <v>0.88370000000000004</v>
      </c>
      <c r="BQ37" s="493">
        <v>0.86539999999999995</v>
      </c>
      <c r="BR37" s="493">
        <v>1</v>
      </c>
      <c r="BS37" s="126"/>
      <c r="BT37" s="494">
        <v>2008</v>
      </c>
      <c r="BU37" s="120">
        <f t="shared" si="19"/>
        <v>1</v>
      </c>
      <c r="BV37" s="495"/>
      <c r="BW37" s="496">
        <v>0.70809999999999995</v>
      </c>
      <c r="BX37" s="497">
        <f t="shared" si="20"/>
        <v>0.70799999999999996</v>
      </c>
      <c r="BY37" s="498">
        <f t="shared" si="21"/>
        <v>1.292</v>
      </c>
      <c r="CA37" s="264" t="s">
        <v>416</v>
      </c>
      <c r="CB37" s="265" t="s">
        <v>782</v>
      </c>
      <c r="CC37" s="232">
        <v>34104</v>
      </c>
      <c r="CD37" s="232">
        <v>35725</v>
      </c>
      <c r="CE37" s="232">
        <v>37308</v>
      </c>
      <c r="CF37" s="266">
        <f t="shared" si="22"/>
        <v>35712.333333333336</v>
      </c>
      <c r="CG37" s="267">
        <f t="shared" si="23"/>
        <v>1.1044</v>
      </c>
      <c r="CH37" s="263"/>
      <c r="CI37" s="268">
        <f t="shared" si="24"/>
        <v>-1595.6666666666642</v>
      </c>
      <c r="CJ37" s="267">
        <f t="shared" si="25"/>
        <v>-4.2799999999999998E-2</v>
      </c>
      <c r="CL37" s="642" t="s">
        <v>416</v>
      </c>
      <c r="CM37" s="643" t="s">
        <v>782</v>
      </c>
      <c r="CN37" s="644" t="s">
        <v>4</v>
      </c>
      <c r="CO37" s="636"/>
      <c r="CP37" s="645">
        <v>34942</v>
      </c>
      <c r="CQ37" s="645">
        <v>95727705</v>
      </c>
      <c r="CR37" s="645">
        <v>0</v>
      </c>
      <c r="CS37" s="647">
        <f t="shared" si="26"/>
        <v>95727705</v>
      </c>
      <c r="CT37" s="648">
        <f t="shared" si="27"/>
        <v>2739.62</v>
      </c>
      <c r="CU37" s="649"/>
      <c r="CV37" s="21" t="str">
        <f t="shared" si="28"/>
        <v/>
      </c>
      <c r="CW37" s="121" t="str">
        <f t="shared" si="29"/>
        <v/>
      </c>
      <c r="CX37" s="19" t="str">
        <f t="shared" si="30"/>
        <v/>
      </c>
      <c r="CY37" s="14"/>
      <c r="CZ37" s="650">
        <v>0.70799999999999996</v>
      </c>
      <c r="DA37" s="653">
        <f t="shared" si="31"/>
        <v>1</v>
      </c>
      <c r="DB37" s="641"/>
      <c r="DC37" s="19" t="str">
        <f t="shared" si="32"/>
        <v/>
      </c>
      <c r="DE37" s="680" t="s">
        <v>416</v>
      </c>
      <c r="DF37" s="681" t="s">
        <v>417</v>
      </c>
      <c r="DG37" s="670" t="s">
        <v>653</v>
      </c>
      <c r="DH37" s="671" t="s">
        <v>4</v>
      </c>
      <c r="DI37" s="672"/>
      <c r="DJ37" s="673">
        <v>0.83399999999999996</v>
      </c>
      <c r="DK37" s="722">
        <v>0.88049999999999995</v>
      </c>
      <c r="DL37" s="682">
        <f t="shared" si="33"/>
        <v>0.73399999999999999</v>
      </c>
      <c r="DM37" s="683">
        <f t="shared" si="34"/>
        <v>0.73399999999999999</v>
      </c>
      <c r="DN37" s="684"/>
      <c r="DO37" s="676">
        <v>0.70809999999999995</v>
      </c>
      <c r="DP37" s="677">
        <v>1</v>
      </c>
      <c r="DQ37" s="682">
        <f t="shared" si="35"/>
        <v>0.70799999999999996</v>
      </c>
      <c r="DR37" s="679" t="str">
        <f t="shared" si="36"/>
        <v xml:space="preserve"> </v>
      </c>
      <c r="DS37" s="352"/>
      <c r="DT37" s="701" t="str">
        <f t="shared" si="37"/>
        <v xml:space="preserve"> </v>
      </c>
      <c r="DU37" s="692"/>
      <c r="DV37" s="702"/>
      <c r="DX37" s="60" t="s">
        <v>384</v>
      </c>
      <c r="DY37" s="84" t="s">
        <v>33</v>
      </c>
      <c r="DZ37" s="60" t="s">
        <v>8</v>
      </c>
      <c r="EA37" s="61" t="s">
        <v>35</v>
      </c>
      <c r="EB37" s="404">
        <v>182</v>
      </c>
      <c r="EC37" s="62"/>
      <c r="ED37" s="63">
        <f t="shared" si="38"/>
        <v>182</v>
      </c>
      <c r="EE37" s="63">
        <f>SUM(ED35:ED37)</f>
        <v>8758</v>
      </c>
      <c r="EF37" s="62"/>
      <c r="EG37" s="64">
        <f>ED37/EE37</f>
        <v>2.0781000228362639E-2</v>
      </c>
      <c r="EH37" s="62"/>
      <c r="EI37" s="405">
        <v>0</v>
      </c>
      <c r="EJ37" s="63"/>
      <c r="EK37" s="63">
        <f>ROUND(EI35*EG37,0)</f>
        <v>0</v>
      </c>
      <c r="EL37" s="65"/>
      <c r="EM37" s="160"/>
      <c r="EN37" s="160"/>
      <c r="EO37" s="128"/>
      <c r="EP37" s="356"/>
      <c r="EQ37" s="356"/>
      <c r="ER37" s="356"/>
      <c r="ES37" s="302" t="s">
        <v>406</v>
      </c>
      <c r="ET37" s="301" t="s">
        <v>407</v>
      </c>
      <c r="EU37" s="303">
        <v>0</v>
      </c>
      <c r="EX37" s="310"/>
    </row>
    <row r="38" spans="1:154" ht="15">
      <c r="A38" s="77" t="s">
        <v>418</v>
      </c>
      <c r="B38" s="7" t="s">
        <v>419</v>
      </c>
      <c r="C38" s="218">
        <v>7297</v>
      </c>
      <c r="D38" s="218">
        <v>7297</v>
      </c>
      <c r="E38" s="218">
        <v>0</v>
      </c>
      <c r="F38" s="8">
        <f t="shared" ref="F38:F69" si="43">SUM(D38:E38)</f>
        <v>7297</v>
      </c>
      <c r="G38" s="8"/>
      <c r="H38" s="417">
        <f t="shared" ref="H38:H69" si="44">SUM(F38:G38)</f>
        <v>7297</v>
      </c>
      <c r="I38" s="12"/>
      <c r="K38" s="430" t="s">
        <v>418</v>
      </c>
      <c r="L38" s="431" t="s">
        <v>419</v>
      </c>
      <c r="M38" s="432">
        <v>1654949779</v>
      </c>
      <c r="N38" s="432">
        <v>291661139</v>
      </c>
      <c r="O38" s="434">
        <f t="shared" si="39"/>
        <v>1363288640</v>
      </c>
      <c r="P38" s="707">
        <v>2001</v>
      </c>
      <c r="Q38" s="436">
        <v>0.76529999999999998</v>
      </c>
      <c r="R38" s="100">
        <v>1781378074</v>
      </c>
      <c r="S38" s="438">
        <f t="shared" si="40"/>
        <v>291661139</v>
      </c>
      <c r="T38" s="432">
        <v>116818779</v>
      </c>
      <c r="U38" s="432">
        <v>713354261</v>
      </c>
      <c r="V38" s="437">
        <f t="shared" ref="V38:V69" si="45">SUM(R38:U38)</f>
        <v>2903212253</v>
      </c>
      <c r="X38" s="466" t="s">
        <v>418</v>
      </c>
      <c r="Y38" s="467" t="s">
        <v>419</v>
      </c>
      <c r="Z38" s="468">
        <v>2903212253</v>
      </c>
      <c r="AA38" s="469">
        <f t="shared" ref="AA38:AA69" si="46">Z38*$AA$108</f>
        <v>16287020.739330001</v>
      </c>
      <c r="AB38" s="468">
        <v>8041975</v>
      </c>
      <c r="AC38" s="468">
        <v>496461</v>
      </c>
      <c r="AD38" s="37">
        <f t="shared" ref="AD38:AD69" si="47">AC38+AB38+AA38</f>
        <v>24825456.739330001</v>
      </c>
      <c r="AE38" s="714">
        <v>7297</v>
      </c>
      <c r="AF38" s="467">
        <f t="shared" ref="AF38:AF69" si="48">ROUND(AD38/AE38,0)</f>
        <v>3402</v>
      </c>
      <c r="AG38" s="471">
        <f t="shared" ref="AG38:AG69" si="49">ROUND(AF38/$AF$106,4)</f>
        <v>0.65600000000000003</v>
      </c>
      <c r="AI38" s="552" t="s">
        <v>418</v>
      </c>
      <c r="AJ38" s="553" t="s">
        <v>419</v>
      </c>
      <c r="AK38" s="541">
        <v>24448039.146439999</v>
      </c>
      <c r="AL38" s="541">
        <v>7297</v>
      </c>
      <c r="AM38" s="554">
        <f t="shared" ref="AM38:AM69" si="50">ROUND(AK38/AL38,0)</f>
        <v>3350</v>
      </c>
      <c r="AN38" s="555">
        <f t="shared" ref="AN38:AN69" si="51">ROUND(AM38/$AM$106,4)</f>
        <v>0.65739999999999998</v>
      </c>
      <c r="AO38" s="556">
        <v>0.27500000000000002</v>
      </c>
      <c r="AP38" s="557">
        <v>0.79159999999999997</v>
      </c>
      <c r="AQ38" s="555">
        <f t="shared" ref="AQ38:AQ69" si="52">ROUND(AN38*0.4,4)+ROUND(AP38*0.5,4)+ROUND(AO38*0.1,4)</f>
        <v>0.68630000000000002</v>
      </c>
      <c r="AR38" s="558">
        <f t="shared" ref="AR38:AR69" si="53">IF(AQ38&lt;1,AQ38,"")</f>
        <v>0.68630000000000002</v>
      </c>
      <c r="AS38" s="559">
        <f t="shared" ref="AS38:AS69" si="54">IF(AR38&lt;&gt;"",ROUND(AR38*$AS$108,2),"")</f>
        <v>1122.54</v>
      </c>
      <c r="AT38" s="560">
        <f t="shared" ref="AT38:AT69" si="55">IF((AS38=""),"",$AS$108-AS38)</f>
        <v>513.10000000000014</v>
      </c>
      <c r="AU38" s="561">
        <f t="shared" ref="AU38:AU69" si="56">IF(AT38&lt;&gt;"",ROUND(AT38*AL38,0),0)</f>
        <v>3744091</v>
      </c>
      <c r="AV38" s="717">
        <v>1</v>
      </c>
      <c r="AW38" s="554">
        <f t="shared" si="42"/>
        <v>3744091</v>
      </c>
      <c r="AX38" s="563" t="s">
        <v>653</v>
      </c>
      <c r="AY38" s="204">
        <f t="shared" ref="AY38:AY69" si="57">IF(AX38="Yes",(AU38-AW38)*0.1,0)</f>
        <v>0</v>
      </c>
      <c r="AZ38" s="554">
        <f t="shared" si="41"/>
        <v>3744091</v>
      </c>
      <c r="BB38" s="234" t="s">
        <v>418</v>
      </c>
      <c r="BC38" s="235" t="s">
        <v>713</v>
      </c>
      <c r="BD38" s="227">
        <v>2903212253</v>
      </c>
      <c r="BE38" s="718">
        <v>505.02600000000001</v>
      </c>
      <c r="BF38" s="236">
        <f t="shared" ref="BF38:BF69" si="58">ROUND(BD38/BE38,0)</f>
        <v>5748639</v>
      </c>
      <c r="BG38" s="230">
        <f t="shared" ref="BG38:BG69" si="59">ROUND(BF38/$BF$106,4)</f>
        <v>0.27500000000000002</v>
      </c>
      <c r="BH38" s="231"/>
      <c r="BI38" s="232">
        <v>7239</v>
      </c>
      <c r="BJ38" s="237">
        <f t="shared" ref="BJ38:BJ69" si="60">ROUND(BI38/BE38,2)</f>
        <v>14.33</v>
      </c>
      <c r="BK38" s="232">
        <v>52644</v>
      </c>
      <c r="BL38" s="238">
        <f t="shared" ref="BL38:BL69" si="61">ROUND(BK38/BE38,0)</f>
        <v>104</v>
      </c>
      <c r="BN38" s="491" t="s">
        <v>418</v>
      </c>
      <c r="BO38" s="492" t="s">
        <v>419</v>
      </c>
      <c r="BP38" s="493">
        <v>0.77180000000000004</v>
      </c>
      <c r="BQ38" s="493">
        <v>0.77029999999999998</v>
      </c>
      <c r="BR38" s="493">
        <v>0.75970000000000004</v>
      </c>
      <c r="BS38" s="126"/>
      <c r="BT38" s="494">
        <v>2001</v>
      </c>
      <c r="BU38" s="120">
        <f t="shared" ref="BU38:BU69" si="62">IF(BT38=$BR$5,BR38,IF(BT38=$BQ$5,ROUND(((BQ38*2)+(BR38*4))/6,4),ROUND(((BP38*1)+(BQ38*2)+(BR38*3))/6,4)))</f>
        <v>0.76529999999999998</v>
      </c>
      <c r="BV38" s="495"/>
      <c r="BW38" s="496">
        <v>0.94</v>
      </c>
      <c r="BX38" s="497">
        <f t="shared" ref="BX38:BX69" si="63">ROUND(BU38*BW38,3)</f>
        <v>0.71899999999999997</v>
      </c>
      <c r="BY38" s="498">
        <f t="shared" ref="BY38:BY69" si="64">ROUND(BX38/BX$107,4)</f>
        <v>1.3120000000000001</v>
      </c>
      <c r="CA38" s="264" t="s">
        <v>418</v>
      </c>
      <c r="CB38" s="265" t="s">
        <v>713</v>
      </c>
      <c r="CC38" s="232">
        <v>24768</v>
      </c>
      <c r="CD38" s="232">
        <v>25417</v>
      </c>
      <c r="CE38" s="232">
        <v>26605</v>
      </c>
      <c r="CF38" s="266">
        <f t="shared" ref="CF38:CF69" si="65">AVERAGE(CC38:CE38)</f>
        <v>25596.666666666668</v>
      </c>
      <c r="CG38" s="267">
        <f t="shared" ref="CG38:CG69" si="66">ROUND(CF38/$CF$107,4)</f>
        <v>0.79159999999999997</v>
      </c>
      <c r="CH38" s="263"/>
      <c r="CI38" s="268">
        <f t="shared" ref="CI38:CI69" si="67">CF38-CE38</f>
        <v>-1008.3333333333321</v>
      </c>
      <c r="CJ38" s="267">
        <f t="shared" ref="CJ38:CJ69" si="68">ROUND(CI38/CE38,4)</f>
        <v>-3.7900000000000003E-2</v>
      </c>
      <c r="CL38" s="642" t="s">
        <v>418</v>
      </c>
      <c r="CM38" s="643" t="s">
        <v>713</v>
      </c>
      <c r="CN38" s="644">
        <v>0.68630000000000002</v>
      </c>
      <c r="CO38" s="636"/>
      <c r="CP38" s="645">
        <v>7297</v>
      </c>
      <c r="CQ38" s="645">
        <v>6808443</v>
      </c>
      <c r="CR38" s="645">
        <v>0</v>
      </c>
      <c r="CS38" s="647">
        <f t="shared" ref="CS38:CS69" si="69">SUM(CR38+CQ38)</f>
        <v>6808443</v>
      </c>
      <c r="CT38" s="648">
        <f t="shared" ref="CT38:CT69" si="70">ROUND(CS38/CP38,2)</f>
        <v>933.05</v>
      </c>
      <c r="CU38" s="649"/>
      <c r="CV38" s="21">
        <f t="shared" ref="CV38:CV69" si="71">IF(CN38&lt;&gt;"",ROUND(CN38*$CT$106,2),"")</f>
        <v>1122.54</v>
      </c>
      <c r="CW38" s="121">
        <f t="shared" ref="CW38:CW69" si="72">IF(CV38&lt;&gt;"",$CT$106-CV38,"")</f>
        <v>513.10000000000014</v>
      </c>
      <c r="CX38" s="19">
        <f t="shared" ref="CX38:CX69" si="73">IF(CV38="","",IF(CT38&gt;=CV38,1,ROUND(CT38/CV38,3)))</f>
        <v>0.83099999999999996</v>
      </c>
      <c r="CY38" s="14"/>
      <c r="CZ38" s="650">
        <v>0.71899999999999997</v>
      </c>
      <c r="DA38" s="653">
        <f t="shared" ref="DA38:DA69" si="74">IF(CZ38&gt;CZ$106,1,"")</f>
        <v>1</v>
      </c>
      <c r="DB38" s="641"/>
      <c r="DC38" s="19">
        <f t="shared" ref="DC38:DC69" si="75">IF(CX38="","",IF(OR(CX38=1,DA38=1),1,CX38))</f>
        <v>1</v>
      </c>
      <c r="DE38" s="680" t="s">
        <v>418</v>
      </c>
      <c r="DF38" s="681" t="s">
        <v>419</v>
      </c>
      <c r="DG38" s="670" t="s">
        <v>201</v>
      </c>
      <c r="DH38" s="671">
        <v>1</v>
      </c>
      <c r="DI38" s="672"/>
      <c r="DJ38" s="673">
        <v>0.94</v>
      </c>
      <c r="DK38" s="722">
        <v>0.78410000000000002</v>
      </c>
      <c r="DL38" s="682">
        <f t="shared" ref="DL38:DL69" si="76">ROUND(DJ38*DK38,3)</f>
        <v>0.73699999999999999</v>
      </c>
      <c r="DM38" s="683">
        <f t="shared" ref="DM38:DM69" si="77">IF(DL38&lt;DL$106," ",DL38)</f>
        <v>0.73699999999999999</v>
      </c>
      <c r="DN38" s="684"/>
      <c r="DO38" s="676">
        <v>0.94</v>
      </c>
      <c r="DP38" s="677">
        <v>0.76529999999999998</v>
      </c>
      <c r="DQ38" s="682">
        <f t="shared" ref="DQ38:DQ69" si="78">ROUND(DO38*DP38,3)</f>
        <v>0.71899999999999997</v>
      </c>
      <c r="DR38" s="679" t="str">
        <f t="shared" ref="DR38:DR69" si="79">IF(DQ38&lt;DQ$106,DQ38," ")</f>
        <v xml:space="preserve"> </v>
      </c>
      <c r="DS38" s="352"/>
      <c r="DT38" s="701" t="str">
        <f t="shared" ref="DT38:DT69" si="80">IF(AND(DG38="Yes",DM38&lt;&gt;" ",DR38&lt;&gt;" ",DO38&gt;=DJ38,DV38=""),"Yes"," ")</f>
        <v xml:space="preserve"> </v>
      </c>
      <c r="DU38" s="692"/>
      <c r="DV38" s="702"/>
      <c r="DX38" s="66" t="s">
        <v>386</v>
      </c>
      <c r="DY38" s="85" t="s">
        <v>386</v>
      </c>
      <c r="DZ38" s="66" t="s">
        <v>901</v>
      </c>
      <c r="EA38" s="67" t="s">
        <v>387</v>
      </c>
      <c r="EB38" s="404">
        <v>3075</v>
      </c>
      <c r="EC38" s="68"/>
      <c r="ED38" s="69">
        <f t="shared" si="38"/>
        <v>3075</v>
      </c>
      <c r="EE38" s="69">
        <f>SUM(ED38)</f>
        <v>3075</v>
      </c>
      <c r="EF38" s="68"/>
      <c r="EG38" s="70"/>
      <c r="EH38" s="68"/>
      <c r="EI38" s="405">
        <v>1461086</v>
      </c>
      <c r="EJ38" s="69"/>
      <c r="EK38" s="69">
        <f>ROUND(EI38,0)</f>
        <v>1461086</v>
      </c>
      <c r="EL38" s="69">
        <f>EK38</f>
        <v>1461086</v>
      </c>
      <c r="EM38" s="161">
        <f>EL38-EI38</f>
        <v>0</v>
      </c>
      <c r="EN38" s="161"/>
      <c r="EO38" s="129"/>
      <c r="EP38" s="356"/>
      <c r="EQ38" s="356"/>
      <c r="ER38" s="356"/>
      <c r="ES38" s="302" t="s">
        <v>408</v>
      </c>
      <c r="ET38" s="301" t="s">
        <v>409</v>
      </c>
      <c r="EU38" s="303">
        <v>0</v>
      </c>
      <c r="EX38" s="310"/>
    </row>
    <row r="39" spans="1:154" ht="15">
      <c r="A39" s="77" t="s">
        <v>420</v>
      </c>
      <c r="B39" s="7" t="s">
        <v>421</v>
      </c>
      <c r="C39" s="218">
        <v>52284</v>
      </c>
      <c r="D39" s="218">
        <v>54173</v>
      </c>
      <c r="E39" s="218">
        <v>0</v>
      </c>
      <c r="F39" s="8">
        <f t="shared" si="43"/>
        <v>54173</v>
      </c>
      <c r="G39" s="8"/>
      <c r="H39" s="417">
        <f t="shared" si="44"/>
        <v>54173</v>
      </c>
      <c r="I39" s="12"/>
      <c r="K39" s="430" t="s">
        <v>420</v>
      </c>
      <c r="L39" s="431" t="s">
        <v>421</v>
      </c>
      <c r="M39" s="432">
        <v>25061235574</v>
      </c>
      <c r="N39" s="432">
        <v>95613850</v>
      </c>
      <c r="O39" s="434">
        <f t="shared" si="39"/>
        <v>24965621724</v>
      </c>
      <c r="P39" s="707">
        <v>2005</v>
      </c>
      <c r="Q39" s="436">
        <v>0.93430000000000002</v>
      </c>
      <c r="R39" s="100">
        <v>26721204885</v>
      </c>
      <c r="S39" s="438">
        <f t="shared" si="40"/>
        <v>95613850</v>
      </c>
      <c r="T39" s="432">
        <v>612463814</v>
      </c>
      <c r="U39" s="432">
        <v>5751300270</v>
      </c>
      <c r="V39" s="437">
        <f t="shared" si="45"/>
        <v>33180582819</v>
      </c>
      <c r="X39" s="466" t="s">
        <v>420</v>
      </c>
      <c r="Y39" s="467" t="s">
        <v>421</v>
      </c>
      <c r="Z39" s="468">
        <v>33180582819</v>
      </c>
      <c r="AA39" s="469">
        <f t="shared" si="46"/>
        <v>186143069.61459002</v>
      </c>
      <c r="AB39" s="468">
        <v>72136492</v>
      </c>
      <c r="AC39" s="468">
        <v>2505693</v>
      </c>
      <c r="AD39" s="37">
        <f t="shared" si="47"/>
        <v>260785254.61459002</v>
      </c>
      <c r="AE39" s="714">
        <v>54173</v>
      </c>
      <c r="AF39" s="467">
        <f t="shared" si="48"/>
        <v>4814</v>
      </c>
      <c r="AG39" s="471">
        <f t="shared" si="49"/>
        <v>0.92830000000000001</v>
      </c>
      <c r="AI39" s="552" t="s">
        <v>420</v>
      </c>
      <c r="AJ39" s="553" t="s">
        <v>421</v>
      </c>
      <c r="AK39" s="541">
        <v>256471778.84812</v>
      </c>
      <c r="AL39" s="541">
        <v>54173</v>
      </c>
      <c r="AM39" s="554">
        <f t="shared" si="50"/>
        <v>4734</v>
      </c>
      <c r="AN39" s="555">
        <f t="shared" si="51"/>
        <v>0.92900000000000005</v>
      </c>
      <c r="AO39" s="556">
        <v>3.8753000000000002</v>
      </c>
      <c r="AP39" s="557">
        <v>1.1195999999999999</v>
      </c>
      <c r="AQ39" s="555">
        <f t="shared" si="52"/>
        <v>1.3189</v>
      </c>
      <c r="AR39" s="558" t="str">
        <f t="shared" si="53"/>
        <v/>
      </c>
      <c r="AS39" s="559" t="str">
        <f t="shared" si="54"/>
        <v/>
      </c>
      <c r="AT39" s="560" t="str">
        <f t="shared" si="55"/>
        <v/>
      </c>
      <c r="AU39" s="561">
        <f t="shared" si="56"/>
        <v>0</v>
      </c>
      <c r="AV39" s="717" t="s">
        <v>4</v>
      </c>
      <c r="AW39" s="554">
        <f t="shared" si="42"/>
        <v>0</v>
      </c>
      <c r="AX39" s="563" t="s">
        <v>653</v>
      </c>
      <c r="AY39" s="204">
        <f t="shared" si="57"/>
        <v>0</v>
      </c>
      <c r="AZ39" s="554">
        <f t="shared" si="41"/>
        <v>0</v>
      </c>
      <c r="BB39" s="234" t="s">
        <v>420</v>
      </c>
      <c r="BC39" s="235" t="s">
        <v>714</v>
      </c>
      <c r="BD39" s="227">
        <v>33180582819</v>
      </c>
      <c r="BE39" s="718">
        <v>409.59500000000003</v>
      </c>
      <c r="BF39" s="236">
        <f t="shared" si="58"/>
        <v>81008271</v>
      </c>
      <c r="BG39" s="230">
        <f t="shared" si="59"/>
        <v>3.8753000000000002</v>
      </c>
      <c r="BH39" s="231"/>
      <c r="BI39" s="232">
        <v>53506</v>
      </c>
      <c r="BJ39" s="237">
        <f t="shared" si="60"/>
        <v>130.63</v>
      </c>
      <c r="BK39" s="232">
        <v>331859</v>
      </c>
      <c r="BL39" s="238">
        <f t="shared" si="61"/>
        <v>810</v>
      </c>
      <c r="BN39" s="491" t="s">
        <v>420</v>
      </c>
      <c r="BO39" s="492" t="s">
        <v>421</v>
      </c>
      <c r="BP39" s="493">
        <v>0.96889999999999998</v>
      </c>
      <c r="BQ39" s="493">
        <v>0.93679999999999997</v>
      </c>
      <c r="BR39" s="493">
        <v>0.92100000000000004</v>
      </c>
      <c r="BS39" s="126"/>
      <c r="BT39" s="494">
        <v>2005</v>
      </c>
      <c r="BU39" s="120">
        <f t="shared" si="62"/>
        <v>0.93430000000000002</v>
      </c>
      <c r="BV39" s="495"/>
      <c r="BW39" s="496">
        <v>0.69599999999999995</v>
      </c>
      <c r="BX39" s="497">
        <f t="shared" si="63"/>
        <v>0.65</v>
      </c>
      <c r="BY39" s="498">
        <f t="shared" si="64"/>
        <v>1.1860999999999999</v>
      </c>
      <c r="CA39" s="264" t="s">
        <v>420</v>
      </c>
      <c r="CB39" s="265" t="s">
        <v>714</v>
      </c>
      <c r="CC39" s="232">
        <v>35070</v>
      </c>
      <c r="CD39" s="232">
        <v>35938</v>
      </c>
      <c r="CE39" s="232">
        <v>37600</v>
      </c>
      <c r="CF39" s="266">
        <f t="shared" si="65"/>
        <v>36202.666666666664</v>
      </c>
      <c r="CG39" s="267">
        <f t="shared" si="66"/>
        <v>1.1195999999999999</v>
      </c>
      <c r="CH39" s="263"/>
      <c r="CI39" s="268">
        <f t="shared" si="67"/>
        <v>-1397.3333333333358</v>
      </c>
      <c r="CJ39" s="267">
        <f t="shared" si="68"/>
        <v>-3.7199999999999997E-2</v>
      </c>
      <c r="CL39" s="642" t="s">
        <v>420</v>
      </c>
      <c r="CM39" s="643" t="s">
        <v>714</v>
      </c>
      <c r="CN39" s="644" t="s">
        <v>4</v>
      </c>
      <c r="CO39" s="636"/>
      <c r="CP39" s="645">
        <v>54173</v>
      </c>
      <c r="CQ39" s="645">
        <v>105738096</v>
      </c>
      <c r="CR39" s="645">
        <v>0</v>
      </c>
      <c r="CS39" s="647">
        <f t="shared" si="69"/>
        <v>105738096</v>
      </c>
      <c r="CT39" s="648">
        <f t="shared" si="70"/>
        <v>1951.86</v>
      </c>
      <c r="CU39" s="649"/>
      <c r="CV39" s="21" t="str">
        <f t="shared" si="71"/>
        <v/>
      </c>
      <c r="CW39" s="121" t="str">
        <f t="shared" si="72"/>
        <v/>
      </c>
      <c r="CX39" s="19" t="str">
        <f t="shared" si="73"/>
        <v/>
      </c>
      <c r="CY39" s="14"/>
      <c r="CZ39" s="650">
        <v>0.65</v>
      </c>
      <c r="DA39" s="653">
        <f t="shared" si="74"/>
        <v>1</v>
      </c>
      <c r="DB39" s="641"/>
      <c r="DC39" s="19" t="str">
        <f t="shared" si="75"/>
        <v/>
      </c>
      <c r="DE39" s="680" t="s">
        <v>420</v>
      </c>
      <c r="DF39" s="681" t="s">
        <v>421</v>
      </c>
      <c r="DG39" s="670" t="s">
        <v>653</v>
      </c>
      <c r="DH39" s="671" t="s">
        <v>4</v>
      </c>
      <c r="DI39" s="672"/>
      <c r="DJ39" s="673">
        <v>0.69599999999999995</v>
      </c>
      <c r="DK39" s="722">
        <v>0.95799999999999996</v>
      </c>
      <c r="DL39" s="682">
        <f t="shared" si="76"/>
        <v>0.66700000000000004</v>
      </c>
      <c r="DM39" s="683">
        <f t="shared" si="77"/>
        <v>0.66700000000000004</v>
      </c>
      <c r="DN39" s="684"/>
      <c r="DO39" s="676">
        <v>0.69599999999999995</v>
      </c>
      <c r="DP39" s="677">
        <v>0.93430000000000002</v>
      </c>
      <c r="DQ39" s="682">
        <f t="shared" si="78"/>
        <v>0.65</v>
      </c>
      <c r="DR39" s="679" t="str">
        <f t="shared" si="79"/>
        <v xml:space="preserve"> </v>
      </c>
      <c r="DS39" s="352"/>
      <c r="DT39" s="701" t="str">
        <f t="shared" si="80"/>
        <v xml:space="preserve"> </v>
      </c>
      <c r="DU39" s="692"/>
      <c r="DV39" s="702"/>
      <c r="DX39" s="71" t="s">
        <v>388</v>
      </c>
      <c r="DY39" s="86" t="s">
        <v>388</v>
      </c>
      <c r="DZ39" s="71" t="s">
        <v>901</v>
      </c>
      <c r="EA39" s="72" t="s">
        <v>389</v>
      </c>
      <c r="EB39" s="404">
        <v>17227</v>
      </c>
      <c r="EC39" s="56"/>
      <c r="ED39" s="57">
        <f t="shared" si="38"/>
        <v>17227</v>
      </c>
      <c r="EE39" s="57"/>
      <c r="EF39" s="56"/>
      <c r="EG39" s="73">
        <f>ED39/EE$41</f>
        <v>0.70082584109678203</v>
      </c>
      <c r="EH39" s="56"/>
      <c r="EI39" s="405">
        <v>0</v>
      </c>
      <c r="EJ39" s="57"/>
      <c r="EK39" s="57">
        <f>ROUND(EI39*EG39,0)</f>
        <v>0</v>
      </c>
      <c r="EL39" s="57">
        <f>SUM(EK39:EK41)</f>
        <v>0</v>
      </c>
      <c r="EM39" s="158">
        <f>EL39-EI39</f>
        <v>0</v>
      </c>
      <c r="EN39" s="158"/>
      <c r="EO39" s="58"/>
      <c r="EP39" s="356"/>
      <c r="EQ39" s="356"/>
      <c r="ER39" s="356"/>
      <c r="ES39" s="302" t="s">
        <v>410</v>
      </c>
      <c r="ET39" s="301" t="s">
        <v>411</v>
      </c>
      <c r="EU39" s="303">
        <v>4252536</v>
      </c>
      <c r="EX39" s="310"/>
    </row>
    <row r="40" spans="1:154" ht="15">
      <c r="A40" s="77" t="s">
        <v>422</v>
      </c>
      <c r="B40" s="7" t="s">
        <v>423</v>
      </c>
      <c r="C40" s="218">
        <v>8556</v>
      </c>
      <c r="D40" s="218">
        <v>8697</v>
      </c>
      <c r="E40" s="218">
        <v>0</v>
      </c>
      <c r="F40" s="8">
        <f t="shared" si="43"/>
        <v>8697</v>
      </c>
      <c r="G40" s="8"/>
      <c r="H40" s="417">
        <f t="shared" si="44"/>
        <v>8697</v>
      </c>
      <c r="I40" s="12"/>
      <c r="K40" s="430" t="s">
        <v>422</v>
      </c>
      <c r="L40" s="431" t="s">
        <v>423</v>
      </c>
      <c r="M40" s="432">
        <v>3112646889</v>
      </c>
      <c r="N40" s="432">
        <v>177744196</v>
      </c>
      <c r="O40" s="434">
        <f t="shared" si="39"/>
        <v>2934902693</v>
      </c>
      <c r="P40" s="707">
        <v>2004</v>
      </c>
      <c r="Q40" s="436">
        <v>0.90820000000000001</v>
      </c>
      <c r="R40" s="100">
        <v>3231559891</v>
      </c>
      <c r="S40" s="438">
        <f t="shared" si="40"/>
        <v>177744196</v>
      </c>
      <c r="T40" s="432">
        <v>130989441</v>
      </c>
      <c r="U40" s="432">
        <v>666335966</v>
      </c>
      <c r="V40" s="437">
        <f t="shared" si="45"/>
        <v>4206629494</v>
      </c>
      <c r="X40" s="466" t="s">
        <v>422</v>
      </c>
      <c r="Y40" s="467" t="s">
        <v>423</v>
      </c>
      <c r="Z40" s="468">
        <v>4206629494</v>
      </c>
      <c r="AA40" s="469">
        <f t="shared" si="46"/>
        <v>23599191.461340003</v>
      </c>
      <c r="AB40" s="468">
        <v>11094654</v>
      </c>
      <c r="AC40" s="468">
        <v>403041</v>
      </c>
      <c r="AD40" s="37">
        <f t="shared" si="47"/>
        <v>35096886.461340003</v>
      </c>
      <c r="AE40" s="714">
        <v>8697</v>
      </c>
      <c r="AF40" s="467">
        <f t="shared" si="48"/>
        <v>4036</v>
      </c>
      <c r="AG40" s="471">
        <f t="shared" si="49"/>
        <v>0.7782</v>
      </c>
      <c r="AI40" s="552" t="s">
        <v>422</v>
      </c>
      <c r="AJ40" s="553" t="s">
        <v>423</v>
      </c>
      <c r="AK40" s="541">
        <v>34550024.627120003</v>
      </c>
      <c r="AL40" s="541">
        <v>8697</v>
      </c>
      <c r="AM40" s="554">
        <f t="shared" si="50"/>
        <v>3973</v>
      </c>
      <c r="AN40" s="555">
        <f t="shared" si="51"/>
        <v>0.77959999999999996</v>
      </c>
      <c r="AO40" s="556">
        <v>0.40899999999999997</v>
      </c>
      <c r="AP40" s="557">
        <v>0.82499999999999996</v>
      </c>
      <c r="AQ40" s="555">
        <f t="shared" si="52"/>
        <v>0.76519999999999999</v>
      </c>
      <c r="AR40" s="558">
        <f t="shared" si="53"/>
        <v>0.76519999999999999</v>
      </c>
      <c r="AS40" s="559">
        <f t="shared" si="54"/>
        <v>1251.5899999999999</v>
      </c>
      <c r="AT40" s="560">
        <f t="shared" si="55"/>
        <v>384.05000000000018</v>
      </c>
      <c r="AU40" s="561">
        <f t="shared" si="56"/>
        <v>3340083</v>
      </c>
      <c r="AV40" s="717">
        <v>1</v>
      </c>
      <c r="AW40" s="554">
        <f t="shared" si="42"/>
        <v>3340083</v>
      </c>
      <c r="AX40" s="563" t="s">
        <v>653</v>
      </c>
      <c r="AY40" s="204">
        <f t="shared" si="57"/>
        <v>0</v>
      </c>
      <c r="AZ40" s="554">
        <f t="shared" ref="AZ40:AZ71" si="81">IF(AY40&gt;0,AU40-AY40,AW40)</f>
        <v>3340083</v>
      </c>
      <c r="BB40" s="234" t="s">
        <v>422</v>
      </c>
      <c r="BC40" s="235" t="s">
        <v>715</v>
      </c>
      <c r="BD40" s="227">
        <v>4206629494</v>
      </c>
      <c r="BE40" s="718">
        <v>492.02300000000002</v>
      </c>
      <c r="BF40" s="236">
        <f t="shared" si="58"/>
        <v>8549660</v>
      </c>
      <c r="BG40" s="230">
        <f t="shared" si="59"/>
        <v>0.40899999999999997</v>
      </c>
      <c r="BH40" s="231"/>
      <c r="BI40" s="232">
        <v>8611</v>
      </c>
      <c r="BJ40" s="237">
        <f t="shared" si="60"/>
        <v>17.5</v>
      </c>
      <c r="BK40" s="232">
        <v>55315</v>
      </c>
      <c r="BL40" s="238">
        <f t="shared" si="61"/>
        <v>112</v>
      </c>
      <c r="BN40" s="491" t="s">
        <v>422</v>
      </c>
      <c r="BO40" s="492" t="s">
        <v>423</v>
      </c>
      <c r="BP40" s="493">
        <v>0.94510000000000005</v>
      </c>
      <c r="BQ40" s="493">
        <v>0.9</v>
      </c>
      <c r="BR40" s="493">
        <v>0.90129999999999999</v>
      </c>
      <c r="BS40" s="126"/>
      <c r="BT40" s="494">
        <v>2004</v>
      </c>
      <c r="BU40" s="120">
        <f t="shared" si="62"/>
        <v>0.90820000000000001</v>
      </c>
      <c r="BV40" s="495"/>
      <c r="BW40" s="496">
        <v>0.82250000000000001</v>
      </c>
      <c r="BX40" s="497">
        <f t="shared" si="63"/>
        <v>0.747</v>
      </c>
      <c r="BY40" s="498">
        <f t="shared" si="64"/>
        <v>1.3631</v>
      </c>
      <c r="CA40" s="264" t="s">
        <v>422</v>
      </c>
      <c r="CB40" s="265" t="s">
        <v>715</v>
      </c>
      <c r="CC40" s="232">
        <v>25444</v>
      </c>
      <c r="CD40" s="232">
        <v>26903</v>
      </c>
      <c r="CE40" s="232">
        <v>27685</v>
      </c>
      <c r="CF40" s="266">
        <f t="shared" si="65"/>
        <v>26677.333333333332</v>
      </c>
      <c r="CG40" s="267">
        <f t="shared" si="66"/>
        <v>0.82499999999999996</v>
      </c>
      <c r="CH40" s="263"/>
      <c r="CI40" s="268">
        <f t="shared" si="67"/>
        <v>-1007.6666666666679</v>
      </c>
      <c r="CJ40" s="267">
        <f t="shared" si="68"/>
        <v>-3.6400000000000002E-2</v>
      </c>
      <c r="CL40" s="642" t="s">
        <v>422</v>
      </c>
      <c r="CM40" s="643" t="s">
        <v>715</v>
      </c>
      <c r="CN40" s="644">
        <v>0.76519999999999999</v>
      </c>
      <c r="CO40" s="636"/>
      <c r="CP40" s="645">
        <v>8697</v>
      </c>
      <c r="CQ40" s="645">
        <v>11574113</v>
      </c>
      <c r="CR40" s="645">
        <v>0</v>
      </c>
      <c r="CS40" s="647">
        <f t="shared" si="69"/>
        <v>11574113</v>
      </c>
      <c r="CT40" s="648">
        <f t="shared" si="70"/>
        <v>1330.82</v>
      </c>
      <c r="CU40" s="649"/>
      <c r="CV40" s="21">
        <f t="shared" si="71"/>
        <v>1251.5899999999999</v>
      </c>
      <c r="CW40" s="121">
        <f t="shared" si="72"/>
        <v>384.05000000000018</v>
      </c>
      <c r="CX40" s="19">
        <f t="shared" si="73"/>
        <v>1</v>
      </c>
      <c r="CY40" s="14"/>
      <c r="CZ40" s="650">
        <v>0.747</v>
      </c>
      <c r="DA40" s="653">
        <f t="shared" si="74"/>
        <v>1</v>
      </c>
      <c r="DB40" s="641"/>
      <c r="DC40" s="19">
        <f t="shared" si="75"/>
        <v>1</v>
      </c>
      <c r="DE40" s="680" t="s">
        <v>422</v>
      </c>
      <c r="DF40" s="681" t="s">
        <v>423</v>
      </c>
      <c r="DG40" s="670" t="s">
        <v>201</v>
      </c>
      <c r="DH40" s="671">
        <v>1</v>
      </c>
      <c r="DI40" s="672"/>
      <c r="DJ40" s="673">
        <v>0.82250000000000001</v>
      </c>
      <c r="DK40" s="722">
        <v>0.92979999999999996</v>
      </c>
      <c r="DL40" s="682">
        <f t="shared" si="76"/>
        <v>0.76500000000000001</v>
      </c>
      <c r="DM40" s="683">
        <f t="shared" si="77"/>
        <v>0.76500000000000001</v>
      </c>
      <c r="DN40" s="684"/>
      <c r="DO40" s="676">
        <v>0.82250000000000001</v>
      </c>
      <c r="DP40" s="677">
        <v>0.90820000000000001</v>
      </c>
      <c r="DQ40" s="682">
        <f t="shared" si="78"/>
        <v>0.747</v>
      </c>
      <c r="DR40" s="679" t="str">
        <f t="shared" si="79"/>
        <v xml:space="preserve"> </v>
      </c>
      <c r="DS40" s="352"/>
      <c r="DT40" s="701" t="str">
        <f t="shared" si="80"/>
        <v xml:space="preserve"> </v>
      </c>
      <c r="DU40" s="692"/>
      <c r="DV40" s="702"/>
      <c r="DX40" s="54" t="s">
        <v>388</v>
      </c>
      <c r="DY40" s="83" t="s">
        <v>36</v>
      </c>
      <c r="DZ40" s="54" t="s">
        <v>901</v>
      </c>
      <c r="EA40" s="55" t="s">
        <v>37</v>
      </c>
      <c r="EB40" s="404">
        <v>4438</v>
      </c>
      <c r="EC40" s="51"/>
      <c r="ED40" s="50">
        <f t="shared" si="38"/>
        <v>4438</v>
      </c>
      <c r="EE40" s="50"/>
      <c r="EF40" s="51"/>
      <c r="EG40" s="52">
        <f>ED40/EE$41</f>
        <v>0.18054595012407956</v>
      </c>
      <c r="EH40" s="51"/>
      <c r="EI40" s="405">
        <v>0</v>
      </c>
      <c r="EJ40" s="50"/>
      <c r="EK40" s="50">
        <f>ROUND(EI39*EG40,0)</f>
        <v>0</v>
      </c>
      <c r="EL40" s="53"/>
      <c r="EM40" s="159"/>
      <c r="EN40" s="159"/>
      <c r="EO40" s="49"/>
      <c r="EP40" s="356"/>
      <c r="EQ40" s="356"/>
      <c r="ER40" s="356"/>
      <c r="ES40" s="302" t="s">
        <v>58</v>
      </c>
      <c r="ET40" s="301" t="s">
        <v>59</v>
      </c>
      <c r="EU40" s="303">
        <v>620257</v>
      </c>
      <c r="EX40" s="310"/>
    </row>
    <row r="41" spans="1:154" ht="15">
      <c r="A41" s="77" t="s">
        <v>424</v>
      </c>
      <c r="B41" s="7" t="s">
        <v>425</v>
      </c>
      <c r="C41" s="218">
        <v>31697</v>
      </c>
      <c r="D41" s="218">
        <v>32802</v>
      </c>
      <c r="E41" s="218">
        <v>0</v>
      </c>
      <c r="F41" s="8">
        <f t="shared" si="43"/>
        <v>32802</v>
      </c>
      <c r="G41" s="8"/>
      <c r="H41" s="417">
        <f t="shared" si="44"/>
        <v>32802</v>
      </c>
      <c r="I41" s="12"/>
      <c r="K41" s="430" t="s">
        <v>424</v>
      </c>
      <c r="L41" s="431" t="s">
        <v>425</v>
      </c>
      <c r="M41" s="432">
        <v>11295476267</v>
      </c>
      <c r="N41" s="432">
        <v>91746143</v>
      </c>
      <c r="O41" s="434">
        <f t="shared" si="39"/>
        <v>11203730124</v>
      </c>
      <c r="P41" s="707">
        <v>2007</v>
      </c>
      <c r="Q41" s="436">
        <v>0.94469999999999998</v>
      </c>
      <c r="R41" s="100">
        <v>11859564014</v>
      </c>
      <c r="S41" s="438">
        <f t="shared" si="40"/>
        <v>91746143</v>
      </c>
      <c r="T41" s="432">
        <v>708408819</v>
      </c>
      <c r="U41" s="432">
        <v>2523366523</v>
      </c>
      <c r="V41" s="437">
        <f t="shared" si="45"/>
        <v>15183085499</v>
      </c>
      <c r="X41" s="466" t="s">
        <v>424</v>
      </c>
      <c r="Y41" s="467" t="s">
        <v>668</v>
      </c>
      <c r="Z41" s="468">
        <v>15183085499</v>
      </c>
      <c r="AA41" s="469">
        <f t="shared" si="46"/>
        <v>85177109.649390012</v>
      </c>
      <c r="AB41" s="468">
        <v>40578556</v>
      </c>
      <c r="AC41" s="468">
        <v>1146591</v>
      </c>
      <c r="AD41" s="37">
        <f t="shared" si="47"/>
        <v>126902256.64939001</v>
      </c>
      <c r="AE41" s="714">
        <v>32802</v>
      </c>
      <c r="AF41" s="467">
        <f t="shared" si="48"/>
        <v>3869</v>
      </c>
      <c r="AG41" s="471">
        <f t="shared" si="49"/>
        <v>0.746</v>
      </c>
      <c r="AI41" s="552" t="s">
        <v>424</v>
      </c>
      <c r="AJ41" s="553" t="s">
        <v>668</v>
      </c>
      <c r="AK41" s="541">
        <v>124928455.53452</v>
      </c>
      <c r="AL41" s="541">
        <v>32802</v>
      </c>
      <c r="AM41" s="554">
        <f t="shared" si="50"/>
        <v>3809</v>
      </c>
      <c r="AN41" s="555">
        <f t="shared" si="51"/>
        <v>0.74739999999999995</v>
      </c>
      <c r="AO41" s="556">
        <v>2.0390000000000001</v>
      </c>
      <c r="AP41" s="557">
        <v>0.95389999999999997</v>
      </c>
      <c r="AQ41" s="555">
        <f t="shared" si="52"/>
        <v>0.97989999999999999</v>
      </c>
      <c r="AR41" s="558">
        <f t="shared" si="53"/>
        <v>0.97989999999999999</v>
      </c>
      <c r="AS41" s="559">
        <f t="shared" si="54"/>
        <v>1602.76</v>
      </c>
      <c r="AT41" s="560">
        <f t="shared" si="55"/>
        <v>32.880000000000109</v>
      </c>
      <c r="AU41" s="561">
        <f t="shared" si="56"/>
        <v>1078530</v>
      </c>
      <c r="AV41" s="717">
        <v>1</v>
      </c>
      <c r="AW41" s="554">
        <f t="shared" ref="AW41:AW72" si="82">ROUND(IF(AV41&gt;1,1,AV41)*AU41,0)</f>
        <v>1078530</v>
      </c>
      <c r="AX41" s="563" t="s">
        <v>653</v>
      </c>
      <c r="AY41" s="204">
        <f t="shared" si="57"/>
        <v>0</v>
      </c>
      <c r="AZ41" s="554">
        <f t="shared" si="81"/>
        <v>1078530</v>
      </c>
      <c r="BB41" s="234" t="s">
        <v>424</v>
      </c>
      <c r="BC41" s="235" t="s">
        <v>716</v>
      </c>
      <c r="BD41" s="227">
        <v>15183085499</v>
      </c>
      <c r="BE41" s="718">
        <v>356.21499999999997</v>
      </c>
      <c r="BF41" s="236">
        <f t="shared" si="58"/>
        <v>42623375</v>
      </c>
      <c r="BG41" s="230">
        <f t="shared" si="59"/>
        <v>2.0390000000000001</v>
      </c>
      <c r="BH41" s="231"/>
      <c r="BI41" s="232">
        <v>33070</v>
      </c>
      <c r="BJ41" s="237">
        <f t="shared" si="60"/>
        <v>92.84</v>
      </c>
      <c r="BK41" s="232">
        <v>197232</v>
      </c>
      <c r="BL41" s="238">
        <f t="shared" si="61"/>
        <v>554</v>
      </c>
      <c r="BN41" s="491" t="s">
        <v>424</v>
      </c>
      <c r="BO41" s="492" t="s">
        <v>668</v>
      </c>
      <c r="BP41" s="493">
        <v>0.92849999999999999</v>
      </c>
      <c r="BQ41" s="493">
        <v>0.96870000000000001</v>
      </c>
      <c r="BR41" s="493">
        <v>0.93269999999999997</v>
      </c>
      <c r="BS41" s="126"/>
      <c r="BT41" s="494">
        <v>2007</v>
      </c>
      <c r="BU41" s="120">
        <f t="shared" si="62"/>
        <v>0.94469999999999998</v>
      </c>
      <c r="BV41" s="495"/>
      <c r="BW41" s="496">
        <v>0.83499999999999996</v>
      </c>
      <c r="BX41" s="497">
        <f t="shared" si="63"/>
        <v>0.78900000000000003</v>
      </c>
      <c r="BY41" s="498">
        <f t="shared" si="64"/>
        <v>1.4398</v>
      </c>
      <c r="CA41" s="264" t="s">
        <v>424</v>
      </c>
      <c r="CB41" s="265" t="s">
        <v>716</v>
      </c>
      <c r="CC41" s="232">
        <v>30053</v>
      </c>
      <c r="CD41" s="232">
        <v>30899</v>
      </c>
      <c r="CE41" s="232">
        <v>31585</v>
      </c>
      <c r="CF41" s="266">
        <f t="shared" si="65"/>
        <v>30845.666666666668</v>
      </c>
      <c r="CG41" s="267">
        <f t="shared" si="66"/>
        <v>0.95389999999999997</v>
      </c>
      <c r="CH41" s="263"/>
      <c r="CI41" s="268">
        <f t="shared" si="67"/>
        <v>-739.33333333333212</v>
      </c>
      <c r="CJ41" s="267">
        <f t="shared" si="68"/>
        <v>-2.3400000000000001E-2</v>
      </c>
      <c r="CL41" s="642" t="s">
        <v>424</v>
      </c>
      <c r="CM41" s="643" t="s">
        <v>716</v>
      </c>
      <c r="CN41" s="644">
        <v>0.97989999999999999</v>
      </c>
      <c r="CO41" s="636"/>
      <c r="CP41" s="645">
        <v>32802</v>
      </c>
      <c r="CQ41" s="645">
        <v>37669679</v>
      </c>
      <c r="CR41" s="645">
        <v>0</v>
      </c>
      <c r="CS41" s="647">
        <f t="shared" si="69"/>
        <v>37669679</v>
      </c>
      <c r="CT41" s="648">
        <f t="shared" si="70"/>
        <v>1148.4000000000001</v>
      </c>
      <c r="CU41" s="649"/>
      <c r="CV41" s="21">
        <f t="shared" si="71"/>
        <v>1602.76</v>
      </c>
      <c r="CW41" s="121">
        <f t="shared" si="72"/>
        <v>32.880000000000109</v>
      </c>
      <c r="CX41" s="19">
        <f t="shared" si="73"/>
        <v>0.71699999999999997</v>
      </c>
      <c r="CY41" s="14"/>
      <c r="CZ41" s="650">
        <v>0.78900000000000003</v>
      </c>
      <c r="DA41" s="653">
        <f t="shared" si="74"/>
        <v>1</v>
      </c>
      <c r="DB41" s="641"/>
      <c r="DC41" s="19">
        <f t="shared" si="75"/>
        <v>1</v>
      </c>
      <c r="DE41" s="680" t="s">
        <v>424</v>
      </c>
      <c r="DF41" s="681" t="s">
        <v>668</v>
      </c>
      <c r="DG41" s="670" t="s">
        <v>201</v>
      </c>
      <c r="DH41" s="671">
        <v>1</v>
      </c>
      <c r="DI41" s="672"/>
      <c r="DJ41" s="673">
        <v>0.84</v>
      </c>
      <c r="DK41" s="722">
        <v>0.96870000000000001</v>
      </c>
      <c r="DL41" s="682">
        <f t="shared" si="76"/>
        <v>0.81399999999999995</v>
      </c>
      <c r="DM41" s="683">
        <f t="shared" si="77"/>
        <v>0.81399999999999995</v>
      </c>
      <c r="DN41" s="684"/>
      <c r="DO41" s="676">
        <v>0.83499999999999996</v>
      </c>
      <c r="DP41" s="677">
        <v>0.94469999999999998</v>
      </c>
      <c r="DQ41" s="682">
        <f t="shared" si="78"/>
        <v>0.78900000000000003</v>
      </c>
      <c r="DR41" s="679" t="str">
        <f t="shared" si="79"/>
        <v xml:space="preserve"> </v>
      </c>
      <c r="DS41" s="352"/>
      <c r="DT41" s="701" t="str">
        <f t="shared" si="80"/>
        <v xml:space="preserve"> </v>
      </c>
      <c r="DU41" s="692"/>
      <c r="DV41" s="702"/>
      <c r="DX41" s="54" t="s">
        <v>388</v>
      </c>
      <c r="DY41" s="83" t="s">
        <v>38</v>
      </c>
      <c r="DZ41" s="54" t="s">
        <v>901</v>
      </c>
      <c r="EA41" s="55" t="s">
        <v>39</v>
      </c>
      <c r="EB41" s="404">
        <v>2916</v>
      </c>
      <c r="EC41" s="51"/>
      <c r="ED41" s="50">
        <f t="shared" si="38"/>
        <v>2916</v>
      </c>
      <c r="EE41" s="50">
        <f>SUM(ED39:ED41)</f>
        <v>24581</v>
      </c>
      <c r="EF41" s="51"/>
      <c r="EG41" s="64">
        <f>ED41/EE$41</f>
        <v>0.11862820877913836</v>
      </c>
      <c r="EH41" s="51"/>
      <c r="EI41" s="405">
        <v>0</v>
      </c>
      <c r="EJ41" s="50"/>
      <c r="EK41" s="50">
        <f>ROUND(EG41*EI39,0)</f>
        <v>0</v>
      </c>
      <c r="EL41" s="53"/>
      <c r="EM41" s="159"/>
      <c r="EN41" s="159"/>
      <c r="EO41" s="49"/>
      <c r="EP41" s="356"/>
      <c r="EQ41" s="356"/>
      <c r="ER41" s="356"/>
      <c r="ES41" s="302" t="s">
        <v>60</v>
      </c>
      <c r="ET41" s="301" t="s">
        <v>61</v>
      </c>
      <c r="EU41" s="303">
        <v>511945</v>
      </c>
      <c r="EX41" s="310"/>
    </row>
    <row r="42" spans="1:154" ht="15">
      <c r="A42" s="77" t="s">
        <v>426</v>
      </c>
      <c r="B42" s="7" t="s">
        <v>427</v>
      </c>
      <c r="C42" s="218">
        <v>1874</v>
      </c>
      <c r="D42" s="218">
        <v>1874</v>
      </c>
      <c r="E42" s="218">
        <v>0</v>
      </c>
      <c r="F42" s="8">
        <f t="shared" si="43"/>
        <v>1874</v>
      </c>
      <c r="G42" s="8"/>
      <c r="H42" s="417">
        <f t="shared" si="44"/>
        <v>1874</v>
      </c>
      <c r="I42" s="12"/>
      <c r="K42" s="430" t="s">
        <v>426</v>
      </c>
      <c r="L42" s="431" t="s">
        <v>427</v>
      </c>
      <c r="M42" s="432">
        <v>420932609</v>
      </c>
      <c r="N42" s="432">
        <v>65337812</v>
      </c>
      <c r="O42" s="434">
        <f t="shared" si="39"/>
        <v>355594797</v>
      </c>
      <c r="P42" s="707">
        <v>2001</v>
      </c>
      <c r="Q42" s="436">
        <v>0.48259999999999997</v>
      </c>
      <c r="R42" s="100">
        <v>736831324</v>
      </c>
      <c r="S42" s="438">
        <f t="shared" si="40"/>
        <v>65337812</v>
      </c>
      <c r="T42" s="432">
        <v>10228924</v>
      </c>
      <c r="U42" s="432">
        <v>131184525</v>
      </c>
      <c r="V42" s="437">
        <f t="shared" si="45"/>
        <v>943582585</v>
      </c>
      <c r="X42" s="466" t="s">
        <v>426</v>
      </c>
      <c r="Y42" s="467" t="s">
        <v>427</v>
      </c>
      <c r="Z42" s="468">
        <v>943582585</v>
      </c>
      <c r="AA42" s="469">
        <f t="shared" si="46"/>
        <v>5293498.3018500004</v>
      </c>
      <c r="AB42" s="468">
        <v>2039936</v>
      </c>
      <c r="AC42" s="468">
        <v>72392</v>
      </c>
      <c r="AD42" s="37">
        <f t="shared" si="47"/>
        <v>7405826.3018500004</v>
      </c>
      <c r="AE42" s="714">
        <v>1874</v>
      </c>
      <c r="AF42" s="467">
        <f t="shared" si="48"/>
        <v>3952</v>
      </c>
      <c r="AG42" s="471">
        <f t="shared" si="49"/>
        <v>0.7621</v>
      </c>
      <c r="AI42" s="552" t="s">
        <v>426</v>
      </c>
      <c r="AJ42" s="553" t="s">
        <v>85</v>
      </c>
      <c r="AK42" s="541">
        <v>7283160.5658000009</v>
      </c>
      <c r="AL42" s="541">
        <v>1874</v>
      </c>
      <c r="AM42" s="554">
        <f t="shared" si="50"/>
        <v>3886</v>
      </c>
      <c r="AN42" s="555">
        <f t="shared" si="51"/>
        <v>0.76259999999999994</v>
      </c>
      <c r="AO42" s="556">
        <v>0.13250000000000001</v>
      </c>
      <c r="AP42" s="557">
        <v>0.74819999999999998</v>
      </c>
      <c r="AQ42" s="555">
        <f t="shared" si="52"/>
        <v>0.69240000000000002</v>
      </c>
      <c r="AR42" s="558">
        <f t="shared" si="53"/>
        <v>0.69240000000000002</v>
      </c>
      <c r="AS42" s="559">
        <f t="shared" si="54"/>
        <v>1132.52</v>
      </c>
      <c r="AT42" s="560">
        <f t="shared" si="55"/>
        <v>503.12000000000012</v>
      </c>
      <c r="AU42" s="561">
        <f t="shared" si="56"/>
        <v>942847</v>
      </c>
      <c r="AV42" s="717">
        <v>1</v>
      </c>
      <c r="AW42" s="554">
        <f t="shared" si="82"/>
        <v>942847</v>
      </c>
      <c r="AX42" s="563" t="s">
        <v>653</v>
      </c>
      <c r="AY42" s="204">
        <f t="shared" si="57"/>
        <v>0</v>
      </c>
      <c r="AZ42" s="554">
        <f t="shared" si="81"/>
        <v>942847</v>
      </c>
      <c r="BB42" s="234" t="s">
        <v>426</v>
      </c>
      <c r="BC42" s="235" t="s">
        <v>783</v>
      </c>
      <c r="BD42" s="227">
        <v>943582585</v>
      </c>
      <c r="BE42" s="718">
        <v>340.60700000000003</v>
      </c>
      <c r="BF42" s="236">
        <f t="shared" si="58"/>
        <v>2770297</v>
      </c>
      <c r="BG42" s="230">
        <f t="shared" si="59"/>
        <v>0.13250000000000001</v>
      </c>
      <c r="BH42" s="231"/>
      <c r="BI42" s="232">
        <v>1916</v>
      </c>
      <c r="BJ42" s="237">
        <f t="shared" si="60"/>
        <v>5.63</v>
      </c>
      <c r="BK42" s="232">
        <v>11602</v>
      </c>
      <c r="BL42" s="238">
        <f t="shared" si="61"/>
        <v>34</v>
      </c>
      <c r="BN42" s="491" t="s">
        <v>426</v>
      </c>
      <c r="BO42" s="492" t="s">
        <v>85</v>
      </c>
      <c r="BP42" s="493">
        <v>0.59119999999999995</v>
      </c>
      <c r="BQ42" s="493">
        <v>0.49980000000000002</v>
      </c>
      <c r="BR42" s="493">
        <v>0.435</v>
      </c>
      <c r="BS42" s="126"/>
      <c r="BT42" s="494">
        <v>2001</v>
      </c>
      <c r="BU42" s="120">
        <f t="shared" si="62"/>
        <v>0.48259999999999997</v>
      </c>
      <c r="BV42" s="495"/>
      <c r="BW42" s="496">
        <v>0.97499999999999998</v>
      </c>
      <c r="BX42" s="497">
        <f t="shared" si="63"/>
        <v>0.47099999999999997</v>
      </c>
      <c r="BY42" s="498">
        <f t="shared" si="64"/>
        <v>0.85950000000000004</v>
      </c>
      <c r="CA42" s="264" t="s">
        <v>426</v>
      </c>
      <c r="CB42" s="265" t="s">
        <v>783</v>
      </c>
      <c r="CC42" s="232">
        <v>24193</v>
      </c>
      <c r="CD42" s="232">
        <v>24084</v>
      </c>
      <c r="CE42" s="232">
        <v>24302</v>
      </c>
      <c r="CF42" s="266">
        <f t="shared" si="65"/>
        <v>24193</v>
      </c>
      <c r="CG42" s="267">
        <f t="shared" si="66"/>
        <v>0.74819999999999998</v>
      </c>
      <c r="CH42" s="263"/>
      <c r="CI42" s="268">
        <f t="shared" si="67"/>
        <v>-109</v>
      </c>
      <c r="CJ42" s="267">
        <f t="shared" si="68"/>
        <v>-4.4999999999999997E-3</v>
      </c>
      <c r="CL42" s="642" t="s">
        <v>426</v>
      </c>
      <c r="CM42" s="643" t="s">
        <v>783</v>
      </c>
      <c r="CN42" s="644">
        <v>0.69240000000000002</v>
      </c>
      <c r="CO42" s="636"/>
      <c r="CP42" s="645">
        <v>1874</v>
      </c>
      <c r="CQ42" s="645">
        <v>2329000</v>
      </c>
      <c r="CR42" s="645">
        <v>0</v>
      </c>
      <c r="CS42" s="647">
        <f t="shared" si="69"/>
        <v>2329000</v>
      </c>
      <c r="CT42" s="648">
        <f t="shared" si="70"/>
        <v>1242.8</v>
      </c>
      <c r="CU42" s="649"/>
      <c r="CV42" s="21">
        <f t="shared" si="71"/>
        <v>1132.52</v>
      </c>
      <c r="CW42" s="121">
        <f t="shared" si="72"/>
        <v>503.12000000000012</v>
      </c>
      <c r="CX42" s="19">
        <f t="shared" si="73"/>
        <v>1</v>
      </c>
      <c r="CY42" s="14"/>
      <c r="CZ42" s="650">
        <v>0.47099999999999997</v>
      </c>
      <c r="DA42" s="653" t="str">
        <f t="shared" si="74"/>
        <v/>
      </c>
      <c r="DB42" s="641"/>
      <c r="DC42" s="19">
        <f t="shared" si="75"/>
        <v>1</v>
      </c>
      <c r="DE42" s="680" t="s">
        <v>426</v>
      </c>
      <c r="DF42" s="681" t="s">
        <v>427</v>
      </c>
      <c r="DG42" s="670" t="s">
        <v>201</v>
      </c>
      <c r="DH42" s="671">
        <v>1</v>
      </c>
      <c r="DI42" s="672"/>
      <c r="DJ42" s="673">
        <v>0.97499999999999998</v>
      </c>
      <c r="DK42" s="722">
        <v>0.56569999999999998</v>
      </c>
      <c r="DL42" s="682">
        <f t="shared" si="76"/>
        <v>0.55200000000000005</v>
      </c>
      <c r="DM42" s="683" t="str">
        <f t="shared" si="77"/>
        <v xml:space="preserve"> </v>
      </c>
      <c r="DN42" s="684"/>
      <c r="DO42" s="676">
        <v>0.97499999999999998</v>
      </c>
      <c r="DP42" s="677">
        <v>0.48259999999999997</v>
      </c>
      <c r="DQ42" s="682">
        <f t="shared" si="78"/>
        <v>0.47099999999999997</v>
      </c>
      <c r="DR42" s="679">
        <f t="shared" si="79"/>
        <v>0.47099999999999997</v>
      </c>
      <c r="DS42" s="352"/>
      <c r="DT42" s="701" t="str">
        <f t="shared" si="80"/>
        <v xml:space="preserve"> </v>
      </c>
      <c r="DU42" s="692"/>
      <c r="DV42" s="702"/>
      <c r="DX42" s="71" t="s">
        <v>390</v>
      </c>
      <c r="DY42" s="86" t="s">
        <v>390</v>
      </c>
      <c r="DZ42" s="71" t="s">
        <v>901</v>
      </c>
      <c r="EA42" s="72" t="s">
        <v>391</v>
      </c>
      <c r="EB42" s="404">
        <v>7795</v>
      </c>
      <c r="EC42" s="56"/>
      <c r="ED42" s="57">
        <f t="shared" si="38"/>
        <v>7795</v>
      </c>
      <c r="EE42" s="57"/>
      <c r="EF42" s="56"/>
      <c r="EG42" s="73">
        <f>ED42/EE44</f>
        <v>0.90199028002777137</v>
      </c>
      <c r="EH42" s="56"/>
      <c r="EI42" s="405">
        <v>0</v>
      </c>
      <c r="EJ42" s="57"/>
      <c r="EK42" s="57">
        <f>ROUND(EI42*EG42,0)</f>
        <v>0</v>
      </c>
      <c r="EL42" s="57">
        <f>SUM(EK42:EK44)</f>
        <v>0</v>
      </c>
      <c r="EM42" s="158">
        <f>EL42-EI42</f>
        <v>0</v>
      </c>
      <c r="EN42" s="158"/>
      <c r="EO42" s="58"/>
      <c r="EP42" s="356"/>
      <c r="EQ42" s="356"/>
      <c r="ER42" s="356"/>
      <c r="ES42" s="302" t="s">
        <v>412</v>
      </c>
      <c r="ET42" s="301" t="s">
        <v>413</v>
      </c>
      <c r="EU42" s="303">
        <v>551595</v>
      </c>
      <c r="EX42" s="310"/>
    </row>
    <row r="43" spans="1:154" ht="15">
      <c r="A43" s="77" t="s">
        <v>428</v>
      </c>
      <c r="B43" s="7" t="s">
        <v>429</v>
      </c>
      <c r="C43" s="218">
        <v>1196</v>
      </c>
      <c r="D43" s="218">
        <v>1196</v>
      </c>
      <c r="E43" s="218">
        <v>0</v>
      </c>
      <c r="F43" s="8">
        <f t="shared" si="43"/>
        <v>1196</v>
      </c>
      <c r="G43" s="8"/>
      <c r="H43" s="417">
        <f t="shared" si="44"/>
        <v>1196</v>
      </c>
      <c r="I43" s="12"/>
      <c r="K43" s="430" t="s">
        <v>428</v>
      </c>
      <c r="L43" s="431" t="s">
        <v>429</v>
      </c>
      <c r="M43" s="432">
        <v>730504610</v>
      </c>
      <c r="N43" s="432">
        <v>11891140</v>
      </c>
      <c r="O43" s="434">
        <f t="shared" si="39"/>
        <v>718613470</v>
      </c>
      <c r="P43" s="707">
        <v>2002</v>
      </c>
      <c r="Q43" s="436">
        <v>0.54159999999999997</v>
      </c>
      <c r="R43" s="100">
        <v>1326834324</v>
      </c>
      <c r="S43" s="438">
        <f t="shared" si="40"/>
        <v>11891140</v>
      </c>
      <c r="T43" s="432">
        <v>18280779</v>
      </c>
      <c r="U43" s="432">
        <v>100287720</v>
      </c>
      <c r="V43" s="437">
        <f t="shared" si="45"/>
        <v>1457293963</v>
      </c>
      <c r="X43" s="466" t="s">
        <v>428</v>
      </c>
      <c r="Y43" s="467" t="s">
        <v>429</v>
      </c>
      <c r="Z43" s="468">
        <v>1457293963</v>
      </c>
      <c r="AA43" s="469">
        <f t="shared" si="46"/>
        <v>8175419.1324300002</v>
      </c>
      <c r="AB43" s="468">
        <v>1847279</v>
      </c>
      <c r="AC43" s="468">
        <v>68199</v>
      </c>
      <c r="AD43" s="37">
        <f t="shared" si="47"/>
        <v>10090897.13243</v>
      </c>
      <c r="AE43" s="714">
        <v>1196</v>
      </c>
      <c r="AF43" s="467">
        <f t="shared" si="48"/>
        <v>8437</v>
      </c>
      <c r="AG43" s="471">
        <f t="shared" si="49"/>
        <v>1.6269</v>
      </c>
      <c r="AI43" s="552" t="s">
        <v>428</v>
      </c>
      <c r="AJ43" s="553" t="s">
        <v>429</v>
      </c>
      <c r="AK43" s="541">
        <v>9901448.9172400013</v>
      </c>
      <c r="AL43" s="541">
        <v>1196</v>
      </c>
      <c r="AM43" s="554">
        <f t="shared" si="50"/>
        <v>8279</v>
      </c>
      <c r="AN43" s="555">
        <f t="shared" si="51"/>
        <v>1.6246</v>
      </c>
      <c r="AO43" s="556">
        <v>0.2387</v>
      </c>
      <c r="AP43" s="557">
        <v>0.75109999999999999</v>
      </c>
      <c r="AQ43" s="555">
        <f t="shared" si="52"/>
        <v>1.0493000000000001</v>
      </c>
      <c r="AR43" s="558" t="str">
        <f t="shared" si="53"/>
        <v/>
      </c>
      <c r="AS43" s="559" t="str">
        <f t="shared" si="54"/>
        <v/>
      </c>
      <c r="AT43" s="560" t="str">
        <f t="shared" si="55"/>
        <v/>
      </c>
      <c r="AU43" s="561">
        <f t="shared" si="56"/>
        <v>0</v>
      </c>
      <c r="AV43" s="717" t="s">
        <v>4</v>
      </c>
      <c r="AW43" s="554">
        <f t="shared" si="82"/>
        <v>0</v>
      </c>
      <c r="AX43" s="563" t="s">
        <v>653</v>
      </c>
      <c r="AY43" s="204">
        <f t="shared" si="57"/>
        <v>0</v>
      </c>
      <c r="AZ43" s="554">
        <f t="shared" si="81"/>
        <v>0</v>
      </c>
      <c r="BB43" s="234" t="s">
        <v>428</v>
      </c>
      <c r="BC43" s="235" t="s">
        <v>717</v>
      </c>
      <c r="BD43" s="227">
        <v>1457293963</v>
      </c>
      <c r="BE43" s="718">
        <v>292.06700000000001</v>
      </c>
      <c r="BF43" s="236">
        <f t="shared" si="58"/>
        <v>4989588</v>
      </c>
      <c r="BG43" s="230">
        <f t="shared" si="59"/>
        <v>0.2387</v>
      </c>
      <c r="BH43" s="231"/>
      <c r="BI43" s="232">
        <v>1170</v>
      </c>
      <c r="BJ43" s="237">
        <f t="shared" si="60"/>
        <v>4.01</v>
      </c>
      <c r="BK43" s="232">
        <v>8109</v>
      </c>
      <c r="BL43" s="238">
        <f t="shared" si="61"/>
        <v>28</v>
      </c>
      <c r="BN43" s="491" t="s">
        <v>428</v>
      </c>
      <c r="BO43" s="492" t="s">
        <v>429</v>
      </c>
      <c r="BP43" s="493">
        <v>0.62</v>
      </c>
      <c r="BQ43" s="493">
        <v>0.54010000000000002</v>
      </c>
      <c r="BR43" s="493">
        <v>0.51639999999999997</v>
      </c>
      <c r="BS43" s="126"/>
      <c r="BT43" s="494">
        <v>2002</v>
      </c>
      <c r="BU43" s="120">
        <f t="shared" si="62"/>
        <v>0.54159999999999997</v>
      </c>
      <c r="BV43" s="495"/>
      <c r="BW43" s="496">
        <v>0.6</v>
      </c>
      <c r="BX43" s="497">
        <f t="shared" si="63"/>
        <v>0.32500000000000001</v>
      </c>
      <c r="BY43" s="498">
        <f t="shared" si="64"/>
        <v>0.59309999999999996</v>
      </c>
      <c r="CA43" s="264" t="s">
        <v>428</v>
      </c>
      <c r="CB43" s="265" t="s">
        <v>717</v>
      </c>
      <c r="CC43" s="232">
        <v>22922</v>
      </c>
      <c r="CD43" s="232">
        <v>24452</v>
      </c>
      <c r="CE43" s="232">
        <v>25487</v>
      </c>
      <c r="CF43" s="266">
        <f t="shared" si="65"/>
        <v>24287</v>
      </c>
      <c r="CG43" s="267">
        <f t="shared" si="66"/>
        <v>0.75109999999999999</v>
      </c>
      <c r="CH43" s="263"/>
      <c r="CI43" s="268">
        <f t="shared" si="67"/>
        <v>-1200</v>
      </c>
      <c r="CJ43" s="267">
        <f t="shared" si="68"/>
        <v>-4.7100000000000003E-2</v>
      </c>
      <c r="CL43" s="642" t="s">
        <v>428</v>
      </c>
      <c r="CM43" s="643" t="s">
        <v>717</v>
      </c>
      <c r="CN43" s="644" t="s">
        <v>4</v>
      </c>
      <c r="CO43" s="636"/>
      <c r="CP43" s="645">
        <v>1196</v>
      </c>
      <c r="CQ43" s="645">
        <v>614581</v>
      </c>
      <c r="CR43" s="645">
        <v>0</v>
      </c>
      <c r="CS43" s="647">
        <f t="shared" si="69"/>
        <v>614581</v>
      </c>
      <c r="CT43" s="648">
        <f t="shared" si="70"/>
        <v>513.86</v>
      </c>
      <c r="CU43" s="649"/>
      <c r="CV43" s="21" t="str">
        <f t="shared" si="71"/>
        <v/>
      </c>
      <c r="CW43" s="121" t="str">
        <f t="shared" si="72"/>
        <v/>
      </c>
      <c r="CX43" s="19" t="str">
        <f t="shared" si="73"/>
        <v/>
      </c>
      <c r="CY43" s="14"/>
      <c r="CZ43" s="650">
        <v>0.32500000000000001</v>
      </c>
      <c r="DA43" s="653" t="str">
        <f t="shared" si="74"/>
        <v/>
      </c>
      <c r="DB43" s="641"/>
      <c r="DC43" s="19" t="str">
        <f t="shared" si="75"/>
        <v/>
      </c>
      <c r="DE43" s="680" t="s">
        <v>428</v>
      </c>
      <c r="DF43" s="681" t="s">
        <v>429</v>
      </c>
      <c r="DG43" s="670" t="s">
        <v>653</v>
      </c>
      <c r="DH43" s="671" t="s">
        <v>4</v>
      </c>
      <c r="DI43" s="672"/>
      <c r="DJ43" s="673">
        <v>0.60499999999999998</v>
      </c>
      <c r="DK43" s="722">
        <v>0.61009999999999998</v>
      </c>
      <c r="DL43" s="682">
        <f t="shared" si="76"/>
        <v>0.36899999999999999</v>
      </c>
      <c r="DM43" s="683" t="str">
        <f t="shared" si="77"/>
        <v xml:space="preserve"> </v>
      </c>
      <c r="DN43" s="684"/>
      <c r="DO43" s="676">
        <v>0.6</v>
      </c>
      <c r="DP43" s="677">
        <v>0.54159999999999997</v>
      </c>
      <c r="DQ43" s="682">
        <f t="shared" si="78"/>
        <v>0.32500000000000001</v>
      </c>
      <c r="DR43" s="679">
        <f t="shared" si="79"/>
        <v>0.32500000000000001</v>
      </c>
      <c r="DS43" s="352"/>
      <c r="DT43" s="701" t="str">
        <f t="shared" si="80"/>
        <v xml:space="preserve"> </v>
      </c>
      <c r="DU43" s="692"/>
      <c r="DV43" s="702"/>
      <c r="DX43" s="54" t="s">
        <v>390</v>
      </c>
      <c r="DY43" s="83" t="s">
        <v>40</v>
      </c>
      <c r="DZ43" s="54" t="s">
        <v>8</v>
      </c>
      <c r="EA43" s="55" t="s">
        <v>41</v>
      </c>
      <c r="EB43" s="404">
        <v>330</v>
      </c>
      <c r="EC43" s="51"/>
      <c r="ED43" s="50">
        <f t="shared" si="38"/>
        <v>330</v>
      </c>
      <c r="EE43" s="50"/>
      <c r="EF43" s="51"/>
      <c r="EG43" s="52">
        <f>ED43/EE44</f>
        <v>3.8185605183985186E-2</v>
      </c>
      <c r="EH43" s="51"/>
      <c r="EI43" s="405">
        <v>0</v>
      </c>
      <c r="EJ43" s="50"/>
      <c r="EK43" s="50">
        <f>ROUND(EI42*EG43,0)</f>
        <v>0</v>
      </c>
      <c r="EL43" s="53"/>
      <c r="EM43" s="159"/>
      <c r="EN43" s="159"/>
      <c r="EO43" s="49"/>
      <c r="EP43" s="356"/>
      <c r="EQ43" s="356"/>
      <c r="ER43" s="356"/>
      <c r="ES43" s="302" t="s">
        <v>414</v>
      </c>
      <c r="ET43" s="301" t="s">
        <v>415</v>
      </c>
      <c r="EU43" s="303">
        <v>4843533</v>
      </c>
      <c r="EX43" s="310"/>
    </row>
    <row r="44" spans="1:154" ht="15">
      <c r="A44" s="77" t="s">
        <v>430</v>
      </c>
      <c r="B44" s="7" t="s">
        <v>431</v>
      </c>
      <c r="C44" s="218">
        <v>8787</v>
      </c>
      <c r="D44" s="218">
        <v>8787</v>
      </c>
      <c r="E44" s="218">
        <v>0</v>
      </c>
      <c r="F44" s="8">
        <f t="shared" si="43"/>
        <v>8787</v>
      </c>
      <c r="G44" s="8"/>
      <c r="H44" s="417">
        <f t="shared" si="44"/>
        <v>8787</v>
      </c>
      <c r="I44" s="12"/>
      <c r="K44" s="430" t="s">
        <v>430</v>
      </c>
      <c r="L44" s="431" t="s">
        <v>431</v>
      </c>
      <c r="M44" s="432">
        <v>2729138477</v>
      </c>
      <c r="N44" s="432">
        <v>165336609</v>
      </c>
      <c r="O44" s="434">
        <f t="shared" si="39"/>
        <v>2563801868</v>
      </c>
      <c r="P44" s="707">
        <v>2002</v>
      </c>
      <c r="Q44" s="436">
        <v>0.88170000000000004</v>
      </c>
      <c r="R44" s="100">
        <v>2907793885</v>
      </c>
      <c r="S44" s="438">
        <f t="shared" si="40"/>
        <v>165336609</v>
      </c>
      <c r="T44" s="432">
        <v>107954677</v>
      </c>
      <c r="U44" s="432">
        <v>777966162</v>
      </c>
      <c r="V44" s="437">
        <f t="shared" si="45"/>
        <v>3959051333</v>
      </c>
      <c r="X44" s="466" t="s">
        <v>430</v>
      </c>
      <c r="Y44" s="467" t="s">
        <v>431</v>
      </c>
      <c r="Z44" s="468">
        <v>3959051333</v>
      </c>
      <c r="AA44" s="469">
        <f t="shared" si="46"/>
        <v>22210277.978130002</v>
      </c>
      <c r="AB44" s="468">
        <v>9189506</v>
      </c>
      <c r="AC44" s="468">
        <v>347174</v>
      </c>
      <c r="AD44" s="37">
        <f t="shared" si="47"/>
        <v>31746957.978130002</v>
      </c>
      <c r="AE44" s="714">
        <v>8787</v>
      </c>
      <c r="AF44" s="467">
        <f t="shared" si="48"/>
        <v>3613</v>
      </c>
      <c r="AG44" s="471">
        <f t="shared" si="49"/>
        <v>0.69669999999999999</v>
      </c>
      <c r="AI44" s="552" t="s">
        <v>430</v>
      </c>
      <c r="AJ44" s="553" t="s">
        <v>431</v>
      </c>
      <c r="AK44" s="541">
        <v>31232281.304840002</v>
      </c>
      <c r="AL44" s="541">
        <v>8787</v>
      </c>
      <c r="AM44" s="554">
        <f t="shared" si="50"/>
        <v>3554</v>
      </c>
      <c r="AN44" s="555">
        <f t="shared" si="51"/>
        <v>0.69740000000000002</v>
      </c>
      <c r="AO44" s="556">
        <v>0.35659999999999997</v>
      </c>
      <c r="AP44" s="557">
        <v>0.7601</v>
      </c>
      <c r="AQ44" s="555">
        <f t="shared" si="52"/>
        <v>0.69479999999999997</v>
      </c>
      <c r="AR44" s="558">
        <f t="shared" si="53"/>
        <v>0.69479999999999997</v>
      </c>
      <c r="AS44" s="559">
        <f t="shared" si="54"/>
        <v>1136.44</v>
      </c>
      <c r="AT44" s="560">
        <f t="shared" si="55"/>
        <v>499.20000000000005</v>
      </c>
      <c r="AU44" s="561">
        <f t="shared" si="56"/>
        <v>4386470</v>
      </c>
      <c r="AV44" s="717">
        <v>1</v>
      </c>
      <c r="AW44" s="554">
        <f t="shared" si="82"/>
        <v>4386470</v>
      </c>
      <c r="AX44" s="563" t="s">
        <v>653</v>
      </c>
      <c r="AY44" s="204">
        <f t="shared" si="57"/>
        <v>0</v>
      </c>
      <c r="AZ44" s="554">
        <f t="shared" si="81"/>
        <v>4386470</v>
      </c>
      <c r="BB44" s="234" t="s">
        <v>430</v>
      </c>
      <c r="BC44" s="235" t="s">
        <v>718</v>
      </c>
      <c r="BD44" s="227">
        <v>3959051333</v>
      </c>
      <c r="BE44" s="718">
        <v>531.11699999999996</v>
      </c>
      <c r="BF44" s="236">
        <f t="shared" si="58"/>
        <v>7454198</v>
      </c>
      <c r="BG44" s="230">
        <f t="shared" si="59"/>
        <v>0.35659999999999997</v>
      </c>
      <c r="BH44" s="231"/>
      <c r="BI44" s="232">
        <v>8769</v>
      </c>
      <c r="BJ44" s="237">
        <f t="shared" si="60"/>
        <v>16.510000000000002</v>
      </c>
      <c r="BK44" s="232">
        <v>53840</v>
      </c>
      <c r="BL44" s="238">
        <f t="shared" si="61"/>
        <v>101</v>
      </c>
      <c r="BN44" s="491" t="s">
        <v>430</v>
      </c>
      <c r="BO44" s="492" t="s">
        <v>431</v>
      </c>
      <c r="BP44" s="493">
        <v>0.94469999999999998</v>
      </c>
      <c r="BQ44" s="493">
        <v>0.88109999999999999</v>
      </c>
      <c r="BR44" s="493">
        <v>0.86099999999999999</v>
      </c>
      <c r="BS44" s="126"/>
      <c r="BT44" s="494">
        <v>2002</v>
      </c>
      <c r="BU44" s="120">
        <f t="shared" si="62"/>
        <v>0.88170000000000004</v>
      </c>
      <c r="BV44" s="495"/>
      <c r="BW44" s="496">
        <v>0.755</v>
      </c>
      <c r="BX44" s="497">
        <f t="shared" si="63"/>
        <v>0.66600000000000004</v>
      </c>
      <c r="BY44" s="498">
        <f t="shared" si="64"/>
        <v>1.2153</v>
      </c>
      <c r="CA44" s="264" t="s">
        <v>430</v>
      </c>
      <c r="CB44" s="265" t="s">
        <v>718</v>
      </c>
      <c r="CC44" s="232">
        <v>23361</v>
      </c>
      <c r="CD44" s="232">
        <v>24616</v>
      </c>
      <c r="CE44" s="232">
        <v>25763</v>
      </c>
      <c r="CF44" s="266">
        <f t="shared" si="65"/>
        <v>24580</v>
      </c>
      <c r="CG44" s="267">
        <f t="shared" si="66"/>
        <v>0.7601</v>
      </c>
      <c r="CH44" s="263"/>
      <c r="CI44" s="268">
        <f t="shared" si="67"/>
        <v>-1183</v>
      </c>
      <c r="CJ44" s="267">
        <f t="shared" si="68"/>
        <v>-4.5900000000000003E-2</v>
      </c>
      <c r="CL44" s="642" t="s">
        <v>430</v>
      </c>
      <c r="CM44" s="643" t="s">
        <v>718</v>
      </c>
      <c r="CN44" s="644">
        <v>0.69479999999999997</v>
      </c>
      <c r="CO44" s="636"/>
      <c r="CP44" s="645">
        <v>8787</v>
      </c>
      <c r="CQ44" s="645">
        <v>11968276</v>
      </c>
      <c r="CR44" s="645">
        <v>0</v>
      </c>
      <c r="CS44" s="647">
        <f t="shared" si="69"/>
        <v>11968276</v>
      </c>
      <c r="CT44" s="648">
        <f t="shared" si="70"/>
        <v>1362.04</v>
      </c>
      <c r="CU44" s="649"/>
      <c r="CV44" s="21">
        <f t="shared" si="71"/>
        <v>1136.44</v>
      </c>
      <c r="CW44" s="121">
        <f t="shared" si="72"/>
        <v>499.20000000000005</v>
      </c>
      <c r="CX44" s="19">
        <f t="shared" si="73"/>
        <v>1</v>
      </c>
      <c r="CY44" s="14"/>
      <c r="CZ44" s="650">
        <v>0.66600000000000004</v>
      </c>
      <c r="DA44" s="653">
        <f t="shared" si="74"/>
        <v>1</v>
      </c>
      <c r="DB44" s="641"/>
      <c r="DC44" s="19">
        <f t="shared" si="75"/>
        <v>1</v>
      </c>
      <c r="DE44" s="680" t="s">
        <v>430</v>
      </c>
      <c r="DF44" s="681" t="s">
        <v>431</v>
      </c>
      <c r="DG44" s="670" t="s">
        <v>201</v>
      </c>
      <c r="DH44" s="671">
        <v>1</v>
      </c>
      <c r="DI44" s="672"/>
      <c r="DJ44" s="673">
        <v>0.755</v>
      </c>
      <c r="DK44" s="722">
        <v>0.91949999999999998</v>
      </c>
      <c r="DL44" s="682">
        <f t="shared" si="76"/>
        <v>0.69399999999999995</v>
      </c>
      <c r="DM44" s="683">
        <f t="shared" si="77"/>
        <v>0.69399999999999995</v>
      </c>
      <c r="DN44" s="684"/>
      <c r="DO44" s="676">
        <v>0.755</v>
      </c>
      <c r="DP44" s="677">
        <v>0.88170000000000004</v>
      </c>
      <c r="DQ44" s="682">
        <f t="shared" si="78"/>
        <v>0.66600000000000004</v>
      </c>
      <c r="DR44" s="679" t="str">
        <f t="shared" si="79"/>
        <v xml:space="preserve"> </v>
      </c>
      <c r="DS44" s="352"/>
      <c r="DT44" s="701" t="str">
        <f t="shared" si="80"/>
        <v xml:space="preserve"> </v>
      </c>
      <c r="DU44" s="692"/>
      <c r="DV44" s="702"/>
      <c r="DX44" s="60" t="s">
        <v>390</v>
      </c>
      <c r="DY44" s="84" t="s">
        <v>42</v>
      </c>
      <c r="DZ44" s="60" t="s">
        <v>8</v>
      </c>
      <c r="EA44" s="61" t="s">
        <v>43</v>
      </c>
      <c r="EB44" s="404">
        <v>517</v>
      </c>
      <c r="EC44" s="62"/>
      <c r="ED44" s="63">
        <f t="shared" si="38"/>
        <v>517</v>
      </c>
      <c r="EE44" s="63">
        <f>SUM(ED42:ED44)</f>
        <v>8642</v>
      </c>
      <c r="EF44" s="62"/>
      <c r="EG44" s="64">
        <f>ED44/EE44</f>
        <v>5.9824114788243461E-2</v>
      </c>
      <c r="EH44" s="62"/>
      <c r="EI44" s="405">
        <v>0</v>
      </c>
      <c r="EJ44" s="63"/>
      <c r="EK44" s="63">
        <f>ROUND(EI42*EG44,0)</f>
        <v>0</v>
      </c>
      <c r="EL44" s="65"/>
      <c r="EM44" s="160"/>
      <c r="EN44" s="160"/>
      <c r="EO44" s="128"/>
      <c r="EP44" s="356"/>
      <c r="EQ44" s="356"/>
      <c r="ER44" s="356"/>
      <c r="ES44" s="302" t="s">
        <v>416</v>
      </c>
      <c r="ET44" s="301" t="s">
        <v>202</v>
      </c>
      <c r="EU44" s="303">
        <v>0</v>
      </c>
      <c r="EX44" s="310"/>
    </row>
    <row r="45" spans="1:154" ht="15">
      <c r="A45" s="77" t="s">
        <v>432</v>
      </c>
      <c r="B45" s="7" t="s">
        <v>455</v>
      </c>
      <c r="C45" s="218">
        <v>3327</v>
      </c>
      <c r="D45" s="218">
        <v>3327</v>
      </c>
      <c r="E45" s="218">
        <v>0</v>
      </c>
      <c r="F45" s="8">
        <f t="shared" si="43"/>
        <v>3327</v>
      </c>
      <c r="G45" s="8"/>
      <c r="H45" s="417">
        <f t="shared" si="44"/>
        <v>3327</v>
      </c>
      <c r="I45" s="12"/>
      <c r="K45" s="430" t="s">
        <v>432</v>
      </c>
      <c r="L45" s="431" t="s">
        <v>455</v>
      </c>
      <c r="M45" s="432">
        <v>724761330</v>
      </c>
      <c r="N45" s="432">
        <v>256695652</v>
      </c>
      <c r="O45" s="434">
        <f t="shared" si="39"/>
        <v>468065678</v>
      </c>
      <c r="P45" s="707">
        <v>2005</v>
      </c>
      <c r="Q45" s="436">
        <v>0.93269999999999997</v>
      </c>
      <c r="R45" s="100">
        <v>501839475</v>
      </c>
      <c r="S45" s="438">
        <f t="shared" si="40"/>
        <v>256695652</v>
      </c>
      <c r="T45" s="432">
        <v>31755165</v>
      </c>
      <c r="U45" s="432">
        <v>221559171</v>
      </c>
      <c r="V45" s="437">
        <f t="shared" si="45"/>
        <v>1011849463</v>
      </c>
      <c r="X45" s="466" t="s">
        <v>432</v>
      </c>
      <c r="Y45" s="467" t="s">
        <v>455</v>
      </c>
      <c r="Z45" s="468">
        <v>1011849463</v>
      </c>
      <c r="AA45" s="469">
        <f t="shared" si="46"/>
        <v>5676475.4874300007</v>
      </c>
      <c r="AB45" s="468">
        <v>3496019</v>
      </c>
      <c r="AC45" s="468">
        <v>109972</v>
      </c>
      <c r="AD45" s="37">
        <f t="shared" si="47"/>
        <v>9282466.4874300007</v>
      </c>
      <c r="AE45" s="714">
        <v>3327</v>
      </c>
      <c r="AF45" s="467">
        <f t="shared" si="48"/>
        <v>2790</v>
      </c>
      <c r="AG45" s="471">
        <f t="shared" si="49"/>
        <v>0.53800000000000003</v>
      </c>
      <c r="AI45" s="552" t="s">
        <v>432</v>
      </c>
      <c r="AJ45" s="553" t="s">
        <v>455</v>
      </c>
      <c r="AK45" s="541">
        <v>9150926.0572400019</v>
      </c>
      <c r="AL45" s="541">
        <v>3327</v>
      </c>
      <c r="AM45" s="554">
        <f t="shared" si="50"/>
        <v>2751</v>
      </c>
      <c r="AN45" s="555">
        <f t="shared" si="51"/>
        <v>0.53979999999999995</v>
      </c>
      <c r="AO45" s="556">
        <v>0.18240000000000001</v>
      </c>
      <c r="AP45" s="557">
        <v>0.71160000000000001</v>
      </c>
      <c r="AQ45" s="555">
        <f t="shared" si="52"/>
        <v>0.58989999999999998</v>
      </c>
      <c r="AR45" s="558">
        <f t="shared" si="53"/>
        <v>0.58989999999999998</v>
      </c>
      <c r="AS45" s="559">
        <f t="shared" si="54"/>
        <v>964.86</v>
      </c>
      <c r="AT45" s="560">
        <f t="shared" si="55"/>
        <v>670.78000000000009</v>
      </c>
      <c r="AU45" s="561">
        <f t="shared" si="56"/>
        <v>2231685</v>
      </c>
      <c r="AV45" s="717">
        <v>1</v>
      </c>
      <c r="AW45" s="554">
        <f t="shared" si="82"/>
        <v>2231685</v>
      </c>
      <c r="AX45" s="563" t="s">
        <v>653</v>
      </c>
      <c r="AY45" s="204">
        <f t="shared" si="57"/>
        <v>0</v>
      </c>
      <c r="AZ45" s="554">
        <f t="shared" si="81"/>
        <v>2231685</v>
      </c>
      <c r="BB45" s="234" t="s">
        <v>432</v>
      </c>
      <c r="BC45" s="235" t="s">
        <v>719</v>
      </c>
      <c r="BD45" s="227">
        <v>1011849463</v>
      </c>
      <c r="BE45" s="718">
        <v>265.399</v>
      </c>
      <c r="BF45" s="236">
        <f t="shared" si="58"/>
        <v>3812559</v>
      </c>
      <c r="BG45" s="230">
        <f t="shared" si="59"/>
        <v>0.18240000000000001</v>
      </c>
      <c r="BH45" s="231"/>
      <c r="BI45" s="232">
        <v>3340</v>
      </c>
      <c r="BJ45" s="237">
        <f t="shared" si="60"/>
        <v>12.58</v>
      </c>
      <c r="BK45" s="232">
        <v>20833</v>
      </c>
      <c r="BL45" s="238">
        <f t="shared" si="61"/>
        <v>78</v>
      </c>
      <c r="BN45" s="491" t="s">
        <v>432</v>
      </c>
      <c r="BO45" s="492" t="s">
        <v>455</v>
      </c>
      <c r="BP45" s="493">
        <v>0.97199999999999998</v>
      </c>
      <c r="BQ45" s="493">
        <v>0.96479999999999999</v>
      </c>
      <c r="BR45" s="493">
        <v>0.89810000000000001</v>
      </c>
      <c r="BS45" s="126"/>
      <c r="BT45" s="494">
        <v>2005</v>
      </c>
      <c r="BU45" s="120">
        <f t="shared" si="62"/>
        <v>0.93269999999999997</v>
      </c>
      <c r="BV45" s="495"/>
      <c r="BW45" s="496">
        <v>0.75600000000000001</v>
      </c>
      <c r="BX45" s="497">
        <f t="shared" si="63"/>
        <v>0.70499999999999996</v>
      </c>
      <c r="BY45" s="498">
        <f t="shared" si="64"/>
        <v>1.2865</v>
      </c>
      <c r="CA45" s="264" t="s">
        <v>432</v>
      </c>
      <c r="CB45" s="265" t="s">
        <v>719</v>
      </c>
      <c r="CC45" s="232">
        <v>22595</v>
      </c>
      <c r="CD45" s="232">
        <v>22991</v>
      </c>
      <c r="CE45" s="232">
        <v>23442</v>
      </c>
      <c r="CF45" s="266">
        <f t="shared" si="65"/>
        <v>23009.333333333332</v>
      </c>
      <c r="CG45" s="267">
        <f t="shared" si="66"/>
        <v>0.71160000000000001</v>
      </c>
      <c r="CH45" s="263"/>
      <c r="CI45" s="268">
        <f t="shared" si="67"/>
        <v>-432.66666666666788</v>
      </c>
      <c r="CJ45" s="267">
        <f t="shared" si="68"/>
        <v>-1.8499999999999999E-2</v>
      </c>
      <c r="CL45" s="642" t="s">
        <v>432</v>
      </c>
      <c r="CM45" s="643" t="s">
        <v>719</v>
      </c>
      <c r="CN45" s="644">
        <v>0.58989999999999998</v>
      </c>
      <c r="CO45" s="636"/>
      <c r="CP45" s="645">
        <v>3327</v>
      </c>
      <c r="CQ45" s="645">
        <v>2047000</v>
      </c>
      <c r="CR45" s="645">
        <v>0</v>
      </c>
      <c r="CS45" s="647">
        <f t="shared" si="69"/>
        <v>2047000</v>
      </c>
      <c r="CT45" s="648">
        <f t="shared" si="70"/>
        <v>615.27</v>
      </c>
      <c r="CU45" s="649"/>
      <c r="CV45" s="21">
        <f t="shared" si="71"/>
        <v>964.86</v>
      </c>
      <c r="CW45" s="121">
        <f t="shared" si="72"/>
        <v>670.78000000000009</v>
      </c>
      <c r="CX45" s="19">
        <f t="shared" si="73"/>
        <v>0.63800000000000001</v>
      </c>
      <c r="CY45" s="14"/>
      <c r="CZ45" s="650">
        <v>0.70499999999999996</v>
      </c>
      <c r="DA45" s="653">
        <f t="shared" si="74"/>
        <v>1</v>
      </c>
      <c r="DB45" s="641"/>
      <c r="DC45" s="19">
        <f t="shared" si="75"/>
        <v>1</v>
      </c>
      <c r="DE45" s="680" t="s">
        <v>432</v>
      </c>
      <c r="DF45" s="681" t="s">
        <v>455</v>
      </c>
      <c r="DG45" s="670" t="s">
        <v>201</v>
      </c>
      <c r="DH45" s="671">
        <v>1</v>
      </c>
      <c r="DI45" s="672"/>
      <c r="DJ45" s="673">
        <v>0.746</v>
      </c>
      <c r="DK45" s="722">
        <v>0.97309999999999997</v>
      </c>
      <c r="DL45" s="682">
        <f t="shared" si="76"/>
        <v>0.72599999999999998</v>
      </c>
      <c r="DM45" s="683">
        <f t="shared" si="77"/>
        <v>0.72599999999999998</v>
      </c>
      <c r="DN45" s="684"/>
      <c r="DO45" s="676">
        <v>0.75600000000000001</v>
      </c>
      <c r="DP45" s="677">
        <v>0.93269999999999997</v>
      </c>
      <c r="DQ45" s="682">
        <f t="shared" si="78"/>
        <v>0.70499999999999996</v>
      </c>
      <c r="DR45" s="679" t="str">
        <f t="shared" si="79"/>
        <v xml:space="preserve"> </v>
      </c>
      <c r="DS45" s="352"/>
      <c r="DT45" s="701" t="str">
        <f t="shared" si="80"/>
        <v xml:space="preserve"> </v>
      </c>
      <c r="DU45" s="692"/>
      <c r="DV45" s="702"/>
      <c r="DX45" s="71" t="s">
        <v>392</v>
      </c>
      <c r="DY45" s="86" t="s">
        <v>392</v>
      </c>
      <c r="DZ45" s="71" t="s">
        <v>901</v>
      </c>
      <c r="EA45" s="72" t="s">
        <v>393</v>
      </c>
      <c r="EB45" s="404">
        <v>3479</v>
      </c>
      <c r="EC45" s="56"/>
      <c r="ED45" s="57">
        <f t="shared" si="38"/>
        <v>3479</v>
      </c>
      <c r="EE45" s="57"/>
      <c r="EF45" s="56"/>
      <c r="EG45" s="73">
        <f>ED45/EE$46</f>
        <v>0.95341189366949852</v>
      </c>
      <c r="EH45" s="56"/>
      <c r="EI45" s="405">
        <v>0</v>
      </c>
      <c r="EJ45" s="57"/>
      <c r="EK45" s="57">
        <f>ROUND(EI45*EG45,0)</f>
        <v>0</v>
      </c>
      <c r="EL45" s="57">
        <f>EK45+EK46</f>
        <v>0</v>
      </c>
      <c r="EM45" s="158">
        <f>EL45-EI45</f>
        <v>0</v>
      </c>
      <c r="EN45" s="158"/>
      <c r="EO45" s="58"/>
      <c r="EP45" s="356"/>
      <c r="EQ45" s="356"/>
      <c r="ER45" s="356"/>
      <c r="ES45" s="302" t="s">
        <v>418</v>
      </c>
      <c r="ET45" s="301" t="s">
        <v>419</v>
      </c>
      <c r="EU45" s="303">
        <v>3744091</v>
      </c>
      <c r="EX45" s="310"/>
    </row>
    <row r="46" spans="1:154" ht="15">
      <c r="A46" s="77" t="s">
        <v>456</v>
      </c>
      <c r="B46" s="7" t="s">
        <v>457</v>
      </c>
      <c r="C46" s="218">
        <v>71671</v>
      </c>
      <c r="D46" s="218">
        <v>73397</v>
      </c>
      <c r="E46" s="218">
        <v>0</v>
      </c>
      <c r="F46" s="8">
        <f t="shared" si="43"/>
        <v>73397</v>
      </c>
      <c r="G46" s="8"/>
      <c r="H46" s="417">
        <f t="shared" si="44"/>
        <v>73397</v>
      </c>
      <c r="I46" s="12"/>
      <c r="K46" s="430" t="s">
        <v>456</v>
      </c>
      <c r="L46" s="431" t="s">
        <v>457</v>
      </c>
      <c r="M46" s="432">
        <v>35904842007</v>
      </c>
      <c r="N46" s="432">
        <v>52319500</v>
      </c>
      <c r="O46" s="434">
        <f t="shared" si="39"/>
        <v>35852522507</v>
      </c>
      <c r="P46" s="707">
        <v>2004</v>
      </c>
      <c r="Q46" s="436">
        <v>0.92730000000000001</v>
      </c>
      <c r="R46" s="100">
        <v>38663347899</v>
      </c>
      <c r="S46" s="438">
        <f t="shared" si="40"/>
        <v>52319500</v>
      </c>
      <c r="T46" s="432">
        <v>1104992063</v>
      </c>
      <c r="U46" s="432">
        <v>7446724130</v>
      </c>
      <c r="V46" s="437">
        <f t="shared" si="45"/>
        <v>47267383592</v>
      </c>
      <c r="X46" s="466" t="s">
        <v>456</v>
      </c>
      <c r="Y46" s="467" t="s">
        <v>457</v>
      </c>
      <c r="Z46" s="468">
        <v>47267383592</v>
      </c>
      <c r="AA46" s="469">
        <f t="shared" si="46"/>
        <v>265170021.95112002</v>
      </c>
      <c r="AB46" s="468">
        <v>87536840</v>
      </c>
      <c r="AC46" s="468">
        <v>2763376</v>
      </c>
      <c r="AD46" s="37">
        <f t="shared" si="47"/>
        <v>355470237.95112002</v>
      </c>
      <c r="AE46" s="714">
        <v>73397</v>
      </c>
      <c r="AF46" s="467">
        <f t="shared" si="48"/>
        <v>4843</v>
      </c>
      <c r="AG46" s="471">
        <f t="shared" si="49"/>
        <v>0.93389999999999995</v>
      </c>
      <c r="AI46" s="552" t="s">
        <v>456</v>
      </c>
      <c r="AJ46" s="553" t="s">
        <v>457</v>
      </c>
      <c r="AK46" s="541">
        <v>349325478.08416003</v>
      </c>
      <c r="AL46" s="541">
        <v>73397</v>
      </c>
      <c r="AM46" s="554">
        <f t="shared" si="50"/>
        <v>4759</v>
      </c>
      <c r="AN46" s="555">
        <f t="shared" si="51"/>
        <v>0.93389999999999995</v>
      </c>
      <c r="AO46" s="556">
        <v>3.4817999999999998</v>
      </c>
      <c r="AP46" s="557">
        <v>1.1059000000000001</v>
      </c>
      <c r="AQ46" s="555">
        <f t="shared" si="52"/>
        <v>1.2748000000000002</v>
      </c>
      <c r="AR46" s="558" t="str">
        <f t="shared" si="53"/>
        <v/>
      </c>
      <c r="AS46" s="559" t="str">
        <f t="shared" si="54"/>
        <v/>
      </c>
      <c r="AT46" s="560" t="str">
        <f t="shared" si="55"/>
        <v/>
      </c>
      <c r="AU46" s="561">
        <f t="shared" si="56"/>
        <v>0</v>
      </c>
      <c r="AV46" s="717" t="s">
        <v>4</v>
      </c>
      <c r="AW46" s="554">
        <f t="shared" si="82"/>
        <v>0</v>
      </c>
      <c r="AX46" s="563" t="s">
        <v>653</v>
      </c>
      <c r="AY46" s="204">
        <f t="shared" si="57"/>
        <v>0</v>
      </c>
      <c r="AZ46" s="554">
        <f t="shared" si="81"/>
        <v>0</v>
      </c>
      <c r="BB46" s="234" t="s">
        <v>456</v>
      </c>
      <c r="BC46" s="235" t="s">
        <v>720</v>
      </c>
      <c r="BD46" s="227">
        <v>47267383592</v>
      </c>
      <c r="BE46" s="718">
        <v>649.423</v>
      </c>
      <c r="BF46" s="236">
        <f t="shared" si="58"/>
        <v>72783661</v>
      </c>
      <c r="BG46" s="230">
        <f t="shared" si="59"/>
        <v>3.4817999999999998</v>
      </c>
      <c r="BH46" s="231"/>
      <c r="BI46" s="232">
        <v>72656</v>
      </c>
      <c r="BJ46" s="237">
        <f t="shared" si="60"/>
        <v>111.88</v>
      </c>
      <c r="BK46" s="232">
        <v>449078</v>
      </c>
      <c r="BL46" s="238">
        <f t="shared" si="61"/>
        <v>692</v>
      </c>
      <c r="BN46" s="491" t="s">
        <v>456</v>
      </c>
      <c r="BO46" s="492" t="s">
        <v>457</v>
      </c>
      <c r="BP46" s="493">
        <v>0.96120000000000005</v>
      </c>
      <c r="BQ46" s="493">
        <v>0.92720000000000002</v>
      </c>
      <c r="BR46" s="493">
        <v>0.91600000000000004</v>
      </c>
      <c r="BS46" s="126"/>
      <c r="BT46" s="494">
        <v>2004</v>
      </c>
      <c r="BU46" s="120">
        <f t="shared" si="62"/>
        <v>0.92730000000000001</v>
      </c>
      <c r="BV46" s="495"/>
      <c r="BW46" s="496">
        <v>0.73740000000000006</v>
      </c>
      <c r="BX46" s="497">
        <f t="shared" si="63"/>
        <v>0.68400000000000005</v>
      </c>
      <c r="BY46" s="498">
        <f t="shared" si="64"/>
        <v>1.2482</v>
      </c>
      <c r="CA46" s="264" t="s">
        <v>456</v>
      </c>
      <c r="CB46" s="265" t="s">
        <v>720</v>
      </c>
      <c r="CC46" s="232">
        <v>34461</v>
      </c>
      <c r="CD46" s="232">
        <v>35803</v>
      </c>
      <c r="CE46" s="232">
        <v>37013</v>
      </c>
      <c r="CF46" s="266">
        <f t="shared" si="65"/>
        <v>35759</v>
      </c>
      <c r="CG46" s="267">
        <f t="shared" si="66"/>
        <v>1.1059000000000001</v>
      </c>
      <c r="CH46" s="263"/>
      <c r="CI46" s="268">
        <f t="shared" si="67"/>
        <v>-1254</v>
      </c>
      <c r="CJ46" s="267">
        <f t="shared" si="68"/>
        <v>-3.39E-2</v>
      </c>
      <c r="CL46" s="642" t="s">
        <v>456</v>
      </c>
      <c r="CM46" s="643" t="s">
        <v>720</v>
      </c>
      <c r="CN46" s="644" t="s">
        <v>4</v>
      </c>
      <c r="CO46" s="636"/>
      <c r="CP46" s="645">
        <v>73397</v>
      </c>
      <c r="CQ46" s="645">
        <v>165165521</v>
      </c>
      <c r="CR46" s="645">
        <v>0</v>
      </c>
      <c r="CS46" s="647">
        <f t="shared" si="69"/>
        <v>165165521</v>
      </c>
      <c r="CT46" s="648">
        <f t="shared" si="70"/>
        <v>2250.3000000000002</v>
      </c>
      <c r="CU46" s="649"/>
      <c r="CV46" s="21" t="str">
        <f t="shared" si="71"/>
        <v/>
      </c>
      <c r="CW46" s="121" t="str">
        <f t="shared" si="72"/>
        <v/>
      </c>
      <c r="CX46" s="19" t="str">
        <f t="shared" si="73"/>
        <v/>
      </c>
      <c r="CY46" s="14"/>
      <c r="CZ46" s="650">
        <v>0.68400000000000005</v>
      </c>
      <c r="DA46" s="653">
        <f t="shared" si="74"/>
        <v>1</v>
      </c>
      <c r="DB46" s="641"/>
      <c r="DC46" s="19" t="str">
        <f t="shared" si="75"/>
        <v/>
      </c>
      <c r="DE46" s="680" t="s">
        <v>456</v>
      </c>
      <c r="DF46" s="681" t="s">
        <v>457</v>
      </c>
      <c r="DG46" s="670" t="s">
        <v>653</v>
      </c>
      <c r="DH46" s="671" t="s">
        <v>4</v>
      </c>
      <c r="DI46" s="672"/>
      <c r="DJ46" s="673">
        <v>0.69140000000000001</v>
      </c>
      <c r="DK46" s="722">
        <v>0.94850000000000001</v>
      </c>
      <c r="DL46" s="682">
        <f t="shared" si="76"/>
        <v>0.65600000000000003</v>
      </c>
      <c r="DM46" s="683">
        <f t="shared" si="77"/>
        <v>0.65600000000000003</v>
      </c>
      <c r="DN46" s="684"/>
      <c r="DO46" s="676">
        <v>0.73740000000000006</v>
      </c>
      <c r="DP46" s="677">
        <v>0.92730000000000001</v>
      </c>
      <c r="DQ46" s="682">
        <f t="shared" si="78"/>
        <v>0.68400000000000005</v>
      </c>
      <c r="DR46" s="679" t="str">
        <f t="shared" si="79"/>
        <v xml:space="preserve"> </v>
      </c>
      <c r="DS46" s="352"/>
      <c r="DT46" s="701" t="str">
        <f t="shared" si="80"/>
        <v xml:space="preserve"> </v>
      </c>
      <c r="DU46" s="692"/>
      <c r="DV46" s="702"/>
      <c r="DX46" s="60" t="s">
        <v>392</v>
      </c>
      <c r="DY46" s="84" t="s">
        <v>44</v>
      </c>
      <c r="DZ46" s="60" t="s">
        <v>8</v>
      </c>
      <c r="EA46" s="61" t="s">
        <v>45</v>
      </c>
      <c r="EB46" s="404">
        <v>170</v>
      </c>
      <c r="EC46" s="62"/>
      <c r="ED46" s="63">
        <f t="shared" si="38"/>
        <v>170</v>
      </c>
      <c r="EE46" s="63">
        <f>SUM(ED45:ED46)</f>
        <v>3649</v>
      </c>
      <c r="EF46" s="62"/>
      <c r="EG46" s="64">
        <f>ED46/EE$46</f>
        <v>4.6588106330501505E-2</v>
      </c>
      <c r="EH46" s="62"/>
      <c r="EI46" s="405">
        <v>0</v>
      </c>
      <c r="EJ46" s="63"/>
      <c r="EK46" s="63">
        <f>ROUND(EI45*EG46,0)</f>
        <v>0</v>
      </c>
      <c r="EL46" s="65"/>
      <c r="EM46" s="160"/>
      <c r="EN46" s="160"/>
      <c r="EO46" s="128"/>
      <c r="EP46" s="356"/>
      <c r="EQ46" s="356"/>
      <c r="ER46" s="356"/>
      <c r="ES46" s="302" t="s">
        <v>420</v>
      </c>
      <c r="ET46" s="301" t="s">
        <v>421</v>
      </c>
      <c r="EU46" s="303">
        <v>0</v>
      </c>
      <c r="EX46" s="310"/>
    </row>
    <row r="47" spans="1:154" ht="15">
      <c r="A47" s="77" t="s">
        <v>458</v>
      </c>
      <c r="B47" s="7" t="s">
        <v>459</v>
      </c>
      <c r="C47" s="218">
        <v>3984</v>
      </c>
      <c r="D47" s="218">
        <v>7883</v>
      </c>
      <c r="E47" s="218">
        <v>0</v>
      </c>
      <c r="F47" s="8">
        <f t="shared" si="43"/>
        <v>7883</v>
      </c>
      <c r="G47" s="8"/>
      <c r="H47" s="417">
        <f t="shared" si="44"/>
        <v>7883</v>
      </c>
      <c r="I47" s="12"/>
      <c r="K47" s="430" t="s">
        <v>458</v>
      </c>
      <c r="L47" s="431" t="s">
        <v>459</v>
      </c>
      <c r="M47" s="432">
        <v>2618893495</v>
      </c>
      <c r="N47" s="432">
        <v>139842917</v>
      </c>
      <c r="O47" s="434">
        <f t="shared" si="39"/>
        <v>2479050578</v>
      </c>
      <c r="P47" s="707">
        <v>2007</v>
      </c>
      <c r="Q47" s="436">
        <v>0.90259999999999996</v>
      </c>
      <c r="R47" s="100">
        <v>2746566118</v>
      </c>
      <c r="S47" s="438">
        <f t="shared" si="40"/>
        <v>139842917</v>
      </c>
      <c r="T47" s="432">
        <v>157174358</v>
      </c>
      <c r="U47" s="432">
        <v>765002834</v>
      </c>
      <c r="V47" s="437">
        <f t="shared" si="45"/>
        <v>3808586227</v>
      </c>
      <c r="X47" s="466" t="s">
        <v>458</v>
      </c>
      <c r="Y47" s="467" t="s">
        <v>459</v>
      </c>
      <c r="Z47" s="468">
        <v>3808586227</v>
      </c>
      <c r="AA47" s="469">
        <f t="shared" si="46"/>
        <v>21366168.73347</v>
      </c>
      <c r="AB47" s="468">
        <v>10928843</v>
      </c>
      <c r="AC47" s="468">
        <v>423023</v>
      </c>
      <c r="AD47" s="37">
        <f t="shared" si="47"/>
        <v>32718034.73347</v>
      </c>
      <c r="AE47" s="714">
        <v>7883</v>
      </c>
      <c r="AF47" s="467">
        <f t="shared" si="48"/>
        <v>4150</v>
      </c>
      <c r="AG47" s="471">
        <f t="shared" si="49"/>
        <v>0.80020000000000002</v>
      </c>
      <c r="AI47" s="552" t="s">
        <v>458</v>
      </c>
      <c r="AJ47" s="553" t="s">
        <v>459</v>
      </c>
      <c r="AK47" s="541">
        <v>32222918.523960002</v>
      </c>
      <c r="AL47" s="541">
        <v>7883</v>
      </c>
      <c r="AM47" s="554">
        <f t="shared" si="50"/>
        <v>4088</v>
      </c>
      <c r="AN47" s="555">
        <f t="shared" si="51"/>
        <v>0.80220000000000002</v>
      </c>
      <c r="AO47" s="556">
        <v>0.25119999999999998</v>
      </c>
      <c r="AP47" s="557">
        <v>0.74539999999999995</v>
      </c>
      <c r="AQ47" s="555">
        <f t="shared" si="52"/>
        <v>0.71870000000000001</v>
      </c>
      <c r="AR47" s="558">
        <f t="shared" si="53"/>
        <v>0.71870000000000001</v>
      </c>
      <c r="AS47" s="559">
        <f t="shared" si="54"/>
        <v>1175.53</v>
      </c>
      <c r="AT47" s="560">
        <f t="shared" si="55"/>
        <v>460.11000000000013</v>
      </c>
      <c r="AU47" s="561">
        <f t="shared" si="56"/>
        <v>3627047</v>
      </c>
      <c r="AV47" s="717">
        <v>1</v>
      </c>
      <c r="AW47" s="554">
        <f t="shared" si="82"/>
        <v>3627047</v>
      </c>
      <c r="AX47" s="563" t="s">
        <v>653</v>
      </c>
      <c r="AY47" s="204">
        <f t="shared" si="57"/>
        <v>0</v>
      </c>
      <c r="AZ47" s="554">
        <f t="shared" si="81"/>
        <v>3627047</v>
      </c>
      <c r="BB47" s="234" t="s">
        <v>458</v>
      </c>
      <c r="BC47" s="235" t="s">
        <v>721</v>
      </c>
      <c r="BD47" s="227">
        <v>3808586227</v>
      </c>
      <c r="BE47" s="718">
        <v>725.35699999999997</v>
      </c>
      <c r="BF47" s="236">
        <f t="shared" si="58"/>
        <v>5250637</v>
      </c>
      <c r="BG47" s="230">
        <f t="shared" si="59"/>
        <v>0.25119999999999998</v>
      </c>
      <c r="BH47" s="231"/>
      <c r="BI47" s="232">
        <v>8172</v>
      </c>
      <c r="BJ47" s="237">
        <f t="shared" si="60"/>
        <v>11.27</v>
      </c>
      <c r="BK47" s="232">
        <v>55606</v>
      </c>
      <c r="BL47" s="238">
        <f t="shared" si="61"/>
        <v>77</v>
      </c>
      <c r="BN47" s="491" t="s">
        <v>458</v>
      </c>
      <c r="BO47" s="492" t="s">
        <v>459</v>
      </c>
      <c r="BP47" s="493">
        <v>0.8155</v>
      </c>
      <c r="BQ47" s="493">
        <v>0.98309999999999997</v>
      </c>
      <c r="BR47" s="493">
        <v>0.86240000000000006</v>
      </c>
      <c r="BS47" s="126"/>
      <c r="BT47" s="494">
        <v>2007</v>
      </c>
      <c r="BU47" s="120">
        <f t="shared" si="62"/>
        <v>0.90259999999999996</v>
      </c>
      <c r="BV47" s="495"/>
      <c r="BW47" s="496">
        <v>0.68</v>
      </c>
      <c r="BX47" s="497">
        <f t="shared" si="63"/>
        <v>0.61399999999999999</v>
      </c>
      <c r="BY47" s="498">
        <f t="shared" si="64"/>
        <v>1.1204000000000001</v>
      </c>
      <c r="CA47" s="264" t="s">
        <v>458</v>
      </c>
      <c r="CB47" s="265" t="s">
        <v>721</v>
      </c>
      <c r="CC47" s="232">
        <v>23106</v>
      </c>
      <c r="CD47" s="232">
        <v>24055</v>
      </c>
      <c r="CE47" s="232">
        <v>25153</v>
      </c>
      <c r="CF47" s="266">
        <f t="shared" si="65"/>
        <v>24104.666666666668</v>
      </c>
      <c r="CG47" s="267">
        <f t="shared" si="66"/>
        <v>0.74539999999999995</v>
      </c>
      <c r="CH47" s="263"/>
      <c r="CI47" s="268">
        <f t="shared" si="67"/>
        <v>-1048.3333333333321</v>
      </c>
      <c r="CJ47" s="267">
        <f t="shared" si="68"/>
        <v>-4.1700000000000001E-2</v>
      </c>
      <c r="CL47" s="642" t="s">
        <v>458</v>
      </c>
      <c r="CM47" s="643" t="s">
        <v>721</v>
      </c>
      <c r="CN47" s="644">
        <v>0.71870000000000001</v>
      </c>
      <c r="CO47" s="636"/>
      <c r="CP47" s="645">
        <v>7883</v>
      </c>
      <c r="CQ47" s="645">
        <v>6520083</v>
      </c>
      <c r="CR47" s="645">
        <v>2979236</v>
      </c>
      <c r="CS47" s="647">
        <f t="shared" si="69"/>
        <v>9499319</v>
      </c>
      <c r="CT47" s="648">
        <f t="shared" si="70"/>
        <v>1205.04</v>
      </c>
      <c r="CU47" s="649"/>
      <c r="CV47" s="21">
        <f t="shared" si="71"/>
        <v>1175.53</v>
      </c>
      <c r="CW47" s="121">
        <f t="shared" si="72"/>
        <v>460.11000000000013</v>
      </c>
      <c r="CX47" s="19">
        <f t="shared" si="73"/>
        <v>1</v>
      </c>
      <c r="CY47" s="14"/>
      <c r="CZ47" s="650">
        <v>0.61399999999999999</v>
      </c>
      <c r="DA47" s="653">
        <f t="shared" si="74"/>
        <v>1</v>
      </c>
      <c r="DB47" s="641"/>
      <c r="DC47" s="19">
        <f t="shared" si="75"/>
        <v>1</v>
      </c>
      <c r="DE47" s="680" t="s">
        <v>458</v>
      </c>
      <c r="DF47" s="681" t="s">
        <v>459</v>
      </c>
      <c r="DG47" s="670" t="s">
        <v>201</v>
      </c>
      <c r="DH47" s="671">
        <v>1</v>
      </c>
      <c r="DI47" s="672"/>
      <c r="DJ47" s="673">
        <v>0.68</v>
      </c>
      <c r="DK47" s="722">
        <v>0.98309999999999997</v>
      </c>
      <c r="DL47" s="682">
        <f t="shared" si="76"/>
        <v>0.66900000000000004</v>
      </c>
      <c r="DM47" s="683">
        <f t="shared" si="77"/>
        <v>0.66900000000000004</v>
      </c>
      <c r="DN47" s="684"/>
      <c r="DO47" s="676">
        <v>0.68</v>
      </c>
      <c r="DP47" s="677">
        <v>0.90259999999999996</v>
      </c>
      <c r="DQ47" s="682">
        <f t="shared" si="78"/>
        <v>0.61399999999999999</v>
      </c>
      <c r="DR47" s="679" t="str">
        <f t="shared" si="79"/>
        <v xml:space="preserve"> </v>
      </c>
      <c r="DS47" s="352"/>
      <c r="DT47" s="701" t="str">
        <f t="shared" si="80"/>
        <v xml:space="preserve"> </v>
      </c>
      <c r="DU47" s="692"/>
      <c r="DV47" s="702"/>
      <c r="DX47" s="66" t="s">
        <v>394</v>
      </c>
      <c r="DY47" s="85" t="s">
        <v>394</v>
      </c>
      <c r="DZ47" s="66" t="s">
        <v>901</v>
      </c>
      <c r="EA47" s="67" t="s">
        <v>395</v>
      </c>
      <c r="EB47" s="404">
        <v>2344</v>
      </c>
      <c r="EC47" s="68"/>
      <c r="ED47" s="69">
        <f t="shared" si="38"/>
        <v>2344</v>
      </c>
      <c r="EE47" s="69">
        <f>SUM(ED47)</f>
        <v>2344</v>
      </c>
      <c r="EF47" s="68"/>
      <c r="EG47" s="70"/>
      <c r="EH47" s="68"/>
      <c r="EI47" s="405">
        <v>464300</v>
      </c>
      <c r="EJ47" s="69"/>
      <c r="EK47" s="69">
        <f>ROUND(EI47,0)</f>
        <v>464300</v>
      </c>
      <c r="EL47" s="69">
        <f>EK47</f>
        <v>464300</v>
      </c>
      <c r="EM47" s="161">
        <f>EL47-EI47</f>
        <v>0</v>
      </c>
      <c r="EN47" s="161"/>
      <c r="EO47" s="129"/>
      <c r="EP47" s="356"/>
      <c r="EQ47" s="356"/>
      <c r="ER47" s="356"/>
      <c r="ES47" s="302" t="s">
        <v>422</v>
      </c>
      <c r="ET47" s="301" t="s">
        <v>423</v>
      </c>
      <c r="EU47" s="303">
        <v>3285932</v>
      </c>
      <c r="EX47" s="310"/>
    </row>
    <row r="48" spans="1:154" ht="15">
      <c r="A48" s="77" t="s">
        <v>460</v>
      </c>
      <c r="B48" s="7" t="s">
        <v>461</v>
      </c>
      <c r="C48" s="218">
        <v>19383</v>
      </c>
      <c r="D48" s="218">
        <v>19383</v>
      </c>
      <c r="E48" s="218">
        <v>0</v>
      </c>
      <c r="F48" s="8">
        <f t="shared" si="43"/>
        <v>19383</v>
      </c>
      <c r="G48" s="8"/>
      <c r="H48" s="417">
        <f t="shared" si="44"/>
        <v>19383</v>
      </c>
      <c r="I48" s="12"/>
      <c r="K48" s="430" t="s">
        <v>460</v>
      </c>
      <c r="L48" s="431" t="s">
        <v>461</v>
      </c>
      <c r="M48" s="432">
        <v>4522968593</v>
      </c>
      <c r="N48" s="432">
        <v>126905850</v>
      </c>
      <c r="O48" s="434">
        <f t="shared" si="39"/>
        <v>4396062743</v>
      </c>
      <c r="P48" s="707">
        <v>2003</v>
      </c>
      <c r="Q48" s="436">
        <v>0.83979999999999999</v>
      </c>
      <c r="R48" s="100">
        <v>5234654374</v>
      </c>
      <c r="S48" s="438">
        <f t="shared" si="40"/>
        <v>126905850</v>
      </c>
      <c r="T48" s="432">
        <v>141054893</v>
      </c>
      <c r="U48" s="432">
        <v>1087385121</v>
      </c>
      <c r="V48" s="437">
        <f t="shared" si="45"/>
        <v>6590000238</v>
      </c>
      <c r="X48" s="466" t="s">
        <v>460</v>
      </c>
      <c r="Y48" s="467" t="s">
        <v>461</v>
      </c>
      <c r="Z48" s="468">
        <v>6590000238</v>
      </c>
      <c r="AA48" s="469">
        <f t="shared" si="46"/>
        <v>36969901.335179999</v>
      </c>
      <c r="AB48" s="468">
        <v>19948234</v>
      </c>
      <c r="AC48" s="468">
        <v>541027</v>
      </c>
      <c r="AD48" s="37">
        <f t="shared" si="47"/>
        <v>57459162.335179999</v>
      </c>
      <c r="AE48" s="714">
        <v>19383</v>
      </c>
      <c r="AF48" s="467">
        <f t="shared" si="48"/>
        <v>2964</v>
      </c>
      <c r="AG48" s="471">
        <f t="shared" si="49"/>
        <v>0.57150000000000001</v>
      </c>
      <c r="AI48" s="552" t="s">
        <v>460</v>
      </c>
      <c r="AJ48" s="553" t="s">
        <v>461</v>
      </c>
      <c r="AK48" s="541">
        <v>56602462.304240003</v>
      </c>
      <c r="AL48" s="541">
        <v>19383</v>
      </c>
      <c r="AM48" s="554">
        <f t="shared" si="50"/>
        <v>2920</v>
      </c>
      <c r="AN48" s="555">
        <f t="shared" si="51"/>
        <v>0.57299999999999995</v>
      </c>
      <c r="AO48" s="556">
        <v>0.52980000000000005</v>
      </c>
      <c r="AP48" s="557">
        <v>0.79279999999999995</v>
      </c>
      <c r="AQ48" s="555">
        <f t="shared" si="52"/>
        <v>0.67859999999999998</v>
      </c>
      <c r="AR48" s="558">
        <f t="shared" si="53"/>
        <v>0.67859999999999998</v>
      </c>
      <c r="AS48" s="559">
        <f t="shared" si="54"/>
        <v>1109.95</v>
      </c>
      <c r="AT48" s="560">
        <f t="shared" si="55"/>
        <v>525.69000000000005</v>
      </c>
      <c r="AU48" s="561">
        <f t="shared" si="56"/>
        <v>10189449</v>
      </c>
      <c r="AV48" s="717">
        <v>1</v>
      </c>
      <c r="AW48" s="554">
        <f t="shared" si="82"/>
        <v>10189449</v>
      </c>
      <c r="AX48" s="563" t="s">
        <v>653</v>
      </c>
      <c r="AY48" s="204">
        <f t="shared" si="57"/>
        <v>0</v>
      </c>
      <c r="AZ48" s="554">
        <f t="shared" si="81"/>
        <v>10189449</v>
      </c>
      <c r="BB48" s="234" t="s">
        <v>460</v>
      </c>
      <c r="BC48" s="235" t="s">
        <v>784</v>
      </c>
      <c r="BD48" s="227">
        <v>6590000238</v>
      </c>
      <c r="BE48" s="718">
        <v>595.01300000000003</v>
      </c>
      <c r="BF48" s="236">
        <f t="shared" si="58"/>
        <v>11075389</v>
      </c>
      <c r="BG48" s="230">
        <f t="shared" si="59"/>
        <v>0.52980000000000005</v>
      </c>
      <c r="BH48" s="231"/>
      <c r="BI48" s="232">
        <v>18889</v>
      </c>
      <c r="BJ48" s="237">
        <f t="shared" si="60"/>
        <v>31.75</v>
      </c>
      <c r="BK48" s="232">
        <v>103714</v>
      </c>
      <c r="BL48" s="238">
        <f t="shared" si="61"/>
        <v>174</v>
      </c>
      <c r="BN48" s="491" t="s">
        <v>460</v>
      </c>
      <c r="BO48" s="492" t="s">
        <v>461</v>
      </c>
      <c r="BP48" s="493">
        <v>0.90410000000000001</v>
      </c>
      <c r="BQ48" s="493">
        <v>0.8377</v>
      </c>
      <c r="BR48" s="493">
        <v>0.81979999999999997</v>
      </c>
      <c r="BS48" s="126"/>
      <c r="BT48" s="494">
        <v>2003</v>
      </c>
      <c r="BU48" s="120">
        <f t="shared" si="62"/>
        <v>0.83979999999999999</v>
      </c>
      <c r="BV48" s="495"/>
      <c r="BW48" s="496">
        <v>0.73499999999999999</v>
      </c>
      <c r="BX48" s="497">
        <f t="shared" si="63"/>
        <v>0.61699999999999999</v>
      </c>
      <c r="BY48" s="498">
        <f t="shared" si="64"/>
        <v>1.1258999999999999</v>
      </c>
      <c r="CA48" s="264" t="s">
        <v>460</v>
      </c>
      <c r="CB48" s="265" t="s">
        <v>784</v>
      </c>
      <c r="CC48" s="232">
        <v>24689</v>
      </c>
      <c r="CD48" s="232">
        <v>25604</v>
      </c>
      <c r="CE48" s="232">
        <v>26612</v>
      </c>
      <c r="CF48" s="266">
        <f t="shared" si="65"/>
        <v>25635</v>
      </c>
      <c r="CG48" s="267">
        <f t="shared" si="66"/>
        <v>0.79279999999999995</v>
      </c>
      <c r="CH48" s="263"/>
      <c r="CI48" s="268">
        <f t="shared" si="67"/>
        <v>-977</v>
      </c>
      <c r="CJ48" s="267">
        <f t="shared" si="68"/>
        <v>-3.6700000000000003E-2</v>
      </c>
      <c r="CL48" s="642" t="s">
        <v>460</v>
      </c>
      <c r="CM48" s="643" t="s">
        <v>784</v>
      </c>
      <c r="CN48" s="644">
        <v>0.67859999999999998</v>
      </c>
      <c r="CO48" s="636"/>
      <c r="CP48" s="645">
        <v>19383</v>
      </c>
      <c r="CQ48" s="645">
        <v>16595000</v>
      </c>
      <c r="CR48" s="645">
        <v>262831</v>
      </c>
      <c r="CS48" s="647">
        <f t="shared" si="69"/>
        <v>16857831</v>
      </c>
      <c r="CT48" s="648">
        <f t="shared" si="70"/>
        <v>869.72</v>
      </c>
      <c r="CU48" s="649"/>
      <c r="CV48" s="21">
        <f t="shared" si="71"/>
        <v>1109.95</v>
      </c>
      <c r="CW48" s="121">
        <f t="shared" si="72"/>
        <v>525.69000000000005</v>
      </c>
      <c r="CX48" s="19">
        <f t="shared" si="73"/>
        <v>0.78400000000000003</v>
      </c>
      <c r="CY48" s="14"/>
      <c r="CZ48" s="650">
        <v>0.61699999999999999</v>
      </c>
      <c r="DA48" s="653">
        <f t="shared" si="74"/>
        <v>1</v>
      </c>
      <c r="DB48" s="641"/>
      <c r="DC48" s="19">
        <f t="shared" si="75"/>
        <v>1</v>
      </c>
      <c r="DE48" s="680" t="s">
        <v>460</v>
      </c>
      <c r="DF48" s="681" t="s">
        <v>461</v>
      </c>
      <c r="DG48" s="670" t="s">
        <v>201</v>
      </c>
      <c r="DH48" s="671">
        <v>1</v>
      </c>
      <c r="DI48" s="672"/>
      <c r="DJ48" s="673">
        <v>0.73499999999999999</v>
      </c>
      <c r="DK48" s="722">
        <v>0.87809999999999999</v>
      </c>
      <c r="DL48" s="682">
        <f t="shared" si="76"/>
        <v>0.64500000000000002</v>
      </c>
      <c r="DM48" s="683">
        <f t="shared" si="77"/>
        <v>0.64500000000000002</v>
      </c>
      <c r="DN48" s="684"/>
      <c r="DO48" s="676">
        <v>0.73499999999999999</v>
      </c>
      <c r="DP48" s="677">
        <v>0.83979999999999999</v>
      </c>
      <c r="DQ48" s="682">
        <f t="shared" si="78"/>
        <v>0.61699999999999999</v>
      </c>
      <c r="DR48" s="679" t="str">
        <f t="shared" si="79"/>
        <v xml:space="preserve"> </v>
      </c>
      <c r="DS48" s="352"/>
      <c r="DT48" s="701" t="str">
        <f t="shared" si="80"/>
        <v xml:space="preserve"> </v>
      </c>
      <c r="DU48" s="692"/>
      <c r="DV48" s="702" t="s">
        <v>911</v>
      </c>
      <c r="DX48" s="66" t="s">
        <v>396</v>
      </c>
      <c r="DY48" s="85" t="s">
        <v>396</v>
      </c>
      <c r="DZ48" s="66" t="s">
        <v>901</v>
      </c>
      <c r="EA48" s="67" t="s">
        <v>397</v>
      </c>
      <c r="EB48" s="404">
        <v>1362</v>
      </c>
      <c r="EC48" s="68"/>
      <c r="ED48" s="69">
        <f t="shared" si="38"/>
        <v>1362</v>
      </c>
      <c r="EE48" s="69">
        <f>SUM(ED48)</f>
        <v>1362</v>
      </c>
      <c r="EF48" s="68"/>
      <c r="EG48" s="70"/>
      <c r="EH48" s="68"/>
      <c r="EI48" s="405">
        <v>0</v>
      </c>
      <c r="EJ48" s="69"/>
      <c r="EK48" s="69">
        <f>ROUND(EI48,0)</f>
        <v>0</v>
      </c>
      <c r="EL48" s="69">
        <f>EK48</f>
        <v>0</v>
      </c>
      <c r="EM48" s="161">
        <f>EL48-EI48</f>
        <v>0</v>
      </c>
      <c r="EN48" s="161"/>
      <c r="EO48" s="129"/>
      <c r="EP48" s="356"/>
      <c r="EQ48" s="356"/>
      <c r="ER48" s="356"/>
      <c r="ES48" s="302" t="s">
        <v>424</v>
      </c>
      <c r="ET48" s="301" t="s">
        <v>668</v>
      </c>
      <c r="EU48" s="303">
        <v>1042197</v>
      </c>
      <c r="EX48" s="310"/>
    </row>
    <row r="49" spans="1:154" ht="15">
      <c r="A49" s="77" t="s">
        <v>462</v>
      </c>
      <c r="B49" s="7" t="s">
        <v>463</v>
      </c>
      <c r="C49" s="218">
        <v>7750</v>
      </c>
      <c r="D49" s="218">
        <v>7750</v>
      </c>
      <c r="E49" s="218">
        <v>0</v>
      </c>
      <c r="F49" s="8">
        <f t="shared" si="43"/>
        <v>7750</v>
      </c>
      <c r="G49" s="8"/>
      <c r="H49" s="417">
        <f t="shared" si="44"/>
        <v>7750</v>
      </c>
      <c r="I49" s="12"/>
      <c r="K49" s="430" t="s">
        <v>462</v>
      </c>
      <c r="L49" s="431" t="s">
        <v>463</v>
      </c>
      <c r="M49" s="432">
        <v>6023547541</v>
      </c>
      <c r="N49" s="432">
        <v>155475745</v>
      </c>
      <c r="O49" s="434">
        <f t="shared" si="39"/>
        <v>5868071796</v>
      </c>
      <c r="P49" s="707">
        <v>2006</v>
      </c>
      <c r="Q49" s="436">
        <v>0.87529999999999997</v>
      </c>
      <c r="R49" s="100">
        <v>6704069229</v>
      </c>
      <c r="S49" s="438">
        <f t="shared" si="40"/>
        <v>155475745</v>
      </c>
      <c r="T49" s="432">
        <v>139166644</v>
      </c>
      <c r="U49" s="432">
        <v>872805924</v>
      </c>
      <c r="V49" s="437">
        <f t="shared" si="45"/>
        <v>7871517542</v>
      </c>
      <c r="X49" s="466" t="s">
        <v>462</v>
      </c>
      <c r="Y49" s="467" t="s">
        <v>463</v>
      </c>
      <c r="Z49" s="468">
        <v>7871517542</v>
      </c>
      <c r="AA49" s="469">
        <f t="shared" si="46"/>
        <v>44159213.410620004</v>
      </c>
      <c r="AB49" s="468">
        <v>13309566</v>
      </c>
      <c r="AC49" s="468">
        <v>485550</v>
      </c>
      <c r="AD49" s="37">
        <f t="shared" si="47"/>
        <v>57954329.410620004</v>
      </c>
      <c r="AE49" s="714">
        <v>7750</v>
      </c>
      <c r="AF49" s="467">
        <f t="shared" si="48"/>
        <v>7478</v>
      </c>
      <c r="AG49" s="471">
        <f t="shared" si="49"/>
        <v>1.4419999999999999</v>
      </c>
      <c r="AI49" s="552" t="s">
        <v>462</v>
      </c>
      <c r="AJ49" s="553" t="s">
        <v>463</v>
      </c>
      <c r="AK49" s="541">
        <v>56931032.130160004</v>
      </c>
      <c r="AL49" s="541">
        <v>7750</v>
      </c>
      <c r="AM49" s="554">
        <f t="shared" si="50"/>
        <v>7346</v>
      </c>
      <c r="AN49" s="555">
        <f t="shared" si="51"/>
        <v>1.4415</v>
      </c>
      <c r="AO49" s="556">
        <v>0.68010000000000004</v>
      </c>
      <c r="AP49" s="557">
        <v>0.86429999999999996</v>
      </c>
      <c r="AQ49" s="555">
        <f t="shared" si="52"/>
        <v>1.0768</v>
      </c>
      <c r="AR49" s="558" t="str">
        <f t="shared" si="53"/>
        <v/>
      </c>
      <c r="AS49" s="559" t="str">
        <f t="shared" si="54"/>
        <v/>
      </c>
      <c r="AT49" s="560" t="str">
        <f t="shared" si="55"/>
        <v/>
      </c>
      <c r="AU49" s="561">
        <f t="shared" si="56"/>
        <v>0</v>
      </c>
      <c r="AV49" s="717" t="s">
        <v>4</v>
      </c>
      <c r="AW49" s="554">
        <f t="shared" si="82"/>
        <v>0</v>
      </c>
      <c r="AX49" s="563" t="s">
        <v>653</v>
      </c>
      <c r="AY49" s="204">
        <f t="shared" si="57"/>
        <v>0</v>
      </c>
      <c r="AZ49" s="554">
        <f t="shared" si="81"/>
        <v>0</v>
      </c>
      <c r="BB49" s="234" t="s">
        <v>462</v>
      </c>
      <c r="BC49" s="235" t="s">
        <v>722</v>
      </c>
      <c r="BD49" s="227">
        <v>7871517542</v>
      </c>
      <c r="BE49" s="718">
        <v>553.66399999999999</v>
      </c>
      <c r="BF49" s="236">
        <f t="shared" si="58"/>
        <v>14217138</v>
      </c>
      <c r="BG49" s="230">
        <f t="shared" si="59"/>
        <v>0.68010000000000004</v>
      </c>
      <c r="BH49" s="231"/>
      <c r="BI49" s="232">
        <v>7820</v>
      </c>
      <c r="BJ49" s="237">
        <f t="shared" si="60"/>
        <v>14.12</v>
      </c>
      <c r="BK49" s="232">
        <v>56662</v>
      </c>
      <c r="BL49" s="238">
        <f t="shared" si="61"/>
        <v>102</v>
      </c>
      <c r="BN49" s="491" t="s">
        <v>462</v>
      </c>
      <c r="BO49" s="492" t="s">
        <v>463</v>
      </c>
      <c r="BP49" s="493">
        <v>1</v>
      </c>
      <c r="BQ49" s="493">
        <v>0.86360000000000003</v>
      </c>
      <c r="BR49" s="493">
        <v>0.84150000000000003</v>
      </c>
      <c r="BS49" s="126"/>
      <c r="BT49" s="494">
        <v>2006</v>
      </c>
      <c r="BU49" s="120">
        <f t="shared" si="62"/>
        <v>0.87529999999999997</v>
      </c>
      <c r="BV49" s="495"/>
      <c r="BW49" s="496">
        <v>0.497</v>
      </c>
      <c r="BX49" s="497">
        <f t="shared" si="63"/>
        <v>0.435</v>
      </c>
      <c r="BY49" s="498">
        <f t="shared" si="64"/>
        <v>0.79379999999999995</v>
      </c>
      <c r="CA49" s="264" t="s">
        <v>462</v>
      </c>
      <c r="CB49" s="265" t="s">
        <v>722</v>
      </c>
      <c r="CC49" s="232">
        <v>26556</v>
      </c>
      <c r="CD49" s="232">
        <v>27930</v>
      </c>
      <c r="CE49" s="232">
        <v>29356</v>
      </c>
      <c r="CF49" s="266">
        <f t="shared" si="65"/>
        <v>27947.333333333332</v>
      </c>
      <c r="CG49" s="267">
        <f t="shared" si="66"/>
        <v>0.86429999999999996</v>
      </c>
      <c r="CH49" s="263"/>
      <c r="CI49" s="268">
        <f t="shared" si="67"/>
        <v>-1408.6666666666679</v>
      </c>
      <c r="CJ49" s="267">
        <f t="shared" si="68"/>
        <v>-4.8000000000000001E-2</v>
      </c>
      <c r="CL49" s="642" t="s">
        <v>462</v>
      </c>
      <c r="CM49" s="643" t="s">
        <v>722</v>
      </c>
      <c r="CN49" s="644" t="s">
        <v>4</v>
      </c>
      <c r="CO49" s="636"/>
      <c r="CP49" s="645">
        <v>7750</v>
      </c>
      <c r="CQ49" s="645">
        <v>13902083</v>
      </c>
      <c r="CR49" s="645">
        <v>0</v>
      </c>
      <c r="CS49" s="647">
        <f t="shared" si="69"/>
        <v>13902083</v>
      </c>
      <c r="CT49" s="648">
        <f t="shared" si="70"/>
        <v>1793.82</v>
      </c>
      <c r="CU49" s="649"/>
      <c r="CV49" s="21" t="str">
        <f t="shared" si="71"/>
        <v/>
      </c>
      <c r="CW49" s="121" t="str">
        <f t="shared" si="72"/>
        <v/>
      </c>
      <c r="CX49" s="19" t="str">
        <f t="shared" si="73"/>
        <v/>
      </c>
      <c r="CY49" s="14"/>
      <c r="CZ49" s="650">
        <v>0.435</v>
      </c>
      <c r="DA49" s="653" t="str">
        <f t="shared" si="74"/>
        <v/>
      </c>
      <c r="DB49" s="641"/>
      <c r="DC49" s="19" t="str">
        <f t="shared" si="75"/>
        <v/>
      </c>
      <c r="DE49" s="680" t="s">
        <v>462</v>
      </c>
      <c r="DF49" s="681" t="s">
        <v>463</v>
      </c>
      <c r="DG49" s="670" t="s">
        <v>653</v>
      </c>
      <c r="DH49" s="671" t="s">
        <v>4</v>
      </c>
      <c r="DI49" s="672"/>
      <c r="DJ49" s="673">
        <v>0.497</v>
      </c>
      <c r="DK49" s="722">
        <v>0.90910000000000002</v>
      </c>
      <c r="DL49" s="682">
        <f t="shared" si="76"/>
        <v>0.45200000000000001</v>
      </c>
      <c r="DM49" s="683" t="str">
        <f t="shared" si="77"/>
        <v xml:space="preserve"> </v>
      </c>
      <c r="DN49" s="684"/>
      <c r="DO49" s="676">
        <v>0.497</v>
      </c>
      <c r="DP49" s="677">
        <v>0.87529999999999997</v>
      </c>
      <c r="DQ49" s="682">
        <f t="shared" si="78"/>
        <v>0.435</v>
      </c>
      <c r="DR49" s="679">
        <f t="shared" si="79"/>
        <v>0.435</v>
      </c>
      <c r="DS49" s="352"/>
      <c r="DT49" s="701" t="str">
        <f t="shared" si="80"/>
        <v xml:space="preserve"> </v>
      </c>
      <c r="DU49" s="692"/>
      <c r="DV49" s="702"/>
      <c r="DX49" s="66" t="s">
        <v>398</v>
      </c>
      <c r="DY49" s="85" t="s">
        <v>398</v>
      </c>
      <c r="DZ49" s="66" t="s">
        <v>901</v>
      </c>
      <c r="EA49" s="67" t="s">
        <v>399</v>
      </c>
      <c r="EB49" s="404">
        <v>16107</v>
      </c>
      <c r="EC49" s="68"/>
      <c r="ED49" s="69">
        <f t="shared" si="38"/>
        <v>16107</v>
      </c>
      <c r="EE49" s="69">
        <f>SUM(ED49)</f>
        <v>16107</v>
      </c>
      <c r="EF49" s="68"/>
      <c r="EG49" s="70"/>
      <c r="EH49" s="68"/>
      <c r="EI49" s="405">
        <v>6127908</v>
      </c>
      <c r="EJ49" s="69"/>
      <c r="EK49" s="69">
        <f>ROUND(EI49,0)</f>
        <v>6127908</v>
      </c>
      <c r="EL49" s="69">
        <f>SUM(EK49:EK49)</f>
        <v>6127908</v>
      </c>
      <c r="EM49" s="161">
        <f>EL49-EI49</f>
        <v>0</v>
      </c>
      <c r="EN49" s="161"/>
      <c r="EO49" s="129"/>
      <c r="EP49" s="356"/>
      <c r="EQ49" s="356"/>
      <c r="ER49" s="356"/>
      <c r="ES49" s="302" t="s">
        <v>426</v>
      </c>
      <c r="ET49" s="301" t="s">
        <v>85</v>
      </c>
      <c r="EU49" s="303">
        <v>942847</v>
      </c>
      <c r="EX49" s="310"/>
    </row>
    <row r="50" spans="1:154" ht="15">
      <c r="A50" s="77" t="s">
        <v>464</v>
      </c>
      <c r="B50" s="7" t="s">
        <v>465</v>
      </c>
      <c r="C50" s="218">
        <v>13566</v>
      </c>
      <c r="D50" s="218">
        <v>13736</v>
      </c>
      <c r="E50" s="218">
        <v>0</v>
      </c>
      <c r="F50" s="8">
        <f t="shared" si="43"/>
        <v>13736</v>
      </c>
      <c r="G50" s="8"/>
      <c r="H50" s="417">
        <f t="shared" si="44"/>
        <v>13736</v>
      </c>
      <c r="I50" s="12"/>
      <c r="K50" s="430" t="s">
        <v>464</v>
      </c>
      <c r="L50" s="431" t="s">
        <v>465</v>
      </c>
      <c r="M50" s="432">
        <v>11033010694</v>
      </c>
      <c r="N50" s="432">
        <v>142880776</v>
      </c>
      <c r="O50" s="434">
        <f t="shared" si="39"/>
        <v>10890129918</v>
      </c>
      <c r="P50" s="707">
        <v>2007</v>
      </c>
      <c r="Q50" s="436">
        <v>0.93149999999999999</v>
      </c>
      <c r="R50" s="100">
        <v>11690960728</v>
      </c>
      <c r="S50" s="438">
        <f t="shared" si="40"/>
        <v>142880776</v>
      </c>
      <c r="T50" s="432">
        <v>198684287</v>
      </c>
      <c r="U50" s="432">
        <v>1724493771</v>
      </c>
      <c r="V50" s="437">
        <f t="shared" si="45"/>
        <v>13757019562</v>
      </c>
      <c r="X50" s="466" t="s">
        <v>464</v>
      </c>
      <c r="Y50" s="467" t="s">
        <v>465</v>
      </c>
      <c r="Z50" s="468">
        <v>13757019562</v>
      </c>
      <c r="AA50" s="469">
        <f t="shared" si="46"/>
        <v>77176879.74282001</v>
      </c>
      <c r="AB50" s="468">
        <v>22372007</v>
      </c>
      <c r="AC50" s="468">
        <v>898626</v>
      </c>
      <c r="AD50" s="37">
        <f t="shared" si="47"/>
        <v>100447512.74282001</v>
      </c>
      <c r="AE50" s="714">
        <v>13736</v>
      </c>
      <c r="AF50" s="467">
        <f t="shared" si="48"/>
        <v>7313</v>
      </c>
      <c r="AG50" s="471">
        <f t="shared" si="49"/>
        <v>1.4100999999999999</v>
      </c>
      <c r="AI50" s="552" t="s">
        <v>464</v>
      </c>
      <c r="AJ50" s="553" t="s">
        <v>465</v>
      </c>
      <c r="AK50" s="541">
        <v>98659100.199760005</v>
      </c>
      <c r="AL50" s="541">
        <v>13736</v>
      </c>
      <c r="AM50" s="554">
        <f t="shared" si="50"/>
        <v>7183</v>
      </c>
      <c r="AN50" s="555">
        <f t="shared" si="51"/>
        <v>1.4095</v>
      </c>
      <c r="AO50" s="556">
        <v>1.7596000000000001</v>
      </c>
      <c r="AP50" s="557">
        <v>0.99339999999999995</v>
      </c>
      <c r="AQ50" s="555">
        <f t="shared" si="52"/>
        <v>1.2364999999999999</v>
      </c>
      <c r="AR50" s="558" t="str">
        <f t="shared" si="53"/>
        <v/>
      </c>
      <c r="AS50" s="559" t="str">
        <f t="shared" si="54"/>
        <v/>
      </c>
      <c r="AT50" s="560" t="str">
        <f t="shared" si="55"/>
        <v/>
      </c>
      <c r="AU50" s="561">
        <f t="shared" si="56"/>
        <v>0</v>
      </c>
      <c r="AV50" s="717" t="s">
        <v>4</v>
      </c>
      <c r="AW50" s="554">
        <f t="shared" si="82"/>
        <v>0</v>
      </c>
      <c r="AX50" s="563" t="s">
        <v>653</v>
      </c>
      <c r="AY50" s="204">
        <f t="shared" si="57"/>
        <v>0</v>
      </c>
      <c r="AZ50" s="554">
        <f t="shared" si="81"/>
        <v>0</v>
      </c>
      <c r="BB50" s="234" t="s">
        <v>464</v>
      </c>
      <c r="BC50" s="235" t="s">
        <v>723</v>
      </c>
      <c r="BD50" s="227">
        <v>13757019562</v>
      </c>
      <c r="BE50" s="718">
        <v>374.00200000000001</v>
      </c>
      <c r="BF50" s="236">
        <f t="shared" si="58"/>
        <v>36783278</v>
      </c>
      <c r="BG50" s="230">
        <f t="shared" si="59"/>
        <v>1.7596000000000001</v>
      </c>
      <c r="BH50" s="231"/>
      <c r="BI50" s="232">
        <v>13535</v>
      </c>
      <c r="BJ50" s="237">
        <f t="shared" si="60"/>
        <v>36.19</v>
      </c>
      <c r="BK50" s="232">
        <v>100107</v>
      </c>
      <c r="BL50" s="238">
        <f t="shared" si="61"/>
        <v>268</v>
      </c>
      <c r="BN50" s="491" t="s">
        <v>464</v>
      </c>
      <c r="BO50" s="492" t="s">
        <v>465</v>
      </c>
      <c r="BP50" s="493">
        <v>0.83830000000000005</v>
      </c>
      <c r="BQ50" s="493">
        <v>0.97940000000000005</v>
      </c>
      <c r="BR50" s="493">
        <v>0.90749999999999997</v>
      </c>
      <c r="BS50" s="126"/>
      <c r="BT50" s="494">
        <v>2007</v>
      </c>
      <c r="BU50" s="120">
        <f t="shared" si="62"/>
        <v>0.93149999999999999</v>
      </c>
      <c r="BV50" s="495"/>
      <c r="BW50" s="496">
        <v>0.46200000000000002</v>
      </c>
      <c r="BX50" s="497">
        <f t="shared" si="63"/>
        <v>0.43</v>
      </c>
      <c r="BY50" s="498">
        <f t="shared" si="64"/>
        <v>0.78469999999999995</v>
      </c>
      <c r="CA50" s="264" t="s">
        <v>464</v>
      </c>
      <c r="CB50" s="265" t="s">
        <v>723</v>
      </c>
      <c r="CC50" s="232">
        <v>30907</v>
      </c>
      <c r="CD50" s="232">
        <v>31959</v>
      </c>
      <c r="CE50" s="232">
        <v>33500</v>
      </c>
      <c r="CF50" s="266">
        <f t="shared" si="65"/>
        <v>32122</v>
      </c>
      <c r="CG50" s="267">
        <f t="shared" si="66"/>
        <v>0.99339999999999995</v>
      </c>
      <c r="CH50" s="263"/>
      <c r="CI50" s="268">
        <f t="shared" si="67"/>
        <v>-1378</v>
      </c>
      <c r="CJ50" s="267">
        <f t="shared" si="68"/>
        <v>-4.1099999999999998E-2</v>
      </c>
      <c r="CL50" s="642" t="s">
        <v>464</v>
      </c>
      <c r="CM50" s="643" t="s">
        <v>723</v>
      </c>
      <c r="CN50" s="644" t="s">
        <v>4</v>
      </c>
      <c r="CO50" s="636"/>
      <c r="CP50" s="645">
        <v>13736</v>
      </c>
      <c r="CQ50" s="645">
        <v>18802573</v>
      </c>
      <c r="CR50" s="645">
        <v>0</v>
      </c>
      <c r="CS50" s="647">
        <f t="shared" si="69"/>
        <v>18802573</v>
      </c>
      <c r="CT50" s="648">
        <f t="shared" si="70"/>
        <v>1368.85</v>
      </c>
      <c r="CU50" s="649"/>
      <c r="CV50" s="21" t="str">
        <f t="shared" si="71"/>
        <v/>
      </c>
      <c r="CW50" s="121" t="str">
        <f t="shared" si="72"/>
        <v/>
      </c>
      <c r="CX50" s="19" t="str">
        <f t="shared" si="73"/>
        <v/>
      </c>
      <c r="CY50" s="14"/>
      <c r="CZ50" s="650">
        <v>0.43</v>
      </c>
      <c r="DA50" s="653" t="str">
        <f t="shared" si="74"/>
        <v/>
      </c>
      <c r="DB50" s="641"/>
      <c r="DC50" s="19" t="str">
        <f t="shared" si="75"/>
        <v/>
      </c>
      <c r="DE50" s="680" t="s">
        <v>464</v>
      </c>
      <c r="DF50" s="681" t="s">
        <v>465</v>
      </c>
      <c r="DG50" s="670" t="s">
        <v>653</v>
      </c>
      <c r="DH50" s="671" t="s">
        <v>4</v>
      </c>
      <c r="DI50" s="672"/>
      <c r="DJ50" s="673">
        <v>0.46200000000000002</v>
      </c>
      <c r="DK50" s="722">
        <v>0.97940000000000005</v>
      </c>
      <c r="DL50" s="682">
        <f t="shared" si="76"/>
        <v>0.45200000000000001</v>
      </c>
      <c r="DM50" s="683" t="str">
        <f t="shared" si="77"/>
        <v xml:space="preserve"> </v>
      </c>
      <c r="DN50" s="684"/>
      <c r="DO50" s="676">
        <v>0.46200000000000002</v>
      </c>
      <c r="DP50" s="677">
        <v>0.93149999999999999</v>
      </c>
      <c r="DQ50" s="682">
        <f t="shared" si="78"/>
        <v>0.43</v>
      </c>
      <c r="DR50" s="679">
        <f t="shared" si="79"/>
        <v>0.43</v>
      </c>
      <c r="DS50" s="352"/>
      <c r="DT50" s="701" t="str">
        <f t="shared" si="80"/>
        <v xml:space="preserve"> </v>
      </c>
      <c r="DU50" s="692"/>
      <c r="DV50" s="702"/>
      <c r="DX50" s="54" t="s">
        <v>400</v>
      </c>
      <c r="DY50" s="83" t="s">
        <v>400</v>
      </c>
      <c r="DZ50" s="54" t="s">
        <v>901</v>
      </c>
      <c r="EA50" s="55" t="s">
        <v>666</v>
      </c>
      <c r="EB50" s="404">
        <v>6719</v>
      </c>
      <c r="EC50" s="51"/>
      <c r="ED50" s="50">
        <f t="shared" si="38"/>
        <v>6719</v>
      </c>
      <c r="EE50" s="50"/>
      <c r="EF50" s="51"/>
      <c r="EG50" s="52">
        <f>ED50/EE52</f>
        <v>0.71562466716370221</v>
      </c>
      <c r="EH50" s="51"/>
      <c r="EI50" s="405">
        <v>4980301</v>
      </c>
      <c r="EJ50" s="50"/>
      <c r="EK50" s="50">
        <f>ROUND(EI50*EG50,0)</f>
        <v>3564026</v>
      </c>
      <c r="EL50" s="50">
        <f>EK50+EK51+EK52</f>
        <v>4980301</v>
      </c>
      <c r="EM50" s="159">
        <f>EL50-EI50</f>
        <v>0</v>
      </c>
      <c r="EN50" s="159"/>
      <c r="EO50" s="49"/>
      <c r="EP50" s="356"/>
      <c r="EQ50" s="356"/>
      <c r="ER50" s="356"/>
      <c r="ES50" s="302" t="s">
        <v>428</v>
      </c>
      <c r="ET50" s="301" t="s">
        <v>429</v>
      </c>
      <c r="EU50" s="303">
        <v>0</v>
      </c>
      <c r="EX50" s="310"/>
    </row>
    <row r="51" spans="1:154" ht="15">
      <c r="A51" s="77" t="s">
        <v>466</v>
      </c>
      <c r="B51" s="7" t="s">
        <v>467</v>
      </c>
      <c r="C51" s="218">
        <v>3124</v>
      </c>
      <c r="D51" s="218">
        <v>3124</v>
      </c>
      <c r="E51" s="218">
        <v>0</v>
      </c>
      <c r="F51" s="8">
        <f t="shared" si="43"/>
        <v>3124</v>
      </c>
      <c r="G51" s="8"/>
      <c r="H51" s="417">
        <f t="shared" si="44"/>
        <v>3124</v>
      </c>
      <c r="I51" s="12"/>
      <c r="K51" s="430" t="s">
        <v>466</v>
      </c>
      <c r="L51" s="431" t="s">
        <v>467</v>
      </c>
      <c r="M51" s="432">
        <v>877817905</v>
      </c>
      <c r="N51" s="432" t="s">
        <v>659</v>
      </c>
      <c r="O51" s="434">
        <f t="shared" si="39"/>
        <v>877817905</v>
      </c>
      <c r="P51" s="707">
        <v>2003</v>
      </c>
      <c r="Q51" s="436">
        <v>0.8548</v>
      </c>
      <c r="R51" s="100">
        <v>1026927825</v>
      </c>
      <c r="S51" s="438" t="str">
        <f t="shared" si="40"/>
        <v>NA</v>
      </c>
      <c r="T51" s="432">
        <v>43621484</v>
      </c>
      <c r="U51" s="432">
        <v>279758133</v>
      </c>
      <c r="V51" s="437">
        <f t="shared" si="45"/>
        <v>1350307442</v>
      </c>
      <c r="X51" s="466" t="s">
        <v>466</v>
      </c>
      <c r="Y51" s="467" t="s">
        <v>467</v>
      </c>
      <c r="Z51" s="468">
        <v>1350307442</v>
      </c>
      <c r="AA51" s="469">
        <f t="shared" si="46"/>
        <v>7575224.7496200008</v>
      </c>
      <c r="AB51" s="468">
        <v>5025921</v>
      </c>
      <c r="AC51" s="468">
        <v>188177</v>
      </c>
      <c r="AD51" s="37">
        <f t="shared" si="47"/>
        <v>12789322.749620002</v>
      </c>
      <c r="AE51" s="714">
        <v>3124</v>
      </c>
      <c r="AF51" s="467">
        <f t="shared" si="48"/>
        <v>4094</v>
      </c>
      <c r="AG51" s="471">
        <f t="shared" si="49"/>
        <v>0.78939999999999999</v>
      </c>
      <c r="AI51" s="552" t="s">
        <v>466</v>
      </c>
      <c r="AJ51" s="553" t="s">
        <v>467</v>
      </c>
      <c r="AK51" s="541">
        <v>12613782.782160001</v>
      </c>
      <c r="AL51" s="541">
        <v>3124</v>
      </c>
      <c r="AM51" s="554">
        <f t="shared" si="50"/>
        <v>4038</v>
      </c>
      <c r="AN51" s="555">
        <f t="shared" si="51"/>
        <v>0.79239999999999999</v>
      </c>
      <c r="AO51" s="556">
        <v>0.18290000000000001</v>
      </c>
      <c r="AP51" s="557">
        <v>0.73070000000000002</v>
      </c>
      <c r="AQ51" s="555">
        <f t="shared" si="52"/>
        <v>0.70069999999999999</v>
      </c>
      <c r="AR51" s="558">
        <f t="shared" si="53"/>
        <v>0.70069999999999999</v>
      </c>
      <c r="AS51" s="559">
        <f t="shared" si="54"/>
        <v>1146.0899999999999</v>
      </c>
      <c r="AT51" s="560">
        <f t="shared" si="55"/>
        <v>489.55000000000018</v>
      </c>
      <c r="AU51" s="561">
        <f t="shared" si="56"/>
        <v>1529354</v>
      </c>
      <c r="AV51" s="717">
        <v>1</v>
      </c>
      <c r="AW51" s="554">
        <f t="shared" si="82"/>
        <v>1529354</v>
      </c>
      <c r="AX51" s="563" t="s">
        <v>653</v>
      </c>
      <c r="AY51" s="204">
        <f t="shared" si="57"/>
        <v>0</v>
      </c>
      <c r="AZ51" s="554">
        <f t="shared" si="81"/>
        <v>1529354</v>
      </c>
      <c r="BB51" s="234" t="s">
        <v>466</v>
      </c>
      <c r="BC51" s="235" t="s">
        <v>724</v>
      </c>
      <c r="BD51" s="227">
        <v>1350307442</v>
      </c>
      <c r="BE51" s="718">
        <v>353.25799999999998</v>
      </c>
      <c r="BF51" s="236">
        <f t="shared" si="58"/>
        <v>3822440</v>
      </c>
      <c r="BG51" s="230">
        <f t="shared" si="59"/>
        <v>0.18290000000000001</v>
      </c>
      <c r="BH51" s="231"/>
      <c r="BI51" s="232">
        <v>3173</v>
      </c>
      <c r="BJ51" s="237">
        <f t="shared" si="60"/>
        <v>8.98</v>
      </c>
      <c r="BK51" s="232">
        <v>23878</v>
      </c>
      <c r="BL51" s="238">
        <f t="shared" si="61"/>
        <v>68</v>
      </c>
      <c r="BN51" s="491" t="s">
        <v>466</v>
      </c>
      <c r="BO51" s="492" t="s">
        <v>467</v>
      </c>
      <c r="BP51" s="493">
        <v>0.98509999999999998</v>
      </c>
      <c r="BQ51" s="493">
        <v>0.82310000000000005</v>
      </c>
      <c r="BR51" s="493">
        <v>0.83240000000000003</v>
      </c>
      <c r="BS51" s="126"/>
      <c r="BT51" s="494">
        <v>2003</v>
      </c>
      <c r="BU51" s="120">
        <f t="shared" si="62"/>
        <v>0.8548</v>
      </c>
      <c r="BV51" s="495"/>
      <c r="BW51" s="496">
        <v>0.91</v>
      </c>
      <c r="BX51" s="497">
        <f t="shared" si="63"/>
        <v>0.77800000000000002</v>
      </c>
      <c r="BY51" s="498">
        <f t="shared" si="64"/>
        <v>1.4197</v>
      </c>
      <c r="CA51" s="264" t="s">
        <v>466</v>
      </c>
      <c r="CB51" s="265" t="s">
        <v>724</v>
      </c>
      <c r="CC51" s="232">
        <v>22501</v>
      </c>
      <c r="CD51" s="232">
        <v>23460</v>
      </c>
      <c r="CE51" s="232">
        <v>24923</v>
      </c>
      <c r="CF51" s="266">
        <f t="shared" si="65"/>
        <v>23628</v>
      </c>
      <c r="CG51" s="267">
        <f t="shared" si="66"/>
        <v>0.73070000000000002</v>
      </c>
      <c r="CH51" s="263"/>
      <c r="CI51" s="268">
        <f t="shared" si="67"/>
        <v>-1295</v>
      </c>
      <c r="CJ51" s="267">
        <f t="shared" si="68"/>
        <v>-5.1999999999999998E-2</v>
      </c>
      <c r="CL51" s="642" t="s">
        <v>466</v>
      </c>
      <c r="CM51" s="643" t="s">
        <v>724</v>
      </c>
      <c r="CN51" s="644">
        <v>0.70069999999999999</v>
      </c>
      <c r="CO51" s="636"/>
      <c r="CP51" s="645">
        <v>3124</v>
      </c>
      <c r="CQ51" s="645">
        <v>4051983</v>
      </c>
      <c r="CR51" s="645">
        <v>0</v>
      </c>
      <c r="CS51" s="647">
        <f t="shared" si="69"/>
        <v>4051983</v>
      </c>
      <c r="CT51" s="648">
        <f t="shared" si="70"/>
        <v>1297.05</v>
      </c>
      <c r="CU51" s="649"/>
      <c r="CV51" s="21">
        <f t="shared" si="71"/>
        <v>1146.0899999999999</v>
      </c>
      <c r="CW51" s="121">
        <f t="shared" si="72"/>
        <v>489.55000000000018</v>
      </c>
      <c r="CX51" s="19">
        <f t="shared" si="73"/>
        <v>1</v>
      </c>
      <c r="CY51" s="14"/>
      <c r="CZ51" s="650">
        <v>0.77800000000000002</v>
      </c>
      <c r="DA51" s="653">
        <f t="shared" si="74"/>
        <v>1</v>
      </c>
      <c r="DB51" s="641"/>
      <c r="DC51" s="19">
        <f t="shared" si="75"/>
        <v>1</v>
      </c>
      <c r="DE51" s="680" t="s">
        <v>466</v>
      </c>
      <c r="DF51" s="681" t="s">
        <v>467</v>
      </c>
      <c r="DG51" s="670" t="s">
        <v>201</v>
      </c>
      <c r="DH51" s="671">
        <v>1</v>
      </c>
      <c r="DI51" s="672"/>
      <c r="DJ51" s="673">
        <v>0.91</v>
      </c>
      <c r="DK51" s="722">
        <v>0.90029999999999999</v>
      </c>
      <c r="DL51" s="682">
        <f t="shared" si="76"/>
        <v>0.81899999999999995</v>
      </c>
      <c r="DM51" s="683">
        <f t="shared" si="77"/>
        <v>0.81899999999999995</v>
      </c>
      <c r="DN51" s="684"/>
      <c r="DO51" s="676">
        <v>0.91</v>
      </c>
      <c r="DP51" s="677">
        <v>0.8548</v>
      </c>
      <c r="DQ51" s="682">
        <f t="shared" si="78"/>
        <v>0.77800000000000002</v>
      </c>
      <c r="DR51" s="679" t="str">
        <f t="shared" si="79"/>
        <v xml:space="preserve"> </v>
      </c>
      <c r="DS51" s="352"/>
      <c r="DT51" s="701" t="str">
        <f t="shared" si="80"/>
        <v xml:space="preserve"> </v>
      </c>
      <c r="DU51" s="692"/>
      <c r="DV51" s="702"/>
      <c r="DX51" s="54" t="s">
        <v>400</v>
      </c>
      <c r="DY51" s="83" t="s">
        <v>46</v>
      </c>
      <c r="DZ51" s="54" t="s">
        <v>901</v>
      </c>
      <c r="EA51" s="55" t="s">
        <v>47</v>
      </c>
      <c r="EB51" s="404">
        <v>2272</v>
      </c>
      <c r="EC51" s="51"/>
      <c r="ED51" s="50">
        <f t="shared" si="38"/>
        <v>2272</v>
      </c>
      <c r="EE51" s="50"/>
      <c r="EF51" s="51"/>
      <c r="EG51" s="52">
        <f>ED51/EE52</f>
        <v>0.24198530194908935</v>
      </c>
      <c r="EH51" s="51"/>
      <c r="EI51" s="405">
        <v>0</v>
      </c>
      <c r="EJ51" s="50"/>
      <c r="EK51" s="50">
        <f>ROUND(EI50*EG51,0)</f>
        <v>1205160</v>
      </c>
      <c r="EL51" s="53"/>
      <c r="EM51" s="159"/>
      <c r="EN51" s="159"/>
      <c r="EO51" s="49"/>
      <c r="EP51" s="356"/>
      <c r="EQ51" s="356"/>
      <c r="ER51" s="356"/>
      <c r="ES51" s="302" t="s">
        <v>430</v>
      </c>
      <c r="ET51" s="301" t="s">
        <v>431</v>
      </c>
      <c r="EU51" s="303">
        <v>4386470</v>
      </c>
      <c r="EX51" s="310"/>
    </row>
    <row r="52" spans="1:154" ht="15">
      <c r="A52" s="77" t="s">
        <v>468</v>
      </c>
      <c r="B52" s="7" t="s">
        <v>469</v>
      </c>
      <c r="C52" s="218">
        <v>7991</v>
      </c>
      <c r="D52" s="218">
        <v>7991</v>
      </c>
      <c r="E52" s="218">
        <v>0</v>
      </c>
      <c r="F52" s="8">
        <f t="shared" si="43"/>
        <v>7991</v>
      </c>
      <c r="G52" s="8"/>
      <c r="H52" s="417">
        <f t="shared" si="44"/>
        <v>7991</v>
      </c>
      <c r="I52" s="12"/>
      <c r="K52" s="430" t="s">
        <v>468</v>
      </c>
      <c r="L52" s="431" t="s">
        <v>469</v>
      </c>
      <c r="M52" s="432">
        <v>1820602970</v>
      </c>
      <c r="N52" s="432">
        <v>79529870</v>
      </c>
      <c r="O52" s="434">
        <f t="shared" si="39"/>
        <v>1741073100</v>
      </c>
      <c r="P52" s="707">
        <v>2006</v>
      </c>
      <c r="Q52" s="436">
        <v>0.96630000000000005</v>
      </c>
      <c r="R52" s="100">
        <v>1801793542</v>
      </c>
      <c r="S52" s="438">
        <f t="shared" si="40"/>
        <v>79529870</v>
      </c>
      <c r="T52" s="432">
        <v>59932860</v>
      </c>
      <c r="U52" s="432">
        <v>429517403</v>
      </c>
      <c r="V52" s="437">
        <f t="shared" si="45"/>
        <v>2370773675</v>
      </c>
      <c r="X52" s="466" t="s">
        <v>468</v>
      </c>
      <c r="Y52" s="467" t="s">
        <v>469</v>
      </c>
      <c r="Z52" s="468">
        <v>2370773675</v>
      </c>
      <c r="AA52" s="469">
        <f t="shared" si="46"/>
        <v>13300040.316750001</v>
      </c>
      <c r="AB52" s="468">
        <v>7129994</v>
      </c>
      <c r="AC52" s="468">
        <v>342560</v>
      </c>
      <c r="AD52" s="37">
        <f t="shared" si="47"/>
        <v>20772594.316750001</v>
      </c>
      <c r="AE52" s="714">
        <v>7991</v>
      </c>
      <c r="AF52" s="467">
        <f t="shared" si="48"/>
        <v>2599</v>
      </c>
      <c r="AG52" s="471">
        <f t="shared" si="49"/>
        <v>0.50119999999999998</v>
      </c>
      <c r="AI52" s="552" t="s">
        <v>468</v>
      </c>
      <c r="AJ52" s="553" t="s">
        <v>469</v>
      </c>
      <c r="AK52" s="541">
        <v>20464393.739</v>
      </c>
      <c r="AL52" s="541">
        <v>7991</v>
      </c>
      <c r="AM52" s="554">
        <f t="shared" si="50"/>
        <v>2561</v>
      </c>
      <c r="AN52" s="555">
        <f t="shared" si="51"/>
        <v>0.50260000000000005</v>
      </c>
      <c r="AO52" s="556">
        <v>0.28989999999999999</v>
      </c>
      <c r="AP52" s="557">
        <v>0.6976</v>
      </c>
      <c r="AQ52" s="555">
        <f t="shared" si="52"/>
        <v>0.57880000000000009</v>
      </c>
      <c r="AR52" s="558">
        <f t="shared" si="53"/>
        <v>0.57880000000000009</v>
      </c>
      <c r="AS52" s="559">
        <f t="shared" si="54"/>
        <v>946.71</v>
      </c>
      <c r="AT52" s="560">
        <f t="shared" si="55"/>
        <v>688.93000000000006</v>
      </c>
      <c r="AU52" s="561">
        <f t="shared" si="56"/>
        <v>5505240</v>
      </c>
      <c r="AV52" s="717">
        <v>1</v>
      </c>
      <c r="AW52" s="554">
        <f t="shared" si="82"/>
        <v>5505240</v>
      </c>
      <c r="AX52" s="563" t="s">
        <v>653</v>
      </c>
      <c r="AY52" s="204">
        <f t="shared" si="57"/>
        <v>0</v>
      </c>
      <c r="AZ52" s="554">
        <f t="shared" si="81"/>
        <v>5505240</v>
      </c>
      <c r="BB52" s="234" t="s">
        <v>468</v>
      </c>
      <c r="BC52" s="235" t="s">
        <v>725</v>
      </c>
      <c r="BD52" s="227">
        <v>2370773675</v>
      </c>
      <c r="BE52" s="718">
        <v>391.21499999999997</v>
      </c>
      <c r="BF52" s="236">
        <f t="shared" si="58"/>
        <v>6060028</v>
      </c>
      <c r="BG52" s="230">
        <f t="shared" si="59"/>
        <v>0.28989999999999999</v>
      </c>
      <c r="BH52" s="231"/>
      <c r="BI52" s="232">
        <v>7807</v>
      </c>
      <c r="BJ52" s="237">
        <f t="shared" si="60"/>
        <v>19.96</v>
      </c>
      <c r="BK52" s="232">
        <v>42202</v>
      </c>
      <c r="BL52" s="238">
        <f t="shared" si="61"/>
        <v>108</v>
      </c>
      <c r="BN52" s="491" t="s">
        <v>468</v>
      </c>
      <c r="BO52" s="492" t="s">
        <v>469</v>
      </c>
      <c r="BP52" s="493">
        <v>1</v>
      </c>
      <c r="BQ52" s="493">
        <v>0.96540000000000004</v>
      </c>
      <c r="BR52" s="493">
        <v>0.9556</v>
      </c>
      <c r="BS52" s="126"/>
      <c r="BT52" s="494">
        <v>2006</v>
      </c>
      <c r="BU52" s="120">
        <f t="shared" si="62"/>
        <v>0.96630000000000005</v>
      </c>
      <c r="BV52" s="495"/>
      <c r="BW52" s="496">
        <v>0.7</v>
      </c>
      <c r="BX52" s="497">
        <f t="shared" si="63"/>
        <v>0.67600000000000005</v>
      </c>
      <c r="BY52" s="498">
        <f t="shared" si="64"/>
        <v>1.2336</v>
      </c>
      <c r="CA52" s="264" t="s">
        <v>468</v>
      </c>
      <c r="CB52" s="265" t="s">
        <v>725</v>
      </c>
      <c r="CC52" s="232">
        <v>21276</v>
      </c>
      <c r="CD52" s="232">
        <v>22347</v>
      </c>
      <c r="CE52" s="232">
        <v>24050</v>
      </c>
      <c r="CF52" s="266">
        <f t="shared" si="65"/>
        <v>22557.666666666668</v>
      </c>
      <c r="CG52" s="267">
        <f t="shared" si="66"/>
        <v>0.6976</v>
      </c>
      <c r="CH52" s="263"/>
      <c r="CI52" s="268">
        <f t="shared" si="67"/>
        <v>-1492.3333333333321</v>
      </c>
      <c r="CJ52" s="267">
        <f t="shared" si="68"/>
        <v>-6.2100000000000002E-2</v>
      </c>
      <c r="CL52" s="642" t="s">
        <v>468</v>
      </c>
      <c r="CM52" s="643" t="s">
        <v>725</v>
      </c>
      <c r="CN52" s="644">
        <v>0.57880000000000009</v>
      </c>
      <c r="CO52" s="636"/>
      <c r="CP52" s="645">
        <v>7991</v>
      </c>
      <c r="CQ52" s="645">
        <v>3700000</v>
      </c>
      <c r="CR52" s="645">
        <v>0</v>
      </c>
      <c r="CS52" s="647">
        <f t="shared" si="69"/>
        <v>3700000</v>
      </c>
      <c r="CT52" s="648">
        <f t="shared" si="70"/>
        <v>463.02</v>
      </c>
      <c r="CU52" s="649"/>
      <c r="CV52" s="21">
        <f t="shared" si="71"/>
        <v>946.71</v>
      </c>
      <c r="CW52" s="121">
        <f t="shared" si="72"/>
        <v>688.93000000000006</v>
      </c>
      <c r="CX52" s="19">
        <f t="shared" si="73"/>
        <v>0.48899999999999999</v>
      </c>
      <c r="CY52" s="14"/>
      <c r="CZ52" s="650">
        <v>0.67600000000000005</v>
      </c>
      <c r="DA52" s="653">
        <f t="shared" si="74"/>
        <v>1</v>
      </c>
      <c r="DB52" s="641"/>
      <c r="DC52" s="19">
        <f t="shared" si="75"/>
        <v>1</v>
      </c>
      <c r="DE52" s="680" t="s">
        <v>468</v>
      </c>
      <c r="DF52" s="681" t="s">
        <v>469</v>
      </c>
      <c r="DG52" s="670" t="s">
        <v>201</v>
      </c>
      <c r="DH52" s="671">
        <v>1</v>
      </c>
      <c r="DI52" s="672"/>
      <c r="DJ52" s="673">
        <v>0.7</v>
      </c>
      <c r="DK52" s="722">
        <v>0.97689999999999999</v>
      </c>
      <c r="DL52" s="682">
        <f t="shared" si="76"/>
        <v>0.68400000000000005</v>
      </c>
      <c r="DM52" s="683">
        <f t="shared" si="77"/>
        <v>0.68400000000000005</v>
      </c>
      <c r="DN52" s="684"/>
      <c r="DO52" s="676">
        <v>0.7</v>
      </c>
      <c r="DP52" s="677">
        <v>0.96630000000000005</v>
      </c>
      <c r="DQ52" s="682">
        <f t="shared" si="78"/>
        <v>0.67600000000000005</v>
      </c>
      <c r="DR52" s="679" t="str">
        <f t="shared" si="79"/>
        <v xml:space="preserve"> </v>
      </c>
      <c r="DS52" s="352"/>
      <c r="DT52" s="701" t="str">
        <f t="shared" si="80"/>
        <v xml:space="preserve"> </v>
      </c>
      <c r="DU52" s="692"/>
      <c r="DV52" s="702"/>
      <c r="DX52" s="706" t="s">
        <v>400</v>
      </c>
      <c r="DY52" s="84" t="s">
        <v>294</v>
      </c>
      <c r="DZ52" s="60" t="s">
        <v>8</v>
      </c>
      <c r="EA52" s="61" t="s">
        <v>295</v>
      </c>
      <c r="EB52" s="404">
        <v>398</v>
      </c>
      <c r="EC52" s="62"/>
      <c r="ED52" s="50">
        <f t="shared" si="38"/>
        <v>398</v>
      </c>
      <c r="EE52" s="63">
        <f>SUM(ED50:ED52)</f>
        <v>9389</v>
      </c>
      <c r="EF52" s="62"/>
      <c r="EG52" s="64">
        <f>ED52/EE52</f>
        <v>4.2390030887208434E-2</v>
      </c>
      <c r="EH52" s="62"/>
      <c r="EI52" s="405">
        <v>0</v>
      </c>
      <c r="EJ52" s="63"/>
      <c r="EK52" s="63">
        <f>ROUND(EI50*EG52,0)</f>
        <v>211115</v>
      </c>
      <c r="EL52" s="65"/>
      <c r="EM52" s="160"/>
      <c r="EN52" s="160"/>
      <c r="EO52" s="128"/>
      <c r="EP52" s="356"/>
      <c r="EQ52" s="356"/>
      <c r="ER52" s="356"/>
      <c r="ES52" s="302" t="s">
        <v>432</v>
      </c>
      <c r="ET52" s="301" t="s">
        <v>455</v>
      </c>
      <c r="EU52" s="303">
        <v>2231685</v>
      </c>
      <c r="EX52" s="310"/>
    </row>
    <row r="53" spans="1:154" ht="15">
      <c r="A53" s="77" t="s">
        <v>470</v>
      </c>
      <c r="B53" s="7" t="s">
        <v>471</v>
      </c>
      <c r="C53" s="218">
        <v>604</v>
      </c>
      <c r="D53" s="218">
        <v>604</v>
      </c>
      <c r="E53" s="218">
        <v>0</v>
      </c>
      <c r="F53" s="8">
        <f t="shared" si="43"/>
        <v>604</v>
      </c>
      <c r="G53" s="8"/>
      <c r="H53" s="417">
        <f t="shared" si="44"/>
        <v>604</v>
      </c>
      <c r="I53" s="12"/>
      <c r="K53" s="430" t="s">
        <v>470</v>
      </c>
      <c r="L53" s="431" t="s">
        <v>471</v>
      </c>
      <c r="M53" s="432">
        <v>709536132</v>
      </c>
      <c r="N53" s="432">
        <v>60546715</v>
      </c>
      <c r="O53" s="434">
        <f t="shared" si="39"/>
        <v>648989417</v>
      </c>
      <c r="P53" s="707">
        <v>2003</v>
      </c>
      <c r="Q53" s="436">
        <v>0.6986</v>
      </c>
      <c r="R53" s="100">
        <v>928985710</v>
      </c>
      <c r="S53" s="438">
        <f t="shared" si="40"/>
        <v>60546715</v>
      </c>
      <c r="T53" s="432">
        <v>15908481</v>
      </c>
      <c r="U53" s="432">
        <v>77073486</v>
      </c>
      <c r="V53" s="437">
        <f t="shared" si="45"/>
        <v>1082514392</v>
      </c>
      <c r="X53" s="466" t="s">
        <v>470</v>
      </c>
      <c r="Y53" s="467" t="s">
        <v>471</v>
      </c>
      <c r="Z53" s="468">
        <v>1082514392</v>
      </c>
      <c r="AA53" s="469">
        <f t="shared" si="46"/>
        <v>6072905.73912</v>
      </c>
      <c r="AB53" s="468">
        <v>1616785</v>
      </c>
      <c r="AC53" s="468">
        <v>80758</v>
      </c>
      <c r="AD53" s="37">
        <f t="shared" si="47"/>
        <v>7770448.73912</v>
      </c>
      <c r="AE53" s="714">
        <v>604</v>
      </c>
      <c r="AF53" s="467">
        <f t="shared" si="48"/>
        <v>12865</v>
      </c>
      <c r="AG53" s="471">
        <f t="shared" si="49"/>
        <v>2.4807000000000001</v>
      </c>
      <c r="AI53" s="552" t="s">
        <v>470</v>
      </c>
      <c r="AJ53" s="553" t="s">
        <v>471</v>
      </c>
      <c r="AK53" s="541">
        <v>7629721.8681600001</v>
      </c>
      <c r="AL53" s="541">
        <v>604</v>
      </c>
      <c r="AM53" s="554">
        <f t="shared" si="50"/>
        <v>12632</v>
      </c>
      <c r="AN53" s="555">
        <f t="shared" si="51"/>
        <v>2.4788000000000001</v>
      </c>
      <c r="AO53" s="556">
        <v>8.4500000000000006E-2</v>
      </c>
      <c r="AP53" s="557">
        <v>0.77200000000000002</v>
      </c>
      <c r="AQ53" s="555">
        <f t="shared" si="52"/>
        <v>1.3859999999999999</v>
      </c>
      <c r="AR53" s="558" t="str">
        <f t="shared" si="53"/>
        <v/>
      </c>
      <c r="AS53" s="559" t="str">
        <f t="shared" si="54"/>
        <v/>
      </c>
      <c r="AT53" s="560" t="str">
        <f t="shared" si="55"/>
        <v/>
      </c>
      <c r="AU53" s="561">
        <f t="shared" si="56"/>
        <v>0</v>
      </c>
      <c r="AV53" s="717" t="s">
        <v>4</v>
      </c>
      <c r="AW53" s="554">
        <f t="shared" si="82"/>
        <v>0</v>
      </c>
      <c r="AX53" s="563" t="s">
        <v>653</v>
      </c>
      <c r="AY53" s="204">
        <f t="shared" si="57"/>
        <v>0</v>
      </c>
      <c r="AZ53" s="554">
        <f t="shared" si="81"/>
        <v>0</v>
      </c>
      <c r="BB53" s="234" t="s">
        <v>470</v>
      </c>
      <c r="BC53" s="235" t="s">
        <v>726</v>
      </c>
      <c r="BD53" s="227">
        <v>1082514392</v>
      </c>
      <c r="BE53" s="718">
        <v>612.79499999999996</v>
      </c>
      <c r="BF53" s="236">
        <f t="shared" si="58"/>
        <v>1766520</v>
      </c>
      <c r="BG53" s="230">
        <f t="shared" si="59"/>
        <v>8.4500000000000006E-2</v>
      </c>
      <c r="BH53" s="231"/>
      <c r="BI53" s="232">
        <v>626</v>
      </c>
      <c r="BJ53" s="237">
        <f t="shared" si="60"/>
        <v>1.02</v>
      </c>
      <c r="BK53" s="232">
        <v>5511</v>
      </c>
      <c r="BL53" s="238">
        <f t="shared" si="61"/>
        <v>9</v>
      </c>
      <c r="BN53" s="491" t="s">
        <v>470</v>
      </c>
      <c r="BO53" s="492" t="s">
        <v>471</v>
      </c>
      <c r="BP53" s="493">
        <v>0.69240000000000002</v>
      </c>
      <c r="BQ53" s="493">
        <v>0.66320000000000001</v>
      </c>
      <c r="BR53" s="493">
        <v>0.72430000000000005</v>
      </c>
      <c r="BS53" s="126"/>
      <c r="BT53" s="494">
        <v>2003</v>
      </c>
      <c r="BU53" s="120">
        <f t="shared" si="62"/>
        <v>0.6986</v>
      </c>
      <c r="BV53" s="495"/>
      <c r="BW53" s="496">
        <v>0.71499999999999997</v>
      </c>
      <c r="BX53" s="497">
        <f t="shared" si="63"/>
        <v>0.499</v>
      </c>
      <c r="BY53" s="498">
        <f t="shared" si="64"/>
        <v>0.91059999999999997</v>
      </c>
      <c r="CA53" s="264" t="s">
        <v>470</v>
      </c>
      <c r="CB53" s="265" t="s">
        <v>726</v>
      </c>
      <c r="CC53" s="232">
        <v>23971</v>
      </c>
      <c r="CD53" s="232">
        <v>23608</v>
      </c>
      <c r="CE53" s="232">
        <v>27312</v>
      </c>
      <c r="CF53" s="266">
        <f t="shared" si="65"/>
        <v>24963.666666666668</v>
      </c>
      <c r="CG53" s="267">
        <f t="shared" si="66"/>
        <v>0.77200000000000002</v>
      </c>
      <c r="CH53" s="263"/>
      <c r="CI53" s="268">
        <f t="shared" si="67"/>
        <v>-2348.3333333333321</v>
      </c>
      <c r="CJ53" s="267">
        <f t="shared" si="68"/>
        <v>-8.5999999999999993E-2</v>
      </c>
      <c r="CL53" s="642" t="s">
        <v>470</v>
      </c>
      <c r="CM53" s="643" t="s">
        <v>726</v>
      </c>
      <c r="CN53" s="644" t="s">
        <v>4</v>
      </c>
      <c r="CO53" s="636"/>
      <c r="CP53" s="645">
        <v>604</v>
      </c>
      <c r="CQ53" s="645">
        <v>1326333</v>
      </c>
      <c r="CR53" s="645">
        <v>0</v>
      </c>
      <c r="CS53" s="647">
        <f t="shared" si="69"/>
        <v>1326333</v>
      </c>
      <c r="CT53" s="648">
        <f t="shared" si="70"/>
        <v>2195.92</v>
      </c>
      <c r="CU53" s="649"/>
      <c r="CV53" s="21" t="str">
        <f t="shared" si="71"/>
        <v/>
      </c>
      <c r="CW53" s="121" t="str">
        <f t="shared" si="72"/>
        <v/>
      </c>
      <c r="CX53" s="19" t="str">
        <f t="shared" si="73"/>
        <v/>
      </c>
      <c r="CY53" s="14"/>
      <c r="CZ53" s="650">
        <v>0.499</v>
      </c>
      <c r="DA53" s="653" t="str">
        <f t="shared" si="74"/>
        <v/>
      </c>
      <c r="DB53" s="641"/>
      <c r="DC53" s="19" t="str">
        <f t="shared" si="75"/>
        <v/>
      </c>
      <c r="DE53" s="680" t="s">
        <v>470</v>
      </c>
      <c r="DF53" s="681" t="s">
        <v>471</v>
      </c>
      <c r="DG53" s="670" t="s">
        <v>653</v>
      </c>
      <c r="DH53" s="671" t="s">
        <v>4</v>
      </c>
      <c r="DI53" s="672"/>
      <c r="DJ53" s="673">
        <v>0.71499999999999997</v>
      </c>
      <c r="DK53" s="722">
        <v>0.6855</v>
      </c>
      <c r="DL53" s="682">
        <f t="shared" si="76"/>
        <v>0.49</v>
      </c>
      <c r="DM53" s="683" t="str">
        <f t="shared" si="77"/>
        <v xml:space="preserve"> </v>
      </c>
      <c r="DN53" s="684"/>
      <c r="DO53" s="676">
        <v>0.71499999999999997</v>
      </c>
      <c r="DP53" s="677">
        <v>0.6986</v>
      </c>
      <c r="DQ53" s="682">
        <f t="shared" si="78"/>
        <v>0.499</v>
      </c>
      <c r="DR53" s="679">
        <f t="shared" si="79"/>
        <v>0.499</v>
      </c>
      <c r="DS53" s="352"/>
      <c r="DT53" s="701" t="str">
        <f t="shared" si="80"/>
        <v xml:space="preserve"> </v>
      </c>
      <c r="DU53" s="692"/>
      <c r="DV53" s="702"/>
      <c r="DX53" s="66" t="s">
        <v>402</v>
      </c>
      <c r="DY53" s="85" t="s">
        <v>402</v>
      </c>
      <c r="DZ53" s="66" t="s">
        <v>901</v>
      </c>
      <c r="EA53" s="67" t="s">
        <v>403</v>
      </c>
      <c r="EB53" s="404">
        <v>14711</v>
      </c>
      <c r="EC53" s="68"/>
      <c r="ED53" s="69">
        <f t="shared" si="38"/>
        <v>14711</v>
      </c>
      <c r="EE53" s="69">
        <f>SUM(ED53)</f>
        <v>14711</v>
      </c>
      <c r="EF53" s="68"/>
      <c r="EG53" s="70"/>
      <c r="EH53" s="68"/>
      <c r="EI53" s="405">
        <v>1242931</v>
      </c>
      <c r="EJ53" s="69"/>
      <c r="EK53" s="69">
        <f>ROUND(EI53,0)</f>
        <v>1242931</v>
      </c>
      <c r="EL53" s="69">
        <f>EK53</f>
        <v>1242931</v>
      </c>
      <c r="EM53" s="161">
        <f>EL53-EI53</f>
        <v>0</v>
      </c>
      <c r="EN53" s="161"/>
      <c r="EO53" s="129"/>
      <c r="EP53" s="356"/>
      <c r="EQ53" s="356"/>
      <c r="ER53" s="356"/>
      <c r="ES53" s="302" t="s">
        <v>456</v>
      </c>
      <c r="ET53" s="301" t="s">
        <v>457</v>
      </c>
      <c r="EU53" s="303">
        <v>0</v>
      </c>
      <c r="EX53" s="310"/>
    </row>
    <row r="54" spans="1:154" ht="15">
      <c r="A54" s="77" t="s">
        <v>472</v>
      </c>
      <c r="B54" s="7" t="s">
        <v>473</v>
      </c>
      <c r="C54" s="218">
        <v>21356</v>
      </c>
      <c r="D54" s="218">
        <v>29120</v>
      </c>
      <c r="E54" s="218">
        <v>0</v>
      </c>
      <c r="F54" s="8">
        <f t="shared" si="43"/>
        <v>29120</v>
      </c>
      <c r="G54" s="8"/>
      <c r="H54" s="417">
        <f t="shared" si="44"/>
        <v>29120</v>
      </c>
      <c r="I54" s="12"/>
      <c r="K54" s="430" t="s">
        <v>472</v>
      </c>
      <c r="L54" s="431" t="s">
        <v>473</v>
      </c>
      <c r="M54" s="432">
        <v>16512379869</v>
      </c>
      <c r="N54" s="432">
        <v>286013290</v>
      </c>
      <c r="O54" s="434">
        <f t="shared" si="39"/>
        <v>16226366579</v>
      </c>
      <c r="P54" s="707">
        <v>2007</v>
      </c>
      <c r="Q54" s="436">
        <v>0.94530000000000003</v>
      </c>
      <c r="R54" s="100">
        <v>17165308980</v>
      </c>
      <c r="S54" s="438">
        <f t="shared" si="40"/>
        <v>286013290</v>
      </c>
      <c r="T54" s="432">
        <v>319898075</v>
      </c>
      <c r="U54" s="432">
        <v>3191366751</v>
      </c>
      <c r="V54" s="437">
        <f t="shared" si="45"/>
        <v>20962587096</v>
      </c>
      <c r="X54" s="466" t="s">
        <v>472</v>
      </c>
      <c r="Y54" s="467" t="s">
        <v>473</v>
      </c>
      <c r="Z54" s="468">
        <v>20962587096</v>
      </c>
      <c r="AA54" s="469">
        <f t="shared" si="46"/>
        <v>117600113.60856001</v>
      </c>
      <c r="AB54" s="468">
        <v>35070799</v>
      </c>
      <c r="AC54" s="468">
        <v>1496513</v>
      </c>
      <c r="AD54" s="37">
        <f t="shared" si="47"/>
        <v>154167425.60856003</v>
      </c>
      <c r="AE54" s="714">
        <v>29120</v>
      </c>
      <c r="AF54" s="467">
        <f t="shared" si="48"/>
        <v>5294</v>
      </c>
      <c r="AG54" s="471">
        <f t="shared" si="49"/>
        <v>1.0207999999999999</v>
      </c>
      <c r="AI54" s="552" t="s">
        <v>472</v>
      </c>
      <c r="AJ54" s="553" t="s">
        <v>473</v>
      </c>
      <c r="AK54" s="541">
        <v>151442289.28608</v>
      </c>
      <c r="AL54" s="541">
        <v>29120</v>
      </c>
      <c r="AM54" s="554">
        <f t="shared" si="50"/>
        <v>5201</v>
      </c>
      <c r="AN54" s="555">
        <f t="shared" si="51"/>
        <v>1.0206</v>
      </c>
      <c r="AO54" s="556">
        <v>1.7423</v>
      </c>
      <c r="AP54" s="557">
        <v>0.95379999999999998</v>
      </c>
      <c r="AQ54" s="555">
        <f t="shared" si="52"/>
        <v>1.0592999999999999</v>
      </c>
      <c r="AR54" s="558" t="str">
        <f t="shared" si="53"/>
        <v/>
      </c>
      <c r="AS54" s="559" t="str">
        <f t="shared" si="54"/>
        <v/>
      </c>
      <c r="AT54" s="560" t="str">
        <f t="shared" si="55"/>
        <v/>
      </c>
      <c r="AU54" s="561">
        <f t="shared" si="56"/>
        <v>0</v>
      </c>
      <c r="AV54" s="717" t="s">
        <v>4</v>
      </c>
      <c r="AW54" s="554">
        <f t="shared" si="82"/>
        <v>0</v>
      </c>
      <c r="AX54" s="563" t="s">
        <v>653</v>
      </c>
      <c r="AY54" s="204">
        <f t="shared" si="57"/>
        <v>0</v>
      </c>
      <c r="AZ54" s="554">
        <f t="shared" si="81"/>
        <v>0</v>
      </c>
      <c r="BB54" s="234" t="s">
        <v>472</v>
      </c>
      <c r="BC54" s="235" t="s">
        <v>727</v>
      </c>
      <c r="BD54" s="227">
        <v>20962587096</v>
      </c>
      <c r="BE54" s="718">
        <v>575.56799999999998</v>
      </c>
      <c r="BF54" s="236">
        <f t="shared" si="58"/>
        <v>36420696</v>
      </c>
      <c r="BG54" s="230">
        <f t="shared" si="59"/>
        <v>1.7423</v>
      </c>
      <c r="BH54" s="231"/>
      <c r="BI54" s="232">
        <v>28451</v>
      </c>
      <c r="BJ54" s="237">
        <f t="shared" si="60"/>
        <v>49.43</v>
      </c>
      <c r="BK54" s="232">
        <v>145234</v>
      </c>
      <c r="BL54" s="238">
        <f t="shared" si="61"/>
        <v>252</v>
      </c>
      <c r="BN54" s="491" t="s">
        <v>472</v>
      </c>
      <c r="BO54" s="492" t="s">
        <v>473</v>
      </c>
      <c r="BP54" s="493">
        <v>0.90839999999999999</v>
      </c>
      <c r="BQ54" s="493">
        <v>0.99399999999999999</v>
      </c>
      <c r="BR54" s="493">
        <v>0.92100000000000004</v>
      </c>
      <c r="BS54" s="126"/>
      <c r="BT54" s="494">
        <v>2007</v>
      </c>
      <c r="BU54" s="120">
        <f t="shared" si="62"/>
        <v>0.94530000000000003</v>
      </c>
      <c r="BV54" s="495"/>
      <c r="BW54" s="496">
        <v>0.44500000000000001</v>
      </c>
      <c r="BX54" s="497">
        <f t="shared" si="63"/>
        <v>0.42099999999999999</v>
      </c>
      <c r="BY54" s="498">
        <f t="shared" si="64"/>
        <v>0.76819999999999999</v>
      </c>
      <c r="CA54" s="264" t="s">
        <v>472</v>
      </c>
      <c r="CB54" s="265" t="s">
        <v>727</v>
      </c>
      <c r="CC54" s="232">
        <v>30188</v>
      </c>
      <c r="CD54" s="232">
        <v>30619</v>
      </c>
      <c r="CE54" s="232">
        <v>31715</v>
      </c>
      <c r="CF54" s="266">
        <f t="shared" si="65"/>
        <v>30840.666666666668</v>
      </c>
      <c r="CG54" s="267">
        <f t="shared" si="66"/>
        <v>0.95379999999999998</v>
      </c>
      <c r="CH54" s="263"/>
      <c r="CI54" s="268">
        <f t="shared" si="67"/>
        <v>-874.33333333333212</v>
      </c>
      <c r="CJ54" s="267">
        <f t="shared" si="68"/>
        <v>-2.76E-2</v>
      </c>
      <c r="CL54" s="642" t="s">
        <v>472</v>
      </c>
      <c r="CM54" s="643" t="s">
        <v>727</v>
      </c>
      <c r="CN54" s="644" t="s">
        <v>4</v>
      </c>
      <c r="CO54" s="636"/>
      <c r="CP54" s="645">
        <v>29120</v>
      </c>
      <c r="CQ54" s="645">
        <v>37600058</v>
      </c>
      <c r="CR54" s="645">
        <v>2464400</v>
      </c>
      <c r="CS54" s="647">
        <f t="shared" si="69"/>
        <v>40064458</v>
      </c>
      <c r="CT54" s="648">
        <f t="shared" si="70"/>
        <v>1375.84</v>
      </c>
      <c r="CU54" s="649"/>
      <c r="CV54" s="21" t="str">
        <f t="shared" si="71"/>
        <v/>
      </c>
      <c r="CW54" s="121" t="str">
        <f t="shared" si="72"/>
        <v/>
      </c>
      <c r="CX54" s="19" t="str">
        <f t="shared" si="73"/>
        <v/>
      </c>
      <c r="CY54" s="14"/>
      <c r="CZ54" s="650">
        <v>0.42099999999999999</v>
      </c>
      <c r="DA54" s="653" t="str">
        <f t="shared" si="74"/>
        <v/>
      </c>
      <c r="DB54" s="641"/>
      <c r="DC54" s="19" t="str">
        <f t="shared" si="75"/>
        <v/>
      </c>
      <c r="DE54" s="680" t="s">
        <v>472</v>
      </c>
      <c r="DF54" s="681" t="s">
        <v>473</v>
      </c>
      <c r="DG54" s="670" t="s">
        <v>653</v>
      </c>
      <c r="DH54" s="671" t="s">
        <v>4</v>
      </c>
      <c r="DI54" s="672"/>
      <c r="DJ54" s="673">
        <v>0.44500000000000001</v>
      </c>
      <c r="DK54" s="722">
        <v>0.99399999999999999</v>
      </c>
      <c r="DL54" s="682">
        <f t="shared" si="76"/>
        <v>0.442</v>
      </c>
      <c r="DM54" s="683" t="str">
        <f t="shared" si="77"/>
        <v xml:space="preserve"> </v>
      </c>
      <c r="DN54" s="684"/>
      <c r="DO54" s="676">
        <v>0.44500000000000001</v>
      </c>
      <c r="DP54" s="677">
        <v>0.94530000000000003</v>
      </c>
      <c r="DQ54" s="682">
        <f t="shared" si="78"/>
        <v>0.42099999999999999</v>
      </c>
      <c r="DR54" s="679">
        <f t="shared" si="79"/>
        <v>0.42099999999999999</v>
      </c>
      <c r="DS54" s="352"/>
      <c r="DT54" s="701" t="str">
        <f t="shared" si="80"/>
        <v xml:space="preserve"> </v>
      </c>
      <c r="DU54" s="692"/>
      <c r="DV54" s="702"/>
      <c r="DX54" s="71" t="s">
        <v>404</v>
      </c>
      <c r="DY54" s="86" t="s">
        <v>404</v>
      </c>
      <c r="DZ54" s="71" t="s">
        <v>901</v>
      </c>
      <c r="EA54" s="72" t="s">
        <v>667</v>
      </c>
      <c r="EB54" s="404">
        <v>52208</v>
      </c>
      <c r="EC54" s="56"/>
      <c r="ED54" s="57">
        <f t="shared" si="38"/>
        <v>52208</v>
      </c>
      <c r="EE54" s="57"/>
      <c r="EF54" s="56"/>
      <c r="EG54" s="73">
        <f>ED54/EE55</f>
        <v>0.99515840036597913</v>
      </c>
      <c r="EH54" s="56"/>
      <c r="EI54" s="405">
        <v>7705619</v>
      </c>
      <c r="EJ54" s="57"/>
      <c r="EK54" s="57">
        <f>ROUND(EI54*EG54,0)</f>
        <v>7668311</v>
      </c>
      <c r="EL54" s="57">
        <f>EK54+EK55</f>
        <v>7705619</v>
      </c>
      <c r="EM54" s="158">
        <f>EL54-EI54</f>
        <v>0</v>
      </c>
      <c r="EN54" s="158"/>
      <c r="EO54" s="58"/>
      <c r="EP54" s="356"/>
      <c r="EQ54" s="356"/>
      <c r="ER54" s="356"/>
      <c r="ES54" s="302" t="s">
        <v>458</v>
      </c>
      <c r="ET54" s="301" t="s">
        <v>459</v>
      </c>
      <c r="EU54" s="303">
        <v>1833078</v>
      </c>
      <c r="EX54" s="310"/>
    </row>
    <row r="55" spans="1:154" ht="15">
      <c r="A55" s="77" t="s">
        <v>474</v>
      </c>
      <c r="B55" s="7" t="s">
        <v>475</v>
      </c>
      <c r="C55" s="218">
        <v>3648</v>
      </c>
      <c r="D55" s="218">
        <v>3844</v>
      </c>
      <c r="E55" s="218">
        <v>0</v>
      </c>
      <c r="F55" s="8">
        <f t="shared" si="43"/>
        <v>3844</v>
      </c>
      <c r="G55" s="8"/>
      <c r="H55" s="417">
        <f t="shared" si="44"/>
        <v>3844</v>
      </c>
      <c r="I55" s="12"/>
      <c r="K55" s="430" t="s">
        <v>474</v>
      </c>
      <c r="L55" s="431" t="s">
        <v>475</v>
      </c>
      <c r="M55" s="432">
        <v>10268104036</v>
      </c>
      <c r="N55" s="432">
        <v>132015450</v>
      </c>
      <c r="O55" s="434">
        <f t="shared" si="39"/>
        <v>10136088586</v>
      </c>
      <c r="P55" s="707">
        <v>2008</v>
      </c>
      <c r="Q55" s="436">
        <v>1</v>
      </c>
      <c r="R55" s="100">
        <v>10136088586</v>
      </c>
      <c r="S55" s="438">
        <f t="shared" si="40"/>
        <v>132015450</v>
      </c>
      <c r="T55" s="432">
        <v>117625770</v>
      </c>
      <c r="U55" s="432">
        <v>451099760</v>
      </c>
      <c r="V55" s="437">
        <f t="shared" si="45"/>
        <v>10836829566</v>
      </c>
      <c r="X55" s="466" t="s">
        <v>474</v>
      </c>
      <c r="Y55" s="467" t="s">
        <v>475</v>
      </c>
      <c r="Z55" s="468">
        <v>10836829566</v>
      </c>
      <c r="AA55" s="469">
        <f t="shared" si="46"/>
        <v>60794613.865260005</v>
      </c>
      <c r="AB55" s="468">
        <v>10789603</v>
      </c>
      <c r="AC55" s="468">
        <v>276039</v>
      </c>
      <c r="AD55" s="37">
        <f t="shared" si="47"/>
        <v>71860255.865260005</v>
      </c>
      <c r="AE55" s="714">
        <v>3844</v>
      </c>
      <c r="AF55" s="467">
        <f t="shared" si="48"/>
        <v>18694</v>
      </c>
      <c r="AG55" s="471">
        <f t="shared" si="49"/>
        <v>3.6046999999999998</v>
      </c>
      <c r="AI55" s="552" t="s">
        <v>474</v>
      </c>
      <c r="AJ55" s="553" t="s">
        <v>475</v>
      </c>
      <c r="AK55" s="541">
        <v>70451468.021679997</v>
      </c>
      <c r="AL55" s="541">
        <v>3844</v>
      </c>
      <c r="AM55" s="554">
        <f t="shared" si="50"/>
        <v>18328</v>
      </c>
      <c r="AN55" s="555">
        <f t="shared" si="51"/>
        <v>3.5964999999999998</v>
      </c>
      <c r="AO55" s="556">
        <v>1.0564</v>
      </c>
      <c r="AP55" s="557">
        <v>0.81489999999999996</v>
      </c>
      <c r="AQ55" s="555">
        <f t="shared" si="52"/>
        <v>1.9517</v>
      </c>
      <c r="AR55" s="558" t="str">
        <f t="shared" si="53"/>
        <v/>
      </c>
      <c r="AS55" s="559" t="str">
        <f t="shared" si="54"/>
        <v/>
      </c>
      <c r="AT55" s="560" t="str">
        <f t="shared" si="55"/>
        <v/>
      </c>
      <c r="AU55" s="561">
        <f t="shared" si="56"/>
        <v>0</v>
      </c>
      <c r="AV55" s="717" t="s">
        <v>4</v>
      </c>
      <c r="AW55" s="554">
        <f t="shared" si="82"/>
        <v>0</v>
      </c>
      <c r="AX55" s="563" t="s">
        <v>653</v>
      </c>
      <c r="AY55" s="204">
        <f t="shared" si="57"/>
        <v>0</v>
      </c>
      <c r="AZ55" s="554">
        <f t="shared" si="81"/>
        <v>0</v>
      </c>
      <c r="BB55" s="234" t="s">
        <v>474</v>
      </c>
      <c r="BC55" s="235" t="s">
        <v>728</v>
      </c>
      <c r="BD55" s="227">
        <v>10836829566</v>
      </c>
      <c r="BE55" s="718">
        <v>490.714</v>
      </c>
      <c r="BF55" s="236">
        <f t="shared" si="58"/>
        <v>22083799</v>
      </c>
      <c r="BG55" s="230">
        <f t="shared" si="59"/>
        <v>1.0564</v>
      </c>
      <c r="BH55" s="231"/>
      <c r="BI55" s="232">
        <v>3816</v>
      </c>
      <c r="BJ55" s="237">
        <f t="shared" si="60"/>
        <v>7.78</v>
      </c>
      <c r="BK55" s="232">
        <v>36312</v>
      </c>
      <c r="BL55" s="238">
        <f t="shared" si="61"/>
        <v>74</v>
      </c>
      <c r="BN55" s="491" t="s">
        <v>474</v>
      </c>
      <c r="BO55" s="492" t="s">
        <v>475</v>
      </c>
      <c r="BP55" s="493">
        <v>0.92120000000000002</v>
      </c>
      <c r="BQ55" s="493">
        <v>0.87570000000000003</v>
      </c>
      <c r="BR55" s="493">
        <v>1</v>
      </c>
      <c r="BS55" s="126"/>
      <c r="BT55" s="494">
        <v>2008</v>
      </c>
      <c r="BU55" s="120">
        <f t="shared" si="62"/>
        <v>1</v>
      </c>
      <c r="BV55" s="495"/>
      <c r="BW55" s="496">
        <v>0.28000000000000003</v>
      </c>
      <c r="BX55" s="497">
        <f t="shared" si="63"/>
        <v>0.28000000000000003</v>
      </c>
      <c r="BY55" s="498">
        <f t="shared" si="64"/>
        <v>0.51090000000000002</v>
      </c>
      <c r="CA55" s="264" t="s">
        <v>474</v>
      </c>
      <c r="CB55" s="265" t="s">
        <v>728</v>
      </c>
      <c r="CC55" s="232">
        <v>24992</v>
      </c>
      <c r="CD55" s="232">
        <v>26293</v>
      </c>
      <c r="CE55" s="232">
        <v>27762</v>
      </c>
      <c r="CF55" s="266">
        <f t="shared" si="65"/>
        <v>26349</v>
      </c>
      <c r="CG55" s="267">
        <f t="shared" si="66"/>
        <v>0.81489999999999996</v>
      </c>
      <c r="CH55" s="263"/>
      <c r="CI55" s="268">
        <f t="shared" si="67"/>
        <v>-1413</v>
      </c>
      <c r="CJ55" s="267">
        <f t="shared" si="68"/>
        <v>-5.0900000000000001E-2</v>
      </c>
      <c r="CL55" s="642" t="s">
        <v>474</v>
      </c>
      <c r="CM55" s="643" t="s">
        <v>728</v>
      </c>
      <c r="CN55" s="644" t="s">
        <v>4</v>
      </c>
      <c r="CO55" s="636"/>
      <c r="CP55" s="645">
        <v>3844</v>
      </c>
      <c r="CQ55" s="645">
        <v>6260069</v>
      </c>
      <c r="CR55" s="645">
        <v>0</v>
      </c>
      <c r="CS55" s="647">
        <f t="shared" si="69"/>
        <v>6260069</v>
      </c>
      <c r="CT55" s="648">
        <f t="shared" si="70"/>
        <v>1628.53</v>
      </c>
      <c r="CU55" s="649"/>
      <c r="CV55" s="21" t="str">
        <f t="shared" si="71"/>
        <v/>
      </c>
      <c r="CW55" s="121" t="str">
        <f t="shared" si="72"/>
        <v/>
      </c>
      <c r="CX55" s="19" t="str">
        <f t="shared" si="73"/>
        <v/>
      </c>
      <c r="CY55" s="14"/>
      <c r="CZ55" s="650">
        <v>0.28000000000000003</v>
      </c>
      <c r="DA55" s="653" t="str">
        <f t="shared" si="74"/>
        <v/>
      </c>
      <c r="DB55" s="641"/>
      <c r="DC55" s="19" t="str">
        <f t="shared" si="75"/>
        <v/>
      </c>
      <c r="DE55" s="680" t="s">
        <v>474</v>
      </c>
      <c r="DF55" s="681" t="s">
        <v>475</v>
      </c>
      <c r="DG55" s="670" t="s">
        <v>653</v>
      </c>
      <c r="DH55" s="671" t="s">
        <v>4</v>
      </c>
      <c r="DI55" s="672"/>
      <c r="DJ55" s="673">
        <v>0.36</v>
      </c>
      <c r="DK55" s="722">
        <v>0.90369999999999995</v>
      </c>
      <c r="DL55" s="682">
        <f t="shared" si="76"/>
        <v>0.32500000000000001</v>
      </c>
      <c r="DM55" s="683" t="str">
        <f t="shared" si="77"/>
        <v xml:space="preserve"> </v>
      </c>
      <c r="DN55" s="684"/>
      <c r="DO55" s="676">
        <v>0.28000000000000003</v>
      </c>
      <c r="DP55" s="677">
        <v>1</v>
      </c>
      <c r="DQ55" s="682">
        <f t="shared" si="78"/>
        <v>0.28000000000000003</v>
      </c>
      <c r="DR55" s="679">
        <f t="shared" si="79"/>
        <v>0.28000000000000003</v>
      </c>
      <c r="DS55" s="352"/>
      <c r="DT55" s="701" t="str">
        <f t="shared" si="80"/>
        <v xml:space="preserve"> </v>
      </c>
      <c r="DU55" s="692"/>
      <c r="DV55" s="702"/>
      <c r="DX55" s="60" t="s">
        <v>404</v>
      </c>
      <c r="DY55" s="84" t="s">
        <v>56</v>
      </c>
      <c r="DZ55" s="60" t="s">
        <v>8</v>
      </c>
      <c r="EA55" s="61" t="s">
        <v>57</v>
      </c>
      <c r="EB55" s="404">
        <v>254</v>
      </c>
      <c r="EC55" s="62"/>
      <c r="ED55" s="63">
        <f t="shared" si="38"/>
        <v>254</v>
      </c>
      <c r="EE55" s="63">
        <f>SUM(ED54:ED55)</f>
        <v>52462</v>
      </c>
      <c r="EF55" s="62"/>
      <c r="EG55" s="64">
        <f>ED55/EE55</f>
        <v>4.8415996340208153E-3</v>
      </c>
      <c r="EH55" s="62"/>
      <c r="EI55" s="405">
        <v>0</v>
      </c>
      <c r="EJ55" s="63"/>
      <c r="EK55" s="63">
        <f>ROUND(EI54*EG55,0)</f>
        <v>37308</v>
      </c>
      <c r="EL55" s="65"/>
      <c r="EM55" s="160"/>
      <c r="EN55" s="160"/>
      <c r="EO55" s="128"/>
      <c r="EP55" s="356"/>
      <c r="EQ55" s="356"/>
      <c r="ER55" s="356"/>
      <c r="ES55" s="302" t="s">
        <v>91</v>
      </c>
      <c r="ET55" s="301" t="s">
        <v>92</v>
      </c>
      <c r="EU55" s="303">
        <v>1319595</v>
      </c>
      <c r="EX55" s="310"/>
    </row>
    <row r="56" spans="1:154" ht="15">
      <c r="A56" s="77" t="s">
        <v>476</v>
      </c>
      <c r="B56" s="7" t="s">
        <v>477</v>
      </c>
      <c r="C56" s="218">
        <v>32838</v>
      </c>
      <c r="D56" s="218">
        <v>33172</v>
      </c>
      <c r="E56" s="218">
        <v>0</v>
      </c>
      <c r="F56" s="8">
        <f t="shared" si="43"/>
        <v>33172</v>
      </c>
      <c r="G56" s="8"/>
      <c r="H56" s="417">
        <f t="shared" si="44"/>
        <v>33172</v>
      </c>
      <c r="I56" s="12"/>
      <c r="K56" s="430" t="s">
        <v>476</v>
      </c>
      <c r="L56" s="431" t="s">
        <v>477</v>
      </c>
      <c r="M56" s="432">
        <v>8904198740</v>
      </c>
      <c r="N56" s="432">
        <v>211270310</v>
      </c>
      <c r="O56" s="434">
        <f t="shared" si="39"/>
        <v>8692928430</v>
      </c>
      <c r="P56" s="707">
        <v>2003</v>
      </c>
      <c r="Q56" s="436">
        <v>0.87809999999999999</v>
      </c>
      <c r="R56" s="100">
        <v>9899702118</v>
      </c>
      <c r="S56" s="438">
        <f t="shared" si="40"/>
        <v>211270310</v>
      </c>
      <c r="T56" s="432">
        <v>215917228</v>
      </c>
      <c r="U56" s="432">
        <v>2291516640</v>
      </c>
      <c r="V56" s="437">
        <f t="shared" si="45"/>
        <v>12618406296</v>
      </c>
      <c r="X56" s="466" t="s">
        <v>476</v>
      </c>
      <c r="Y56" s="467" t="s">
        <v>477</v>
      </c>
      <c r="Z56" s="468">
        <v>12618406296</v>
      </c>
      <c r="AA56" s="469">
        <f t="shared" si="46"/>
        <v>70789259.320560008</v>
      </c>
      <c r="AB56" s="468">
        <v>34925179</v>
      </c>
      <c r="AC56" s="468">
        <v>701678</v>
      </c>
      <c r="AD56" s="37">
        <f t="shared" si="47"/>
        <v>106416116.32056001</v>
      </c>
      <c r="AE56" s="714">
        <v>33172</v>
      </c>
      <c r="AF56" s="467">
        <f t="shared" si="48"/>
        <v>3208</v>
      </c>
      <c r="AG56" s="471">
        <f t="shared" si="49"/>
        <v>0.61860000000000004</v>
      </c>
      <c r="AI56" s="552" t="s">
        <v>476</v>
      </c>
      <c r="AJ56" s="553" t="s">
        <v>477</v>
      </c>
      <c r="AK56" s="541">
        <v>104775723.50208001</v>
      </c>
      <c r="AL56" s="541">
        <v>33172</v>
      </c>
      <c r="AM56" s="554">
        <f t="shared" si="50"/>
        <v>3159</v>
      </c>
      <c r="AN56" s="555">
        <f t="shared" si="51"/>
        <v>0.61990000000000001</v>
      </c>
      <c r="AO56" s="556">
        <v>0.76229999999999998</v>
      </c>
      <c r="AP56" s="557">
        <v>0.91490000000000005</v>
      </c>
      <c r="AQ56" s="555">
        <f t="shared" si="52"/>
        <v>0.78170000000000006</v>
      </c>
      <c r="AR56" s="558">
        <f t="shared" si="53"/>
        <v>0.78170000000000006</v>
      </c>
      <c r="AS56" s="559">
        <f t="shared" si="54"/>
        <v>1278.58</v>
      </c>
      <c r="AT56" s="560">
        <f t="shared" si="55"/>
        <v>357.06000000000017</v>
      </c>
      <c r="AU56" s="561">
        <f t="shared" si="56"/>
        <v>11844394</v>
      </c>
      <c r="AV56" s="717">
        <v>1</v>
      </c>
      <c r="AW56" s="554">
        <f t="shared" si="82"/>
        <v>11844394</v>
      </c>
      <c r="AX56" s="563" t="s">
        <v>653</v>
      </c>
      <c r="AY56" s="204">
        <f t="shared" si="57"/>
        <v>0</v>
      </c>
      <c r="AZ56" s="554">
        <f t="shared" si="81"/>
        <v>11844394</v>
      </c>
      <c r="BB56" s="234" t="s">
        <v>476</v>
      </c>
      <c r="BC56" s="235" t="s">
        <v>729</v>
      </c>
      <c r="BD56" s="227">
        <v>12618406296</v>
      </c>
      <c r="BE56" s="718">
        <v>791.85500000000002</v>
      </c>
      <c r="BF56" s="236">
        <f t="shared" si="58"/>
        <v>15935249</v>
      </c>
      <c r="BG56" s="230">
        <f t="shared" si="59"/>
        <v>0.76229999999999998</v>
      </c>
      <c r="BH56" s="231"/>
      <c r="BI56" s="232">
        <v>32288</v>
      </c>
      <c r="BJ56" s="237">
        <f t="shared" si="60"/>
        <v>40.78</v>
      </c>
      <c r="BK56" s="232">
        <v>151589</v>
      </c>
      <c r="BL56" s="238">
        <f t="shared" si="61"/>
        <v>191</v>
      </c>
      <c r="BN56" s="491" t="s">
        <v>476</v>
      </c>
      <c r="BO56" s="492" t="s">
        <v>477</v>
      </c>
      <c r="BP56" s="493">
        <v>0.91710000000000003</v>
      </c>
      <c r="BQ56" s="493">
        <v>0.89259999999999995</v>
      </c>
      <c r="BR56" s="493">
        <v>0.85550000000000004</v>
      </c>
      <c r="BS56" s="126"/>
      <c r="BT56" s="494">
        <v>2003</v>
      </c>
      <c r="BU56" s="120">
        <f t="shared" si="62"/>
        <v>0.87809999999999999</v>
      </c>
      <c r="BV56" s="495"/>
      <c r="BW56" s="496">
        <v>0.78</v>
      </c>
      <c r="BX56" s="497">
        <f t="shared" si="63"/>
        <v>0.68500000000000005</v>
      </c>
      <c r="BY56" s="498">
        <f t="shared" si="64"/>
        <v>1.25</v>
      </c>
      <c r="CA56" s="264" t="s">
        <v>476</v>
      </c>
      <c r="CB56" s="265" t="s">
        <v>729</v>
      </c>
      <c r="CC56" s="232">
        <v>28049</v>
      </c>
      <c r="CD56" s="232">
        <v>29461</v>
      </c>
      <c r="CE56" s="232">
        <v>31238</v>
      </c>
      <c r="CF56" s="266">
        <f t="shared" si="65"/>
        <v>29582.666666666668</v>
      </c>
      <c r="CG56" s="267">
        <f t="shared" si="66"/>
        <v>0.91490000000000005</v>
      </c>
      <c r="CH56" s="263"/>
      <c r="CI56" s="268">
        <f t="shared" si="67"/>
        <v>-1655.3333333333321</v>
      </c>
      <c r="CJ56" s="267">
        <f t="shared" si="68"/>
        <v>-5.2999999999999999E-2</v>
      </c>
      <c r="CL56" s="642" t="s">
        <v>476</v>
      </c>
      <c r="CM56" s="643" t="s">
        <v>729</v>
      </c>
      <c r="CN56" s="644">
        <v>0.78170000000000006</v>
      </c>
      <c r="CO56" s="636"/>
      <c r="CP56" s="645">
        <v>33172</v>
      </c>
      <c r="CQ56" s="645">
        <v>47584960</v>
      </c>
      <c r="CR56" s="645">
        <v>0</v>
      </c>
      <c r="CS56" s="647">
        <f t="shared" si="69"/>
        <v>47584960</v>
      </c>
      <c r="CT56" s="648">
        <f t="shared" si="70"/>
        <v>1434.49</v>
      </c>
      <c r="CU56" s="649"/>
      <c r="CV56" s="21">
        <f t="shared" si="71"/>
        <v>1278.58</v>
      </c>
      <c r="CW56" s="121">
        <f t="shared" si="72"/>
        <v>357.06000000000017</v>
      </c>
      <c r="CX56" s="19">
        <f t="shared" si="73"/>
        <v>1</v>
      </c>
      <c r="CY56" s="14"/>
      <c r="CZ56" s="650">
        <v>0.68500000000000005</v>
      </c>
      <c r="DA56" s="653">
        <f t="shared" si="74"/>
        <v>1</v>
      </c>
      <c r="DB56" s="641"/>
      <c r="DC56" s="19">
        <f t="shared" si="75"/>
        <v>1</v>
      </c>
      <c r="DE56" s="680" t="s">
        <v>476</v>
      </c>
      <c r="DF56" s="681" t="s">
        <v>477</v>
      </c>
      <c r="DG56" s="670" t="s">
        <v>201</v>
      </c>
      <c r="DH56" s="671">
        <v>1</v>
      </c>
      <c r="DI56" s="672"/>
      <c r="DJ56" s="673">
        <v>0.78</v>
      </c>
      <c r="DK56" s="722">
        <v>0.91369999999999996</v>
      </c>
      <c r="DL56" s="682">
        <f t="shared" si="76"/>
        <v>0.71299999999999997</v>
      </c>
      <c r="DM56" s="683">
        <f t="shared" si="77"/>
        <v>0.71299999999999997</v>
      </c>
      <c r="DN56" s="684"/>
      <c r="DO56" s="676">
        <v>0.78</v>
      </c>
      <c r="DP56" s="677">
        <v>0.87809999999999999</v>
      </c>
      <c r="DQ56" s="682">
        <f t="shared" si="78"/>
        <v>0.68500000000000005</v>
      </c>
      <c r="DR56" s="679" t="str">
        <f t="shared" si="79"/>
        <v xml:space="preserve"> </v>
      </c>
      <c r="DS56" s="352"/>
      <c r="DT56" s="701" t="str">
        <f t="shared" si="80"/>
        <v xml:space="preserve"> </v>
      </c>
      <c r="DU56" s="692"/>
      <c r="DV56" s="702"/>
      <c r="DX56" s="66" t="s">
        <v>406</v>
      </c>
      <c r="DY56" s="85" t="s">
        <v>406</v>
      </c>
      <c r="DZ56" s="66" t="s">
        <v>901</v>
      </c>
      <c r="EA56" s="67" t="s">
        <v>407</v>
      </c>
      <c r="EB56" s="404">
        <v>3982</v>
      </c>
      <c r="EC56" s="68"/>
      <c r="ED56" s="69">
        <f t="shared" si="38"/>
        <v>3982</v>
      </c>
      <c r="EE56" s="69">
        <f>SUM(ED56)</f>
        <v>3982</v>
      </c>
      <c r="EF56" s="68"/>
      <c r="EG56" s="70"/>
      <c r="EH56" s="68"/>
      <c r="EI56" s="405">
        <v>0</v>
      </c>
      <c r="EJ56" s="69"/>
      <c r="EK56" s="69">
        <f>ROUND(EI56,0)</f>
        <v>0</v>
      </c>
      <c r="EL56" s="69">
        <f>EK56</f>
        <v>0</v>
      </c>
      <c r="EM56" s="161">
        <f>EL56-EI56</f>
        <v>0</v>
      </c>
      <c r="EN56" s="161"/>
      <c r="EO56" s="129"/>
      <c r="EP56" s="356"/>
      <c r="EQ56" s="356"/>
      <c r="ER56" s="356"/>
      <c r="ES56" s="302" t="s">
        <v>93</v>
      </c>
      <c r="ET56" s="301" t="s">
        <v>94</v>
      </c>
      <c r="EU56" s="303">
        <v>474374</v>
      </c>
      <c r="EX56" s="310"/>
    </row>
    <row r="57" spans="1:154" ht="15">
      <c r="A57" s="77" t="s">
        <v>478</v>
      </c>
      <c r="B57" s="7" t="s">
        <v>479</v>
      </c>
      <c r="C57" s="218">
        <v>1177</v>
      </c>
      <c r="D57" s="218">
        <v>1177</v>
      </c>
      <c r="E57" s="218">
        <v>0</v>
      </c>
      <c r="F57" s="8">
        <f t="shared" si="43"/>
        <v>1177</v>
      </c>
      <c r="G57" s="8"/>
      <c r="H57" s="417">
        <f t="shared" si="44"/>
        <v>1177</v>
      </c>
      <c r="I57" s="12"/>
      <c r="K57" s="430" t="s">
        <v>478</v>
      </c>
      <c r="L57" s="431" t="s">
        <v>479</v>
      </c>
      <c r="M57" s="432">
        <v>566706280</v>
      </c>
      <c r="N57" s="432">
        <v>83953005</v>
      </c>
      <c r="O57" s="434">
        <f t="shared" si="39"/>
        <v>482753275</v>
      </c>
      <c r="P57" s="707">
        <v>2006</v>
      </c>
      <c r="Q57" s="436">
        <v>0.89329999999999998</v>
      </c>
      <c r="R57" s="100">
        <v>540415622</v>
      </c>
      <c r="S57" s="438">
        <f t="shared" si="40"/>
        <v>83953005</v>
      </c>
      <c r="T57" s="432">
        <v>33423925</v>
      </c>
      <c r="U57" s="432">
        <v>116586969</v>
      </c>
      <c r="V57" s="437">
        <f t="shared" si="45"/>
        <v>774379521</v>
      </c>
      <c r="X57" s="466" t="s">
        <v>478</v>
      </c>
      <c r="Y57" s="467" t="s">
        <v>479</v>
      </c>
      <c r="Z57" s="468">
        <v>774379521</v>
      </c>
      <c r="AA57" s="469">
        <f t="shared" si="46"/>
        <v>4344269.1128100008</v>
      </c>
      <c r="AB57" s="468">
        <v>1666618</v>
      </c>
      <c r="AC57" s="468">
        <v>121471</v>
      </c>
      <c r="AD57" s="37">
        <f t="shared" si="47"/>
        <v>6132358.1128100008</v>
      </c>
      <c r="AE57" s="714">
        <v>1177</v>
      </c>
      <c r="AF57" s="467">
        <f t="shared" si="48"/>
        <v>5210</v>
      </c>
      <c r="AG57" s="471">
        <f t="shared" si="49"/>
        <v>1.0045999999999999</v>
      </c>
      <c r="AI57" s="552" t="s">
        <v>478</v>
      </c>
      <c r="AJ57" s="553" t="s">
        <v>479</v>
      </c>
      <c r="AK57" s="541">
        <v>6031688.7750800001</v>
      </c>
      <c r="AL57" s="541">
        <v>1177</v>
      </c>
      <c r="AM57" s="554">
        <f t="shared" si="50"/>
        <v>5125</v>
      </c>
      <c r="AN57" s="555">
        <f t="shared" si="51"/>
        <v>1.0057</v>
      </c>
      <c r="AO57" s="556">
        <v>7.85E-2</v>
      </c>
      <c r="AP57" s="557">
        <v>0.86009999999999998</v>
      </c>
      <c r="AQ57" s="555">
        <f t="shared" si="52"/>
        <v>0.84030000000000005</v>
      </c>
      <c r="AR57" s="558">
        <f t="shared" si="53"/>
        <v>0.84030000000000005</v>
      </c>
      <c r="AS57" s="559">
        <f t="shared" si="54"/>
        <v>1374.43</v>
      </c>
      <c r="AT57" s="560">
        <f t="shared" si="55"/>
        <v>261.21000000000004</v>
      </c>
      <c r="AU57" s="561">
        <f t="shared" si="56"/>
        <v>307444</v>
      </c>
      <c r="AV57" s="717">
        <v>1</v>
      </c>
      <c r="AW57" s="554">
        <f t="shared" si="82"/>
        <v>307444</v>
      </c>
      <c r="AX57" s="563" t="s">
        <v>653</v>
      </c>
      <c r="AY57" s="204">
        <f t="shared" si="57"/>
        <v>0</v>
      </c>
      <c r="AZ57" s="554">
        <f t="shared" si="81"/>
        <v>307444</v>
      </c>
      <c r="BB57" s="234" t="s">
        <v>478</v>
      </c>
      <c r="BC57" s="235" t="s">
        <v>730</v>
      </c>
      <c r="BD57" s="227">
        <v>774379521</v>
      </c>
      <c r="BE57" s="718">
        <v>471.87799999999999</v>
      </c>
      <c r="BF57" s="236">
        <f t="shared" si="58"/>
        <v>1641059</v>
      </c>
      <c r="BG57" s="230">
        <f t="shared" si="59"/>
        <v>7.85E-2</v>
      </c>
      <c r="BH57" s="231"/>
      <c r="BI57" s="232">
        <v>1200</v>
      </c>
      <c r="BJ57" s="237">
        <f t="shared" si="60"/>
        <v>2.54</v>
      </c>
      <c r="BK57" s="232">
        <v>10318</v>
      </c>
      <c r="BL57" s="238">
        <f t="shared" si="61"/>
        <v>22</v>
      </c>
      <c r="BN57" s="491" t="s">
        <v>478</v>
      </c>
      <c r="BO57" s="492" t="s">
        <v>479</v>
      </c>
      <c r="BP57" s="493">
        <v>1</v>
      </c>
      <c r="BQ57" s="493">
        <v>0.86819999999999997</v>
      </c>
      <c r="BR57" s="493">
        <v>0.87439999999999996</v>
      </c>
      <c r="BS57" s="126"/>
      <c r="BT57" s="494">
        <v>2006</v>
      </c>
      <c r="BU57" s="120">
        <f t="shared" si="62"/>
        <v>0.89329999999999998</v>
      </c>
      <c r="BV57" s="495"/>
      <c r="BW57" s="496">
        <v>0.7</v>
      </c>
      <c r="BX57" s="497">
        <f t="shared" si="63"/>
        <v>0.625</v>
      </c>
      <c r="BY57" s="498">
        <f t="shared" si="64"/>
        <v>1.1405000000000001</v>
      </c>
      <c r="CA57" s="264" t="s">
        <v>478</v>
      </c>
      <c r="CB57" s="265" t="s">
        <v>730</v>
      </c>
      <c r="CC57" s="232">
        <v>27434</v>
      </c>
      <c r="CD57" s="232">
        <v>27142</v>
      </c>
      <c r="CE57" s="232">
        <v>28860</v>
      </c>
      <c r="CF57" s="266">
        <f t="shared" si="65"/>
        <v>27812</v>
      </c>
      <c r="CG57" s="267">
        <f t="shared" si="66"/>
        <v>0.86009999999999998</v>
      </c>
      <c r="CH57" s="263"/>
      <c r="CI57" s="268">
        <f t="shared" si="67"/>
        <v>-1048</v>
      </c>
      <c r="CJ57" s="267">
        <f t="shared" si="68"/>
        <v>-3.6299999999999999E-2</v>
      </c>
      <c r="CL57" s="642" t="s">
        <v>478</v>
      </c>
      <c r="CM57" s="643" t="s">
        <v>730</v>
      </c>
      <c r="CN57" s="644">
        <v>0.84030000000000005</v>
      </c>
      <c r="CO57" s="636"/>
      <c r="CP57" s="645">
        <v>1177</v>
      </c>
      <c r="CQ57" s="645">
        <v>1104180</v>
      </c>
      <c r="CR57" s="645">
        <v>0</v>
      </c>
      <c r="CS57" s="647">
        <f t="shared" si="69"/>
        <v>1104180</v>
      </c>
      <c r="CT57" s="648">
        <f t="shared" si="70"/>
        <v>938.13</v>
      </c>
      <c r="CU57" s="649"/>
      <c r="CV57" s="21">
        <f t="shared" si="71"/>
        <v>1374.43</v>
      </c>
      <c r="CW57" s="121">
        <f t="shared" si="72"/>
        <v>261.21000000000004</v>
      </c>
      <c r="CX57" s="19">
        <f t="shared" si="73"/>
        <v>0.68300000000000005</v>
      </c>
      <c r="CY57" s="14"/>
      <c r="CZ57" s="650">
        <v>0.625</v>
      </c>
      <c r="DA57" s="653">
        <f t="shared" si="74"/>
        <v>1</v>
      </c>
      <c r="DB57" s="641"/>
      <c r="DC57" s="19">
        <f t="shared" si="75"/>
        <v>1</v>
      </c>
      <c r="DE57" s="680" t="s">
        <v>478</v>
      </c>
      <c r="DF57" s="681" t="s">
        <v>479</v>
      </c>
      <c r="DG57" s="670" t="s">
        <v>201</v>
      </c>
      <c r="DH57" s="671">
        <v>1</v>
      </c>
      <c r="DI57" s="672"/>
      <c r="DJ57" s="673">
        <v>0.68</v>
      </c>
      <c r="DK57" s="722">
        <v>0.91210000000000002</v>
      </c>
      <c r="DL57" s="682">
        <f t="shared" si="76"/>
        <v>0.62</v>
      </c>
      <c r="DM57" s="683">
        <f t="shared" si="77"/>
        <v>0.62</v>
      </c>
      <c r="DN57" s="684"/>
      <c r="DO57" s="676">
        <v>0.7</v>
      </c>
      <c r="DP57" s="677">
        <v>0.89329999999999998</v>
      </c>
      <c r="DQ57" s="682">
        <f t="shared" si="78"/>
        <v>0.625</v>
      </c>
      <c r="DR57" s="679" t="str">
        <f t="shared" si="79"/>
        <v xml:space="preserve"> </v>
      </c>
      <c r="DS57" s="352"/>
      <c r="DT57" s="701" t="str">
        <f t="shared" si="80"/>
        <v xml:space="preserve"> </v>
      </c>
      <c r="DU57" s="692"/>
      <c r="DV57" s="702"/>
      <c r="DX57" s="60" t="s">
        <v>408</v>
      </c>
      <c r="DY57" s="84" t="s">
        <v>408</v>
      </c>
      <c r="DZ57" s="60" t="s">
        <v>901</v>
      </c>
      <c r="EA57" s="61" t="s">
        <v>409</v>
      </c>
      <c r="EB57" s="404">
        <v>4915</v>
      </c>
      <c r="EC57" s="62"/>
      <c r="ED57" s="63">
        <f t="shared" si="38"/>
        <v>4915</v>
      </c>
      <c r="EE57" s="63">
        <f>SUM(ED57)</f>
        <v>4915</v>
      </c>
      <c r="EF57" s="62"/>
      <c r="EG57" s="64"/>
      <c r="EH57" s="62"/>
      <c r="EI57" s="405">
        <v>0</v>
      </c>
      <c r="EJ57" s="63"/>
      <c r="EK57" s="69">
        <f>ROUND(EI57,0)</f>
        <v>0</v>
      </c>
      <c r="EL57" s="69">
        <f>EK57</f>
        <v>0</v>
      </c>
      <c r="EM57" s="161">
        <f>EL57-EI57</f>
        <v>0</v>
      </c>
      <c r="EN57" s="160"/>
      <c r="EO57" s="128"/>
      <c r="EP57" s="356"/>
      <c r="EQ57" s="356"/>
      <c r="ER57" s="356"/>
      <c r="ES57" s="302" t="s">
        <v>460</v>
      </c>
      <c r="ET57" s="301" t="s">
        <v>461</v>
      </c>
      <c r="EU57" s="303">
        <v>10189449</v>
      </c>
      <c r="EX57" s="310"/>
    </row>
    <row r="58" spans="1:154" ht="15">
      <c r="A58" s="77" t="s">
        <v>480</v>
      </c>
      <c r="B58" s="7" t="s">
        <v>481</v>
      </c>
      <c r="C58" s="218">
        <v>9759</v>
      </c>
      <c r="D58" s="218">
        <v>9759</v>
      </c>
      <c r="E58" s="218">
        <v>0</v>
      </c>
      <c r="F58" s="8">
        <f t="shared" si="43"/>
        <v>9759</v>
      </c>
      <c r="G58" s="8"/>
      <c r="H58" s="417">
        <f t="shared" si="44"/>
        <v>9759</v>
      </c>
      <c r="I58" s="12"/>
      <c r="K58" s="430" t="s">
        <v>480</v>
      </c>
      <c r="L58" s="431" t="s">
        <v>481</v>
      </c>
      <c r="M58" s="432">
        <v>3397939236</v>
      </c>
      <c r="N58" s="432">
        <v>47158700</v>
      </c>
      <c r="O58" s="434">
        <f t="shared" si="39"/>
        <v>3350780536</v>
      </c>
      <c r="P58" s="707">
        <v>2007</v>
      </c>
      <c r="Q58" s="436">
        <v>0.95960000000000001</v>
      </c>
      <c r="R58" s="100">
        <v>3491851330</v>
      </c>
      <c r="S58" s="438">
        <f t="shared" si="40"/>
        <v>47158700</v>
      </c>
      <c r="T58" s="432">
        <v>124458543</v>
      </c>
      <c r="U58" s="432">
        <v>1199444564</v>
      </c>
      <c r="V58" s="437">
        <f t="shared" si="45"/>
        <v>4862913137</v>
      </c>
      <c r="X58" s="466" t="s">
        <v>480</v>
      </c>
      <c r="Y58" s="467" t="s">
        <v>481</v>
      </c>
      <c r="Z58" s="468">
        <v>4862913137</v>
      </c>
      <c r="AA58" s="469">
        <f t="shared" si="46"/>
        <v>27280942.698570002</v>
      </c>
      <c r="AB58" s="468">
        <v>10820254</v>
      </c>
      <c r="AC58" s="468">
        <v>394930</v>
      </c>
      <c r="AD58" s="37">
        <f t="shared" si="47"/>
        <v>38496126.698569998</v>
      </c>
      <c r="AE58" s="714">
        <v>9759</v>
      </c>
      <c r="AF58" s="467">
        <f t="shared" si="48"/>
        <v>3945</v>
      </c>
      <c r="AG58" s="471">
        <f t="shared" si="49"/>
        <v>0.76070000000000004</v>
      </c>
      <c r="AI58" s="552" t="s">
        <v>480</v>
      </c>
      <c r="AJ58" s="553" t="s">
        <v>481</v>
      </c>
      <c r="AK58" s="541">
        <v>37863947.990759999</v>
      </c>
      <c r="AL58" s="541">
        <v>9759</v>
      </c>
      <c r="AM58" s="554">
        <f t="shared" si="50"/>
        <v>3880</v>
      </c>
      <c r="AN58" s="555">
        <f t="shared" si="51"/>
        <v>0.76139999999999997</v>
      </c>
      <c r="AO58" s="556">
        <v>0.90429999999999999</v>
      </c>
      <c r="AP58" s="557">
        <v>0.89910000000000001</v>
      </c>
      <c r="AQ58" s="555">
        <f t="shared" si="52"/>
        <v>0.84460000000000002</v>
      </c>
      <c r="AR58" s="558">
        <f t="shared" si="53"/>
        <v>0.84460000000000002</v>
      </c>
      <c r="AS58" s="559">
        <f t="shared" si="54"/>
        <v>1381.46</v>
      </c>
      <c r="AT58" s="560">
        <f t="shared" si="55"/>
        <v>254.18000000000006</v>
      </c>
      <c r="AU58" s="561">
        <f t="shared" si="56"/>
        <v>2480543</v>
      </c>
      <c r="AV58" s="717">
        <v>1</v>
      </c>
      <c r="AW58" s="554">
        <f t="shared" si="82"/>
        <v>2480543</v>
      </c>
      <c r="AX58" s="563" t="s">
        <v>653</v>
      </c>
      <c r="AY58" s="204">
        <f t="shared" si="57"/>
        <v>0</v>
      </c>
      <c r="AZ58" s="554">
        <f t="shared" si="81"/>
        <v>2480543</v>
      </c>
      <c r="BB58" s="234" t="s">
        <v>480</v>
      </c>
      <c r="BC58" s="235" t="s">
        <v>731</v>
      </c>
      <c r="BD58" s="227">
        <v>4862913137</v>
      </c>
      <c r="BE58" s="718">
        <v>257.26100000000002</v>
      </c>
      <c r="BF58" s="236">
        <f t="shared" si="58"/>
        <v>18902644</v>
      </c>
      <c r="BG58" s="230">
        <f t="shared" si="59"/>
        <v>0.90429999999999999</v>
      </c>
      <c r="BH58" s="231"/>
      <c r="BI58" s="232">
        <v>9735</v>
      </c>
      <c r="BJ58" s="237">
        <f t="shared" si="60"/>
        <v>37.840000000000003</v>
      </c>
      <c r="BK58" s="232">
        <v>55282</v>
      </c>
      <c r="BL58" s="238">
        <f t="shared" si="61"/>
        <v>215</v>
      </c>
      <c r="BN58" s="491" t="s">
        <v>480</v>
      </c>
      <c r="BO58" s="492" t="s">
        <v>481</v>
      </c>
      <c r="BP58" s="493">
        <v>0.87929999999999997</v>
      </c>
      <c r="BQ58" s="493">
        <v>1</v>
      </c>
      <c r="BR58" s="493">
        <v>0.93940000000000001</v>
      </c>
      <c r="BS58" s="126"/>
      <c r="BT58" s="494">
        <v>2007</v>
      </c>
      <c r="BU58" s="120">
        <f t="shared" si="62"/>
        <v>0.95960000000000001</v>
      </c>
      <c r="BV58" s="495"/>
      <c r="BW58" s="496">
        <v>0.75</v>
      </c>
      <c r="BX58" s="497">
        <f t="shared" si="63"/>
        <v>0.72</v>
      </c>
      <c r="BY58" s="498">
        <f t="shared" si="64"/>
        <v>1.3139000000000001</v>
      </c>
      <c r="CA58" s="264" t="s">
        <v>480</v>
      </c>
      <c r="CB58" s="265" t="s">
        <v>731</v>
      </c>
      <c r="CC58" s="232">
        <v>28029</v>
      </c>
      <c r="CD58" s="232">
        <v>29138</v>
      </c>
      <c r="CE58" s="232">
        <v>30052</v>
      </c>
      <c r="CF58" s="266">
        <f t="shared" si="65"/>
        <v>29073</v>
      </c>
      <c r="CG58" s="267">
        <f t="shared" si="66"/>
        <v>0.89910000000000001</v>
      </c>
      <c r="CH58" s="263"/>
      <c r="CI58" s="268">
        <f t="shared" si="67"/>
        <v>-979</v>
      </c>
      <c r="CJ58" s="267">
        <f t="shared" si="68"/>
        <v>-3.2599999999999997E-2</v>
      </c>
      <c r="CL58" s="642" t="s">
        <v>480</v>
      </c>
      <c r="CM58" s="643" t="s">
        <v>731</v>
      </c>
      <c r="CN58" s="644">
        <v>0.84460000000000002</v>
      </c>
      <c r="CO58" s="636"/>
      <c r="CP58" s="645">
        <v>9759</v>
      </c>
      <c r="CQ58" s="645">
        <v>13502134</v>
      </c>
      <c r="CR58" s="645">
        <v>0</v>
      </c>
      <c r="CS58" s="647">
        <f t="shared" si="69"/>
        <v>13502134</v>
      </c>
      <c r="CT58" s="648">
        <f t="shared" si="70"/>
        <v>1383.56</v>
      </c>
      <c r="CU58" s="649"/>
      <c r="CV58" s="21">
        <f t="shared" si="71"/>
        <v>1381.46</v>
      </c>
      <c r="CW58" s="121">
        <f t="shared" si="72"/>
        <v>254.18000000000006</v>
      </c>
      <c r="CX58" s="19">
        <f t="shared" si="73"/>
        <v>1</v>
      </c>
      <c r="CY58" s="14"/>
      <c r="CZ58" s="650">
        <v>0.72</v>
      </c>
      <c r="DA58" s="653">
        <f t="shared" si="74"/>
        <v>1</v>
      </c>
      <c r="DB58" s="641"/>
      <c r="DC58" s="19">
        <f t="shared" si="75"/>
        <v>1</v>
      </c>
      <c r="DE58" s="680" t="s">
        <v>480</v>
      </c>
      <c r="DF58" s="681" t="s">
        <v>481</v>
      </c>
      <c r="DG58" s="670" t="s">
        <v>201</v>
      </c>
      <c r="DH58" s="671">
        <v>1</v>
      </c>
      <c r="DI58" s="672"/>
      <c r="DJ58" s="673">
        <v>0.75</v>
      </c>
      <c r="DK58" s="722">
        <v>1</v>
      </c>
      <c r="DL58" s="682">
        <f t="shared" si="76"/>
        <v>0.75</v>
      </c>
      <c r="DM58" s="683">
        <f t="shared" si="77"/>
        <v>0.75</v>
      </c>
      <c r="DN58" s="684"/>
      <c r="DO58" s="676">
        <v>0.75</v>
      </c>
      <c r="DP58" s="677">
        <v>0.95960000000000001</v>
      </c>
      <c r="DQ58" s="682">
        <f t="shared" si="78"/>
        <v>0.72</v>
      </c>
      <c r="DR58" s="679" t="str">
        <f t="shared" si="79"/>
        <v xml:space="preserve"> </v>
      </c>
      <c r="DS58" s="352"/>
      <c r="DT58" s="701" t="str">
        <f t="shared" si="80"/>
        <v xml:space="preserve"> </v>
      </c>
      <c r="DU58" s="692"/>
      <c r="DV58" s="702"/>
      <c r="DX58" s="71" t="s">
        <v>410</v>
      </c>
      <c r="DY58" s="86" t="s">
        <v>410</v>
      </c>
      <c r="DZ58" s="71" t="s">
        <v>901</v>
      </c>
      <c r="EA58" s="72" t="s">
        <v>411</v>
      </c>
      <c r="EB58" s="404">
        <v>20534</v>
      </c>
      <c r="EC58" s="56"/>
      <c r="ED58" s="57">
        <f t="shared" si="38"/>
        <v>20534</v>
      </c>
      <c r="EE58" s="57"/>
      <c r="EF58" s="56"/>
      <c r="EG58" s="73">
        <f>ED58/EE60</f>
        <v>0.78973885619783857</v>
      </c>
      <c r="EH58" s="56"/>
      <c r="EI58" s="405">
        <v>5384738</v>
      </c>
      <c r="EJ58" s="57"/>
      <c r="EK58" s="57">
        <f>ROUND(EI58*EG58,0)-1</f>
        <v>4252536</v>
      </c>
      <c r="EL58" s="57">
        <f>SUM(EK58:EK60)</f>
        <v>5384738</v>
      </c>
      <c r="EM58" s="158">
        <f>EL58-EI58</f>
        <v>0</v>
      </c>
      <c r="EN58" s="158">
        <v>-1</v>
      </c>
      <c r="EO58" s="58"/>
      <c r="EP58" s="356"/>
      <c r="EQ58" s="356"/>
      <c r="ER58" s="356"/>
      <c r="ES58" s="302" t="s">
        <v>462</v>
      </c>
      <c r="ET58" s="301" t="s">
        <v>463</v>
      </c>
      <c r="EU58" s="303">
        <v>0</v>
      </c>
      <c r="EX58" s="310"/>
    </row>
    <row r="59" spans="1:154" ht="15">
      <c r="A59" s="77" t="s">
        <v>482</v>
      </c>
      <c r="B59" s="7" t="s">
        <v>483</v>
      </c>
      <c r="C59" s="218">
        <v>9222</v>
      </c>
      <c r="D59" s="218">
        <v>9747</v>
      </c>
      <c r="E59" s="218">
        <v>0</v>
      </c>
      <c r="F59" s="8">
        <f t="shared" si="43"/>
        <v>9747</v>
      </c>
      <c r="G59" s="8"/>
      <c r="H59" s="417">
        <f t="shared" si="44"/>
        <v>9747</v>
      </c>
      <c r="I59" s="12"/>
      <c r="K59" s="430" t="s">
        <v>482</v>
      </c>
      <c r="L59" s="431" t="s">
        <v>483</v>
      </c>
      <c r="M59" s="432">
        <v>2352874948</v>
      </c>
      <c r="N59" s="432">
        <v>149649124</v>
      </c>
      <c r="O59" s="434">
        <f t="shared" si="39"/>
        <v>2203225824</v>
      </c>
      <c r="P59" s="707">
        <v>2001</v>
      </c>
      <c r="Q59" s="436">
        <v>0.91949999999999998</v>
      </c>
      <c r="R59" s="100">
        <v>2396112914</v>
      </c>
      <c r="S59" s="438">
        <f t="shared" si="40"/>
        <v>149649124</v>
      </c>
      <c r="T59" s="432">
        <v>95070691</v>
      </c>
      <c r="U59" s="432">
        <v>957979980</v>
      </c>
      <c r="V59" s="437">
        <f t="shared" si="45"/>
        <v>3598812709</v>
      </c>
      <c r="X59" s="466" t="s">
        <v>482</v>
      </c>
      <c r="Y59" s="467" t="s">
        <v>483</v>
      </c>
      <c r="Z59" s="468">
        <v>3598812709</v>
      </c>
      <c r="AA59" s="469">
        <f t="shared" si="46"/>
        <v>20189339.297490001</v>
      </c>
      <c r="AB59" s="468">
        <v>11258142</v>
      </c>
      <c r="AC59" s="468">
        <v>593792</v>
      </c>
      <c r="AD59" s="37">
        <f t="shared" si="47"/>
        <v>32041273.297490001</v>
      </c>
      <c r="AE59" s="714">
        <v>9747</v>
      </c>
      <c r="AF59" s="467">
        <f t="shared" si="48"/>
        <v>3287</v>
      </c>
      <c r="AG59" s="471">
        <f t="shared" si="49"/>
        <v>0.63380000000000003</v>
      </c>
      <c r="AI59" s="552" t="s">
        <v>482</v>
      </c>
      <c r="AJ59" s="553" t="s">
        <v>483</v>
      </c>
      <c r="AK59" s="541">
        <v>31573427.645320002</v>
      </c>
      <c r="AL59" s="541">
        <v>9747</v>
      </c>
      <c r="AM59" s="554">
        <f t="shared" si="50"/>
        <v>3239</v>
      </c>
      <c r="AN59" s="555">
        <f t="shared" si="51"/>
        <v>0.63560000000000005</v>
      </c>
      <c r="AO59" s="556">
        <v>0.43059999999999998</v>
      </c>
      <c r="AP59" s="557">
        <v>0.87670000000000003</v>
      </c>
      <c r="AQ59" s="555">
        <f t="shared" si="52"/>
        <v>0.73570000000000002</v>
      </c>
      <c r="AR59" s="558">
        <f t="shared" si="53"/>
        <v>0.73570000000000002</v>
      </c>
      <c r="AS59" s="559">
        <f t="shared" si="54"/>
        <v>1203.3399999999999</v>
      </c>
      <c r="AT59" s="560">
        <f t="shared" si="55"/>
        <v>432.30000000000018</v>
      </c>
      <c r="AU59" s="561">
        <f t="shared" si="56"/>
        <v>4213628</v>
      </c>
      <c r="AV59" s="717">
        <v>1</v>
      </c>
      <c r="AW59" s="554">
        <f t="shared" si="82"/>
        <v>4213628</v>
      </c>
      <c r="AX59" s="563" t="s">
        <v>653</v>
      </c>
      <c r="AY59" s="204">
        <f t="shared" si="57"/>
        <v>0</v>
      </c>
      <c r="AZ59" s="554">
        <f t="shared" si="81"/>
        <v>4213628</v>
      </c>
      <c r="BB59" s="234" t="s">
        <v>482</v>
      </c>
      <c r="BC59" s="235" t="s">
        <v>732</v>
      </c>
      <c r="BD59" s="227">
        <v>3598812709</v>
      </c>
      <c r="BE59" s="718">
        <v>399.85199999999998</v>
      </c>
      <c r="BF59" s="236">
        <f t="shared" si="58"/>
        <v>9000362</v>
      </c>
      <c r="BG59" s="230">
        <f t="shared" si="59"/>
        <v>0.43059999999999998</v>
      </c>
      <c r="BH59" s="231"/>
      <c r="BI59" s="232">
        <v>9822</v>
      </c>
      <c r="BJ59" s="237">
        <f t="shared" si="60"/>
        <v>24.56</v>
      </c>
      <c r="BK59" s="232">
        <v>58172</v>
      </c>
      <c r="BL59" s="238">
        <f t="shared" si="61"/>
        <v>145</v>
      </c>
      <c r="BN59" s="491" t="s">
        <v>482</v>
      </c>
      <c r="BO59" s="492" t="s">
        <v>483</v>
      </c>
      <c r="BP59" s="493">
        <v>0.94710000000000005</v>
      </c>
      <c r="BQ59" s="493">
        <v>0.91930000000000001</v>
      </c>
      <c r="BR59" s="493">
        <v>0.91049999999999998</v>
      </c>
      <c r="BS59" s="126"/>
      <c r="BT59" s="494">
        <v>2001</v>
      </c>
      <c r="BU59" s="120">
        <f t="shared" si="62"/>
        <v>0.91949999999999998</v>
      </c>
      <c r="BV59" s="495"/>
      <c r="BW59" s="496">
        <v>0.84</v>
      </c>
      <c r="BX59" s="497">
        <f t="shared" si="63"/>
        <v>0.77200000000000002</v>
      </c>
      <c r="BY59" s="498">
        <f t="shared" si="64"/>
        <v>1.4088000000000001</v>
      </c>
      <c r="CA59" s="264" t="s">
        <v>482</v>
      </c>
      <c r="CB59" s="265" t="s">
        <v>732</v>
      </c>
      <c r="CC59" s="232">
        <v>27074</v>
      </c>
      <c r="CD59" s="232">
        <v>28374</v>
      </c>
      <c r="CE59" s="232">
        <v>29600</v>
      </c>
      <c r="CF59" s="266">
        <f t="shared" si="65"/>
        <v>28349.333333333332</v>
      </c>
      <c r="CG59" s="267">
        <f t="shared" si="66"/>
        <v>0.87670000000000003</v>
      </c>
      <c r="CH59" s="263"/>
      <c r="CI59" s="268">
        <f t="shared" si="67"/>
        <v>-1250.6666666666679</v>
      </c>
      <c r="CJ59" s="267">
        <f t="shared" si="68"/>
        <v>-4.2299999999999997E-2</v>
      </c>
      <c r="CL59" s="642" t="s">
        <v>482</v>
      </c>
      <c r="CM59" s="643" t="s">
        <v>732</v>
      </c>
      <c r="CN59" s="644">
        <v>0.73570000000000002</v>
      </c>
      <c r="CO59" s="636"/>
      <c r="CP59" s="645">
        <v>9747</v>
      </c>
      <c r="CQ59" s="645">
        <v>9222265</v>
      </c>
      <c r="CR59" s="645">
        <v>0</v>
      </c>
      <c r="CS59" s="647">
        <f t="shared" si="69"/>
        <v>9222265</v>
      </c>
      <c r="CT59" s="648">
        <f t="shared" si="70"/>
        <v>946.16</v>
      </c>
      <c r="CU59" s="649"/>
      <c r="CV59" s="21">
        <f t="shared" si="71"/>
        <v>1203.3399999999999</v>
      </c>
      <c r="CW59" s="121">
        <f t="shared" si="72"/>
        <v>432.30000000000018</v>
      </c>
      <c r="CX59" s="19">
        <f t="shared" si="73"/>
        <v>0.78600000000000003</v>
      </c>
      <c r="CY59" s="14"/>
      <c r="CZ59" s="650">
        <v>0.77200000000000002</v>
      </c>
      <c r="DA59" s="653">
        <f t="shared" si="74"/>
        <v>1</v>
      </c>
      <c r="DB59" s="641"/>
      <c r="DC59" s="19">
        <f t="shared" si="75"/>
        <v>1</v>
      </c>
      <c r="DE59" s="680" t="s">
        <v>482</v>
      </c>
      <c r="DF59" s="681" t="s">
        <v>483</v>
      </c>
      <c r="DG59" s="670" t="s">
        <v>201</v>
      </c>
      <c r="DH59" s="671">
        <v>1</v>
      </c>
      <c r="DI59" s="672"/>
      <c r="DJ59" s="673">
        <v>0.84</v>
      </c>
      <c r="DK59" s="722">
        <v>0.93530000000000002</v>
      </c>
      <c r="DL59" s="682">
        <f t="shared" si="76"/>
        <v>0.78600000000000003</v>
      </c>
      <c r="DM59" s="683">
        <f t="shared" si="77"/>
        <v>0.78600000000000003</v>
      </c>
      <c r="DN59" s="684"/>
      <c r="DO59" s="676">
        <v>0.84</v>
      </c>
      <c r="DP59" s="677">
        <v>0.91949999999999998</v>
      </c>
      <c r="DQ59" s="682">
        <f t="shared" si="78"/>
        <v>0.77200000000000002</v>
      </c>
      <c r="DR59" s="679" t="str">
        <f t="shared" si="79"/>
        <v xml:space="preserve"> </v>
      </c>
      <c r="DS59" s="352"/>
      <c r="DT59" s="701" t="str">
        <f t="shared" si="80"/>
        <v xml:space="preserve"> </v>
      </c>
      <c r="DU59" s="692"/>
      <c r="DV59" s="702"/>
      <c r="DX59" s="54" t="s">
        <v>410</v>
      </c>
      <c r="DY59" s="83" t="s">
        <v>58</v>
      </c>
      <c r="DZ59" s="54" t="s">
        <v>901</v>
      </c>
      <c r="EA59" s="55" t="s">
        <v>59</v>
      </c>
      <c r="EB59" s="404">
        <v>2995</v>
      </c>
      <c r="EC59" s="51"/>
      <c r="ED59" s="50">
        <f t="shared" si="38"/>
        <v>2995</v>
      </c>
      <c r="EE59" s="50"/>
      <c r="EF59" s="51"/>
      <c r="EG59" s="52">
        <f>ED59/EE60</f>
        <v>0.11518787738933119</v>
      </c>
      <c r="EH59" s="51"/>
      <c r="EI59" s="405">
        <v>0</v>
      </c>
      <c r="EJ59" s="50"/>
      <c r="EK59" s="50">
        <f>ROUND(EI58*EG59,0)</f>
        <v>620257</v>
      </c>
      <c r="EL59" s="53"/>
      <c r="EM59" s="159"/>
      <c r="EN59" s="159"/>
      <c r="EO59" s="49"/>
      <c r="EP59" s="356"/>
      <c r="EQ59" s="356"/>
      <c r="ER59" s="356"/>
      <c r="ES59" s="302" t="s">
        <v>464</v>
      </c>
      <c r="ET59" s="301" t="s">
        <v>465</v>
      </c>
      <c r="EU59" s="303">
        <v>0</v>
      </c>
      <c r="EX59" s="310"/>
    </row>
    <row r="60" spans="1:154" ht="15">
      <c r="A60" s="77" t="s">
        <v>484</v>
      </c>
      <c r="B60" s="7" t="s">
        <v>485</v>
      </c>
      <c r="C60" s="218">
        <v>11891</v>
      </c>
      <c r="D60" s="218">
        <v>13184</v>
      </c>
      <c r="E60" s="218">
        <v>0</v>
      </c>
      <c r="F60" s="8">
        <f t="shared" si="43"/>
        <v>13184</v>
      </c>
      <c r="G60" s="8"/>
      <c r="H60" s="417">
        <f t="shared" si="44"/>
        <v>13184</v>
      </c>
      <c r="I60" s="12"/>
      <c r="K60" s="430" t="s">
        <v>484</v>
      </c>
      <c r="L60" s="431" t="s">
        <v>485</v>
      </c>
      <c r="M60" s="432">
        <v>6848901879</v>
      </c>
      <c r="N60" s="432">
        <v>118051535</v>
      </c>
      <c r="O60" s="434">
        <f t="shared" si="39"/>
        <v>6730850344</v>
      </c>
      <c r="P60" s="707">
        <v>2008</v>
      </c>
      <c r="Q60" s="436">
        <v>0.9919</v>
      </c>
      <c r="R60" s="100">
        <v>6785815449</v>
      </c>
      <c r="S60" s="438">
        <f t="shared" si="40"/>
        <v>118051535</v>
      </c>
      <c r="T60" s="432">
        <v>351084840</v>
      </c>
      <c r="U60" s="432">
        <v>1274925789</v>
      </c>
      <c r="V60" s="437">
        <f t="shared" si="45"/>
        <v>8529877613</v>
      </c>
      <c r="X60" s="466" t="s">
        <v>484</v>
      </c>
      <c r="Y60" s="467" t="s">
        <v>485</v>
      </c>
      <c r="Z60" s="468">
        <v>8529877613</v>
      </c>
      <c r="AA60" s="469">
        <f t="shared" si="46"/>
        <v>47852613.408930004</v>
      </c>
      <c r="AB60" s="468">
        <v>15847316</v>
      </c>
      <c r="AC60" s="468">
        <v>538162</v>
      </c>
      <c r="AD60" s="37">
        <f t="shared" si="47"/>
        <v>64238091.408930004</v>
      </c>
      <c r="AE60" s="714">
        <v>13184</v>
      </c>
      <c r="AF60" s="467">
        <f t="shared" si="48"/>
        <v>4872</v>
      </c>
      <c r="AG60" s="471">
        <f t="shared" si="49"/>
        <v>0.9395</v>
      </c>
      <c r="AI60" s="552" t="s">
        <v>484</v>
      </c>
      <c r="AJ60" s="553" t="s">
        <v>485</v>
      </c>
      <c r="AK60" s="541">
        <v>63129207.319240004</v>
      </c>
      <c r="AL60" s="541">
        <v>13184</v>
      </c>
      <c r="AM60" s="554">
        <f t="shared" si="50"/>
        <v>4788</v>
      </c>
      <c r="AN60" s="555">
        <f t="shared" si="51"/>
        <v>0.93959999999999999</v>
      </c>
      <c r="AO60" s="556">
        <v>1.3656999999999999</v>
      </c>
      <c r="AP60" s="557">
        <v>0.8982</v>
      </c>
      <c r="AQ60" s="555">
        <f t="shared" si="52"/>
        <v>0.96150000000000002</v>
      </c>
      <c r="AR60" s="558">
        <f t="shared" si="53"/>
        <v>0.96150000000000002</v>
      </c>
      <c r="AS60" s="559">
        <f t="shared" si="54"/>
        <v>1572.67</v>
      </c>
      <c r="AT60" s="560">
        <f t="shared" si="55"/>
        <v>62.970000000000027</v>
      </c>
      <c r="AU60" s="561">
        <f t="shared" si="56"/>
        <v>830196</v>
      </c>
      <c r="AV60" s="717">
        <v>1</v>
      </c>
      <c r="AW60" s="554">
        <f t="shared" si="82"/>
        <v>830196</v>
      </c>
      <c r="AX60" s="563" t="s">
        <v>653</v>
      </c>
      <c r="AY60" s="204">
        <f t="shared" si="57"/>
        <v>0</v>
      </c>
      <c r="AZ60" s="554">
        <f t="shared" si="81"/>
        <v>830196</v>
      </c>
      <c r="BB60" s="234" t="s">
        <v>484</v>
      </c>
      <c r="BC60" s="235" t="s">
        <v>733</v>
      </c>
      <c r="BD60" s="227">
        <v>8529877613</v>
      </c>
      <c r="BE60" s="718">
        <v>298.791</v>
      </c>
      <c r="BF60" s="236">
        <f t="shared" si="58"/>
        <v>28547974</v>
      </c>
      <c r="BG60" s="230">
        <f t="shared" si="59"/>
        <v>1.3656999999999999</v>
      </c>
      <c r="BH60" s="231"/>
      <c r="BI60" s="232">
        <v>13115</v>
      </c>
      <c r="BJ60" s="237">
        <f t="shared" si="60"/>
        <v>43.89</v>
      </c>
      <c r="BK60" s="232">
        <v>71302</v>
      </c>
      <c r="BL60" s="238">
        <f t="shared" si="61"/>
        <v>239</v>
      </c>
      <c r="BN60" s="491" t="s">
        <v>484</v>
      </c>
      <c r="BO60" s="492" t="s">
        <v>485</v>
      </c>
      <c r="BP60" s="493">
        <v>0.90069999999999995</v>
      </c>
      <c r="BQ60" s="493">
        <v>0.8407</v>
      </c>
      <c r="BR60" s="493">
        <v>0.9919</v>
      </c>
      <c r="BS60" s="126"/>
      <c r="BT60" s="494">
        <v>2008</v>
      </c>
      <c r="BU60" s="120">
        <f t="shared" si="62"/>
        <v>0.9919</v>
      </c>
      <c r="BV60" s="495"/>
      <c r="BW60" s="496">
        <v>0.56999999999999995</v>
      </c>
      <c r="BX60" s="497">
        <f t="shared" si="63"/>
        <v>0.56499999999999995</v>
      </c>
      <c r="BY60" s="498">
        <f t="shared" si="64"/>
        <v>1.0309999999999999</v>
      </c>
      <c r="CA60" s="264" t="s">
        <v>484</v>
      </c>
      <c r="CB60" s="265" t="s">
        <v>733</v>
      </c>
      <c r="CC60" s="232">
        <v>27536</v>
      </c>
      <c r="CD60" s="232">
        <v>29144</v>
      </c>
      <c r="CE60" s="232">
        <v>30450</v>
      </c>
      <c r="CF60" s="266">
        <f t="shared" si="65"/>
        <v>29043.333333333332</v>
      </c>
      <c r="CG60" s="267">
        <f t="shared" si="66"/>
        <v>0.8982</v>
      </c>
      <c r="CH60" s="263"/>
      <c r="CI60" s="268">
        <f t="shared" si="67"/>
        <v>-1406.6666666666679</v>
      </c>
      <c r="CJ60" s="267">
        <f t="shared" si="68"/>
        <v>-4.6199999999999998E-2</v>
      </c>
      <c r="CL60" s="642" t="s">
        <v>484</v>
      </c>
      <c r="CM60" s="643" t="s">
        <v>733</v>
      </c>
      <c r="CN60" s="644">
        <v>0.96150000000000002</v>
      </c>
      <c r="CO60" s="636"/>
      <c r="CP60" s="645">
        <v>13184</v>
      </c>
      <c r="CQ60" s="645">
        <v>15533611</v>
      </c>
      <c r="CR60" s="645">
        <v>0</v>
      </c>
      <c r="CS60" s="647">
        <f t="shared" si="69"/>
        <v>15533611</v>
      </c>
      <c r="CT60" s="648">
        <f t="shared" si="70"/>
        <v>1178.22</v>
      </c>
      <c r="CU60" s="649"/>
      <c r="CV60" s="21">
        <f t="shared" si="71"/>
        <v>1572.67</v>
      </c>
      <c r="CW60" s="121">
        <f t="shared" si="72"/>
        <v>62.970000000000027</v>
      </c>
      <c r="CX60" s="19">
        <f t="shared" si="73"/>
        <v>0.749</v>
      </c>
      <c r="CY60" s="14"/>
      <c r="CZ60" s="650">
        <v>0.56499999999999995</v>
      </c>
      <c r="DA60" s="653">
        <f t="shared" si="74"/>
        <v>1</v>
      </c>
      <c r="DB60" s="641"/>
      <c r="DC60" s="19">
        <f t="shared" si="75"/>
        <v>1</v>
      </c>
      <c r="DE60" s="680" t="s">
        <v>484</v>
      </c>
      <c r="DF60" s="681" t="s">
        <v>485</v>
      </c>
      <c r="DG60" s="670" t="s">
        <v>201</v>
      </c>
      <c r="DH60" s="671">
        <v>1</v>
      </c>
      <c r="DI60" s="672"/>
      <c r="DJ60" s="673">
        <v>0.61</v>
      </c>
      <c r="DK60" s="722">
        <v>0.88049999999999995</v>
      </c>
      <c r="DL60" s="682">
        <f t="shared" si="76"/>
        <v>0.53700000000000003</v>
      </c>
      <c r="DM60" s="683" t="str">
        <f t="shared" si="77"/>
        <v xml:space="preserve"> </v>
      </c>
      <c r="DN60" s="684"/>
      <c r="DO60" s="676">
        <v>0.56999999999999995</v>
      </c>
      <c r="DP60" s="677">
        <v>0.9919</v>
      </c>
      <c r="DQ60" s="682">
        <f t="shared" si="78"/>
        <v>0.56499999999999995</v>
      </c>
      <c r="DR60" s="679" t="str">
        <f t="shared" si="79"/>
        <v xml:space="preserve"> </v>
      </c>
      <c r="DS60" s="352"/>
      <c r="DT60" s="701" t="str">
        <f t="shared" si="80"/>
        <v xml:space="preserve"> </v>
      </c>
      <c r="DU60" s="692"/>
      <c r="DV60" s="702" t="s">
        <v>912</v>
      </c>
      <c r="DX60" s="60" t="s">
        <v>410</v>
      </c>
      <c r="DY60" s="84" t="s">
        <v>60</v>
      </c>
      <c r="DZ60" s="60" t="s">
        <v>901</v>
      </c>
      <c r="EA60" s="61" t="s">
        <v>61</v>
      </c>
      <c r="EB60" s="404">
        <v>2472</v>
      </c>
      <c r="EC60" s="62"/>
      <c r="ED60" s="63">
        <f t="shared" si="38"/>
        <v>2472</v>
      </c>
      <c r="EE60" s="63">
        <f>SUM(ED58:ED60)</f>
        <v>26001</v>
      </c>
      <c r="EF60" s="62"/>
      <c r="EG60" s="64">
        <f>ED60/EE60</f>
        <v>9.5073266412830273E-2</v>
      </c>
      <c r="EH60" s="62"/>
      <c r="EI60" s="405">
        <v>0</v>
      </c>
      <c r="EJ60" s="63"/>
      <c r="EK60" s="63">
        <f>ROUND(EI58*EG60,0)</f>
        <v>511945</v>
      </c>
      <c r="EL60" s="65"/>
      <c r="EM60" s="160"/>
      <c r="EN60" s="160"/>
      <c r="EO60" s="128"/>
      <c r="EP60" s="356"/>
      <c r="EQ60" s="356"/>
      <c r="ER60" s="356"/>
      <c r="ES60" s="302" t="s">
        <v>466</v>
      </c>
      <c r="ET60" s="301" t="s">
        <v>467</v>
      </c>
      <c r="EU60" s="303">
        <v>1529354</v>
      </c>
      <c r="EX60" s="310"/>
    </row>
    <row r="61" spans="1:154" ht="15">
      <c r="A61" s="77" t="s">
        <v>486</v>
      </c>
      <c r="B61" s="7" t="s">
        <v>487</v>
      </c>
      <c r="C61" s="218">
        <v>4382</v>
      </c>
      <c r="D61" s="218">
        <v>4382</v>
      </c>
      <c r="E61" s="218">
        <v>0</v>
      </c>
      <c r="F61" s="8">
        <f t="shared" si="43"/>
        <v>4382</v>
      </c>
      <c r="G61" s="8"/>
      <c r="H61" s="417">
        <f t="shared" si="44"/>
        <v>4382</v>
      </c>
      <c r="I61" s="12"/>
      <c r="K61" s="430" t="s">
        <v>486</v>
      </c>
      <c r="L61" s="431" t="s">
        <v>487</v>
      </c>
      <c r="M61" s="432">
        <v>8532460331</v>
      </c>
      <c r="N61" s="432" t="s">
        <v>659</v>
      </c>
      <c r="O61" s="434">
        <f t="shared" si="39"/>
        <v>8532460331</v>
      </c>
      <c r="P61" s="707">
        <v>2007</v>
      </c>
      <c r="Q61" s="436">
        <v>0.97250000000000003</v>
      </c>
      <c r="R61" s="100">
        <v>8773738130</v>
      </c>
      <c r="S61" s="438" t="str">
        <f t="shared" si="40"/>
        <v>NA</v>
      </c>
      <c r="T61" s="432">
        <v>110609203</v>
      </c>
      <c r="U61" s="432">
        <v>449056459</v>
      </c>
      <c r="V61" s="437">
        <f t="shared" si="45"/>
        <v>9333403792</v>
      </c>
      <c r="X61" s="466" t="s">
        <v>486</v>
      </c>
      <c r="Y61" s="467" t="s">
        <v>487</v>
      </c>
      <c r="Z61" s="468">
        <v>9333403792</v>
      </c>
      <c r="AA61" s="469">
        <f t="shared" si="46"/>
        <v>52360395.273120001</v>
      </c>
      <c r="AB61" s="468">
        <v>9638506</v>
      </c>
      <c r="AC61" s="468">
        <v>363694</v>
      </c>
      <c r="AD61" s="37">
        <f t="shared" si="47"/>
        <v>62362595.273120001</v>
      </c>
      <c r="AE61" s="714">
        <v>4382</v>
      </c>
      <c r="AF61" s="467">
        <f t="shared" si="48"/>
        <v>14232</v>
      </c>
      <c r="AG61" s="471">
        <f t="shared" si="49"/>
        <v>2.7443</v>
      </c>
      <c r="AI61" s="552" t="s">
        <v>486</v>
      </c>
      <c r="AJ61" s="553" t="s">
        <v>487</v>
      </c>
      <c r="AK61" s="541">
        <v>61149252.780160002</v>
      </c>
      <c r="AL61" s="541">
        <v>4382</v>
      </c>
      <c r="AM61" s="554">
        <f t="shared" si="50"/>
        <v>13955</v>
      </c>
      <c r="AN61" s="555">
        <f t="shared" si="51"/>
        <v>2.7383999999999999</v>
      </c>
      <c r="AO61" s="556">
        <v>0.86450000000000005</v>
      </c>
      <c r="AP61" s="557">
        <v>0.84760000000000002</v>
      </c>
      <c r="AQ61" s="555">
        <f t="shared" si="52"/>
        <v>1.6056999999999999</v>
      </c>
      <c r="AR61" s="558" t="str">
        <f t="shared" si="53"/>
        <v/>
      </c>
      <c r="AS61" s="559" t="str">
        <f t="shared" si="54"/>
        <v/>
      </c>
      <c r="AT61" s="560" t="str">
        <f t="shared" si="55"/>
        <v/>
      </c>
      <c r="AU61" s="561">
        <f t="shared" si="56"/>
        <v>0</v>
      </c>
      <c r="AV61" s="717" t="s">
        <v>4</v>
      </c>
      <c r="AW61" s="554">
        <f t="shared" si="82"/>
        <v>0</v>
      </c>
      <c r="AX61" s="563" t="s">
        <v>653</v>
      </c>
      <c r="AY61" s="204">
        <f t="shared" si="57"/>
        <v>0</v>
      </c>
      <c r="AZ61" s="554">
        <f t="shared" si="81"/>
        <v>0</v>
      </c>
      <c r="BB61" s="234" t="s">
        <v>486</v>
      </c>
      <c r="BC61" s="235" t="s">
        <v>734</v>
      </c>
      <c r="BD61" s="227">
        <v>9333403792</v>
      </c>
      <c r="BE61" s="718">
        <v>516.471</v>
      </c>
      <c r="BF61" s="236">
        <f t="shared" si="58"/>
        <v>18071496</v>
      </c>
      <c r="BG61" s="230">
        <f t="shared" si="59"/>
        <v>0.86450000000000005</v>
      </c>
      <c r="BH61" s="231"/>
      <c r="BI61" s="232">
        <v>4386</v>
      </c>
      <c r="BJ61" s="237">
        <f t="shared" si="60"/>
        <v>8.49</v>
      </c>
      <c r="BK61" s="232">
        <v>33076</v>
      </c>
      <c r="BL61" s="238">
        <f t="shared" si="61"/>
        <v>64</v>
      </c>
      <c r="BN61" s="491" t="s">
        <v>486</v>
      </c>
      <c r="BO61" s="492" t="s">
        <v>487</v>
      </c>
      <c r="BP61" s="493">
        <v>0.77429999999999999</v>
      </c>
      <c r="BQ61" s="493">
        <v>1</v>
      </c>
      <c r="BR61" s="493">
        <v>0.95879999999999999</v>
      </c>
      <c r="BS61" s="126"/>
      <c r="BT61" s="494">
        <v>2007</v>
      </c>
      <c r="BU61" s="120">
        <f t="shared" si="62"/>
        <v>0.97250000000000003</v>
      </c>
      <c r="BV61" s="495"/>
      <c r="BW61" s="496">
        <v>0.24610000000000001</v>
      </c>
      <c r="BX61" s="497">
        <f t="shared" si="63"/>
        <v>0.23899999999999999</v>
      </c>
      <c r="BY61" s="498">
        <f t="shared" si="64"/>
        <v>0.43609999999999999</v>
      </c>
      <c r="CA61" s="264" t="s">
        <v>486</v>
      </c>
      <c r="CB61" s="265" t="s">
        <v>734</v>
      </c>
      <c r="CC61" s="232">
        <v>26222</v>
      </c>
      <c r="CD61" s="232">
        <v>27559</v>
      </c>
      <c r="CE61" s="232">
        <v>28443</v>
      </c>
      <c r="CF61" s="266">
        <f t="shared" si="65"/>
        <v>27408</v>
      </c>
      <c r="CG61" s="267">
        <f t="shared" si="66"/>
        <v>0.84760000000000002</v>
      </c>
      <c r="CH61" s="263"/>
      <c r="CI61" s="268">
        <f t="shared" si="67"/>
        <v>-1035</v>
      </c>
      <c r="CJ61" s="267">
        <f t="shared" si="68"/>
        <v>-3.6400000000000002E-2</v>
      </c>
      <c r="CL61" s="642" t="s">
        <v>486</v>
      </c>
      <c r="CM61" s="643" t="s">
        <v>734</v>
      </c>
      <c r="CN61" s="644" t="s">
        <v>4</v>
      </c>
      <c r="CO61" s="636"/>
      <c r="CP61" s="645">
        <v>4382</v>
      </c>
      <c r="CQ61" s="645">
        <v>6524600</v>
      </c>
      <c r="CR61" s="645">
        <v>0</v>
      </c>
      <c r="CS61" s="647">
        <f t="shared" si="69"/>
        <v>6524600</v>
      </c>
      <c r="CT61" s="648">
        <f t="shared" si="70"/>
        <v>1488.95</v>
      </c>
      <c r="CU61" s="649"/>
      <c r="CV61" s="21" t="str">
        <f t="shared" si="71"/>
        <v/>
      </c>
      <c r="CW61" s="121" t="str">
        <f t="shared" si="72"/>
        <v/>
      </c>
      <c r="CX61" s="19" t="str">
        <f t="shared" si="73"/>
        <v/>
      </c>
      <c r="CY61" s="14"/>
      <c r="CZ61" s="650">
        <v>0.23899999999999999</v>
      </c>
      <c r="DA61" s="653" t="str">
        <f t="shared" si="74"/>
        <v/>
      </c>
      <c r="DB61" s="641"/>
      <c r="DC61" s="19" t="str">
        <f t="shared" si="75"/>
        <v/>
      </c>
      <c r="DE61" s="680" t="s">
        <v>486</v>
      </c>
      <c r="DF61" s="681" t="s">
        <v>487</v>
      </c>
      <c r="DG61" s="670" t="s">
        <v>653</v>
      </c>
      <c r="DH61" s="671" t="s">
        <v>4</v>
      </c>
      <c r="DI61" s="672"/>
      <c r="DJ61" s="673">
        <v>0.245</v>
      </c>
      <c r="DK61" s="722">
        <v>1</v>
      </c>
      <c r="DL61" s="682">
        <f t="shared" si="76"/>
        <v>0.245</v>
      </c>
      <c r="DM61" s="683" t="str">
        <f t="shared" si="77"/>
        <v xml:space="preserve"> </v>
      </c>
      <c r="DN61" s="684"/>
      <c r="DO61" s="676">
        <v>0.24610000000000001</v>
      </c>
      <c r="DP61" s="677">
        <v>0.97250000000000003</v>
      </c>
      <c r="DQ61" s="682">
        <f t="shared" si="78"/>
        <v>0.23899999999999999</v>
      </c>
      <c r="DR61" s="679">
        <f t="shared" si="79"/>
        <v>0.23899999999999999</v>
      </c>
      <c r="DS61" s="352"/>
      <c r="DT61" s="701" t="str">
        <f t="shared" si="80"/>
        <v xml:space="preserve"> </v>
      </c>
      <c r="DU61" s="692"/>
      <c r="DV61" s="702"/>
      <c r="DX61" s="66" t="s">
        <v>412</v>
      </c>
      <c r="DY61" s="85" t="s">
        <v>412</v>
      </c>
      <c r="DZ61" s="66" t="s">
        <v>901</v>
      </c>
      <c r="EA61" s="67" t="s">
        <v>413</v>
      </c>
      <c r="EB61" s="404">
        <v>6665</v>
      </c>
      <c r="EC61" s="68"/>
      <c r="ED61" s="69">
        <f t="shared" si="38"/>
        <v>6665</v>
      </c>
      <c r="EE61" s="69">
        <f>SUM(ED61)</f>
        <v>6665</v>
      </c>
      <c r="EF61" s="68"/>
      <c r="EG61" s="70"/>
      <c r="EH61" s="68"/>
      <c r="EI61" s="405">
        <v>551595</v>
      </c>
      <c r="EJ61" s="69"/>
      <c r="EK61" s="69">
        <f>ROUND(EI61,0)</f>
        <v>551595</v>
      </c>
      <c r="EL61" s="69">
        <f>EK61</f>
        <v>551595</v>
      </c>
      <c r="EM61" s="161">
        <f>EL61-EI61</f>
        <v>0</v>
      </c>
      <c r="EN61" s="161"/>
      <c r="EO61" s="129"/>
      <c r="EP61" s="356"/>
      <c r="EQ61" s="356"/>
      <c r="ER61" s="356"/>
      <c r="ES61" s="302" t="s">
        <v>468</v>
      </c>
      <c r="ET61" s="301" t="s">
        <v>469</v>
      </c>
      <c r="EU61" s="303">
        <v>5505240</v>
      </c>
      <c r="EX61" s="310"/>
    </row>
    <row r="62" spans="1:154" ht="15">
      <c r="A62" s="77" t="s">
        <v>488</v>
      </c>
      <c r="B62" s="7" t="s">
        <v>489</v>
      </c>
      <c r="C62" s="218">
        <v>2619</v>
      </c>
      <c r="D62" s="218">
        <v>2619</v>
      </c>
      <c r="E62" s="218">
        <v>0</v>
      </c>
      <c r="F62" s="8">
        <f t="shared" si="43"/>
        <v>2619</v>
      </c>
      <c r="G62" s="8"/>
      <c r="H62" s="417">
        <f t="shared" si="44"/>
        <v>2619</v>
      </c>
      <c r="I62" s="12"/>
      <c r="K62" s="430" t="s">
        <v>488</v>
      </c>
      <c r="L62" s="431" t="s">
        <v>489</v>
      </c>
      <c r="M62" s="432">
        <v>1618014747</v>
      </c>
      <c r="N62" s="432">
        <v>112094000</v>
      </c>
      <c r="O62" s="434">
        <f t="shared" si="39"/>
        <v>1505920747</v>
      </c>
      <c r="P62" s="707">
        <v>2004</v>
      </c>
      <c r="Q62" s="436">
        <v>0.71120000000000005</v>
      </c>
      <c r="R62" s="100">
        <v>2117436371</v>
      </c>
      <c r="S62" s="438">
        <f t="shared" si="40"/>
        <v>112094000</v>
      </c>
      <c r="T62" s="432">
        <v>46622783</v>
      </c>
      <c r="U62" s="432">
        <v>210747716</v>
      </c>
      <c r="V62" s="437">
        <f t="shared" si="45"/>
        <v>2486900870</v>
      </c>
      <c r="X62" s="466" t="s">
        <v>488</v>
      </c>
      <c r="Y62" s="467" t="s">
        <v>489</v>
      </c>
      <c r="Z62" s="468">
        <v>2486900870</v>
      </c>
      <c r="AA62" s="469">
        <f t="shared" si="46"/>
        <v>13951513.880700001</v>
      </c>
      <c r="AB62" s="468">
        <v>3590975</v>
      </c>
      <c r="AC62" s="468">
        <v>211073</v>
      </c>
      <c r="AD62" s="37">
        <f t="shared" si="47"/>
        <v>17753561.8807</v>
      </c>
      <c r="AE62" s="714">
        <v>2619</v>
      </c>
      <c r="AF62" s="467">
        <f t="shared" si="48"/>
        <v>6779</v>
      </c>
      <c r="AG62" s="471">
        <f t="shared" si="49"/>
        <v>1.3071999999999999</v>
      </c>
      <c r="AI62" s="552" t="s">
        <v>488</v>
      </c>
      <c r="AJ62" s="553" t="s">
        <v>489</v>
      </c>
      <c r="AK62" s="541">
        <v>17430264.7676</v>
      </c>
      <c r="AL62" s="541">
        <v>2619</v>
      </c>
      <c r="AM62" s="554">
        <f t="shared" si="50"/>
        <v>6655</v>
      </c>
      <c r="AN62" s="555">
        <f t="shared" si="51"/>
        <v>1.3059000000000001</v>
      </c>
      <c r="AO62" s="556">
        <v>0.26469999999999999</v>
      </c>
      <c r="AP62" s="557">
        <v>0.74490000000000001</v>
      </c>
      <c r="AQ62" s="555">
        <f t="shared" si="52"/>
        <v>0.9214</v>
      </c>
      <c r="AR62" s="558">
        <f t="shared" si="53"/>
        <v>0.9214</v>
      </c>
      <c r="AS62" s="559">
        <f t="shared" si="54"/>
        <v>1507.08</v>
      </c>
      <c r="AT62" s="560">
        <f t="shared" si="55"/>
        <v>128.56000000000017</v>
      </c>
      <c r="AU62" s="561">
        <f t="shared" si="56"/>
        <v>336699</v>
      </c>
      <c r="AV62" s="717">
        <v>0.57899999999999996</v>
      </c>
      <c r="AW62" s="554">
        <f t="shared" si="82"/>
        <v>194949</v>
      </c>
      <c r="AX62" s="563" t="s">
        <v>653</v>
      </c>
      <c r="AY62" s="204">
        <f t="shared" si="57"/>
        <v>0</v>
      </c>
      <c r="AZ62" s="554">
        <f t="shared" si="81"/>
        <v>194949</v>
      </c>
      <c r="BB62" s="234" t="s">
        <v>488</v>
      </c>
      <c r="BC62" s="235" t="s">
        <v>735</v>
      </c>
      <c r="BD62" s="227">
        <v>2486900870</v>
      </c>
      <c r="BE62" s="718">
        <v>449.42</v>
      </c>
      <c r="BF62" s="236">
        <f t="shared" si="58"/>
        <v>5533579</v>
      </c>
      <c r="BG62" s="230">
        <f t="shared" si="59"/>
        <v>0.26469999999999999</v>
      </c>
      <c r="BH62" s="231"/>
      <c r="BI62" s="232">
        <v>2627</v>
      </c>
      <c r="BJ62" s="237">
        <f t="shared" si="60"/>
        <v>5.85</v>
      </c>
      <c r="BK62" s="232">
        <v>20454</v>
      </c>
      <c r="BL62" s="238">
        <f t="shared" si="61"/>
        <v>46</v>
      </c>
      <c r="BN62" s="491" t="s">
        <v>488</v>
      </c>
      <c r="BO62" s="492" t="s">
        <v>489</v>
      </c>
      <c r="BP62" s="493">
        <v>0.85919999999999996</v>
      </c>
      <c r="BQ62" s="493">
        <v>0.72199999999999998</v>
      </c>
      <c r="BR62" s="493">
        <v>0.65459999999999996</v>
      </c>
      <c r="BS62" s="126"/>
      <c r="BT62" s="494">
        <v>2004</v>
      </c>
      <c r="BU62" s="120">
        <f t="shared" si="62"/>
        <v>0.71120000000000005</v>
      </c>
      <c r="BV62" s="495"/>
      <c r="BW62" s="496">
        <v>0.51</v>
      </c>
      <c r="BX62" s="497">
        <f t="shared" si="63"/>
        <v>0.36299999999999999</v>
      </c>
      <c r="BY62" s="498">
        <f t="shared" si="64"/>
        <v>0.66239999999999999</v>
      </c>
      <c r="CA62" s="264" t="s">
        <v>488</v>
      </c>
      <c r="CB62" s="265" t="s">
        <v>735</v>
      </c>
      <c r="CC62" s="232">
        <v>23257</v>
      </c>
      <c r="CD62" s="232">
        <v>23993</v>
      </c>
      <c r="CE62" s="232">
        <v>25008</v>
      </c>
      <c r="CF62" s="266">
        <f t="shared" si="65"/>
        <v>24086</v>
      </c>
      <c r="CG62" s="267">
        <f t="shared" si="66"/>
        <v>0.74490000000000001</v>
      </c>
      <c r="CH62" s="263"/>
      <c r="CI62" s="268">
        <f t="shared" si="67"/>
        <v>-922</v>
      </c>
      <c r="CJ62" s="267">
        <f t="shared" si="68"/>
        <v>-3.6900000000000002E-2</v>
      </c>
      <c r="CL62" s="642" t="s">
        <v>488</v>
      </c>
      <c r="CM62" s="643" t="s">
        <v>735</v>
      </c>
      <c r="CN62" s="644">
        <v>0.9214</v>
      </c>
      <c r="CO62" s="636"/>
      <c r="CP62" s="645">
        <v>2619</v>
      </c>
      <c r="CQ62" s="645">
        <v>2284444</v>
      </c>
      <c r="CR62" s="645">
        <v>0</v>
      </c>
      <c r="CS62" s="647">
        <f t="shared" si="69"/>
        <v>2284444</v>
      </c>
      <c r="CT62" s="648">
        <f t="shared" si="70"/>
        <v>872.26</v>
      </c>
      <c r="CU62" s="649"/>
      <c r="CV62" s="21">
        <f t="shared" si="71"/>
        <v>1507.08</v>
      </c>
      <c r="CW62" s="121">
        <f t="shared" si="72"/>
        <v>128.56000000000017</v>
      </c>
      <c r="CX62" s="19">
        <f t="shared" si="73"/>
        <v>0.57899999999999996</v>
      </c>
      <c r="CY62" s="14"/>
      <c r="CZ62" s="650">
        <v>0.36299999999999999</v>
      </c>
      <c r="DA62" s="653" t="str">
        <f t="shared" si="74"/>
        <v/>
      </c>
      <c r="DB62" s="641"/>
      <c r="DC62" s="19">
        <f t="shared" si="75"/>
        <v>0.57899999999999996</v>
      </c>
      <c r="DE62" s="680" t="s">
        <v>488</v>
      </c>
      <c r="DF62" s="681" t="s">
        <v>489</v>
      </c>
      <c r="DG62" s="670" t="s">
        <v>201</v>
      </c>
      <c r="DH62" s="671">
        <v>0.57899999999999996</v>
      </c>
      <c r="DI62" s="672"/>
      <c r="DJ62" s="673">
        <v>0.51</v>
      </c>
      <c r="DK62" s="722">
        <v>0.79359999999999997</v>
      </c>
      <c r="DL62" s="682">
        <f t="shared" si="76"/>
        <v>0.40500000000000003</v>
      </c>
      <c r="DM62" s="683" t="str">
        <f t="shared" si="77"/>
        <v xml:space="preserve"> </v>
      </c>
      <c r="DN62" s="684"/>
      <c r="DO62" s="676">
        <v>0.51</v>
      </c>
      <c r="DP62" s="677">
        <v>0.71120000000000005</v>
      </c>
      <c r="DQ62" s="682">
        <f t="shared" si="78"/>
        <v>0.36299999999999999</v>
      </c>
      <c r="DR62" s="679">
        <f t="shared" si="79"/>
        <v>0.36299999999999999</v>
      </c>
      <c r="DS62" s="352"/>
      <c r="DT62" s="701" t="str">
        <f t="shared" si="80"/>
        <v xml:space="preserve"> </v>
      </c>
      <c r="DU62" s="692"/>
      <c r="DV62" s="702"/>
      <c r="DX62" s="66" t="s">
        <v>414</v>
      </c>
      <c r="DY62" s="85" t="s">
        <v>414</v>
      </c>
      <c r="DZ62" s="66" t="s">
        <v>901</v>
      </c>
      <c r="EA62" s="67" t="s">
        <v>415</v>
      </c>
      <c r="EB62" s="404">
        <v>8998</v>
      </c>
      <c r="EC62" s="68"/>
      <c r="ED62" s="69">
        <f t="shared" si="38"/>
        <v>8998</v>
      </c>
      <c r="EE62" s="69">
        <f>SUM(ED62)</f>
        <v>8998</v>
      </c>
      <c r="EF62" s="68"/>
      <c r="EG62" s="70"/>
      <c r="EH62" s="68"/>
      <c r="EI62" s="405">
        <v>4843533</v>
      </c>
      <c r="EJ62" s="69"/>
      <c r="EK62" s="69">
        <f>ROUND(EI62,0)</f>
        <v>4843533</v>
      </c>
      <c r="EL62" s="69">
        <f>EK62</f>
        <v>4843533</v>
      </c>
      <c r="EM62" s="161">
        <f>EL62-EI62</f>
        <v>0</v>
      </c>
      <c r="EN62" s="161"/>
      <c r="EO62" s="129"/>
      <c r="EP62" s="356"/>
      <c r="EQ62" s="356"/>
      <c r="ER62" s="356"/>
      <c r="ES62" s="302" t="s">
        <v>470</v>
      </c>
      <c r="ET62" s="301" t="s">
        <v>471</v>
      </c>
      <c r="EU62" s="303">
        <v>0</v>
      </c>
      <c r="EX62" s="310"/>
    </row>
    <row r="63" spans="1:154" ht="15">
      <c r="A63" s="77" t="s">
        <v>490</v>
      </c>
      <c r="B63" s="7" t="s">
        <v>491</v>
      </c>
      <c r="C63" s="218">
        <v>3911</v>
      </c>
      <c r="D63" s="218">
        <v>3911</v>
      </c>
      <c r="E63" s="218">
        <v>0</v>
      </c>
      <c r="F63" s="8">
        <f t="shared" si="43"/>
        <v>3911</v>
      </c>
      <c r="G63" s="8"/>
      <c r="H63" s="417">
        <f t="shared" si="44"/>
        <v>3911</v>
      </c>
      <c r="I63" s="12"/>
      <c r="K63" s="430" t="s">
        <v>490</v>
      </c>
      <c r="L63" s="431" t="s">
        <v>491</v>
      </c>
      <c r="M63" s="432">
        <v>872250734</v>
      </c>
      <c r="N63" s="432" t="s">
        <v>659</v>
      </c>
      <c r="O63" s="434">
        <f t="shared" si="39"/>
        <v>872250734</v>
      </c>
      <c r="P63" s="707">
        <v>2001</v>
      </c>
      <c r="Q63" s="436">
        <v>0.77110000000000001</v>
      </c>
      <c r="R63" s="100">
        <v>1131177194</v>
      </c>
      <c r="S63" s="438" t="str">
        <f t="shared" si="40"/>
        <v>NA</v>
      </c>
      <c r="T63" s="432">
        <v>46353336</v>
      </c>
      <c r="U63" s="432">
        <v>608561211</v>
      </c>
      <c r="V63" s="437">
        <f t="shared" si="45"/>
        <v>1786091741</v>
      </c>
      <c r="X63" s="466" t="s">
        <v>490</v>
      </c>
      <c r="Y63" s="467" t="s">
        <v>491</v>
      </c>
      <c r="Z63" s="468">
        <v>1786091741</v>
      </c>
      <c r="AA63" s="469">
        <f t="shared" si="46"/>
        <v>10019974.66701</v>
      </c>
      <c r="AB63" s="468">
        <v>5245353</v>
      </c>
      <c r="AC63" s="468">
        <v>178370</v>
      </c>
      <c r="AD63" s="37">
        <f t="shared" si="47"/>
        <v>15443697.66701</v>
      </c>
      <c r="AE63" s="714">
        <v>3911</v>
      </c>
      <c r="AF63" s="467">
        <f t="shared" si="48"/>
        <v>3949</v>
      </c>
      <c r="AG63" s="471">
        <f t="shared" si="49"/>
        <v>0.76149999999999995</v>
      </c>
      <c r="AI63" s="552" t="s">
        <v>490</v>
      </c>
      <c r="AJ63" s="553" t="s">
        <v>491</v>
      </c>
      <c r="AK63" s="541">
        <v>15211505.740680002</v>
      </c>
      <c r="AL63" s="541">
        <v>3911</v>
      </c>
      <c r="AM63" s="554">
        <f t="shared" si="50"/>
        <v>3889</v>
      </c>
      <c r="AN63" s="555">
        <f t="shared" si="51"/>
        <v>0.7631</v>
      </c>
      <c r="AO63" s="556">
        <v>0.18529999999999999</v>
      </c>
      <c r="AP63" s="557">
        <v>0.81169999999999998</v>
      </c>
      <c r="AQ63" s="555">
        <f t="shared" si="52"/>
        <v>0.72960000000000003</v>
      </c>
      <c r="AR63" s="558">
        <f t="shared" si="53"/>
        <v>0.72960000000000003</v>
      </c>
      <c r="AS63" s="559">
        <f t="shared" si="54"/>
        <v>1193.3599999999999</v>
      </c>
      <c r="AT63" s="560">
        <f t="shared" si="55"/>
        <v>442.2800000000002</v>
      </c>
      <c r="AU63" s="561">
        <f t="shared" si="56"/>
        <v>1729757</v>
      </c>
      <c r="AV63" s="717">
        <v>1</v>
      </c>
      <c r="AW63" s="554">
        <f t="shared" si="82"/>
        <v>1729757</v>
      </c>
      <c r="AX63" s="563" t="s">
        <v>653</v>
      </c>
      <c r="AY63" s="204">
        <f t="shared" si="57"/>
        <v>0</v>
      </c>
      <c r="AZ63" s="554">
        <f t="shared" si="81"/>
        <v>1729757</v>
      </c>
      <c r="BB63" s="234" t="s">
        <v>490</v>
      </c>
      <c r="BC63" s="235" t="s">
        <v>736</v>
      </c>
      <c r="BD63" s="227">
        <v>1786091741</v>
      </c>
      <c r="BE63" s="718">
        <v>461.17500000000001</v>
      </c>
      <c r="BF63" s="236">
        <f t="shared" si="58"/>
        <v>3872915</v>
      </c>
      <c r="BG63" s="230">
        <f t="shared" si="59"/>
        <v>0.18529999999999999</v>
      </c>
      <c r="BH63" s="231"/>
      <c r="BI63" s="232">
        <v>3906</v>
      </c>
      <c r="BJ63" s="237">
        <f t="shared" si="60"/>
        <v>8.4700000000000006</v>
      </c>
      <c r="BK63" s="232">
        <v>24396</v>
      </c>
      <c r="BL63" s="238">
        <f t="shared" si="61"/>
        <v>53</v>
      </c>
      <c r="BN63" s="491" t="s">
        <v>490</v>
      </c>
      <c r="BO63" s="492" t="s">
        <v>491</v>
      </c>
      <c r="BP63" s="493">
        <v>0.80959999999999999</v>
      </c>
      <c r="BQ63" s="493">
        <v>0.81489999999999996</v>
      </c>
      <c r="BR63" s="493">
        <v>0.72909999999999997</v>
      </c>
      <c r="BS63" s="126"/>
      <c r="BT63" s="494">
        <v>2001</v>
      </c>
      <c r="BU63" s="120">
        <f t="shared" si="62"/>
        <v>0.77110000000000001</v>
      </c>
      <c r="BV63" s="495"/>
      <c r="BW63" s="496">
        <v>0.78500000000000003</v>
      </c>
      <c r="BX63" s="497">
        <f t="shared" si="63"/>
        <v>0.60499999999999998</v>
      </c>
      <c r="BY63" s="498">
        <f t="shared" si="64"/>
        <v>1.1040000000000001</v>
      </c>
      <c r="CA63" s="264" t="s">
        <v>490</v>
      </c>
      <c r="CB63" s="265" t="s">
        <v>736</v>
      </c>
      <c r="CC63" s="232">
        <v>25019</v>
      </c>
      <c r="CD63" s="232">
        <v>25932</v>
      </c>
      <c r="CE63" s="232">
        <v>27786</v>
      </c>
      <c r="CF63" s="266">
        <f t="shared" si="65"/>
        <v>26245.666666666668</v>
      </c>
      <c r="CG63" s="267">
        <f t="shared" si="66"/>
        <v>0.81169999999999998</v>
      </c>
      <c r="CH63" s="263"/>
      <c r="CI63" s="268">
        <f t="shared" si="67"/>
        <v>-1540.3333333333321</v>
      </c>
      <c r="CJ63" s="267">
        <f t="shared" si="68"/>
        <v>-5.5399999999999998E-2</v>
      </c>
      <c r="CL63" s="642" t="s">
        <v>490</v>
      </c>
      <c r="CM63" s="643" t="s">
        <v>736</v>
      </c>
      <c r="CN63" s="644">
        <v>0.72960000000000003</v>
      </c>
      <c r="CO63" s="636"/>
      <c r="CP63" s="645">
        <v>3911</v>
      </c>
      <c r="CQ63" s="645">
        <v>5474913</v>
      </c>
      <c r="CR63" s="645">
        <v>0</v>
      </c>
      <c r="CS63" s="647">
        <f t="shared" si="69"/>
        <v>5474913</v>
      </c>
      <c r="CT63" s="648">
        <f t="shared" si="70"/>
        <v>1399.88</v>
      </c>
      <c r="CU63" s="649"/>
      <c r="CV63" s="21">
        <f t="shared" si="71"/>
        <v>1193.3599999999999</v>
      </c>
      <c r="CW63" s="121">
        <f t="shared" si="72"/>
        <v>442.2800000000002</v>
      </c>
      <c r="CX63" s="19">
        <f t="shared" si="73"/>
        <v>1</v>
      </c>
      <c r="CY63" s="14"/>
      <c r="CZ63" s="650">
        <v>0.60499999999999998</v>
      </c>
      <c r="DA63" s="653">
        <f t="shared" si="74"/>
        <v>1</v>
      </c>
      <c r="DB63" s="641"/>
      <c r="DC63" s="19">
        <f t="shared" si="75"/>
        <v>1</v>
      </c>
      <c r="DE63" s="680" t="s">
        <v>490</v>
      </c>
      <c r="DF63" s="681" t="s">
        <v>491</v>
      </c>
      <c r="DG63" s="670" t="s">
        <v>201</v>
      </c>
      <c r="DH63" s="671">
        <v>1</v>
      </c>
      <c r="DI63" s="672"/>
      <c r="DJ63" s="673">
        <v>0.78500000000000003</v>
      </c>
      <c r="DK63" s="722">
        <v>0.82679999999999998</v>
      </c>
      <c r="DL63" s="682">
        <f t="shared" si="76"/>
        <v>0.64900000000000002</v>
      </c>
      <c r="DM63" s="683">
        <f t="shared" si="77"/>
        <v>0.64900000000000002</v>
      </c>
      <c r="DN63" s="684"/>
      <c r="DO63" s="676">
        <v>0.78500000000000003</v>
      </c>
      <c r="DP63" s="677">
        <v>0.77110000000000001</v>
      </c>
      <c r="DQ63" s="682">
        <f t="shared" si="78"/>
        <v>0.60499999999999998</v>
      </c>
      <c r="DR63" s="679" t="str">
        <f t="shared" si="79"/>
        <v xml:space="preserve"> </v>
      </c>
      <c r="DS63" s="352"/>
      <c r="DT63" s="701" t="str">
        <f t="shared" si="80"/>
        <v xml:space="preserve"> </v>
      </c>
      <c r="DU63" s="692"/>
      <c r="DV63" s="702"/>
      <c r="DX63" s="71" t="s">
        <v>416</v>
      </c>
      <c r="DY63" s="86" t="s">
        <v>416</v>
      </c>
      <c r="DZ63" s="71" t="s">
        <v>901</v>
      </c>
      <c r="EA63" s="72" t="s">
        <v>417</v>
      </c>
      <c r="EB63" s="404">
        <v>32000</v>
      </c>
      <c r="EC63" s="56"/>
      <c r="ED63" s="57">
        <f t="shared" si="38"/>
        <v>32000</v>
      </c>
      <c r="EE63" s="57"/>
      <c r="EF63" s="56"/>
      <c r="EG63" s="52">
        <f>ED63/EE70</f>
        <v>0.91580333123461732</v>
      </c>
      <c r="EH63" s="56"/>
      <c r="EI63" s="405">
        <v>0</v>
      </c>
      <c r="EJ63" s="57"/>
      <c r="EK63" s="50">
        <f>ROUND(EG63*EI63,0)</f>
        <v>0</v>
      </c>
      <c r="EL63" s="57">
        <f>SUM(EK63:EK70)</f>
        <v>0</v>
      </c>
      <c r="EM63" s="158">
        <f>EL63-EI63</f>
        <v>0</v>
      </c>
      <c r="EN63" s="158"/>
      <c r="EO63" s="58"/>
      <c r="EP63" s="356"/>
      <c r="EQ63" s="356"/>
      <c r="ER63" s="356"/>
      <c r="ES63" s="302" t="s">
        <v>472</v>
      </c>
      <c r="ET63" s="301" t="s">
        <v>473</v>
      </c>
      <c r="EU63" s="303">
        <v>0</v>
      </c>
      <c r="EX63" s="310"/>
    </row>
    <row r="64" spans="1:154" ht="15">
      <c r="A64" s="77" t="s">
        <v>492</v>
      </c>
      <c r="B64" s="7" t="s">
        <v>493</v>
      </c>
      <c r="C64" s="218">
        <v>6382</v>
      </c>
      <c r="D64" s="218">
        <v>6382</v>
      </c>
      <c r="E64" s="218">
        <v>0</v>
      </c>
      <c r="F64" s="8">
        <f t="shared" si="43"/>
        <v>6382</v>
      </c>
      <c r="G64" s="8"/>
      <c r="H64" s="417">
        <f t="shared" si="44"/>
        <v>6382</v>
      </c>
      <c r="I64" s="12"/>
      <c r="K64" s="430" t="s">
        <v>492</v>
      </c>
      <c r="L64" s="431" t="s">
        <v>493</v>
      </c>
      <c r="M64" s="432">
        <v>2343926183</v>
      </c>
      <c r="N64" s="432">
        <v>17521510</v>
      </c>
      <c r="O64" s="434">
        <f t="shared" si="39"/>
        <v>2326404673</v>
      </c>
      <c r="P64" s="707">
        <v>2003</v>
      </c>
      <c r="Q64" s="436">
        <v>0.83199999999999996</v>
      </c>
      <c r="R64" s="100">
        <v>2796159463</v>
      </c>
      <c r="S64" s="438">
        <f t="shared" si="40"/>
        <v>17521510</v>
      </c>
      <c r="T64" s="432">
        <v>122709829</v>
      </c>
      <c r="U64" s="432">
        <v>633000714</v>
      </c>
      <c r="V64" s="437">
        <f t="shared" si="45"/>
        <v>3569391516</v>
      </c>
      <c r="X64" s="466" t="s">
        <v>492</v>
      </c>
      <c r="Y64" s="467" t="s">
        <v>493</v>
      </c>
      <c r="Z64" s="468">
        <v>3569391516</v>
      </c>
      <c r="AA64" s="469">
        <f t="shared" si="46"/>
        <v>20024286.404760003</v>
      </c>
      <c r="AB64" s="468">
        <v>9484295</v>
      </c>
      <c r="AC64" s="468">
        <v>374984</v>
      </c>
      <c r="AD64" s="37">
        <f t="shared" si="47"/>
        <v>29883565.404760003</v>
      </c>
      <c r="AE64" s="714">
        <v>6382</v>
      </c>
      <c r="AF64" s="467">
        <f t="shared" si="48"/>
        <v>4682</v>
      </c>
      <c r="AG64" s="471">
        <f t="shared" si="49"/>
        <v>0.90280000000000005</v>
      </c>
      <c r="AI64" s="552" t="s">
        <v>492</v>
      </c>
      <c r="AJ64" s="553" t="s">
        <v>493</v>
      </c>
      <c r="AK64" s="541">
        <v>29419544.507680003</v>
      </c>
      <c r="AL64" s="541">
        <v>6382</v>
      </c>
      <c r="AM64" s="554">
        <f t="shared" si="50"/>
        <v>4610</v>
      </c>
      <c r="AN64" s="555">
        <f t="shared" si="51"/>
        <v>0.90459999999999996</v>
      </c>
      <c r="AO64" s="556">
        <v>0.3866</v>
      </c>
      <c r="AP64" s="557">
        <v>0.72950000000000004</v>
      </c>
      <c r="AQ64" s="555">
        <f t="shared" si="52"/>
        <v>0.76529999999999998</v>
      </c>
      <c r="AR64" s="558">
        <f t="shared" si="53"/>
        <v>0.76529999999999998</v>
      </c>
      <c r="AS64" s="559">
        <f t="shared" si="54"/>
        <v>1251.76</v>
      </c>
      <c r="AT64" s="560">
        <f t="shared" si="55"/>
        <v>383.88000000000011</v>
      </c>
      <c r="AU64" s="561">
        <f t="shared" si="56"/>
        <v>2449922</v>
      </c>
      <c r="AV64" s="717">
        <v>0.84599999999999997</v>
      </c>
      <c r="AW64" s="554">
        <f t="shared" si="82"/>
        <v>2072634</v>
      </c>
      <c r="AX64" s="563" t="s">
        <v>653</v>
      </c>
      <c r="AY64" s="204">
        <f t="shared" si="57"/>
        <v>0</v>
      </c>
      <c r="AZ64" s="554">
        <f t="shared" si="81"/>
        <v>2072634</v>
      </c>
      <c r="BB64" s="234" t="s">
        <v>492</v>
      </c>
      <c r="BC64" s="235" t="s">
        <v>737</v>
      </c>
      <c r="BD64" s="227">
        <v>3569391516</v>
      </c>
      <c r="BE64" s="718">
        <v>441.68</v>
      </c>
      <c r="BF64" s="236">
        <f t="shared" si="58"/>
        <v>8081397</v>
      </c>
      <c r="BG64" s="230">
        <f t="shared" si="59"/>
        <v>0.3866</v>
      </c>
      <c r="BH64" s="231"/>
      <c r="BI64" s="232">
        <v>6451</v>
      </c>
      <c r="BJ64" s="237">
        <f t="shared" si="60"/>
        <v>14.61</v>
      </c>
      <c r="BK64" s="232">
        <v>43632</v>
      </c>
      <c r="BL64" s="238">
        <f t="shared" si="61"/>
        <v>99</v>
      </c>
      <c r="BN64" s="491" t="s">
        <v>492</v>
      </c>
      <c r="BO64" s="492" t="s">
        <v>493</v>
      </c>
      <c r="BP64" s="493">
        <v>0.88980000000000004</v>
      </c>
      <c r="BQ64" s="493">
        <v>0.85109999999999997</v>
      </c>
      <c r="BR64" s="493">
        <v>0.8</v>
      </c>
      <c r="BS64" s="126"/>
      <c r="BT64" s="494">
        <v>2003</v>
      </c>
      <c r="BU64" s="120">
        <f t="shared" si="62"/>
        <v>0.83199999999999996</v>
      </c>
      <c r="BV64" s="495"/>
      <c r="BW64" s="496">
        <v>0.55000000000000004</v>
      </c>
      <c r="BX64" s="497">
        <f t="shared" si="63"/>
        <v>0.45800000000000002</v>
      </c>
      <c r="BY64" s="498">
        <f t="shared" si="64"/>
        <v>0.83579999999999999</v>
      </c>
      <c r="CA64" s="264" t="s">
        <v>492</v>
      </c>
      <c r="CB64" s="265" t="s">
        <v>737</v>
      </c>
      <c r="CC64" s="232">
        <v>22723</v>
      </c>
      <c r="CD64" s="232">
        <v>23599</v>
      </c>
      <c r="CE64" s="232">
        <v>24447</v>
      </c>
      <c r="CF64" s="266">
        <f t="shared" si="65"/>
        <v>23589.666666666668</v>
      </c>
      <c r="CG64" s="267">
        <f t="shared" si="66"/>
        <v>0.72950000000000004</v>
      </c>
      <c r="CH64" s="263"/>
      <c r="CI64" s="268">
        <f t="shared" si="67"/>
        <v>-857.33333333333212</v>
      </c>
      <c r="CJ64" s="267">
        <f t="shared" si="68"/>
        <v>-3.5099999999999999E-2</v>
      </c>
      <c r="CL64" s="642" t="s">
        <v>492</v>
      </c>
      <c r="CM64" s="643" t="s">
        <v>737</v>
      </c>
      <c r="CN64" s="644">
        <v>0.76529999999999998</v>
      </c>
      <c r="CO64" s="636"/>
      <c r="CP64" s="645">
        <v>6382</v>
      </c>
      <c r="CQ64" s="645">
        <v>6756830</v>
      </c>
      <c r="CR64" s="645">
        <v>0</v>
      </c>
      <c r="CS64" s="647">
        <f t="shared" si="69"/>
        <v>6756830</v>
      </c>
      <c r="CT64" s="648">
        <f t="shared" si="70"/>
        <v>1058.73</v>
      </c>
      <c r="CU64" s="649"/>
      <c r="CV64" s="21">
        <f t="shared" si="71"/>
        <v>1251.76</v>
      </c>
      <c r="CW64" s="121">
        <f t="shared" si="72"/>
        <v>383.88000000000011</v>
      </c>
      <c r="CX64" s="19">
        <f t="shared" si="73"/>
        <v>0.84599999999999997</v>
      </c>
      <c r="CY64" s="14"/>
      <c r="CZ64" s="650">
        <v>0.45800000000000002</v>
      </c>
      <c r="DA64" s="653" t="str">
        <f t="shared" si="74"/>
        <v/>
      </c>
      <c r="DB64" s="641"/>
      <c r="DC64" s="19">
        <f t="shared" si="75"/>
        <v>0.84599999999999997</v>
      </c>
      <c r="DE64" s="680" t="s">
        <v>492</v>
      </c>
      <c r="DF64" s="681" t="s">
        <v>493</v>
      </c>
      <c r="DG64" s="670" t="s">
        <v>201</v>
      </c>
      <c r="DH64" s="671">
        <v>0.84599999999999997</v>
      </c>
      <c r="DI64" s="672"/>
      <c r="DJ64" s="673">
        <v>0.55000000000000004</v>
      </c>
      <c r="DK64" s="722">
        <v>0.87280000000000002</v>
      </c>
      <c r="DL64" s="682">
        <f t="shared" si="76"/>
        <v>0.48</v>
      </c>
      <c r="DM64" s="683" t="str">
        <f t="shared" si="77"/>
        <v xml:space="preserve"> </v>
      </c>
      <c r="DN64" s="684"/>
      <c r="DO64" s="676">
        <v>0.55000000000000004</v>
      </c>
      <c r="DP64" s="677">
        <v>0.83199999999999996</v>
      </c>
      <c r="DQ64" s="682">
        <f t="shared" si="78"/>
        <v>0.45800000000000002</v>
      </c>
      <c r="DR64" s="679">
        <f t="shared" si="79"/>
        <v>0.45800000000000002</v>
      </c>
      <c r="DS64" s="352"/>
      <c r="DT64" s="701" t="str">
        <f t="shared" si="80"/>
        <v xml:space="preserve"> </v>
      </c>
      <c r="DU64" s="692"/>
      <c r="DV64" s="702"/>
      <c r="DX64" s="54" t="s">
        <v>416</v>
      </c>
      <c r="DY64" s="83" t="s">
        <v>62</v>
      </c>
      <c r="DZ64" s="54" t="s">
        <v>8</v>
      </c>
      <c r="EA64" s="55" t="s">
        <v>63</v>
      </c>
      <c r="EB64" s="404">
        <v>304</v>
      </c>
      <c r="EC64" s="51"/>
      <c r="ED64" s="50">
        <f t="shared" si="38"/>
        <v>304</v>
      </c>
      <c r="EE64" s="50"/>
      <c r="EF64" s="51"/>
      <c r="EG64" s="52">
        <f>ED64/EE70</f>
        <v>8.7001316467288647E-3</v>
      </c>
      <c r="EH64" s="51"/>
      <c r="EI64" s="405">
        <v>0</v>
      </c>
      <c r="EJ64" s="50"/>
      <c r="EK64" s="50">
        <f>ROUND(EG64*EI63,0)</f>
        <v>0</v>
      </c>
      <c r="EL64" s="53"/>
      <c r="EM64" s="159"/>
      <c r="EN64" s="159"/>
      <c r="EO64" s="49"/>
      <c r="EP64" s="356"/>
      <c r="EQ64" s="356"/>
      <c r="ER64" s="356"/>
      <c r="ES64" s="302" t="s">
        <v>97</v>
      </c>
      <c r="ET64" s="301" t="s">
        <v>98</v>
      </c>
      <c r="EU64" s="303">
        <v>0</v>
      </c>
      <c r="EX64" s="310"/>
    </row>
    <row r="65" spans="1:154" ht="15">
      <c r="A65" s="77" t="s">
        <v>494</v>
      </c>
      <c r="B65" s="7" t="s">
        <v>495</v>
      </c>
      <c r="C65" s="218">
        <v>135938</v>
      </c>
      <c r="D65" s="218">
        <v>142168</v>
      </c>
      <c r="E65" s="218">
        <v>0</v>
      </c>
      <c r="F65" s="8">
        <f t="shared" si="43"/>
        <v>142168</v>
      </c>
      <c r="G65" s="8"/>
      <c r="H65" s="417">
        <f t="shared" si="44"/>
        <v>142168</v>
      </c>
      <c r="I65" s="12"/>
      <c r="K65" s="430" t="s">
        <v>494</v>
      </c>
      <c r="L65" s="431" t="s">
        <v>495</v>
      </c>
      <c r="M65" s="432">
        <v>78928073340</v>
      </c>
      <c r="N65" s="432">
        <v>67674820</v>
      </c>
      <c r="O65" s="434">
        <f t="shared" si="39"/>
        <v>78860398520</v>
      </c>
      <c r="P65" s="707">
        <v>2003</v>
      </c>
      <c r="Q65" s="436">
        <v>0.8619</v>
      </c>
      <c r="R65" s="100">
        <v>91495995498</v>
      </c>
      <c r="S65" s="438">
        <f t="shared" si="40"/>
        <v>67674820</v>
      </c>
      <c r="T65" s="432">
        <v>3356591174</v>
      </c>
      <c r="U65" s="432">
        <v>15298780915</v>
      </c>
      <c r="V65" s="437">
        <f t="shared" si="45"/>
        <v>110219042407</v>
      </c>
      <c r="X65" s="466" t="s">
        <v>494</v>
      </c>
      <c r="Y65" s="467" t="s">
        <v>669</v>
      </c>
      <c r="Z65" s="468">
        <v>110219042407</v>
      </c>
      <c r="AA65" s="469">
        <f t="shared" si="46"/>
        <v>618328827.90327001</v>
      </c>
      <c r="AB65" s="468">
        <v>208321539</v>
      </c>
      <c r="AC65" s="468">
        <v>3097577</v>
      </c>
      <c r="AD65" s="37">
        <f t="shared" si="47"/>
        <v>829747943.90327001</v>
      </c>
      <c r="AE65" s="714">
        <v>142168</v>
      </c>
      <c r="AF65" s="467">
        <f t="shared" si="48"/>
        <v>5836</v>
      </c>
      <c r="AG65" s="471">
        <f t="shared" si="49"/>
        <v>1.1253</v>
      </c>
      <c r="AI65" s="552" t="s">
        <v>494</v>
      </c>
      <c r="AJ65" s="553" t="s">
        <v>669</v>
      </c>
      <c r="AK65" s="541">
        <v>815419468.39036</v>
      </c>
      <c r="AL65" s="541">
        <v>142168</v>
      </c>
      <c r="AM65" s="554">
        <f t="shared" si="50"/>
        <v>5736</v>
      </c>
      <c r="AN65" s="555">
        <f t="shared" si="51"/>
        <v>1.1255999999999999</v>
      </c>
      <c r="AO65" s="556">
        <v>10.018800000000001</v>
      </c>
      <c r="AP65" s="557">
        <v>1.3666</v>
      </c>
      <c r="AQ65" s="555">
        <f t="shared" si="52"/>
        <v>2.1353999999999997</v>
      </c>
      <c r="AR65" s="558" t="str">
        <f t="shared" si="53"/>
        <v/>
      </c>
      <c r="AS65" s="559" t="str">
        <f t="shared" si="54"/>
        <v/>
      </c>
      <c r="AT65" s="560" t="str">
        <f t="shared" si="55"/>
        <v/>
      </c>
      <c r="AU65" s="561">
        <f t="shared" si="56"/>
        <v>0</v>
      </c>
      <c r="AV65" s="717" t="s">
        <v>4</v>
      </c>
      <c r="AW65" s="554">
        <f t="shared" si="82"/>
        <v>0</v>
      </c>
      <c r="AX65" s="563" t="s">
        <v>653</v>
      </c>
      <c r="AY65" s="204">
        <f t="shared" si="57"/>
        <v>0</v>
      </c>
      <c r="AZ65" s="554">
        <f t="shared" si="81"/>
        <v>0</v>
      </c>
      <c r="BB65" s="234" t="s">
        <v>494</v>
      </c>
      <c r="BC65" s="235" t="s">
        <v>738</v>
      </c>
      <c r="BD65" s="227">
        <v>110219042407</v>
      </c>
      <c r="BE65" s="718">
        <v>526.27499999999998</v>
      </c>
      <c r="BF65" s="236">
        <f t="shared" si="58"/>
        <v>209432412</v>
      </c>
      <c r="BG65" s="230">
        <f t="shared" si="59"/>
        <v>10.018800000000001</v>
      </c>
      <c r="BH65" s="231"/>
      <c r="BI65" s="232">
        <v>139313</v>
      </c>
      <c r="BJ65" s="237">
        <f t="shared" si="60"/>
        <v>264.72000000000003</v>
      </c>
      <c r="BK65" s="232">
        <v>826893</v>
      </c>
      <c r="BL65" s="238">
        <f t="shared" si="61"/>
        <v>1571</v>
      </c>
      <c r="BN65" s="491" t="s">
        <v>494</v>
      </c>
      <c r="BO65" s="492" t="s">
        <v>669</v>
      </c>
      <c r="BP65" s="493">
        <v>0.93759999999999999</v>
      </c>
      <c r="BQ65" s="493">
        <v>0.87329999999999997</v>
      </c>
      <c r="BR65" s="493">
        <v>0.82899999999999996</v>
      </c>
      <c r="BS65" s="126"/>
      <c r="BT65" s="494">
        <v>2003</v>
      </c>
      <c r="BU65" s="120">
        <f t="shared" si="62"/>
        <v>0.8619</v>
      </c>
      <c r="BV65" s="495"/>
      <c r="BW65" s="496">
        <v>0.8387</v>
      </c>
      <c r="BX65" s="497">
        <f t="shared" si="63"/>
        <v>0.72299999999999998</v>
      </c>
      <c r="BY65" s="498">
        <f t="shared" si="64"/>
        <v>1.3192999999999999</v>
      </c>
      <c r="CA65" s="264" t="s">
        <v>494</v>
      </c>
      <c r="CB65" s="265" t="s">
        <v>738</v>
      </c>
      <c r="CC65" s="232">
        <v>42693</v>
      </c>
      <c r="CD65" s="232">
        <v>44399</v>
      </c>
      <c r="CE65" s="232">
        <v>45483</v>
      </c>
      <c r="CF65" s="266">
        <f t="shared" si="65"/>
        <v>44191.666666666664</v>
      </c>
      <c r="CG65" s="267">
        <f t="shared" si="66"/>
        <v>1.3666</v>
      </c>
      <c r="CH65" s="263"/>
      <c r="CI65" s="268">
        <f t="shared" si="67"/>
        <v>-1291.3333333333358</v>
      </c>
      <c r="CJ65" s="267">
        <f t="shared" si="68"/>
        <v>-2.8400000000000002E-2</v>
      </c>
      <c r="CL65" s="642" t="s">
        <v>494</v>
      </c>
      <c r="CM65" s="643" t="s">
        <v>738</v>
      </c>
      <c r="CN65" s="644" t="s">
        <v>4</v>
      </c>
      <c r="CO65" s="636"/>
      <c r="CP65" s="645">
        <v>142168</v>
      </c>
      <c r="CQ65" s="645">
        <v>341367000</v>
      </c>
      <c r="CR65" s="645">
        <v>0</v>
      </c>
      <c r="CS65" s="647">
        <f t="shared" si="69"/>
        <v>341367000</v>
      </c>
      <c r="CT65" s="648">
        <f t="shared" si="70"/>
        <v>2401.15</v>
      </c>
      <c r="CU65" s="649"/>
      <c r="CV65" s="21" t="str">
        <f t="shared" si="71"/>
        <v/>
      </c>
      <c r="CW65" s="121" t="str">
        <f t="shared" si="72"/>
        <v/>
      </c>
      <c r="CX65" s="19" t="str">
        <f t="shared" si="73"/>
        <v/>
      </c>
      <c r="CY65" s="14"/>
      <c r="CZ65" s="650">
        <v>0.72299999999999998</v>
      </c>
      <c r="DA65" s="653">
        <f t="shared" si="74"/>
        <v>1</v>
      </c>
      <c r="DB65" s="641"/>
      <c r="DC65" s="19" t="str">
        <f t="shared" si="75"/>
        <v/>
      </c>
      <c r="DE65" s="680" t="s">
        <v>494</v>
      </c>
      <c r="DF65" s="681" t="s">
        <v>669</v>
      </c>
      <c r="DG65" s="670" t="s">
        <v>653</v>
      </c>
      <c r="DH65" s="671" t="s">
        <v>4</v>
      </c>
      <c r="DI65" s="672"/>
      <c r="DJ65" s="673">
        <v>0.8387</v>
      </c>
      <c r="DK65" s="722">
        <v>0.90759999999999996</v>
      </c>
      <c r="DL65" s="682">
        <f t="shared" si="76"/>
        <v>0.76100000000000001</v>
      </c>
      <c r="DM65" s="683">
        <f t="shared" si="77"/>
        <v>0.76100000000000001</v>
      </c>
      <c r="DN65" s="684"/>
      <c r="DO65" s="676">
        <v>0.8387</v>
      </c>
      <c r="DP65" s="677">
        <v>0.8619</v>
      </c>
      <c r="DQ65" s="682">
        <f t="shared" si="78"/>
        <v>0.72299999999999998</v>
      </c>
      <c r="DR65" s="679" t="str">
        <f t="shared" si="79"/>
        <v xml:space="preserve"> </v>
      </c>
      <c r="DS65" s="352"/>
      <c r="DT65" s="701" t="str">
        <f t="shared" si="80"/>
        <v xml:space="preserve"> </v>
      </c>
      <c r="DU65" s="692"/>
      <c r="DV65" s="702"/>
      <c r="DX65" s="54" t="s">
        <v>416</v>
      </c>
      <c r="DY65" s="83" t="s">
        <v>64</v>
      </c>
      <c r="DZ65" s="54" t="s">
        <v>8</v>
      </c>
      <c r="EA65" s="55" t="s">
        <v>65</v>
      </c>
      <c r="EB65" s="404">
        <v>322</v>
      </c>
      <c r="EC65" s="51"/>
      <c r="ED65" s="50">
        <f t="shared" si="38"/>
        <v>322</v>
      </c>
      <c r="EE65" s="50"/>
      <c r="EF65" s="51"/>
      <c r="EG65" s="52">
        <f>ED65/EE70</f>
        <v>9.2152710205483379E-3</v>
      </c>
      <c r="EH65" s="51"/>
      <c r="EI65" s="405">
        <v>0</v>
      </c>
      <c r="EJ65" s="50"/>
      <c r="EK65" s="50">
        <f>ROUND(EG65*EI63,0)</f>
        <v>0</v>
      </c>
      <c r="EL65" s="53"/>
      <c r="EM65" s="159"/>
      <c r="EN65" s="159"/>
      <c r="EO65" s="49"/>
      <c r="EP65" s="356"/>
      <c r="EQ65" s="356"/>
      <c r="ER65" s="356"/>
      <c r="ES65" s="302" t="s">
        <v>474</v>
      </c>
      <c r="ET65" s="301" t="s">
        <v>475</v>
      </c>
      <c r="EU65" s="303">
        <v>0</v>
      </c>
      <c r="EX65" s="310"/>
    </row>
    <row r="66" spans="1:154" ht="15">
      <c r="A66" s="77" t="s">
        <v>496</v>
      </c>
      <c r="B66" s="7" t="s">
        <v>497</v>
      </c>
      <c r="C66" s="218">
        <v>2128</v>
      </c>
      <c r="D66" s="218">
        <v>2128</v>
      </c>
      <c r="E66" s="218">
        <v>0</v>
      </c>
      <c r="F66" s="8">
        <f t="shared" si="43"/>
        <v>2128</v>
      </c>
      <c r="G66" s="8"/>
      <c r="H66" s="417">
        <f t="shared" si="44"/>
        <v>2128</v>
      </c>
      <c r="I66" s="12"/>
      <c r="K66" s="430" t="s">
        <v>496</v>
      </c>
      <c r="L66" s="431" t="s">
        <v>497</v>
      </c>
      <c r="M66" s="432">
        <v>959901767</v>
      </c>
      <c r="N66" s="432">
        <v>22828600</v>
      </c>
      <c r="O66" s="434">
        <f t="shared" si="39"/>
        <v>937073167</v>
      </c>
      <c r="P66" s="707">
        <v>2001</v>
      </c>
      <c r="Q66" s="436">
        <v>0.57820000000000005</v>
      </c>
      <c r="R66" s="100">
        <v>1620673066</v>
      </c>
      <c r="S66" s="438">
        <f t="shared" si="40"/>
        <v>22828600</v>
      </c>
      <c r="T66" s="432">
        <v>35753722</v>
      </c>
      <c r="U66" s="432">
        <v>246041338</v>
      </c>
      <c r="V66" s="437">
        <f t="shared" si="45"/>
        <v>1925296726</v>
      </c>
      <c r="X66" s="466" t="s">
        <v>496</v>
      </c>
      <c r="Y66" s="467" t="s">
        <v>497</v>
      </c>
      <c r="Z66" s="468">
        <v>1925296726</v>
      </c>
      <c r="AA66" s="469">
        <f t="shared" si="46"/>
        <v>10800914.632860001</v>
      </c>
      <c r="AB66" s="468">
        <v>3691234</v>
      </c>
      <c r="AC66" s="468">
        <v>109867</v>
      </c>
      <c r="AD66" s="37">
        <f t="shared" si="47"/>
        <v>14602015.632860001</v>
      </c>
      <c r="AE66" s="714">
        <v>2128</v>
      </c>
      <c r="AF66" s="467">
        <f t="shared" si="48"/>
        <v>6862</v>
      </c>
      <c r="AG66" s="471">
        <f t="shared" si="49"/>
        <v>1.3231999999999999</v>
      </c>
      <c r="AI66" s="552" t="s">
        <v>496</v>
      </c>
      <c r="AJ66" s="553" t="s">
        <v>497</v>
      </c>
      <c r="AK66" s="541">
        <v>14351727.05848</v>
      </c>
      <c r="AL66" s="541">
        <v>2128</v>
      </c>
      <c r="AM66" s="554">
        <f t="shared" si="50"/>
        <v>6744</v>
      </c>
      <c r="AN66" s="555">
        <f t="shared" si="51"/>
        <v>1.3233999999999999</v>
      </c>
      <c r="AO66" s="556">
        <v>0.41589999999999999</v>
      </c>
      <c r="AP66" s="557">
        <v>0.71179999999999999</v>
      </c>
      <c r="AQ66" s="555">
        <f t="shared" si="52"/>
        <v>0.92689999999999995</v>
      </c>
      <c r="AR66" s="558">
        <f t="shared" si="53"/>
        <v>0.92689999999999995</v>
      </c>
      <c r="AS66" s="559">
        <f t="shared" si="54"/>
        <v>1516.07</v>
      </c>
      <c r="AT66" s="560">
        <f t="shared" si="55"/>
        <v>119.57000000000016</v>
      </c>
      <c r="AU66" s="561">
        <f t="shared" si="56"/>
        <v>254445</v>
      </c>
      <c r="AV66" s="717">
        <v>0.59499999999999997</v>
      </c>
      <c r="AW66" s="554">
        <f t="shared" si="82"/>
        <v>151395</v>
      </c>
      <c r="AX66" s="563" t="s">
        <v>653</v>
      </c>
      <c r="AY66" s="204">
        <f t="shared" si="57"/>
        <v>0</v>
      </c>
      <c r="AZ66" s="554">
        <f t="shared" si="81"/>
        <v>151395</v>
      </c>
      <c r="BB66" s="234" t="s">
        <v>496</v>
      </c>
      <c r="BC66" s="235" t="s">
        <v>739</v>
      </c>
      <c r="BD66" s="227">
        <v>1925296726</v>
      </c>
      <c r="BE66" s="718">
        <v>221.42699999999999</v>
      </c>
      <c r="BF66" s="236">
        <f t="shared" si="58"/>
        <v>8694950</v>
      </c>
      <c r="BG66" s="230">
        <f t="shared" si="59"/>
        <v>0.41589999999999999</v>
      </c>
      <c r="BH66" s="231"/>
      <c r="BI66" s="232">
        <v>2157</v>
      </c>
      <c r="BJ66" s="237">
        <f t="shared" si="60"/>
        <v>9.74</v>
      </c>
      <c r="BK66" s="232">
        <v>15906</v>
      </c>
      <c r="BL66" s="238">
        <f t="shared" si="61"/>
        <v>72</v>
      </c>
      <c r="BN66" s="491" t="s">
        <v>496</v>
      </c>
      <c r="BO66" s="492" t="s">
        <v>497</v>
      </c>
      <c r="BP66" s="493">
        <v>0.65310000000000001</v>
      </c>
      <c r="BQ66" s="493">
        <v>0.59519999999999995</v>
      </c>
      <c r="BR66" s="493">
        <v>0.54190000000000005</v>
      </c>
      <c r="BS66" s="126"/>
      <c r="BT66" s="494">
        <v>2001</v>
      </c>
      <c r="BU66" s="120">
        <f t="shared" si="62"/>
        <v>0.57820000000000005</v>
      </c>
      <c r="BV66" s="495"/>
      <c r="BW66" s="496">
        <v>0.52</v>
      </c>
      <c r="BX66" s="497">
        <f t="shared" si="63"/>
        <v>0.30099999999999999</v>
      </c>
      <c r="BY66" s="498">
        <f t="shared" si="64"/>
        <v>0.54930000000000001</v>
      </c>
      <c r="CA66" s="264" t="s">
        <v>496</v>
      </c>
      <c r="CB66" s="265" t="s">
        <v>739</v>
      </c>
      <c r="CC66" s="232">
        <v>22311</v>
      </c>
      <c r="CD66" s="232">
        <v>23033</v>
      </c>
      <c r="CE66" s="232">
        <v>23710</v>
      </c>
      <c r="CF66" s="266">
        <f t="shared" si="65"/>
        <v>23018</v>
      </c>
      <c r="CG66" s="267">
        <f t="shared" si="66"/>
        <v>0.71179999999999999</v>
      </c>
      <c r="CH66" s="263"/>
      <c r="CI66" s="268">
        <f t="shared" si="67"/>
        <v>-692</v>
      </c>
      <c r="CJ66" s="267">
        <f t="shared" si="68"/>
        <v>-2.92E-2</v>
      </c>
      <c r="CL66" s="642" t="s">
        <v>496</v>
      </c>
      <c r="CM66" s="643" t="s">
        <v>739</v>
      </c>
      <c r="CN66" s="644">
        <v>0.92689999999999995</v>
      </c>
      <c r="CO66" s="636"/>
      <c r="CP66" s="645">
        <v>2128</v>
      </c>
      <c r="CQ66" s="645">
        <v>1918668</v>
      </c>
      <c r="CR66" s="645">
        <v>0</v>
      </c>
      <c r="CS66" s="647">
        <f t="shared" si="69"/>
        <v>1918668</v>
      </c>
      <c r="CT66" s="648">
        <f t="shared" si="70"/>
        <v>901.63</v>
      </c>
      <c r="CU66" s="649"/>
      <c r="CV66" s="21">
        <f t="shared" si="71"/>
        <v>1516.07</v>
      </c>
      <c r="CW66" s="121">
        <f t="shared" si="72"/>
        <v>119.57000000000016</v>
      </c>
      <c r="CX66" s="19">
        <f t="shared" si="73"/>
        <v>0.59499999999999997</v>
      </c>
      <c r="CY66" s="14"/>
      <c r="CZ66" s="650">
        <v>0.30099999999999999</v>
      </c>
      <c r="DA66" s="653" t="str">
        <f t="shared" si="74"/>
        <v/>
      </c>
      <c r="DB66" s="641"/>
      <c r="DC66" s="19">
        <f t="shared" si="75"/>
        <v>0.59499999999999997</v>
      </c>
      <c r="DE66" s="680" t="s">
        <v>496</v>
      </c>
      <c r="DF66" s="681" t="s">
        <v>497</v>
      </c>
      <c r="DG66" s="670" t="s">
        <v>201</v>
      </c>
      <c r="DH66" s="671">
        <v>0.59499999999999997</v>
      </c>
      <c r="DI66" s="672"/>
      <c r="DJ66" s="673">
        <v>0.52</v>
      </c>
      <c r="DK66" s="722">
        <v>0.64</v>
      </c>
      <c r="DL66" s="682">
        <f t="shared" si="76"/>
        <v>0.33300000000000002</v>
      </c>
      <c r="DM66" s="683" t="str">
        <f t="shared" si="77"/>
        <v xml:space="preserve"> </v>
      </c>
      <c r="DN66" s="684"/>
      <c r="DO66" s="676">
        <v>0.52</v>
      </c>
      <c r="DP66" s="677">
        <v>0.57820000000000005</v>
      </c>
      <c r="DQ66" s="682">
        <f t="shared" si="78"/>
        <v>0.30099999999999999</v>
      </c>
      <c r="DR66" s="679">
        <f t="shared" si="79"/>
        <v>0.30099999999999999</v>
      </c>
      <c r="DS66" s="352"/>
      <c r="DT66" s="701" t="str">
        <f t="shared" si="80"/>
        <v xml:space="preserve"> </v>
      </c>
      <c r="DU66" s="692"/>
      <c r="DV66" s="702"/>
      <c r="DX66" s="54" t="s">
        <v>416</v>
      </c>
      <c r="DY66" s="83" t="s">
        <v>66</v>
      </c>
      <c r="DZ66" s="54" t="s">
        <v>8</v>
      </c>
      <c r="EA66" s="55" t="s">
        <v>67</v>
      </c>
      <c r="EB66" s="404">
        <v>234</v>
      </c>
      <c r="EC66" s="51"/>
      <c r="ED66" s="50">
        <f t="shared" si="38"/>
        <v>234</v>
      </c>
      <c r="EE66" s="50"/>
      <c r="EF66" s="51"/>
      <c r="EG66" s="52">
        <f>ED66/EE70</f>
        <v>6.6968118596531399E-3</v>
      </c>
      <c r="EH66" s="51"/>
      <c r="EI66" s="405">
        <v>0</v>
      </c>
      <c r="EJ66" s="50"/>
      <c r="EK66" s="50">
        <f>ROUND(EG66*EI63,0)</f>
        <v>0</v>
      </c>
      <c r="EL66" s="53"/>
      <c r="EM66" s="159"/>
      <c r="EN66" s="159"/>
      <c r="EO66" s="49"/>
      <c r="EP66" s="356"/>
      <c r="EQ66" s="356"/>
      <c r="ER66" s="356"/>
      <c r="ES66" s="302" t="s">
        <v>476</v>
      </c>
      <c r="ET66" s="301" t="s">
        <v>477</v>
      </c>
      <c r="EU66" s="303">
        <v>11725136</v>
      </c>
      <c r="EX66" s="310"/>
    </row>
    <row r="67" spans="1:154" ht="15">
      <c r="A67" s="77" t="s">
        <v>498</v>
      </c>
      <c r="B67" s="7" t="s">
        <v>499</v>
      </c>
      <c r="C67" s="218">
        <v>4241</v>
      </c>
      <c r="D67" s="218">
        <v>4241</v>
      </c>
      <c r="E67" s="218">
        <v>0</v>
      </c>
      <c r="F67" s="8">
        <f t="shared" si="43"/>
        <v>4241</v>
      </c>
      <c r="G67" s="8"/>
      <c r="H67" s="417">
        <f t="shared" si="44"/>
        <v>4241</v>
      </c>
      <c r="I67" s="12"/>
      <c r="K67" s="430" t="s">
        <v>498</v>
      </c>
      <c r="L67" s="431" t="s">
        <v>499</v>
      </c>
      <c r="M67" s="432">
        <v>1773148750</v>
      </c>
      <c r="N67" s="432">
        <v>46926700</v>
      </c>
      <c r="O67" s="434">
        <f t="shared" si="39"/>
        <v>1726222050</v>
      </c>
      <c r="P67" s="707">
        <v>2004</v>
      </c>
      <c r="Q67" s="436">
        <v>0.75600000000000001</v>
      </c>
      <c r="R67" s="100">
        <v>2283362500</v>
      </c>
      <c r="S67" s="438">
        <f t="shared" si="40"/>
        <v>46926700</v>
      </c>
      <c r="T67" s="432">
        <v>55548422</v>
      </c>
      <c r="U67" s="432">
        <v>447367187</v>
      </c>
      <c r="V67" s="437">
        <f t="shared" si="45"/>
        <v>2833204809</v>
      </c>
      <c r="X67" s="466" t="s">
        <v>498</v>
      </c>
      <c r="Y67" s="467" t="s">
        <v>499</v>
      </c>
      <c r="Z67" s="468">
        <v>2833204809</v>
      </c>
      <c r="AA67" s="469">
        <f t="shared" si="46"/>
        <v>15894278.978490001</v>
      </c>
      <c r="AB67" s="468">
        <v>4588945</v>
      </c>
      <c r="AC67" s="468">
        <v>328490</v>
      </c>
      <c r="AD67" s="37">
        <f t="shared" si="47"/>
        <v>20811713.978490002</v>
      </c>
      <c r="AE67" s="714">
        <v>4241</v>
      </c>
      <c r="AF67" s="467">
        <f t="shared" si="48"/>
        <v>4907</v>
      </c>
      <c r="AG67" s="471">
        <f t="shared" si="49"/>
        <v>0.94620000000000004</v>
      </c>
      <c r="AI67" s="552" t="s">
        <v>498</v>
      </c>
      <c r="AJ67" s="553" t="s">
        <v>499</v>
      </c>
      <c r="AK67" s="541">
        <v>20443397.353320003</v>
      </c>
      <c r="AL67" s="541">
        <v>4241</v>
      </c>
      <c r="AM67" s="554">
        <f t="shared" si="50"/>
        <v>4820</v>
      </c>
      <c r="AN67" s="555">
        <f t="shared" si="51"/>
        <v>0.94579999999999997</v>
      </c>
      <c r="AO67" s="556">
        <v>0.2757</v>
      </c>
      <c r="AP67" s="557">
        <v>0.78920000000000001</v>
      </c>
      <c r="AQ67" s="555">
        <f t="shared" si="52"/>
        <v>0.80049999999999999</v>
      </c>
      <c r="AR67" s="558">
        <f t="shared" si="53"/>
        <v>0.80049999999999999</v>
      </c>
      <c r="AS67" s="559">
        <f t="shared" si="54"/>
        <v>1309.33</v>
      </c>
      <c r="AT67" s="560">
        <f t="shared" si="55"/>
        <v>326.31000000000017</v>
      </c>
      <c r="AU67" s="561">
        <f t="shared" si="56"/>
        <v>1383881</v>
      </c>
      <c r="AV67" s="717">
        <v>1</v>
      </c>
      <c r="AW67" s="554">
        <f t="shared" si="82"/>
        <v>1383881</v>
      </c>
      <c r="AX67" s="563" t="s">
        <v>653</v>
      </c>
      <c r="AY67" s="204">
        <f t="shared" si="57"/>
        <v>0</v>
      </c>
      <c r="AZ67" s="554">
        <f t="shared" si="81"/>
        <v>1383881</v>
      </c>
      <c r="BB67" s="234" t="s">
        <v>498</v>
      </c>
      <c r="BC67" s="235" t="s">
        <v>740</v>
      </c>
      <c r="BD67" s="227">
        <v>2833204809</v>
      </c>
      <c r="BE67" s="718">
        <v>491.59899999999999</v>
      </c>
      <c r="BF67" s="236">
        <f t="shared" si="58"/>
        <v>5763244</v>
      </c>
      <c r="BG67" s="230">
        <f t="shared" si="59"/>
        <v>0.2757</v>
      </c>
      <c r="BH67" s="231"/>
      <c r="BI67" s="232">
        <v>4342</v>
      </c>
      <c r="BJ67" s="237">
        <f t="shared" si="60"/>
        <v>8.83</v>
      </c>
      <c r="BK67" s="232">
        <v>27506</v>
      </c>
      <c r="BL67" s="238">
        <f t="shared" si="61"/>
        <v>56</v>
      </c>
      <c r="BN67" s="491" t="s">
        <v>498</v>
      </c>
      <c r="BO67" s="492" t="s">
        <v>499</v>
      </c>
      <c r="BP67" s="493">
        <v>0.83589999999999998</v>
      </c>
      <c r="BQ67" s="493">
        <v>0.77</v>
      </c>
      <c r="BR67" s="493">
        <v>0.72</v>
      </c>
      <c r="BS67" s="126"/>
      <c r="BT67" s="494">
        <v>2004</v>
      </c>
      <c r="BU67" s="120">
        <f t="shared" si="62"/>
        <v>0.75600000000000001</v>
      </c>
      <c r="BV67" s="495"/>
      <c r="BW67" s="496">
        <v>0.57999999999999996</v>
      </c>
      <c r="BX67" s="497">
        <f t="shared" si="63"/>
        <v>0.438</v>
      </c>
      <c r="BY67" s="498">
        <f t="shared" si="64"/>
        <v>0.79930000000000001</v>
      </c>
      <c r="CA67" s="264" t="s">
        <v>498</v>
      </c>
      <c r="CB67" s="265" t="s">
        <v>740</v>
      </c>
      <c r="CC67" s="232">
        <v>25079</v>
      </c>
      <c r="CD67" s="232">
        <v>25207</v>
      </c>
      <c r="CE67" s="232">
        <v>26270</v>
      </c>
      <c r="CF67" s="266">
        <f t="shared" si="65"/>
        <v>25518.666666666668</v>
      </c>
      <c r="CG67" s="267">
        <f t="shared" si="66"/>
        <v>0.78920000000000001</v>
      </c>
      <c r="CH67" s="263"/>
      <c r="CI67" s="268">
        <f t="shared" si="67"/>
        <v>-751.33333333333212</v>
      </c>
      <c r="CJ67" s="267">
        <f t="shared" si="68"/>
        <v>-2.86E-2</v>
      </c>
      <c r="CL67" s="642" t="s">
        <v>498</v>
      </c>
      <c r="CM67" s="643" t="s">
        <v>740</v>
      </c>
      <c r="CN67" s="644">
        <v>0.80049999999999999</v>
      </c>
      <c r="CO67" s="636"/>
      <c r="CP67" s="645">
        <v>4241</v>
      </c>
      <c r="CQ67" s="645">
        <v>6034914</v>
      </c>
      <c r="CR67" s="645">
        <v>0</v>
      </c>
      <c r="CS67" s="647">
        <f t="shared" si="69"/>
        <v>6034914</v>
      </c>
      <c r="CT67" s="648">
        <f t="shared" si="70"/>
        <v>1422.99</v>
      </c>
      <c r="CU67" s="649"/>
      <c r="CV67" s="21">
        <f t="shared" si="71"/>
        <v>1309.33</v>
      </c>
      <c r="CW67" s="121">
        <f t="shared" si="72"/>
        <v>326.31000000000017</v>
      </c>
      <c r="CX67" s="19">
        <f t="shared" si="73"/>
        <v>1</v>
      </c>
      <c r="CY67" s="14"/>
      <c r="CZ67" s="650">
        <v>0.438</v>
      </c>
      <c r="DA67" s="653" t="str">
        <f t="shared" si="74"/>
        <v/>
      </c>
      <c r="DB67" s="641"/>
      <c r="DC67" s="19">
        <f t="shared" si="75"/>
        <v>1</v>
      </c>
      <c r="DE67" s="680" t="s">
        <v>498</v>
      </c>
      <c r="DF67" s="681" t="s">
        <v>499</v>
      </c>
      <c r="DG67" s="670" t="s">
        <v>201</v>
      </c>
      <c r="DH67" s="671">
        <v>1</v>
      </c>
      <c r="DI67" s="672"/>
      <c r="DJ67" s="673">
        <v>0.57999999999999996</v>
      </c>
      <c r="DK67" s="722">
        <v>0.8024</v>
      </c>
      <c r="DL67" s="682">
        <f t="shared" si="76"/>
        <v>0.46500000000000002</v>
      </c>
      <c r="DM67" s="683" t="str">
        <f t="shared" si="77"/>
        <v xml:space="preserve"> </v>
      </c>
      <c r="DN67" s="684"/>
      <c r="DO67" s="676">
        <v>0.57999999999999996</v>
      </c>
      <c r="DP67" s="677">
        <v>0.75600000000000001</v>
      </c>
      <c r="DQ67" s="682">
        <f t="shared" si="78"/>
        <v>0.438</v>
      </c>
      <c r="DR67" s="679">
        <f t="shared" si="79"/>
        <v>0.438</v>
      </c>
      <c r="DS67" s="352"/>
      <c r="DT67" s="701" t="str">
        <f t="shared" si="80"/>
        <v xml:space="preserve"> </v>
      </c>
      <c r="DU67" s="692"/>
      <c r="DV67" s="702"/>
      <c r="DX67" s="54" t="s">
        <v>416</v>
      </c>
      <c r="DY67" s="83" t="s">
        <v>68</v>
      </c>
      <c r="DZ67" s="54" t="s">
        <v>8</v>
      </c>
      <c r="EA67" s="55" t="s">
        <v>69</v>
      </c>
      <c r="EB67" s="404">
        <v>570</v>
      </c>
      <c r="EC67" s="51"/>
      <c r="ED67" s="50">
        <f t="shared" si="38"/>
        <v>570</v>
      </c>
      <c r="EE67" s="50"/>
      <c r="EF67" s="51"/>
      <c r="EG67" s="52">
        <f>ED67/EE70</f>
        <v>1.6312746837616621E-2</v>
      </c>
      <c r="EH67" s="51"/>
      <c r="EI67" s="405">
        <v>0</v>
      </c>
      <c r="EJ67" s="50"/>
      <c r="EK67" s="50">
        <f>ROUND(EG67*EI63,0)</f>
        <v>0</v>
      </c>
      <c r="EL67" s="53"/>
      <c r="EM67" s="159"/>
      <c r="EN67" s="159"/>
      <c r="EO67" s="49"/>
      <c r="EP67" s="356"/>
      <c r="EQ67" s="356"/>
      <c r="ER67" s="356"/>
      <c r="ES67" s="302" t="s">
        <v>478</v>
      </c>
      <c r="ET67" s="301" t="s">
        <v>479</v>
      </c>
      <c r="EU67" s="303">
        <v>307444</v>
      </c>
      <c r="EX67" s="310"/>
    </row>
    <row r="68" spans="1:154" ht="15">
      <c r="A68" s="77" t="s">
        <v>500</v>
      </c>
      <c r="B68" s="7" t="s">
        <v>501</v>
      </c>
      <c r="C68" s="218">
        <v>12411</v>
      </c>
      <c r="D68" s="218">
        <v>12917</v>
      </c>
      <c r="E68" s="218">
        <v>0</v>
      </c>
      <c r="F68" s="8">
        <f t="shared" si="43"/>
        <v>12917</v>
      </c>
      <c r="G68" s="8"/>
      <c r="H68" s="417">
        <f t="shared" si="44"/>
        <v>12917</v>
      </c>
      <c r="I68" s="12"/>
      <c r="K68" s="430" t="s">
        <v>500</v>
      </c>
      <c r="L68" s="431" t="s">
        <v>501</v>
      </c>
      <c r="M68" s="432">
        <v>10245535526</v>
      </c>
      <c r="N68" s="432">
        <v>251274460</v>
      </c>
      <c r="O68" s="434">
        <f t="shared" si="39"/>
        <v>9994261066</v>
      </c>
      <c r="P68" s="707">
        <v>2007</v>
      </c>
      <c r="Q68" s="436">
        <v>0.96079999999999999</v>
      </c>
      <c r="R68" s="100">
        <v>10402020260</v>
      </c>
      <c r="S68" s="438">
        <f t="shared" si="40"/>
        <v>251274460</v>
      </c>
      <c r="T68" s="432">
        <v>157387588</v>
      </c>
      <c r="U68" s="432">
        <v>1086511154</v>
      </c>
      <c r="V68" s="437">
        <f t="shared" si="45"/>
        <v>11897193462</v>
      </c>
      <c r="X68" s="466" t="s">
        <v>500</v>
      </c>
      <c r="Y68" s="467" t="s">
        <v>501</v>
      </c>
      <c r="Z68" s="468">
        <v>11897193462</v>
      </c>
      <c r="AA68" s="469">
        <f t="shared" si="46"/>
        <v>66743255.321820006</v>
      </c>
      <c r="AB68" s="468">
        <v>18368478</v>
      </c>
      <c r="AC68" s="468">
        <v>923665</v>
      </c>
      <c r="AD68" s="37">
        <f t="shared" si="47"/>
        <v>86035398.321820006</v>
      </c>
      <c r="AE68" s="714">
        <v>12917</v>
      </c>
      <c r="AF68" s="467">
        <f t="shared" si="48"/>
        <v>6661</v>
      </c>
      <c r="AG68" s="471">
        <f t="shared" si="49"/>
        <v>1.2844</v>
      </c>
      <c r="AI68" s="552" t="s">
        <v>500</v>
      </c>
      <c r="AJ68" s="553" t="s">
        <v>501</v>
      </c>
      <c r="AK68" s="541">
        <v>84488763.171760008</v>
      </c>
      <c r="AL68" s="541">
        <v>12917</v>
      </c>
      <c r="AM68" s="554">
        <f t="shared" si="50"/>
        <v>6541</v>
      </c>
      <c r="AN68" s="555">
        <f t="shared" si="51"/>
        <v>1.2836000000000001</v>
      </c>
      <c r="AO68" s="556">
        <v>0.81569999999999998</v>
      </c>
      <c r="AP68" s="557">
        <v>1.1266</v>
      </c>
      <c r="AQ68" s="555">
        <f t="shared" si="52"/>
        <v>1.1583000000000001</v>
      </c>
      <c r="AR68" s="558" t="str">
        <f t="shared" si="53"/>
        <v/>
      </c>
      <c r="AS68" s="559" t="str">
        <f t="shared" si="54"/>
        <v/>
      </c>
      <c r="AT68" s="560" t="str">
        <f t="shared" si="55"/>
        <v/>
      </c>
      <c r="AU68" s="561">
        <f t="shared" si="56"/>
        <v>0</v>
      </c>
      <c r="AV68" s="717" t="s">
        <v>4</v>
      </c>
      <c r="AW68" s="554">
        <f t="shared" si="82"/>
        <v>0</v>
      </c>
      <c r="AX68" s="563" t="s">
        <v>653</v>
      </c>
      <c r="AY68" s="204">
        <f t="shared" si="57"/>
        <v>0</v>
      </c>
      <c r="AZ68" s="554">
        <f t="shared" si="81"/>
        <v>0</v>
      </c>
      <c r="BB68" s="234" t="s">
        <v>500</v>
      </c>
      <c r="BC68" s="235" t="s">
        <v>741</v>
      </c>
      <c r="BD68" s="227">
        <v>11897193462</v>
      </c>
      <c r="BE68" s="718">
        <v>697.73500000000001</v>
      </c>
      <c r="BF68" s="236">
        <f t="shared" si="58"/>
        <v>17051163</v>
      </c>
      <c r="BG68" s="230">
        <f t="shared" si="59"/>
        <v>0.81569999999999998</v>
      </c>
      <c r="BH68" s="231"/>
      <c r="BI68" s="232">
        <v>12713</v>
      </c>
      <c r="BJ68" s="237">
        <f t="shared" si="60"/>
        <v>18.22</v>
      </c>
      <c r="BK68" s="232">
        <v>82292</v>
      </c>
      <c r="BL68" s="238">
        <f t="shared" si="61"/>
        <v>118</v>
      </c>
      <c r="BN68" s="491" t="s">
        <v>500</v>
      </c>
      <c r="BO68" s="492" t="s">
        <v>501</v>
      </c>
      <c r="BP68" s="493">
        <v>0.89659999999999995</v>
      </c>
      <c r="BQ68" s="493">
        <v>1</v>
      </c>
      <c r="BR68" s="493">
        <v>0.94120000000000004</v>
      </c>
      <c r="BS68" s="126"/>
      <c r="BT68" s="494">
        <v>2007</v>
      </c>
      <c r="BU68" s="120">
        <f t="shared" si="62"/>
        <v>0.96079999999999999</v>
      </c>
      <c r="BV68" s="495"/>
      <c r="BW68" s="496">
        <v>0.47899999999999998</v>
      </c>
      <c r="BX68" s="497">
        <f t="shared" si="63"/>
        <v>0.46</v>
      </c>
      <c r="BY68" s="498">
        <f t="shared" si="64"/>
        <v>0.83940000000000003</v>
      </c>
      <c r="CA68" s="264" t="s">
        <v>500</v>
      </c>
      <c r="CB68" s="265" t="s">
        <v>741</v>
      </c>
      <c r="CC68" s="232">
        <v>35590</v>
      </c>
      <c r="CD68" s="232">
        <v>35898</v>
      </c>
      <c r="CE68" s="232">
        <v>37800</v>
      </c>
      <c r="CF68" s="266">
        <f t="shared" si="65"/>
        <v>36429.333333333336</v>
      </c>
      <c r="CG68" s="267">
        <f t="shared" si="66"/>
        <v>1.1266</v>
      </c>
      <c r="CH68" s="263"/>
      <c r="CI68" s="268">
        <f t="shared" si="67"/>
        <v>-1370.6666666666642</v>
      </c>
      <c r="CJ68" s="267">
        <f t="shared" si="68"/>
        <v>-3.6299999999999999E-2</v>
      </c>
      <c r="CL68" s="642" t="s">
        <v>500</v>
      </c>
      <c r="CM68" s="643" t="s">
        <v>741</v>
      </c>
      <c r="CN68" s="644" t="s">
        <v>4</v>
      </c>
      <c r="CO68" s="636"/>
      <c r="CP68" s="645">
        <v>12917</v>
      </c>
      <c r="CQ68" s="645">
        <v>23694245</v>
      </c>
      <c r="CR68" s="645">
        <v>0</v>
      </c>
      <c r="CS68" s="647">
        <f t="shared" si="69"/>
        <v>23694245</v>
      </c>
      <c r="CT68" s="648">
        <f t="shared" si="70"/>
        <v>1834.35</v>
      </c>
      <c r="CU68" s="649"/>
      <c r="CV68" s="21" t="str">
        <f t="shared" si="71"/>
        <v/>
      </c>
      <c r="CW68" s="121" t="str">
        <f t="shared" si="72"/>
        <v/>
      </c>
      <c r="CX68" s="19" t="str">
        <f t="shared" si="73"/>
        <v/>
      </c>
      <c r="CY68" s="14"/>
      <c r="CZ68" s="650">
        <v>0.46</v>
      </c>
      <c r="DA68" s="653" t="str">
        <f t="shared" si="74"/>
        <v/>
      </c>
      <c r="DB68" s="641"/>
      <c r="DC68" s="19" t="str">
        <f t="shared" si="75"/>
        <v/>
      </c>
      <c r="DE68" s="680" t="s">
        <v>500</v>
      </c>
      <c r="DF68" s="681" t="s">
        <v>501</v>
      </c>
      <c r="DG68" s="670" t="s">
        <v>653</v>
      </c>
      <c r="DH68" s="671" t="s">
        <v>4</v>
      </c>
      <c r="DI68" s="672"/>
      <c r="DJ68" s="673">
        <v>0.44500000000000001</v>
      </c>
      <c r="DK68" s="722">
        <v>1</v>
      </c>
      <c r="DL68" s="682">
        <f t="shared" si="76"/>
        <v>0.44500000000000001</v>
      </c>
      <c r="DM68" s="683" t="str">
        <f t="shared" si="77"/>
        <v xml:space="preserve"> </v>
      </c>
      <c r="DN68" s="684"/>
      <c r="DO68" s="676">
        <v>0.47899999999999998</v>
      </c>
      <c r="DP68" s="677">
        <v>0.96079999999999999</v>
      </c>
      <c r="DQ68" s="682">
        <f t="shared" si="78"/>
        <v>0.46</v>
      </c>
      <c r="DR68" s="679">
        <f t="shared" si="79"/>
        <v>0.46</v>
      </c>
      <c r="DS68" s="352"/>
      <c r="DT68" s="701" t="str">
        <f t="shared" si="80"/>
        <v xml:space="preserve"> </v>
      </c>
      <c r="DU68" s="692"/>
      <c r="DV68" s="702"/>
      <c r="DX68" s="54" t="s">
        <v>416</v>
      </c>
      <c r="DY68" s="83" t="s">
        <v>70</v>
      </c>
      <c r="DZ68" s="54" t="s">
        <v>8</v>
      </c>
      <c r="EA68" s="55" t="s">
        <v>71</v>
      </c>
      <c r="EB68" s="404">
        <v>659</v>
      </c>
      <c r="EC68" s="51"/>
      <c r="ED68" s="50">
        <f t="shared" si="38"/>
        <v>659</v>
      </c>
      <c r="EE68" s="50"/>
      <c r="EF68" s="51"/>
      <c r="EG68" s="52">
        <f>ED68/EE70</f>
        <v>1.8859824852612901E-2</v>
      </c>
      <c r="EH68" s="51"/>
      <c r="EI68" s="405">
        <v>0</v>
      </c>
      <c r="EJ68" s="50"/>
      <c r="EK68" s="50">
        <f>ROUND(EG68*EI63,0)</f>
        <v>0</v>
      </c>
      <c r="EL68" s="53"/>
      <c r="EM68" s="159"/>
      <c r="EN68" s="159"/>
      <c r="EO68" s="49"/>
      <c r="EP68" s="356"/>
      <c r="EQ68" s="356"/>
      <c r="ER68" s="356"/>
      <c r="ES68" s="302" t="s">
        <v>480</v>
      </c>
      <c r="ET68" s="301" t="s">
        <v>481</v>
      </c>
      <c r="EU68" s="303">
        <v>2480543</v>
      </c>
      <c r="EX68" s="310"/>
    </row>
    <row r="69" spans="1:154" ht="15">
      <c r="A69" s="77" t="s">
        <v>502</v>
      </c>
      <c r="B69" s="7" t="s">
        <v>503</v>
      </c>
      <c r="C69" s="218">
        <v>17295</v>
      </c>
      <c r="D69" s="218">
        <v>18211</v>
      </c>
      <c r="E69" s="218">
        <v>0</v>
      </c>
      <c r="F69" s="8">
        <f t="shared" si="43"/>
        <v>18211</v>
      </c>
      <c r="G69" s="8"/>
      <c r="H69" s="417">
        <f t="shared" si="44"/>
        <v>18211</v>
      </c>
      <c r="I69" s="12"/>
      <c r="K69" s="430" t="s">
        <v>502</v>
      </c>
      <c r="L69" s="431" t="s">
        <v>503</v>
      </c>
      <c r="M69" s="432">
        <v>4373457072</v>
      </c>
      <c r="N69" s="432">
        <v>170910604</v>
      </c>
      <c r="O69" s="434">
        <f t="shared" si="39"/>
        <v>4202546468</v>
      </c>
      <c r="P69" s="707">
        <v>2001</v>
      </c>
      <c r="Q69" s="436">
        <v>0.83240000000000003</v>
      </c>
      <c r="R69" s="100">
        <v>5048710317</v>
      </c>
      <c r="S69" s="438">
        <f t="shared" si="40"/>
        <v>170910604</v>
      </c>
      <c r="T69" s="432">
        <v>97834137</v>
      </c>
      <c r="U69" s="432">
        <v>1617294945</v>
      </c>
      <c r="V69" s="437">
        <f t="shared" si="45"/>
        <v>6934750003</v>
      </c>
      <c r="X69" s="466" t="s">
        <v>502</v>
      </c>
      <c r="Y69" s="467" t="s">
        <v>503</v>
      </c>
      <c r="Z69" s="468">
        <v>6934750003</v>
      </c>
      <c r="AA69" s="469">
        <f t="shared" si="46"/>
        <v>38903947.516830005</v>
      </c>
      <c r="AB69" s="468">
        <v>17075442</v>
      </c>
      <c r="AC69" s="468">
        <v>740343</v>
      </c>
      <c r="AD69" s="37">
        <f t="shared" si="47"/>
        <v>56719732.516830005</v>
      </c>
      <c r="AE69" s="714">
        <v>18211</v>
      </c>
      <c r="AF69" s="467">
        <f t="shared" si="48"/>
        <v>3115</v>
      </c>
      <c r="AG69" s="471">
        <f t="shared" si="49"/>
        <v>0.60070000000000001</v>
      </c>
      <c r="AI69" s="552" t="s">
        <v>502</v>
      </c>
      <c r="AJ69" s="553" t="s">
        <v>503</v>
      </c>
      <c r="AK69" s="541">
        <v>55818215.016440004</v>
      </c>
      <c r="AL69" s="541">
        <v>18211</v>
      </c>
      <c r="AM69" s="554">
        <f t="shared" si="50"/>
        <v>3065</v>
      </c>
      <c r="AN69" s="555">
        <f t="shared" si="51"/>
        <v>0.60150000000000003</v>
      </c>
      <c r="AO69" s="556">
        <v>0.61399999999999999</v>
      </c>
      <c r="AP69" s="557">
        <v>0.93210000000000004</v>
      </c>
      <c r="AQ69" s="555">
        <f t="shared" si="52"/>
        <v>0.7681</v>
      </c>
      <c r="AR69" s="558">
        <f t="shared" si="53"/>
        <v>0.7681</v>
      </c>
      <c r="AS69" s="559">
        <f t="shared" si="54"/>
        <v>1256.3399999999999</v>
      </c>
      <c r="AT69" s="560">
        <f t="shared" si="55"/>
        <v>379.30000000000018</v>
      </c>
      <c r="AU69" s="561">
        <f t="shared" si="56"/>
        <v>6907432</v>
      </c>
      <c r="AV69" s="717">
        <v>1</v>
      </c>
      <c r="AW69" s="554">
        <f t="shared" si="82"/>
        <v>6907432</v>
      </c>
      <c r="AX69" s="563" t="s">
        <v>653</v>
      </c>
      <c r="AY69" s="204">
        <f t="shared" si="57"/>
        <v>0</v>
      </c>
      <c r="AZ69" s="554">
        <f t="shared" si="81"/>
        <v>6907432</v>
      </c>
      <c r="BB69" s="234" t="s">
        <v>502</v>
      </c>
      <c r="BC69" s="235" t="s">
        <v>742</v>
      </c>
      <c r="BD69" s="227">
        <v>6934750003</v>
      </c>
      <c r="BE69" s="718">
        <v>540.26900000000001</v>
      </c>
      <c r="BF69" s="236">
        <f t="shared" si="58"/>
        <v>12835736</v>
      </c>
      <c r="BG69" s="230">
        <f t="shared" si="59"/>
        <v>0.61399999999999999</v>
      </c>
      <c r="BH69" s="231"/>
      <c r="BI69" s="232">
        <v>18424</v>
      </c>
      <c r="BJ69" s="237">
        <f t="shared" si="60"/>
        <v>34.1</v>
      </c>
      <c r="BK69" s="232">
        <v>92220</v>
      </c>
      <c r="BL69" s="238">
        <f t="shared" si="61"/>
        <v>171</v>
      </c>
      <c r="BN69" s="491" t="s">
        <v>502</v>
      </c>
      <c r="BO69" s="492" t="s">
        <v>503</v>
      </c>
      <c r="BP69" s="493">
        <v>0.88100000000000001</v>
      </c>
      <c r="BQ69" s="493">
        <v>0.82779999999999998</v>
      </c>
      <c r="BR69" s="493">
        <v>0.81920000000000004</v>
      </c>
      <c r="BS69" s="126"/>
      <c r="BT69" s="494">
        <v>2001</v>
      </c>
      <c r="BU69" s="120">
        <f t="shared" si="62"/>
        <v>0.83240000000000003</v>
      </c>
      <c r="BV69" s="495"/>
      <c r="BW69" s="496">
        <v>0.7</v>
      </c>
      <c r="BX69" s="497">
        <f t="shared" si="63"/>
        <v>0.58299999999999996</v>
      </c>
      <c r="BY69" s="498">
        <f t="shared" si="64"/>
        <v>1.0639000000000001</v>
      </c>
      <c r="CA69" s="264" t="s">
        <v>502</v>
      </c>
      <c r="CB69" s="265" t="s">
        <v>742</v>
      </c>
      <c r="CC69" s="232">
        <v>28919</v>
      </c>
      <c r="CD69" s="232">
        <v>30129</v>
      </c>
      <c r="CE69" s="232">
        <v>31374</v>
      </c>
      <c r="CF69" s="266">
        <f t="shared" si="65"/>
        <v>30140.666666666668</v>
      </c>
      <c r="CG69" s="267">
        <f t="shared" si="66"/>
        <v>0.93210000000000004</v>
      </c>
      <c r="CH69" s="263"/>
      <c r="CI69" s="268">
        <f t="shared" si="67"/>
        <v>-1233.3333333333321</v>
      </c>
      <c r="CJ69" s="267">
        <f t="shared" si="68"/>
        <v>-3.9300000000000002E-2</v>
      </c>
      <c r="CL69" s="642" t="s">
        <v>502</v>
      </c>
      <c r="CM69" s="643" t="s">
        <v>742</v>
      </c>
      <c r="CN69" s="644">
        <v>0.7681</v>
      </c>
      <c r="CO69" s="636"/>
      <c r="CP69" s="645">
        <v>18211</v>
      </c>
      <c r="CQ69" s="645">
        <v>21646892</v>
      </c>
      <c r="CR69" s="645">
        <v>0</v>
      </c>
      <c r="CS69" s="647">
        <f t="shared" si="69"/>
        <v>21646892</v>
      </c>
      <c r="CT69" s="648">
        <f t="shared" si="70"/>
        <v>1188.67</v>
      </c>
      <c r="CU69" s="649"/>
      <c r="CV69" s="21">
        <f t="shared" si="71"/>
        <v>1256.3399999999999</v>
      </c>
      <c r="CW69" s="121">
        <f t="shared" si="72"/>
        <v>379.30000000000018</v>
      </c>
      <c r="CX69" s="19">
        <f t="shared" si="73"/>
        <v>0.94599999999999995</v>
      </c>
      <c r="CY69" s="14"/>
      <c r="CZ69" s="650">
        <v>0.58299999999999996</v>
      </c>
      <c r="DA69" s="653">
        <f t="shared" si="74"/>
        <v>1</v>
      </c>
      <c r="DB69" s="641"/>
      <c r="DC69" s="19">
        <f t="shared" si="75"/>
        <v>1</v>
      </c>
      <c r="DE69" s="680" t="s">
        <v>502</v>
      </c>
      <c r="DF69" s="681" t="s">
        <v>503</v>
      </c>
      <c r="DG69" s="670" t="s">
        <v>201</v>
      </c>
      <c r="DH69" s="671">
        <v>1</v>
      </c>
      <c r="DI69" s="672"/>
      <c r="DJ69" s="673">
        <v>0.7</v>
      </c>
      <c r="DK69" s="722">
        <v>0.85940000000000005</v>
      </c>
      <c r="DL69" s="682">
        <f t="shared" si="76"/>
        <v>0.60199999999999998</v>
      </c>
      <c r="DM69" s="683">
        <f t="shared" si="77"/>
        <v>0.60199999999999998</v>
      </c>
      <c r="DN69" s="684"/>
      <c r="DO69" s="676">
        <v>0.7</v>
      </c>
      <c r="DP69" s="677">
        <v>0.83240000000000003</v>
      </c>
      <c r="DQ69" s="682">
        <f t="shared" si="78"/>
        <v>0.58299999999999996</v>
      </c>
      <c r="DR69" s="679" t="str">
        <f t="shared" si="79"/>
        <v xml:space="preserve"> </v>
      </c>
      <c r="DS69" s="352"/>
      <c r="DT69" s="701" t="str">
        <f t="shared" si="80"/>
        <v xml:space="preserve"> </v>
      </c>
      <c r="DU69" s="692"/>
      <c r="DV69" s="702"/>
      <c r="DX69" s="54">
        <v>320</v>
      </c>
      <c r="DY69" s="83" t="s">
        <v>264</v>
      </c>
      <c r="DZ69" s="54" t="s">
        <v>8</v>
      </c>
      <c r="EA69" s="55" t="s">
        <v>265</v>
      </c>
      <c r="EB69" s="404">
        <v>304</v>
      </c>
      <c r="EC69" s="51"/>
      <c r="ED69" s="50">
        <f t="shared" si="38"/>
        <v>304</v>
      </c>
      <c r="EE69" s="50"/>
      <c r="EF69" s="51"/>
      <c r="EG69" s="52">
        <f>ED69/EE70</f>
        <v>8.7001316467288647E-3</v>
      </c>
      <c r="EH69" s="51"/>
      <c r="EI69" s="405">
        <v>0</v>
      </c>
      <c r="EJ69" s="50"/>
      <c r="EK69" s="50">
        <f>ROUND(EI63*EG69,0)</f>
        <v>0</v>
      </c>
      <c r="EL69" s="53"/>
      <c r="EM69" s="159"/>
      <c r="EN69" s="159"/>
      <c r="EO69" s="49"/>
      <c r="EP69" s="356"/>
      <c r="EQ69" s="356"/>
      <c r="ER69" s="356"/>
      <c r="ES69" s="302" t="s">
        <v>482</v>
      </c>
      <c r="ET69" s="301" t="s">
        <v>483</v>
      </c>
      <c r="EU69" s="303">
        <v>3986671</v>
      </c>
      <c r="EX69" s="310"/>
    </row>
    <row r="70" spans="1:154" ht="15">
      <c r="A70" s="77" t="s">
        <v>504</v>
      </c>
      <c r="B70" s="7" t="s">
        <v>505</v>
      </c>
      <c r="C70" s="218">
        <v>24313</v>
      </c>
      <c r="D70" s="218">
        <v>24836</v>
      </c>
      <c r="E70" s="218">
        <v>0</v>
      </c>
      <c r="F70" s="8">
        <f t="shared" ref="F70:F101" si="83">SUM(D70:E70)</f>
        <v>24836</v>
      </c>
      <c r="G70" s="8"/>
      <c r="H70" s="417">
        <f t="shared" ref="H70:H101" si="84">SUM(F70:G70)</f>
        <v>24836</v>
      </c>
      <c r="I70" s="12"/>
      <c r="K70" s="430" t="s">
        <v>504</v>
      </c>
      <c r="L70" s="431" t="s">
        <v>505</v>
      </c>
      <c r="M70" s="432">
        <v>29907757907</v>
      </c>
      <c r="N70" s="432">
        <v>36571582</v>
      </c>
      <c r="O70" s="434">
        <f t="shared" si="39"/>
        <v>29871186325</v>
      </c>
      <c r="P70" s="707">
        <v>2007</v>
      </c>
      <c r="Q70" s="436">
        <v>0.94799999999999995</v>
      </c>
      <c r="R70" s="100">
        <v>31509690216</v>
      </c>
      <c r="S70" s="438">
        <f t="shared" si="40"/>
        <v>36571582</v>
      </c>
      <c r="T70" s="432">
        <v>448155871</v>
      </c>
      <c r="U70" s="432">
        <v>3163471298</v>
      </c>
      <c r="V70" s="437">
        <f t="shared" ref="V70:V101" si="85">SUM(R70:U70)</f>
        <v>35157888967</v>
      </c>
      <c r="X70" s="466" t="s">
        <v>504</v>
      </c>
      <c r="Y70" s="467" t="s">
        <v>505</v>
      </c>
      <c r="Z70" s="468">
        <v>35157888967</v>
      </c>
      <c r="AA70" s="469">
        <f t="shared" ref="AA70:AA101" si="86">Z70*$AA$108</f>
        <v>197235757.10487002</v>
      </c>
      <c r="AB70" s="468">
        <v>53765143</v>
      </c>
      <c r="AC70" s="468">
        <v>1412899</v>
      </c>
      <c r="AD70" s="37">
        <f t="shared" ref="AD70:AD101" si="87">AC70+AB70+AA70</f>
        <v>252413799.10487002</v>
      </c>
      <c r="AE70" s="714">
        <v>24836</v>
      </c>
      <c r="AF70" s="467">
        <f t="shared" ref="AF70:AF101" si="88">ROUND(AD70/AE70,0)</f>
        <v>10163</v>
      </c>
      <c r="AG70" s="471">
        <f t="shared" ref="AG70:AG101" si="89">ROUND(AF70/$AF$106,4)</f>
        <v>1.9597</v>
      </c>
      <c r="AI70" s="552" t="s">
        <v>504</v>
      </c>
      <c r="AJ70" s="553" t="s">
        <v>505</v>
      </c>
      <c r="AK70" s="541">
        <v>247843273.53916001</v>
      </c>
      <c r="AL70" s="541">
        <v>24836</v>
      </c>
      <c r="AM70" s="554">
        <f t="shared" ref="AM70:AM101" si="90">ROUND(AK70/AL70,0)</f>
        <v>9979</v>
      </c>
      <c r="AN70" s="555">
        <f t="shared" ref="AN70:AN101" si="91">ROUND(AM70/$AM$106,4)</f>
        <v>1.9581999999999999</v>
      </c>
      <c r="AO70" s="556">
        <v>8.4544999999999995</v>
      </c>
      <c r="AP70" s="557">
        <v>1.0421</v>
      </c>
      <c r="AQ70" s="555">
        <f t="shared" ref="AQ70:AQ101" si="92">ROUND(AN70*0.4,4)+ROUND(AP70*0.5,4)+ROUND(AO70*0.1,4)</f>
        <v>2.1499000000000001</v>
      </c>
      <c r="AR70" s="558" t="str">
        <f t="shared" ref="AR70:AR101" si="93">IF(AQ70&lt;1,AQ70,"")</f>
        <v/>
      </c>
      <c r="AS70" s="559" t="str">
        <f t="shared" ref="AS70:AS101" si="94">IF(AR70&lt;&gt;"",ROUND(AR70*$AS$108,2),"")</f>
        <v/>
      </c>
      <c r="AT70" s="560" t="str">
        <f t="shared" ref="AT70:AT101" si="95">IF((AS70=""),"",$AS$108-AS70)</f>
        <v/>
      </c>
      <c r="AU70" s="561">
        <f t="shared" ref="AU70:AU101" si="96">IF(AT70&lt;&gt;"",ROUND(AT70*AL70,0),0)</f>
        <v>0</v>
      </c>
      <c r="AV70" s="717" t="s">
        <v>4</v>
      </c>
      <c r="AW70" s="554">
        <f t="shared" si="82"/>
        <v>0</v>
      </c>
      <c r="AX70" s="563" t="s">
        <v>653</v>
      </c>
      <c r="AY70" s="204">
        <f t="shared" ref="AY70:AY101" si="97">IF(AX70="Yes",(AU70-AW70)*0.1,0)</f>
        <v>0</v>
      </c>
      <c r="AZ70" s="554">
        <f t="shared" si="81"/>
        <v>0</v>
      </c>
      <c r="BB70" s="234" t="s">
        <v>504</v>
      </c>
      <c r="BC70" s="235" t="s">
        <v>743</v>
      </c>
      <c r="BD70" s="227">
        <v>35157888967</v>
      </c>
      <c r="BE70" s="718">
        <v>198.934</v>
      </c>
      <c r="BF70" s="236">
        <f t="shared" ref="BF70:BF101" si="98">ROUND(BD70/BE70,0)</f>
        <v>176731423</v>
      </c>
      <c r="BG70" s="230">
        <f t="shared" ref="BG70:BG101" si="99">ROUND(BF70/$BF$106,4)</f>
        <v>8.4544999999999995</v>
      </c>
      <c r="BH70" s="231"/>
      <c r="BI70" s="232">
        <v>24571</v>
      </c>
      <c r="BJ70" s="237">
        <f t="shared" ref="BJ70:BJ101" si="100">ROUND(BI70/BE70,2)</f>
        <v>123.51</v>
      </c>
      <c r="BK70" s="232">
        <v>184120</v>
      </c>
      <c r="BL70" s="238">
        <f t="shared" ref="BL70:BL101" si="101">ROUND(BK70/BE70,0)</f>
        <v>926</v>
      </c>
      <c r="BN70" s="491" t="s">
        <v>504</v>
      </c>
      <c r="BO70" s="492" t="s">
        <v>505</v>
      </c>
      <c r="BP70" s="493">
        <v>0.67330000000000001</v>
      </c>
      <c r="BQ70" s="493">
        <v>0.97030000000000005</v>
      </c>
      <c r="BR70" s="493">
        <v>0.93689999999999996</v>
      </c>
      <c r="BS70" s="126"/>
      <c r="BT70" s="494">
        <v>2007</v>
      </c>
      <c r="BU70" s="120">
        <f t="shared" ref="BU70:BU101" si="102">IF(BT70=$BR$5,BR70,IF(BT70=$BQ$5,ROUND(((BQ70*2)+(BR70*4))/6,4),ROUND(((BP70*1)+(BQ70*2)+(BR70*3))/6,4)))</f>
        <v>0.94799999999999995</v>
      </c>
      <c r="BV70" s="495"/>
      <c r="BW70" s="496">
        <v>0.45250000000000001</v>
      </c>
      <c r="BX70" s="497">
        <f t="shared" ref="BX70:BX101" si="103">ROUND(BU70*BW70,3)</f>
        <v>0.42899999999999999</v>
      </c>
      <c r="BY70" s="498">
        <f t="shared" ref="BY70:BY101" si="104">ROUND(BX70/BX$107,4)</f>
        <v>0.78280000000000005</v>
      </c>
      <c r="CA70" s="264" t="s">
        <v>504</v>
      </c>
      <c r="CB70" s="265" t="s">
        <v>743</v>
      </c>
      <c r="CC70" s="232">
        <v>32206</v>
      </c>
      <c r="CD70" s="232">
        <v>33429</v>
      </c>
      <c r="CE70" s="232">
        <v>35461</v>
      </c>
      <c r="CF70" s="266">
        <f t="shared" ref="CF70:CF101" si="105">AVERAGE(CC70:CE70)</f>
        <v>33698.666666666664</v>
      </c>
      <c r="CG70" s="267">
        <f t="shared" ref="CG70:CG101" si="106">ROUND(CF70/$CF$107,4)</f>
        <v>1.0421</v>
      </c>
      <c r="CH70" s="263"/>
      <c r="CI70" s="268">
        <f t="shared" ref="CI70:CI105" si="107">CF70-CE70</f>
        <v>-1762.3333333333358</v>
      </c>
      <c r="CJ70" s="267">
        <f t="shared" ref="CJ70:CJ101" si="108">ROUND(CI70/CE70,4)</f>
        <v>-4.9700000000000001E-2</v>
      </c>
      <c r="CL70" s="642" t="s">
        <v>504</v>
      </c>
      <c r="CM70" s="643" t="s">
        <v>743</v>
      </c>
      <c r="CN70" s="644" t="s">
        <v>4</v>
      </c>
      <c r="CO70" s="636"/>
      <c r="CP70" s="645">
        <v>24836</v>
      </c>
      <c r="CQ70" s="645">
        <v>63823111</v>
      </c>
      <c r="CR70" s="645">
        <v>0</v>
      </c>
      <c r="CS70" s="647">
        <f t="shared" ref="CS70:CS101" si="109">SUM(CR70+CQ70)</f>
        <v>63823111</v>
      </c>
      <c r="CT70" s="648">
        <f t="shared" ref="CT70:CT101" si="110">ROUND(CS70/CP70,2)</f>
        <v>2569.7800000000002</v>
      </c>
      <c r="CU70" s="649"/>
      <c r="CV70" s="21" t="str">
        <f t="shared" ref="CV70:CV105" si="111">IF(CN70&lt;&gt;"",ROUND(CN70*$CT$106,2),"")</f>
        <v/>
      </c>
      <c r="CW70" s="121" t="str">
        <f t="shared" ref="CW70:CW101" si="112">IF(CV70&lt;&gt;"",$CT$106-CV70,"")</f>
        <v/>
      </c>
      <c r="CX70" s="19" t="str">
        <f t="shared" ref="CX70:CX105" si="113">IF(CV70="","",IF(CT70&gt;=CV70,1,ROUND(CT70/CV70,3)))</f>
        <v/>
      </c>
      <c r="CY70" s="14"/>
      <c r="CZ70" s="650">
        <v>0.42899999999999999</v>
      </c>
      <c r="DA70" s="653" t="str">
        <f t="shared" ref="DA70:DA101" si="114">IF(CZ70&gt;CZ$106,1,"")</f>
        <v/>
      </c>
      <c r="DB70" s="641"/>
      <c r="DC70" s="19" t="str">
        <f t="shared" ref="DC70:DC105" si="115">IF(CX70="","",IF(OR(CX70=1,DA70=1),1,CX70))</f>
        <v/>
      </c>
      <c r="DE70" s="680" t="s">
        <v>504</v>
      </c>
      <c r="DF70" s="681" t="s">
        <v>505</v>
      </c>
      <c r="DG70" s="670" t="s">
        <v>653</v>
      </c>
      <c r="DH70" s="671" t="s">
        <v>4</v>
      </c>
      <c r="DI70" s="672"/>
      <c r="DJ70" s="673">
        <v>0.42</v>
      </c>
      <c r="DK70" s="722">
        <v>0.97030000000000005</v>
      </c>
      <c r="DL70" s="682">
        <f t="shared" ref="DL70:DL101" si="116">ROUND(DJ70*DK70,3)</f>
        <v>0.40799999999999997</v>
      </c>
      <c r="DM70" s="683" t="str">
        <f t="shared" ref="DM70:DM101" si="117">IF(DL70&lt;DL$106," ",DL70)</f>
        <v xml:space="preserve"> </v>
      </c>
      <c r="DN70" s="684"/>
      <c r="DO70" s="676">
        <v>0.45250000000000001</v>
      </c>
      <c r="DP70" s="677">
        <v>0.94799999999999995</v>
      </c>
      <c r="DQ70" s="682">
        <f t="shared" ref="DQ70:DQ101" si="118">ROUND(DO70*DP70,3)</f>
        <v>0.42899999999999999</v>
      </c>
      <c r="DR70" s="679">
        <f t="shared" ref="DR70:DR101" si="119">IF(DQ70&lt;DQ$106,DQ70," ")</f>
        <v>0.42899999999999999</v>
      </c>
      <c r="DS70" s="352"/>
      <c r="DT70" s="701" t="str">
        <f t="shared" ref="DT70:DT105" si="120">IF(AND(DG70="Yes",DM70&lt;&gt;" ",DR70&lt;&gt;" ",DO70&gt;=DJ70,DV70=""),"Yes"," ")</f>
        <v xml:space="preserve"> </v>
      </c>
      <c r="DU70" s="692"/>
      <c r="DV70" s="702"/>
      <c r="DX70" s="60">
        <v>320</v>
      </c>
      <c r="DY70" s="84" t="s">
        <v>296</v>
      </c>
      <c r="DZ70" s="60" t="s">
        <v>8</v>
      </c>
      <c r="EA70" s="61" t="s">
        <v>297</v>
      </c>
      <c r="EB70" s="404">
        <v>549</v>
      </c>
      <c r="EC70" s="62"/>
      <c r="ED70" s="63">
        <f t="shared" ref="ED70:ED133" si="121">EB70+EC70</f>
        <v>549</v>
      </c>
      <c r="EE70" s="63">
        <f>SUM(ED63:ED70)</f>
        <v>34942</v>
      </c>
      <c r="EF70" s="62"/>
      <c r="EG70" s="64">
        <f>ED70/EE70</f>
        <v>1.5711750901493904E-2</v>
      </c>
      <c r="EH70" s="62"/>
      <c r="EI70" s="405">
        <v>0</v>
      </c>
      <c r="EJ70" s="63"/>
      <c r="EK70" s="63">
        <f>ROUND(EG70*EI63,0)</f>
        <v>0</v>
      </c>
      <c r="EL70" s="65"/>
      <c r="EM70" s="160"/>
      <c r="EN70" s="160"/>
      <c r="EO70" s="128"/>
      <c r="EP70" s="356"/>
      <c r="EQ70" s="356"/>
      <c r="ER70" s="356"/>
      <c r="ES70" s="302" t="s">
        <v>484</v>
      </c>
      <c r="ET70" s="301" t="s">
        <v>485</v>
      </c>
      <c r="EU70" s="303">
        <v>748776</v>
      </c>
      <c r="EX70" s="310"/>
    </row>
    <row r="71" spans="1:154" ht="15">
      <c r="A71" s="77" t="s">
        <v>506</v>
      </c>
      <c r="B71" s="7" t="s">
        <v>507</v>
      </c>
      <c r="C71" s="218">
        <v>2518</v>
      </c>
      <c r="D71" s="218">
        <v>3216</v>
      </c>
      <c r="E71" s="218">
        <v>0</v>
      </c>
      <c r="F71" s="8">
        <f t="shared" si="83"/>
        <v>3216</v>
      </c>
      <c r="G71" s="8"/>
      <c r="H71" s="417">
        <f t="shared" si="84"/>
        <v>3216</v>
      </c>
      <c r="I71" s="12"/>
      <c r="K71" s="430" t="s">
        <v>506</v>
      </c>
      <c r="L71" s="431" t="s">
        <v>507</v>
      </c>
      <c r="M71" s="432">
        <v>1461134525</v>
      </c>
      <c r="N71" s="432">
        <v>171728024</v>
      </c>
      <c r="O71" s="434">
        <f t="shared" ref="O71:O105" si="122">IF(N71="NA",M71,M71-N71)</f>
        <v>1289406501</v>
      </c>
      <c r="P71" s="707">
        <v>2007</v>
      </c>
      <c r="Q71" s="436">
        <v>0.93889999999999996</v>
      </c>
      <c r="R71" s="100">
        <v>1373316116</v>
      </c>
      <c r="S71" s="438">
        <f t="shared" ref="S71:S105" si="123">N71</f>
        <v>171728024</v>
      </c>
      <c r="T71" s="432">
        <v>94555605</v>
      </c>
      <c r="U71" s="432">
        <v>303359009</v>
      </c>
      <c r="V71" s="437">
        <f t="shared" si="85"/>
        <v>1942958754</v>
      </c>
      <c r="X71" s="466" t="s">
        <v>506</v>
      </c>
      <c r="Y71" s="467" t="s">
        <v>507</v>
      </c>
      <c r="Z71" s="468">
        <v>1942958754</v>
      </c>
      <c r="AA71" s="469">
        <f t="shared" si="86"/>
        <v>10899998.60994</v>
      </c>
      <c r="AB71" s="468">
        <v>3199472</v>
      </c>
      <c r="AC71" s="468">
        <v>128582</v>
      </c>
      <c r="AD71" s="37">
        <f t="shared" si="87"/>
        <v>14228052.60994</v>
      </c>
      <c r="AE71" s="714">
        <v>3216</v>
      </c>
      <c r="AF71" s="467">
        <f t="shared" si="88"/>
        <v>4424</v>
      </c>
      <c r="AG71" s="471">
        <f t="shared" si="89"/>
        <v>0.85309999999999997</v>
      </c>
      <c r="AI71" s="552" t="s">
        <v>506</v>
      </c>
      <c r="AJ71" s="553" t="s">
        <v>507</v>
      </c>
      <c r="AK71" s="541">
        <v>13975467.97192</v>
      </c>
      <c r="AL71" s="541">
        <v>3216</v>
      </c>
      <c r="AM71" s="554">
        <f t="shared" si="90"/>
        <v>4346</v>
      </c>
      <c r="AN71" s="555">
        <f t="shared" si="91"/>
        <v>0.8528</v>
      </c>
      <c r="AO71" s="556">
        <v>0.17330000000000001</v>
      </c>
      <c r="AP71" s="557">
        <v>0.85519999999999996</v>
      </c>
      <c r="AQ71" s="555">
        <f t="shared" si="92"/>
        <v>0.78599999999999992</v>
      </c>
      <c r="AR71" s="558">
        <f t="shared" si="93"/>
        <v>0.78599999999999992</v>
      </c>
      <c r="AS71" s="559">
        <f t="shared" si="94"/>
        <v>1285.6099999999999</v>
      </c>
      <c r="AT71" s="560">
        <f t="shared" si="95"/>
        <v>350.0300000000002</v>
      </c>
      <c r="AU71" s="561">
        <f t="shared" si="96"/>
        <v>1125696</v>
      </c>
      <c r="AV71" s="717">
        <v>1</v>
      </c>
      <c r="AW71" s="554">
        <f t="shared" si="82"/>
        <v>1125696</v>
      </c>
      <c r="AX71" s="563" t="s">
        <v>653</v>
      </c>
      <c r="AY71" s="204">
        <f t="shared" si="97"/>
        <v>0</v>
      </c>
      <c r="AZ71" s="554">
        <f t="shared" si="81"/>
        <v>1125696</v>
      </c>
      <c r="BB71" s="234" t="s">
        <v>506</v>
      </c>
      <c r="BC71" s="235" t="s">
        <v>744</v>
      </c>
      <c r="BD71" s="227">
        <v>1942958754</v>
      </c>
      <c r="BE71" s="718">
        <v>536.47900000000004</v>
      </c>
      <c r="BF71" s="236">
        <f t="shared" si="98"/>
        <v>3621687</v>
      </c>
      <c r="BG71" s="230">
        <f t="shared" si="99"/>
        <v>0.17330000000000001</v>
      </c>
      <c r="BH71" s="231"/>
      <c r="BI71" s="232">
        <v>3256</v>
      </c>
      <c r="BJ71" s="237">
        <f t="shared" si="100"/>
        <v>6.07</v>
      </c>
      <c r="BK71" s="232">
        <v>21524</v>
      </c>
      <c r="BL71" s="238">
        <f t="shared" si="101"/>
        <v>40</v>
      </c>
      <c r="BN71" s="491" t="s">
        <v>506</v>
      </c>
      <c r="BO71" s="492" t="s">
        <v>507</v>
      </c>
      <c r="BP71" s="493">
        <v>0.63</v>
      </c>
      <c r="BQ71" s="493">
        <v>0.98070000000000002</v>
      </c>
      <c r="BR71" s="493">
        <v>0.91800000000000004</v>
      </c>
      <c r="BS71" s="126"/>
      <c r="BT71" s="494">
        <v>2007</v>
      </c>
      <c r="BU71" s="120">
        <f t="shared" si="102"/>
        <v>0.93889999999999996</v>
      </c>
      <c r="BV71" s="495"/>
      <c r="BW71" s="496">
        <v>0.78</v>
      </c>
      <c r="BX71" s="497">
        <f t="shared" si="103"/>
        <v>0.73199999999999998</v>
      </c>
      <c r="BY71" s="498">
        <f t="shared" si="104"/>
        <v>1.3358000000000001</v>
      </c>
      <c r="CA71" s="264" t="s">
        <v>506</v>
      </c>
      <c r="CB71" s="265" t="s">
        <v>744</v>
      </c>
      <c r="CC71" s="232">
        <v>26926</v>
      </c>
      <c r="CD71" s="232">
        <v>27649</v>
      </c>
      <c r="CE71" s="232">
        <v>28389</v>
      </c>
      <c r="CF71" s="266">
        <f t="shared" si="105"/>
        <v>27654.666666666668</v>
      </c>
      <c r="CG71" s="267">
        <f t="shared" si="106"/>
        <v>0.85519999999999996</v>
      </c>
      <c r="CH71" s="263"/>
      <c r="CI71" s="268">
        <f t="shared" si="107"/>
        <v>-734.33333333333212</v>
      </c>
      <c r="CJ71" s="267">
        <f t="shared" si="108"/>
        <v>-2.5899999999999999E-2</v>
      </c>
      <c r="CL71" s="642" t="s">
        <v>506</v>
      </c>
      <c r="CM71" s="643" t="s">
        <v>744</v>
      </c>
      <c r="CN71" s="644">
        <v>0.78599999999999992</v>
      </c>
      <c r="CO71" s="636"/>
      <c r="CP71" s="645">
        <v>3216</v>
      </c>
      <c r="CQ71" s="645">
        <v>3917441</v>
      </c>
      <c r="CR71" s="645">
        <v>0</v>
      </c>
      <c r="CS71" s="647">
        <f t="shared" si="109"/>
        <v>3917441</v>
      </c>
      <c r="CT71" s="648">
        <f t="shared" si="110"/>
        <v>1218.1099999999999</v>
      </c>
      <c r="CU71" s="649"/>
      <c r="CV71" s="21">
        <f t="shared" si="111"/>
        <v>1285.6099999999999</v>
      </c>
      <c r="CW71" s="121">
        <f t="shared" si="112"/>
        <v>350.0300000000002</v>
      </c>
      <c r="CX71" s="19">
        <f t="shared" si="113"/>
        <v>0.94699999999999995</v>
      </c>
      <c r="CY71" s="14"/>
      <c r="CZ71" s="650">
        <v>0.73199999999999998</v>
      </c>
      <c r="DA71" s="653">
        <f t="shared" si="114"/>
        <v>1</v>
      </c>
      <c r="DB71" s="641"/>
      <c r="DC71" s="19">
        <f t="shared" si="115"/>
        <v>1</v>
      </c>
      <c r="DE71" s="680" t="s">
        <v>506</v>
      </c>
      <c r="DF71" s="681" t="s">
        <v>507</v>
      </c>
      <c r="DG71" s="670" t="s">
        <v>201</v>
      </c>
      <c r="DH71" s="671">
        <v>1</v>
      </c>
      <c r="DI71" s="672"/>
      <c r="DJ71" s="673">
        <v>0.78</v>
      </c>
      <c r="DK71" s="722">
        <v>0.98070000000000002</v>
      </c>
      <c r="DL71" s="682">
        <f t="shared" si="116"/>
        <v>0.76500000000000001</v>
      </c>
      <c r="DM71" s="683">
        <f t="shared" si="117"/>
        <v>0.76500000000000001</v>
      </c>
      <c r="DN71" s="684"/>
      <c r="DO71" s="676">
        <v>0.78</v>
      </c>
      <c r="DP71" s="677">
        <v>0.93889999999999996</v>
      </c>
      <c r="DQ71" s="682">
        <f t="shared" si="118"/>
        <v>0.73199999999999998</v>
      </c>
      <c r="DR71" s="679" t="str">
        <f t="shared" si="119"/>
        <v xml:space="preserve"> </v>
      </c>
      <c r="DS71" s="352"/>
      <c r="DT71" s="701" t="str">
        <f t="shared" si="120"/>
        <v xml:space="preserve"> </v>
      </c>
      <c r="DU71" s="692"/>
      <c r="DV71" s="702"/>
      <c r="DX71" s="60" t="s">
        <v>418</v>
      </c>
      <c r="DY71" s="84" t="s">
        <v>418</v>
      </c>
      <c r="DZ71" s="60" t="s">
        <v>901</v>
      </c>
      <c r="EA71" s="61" t="s">
        <v>419</v>
      </c>
      <c r="EB71" s="404">
        <v>7297</v>
      </c>
      <c r="EC71" s="62"/>
      <c r="ED71" s="63">
        <f t="shared" si="121"/>
        <v>7297</v>
      </c>
      <c r="EE71" s="63">
        <f>SUM(ED71)</f>
        <v>7297</v>
      </c>
      <c r="EF71" s="62"/>
      <c r="EG71" s="64"/>
      <c r="EH71" s="62"/>
      <c r="EI71" s="405">
        <v>3744091</v>
      </c>
      <c r="EJ71" s="63"/>
      <c r="EK71" s="63">
        <f>ROUND(EI71,0)</f>
        <v>3744091</v>
      </c>
      <c r="EL71" s="63">
        <f>EK71</f>
        <v>3744091</v>
      </c>
      <c r="EM71" s="160">
        <f>EL71-EI71</f>
        <v>0</v>
      </c>
      <c r="EN71" s="160"/>
      <c r="EO71" s="128"/>
      <c r="EP71" s="356"/>
      <c r="EQ71" s="356"/>
      <c r="ER71" s="356"/>
      <c r="ES71" s="302" t="s">
        <v>486</v>
      </c>
      <c r="ET71" s="301" t="s">
        <v>487</v>
      </c>
      <c r="EU71" s="303">
        <v>0</v>
      </c>
      <c r="EX71" s="310"/>
    </row>
    <row r="72" spans="1:154" ht="15">
      <c r="A72" s="77" t="s">
        <v>508</v>
      </c>
      <c r="B72" s="7" t="s">
        <v>509</v>
      </c>
      <c r="C72" s="218">
        <v>23999</v>
      </c>
      <c r="D72" s="218">
        <v>23999</v>
      </c>
      <c r="E72" s="218">
        <v>0</v>
      </c>
      <c r="F72" s="8">
        <f t="shared" si="83"/>
        <v>23999</v>
      </c>
      <c r="G72" s="8"/>
      <c r="H72" s="417">
        <f t="shared" si="84"/>
        <v>23999</v>
      </c>
      <c r="I72" s="12"/>
      <c r="K72" s="430" t="s">
        <v>508</v>
      </c>
      <c r="L72" s="431" t="s">
        <v>509</v>
      </c>
      <c r="M72" s="432">
        <v>10056108831</v>
      </c>
      <c r="N72" s="432">
        <v>126169856</v>
      </c>
      <c r="O72" s="434">
        <f t="shared" si="122"/>
        <v>9929938975</v>
      </c>
      <c r="P72" s="707">
        <v>2006</v>
      </c>
      <c r="Q72" s="436">
        <v>0.87809999999999999</v>
      </c>
      <c r="R72" s="100">
        <v>11308437507</v>
      </c>
      <c r="S72" s="438">
        <f t="shared" si="123"/>
        <v>126169856</v>
      </c>
      <c r="T72" s="432">
        <v>211714953</v>
      </c>
      <c r="U72" s="432">
        <v>1387907282</v>
      </c>
      <c r="V72" s="437">
        <f t="shared" si="85"/>
        <v>13034229598</v>
      </c>
      <c r="X72" s="466" t="s">
        <v>508</v>
      </c>
      <c r="Y72" s="467" t="s">
        <v>509</v>
      </c>
      <c r="Z72" s="468">
        <v>13034229598</v>
      </c>
      <c r="AA72" s="469">
        <f t="shared" si="86"/>
        <v>73122028.044780001</v>
      </c>
      <c r="AB72" s="468">
        <v>33062995</v>
      </c>
      <c r="AC72" s="468">
        <v>1011464</v>
      </c>
      <c r="AD72" s="37">
        <f t="shared" si="87"/>
        <v>107196487.04478</v>
      </c>
      <c r="AE72" s="714">
        <v>23999</v>
      </c>
      <c r="AF72" s="467">
        <f t="shared" si="88"/>
        <v>4467</v>
      </c>
      <c r="AG72" s="471">
        <f t="shared" si="89"/>
        <v>0.86140000000000005</v>
      </c>
      <c r="AI72" s="552" t="s">
        <v>508</v>
      </c>
      <c r="AJ72" s="553" t="s">
        <v>509</v>
      </c>
      <c r="AK72" s="541">
        <v>105502037.19704001</v>
      </c>
      <c r="AL72" s="541">
        <v>23999</v>
      </c>
      <c r="AM72" s="554">
        <f t="shared" si="90"/>
        <v>4396</v>
      </c>
      <c r="AN72" s="555">
        <f t="shared" si="91"/>
        <v>0.86260000000000003</v>
      </c>
      <c r="AO72" s="556">
        <v>0.81310000000000004</v>
      </c>
      <c r="AP72" s="557">
        <v>1.0101</v>
      </c>
      <c r="AQ72" s="555">
        <f t="shared" si="92"/>
        <v>0.93140000000000001</v>
      </c>
      <c r="AR72" s="558">
        <f t="shared" si="93"/>
        <v>0.93140000000000001</v>
      </c>
      <c r="AS72" s="559">
        <f t="shared" si="94"/>
        <v>1523.44</v>
      </c>
      <c r="AT72" s="560">
        <f t="shared" si="95"/>
        <v>112.20000000000005</v>
      </c>
      <c r="AU72" s="561">
        <f t="shared" si="96"/>
        <v>2692688</v>
      </c>
      <c r="AV72" s="717">
        <v>0.78900000000000003</v>
      </c>
      <c r="AW72" s="554">
        <f t="shared" si="82"/>
        <v>2124531</v>
      </c>
      <c r="AX72" s="563" t="s">
        <v>653</v>
      </c>
      <c r="AY72" s="204">
        <f t="shared" si="97"/>
        <v>0</v>
      </c>
      <c r="AZ72" s="554">
        <f t="shared" ref="AZ72:AZ103" si="124">IF(AY72&gt;0,AU72-AY72,AW72)</f>
        <v>2124531</v>
      </c>
      <c r="BB72" s="234" t="s">
        <v>508</v>
      </c>
      <c r="BC72" s="235" t="s">
        <v>745</v>
      </c>
      <c r="BD72" s="227">
        <v>13034229598</v>
      </c>
      <c r="BE72" s="718">
        <v>766.81799999999998</v>
      </c>
      <c r="BF72" s="236">
        <f t="shared" si="98"/>
        <v>16997814</v>
      </c>
      <c r="BG72" s="230">
        <f t="shared" si="99"/>
        <v>0.81310000000000004</v>
      </c>
      <c r="BH72" s="231"/>
      <c r="BI72" s="232">
        <v>23641</v>
      </c>
      <c r="BJ72" s="237">
        <f t="shared" si="100"/>
        <v>30.83</v>
      </c>
      <c r="BK72" s="232">
        <v>161212</v>
      </c>
      <c r="BL72" s="238">
        <f t="shared" si="101"/>
        <v>210</v>
      </c>
      <c r="BN72" s="491" t="s">
        <v>508</v>
      </c>
      <c r="BO72" s="492" t="s">
        <v>509</v>
      </c>
      <c r="BP72" s="493">
        <v>1</v>
      </c>
      <c r="BQ72" s="493">
        <v>0.89370000000000005</v>
      </c>
      <c r="BR72" s="493">
        <v>0.82699999999999996</v>
      </c>
      <c r="BS72" s="126"/>
      <c r="BT72" s="494">
        <v>2006</v>
      </c>
      <c r="BU72" s="120">
        <f t="shared" si="102"/>
        <v>0.87809999999999999</v>
      </c>
      <c r="BV72" s="495"/>
      <c r="BW72" s="496">
        <v>0.503</v>
      </c>
      <c r="BX72" s="497">
        <f t="shared" si="103"/>
        <v>0.442</v>
      </c>
      <c r="BY72" s="498">
        <f t="shared" si="104"/>
        <v>0.80659999999999998</v>
      </c>
      <c r="CA72" s="264" t="s">
        <v>508</v>
      </c>
      <c r="CB72" s="265" t="s">
        <v>745</v>
      </c>
      <c r="CC72" s="232">
        <v>30715</v>
      </c>
      <c r="CD72" s="232">
        <v>32051</v>
      </c>
      <c r="CE72" s="232">
        <v>35222</v>
      </c>
      <c r="CF72" s="266">
        <f t="shared" si="105"/>
        <v>32662.666666666668</v>
      </c>
      <c r="CG72" s="267">
        <f t="shared" si="106"/>
        <v>1.0101</v>
      </c>
      <c r="CH72" s="263"/>
      <c r="CI72" s="268">
        <f t="shared" si="107"/>
        <v>-2559.3333333333321</v>
      </c>
      <c r="CJ72" s="267">
        <f t="shared" si="108"/>
        <v>-7.2700000000000001E-2</v>
      </c>
      <c r="CL72" s="642" t="s">
        <v>508</v>
      </c>
      <c r="CM72" s="643" t="s">
        <v>745</v>
      </c>
      <c r="CN72" s="644">
        <v>0.93140000000000001</v>
      </c>
      <c r="CO72" s="636"/>
      <c r="CP72" s="645">
        <v>23999</v>
      </c>
      <c r="CQ72" s="645">
        <v>28836250</v>
      </c>
      <c r="CR72" s="645">
        <v>0</v>
      </c>
      <c r="CS72" s="647">
        <f t="shared" si="109"/>
        <v>28836250</v>
      </c>
      <c r="CT72" s="648">
        <f t="shared" si="110"/>
        <v>1201.56</v>
      </c>
      <c r="CU72" s="649"/>
      <c r="CV72" s="21">
        <f t="shared" si="111"/>
        <v>1523.44</v>
      </c>
      <c r="CW72" s="121">
        <f t="shared" si="112"/>
        <v>112.20000000000005</v>
      </c>
      <c r="CX72" s="19">
        <f t="shared" si="113"/>
        <v>0.78900000000000003</v>
      </c>
      <c r="CY72" s="14"/>
      <c r="CZ72" s="650">
        <v>0.442</v>
      </c>
      <c r="DA72" s="653" t="str">
        <f t="shared" si="114"/>
        <v/>
      </c>
      <c r="DB72" s="641"/>
      <c r="DC72" s="19">
        <f t="shared" si="115"/>
        <v>0.78900000000000003</v>
      </c>
      <c r="DE72" s="680" t="s">
        <v>508</v>
      </c>
      <c r="DF72" s="681" t="s">
        <v>509</v>
      </c>
      <c r="DG72" s="670" t="s">
        <v>201</v>
      </c>
      <c r="DH72" s="671">
        <v>0.78900000000000003</v>
      </c>
      <c r="DI72" s="672"/>
      <c r="DJ72" s="673">
        <v>0.503</v>
      </c>
      <c r="DK72" s="722">
        <v>0.92910000000000004</v>
      </c>
      <c r="DL72" s="682">
        <f t="shared" si="116"/>
        <v>0.46700000000000003</v>
      </c>
      <c r="DM72" s="683" t="str">
        <f t="shared" si="117"/>
        <v xml:space="preserve"> </v>
      </c>
      <c r="DN72" s="684"/>
      <c r="DO72" s="676">
        <v>0.503</v>
      </c>
      <c r="DP72" s="677">
        <v>0.87809999999999999</v>
      </c>
      <c r="DQ72" s="682">
        <f t="shared" si="118"/>
        <v>0.442</v>
      </c>
      <c r="DR72" s="679">
        <f t="shared" si="119"/>
        <v>0.442</v>
      </c>
      <c r="DS72" s="352"/>
      <c r="DT72" s="701" t="str">
        <f t="shared" si="120"/>
        <v xml:space="preserve"> </v>
      </c>
      <c r="DU72" s="692"/>
      <c r="DV72" s="702" t="s">
        <v>913</v>
      </c>
      <c r="DX72" s="71" t="s">
        <v>420</v>
      </c>
      <c r="DY72" s="86" t="s">
        <v>420</v>
      </c>
      <c r="DZ72" s="71" t="s">
        <v>901</v>
      </c>
      <c r="EA72" s="72" t="s">
        <v>421</v>
      </c>
      <c r="EB72" s="404">
        <v>52284</v>
      </c>
      <c r="EC72" s="56"/>
      <c r="ED72" s="57">
        <f t="shared" si="121"/>
        <v>52284</v>
      </c>
      <c r="EE72" s="57"/>
      <c r="EF72" s="56"/>
      <c r="EG72" s="73">
        <f>ED72/EE77</f>
        <v>0.96513023092684547</v>
      </c>
      <c r="EH72" s="56"/>
      <c r="EI72" s="405">
        <v>0</v>
      </c>
      <c r="EJ72" s="57"/>
      <c r="EK72" s="57">
        <f>ROUND(EG72*EI72,0)</f>
        <v>0</v>
      </c>
      <c r="EL72" s="57">
        <f>SUM(EK72:EK77)</f>
        <v>0</v>
      </c>
      <c r="EM72" s="158">
        <f>EL72-EI72</f>
        <v>0</v>
      </c>
      <c r="EN72" s="158"/>
      <c r="EO72" s="58"/>
      <c r="EP72" s="356"/>
      <c r="EQ72" s="356"/>
      <c r="ER72" s="356"/>
      <c r="ES72" s="302" t="s">
        <v>488</v>
      </c>
      <c r="ET72" s="301" t="s">
        <v>489</v>
      </c>
      <c r="EU72" s="303">
        <v>194949</v>
      </c>
      <c r="EX72" s="310"/>
    </row>
    <row r="73" spans="1:154" ht="15">
      <c r="A73" s="77" t="s">
        <v>510</v>
      </c>
      <c r="B73" s="7" t="s">
        <v>511</v>
      </c>
      <c r="C73" s="218">
        <v>7192</v>
      </c>
      <c r="D73" s="218">
        <v>19346</v>
      </c>
      <c r="E73" s="218">
        <v>0</v>
      </c>
      <c r="F73" s="8">
        <f t="shared" si="83"/>
        <v>19346</v>
      </c>
      <c r="G73" s="8"/>
      <c r="H73" s="417">
        <f t="shared" si="84"/>
        <v>19346</v>
      </c>
      <c r="I73" s="12"/>
      <c r="K73" s="430" t="s">
        <v>510</v>
      </c>
      <c r="L73" s="431" t="s">
        <v>511</v>
      </c>
      <c r="M73" s="432">
        <v>11385947548</v>
      </c>
      <c r="N73" s="432">
        <v>215794309</v>
      </c>
      <c r="O73" s="434">
        <f t="shared" si="122"/>
        <v>11170153239</v>
      </c>
      <c r="P73" s="707">
        <v>2005</v>
      </c>
      <c r="Q73" s="436">
        <v>0.82340000000000002</v>
      </c>
      <c r="R73" s="100">
        <v>13565889287</v>
      </c>
      <c r="S73" s="438">
        <f t="shared" si="123"/>
        <v>215794309</v>
      </c>
      <c r="T73" s="432">
        <v>226279841</v>
      </c>
      <c r="U73" s="432">
        <v>1230350627</v>
      </c>
      <c r="V73" s="437">
        <f t="shared" si="85"/>
        <v>15238314064</v>
      </c>
      <c r="X73" s="466" t="s">
        <v>510</v>
      </c>
      <c r="Y73" s="467" t="s">
        <v>511</v>
      </c>
      <c r="Z73" s="468">
        <v>15238314064</v>
      </c>
      <c r="AA73" s="469">
        <f t="shared" si="86"/>
        <v>85486941.899040014</v>
      </c>
      <c r="AB73" s="468">
        <v>22006537</v>
      </c>
      <c r="AC73" s="468">
        <v>730464</v>
      </c>
      <c r="AD73" s="37">
        <f t="shared" si="87"/>
        <v>108223942.89904001</v>
      </c>
      <c r="AE73" s="714">
        <v>19346</v>
      </c>
      <c r="AF73" s="467">
        <f t="shared" si="88"/>
        <v>5594</v>
      </c>
      <c r="AG73" s="471">
        <f t="shared" si="89"/>
        <v>1.0787</v>
      </c>
      <c r="AI73" s="552" t="s">
        <v>510</v>
      </c>
      <c r="AJ73" s="553" t="s">
        <v>511</v>
      </c>
      <c r="AK73" s="541">
        <v>106242962.07072</v>
      </c>
      <c r="AL73" s="541">
        <v>19346</v>
      </c>
      <c r="AM73" s="554">
        <f t="shared" si="90"/>
        <v>5492</v>
      </c>
      <c r="AN73" s="555">
        <f t="shared" si="91"/>
        <v>1.0777000000000001</v>
      </c>
      <c r="AO73" s="556">
        <v>1.8231999999999999</v>
      </c>
      <c r="AP73" s="557">
        <v>1.282</v>
      </c>
      <c r="AQ73" s="555">
        <f t="shared" si="92"/>
        <v>1.2544</v>
      </c>
      <c r="AR73" s="558" t="str">
        <f t="shared" si="93"/>
        <v/>
      </c>
      <c r="AS73" s="559" t="str">
        <f t="shared" si="94"/>
        <v/>
      </c>
      <c r="AT73" s="560" t="str">
        <f t="shared" si="95"/>
        <v/>
      </c>
      <c r="AU73" s="561">
        <f t="shared" si="96"/>
        <v>0</v>
      </c>
      <c r="AV73" s="717" t="s">
        <v>4</v>
      </c>
      <c r="AW73" s="554">
        <f t="shared" ref="AW73:AW104" si="125">ROUND(IF(AV73&gt;1,1,AV73)*AU73,0)</f>
        <v>0</v>
      </c>
      <c r="AX73" s="563" t="s">
        <v>653</v>
      </c>
      <c r="AY73" s="204">
        <f t="shared" si="97"/>
        <v>0</v>
      </c>
      <c r="AZ73" s="554">
        <f t="shared" si="124"/>
        <v>0</v>
      </c>
      <c r="BB73" s="234" t="s">
        <v>510</v>
      </c>
      <c r="BC73" s="235" t="s">
        <v>746</v>
      </c>
      <c r="BD73" s="227">
        <v>15238314064</v>
      </c>
      <c r="BE73" s="718">
        <v>399.83800000000002</v>
      </c>
      <c r="BF73" s="236">
        <f t="shared" si="98"/>
        <v>38111220</v>
      </c>
      <c r="BG73" s="230">
        <f t="shared" si="99"/>
        <v>1.8231999999999999</v>
      </c>
      <c r="BH73" s="231"/>
      <c r="BI73" s="232">
        <v>19028</v>
      </c>
      <c r="BJ73" s="237">
        <f t="shared" si="100"/>
        <v>47.59</v>
      </c>
      <c r="BK73" s="232">
        <v>123766</v>
      </c>
      <c r="BL73" s="238">
        <f t="shared" si="101"/>
        <v>310</v>
      </c>
      <c r="BN73" s="491" t="s">
        <v>510</v>
      </c>
      <c r="BO73" s="492" t="s">
        <v>511</v>
      </c>
      <c r="BP73" s="493">
        <v>0.89739999999999998</v>
      </c>
      <c r="BQ73" s="493">
        <v>0.83140000000000003</v>
      </c>
      <c r="BR73" s="493">
        <v>0.79330000000000001</v>
      </c>
      <c r="BS73" s="126"/>
      <c r="BT73" s="494">
        <v>2005</v>
      </c>
      <c r="BU73" s="120">
        <f t="shared" si="102"/>
        <v>0.82340000000000002</v>
      </c>
      <c r="BV73" s="495"/>
      <c r="BW73" s="496">
        <v>0.998</v>
      </c>
      <c r="BX73" s="497">
        <f t="shared" si="103"/>
        <v>0.82199999999999995</v>
      </c>
      <c r="BY73" s="498">
        <f t="shared" si="104"/>
        <v>1.5</v>
      </c>
      <c r="CA73" s="264" t="s">
        <v>510</v>
      </c>
      <c r="CB73" s="265" t="s">
        <v>746</v>
      </c>
      <c r="CC73" s="232">
        <v>39363</v>
      </c>
      <c r="CD73" s="232">
        <v>41162</v>
      </c>
      <c r="CE73" s="232">
        <v>43844</v>
      </c>
      <c r="CF73" s="266">
        <f t="shared" si="105"/>
        <v>41456.333333333336</v>
      </c>
      <c r="CG73" s="267">
        <f t="shared" si="106"/>
        <v>1.282</v>
      </c>
      <c r="CH73" s="263"/>
      <c r="CI73" s="268">
        <f t="shared" si="107"/>
        <v>-2387.6666666666642</v>
      </c>
      <c r="CJ73" s="267">
        <f t="shared" si="108"/>
        <v>-5.45E-2</v>
      </c>
      <c r="CL73" s="642" t="s">
        <v>510</v>
      </c>
      <c r="CM73" s="643" t="s">
        <v>746</v>
      </c>
      <c r="CN73" s="644" t="s">
        <v>4</v>
      </c>
      <c r="CO73" s="636"/>
      <c r="CP73" s="645">
        <v>19346</v>
      </c>
      <c r="CQ73" s="645">
        <v>57369622</v>
      </c>
      <c r="CR73" s="645">
        <v>16533077</v>
      </c>
      <c r="CS73" s="647">
        <f t="shared" si="109"/>
        <v>73902699</v>
      </c>
      <c r="CT73" s="648">
        <f t="shared" si="110"/>
        <v>3820.05</v>
      </c>
      <c r="CU73" s="649"/>
      <c r="CV73" s="21" t="str">
        <f t="shared" si="111"/>
        <v/>
      </c>
      <c r="CW73" s="121" t="str">
        <f t="shared" si="112"/>
        <v/>
      </c>
      <c r="CX73" s="19" t="str">
        <f t="shared" si="113"/>
        <v/>
      </c>
      <c r="CY73" s="14"/>
      <c r="CZ73" s="650">
        <v>0.82199999999999995</v>
      </c>
      <c r="DA73" s="653">
        <f t="shared" si="114"/>
        <v>1</v>
      </c>
      <c r="DB73" s="641"/>
      <c r="DC73" s="19" t="str">
        <f t="shared" si="115"/>
        <v/>
      </c>
      <c r="DE73" s="680" t="s">
        <v>510</v>
      </c>
      <c r="DF73" s="681" t="s">
        <v>511</v>
      </c>
      <c r="DG73" s="670" t="s">
        <v>653</v>
      </c>
      <c r="DH73" s="671" t="s">
        <v>4</v>
      </c>
      <c r="DI73" s="672"/>
      <c r="DJ73" s="673">
        <v>0.95</v>
      </c>
      <c r="DK73" s="722">
        <v>0.87409999999999999</v>
      </c>
      <c r="DL73" s="682">
        <f t="shared" si="116"/>
        <v>0.83</v>
      </c>
      <c r="DM73" s="683">
        <f t="shared" si="117"/>
        <v>0.83</v>
      </c>
      <c r="DN73" s="684"/>
      <c r="DO73" s="676">
        <v>0.998</v>
      </c>
      <c r="DP73" s="677">
        <v>0.82340000000000002</v>
      </c>
      <c r="DQ73" s="682">
        <f t="shared" si="118"/>
        <v>0.82199999999999995</v>
      </c>
      <c r="DR73" s="679" t="str">
        <f t="shared" si="119"/>
        <v xml:space="preserve"> </v>
      </c>
      <c r="DS73" s="352"/>
      <c r="DT73" s="701" t="str">
        <f t="shared" si="120"/>
        <v xml:space="preserve"> </v>
      </c>
      <c r="DU73" s="692"/>
      <c r="DV73" s="702"/>
      <c r="DX73" s="54" t="s">
        <v>420</v>
      </c>
      <c r="DY73" s="83" t="s">
        <v>72</v>
      </c>
      <c r="DZ73" s="54" t="s">
        <v>8</v>
      </c>
      <c r="EA73" s="55" t="s">
        <v>73</v>
      </c>
      <c r="EB73" s="404">
        <v>293</v>
      </c>
      <c r="EC73" s="51"/>
      <c r="ED73" s="50">
        <f t="shared" si="121"/>
        <v>293</v>
      </c>
      <c r="EE73" s="50"/>
      <c r="EF73" s="51"/>
      <c r="EG73" s="52">
        <f>ED73/EE77</f>
        <v>5.4085983792664244E-3</v>
      </c>
      <c r="EH73" s="51"/>
      <c r="EI73" s="405">
        <v>0</v>
      </c>
      <c r="EJ73" s="50"/>
      <c r="EK73" s="50">
        <f>ROUND(EG73*EI72,0)</f>
        <v>0</v>
      </c>
      <c r="EL73" s="53"/>
      <c r="EM73" s="159"/>
      <c r="EN73" s="159"/>
      <c r="EO73" s="49"/>
      <c r="EP73" s="356"/>
      <c r="EQ73" s="356"/>
      <c r="ER73" s="356"/>
      <c r="ES73" s="302" t="s">
        <v>490</v>
      </c>
      <c r="ET73" s="301" t="s">
        <v>491</v>
      </c>
      <c r="EU73" s="303">
        <v>1729757</v>
      </c>
      <c r="EX73" s="310"/>
    </row>
    <row r="74" spans="1:154" ht="15">
      <c r="A74" s="77" t="s">
        <v>512</v>
      </c>
      <c r="B74" s="7" t="s">
        <v>513</v>
      </c>
      <c r="C74" s="218">
        <v>1384</v>
      </c>
      <c r="D74" s="218">
        <v>1716</v>
      </c>
      <c r="E74" s="218">
        <v>0</v>
      </c>
      <c r="F74" s="8">
        <f t="shared" si="83"/>
        <v>1716</v>
      </c>
      <c r="G74" s="8"/>
      <c r="H74" s="417">
        <f t="shared" si="84"/>
        <v>1716</v>
      </c>
      <c r="I74" s="12"/>
      <c r="K74" s="430" t="s">
        <v>512</v>
      </c>
      <c r="L74" s="431" t="s">
        <v>513</v>
      </c>
      <c r="M74" s="432">
        <v>1163776805</v>
      </c>
      <c r="N74" s="432">
        <v>53769374</v>
      </c>
      <c r="O74" s="434">
        <f t="shared" si="122"/>
        <v>1110007431</v>
      </c>
      <c r="P74" s="707">
        <v>2004</v>
      </c>
      <c r="Q74" s="436">
        <v>0.47970000000000002</v>
      </c>
      <c r="R74" s="100">
        <v>2313961707</v>
      </c>
      <c r="S74" s="438">
        <f t="shared" si="123"/>
        <v>53769374</v>
      </c>
      <c r="T74" s="432">
        <v>17782533</v>
      </c>
      <c r="U74" s="432">
        <v>195176869</v>
      </c>
      <c r="V74" s="437">
        <f t="shared" si="85"/>
        <v>2580690483</v>
      </c>
      <c r="X74" s="466" t="s">
        <v>512</v>
      </c>
      <c r="Y74" s="467" t="s">
        <v>513</v>
      </c>
      <c r="Z74" s="468">
        <v>2580690483</v>
      </c>
      <c r="AA74" s="469">
        <f t="shared" si="86"/>
        <v>14477673.609630002</v>
      </c>
      <c r="AB74" s="468">
        <v>2793423</v>
      </c>
      <c r="AC74" s="468">
        <v>65951</v>
      </c>
      <c r="AD74" s="37">
        <f t="shared" si="87"/>
        <v>17337047.609630004</v>
      </c>
      <c r="AE74" s="714">
        <v>1716</v>
      </c>
      <c r="AF74" s="467">
        <f t="shared" si="88"/>
        <v>10103</v>
      </c>
      <c r="AG74" s="471">
        <f t="shared" si="89"/>
        <v>1.9480999999999999</v>
      </c>
      <c r="AI74" s="552" t="s">
        <v>512</v>
      </c>
      <c r="AJ74" s="553" t="s">
        <v>513</v>
      </c>
      <c r="AK74" s="541">
        <v>17001557.846840002</v>
      </c>
      <c r="AL74" s="541">
        <v>1716</v>
      </c>
      <c r="AM74" s="554">
        <f t="shared" si="90"/>
        <v>9908</v>
      </c>
      <c r="AN74" s="555">
        <f t="shared" si="91"/>
        <v>1.9442999999999999</v>
      </c>
      <c r="AO74" s="556">
        <v>0.3664</v>
      </c>
      <c r="AP74" s="557">
        <v>0.92679999999999996</v>
      </c>
      <c r="AQ74" s="555">
        <f t="shared" si="92"/>
        <v>1.2776999999999998</v>
      </c>
      <c r="AR74" s="558" t="str">
        <f t="shared" si="93"/>
        <v/>
      </c>
      <c r="AS74" s="559" t="str">
        <f t="shared" si="94"/>
        <v/>
      </c>
      <c r="AT74" s="560" t="str">
        <f t="shared" si="95"/>
        <v/>
      </c>
      <c r="AU74" s="561">
        <f t="shared" si="96"/>
        <v>0</v>
      </c>
      <c r="AV74" s="717" t="s">
        <v>4</v>
      </c>
      <c r="AW74" s="554">
        <f t="shared" si="125"/>
        <v>0</v>
      </c>
      <c r="AX74" s="563" t="s">
        <v>653</v>
      </c>
      <c r="AY74" s="204">
        <f t="shared" si="97"/>
        <v>0</v>
      </c>
      <c r="AZ74" s="554">
        <f t="shared" si="124"/>
        <v>0</v>
      </c>
      <c r="BB74" s="234" t="s">
        <v>512</v>
      </c>
      <c r="BC74" s="235" t="s">
        <v>747</v>
      </c>
      <c r="BD74" s="227">
        <v>2580690483</v>
      </c>
      <c r="BE74" s="718">
        <v>336.94200000000001</v>
      </c>
      <c r="BF74" s="236">
        <f t="shared" si="98"/>
        <v>7659153</v>
      </c>
      <c r="BG74" s="230">
        <f t="shared" si="99"/>
        <v>0.3664</v>
      </c>
      <c r="BH74" s="231"/>
      <c r="BI74" s="232">
        <v>1787</v>
      </c>
      <c r="BJ74" s="237">
        <f t="shared" si="100"/>
        <v>5.3</v>
      </c>
      <c r="BK74" s="232">
        <v>13097</v>
      </c>
      <c r="BL74" s="238">
        <f t="shared" si="101"/>
        <v>39</v>
      </c>
      <c r="BN74" s="491" t="s">
        <v>512</v>
      </c>
      <c r="BO74" s="492" t="s">
        <v>513</v>
      </c>
      <c r="BP74" s="493">
        <v>0.57520000000000004</v>
      </c>
      <c r="BQ74" s="493">
        <v>0.42520000000000002</v>
      </c>
      <c r="BR74" s="493">
        <v>0.48409999999999997</v>
      </c>
      <c r="BS74" s="126"/>
      <c r="BT74" s="494">
        <v>2004</v>
      </c>
      <c r="BU74" s="120">
        <f t="shared" si="102"/>
        <v>0.47970000000000002</v>
      </c>
      <c r="BV74" s="495"/>
      <c r="BW74" s="496">
        <v>0.65249999999999997</v>
      </c>
      <c r="BX74" s="497">
        <f t="shared" si="103"/>
        <v>0.313</v>
      </c>
      <c r="BY74" s="498">
        <f t="shared" si="104"/>
        <v>0.57120000000000004</v>
      </c>
      <c r="CA74" s="264" t="s">
        <v>512</v>
      </c>
      <c r="CB74" s="265" t="s">
        <v>747</v>
      </c>
      <c r="CC74" s="232">
        <v>28013</v>
      </c>
      <c r="CD74" s="232">
        <v>29859</v>
      </c>
      <c r="CE74" s="232">
        <v>32036</v>
      </c>
      <c r="CF74" s="266">
        <f t="shared" si="105"/>
        <v>29969.333333333332</v>
      </c>
      <c r="CG74" s="267">
        <f t="shared" si="106"/>
        <v>0.92679999999999996</v>
      </c>
      <c r="CH74" s="263"/>
      <c r="CI74" s="268">
        <f t="shared" si="107"/>
        <v>-2066.6666666666679</v>
      </c>
      <c r="CJ74" s="267">
        <f t="shared" si="108"/>
        <v>-6.4500000000000002E-2</v>
      </c>
      <c r="CL74" s="642" t="s">
        <v>512</v>
      </c>
      <c r="CM74" s="643" t="s">
        <v>747</v>
      </c>
      <c r="CN74" s="644" t="s">
        <v>4</v>
      </c>
      <c r="CO74" s="636"/>
      <c r="CP74" s="645">
        <v>1716</v>
      </c>
      <c r="CQ74" s="645">
        <v>2530276</v>
      </c>
      <c r="CR74" s="645">
        <v>0</v>
      </c>
      <c r="CS74" s="647">
        <f t="shared" si="109"/>
        <v>2530276</v>
      </c>
      <c r="CT74" s="648">
        <f t="shared" si="110"/>
        <v>1474.52</v>
      </c>
      <c r="CU74" s="649"/>
      <c r="CV74" s="21" t="str">
        <f t="shared" si="111"/>
        <v/>
      </c>
      <c r="CW74" s="121" t="str">
        <f t="shared" si="112"/>
        <v/>
      </c>
      <c r="CX74" s="19" t="str">
        <f t="shared" si="113"/>
        <v/>
      </c>
      <c r="CY74" s="14"/>
      <c r="CZ74" s="650">
        <v>0.313</v>
      </c>
      <c r="DA74" s="653" t="str">
        <f t="shared" si="114"/>
        <v/>
      </c>
      <c r="DB74" s="641"/>
      <c r="DC74" s="19" t="str">
        <f t="shared" si="115"/>
        <v/>
      </c>
      <c r="DE74" s="680" t="s">
        <v>512</v>
      </c>
      <c r="DF74" s="681" t="s">
        <v>513</v>
      </c>
      <c r="DG74" s="670" t="s">
        <v>653</v>
      </c>
      <c r="DH74" s="671" t="s">
        <v>4</v>
      </c>
      <c r="DI74" s="672"/>
      <c r="DJ74" s="673">
        <v>0.65249999999999997</v>
      </c>
      <c r="DK74" s="722">
        <v>0.56179999999999997</v>
      </c>
      <c r="DL74" s="682">
        <f t="shared" si="116"/>
        <v>0.36699999999999999</v>
      </c>
      <c r="DM74" s="683" t="str">
        <f t="shared" si="117"/>
        <v xml:space="preserve"> </v>
      </c>
      <c r="DN74" s="684"/>
      <c r="DO74" s="676">
        <v>0.65249999999999997</v>
      </c>
      <c r="DP74" s="677">
        <v>0.47970000000000002</v>
      </c>
      <c r="DQ74" s="682">
        <f t="shared" si="118"/>
        <v>0.313</v>
      </c>
      <c r="DR74" s="679">
        <f t="shared" si="119"/>
        <v>0.313</v>
      </c>
      <c r="DS74" s="352"/>
      <c r="DT74" s="701" t="str">
        <f t="shared" si="120"/>
        <v xml:space="preserve"> </v>
      </c>
      <c r="DU74" s="692"/>
      <c r="DV74" s="702" t="s">
        <v>0</v>
      </c>
      <c r="DX74" s="54" t="s">
        <v>420</v>
      </c>
      <c r="DY74" s="83" t="s">
        <v>74</v>
      </c>
      <c r="DZ74" s="54" t="s">
        <v>8</v>
      </c>
      <c r="EA74" s="55" t="s">
        <v>75</v>
      </c>
      <c r="EB74" s="404">
        <v>175</v>
      </c>
      <c r="EC74" s="51"/>
      <c r="ED74" s="50">
        <f t="shared" si="121"/>
        <v>175</v>
      </c>
      <c r="EE74" s="50"/>
      <c r="EF74" s="51"/>
      <c r="EG74" s="52">
        <f>ED74/EE77</f>
        <v>3.2303915234526423E-3</v>
      </c>
      <c r="EH74" s="51"/>
      <c r="EI74" s="405">
        <v>0</v>
      </c>
      <c r="EJ74" s="50"/>
      <c r="EK74" s="50">
        <f>ROUND(EG74*EI72,0)</f>
        <v>0</v>
      </c>
      <c r="EL74" s="53"/>
      <c r="EM74" s="159"/>
      <c r="EN74" s="159"/>
      <c r="EO74" s="49"/>
      <c r="EP74" s="356"/>
      <c r="EQ74" s="356"/>
      <c r="ER74" s="356"/>
      <c r="ES74" s="302" t="s">
        <v>492</v>
      </c>
      <c r="ET74" s="301" t="s">
        <v>493</v>
      </c>
      <c r="EU74" s="303">
        <v>2072634</v>
      </c>
      <c r="EX74" s="310"/>
    </row>
    <row r="75" spans="1:154" ht="15">
      <c r="A75" s="77" t="s">
        <v>514</v>
      </c>
      <c r="B75" s="7" t="s">
        <v>515</v>
      </c>
      <c r="C75" s="218">
        <v>6056</v>
      </c>
      <c r="D75" s="218">
        <v>6056</v>
      </c>
      <c r="E75" s="218">
        <v>0</v>
      </c>
      <c r="F75" s="8">
        <f t="shared" si="83"/>
        <v>6056</v>
      </c>
      <c r="G75" s="8"/>
      <c r="H75" s="417">
        <f t="shared" si="84"/>
        <v>6056</v>
      </c>
      <c r="I75" s="12"/>
      <c r="K75" s="430" t="s">
        <v>514</v>
      </c>
      <c r="L75" s="431" t="s">
        <v>515</v>
      </c>
      <c r="M75" s="432">
        <v>2785770922</v>
      </c>
      <c r="N75" s="432">
        <v>101849600</v>
      </c>
      <c r="O75" s="434">
        <f t="shared" si="122"/>
        <v>2683921322</v>
      </c>
      <c r="P75" s="707">
        <v>2006</v>
      </c>
      <c r="Q75" s="436">
        <v>0.88360000000000005</v>
      </c>
      <c r="R75" s="100">
        <v>3037484520</v>
      </c>
      <c r="S75" s="438">
        <f t="shared" si="123"/>
        <v>101849600</v>
      </c>
      <c r="T75" s="432">
        <v>49186598</v>
      </c>
      <c r="U75" s="432">
        <v>437051245</v>
      </c>
      <c r="V75" s="437">
        <f t="shared" si="85"/>
        <v>3625571963</v>
      </c>
      <c r="X75" s="466" t="s">
        <v>514</v>
      </c>
      <c r="Y75" s="467" t="s">
        <v>515</v>
      </c>
      <c r="Z75" s="468">
        <v>3625571963</v>
      </c>
      <c r="AA75" s="469">
        <f t="shared" si="86"/>
        <v>20339458.71243</v>
      </c>
      <c r="AB75" s="468">
        <v>8574684</v>
      </c>
      <c r="AC75" s="468">
        <v>295181</v>
      </c>
      <c r="AD75" s="37">
        <f t="shared" si="87"/>
        <v>29209323.71243</v>
      </c>
      <c r="AE75" s="714">
        <v>6056</v>
      </c>
      <c r="AF75" s="467">
        <f t="shared" si="88"/>
        <v>4823</v>
      </c>
      <c r="AG75" s="471">
        <f t="shared" si="89"/>
        <v>0.93</v>
      </c>
      <c r="AI75" s="552" t="s">
        <v>514</v>
      </c>
      <c r="AJ75" s="553" t="s">
        <v>515</v>
      </c>
      <c r="AK75" s="541">
        <v>28737999.357240003</v>
      </c>
      <c r="AL75" s="541">
        <v>6056</v>
      </c>
      <c r="AM75" s="554">
        <f t="shared" si="90"/>
        <v>4745</v>
      </c>
      <c r="AN75" s="555">
        <f t="shared" si="91"/>
        <v>0.93110000000000004</v>
      </c>
      <c r="AO75" s="556">
        <v>0.76449999999999996</v>
      </c>
      <c r="AP75" s="557">
        <v>0.77370000000000005</v>
      </c>
      <c r="AQ75" s="555">
        <f t="shared" si="92"/>
        <v>0.8358000000000001</v>
      </c>
      <c r="AR75" s="558">
        <f t="shared" si="93"/>
        <v>0.8358000000000001</v>
      </c>
      <c r="AS75" s="559">
        <f t="shared" si="94"/>
        <v>1367.07</v>
      </c>
      <c r="AT75" s="560">
        <f t="shared" si="95"/>
        <v>268.57000000000016</v>
      </c>
      <c r="AU75" s="561">
        <f t="shared" si="96"/>
        <v>1626460</v>
      </c>
      <c r="AV75" s="717">
        <v>1</v>
      </c>
      <c r="AW75" s="554">
        <f t="shared" si="125"/>
        <v>1626460</v>
      </c>
      <c r="AX75" s="563" t="s">
        <v>653</v>
      </c>
      <c r="AY75" s="204">
        <f t="shared" si="97"/>
        <v>0</v>
      </c>
      <c r="AZ75" s="554">
        <f t="shared" si="124"/>
        <v>1626460</v>
      </c>
      <c r="BB75" s="234" t="s">
        <v>514</v>
      </c>
      <c r="BC75" s="235" t="s">
        <v>748</v>
      </c>
      <c r="BD75" s="227">
        <v>3625571963</v>
      </c>
      <c r="BE75" s="718">
        <v>226.876</v>
      </c>
      <c r="BF75" s="236">
        <f t="shared" si="98"/>
        <v>15980412</v>
      </c>
      <c r="BG75" s="230">
        <f t="shared" si="99"/>
        <v>0.76449999999999996</v>
      </c>
      <c r="BH75" s="231"/>
      <c r="BI75" s="232">
        <v>6087</v>
      </c>
      <c r="BJ75" s="237">
        <f t="shared" si="100"/>
        <v>26.83</v>
      </c>
      <c r="BK75" s="232">
        <v>39956</v>
      </c>
      <c r="BL75" s="238">
        <f t="shared" si="101"/>
        <v>176</v>
      </c>
      <c r="BN75" s="491" t="s">
        <v>514</v>
      </c>
      <c r="BO75" s="492" t="s">
        <v>515</v>
      </c>
      <c r="BP75" s="493">
        <v>1</v>
      </c>
      <c r="BQ75" s="493">
        <v>0.86409999999999998</v>
      </c>
      <c r="BR75" s="493">
        <v>0.85780000000000001</v>
      </c>
      <c r="BS75" s="126"/>
      <c r="BT75" s="494">
        <v>2006</v>
      </c>
      <c r="BU75" s="120">
        <f t="shared" si="102"/>
        <v>0.88360000000000005</v>
      </c>
      <c r="BV75" s="495"/>
      <c r="BW75" s="496">
        <v>0.55000000000000004</v>
      </c>
      <c r="BX75" s="497">
        <f t="shared" si="103"/>
        <v>0.48599999999999999</v>
      </c>
      <c r="BY75" s="498">
        <f t="shared" si="104"/>
        <v>0.88690000000000002</v>
      </c>
      <c r="CA75" s="264" t="s">
        <v>514</v>
      </c>
      <c r="CB75" s="265" t="s">
        <v>748</v>
      </c>
      <c r="CC75" s="232">
        <v>24121</v>
      </c>
      <c r="CD75" s="232">
        <v>25111</v>
      </c>
      <c r="CE75" s="232">
        <v>25822</v>
      </c>
      <c r="CF75" s="266">
        <f t="shared" si="105"/>
        <v>25018</v>
      </c>
      <c r="CG75" s="267">
        <f t="shared" si="106"/>
        <v>0.77370000000000005</v>
      </c>
      <c r="CH75" s="263"/>
      <c r="CI75" s="268">
        <f t="shared" si="107"/>
        <v>-804</v>
      </c>
      <c r="CJ75" s="267">
        <f t="shared" si="108"/>
        <v>-3.1099999999999999E-2</v>
      </c>
      <c r="CL75" s="642" t="s">
        <v>514</v>
      </c>
      <c r="CM75" s="643" t="s">
        <v>748</v>
      </c>
      <c r="CN75" s="644">
        <v>0.8358000000000001</v>
      </c>
      <c r="CO75" s="636"/>
      <c r="CP75" s="645">
        <v>6056</v>
      </c>
      <c r="CQ75" s="645">
        <v>9695761</v>
      </c>
      <c r="CR75" s="645">
        <v>0</v>
      </c>
      <c r="CS75" s="647">
        <f t="shared" si="109"/>
        <v>9695761</v>
      </c>
      <c r="CT75" s="648">
        <f t="shared" si="110"/>
        <v>1601.02</v>
      </c>
      <c r="CU75" s="649"/>
      <c r="CV75" s="21">
        <f t="shared" si="111"/>
        <v>1367.07</v>
      </c>
      <c r="CW75" s="121">
        <f t="shared" si="112"/>
        <v>268.57000000000016</v>
      </c>
      <c r="CX75" s="19">
        <f t="shared" si="113"/>
        <v>1</v>
      </c>
      <c r="CY75" s="14"/>
      <c r="CZ75" s="650">
        <v>0.48599999999999999</v>
      </c>
      <c r="DA75" s="653" t="str">
        <f t="shared" si="114"/>
        <v/>
      </c>
      <c r="DB75" s="641"/>
      <c r="DC75" s="19">
        <f t="shared" si="115"/>
        <v>1</v>
      </c>
      <c r="DE75" s="680" t="s">
        <v>514</v>
      </c>
      <c r="DF75" s="681" t="s">
        <v>515</v>
      </c>
      <c r="DG75" s="670" t="s">
        <v>201</v>
      </c>
      <c r="DH75" s="671">
        <v>1</v>
      </c>
      <c r="DI75" s="672"/>
      <c r="DJ75" s="673">
        <v>0.5</v>
      </c>
      <c r="DK75" s="722">
        <v>0.90939999999999999</v>
      </c>
      <c r="DL75" s="682">
        <f t="shared" si="116"/>
        <v>0.45500000000000002</v>
      </c>
      <c r="DM75" s="683" t="str">
        <f t="shared" si="117"/>
        <v xml:space="preserve"> </v>
      </c>
      <c r="DN75" s="684"/>
      <c r="DO75" s="676">
        <v>0.55000000000000004</v>
      </c>
      <c r="DP75" s="677">
        <v>0.88360000000000005</v>
      </c>
      <c r="DQ75" s="682">
        <f t="shared" si="118"/>
        <v>0.48599999999999999</v>
      </c>
      <c r="DR75" s="679">
        <f t="shared" si="119"/>
        <v>0.48599999999999999</v>
      </c>
      <c r="DS75" s="352"/>
      <c r="DT75" s="701" t="str">
        <f t="shared" si="120"/>
        <v xml:space="preserve"> </v>
      </c>
      <c r="DU75" s="692"/>
      <c r="DV75" s="702"/>
      <c r="DX75" s="54" t="s">
        <v>420</v>
      </c>
      <c r="DY75" s="83" t="s">
        <v>76</v>
      </c>
      <c r="DZ75" s="54" t="s">
        <v>8</v>
      </c>
      <c r="EA75" s="55" t="s">
        <v>77</v>
      </c>
      <c r="EB75" s="404">
        <v>426</v>
      </c>
      <c r="EC75" s="51"/>
      <c r="ED75" s="50">
        <f t="shared" si="121"/>
        <v>426</v>
      </c>
      <c r="EE75" s="50"/>
      <c r="EF75" s="51"/>
      <c r="EG75" s="52">
        <f>ED75/EE77</f>
        <v>7.8636959370904317E-3</v>
      </c>
      <c r="EH75" s="51"/>
      <c r="EI75" s="405">
        <v>0</v>
      </c>
      <c r="EJ75" s="50"/>
      <c r="EK75" s="50">
        <f>ROUND(EG75*EI72,0)</f>
        <v>0</v>
      </c>
      <c r="EL75" s="53"/>
      <c r="EM75" s="159"/>
      <c r="EN75" s="159"/>
      <c r="EO75" s="49"/>
      <c r="EP75" s="356"/>
      <c r="EQ75" s="356"/>
      <c r="ER75" s="356"/>
      <c r="ES75" s="302" t="s">
        <v>494</v>
      </c>
      <c r="ET75" s="301" t="s">
        <v>669</v>
      </c>
      <c r="EU75" s="303">
        <v>0</v>
      </c>
      <c r="EX75" s="310"/>
    </row>
    <row r="76" spans="1:154" ht="15">
      <c r="A76" s="77" t="s">
        <v>516</v>
      </c>
      <c r="B76" s="7" t="s">
        <v>517</v>
      </c>
      <c r="C76" s="218">
        <v>8268</v>
      </c>
      <c r="D76" s="218">
        <v>8268</v>
      </c>
      <c r="E76" s="218">
        <v>0</v>
      </c>
      <c r="F76" s="8">
        <f t="shared" si="83"/>
        <v>8268</v>
      </c>
      <c r="G76" s="8"/>
      <c r="H76" s="417">
        <f t="shared" si="84"/>
        <v>8268</v>
      </c>
      <c r="I76" s="12"/>
      <c r="K76" s="430" t="s">
        <v>516</v>
      </c>
      <c r="L76" s="431" t="s">
        <v>517</v>
      </c>
      <c r="M76" s="432">
        <v>3995984546</v>
      </c>
      <c r="N76" s="432">
        <v>84819676</v>
      </c>
      <c r="O76" s="434">
        <f t="shared" si="122"/>
        <v>3911164870</v>
      </c>
      <c r="P76" s="707">
        <v>2003</v>
      </c>
      <c r="Q76" s="436">
        <v>0.59040000000000004</v>
      </c>
      <c r="R76" s="100">
        <v>6624601745</v>
      </c>
      <c r="S76" s="438">
        <f t="shared" si="123"/>
        <v>84819676</v>
      </c>
      <c r="T76" s="432">
        <v>55005380</v>
      </c>
      <c r="U76" s="432">
        <v>665811074</v>
      </c>
      <c r="V76" s="437">
        <f t="shared" si="85"/>
        <v>7430237875</v>
      </c>
      <c r="X76" s="466" t="s">
        <v>516</v>
      </c>
      <c r="Y76" s="467" t="s">
        <v>517</v>
      </c>
      <c r="Z76" s="468">
        <v>7430237875</v>
      </c>
      <c r="AA76" s="469">
        <f t="shared" si="86"/>
        <v>41683634.478750005</v>
      </c>
      <c r="AB76" s="468">
        <v>9888813</v>
      </c>
      <c r="AC76" s="468">
        <v>375299</v>
      </c>
      <c r="AD76" s="37">
        <f t="shared" si="87"/>
        <v>51947746.478750005</v>
      </c>
      <c r="AE76" s="714">
        <v>8268</v>
      </c>
      <c r="AF76" s="467">
        <f t="shared" si="88"/>
        <v>6283</v>
      </c>
      <c r="AG76" s="471">
        <f t="shared" si="89"/>
        <v>1.2115</v>
      </c>
      <c r="AI76" s="552" t="s">
        <v>516</v>
      </c>
      <c r="AJ76" s="553" t="s">
        <v>517</v>
      </c>
      <c r="AK76" s="541">
        <v>50981815.555000007</v>
      </c>
      <c r="AL76" s="541">
        <v>8268</v>
      </c>
      <c r="AM76" s="554">
        <f t="shared" si="90"/>
        <v>6166</v>
      </c>
      <c r="AN76" s="555">
        <f t="shared" si="91"/>
        <v>1.21</v>
      </c>
      <c r="AO76" s="556">
        <v>0.40820000000000001</v>
      </c>
      <c r="AP76" s="557">
        <v>0.79479999999999995</v>
      </c>
      <c r="AQ76" s="555">
        <f t="shared" si="92"/>
        <v>0.92219999999999991</v>
      </c>
      <c r="AR76" s="558">
        <f t="shared" si="93"/>
        <v>0.92219999999999991</v>
      </c>
      <c r="AS76" s="559">
        <f t="shared" si="94"/>
        <v>1508.39</v>
      </c>
      <c r="AT76" s="560">
        <f t="shared" si="95"/>
        <v>127.25</v>
      </c>
      <c r="AU76" s="561">
        <f t="shared" si="96"/>
        <v>1052103</v>
      </c>
      <c r="AV76" s="717">
        <v>0.86899999999999999</v>
      </c>
      <c r="AW76" s="554">
        <f t="shared" si="125"/>
        <v>914278</v>
      </c>
      <c r="AX76" s="563" t="s">
        <v>653</v>
      </c>
      <c r="AY76" s="204">
        <f t="shared" si="97"/>
        <v>0</v>
      </c>
      <c r="AZ76" s="554">
        <f t="shared" si="124"/>
        <v>914278</v>
      </c>
      <c r="BB76" s="234" t="s">
        <v>516</v>
      </c>
      <c r="BC76" s="235" t="s">
        <v>749</v>
      </c>
      <c r="BD76" s="227">
        <v>7430237875</v>
      </c>
      <c r="BE76" s="718">
        <v>870.673</v>
      </c>
      <c r="BF76" s="236">
        <f t="shared" si="98"/>
        <v>8533902</v>
      </c>
      <c r="BG76" s="230">
        <f t="shared" si="99"/>
        <v>0.40820000000000001</v>
      </c>
      <c r="BH76" s="231"/>
      <c r="BI76" s="232">
        <v>8206</v>
      </c>
      <c r="BJ76" s="237">
        <f t="shared" si="100"/>
        <v>9.42</v>
      </c>
      <c r="BK76" s="232">
        <v>48724</v>
      </c>
      <c r="BL76" s="238">
        <f t="shared" si="101"/>
        <v>56</v>
      </c>
      <c r="BN76" s="491" t="s">
        <v>516</v>
      </c>
      <c r="BO76" s="492" t="s">
        <v>517</v>
      </c>
      <c r="BP76" s="493">
        <v>0.63929999999999998</v>
      </c>
      <c r="BQ76" s="493">
        <v>0.61670000000000003</v>
      </c>
      <c r="BR76" s="493">
        <v>0.55659999999999998</v>
      </c>
      <c r="BS76" s="126"/>
      <c r="BT76" s="494">
        <v>2003</v>
      </c>
      <c r="BU76" s="120">
        <f t="shared" si="102"/>
        <v>0.59040000000000004</v>
      </c>
      <c r="BV76" s="495"/>
      <c r="BW76" s="496">
        <v>0.65</v>
      </c>
      <c r="BX76" s="497">
        <f t="shared" si="103"/>
        <v>0.38400000000000001</v>
      </c>
      <c r="BY76" s="498">
        <f t="shared" si="104"/>
        <v>0.70069999999999999</v>
      </c>
      <c r="CA76" s="264" t="s">
        <v>516</v>
      </c>
      <c r="CB76" s="265" t="s">
        <v>749</v>
      </c>
      <c r="CC76" s="232">
        <v>24857</v>
      </c>
      <c r="CD76" s="232">
        <v>25574</v>
      </c>
      <c r="CE76" s="232">
        <v>26669</v>
      </c>
      <c r="CF76" s="266">
        <f t="shared" si="105"/>
        <v>25700</v>
      </c>
      <c r="CG76" s="267">
        <f t="shared" si="106"/>
        <v>0.79479999999999995</v>
      </c>
      <c r="CH76" s="263"/>
      <c r="CI76" s="268">
        <f t="shared" si="107"/>
        <v>-969</v>
      </c>
      <c r="CJ76" s="267">
        <f t="shared" si="108"/>
        <v>-3.6299999999999999E-2</v>
      </c>
      <c r="CL76" s="642" t="s">
        <v>516</v>
      </c>
      <c r="CM76" s="643" t="s">
        <v>749</v>
      </c>
      <c r="CN76" s="644">
        <v>0.92219999999999991</v>
      </c>
      <c r="CO76" s="636"/>
      <c r="CP76" s="645">
        <v>8268</v>
      </c>
      <c r="CQ76" s="645">
        <v>10839969</v>
      </c>
      <c r="CR76" s="645">
        <v>0</v>
      </c>
      <c r="CS76" s="647">
        <f t="shared" si="109"/>
        <v>10839969</v>
      </c>
      <c r="CT76" s="648">
        <f t="shared" si="110"/>
        <v>1311.08</v>
      </c>
      <c r="CU76" s="649"/>
      <c r="CV76" s="21">
        <f t="shared" si="111"/>
        <v>1508.39</v>
      </c>
      <c r="CW76" s="121">
        <f t="shared" si="112"/>
        <v>127.25</v>
      </c>
      <c r="CX76" s="19">
        <f t="shared" si="113"/>
        <v>0.86899999999999999</v>
      </c>
      <c r="CY76" s="14"/>
      <c r="CZ76" s="650">
        <v>0.38400000000000001</v>
      </c>
      <c r="DA76" s="653" t="str">
        <f t="shared" si="114"/>
        <v/>
      </c>
      <c r="DB76" s="641"/>
      <c r="DC76" s="19">
        <f t="shared" si="115"/>
        <v>0.86899999999999999</v>
      </c>
      <c r="DE76" s="680" t="s">
        <v>516</v>
      </c>
      <c r="DF76" s="681" t="s">
        <v>517</v>
      </c>
      <c r="DG76" s="670" t="s">
        <v>201</v>
      </c>
      <c r="DH76" s="671">
        <v>0.86899999999999999</v>
      </c>
      <c r="DI76" s="672"/>
      <c r="DJ76" s="673">
        <v>0.65</v>
      </c>
      <c r="DK76" s="722">
        <v>0.64510000000000001</v>
      </c>
      <c r="DL76" s="682">
        <f t="shared" si="116"/>
        <v>0.41899999999999998</v>
      </c>
      <c r="DM76" s="683" t="str">
        <f t="shared" si="117"/>
        <v xml:space="preserve"> </v>
      </c>
      <c r="DN76" s="684"/>
      <c r="DO76" s="676">
        <v>0.65</v>
      </c>
      <c r="DP76" s="677">
        <v>0.59040000000000004</v>
      </c>
      <c r="DQ76" s="682">
        <f t="shared" si="118"/>
        <v>0.38400000000000001</v>
      </c>
      <c r="DR76" s="679">
        <f t="shared" si="119"/>
        <v>0.38400000000000001</v>
      </c>
      <c r="DS76" s="352"/>
      <c r="DT76" s="701" t="str">
        <f t="shared" si="120"/>
        <v xml:space="preserve"> </v>
      </c>
      <c r="DU76" s="692"/>
      <c r="DV76" s="702"/>
      <c r="DX76" s="54" t="s">
        <v>420</v>
      </c>
      <c r="DY76" s="83" t="s">
        <v>78</v>
      </c>
      <c r="DZ76" s="54" t="s">
        <v>8</v>
      </c>
      <c r="EA76" s="55" t="s">
        <v>79</v>
      </c>
      <c r="EB76" s="404">
        <v>667</v>
      </c>
      <c r="EC76" s="51"/>
      <c r="ED76" s="50">
        <f t="shared" si="121"/>
        <v>667</v>
      </c>
      <c r="EE76" s="48"/>
      <c r="EF76" s="51"/>
      <c r="EG76" s="52">
        <f>ED76/EE77</f>
        <v>1.2312406549388071E-2</v>
      </c>
      <c r="EH76" s="51"/>
      <c r="EI76" s="405">
        <v>0</v>
      </c>
      <c r="EJ76" s="50"/>
      <c r="EK76" s="50">
        <f>ROUND(EG76*EI72,0)</f>
        <v>0</v>
      </c>
      <c r="EL76" s="53"/>
      <c r="EM76" s="159"/>
      <c r="EN76" s="159"/>
      <c r="EO76" s="49"/>
      <c r="EP76" s="356"/>
      <c r="EQ76" s="356"/>
      <c r="ER76" s="356"/>
      <c r="ES76" s="302" t="s">
        <v>496</v>
      </c>
      <c r="ET76" s="301" t="s">
        <v>497</v>
      </c>
      <c r="EU76" s="303">
        <v>151395</v>
      </c>
      <c r="EX76" s="310"/>
    </row>
    <row r="77" spans="1:154" ht="15">
      <c r="A77" s="77" t="s">
        <v>518</v>
      </c>
      <c r="B77" s="7" t="s">
        <v>519</v>
      </c>
      <c r="C77" s="218">
        <v>1762</v>
      </c>
      <c r="D77" s="218">
        <v>1762</v>
      </c>
      <c r="E77" s="218">
        <v>0</v>
      </c>
      <c r="F77" s="8">
        <f t="shared" si="83"/>
        <v>1762</v>
      </c>
      <c r="G77" s="8"/>
      <c r="H77" s="417">
        <f t="shared" si="84"/>
        <v>1762</v>
      </c>
      <c r="I77" s="12"/>
      <c r="K77" s="430" t="s">
        <v>518</v>
      </c>
      <c r="L77" s="431" t="s">
        <v>519</v>
      </c>
      <c r="M77" s="432">
        <v>1495031522</v>
      </c>
      <c r="N77" s="432" t="s">
        <v>659</v>
      </c>
      <c r="O77" s="434">
        <f t="shared" si="122"/>
        <v>1495031522</v>
      </c>
      <c r="P77" s="707">
        <v>2008</v>
      </c>
      <c r="Q77" s="436">
        <v>1</v>
      </c>
      <c r="R77" s="100">
        <v>1495031522</v>
      </c>
      <c r="S77" s="438" t="str">
        <f t="shared" si="123"/>
        <v>NA</v>
      </c>
      <c r="T77" s="432">
        <v>33009477</v>
      </c>
      <c r="U77" s="432">
        <v>149660977</v>
      </c>
      <c r="V77" s="437">
        <f t="shared" si="85"/>
        <v>1677701976</v>
      </c>
      <c r="X77" s="466" t="s">
        <v>518</v>
      </c>
      <c r="Y77" s="467" t="s">
        <v>519</v>
      </c>
      <c r="Z77" s="468">
        <v>1677701976</v>
      </c>
      <c r="AA77" s="469">
        <f t="shared" si="86"/>
        <v>9411908.0853599999</v>
      </c>
      <c r="AB77" s="468">
        <v>2366847</v>
      </c>
      <c r="AC77" s="468">
        <v>107286</v>
      </c>
      <c r="AD77" s="37">
        <f t="shared" si="87"/>
        <v>11886041.08536</v>
      </c>
      <c r="AE77" s="714">
        <v>1762</v>
      </c>
      <c r="AF77" s="467">
        <f t="shared" si="88"/>
        <v>6746</v>
      </c>
      <c r="AG77" s="471">
        <f t="shared" si="89"/>
        <v>1.3008</v>
      </c>
      <c r="AI77" s="552" t="s">
        <v>518</v>
      </c>
      <c r="AJ77" s="553" t="s">
        <v>519</v>
      </c>
      <c r="AK77" s="541">
        <v>11667939.828480002</v>
      </c>
      <c r="AL77" s="541">
        <v>1762</v>
      </c>
      <c r="AM77" s="554">
        <f t="shared" si="90"/>
        <v>6622</v>
      </c>
      <c r="AN77" s="555">
        <f t="shared" si="91"/>
        <v>1.2995000000000001</v>
      </c>
      <c r="AO77" s="556">
        <v>0.32469999999999999</v>
      </c>
      <c r="AP77" s="557">
        <v>0.8508</v>
      </c>
      <c r="AQ77" s="555">
        <f t="shared" si="92"/>
        <v>0.97770000000000001</v>
      </c>
      <c r="AR77" s="558">
        <f t="shared" si="93"/>
        <v>0.97770000000000001</v>
      </c>
      <c r="AS77" s="559">
        <f t="shared" si="94"/>
        <v>1599.17</v>
      </c>
      <c r="AT77" s="560">
        <f t="shared" si="95"/>
        <v>36.470000000000027</v>
      </c>
      <c r="AU77" s="561">
        <f t="shared" si="96"/>
        <v>64260</v>
      </c>
      <c r="AV77" s="717">
        <v>0.65300000000000002</v>
      </c>
      <c r="AW77" s="554">
        <f t="shared" si="125"/>
        <v>41962</v>
      </c>
      <c r="AX77" s="563" t="s">
        <v>653</v>
      </c>
      <c r="AY77" s="204">
        <f t="shared" si="97"/>
        <v>0</v>
      </c>
      <c r="AZ77" s="554">
        <f t="shared" si="124"/>
        <v>41962</v>
      </c>
      <c r="BB77" s="234" t="s">
        <v>518</v>
      </c>
      <c r="BC77" s="235" t="s">
        <v>750</v>
      </c>
      <c r="BD77" s="227">
        <v>1677701976</v>
      </c>
      <c r="BE77" s="718">
        <v>247.16800000000001</v>
      </c>
      <c r="BF77" s="236">
        <f t="shared" si="98"/>
        <v>6787699</v>
      </c>
      <c r="BG77" s="230">
        <f t="shared" si="99"/>
        <v>0.32469999999999999</v>
      </c>
      <c r="BH77" s="231"/>
      <c r="BI77" s="232">
        <v>1734</v>
      </c>
      <c r="BJ77" s="237">
        <f t="shared" si="100"/>
        <v>7.02</v>
      </c>
      <c r="BK77" s="232">
        <v>12442</v>
      </c>
      <c r="BL77" s="238">
        <f t="shared" si="101"/>
        <v>50</v>
      </c>
      <c r="BN77" s="491" t="s">
        <v>518</v>
      </c>
      <c r="BO77" s="492" t="s">
        <v>519</v>
      </c>
      <c r="BP77" s="493">
        <v>0.72360000000000002</v>
      </c>
      <c r="BQ77" s="493">
        <v>0.58799999999999997</v>
      </c>
      <c r="BR77" s="493">
        <v>1</v>
      </c>
      <c r="BS77" s="126"/>
      <c r="BT77" s="494">
        <v>2008</v>
      </c>
      <c r="BU77" s="120">
        <f t="shared" si="102"/>
        <v>1</v>
      </c>
      <c r="BV77" s="495"/>
      <c r="BW77" s="496">
        <v>0.41</v>
      </c>
      <c r="BX77" s="497">
        <f t="shared" si="103"/>
        <v>0.41</v>
      </c>
      <c r="BY77" s="498">
        <f t="shared" si="104"/>
        <v>0.74819999999999998</v>
      </c>
      <c r="CA77" s="264" t="s">
        <v>518</v>
      </c>
      <c r="CB77" s="265" t="s">
        <v>750</v>
      </c>
      <c r="CC77" s="232">
        <v>27107</v>
      </c>
      <c r="CD77" s="232">
        <v>27302</v>
      </c>
      <c r="CE77" s="232">
        <v>28122</v>
      </c>
      <c r="CF77" s="266">
        <f t="shared" si="105"/>
        <v>27510.333333333332</v>
      </c>
      <c r="CG77" s="267">
        <f t="shared" si="106"/>
        <v>0.8508</v>
      </c>
      <c r="CH77" s="263"/>
      <c r="CI77" s="268">
        <f t="shared" si="107"/>
        <v>-611.66666666666788</v>
      </c>
      <c r="CJ77" s="267">
        <f t="shared" si="108"/>
        <v>-2.18E-2</v>
      </c>
      <c r="CL77" s="642" t="s">
        <v>518</v>
      </c>
      <c r="CM77" s="643" t="s">
        <v>750</v>
      </c>
      <c r="CN77" s="644">
        <v>0.97770000000000001</v>
      </c>
      <c r="CO77" s="636"/>
      <c r="CP77" s="645">
        <v>1762</v>
      </c>
      <c r="CQ77" s="645">
        <v>1840658</v>
      </c>
      <c r="CR77" s="645">
        <v>0</v>
      </c>
      <c r="CS77" s="647">
        <f t="shared" si="109"/>
        <v>1840658</v>
      </c>
      <c r="CT77" s="648">
        <f t="shared" si="110"/>
        <v>1044.6400000000001</v>
      </c>
      <c r="CU77" s="649"/>
      <c r="CV77" s="21">
        <f t="shared" si="111"/>
        <v>1599.17</v>
      </c>
      <c r="CW77" s="121">
        <f t="shared" si="112"/>
        <v>36.470000000000027</v>
      </c>
      <c r="CX77" s="19">
        <f t="shared" si="113"/>
        <v>0.65300000000000002</v>
      </c>
      <c r="CY77" s="14"/>
      <c r="CZ77" s="650">
        <v>0.41</v>
      </c>
      <c r="DA77" s="653" t="str">
        <f t="shared" si="114"/>
        <v/>
      </c>
      <c r="DB77" s="641"/>
      <c r="DC77" s="19">
        <f t="shared" si="115"/>
        <v>0.65300000000000002</v>
      </c>
      <c r="DE77" s="680" t="s">
        <v>518</v>
      </c>
      <c r="DF77" s="681" t="s">
        <v>519</v>
      </c>
      <c r="DG77" s="670" t="s">
        <v>201</v>
      </c>
      <c r="DH77" s="671">
        <v>0.65300000000000002</v>
      </c>
      <c r="DI77" s="672"/>
      <c r="DJ77" s="673">
        <v>0.67</v>
      </c>
      <c r="DK77" s="722">
        <v>0.68</v>
      </c>
      <c r="DL77" s="682">
        <f t="shared" si="116"/>
        <v>0.45600000000000002</v>
      </c>
      <c r="DM77" s="683" t="str">
        <f t="shared" si="117"/>
        <v xml:space="preserve"> </v>
      </c>
      <c r="DN77" s="684"/>
      <c r="DO77" s="676">
        <v>0.41</v>
      </c>
      <c r="DP77" s="677">
        <v>1</v>
      </c>
      <c r="DQ77" s="682">
        <f t="shared" si="118"/>
        <v>0.41</v>
      </c>
      <c r="DR77" s="679">
        <f t="shared" si="119"/>
        <v>0.41</v>
      </c>
      <c r="DS77" s="352"/>
      <c r="DT77" s="701" t="str">
        <f t="shared" si="120"/>
        <v xml:space="preserve"> </v>
      </c>
      <c r="DU77" s="692"/>
      <c r="DV77" s="703"/>
      <c r="DX77" s="54">
        <v>340</v>
      </c>
      <c r="DY77" s="83" t="s">
        <v>677</v>
      </c>
      <c r="DZ77" s="54" t="s">
        <v>8</v>
      </c>
      <c r="EA77" s="55" t="s">
        <v>280</v>
      </c>
      <c r="EB77" s="404">
        <v>328</v>
      </c>
      <c r="EC77" s="51"/>
      <c r="ED77" s="50">
        <f t="shared" si="121"/>
        <v>328</v>
      </c>
      <c r="EE77" s="50">
        <f>SUM(ED72:ED77)</f>
        <v>54173</v>
      </c>
      <c r="EF77" s="51"/>
      <c r="EG77" s="52">
        <f>ED77/EE77</f>
        <v>6.0546766839569529E-3</v>
      </c>
      <c r="EH77" s="51"/>
      <c r="EI77" s="405">
        <v>0</v>
      </c>
      <c r="EJ77" s="50"/>
      <c r="EK77" s="50">
        <f>ROUND(EG77*EI72,0)</f>
        <v>0</v>
      </c>
      <c r="EL77" s="53"/>
      <c r="EM77" s="159"/>
      <c r="EN77" s="159"/>
      <c r="EO77" s="49"/>
      <c r="EP77" s="356"/>
      <c r="EQ77" s="356"/>
      <c r="ER77" s="356"/>
      <c r="ES77" s="302" t="s">
        <v>498</v>
      </c>
      <c r="ET77" s="301" t="s">
        <v>499</v>
      </c>
      <c r="EU77" s="303">
        <v>1383881</v>
      </c>
      <c r="EX77" s="310"/>
    </row>
    <row r="78" spans="1:154" ht="15">
      <c r="A78" s="77" t="s">
        <v>520</v>
      </c>
      <c r="B78" s="7" t="s">
        <v>521</v>
      </c>
      <c r="C78" s="218">
        <v>5076</v>
      </c>
      <c r="D78" s="218">
        <v>6035</v>
      </c>
      <c r="E78" s="218">
        <v>0</v>
      </c>
      <c r="F78" s="8">
        <f t="shared" si="83"/>
        <v>6035</v>
      </c>
      <c r="G78" s="8"/>
      <c r="H78" s="417">
        <f t="shared" si="84"/>
        <v>6035</v>
      </c>
      <c r="I78" s="12"/>
      <c r="K78" s="430" t="s">
        <v>520</v>
      </c>
      <c r="L78" s="431" t="s">
        <v>521</v>
      </c>
      <c r="M78" s="432">
        <v>2392393181</v>
      </c>
      <c r="N78" s="432">
        <v>89727110</v>
      </c>
      <c r="O78" s="434">
        <f t="shared" si="122"/>
        <v>2302666071</v>
      </c>
      <c r="P78" s="707">
        <v>2005</v>
      </c>
      <c r="Q78" s="436">
        <v>0.91010000000000002</v>
      </c>
      <c r="R78" s="100">
        <v>2530124240</v>
      </c>
      <c r="S78" s="438">
        <f t="shared" si="123"/>
        <v>89727110</v>
      </c>
      <c r="T78" s="432">
        <v>797494972</v>
      </c>
      <c r="U78" s="432">
        <v>641000568</v>
      </c>
      <c r="V78" s="437">
        <f t="shared" si="85"/>
        <v>4058346890</v>
      </c>
      <c r="X78" s="466" t="s">
        <v>520</v>
      </c>
      <c r="Y78" s="467" t="s">
        <v>521</v>
      </c>
      <c r="Z78" s="468">
        <v>4058346890</v>
      </c>
      <c r="AA78" s="469">
        <f t="shared" si="86"/>
        <v>22767326.052900001</v>
      </c>
      <c r="AB78" s="468">
        <v>8188927</v>
      </c>
      <c r="AC78" s="468">
        <v>228568</v>
      </c>
      <c r="AD78" s="37">
        <f t="shared" si="87"/>
        <v>31184821.052900001</v>
      </c>
      <c r="AE78" s="714">
        <v>6035</v>
      </c>
      <c r="AF78" s="467">
        <f t="shared" si="88"/>
        <v>5167</v>
      </c>
      <c r="AG78" s="471">
        <f t="shared" si="89"/>
        <v>0.99629999999999996</v>
      </c>
      <c r="AI78" s="552" t="s">
        <v>520</v>
      </c>
      <c r="AJ78" s="553" t="s">
        <v>521</v>
      </c>
      <c r="AK78" s="541">
        <v>30657235.957200002</v>
      </c>
      <c r="AL78" s="541">
        <v>6035</v>
      </c>
      <c r="AM78" s="554">
        <f t="shared" si="90"/>
        <v>5080</v>
      </c>
      <c r="AN78" s="555">
        <f t="shared" si="91"/>
        <v>0.99690000000000001</v>
      </c>
      <c r="AO78" s="556">
        <v>0.49490000000000001</v>
      </c>
      <c r="AP78" s="557">
        <v>0.82850000000000001</v>
      </c>
      <c r="AQ78" s="555">
        <f t="shared" si="92"/>
        <v>0.86259999999999992</v>
      </c>
      <c r="AR78" s="558">
        <f t="shared" si="93"/>
        <v>0.86259999999999992</v>
      </c>
      <c r="AS78" s="559">
        <f t="shared" si="94"/>
        <v>1410.9</v>
      </c>
      <c r="AT78" s="560">
        <f t="shared" si="95"/>
        <v>224.74</v>
      </c>
      <c r="AU78" s="561">
        <f t="shared" si="96"/>
        <v>1356306</v>
      </c>
      <c r="AV78" s="717">
        <v>1</v>
      </c>
      <c r="AW78" s="554">
        <f t="shared" si="125"/>
        <v>1356306</v>
      </c>
      <c r="AX78" s="563" t="s">
        <v>653</v>
      </c>
      <c r="AY78" s="204">
        <f t="shared" si="97"/>
        <v>0</v>
      </c>
      <c r="AZ78" s="554">
        <f t="shared" si="124"/>
        <v>1356306</v>
      </c>
      <c r="BB78" s="234" t="s">
        <v>520</v>
      </c>
      <c r="BC78" s="235" t="s">
        <v>751</v>
      </c>
      <c r="BD78" s="227">
        <v>4058346890</v>
      </c>
      <c r="BE78" s="718">
        <v>392.31099999999998</v>
      </c>
      <c r="BF78" s="236">
        <f t="shared" si="98"/>
        <v>10344719</v>
      </c>
      <c r="BG78" s="230">
        <f t="shared" si="99"/>
        <v>0.49490000000000001</v>
      </c>
      <c r="BH78" s="231"/>
      <c r="BI78" s="232">
        <v>6122</v>
      </c>
      <c r="BJ78" s="237">
        <f t="shared" si="100"/>
        <v>15.6</v>
      </c>
      <c r="BK78" s="232">
        <v>37448</v>
      </c>
      <c r="BL78" s="238">
        <f t="shared" si="101"/>
        <v>95</v>
      </c>
      <c r="BN78" s="491" t="s">
        <v>520</v>
      </c>
      <c r="BO78" s="492" t="s">
        <v>521</v>
      </c>
      <c r="BP78" s="493">
        <v>0.97270000000000001</v>
      </c>
      <c r="BQ78" s="493">
        <v>0.90849999999999997</v>
      </c>
      <c r="BR78" s="493">
        <v>0.89029999999999998</v>
      </c>
      <c r="BS78" s="126"/>
      <c r="BT78" s="494">
        <v>2005</v>
      </c>
      <c r="BU78" s="120">
        <f t="shared" si="102"/>
        <v>0.91010000000000002</v>
      </c>
      <c r="BV78" s="495"/>
      <c r="BW78" s="496">
        <v>0.7</v>
      </c>
      <c r="BX78" s="497">
        <f t="shared" si="103"/>
        <v>0.63700000000000001</v>
      </c>
      <c r="BY78" s="498">
        <f t="shared" si="104"/>
        <v>1.1624000000000001</v>
      </c>
      <c r="CA78" s="264" t="s">
        <v>520</v>
      </c>
      <c r="CB78" s="265" t="s">
        <v>751</v>
      </c>
      <c r="CC78" s="232">
        <v>25794</v>
      </c>
      <c r="CD78" s="232">
        <v>26868</v>
      </c>
      <c r="CE78" s="232">
        <v>27706</v>
      </c>
      <c r="CF78" s="266">
        <f t="shared" si="105"/>
        <v>26789.333333333332</v>
      </c>
      <c r="CG78" s="267">
        <f t="shared" si="106"/>
        <v>0.82850000000000001</v>
      </c>
      <c r="CH78" s="263"/>
      <c r="CI78" s="268">
        <f t="shared" si="107"/>
        <v>-916.66666666666788</v>
      </c>
      <c r="CJ78" s="267">
        <f t="shared" si="108"/>
        <v>-3.3099999999999997E-2</v>
      </c>
      <c r="CL78" s="642" t="s">
        <v>520</v>
      </c>
      <c r="CM78" s="643" t="s">
        <v>751</v>
      </c>
      <c r="CN78" s="644">
        <v>0.86259999999999992</v>
      </c>
      <c r="CO78" s="636"/>
      <c r="CP78" s="645">
        <v>6035</v>
      </c>
      <c r="CQ78" s="645">
        <v>8479850</v>
      </c>
      <c r="CR78" s="645">
        <v>0</v>
      </c>
      <c r="CS78" s="647">
        <f t="shared" si="109"/>
        <v>8479850</v>
      </c>
      <c r="CT78" s="648">
        <f t="shared" si="110"/>
        <v>1405.11</v>
      </c>
      <c r="CU78" s="649"/>
      <c r="CV78" s="21">
        <f t="shared" si="111"/>
        <v>1410.9</v>
      </c>
      <c r="CW78" s="121">
        <f t="shared" si="112"/>
        <v>224.74</v>
      </c>
      <c r="CX78" s="19">
        <f t="shared" si="113"/>
        <v>0.996</v>
      </c>
      <c r="CY78" s="14"/>
      <c r="CZ78" s="650">
        <v>0.63700000000000001</v>
      </c>
      <c r="DA78" s="653">
        <f t="shared" si="114"/>
        <v>1</v>
      </c>
      <c r="DB78" s="641"/>
      <c r="DC78" s="19">
        <f t="shared" si="115"/>
        <v>1</v>
      </c>
      <c r="DE78" s="680" t="s">
        <v>520</v>
      </c>
      <c r="DF78" s="681" t="s">
        <v>521</v>
      </c>
      <c r="DG78" s="670" t="s">
        <v>201</v>
      </c>
      <c r="DH78" s="671">
        <v>1</v>
      </c>
      <c r="DI78" s="672"/>
      <c r="DJ78" s="673">
        <v>0.7</v>
      </c>
      <c r="DK78" s="722">
        <v>0.94520000000000004</v>
      </c>
      <c r="DL78" s="682">
        <f t="shared" si="116"/>
        <v>0.66200000000000003</v>
      </c>
      <c r="DM78" s="683">
        <f t="shared" si="117"/>
        <v>0.66200000000000003</v>
      </c>
      <c r="DN78" s="684"/>
      <c r="DO78" s="676">
        <v>0.7</v>
      </c>
      <c r="DP78" s="677">
        <v>0.91010000000000002</v>
      </c>
      <c r="DQ78" s="682">
        <f t="shared" si="118"/>
        <v>0.63700000000000001</v>
      </c>
      <c r="DR78" s="679" t="str">
        <f t="shared" si="119"/>
        <v xml:space="preserve"> </v>
      </c>
      <c r="DS78" s="352"/>
      <c r="DT78" s="701" t="str">
        <f t="shared" si="120"/>
        <v xml:space="preserve"> </v>
      </c>
      <c r="DU78" s="692"/>
      <c r="DV78" s="702"/>
      <c r="DX78" s="71" t="s">
        <v>422</v>
      </c>
      <c r="DY78" s="86" t="s">
        <v>422</v>
      </c>
      <c r="DZ78" s="71" t="s">
        <v>901</v>
      </c>
      <c r="EA78" s="72" t="s">
        <v>423</v>
      </c>
      <c r="EB78" s="404">
        <v>8556</v>
      </c>
      <c r="EC78" s="56"/>
      <c r="ED78" s="57">
        <f t="shared" si="121"/>
        <v>8556</v>
      </c>
      <c r="EE78" s="57"/>
      <c r="EF78" s="56"/>
      <c r="EG78" s="73">
        <f>ED78/EE$79</f>
        <v>0.98378751293549505</v>
      </c>
      <c r="EH78" s="56"/>
      <c r="EI78" s="405">
        <v>3340083</v>
      </c>
      <c r="EJ78" s="57"/>
      <c r="EK78" s="57">
        <f>ROUND(EI78*EG78,0)</f>
        <v>3285932</v>
      </c>
      <c r="EL78" s="57">
        <f>EK78+EK79</f>
        <v>3340083</v>
      </c>
      <c r="EM78" s="158">
        <f>EL78-EI78</f>
        <v>0</v>
      </c>
      <c r="EN78" s="158"/>
      <c r="EO78" s="58"/>
      <c r="EP78" s="356"/>
      <c r="EQ78" s="356"/>
      <c r="ER78" s="356"/>
      <c r="ES78" s="302" t="s">
        <v>500</v>
      </c>
      <c r="ET78" s="301" t="s">
        <v>501</v>
      </c>
      <c r="EU78" s="303">
        <v>0</v>
      </c>
      <c r="EX78" s="310"/>
    </row>
    <row r="79" spans="1:154" ht="15">
      <c r="A79" s="77" t="s">
        <v>522</v>
      </c>
      <c r="B79" s="7" t="s">
        <v>523</v>
      </c>
      <c r="C79" s="218">
        <v>23251</v>
      </c>
      <c r="D79" s="218">
        <v>23251</v>
      </c>
      <c r="E79" s="218">
        <v>0</v>
      </c>
      <c r="F79" s="8">
        <f t="shared" si="83"/>
        <v>23251</v>
      </c>
      <c r="G79" s="8"/>
      <c r="H79" s="417">
        <f t="shared" si="84"/>
        <v>23251</v>
      </c>
      <c r="I79" s="12"/>
      <c r="K79" s="430" t="s">
        <v>522</v>
      </c>
      <c r="L79" s="431" t="s">
        <v>523</v>
      </c>
      <c r="M79" s="432">
        <v>9010671356</v>
      </c>
      <c r="N79" s="432">
        <v>247023329</v>
      </c>
      <c r="O79" s="434">
        <f t="shared" si="122"/>
        <v>8763648027</v>
      </c>
      <c r="P79" s="707">
        <v>2008</v>
      </c>
      <c r="Q79" s="436">
        <v>0.99439999999999995</v>
      </c>
      <c r="R79" s="100">
        <v>8813000832</v>
      </c>
      <c r="S79" s="438">
        <f t="shared" si="123"/>
        <v>247023329</v>
      </c>
      <c r="T79" s="432">
        <v>109424469</v>
      </c>
      <c r="U79" s="432">
        <v>2182112723</v>
      </c>
      <c r="V79" s="437">
        <f t="shared" si="85"/>
        <v>11351561353</v>
      </c>
      <c r="X79" s="466" t="s">
        <v>522</v>
      </c>
      <c r="Y79" s="467" t="s">
        <v>523</v>
      </c>
      <c r="Z79" s="468">
        <v>11351561353</v>
      </c>
      <c r="AA79" s="469">
        <f t="shared" si="86"/>
        <v>63682259.190330006</v>
      </c>
      <c r="AB79" s="468">
        <v>28219478</v>
      </c>
      <c r="AC79" s="468">
        <v>517823</v>
      </c>
      <c r="AD79" s="37">
        <f t="shared" si="87"/>
        <v>92419560.190329999</v>
      </c>
      <c r="AE79" s="714">
        <v>23251</v>
      </c>
      <c r="AF79" s="467">
        <f t="shared" si="88"/>
        <v>3975</v>
      </c>
      <c r="AG79" s="471">
        <f t="shared" si="89"/>
        <v>0.76649999999999996</v>
      </c>
      <c r="AI79" s="552" t="s">
        <v>522</v>
      </c>
      <c r="AJ79" s="553" t="s">
        <v>523</v>
      </c>
      <c r="AK79" s="541">
        <v>90943857.214440003</v>
      </c>
      <c r="AL79" s="541">
        <v>23251</v>
      </c>
      <c r="AM79" s="554">
        <f t="shared" si="90"/>
        <v>3911</v>
      </c>
      <c r="AN79" s="555">
        <f t="shared" si="91"/>
        <v>0.76749999999999996</v>
      </c>
      <c r="AO79" s="556">
        <v>0.83340000000000003</v>
      </c>
      <c r="AP79" s="557">
        <v>0.90880000000000005</v>
      </c>
      <c r="AQ79" s="555">
        <f t="shared" si="92"/>
        <v>0.84470000000000012</v>
      </c>
      <c r="AR79" s="558">
        <f t="shared" si="93"/>
        <v>0.84470000000000012</v>
      </c>
      <c r="AS79" s="559">
        <f t="shared" si="94"/>
        <v>1381.63</v>
      </c>
      <c r="AT79" s="560">
        <f t="shared" si="95"/>
        <v>254.01</v>
      </c>
      <c r="AU79" s="561">
        <f t="shared" si="96"/>
        <v>5905987</v>
      </c>
      <c r="AV79" s="717">
        <v>1</v>
      </c>
      <c r="AW79" s="554">
        <f t="shared" si="125"/>
        <v>5905987</v>
      </c>
      <c r="AX79" s="563" t="s">
        <v>653</v>
      </c>
      <c r="AY79" s="204">
        <f t="shared" si="97"/>
        <v>0</v>
      </c>
      <c r="AZ79" s="554">
        <f t="shared" si="124"/>
        <v>5905987</v>
      </c>
      <c r="BB79" s="234" t="s">
        <v>522</v>
      </c>
      <c r="BC79" s="235" t="s">
        <v>752</v>
      </c>
      <c r="BD79" s="227">
        <v>11351561353</v>
      </c>
      <c r="BE79" s="718">
        <v>651.577</v>
      </c>
      <c r="BF79" s="236">
        <f t="shared" si="98"/>
        <v>17421673</v>
      </c>
      <c r="BG79" s="230">
        <f t="shared" si="99"/>
        <v>0.83340000000000003</v>
      </c>
      <c r="BH79" s="231"/>
      <c r="BI79" s="232">
        <v>23233</v>
      </c>
      <c r="BJ79" s="237">
        <f t="shared" si="100"/>
        <v>35.659999999999997</v>
      </c>
      <c r="BK79" s="232">
        <v>146403</v>
      </c>
      <c r="BL79" s="238">
        <f t="shared" si="101"/>
        <v>225</v>
      </c>
      <c r="BN79" s="491" t="s">
        <v>522</v>
      </c>
      <c r="BO79" s="492" t="s">
        <v>523</v>
      </c>
      <c r="BP79" s="493">
        <v>0.92600000000000005</v>
      </c>
      <c r="BQ79" s="493">
        <v>0.88060000000000005</v>
      </c>
      <c r="BR79" s="493">
        <v>0.99439999999999995</v>
      </c>
      <c r="BS79" s="126"/>
      <c r="BT79" s="494">
        <v>2008</v>
      </c>
      <c r="BU79" s="120">
        <f t="shared" si="102"/>
        <v>0.99439999999999995</v>
      </c>
      <c r="BV79" s="495"/>
      <c r="BW79" s="496">
        <v>0.66500000000000004</v>
      </c>
      <c r="BX79" s="497">
        <f t="shared" si="103"/>
        <v>0.66100000000000003</v>
      </c>
      <c r="BY79" s="498">
        <f t="shared" si="104"/>
        <v>1.2061999999999999</v>
      </c>
      <c r="CA79" s="264" t="s">
        <v>522</v>
      </c>
      <c r="CB79" s="265" t="s">
        <v>752</v>
      </c>
      <c r="CC79" s="232">
        <v>28047</v>
      </c>
      <c r="CD79" s="232">
        <v>29134</v>
      </c>
      <c r="CE79" s="232">
        <v>30984</v>
      </c>
      <c r="CF79" s="266">
        <f t="shared" si="105"/>
        <v>29388.333333333332</v>
      </c>
      <c r="CG79" s="267">
        <f t="shared" si="106"/>
        <v>0.90880000000000005</v>
      </c>
      <c r="CH79" s="263"/>
      <c r="CI79" s="268">
        <f t="shared" si="107"/>
        <v>-1595.6666666666679</v>
      </c>
      <c r="CJ79" s="267">
        <f t="shared" si="108"/>
        <v>-5.1499999999999997E-2</v>
      </c>
      <c r="CL79" s="642" t="s">
        <v>522</v>
      </c>
      <c r="CM79" s="643" t="s">
        <v>752</v>
      </c>
      <c r="CN79" s="644">
        <v>0.84470000000000012</v>
      </c>
      <c r="CO79" s="636"/>
      <c r="CP79" s="645">
        <v>23251</v>
      </c>
      <c r="CQ79" s="645">
        <v>32255776</v>
      </c>
      <c r="CR79" s="645">
        <v>0</v>
      </c>
      <c r="CS79" s="647">
        <f t="shared" si="109"/>
        <v>32255776</v>
      </c>
      <c r="CT79" s="648">
        <f t="shared" si="110"/>
        <v>1387.29</v>
      </c>
      <c r="CU79" s="649"/>
      <c r="CV79" s="21">
        <f t="shared" si="111"/>
        <v>1381.63</v>
      </c>
      <c r="CW79" s="121">
        <f t="shared" si="112"/>
        <v>254.01</v>
      </c>
      <c r="CX79" s="19">
        <f t="shared" si="113"/>
        <v>1</v>
      </c>
      <c r="CY79" s="14"/>
      <c r="CZ79" s="650">
        <v>0.66100000000000003</v>
      </c>
      <c r="DA79" s="653">
        <f t="shared" si="114"/>
        <v>1</v>
      </c>
      <c r="DB79" s="641"/>
      <c r="DC79" s="19">
        <f t="shared" si="115"/>
        <v>1</v>
      </c>
      <c r="DE79" s="680" t="s">
        <v>522</v>
      </c>
      <c r="DF79" s="681" t="s">
        <v>523</v>
      </c>
      <c r="DG79" s="670" t="s">
        <v>201</v>
      </c>
      <c r="DH79" s="671">
        <v>1</v>
      </c>
      <c r="DI79" s="672"/>
      <c r="DJ79" s="673">
        <v>0.71</v>
      </c>
      <c r="DK79" s="722">
        <v>0.91020000000000001</v>
      </c>
      <c r="DL79" s="682">
        <f t="shared" si="116"/>
        <v>0.64600000000000002</v>
      </c>
      <c r="DM79" s="683">
        <f t="shared" si="117"/>
        <v>0.64600000000000002</v>
      </c>
      <c r="DN79" s="684"/>
      <c r="DO79" s="676">
        <v>0.66500000000000004</v>
      </c>
      <c r="DP79" s="677">
        <v>0.99439999999999995</v>
      </c>
      <c r="DQ79" s="682">
        <f t="shared" si="118"/>
        <v>0.66100000000000003</v>
      </c>
      <c r="DR79" s="679" t="str">
        <f t="shared" si="119"/>
        <v xml:space="preserve"> </v>
      </c>
      <c r="DS79" s="352"/>
      <c r="DT79" s="701" t="str">
        <f t="shared" si="120"/>
        <v xml:space="preserve"> </v>
      </c>
      <c r="DU79" s="692"/>
      <c r="DV79" s="702" t="s">
        <v>0</v>
      </c>
      <c r="DX79" s="60" t="s">
        <v>422</v>
      </c>
      <c r="DY79" s="84" t="s">
        <v>80</v>
      </c>
      <c r="DZ79" s="60" t="s">
        <v>8</v>
      </c>
      <c r="EA79" s="61" t="s">
        <v>630</v>
      </c>
      <c r="EB79" s="404">
        <v>141</v>
      </c>
      <c r="EC79" s="62"/>
      <c r="ED79" s="63">
        <f t="shared" si="121"/>
        <v>141</v>
      </c>
      <c r="EE79" s="63">
        <f>SUM(ED78:ED79)</f>
        <v>8697</v>
      </c>
      <c r="EF79" s="62"/>
      <c r="EG79" s="64">
        <f>ED79/EE$79</f>
        <v>1.6212487064505003E-2</v>
      </c>
      <c r="EH79" s="62"/>
      <c r="EI79" s="405">
        <v>0</v>
      </c>
      <c r="EJ79" s="63"/>
      <c r="EK79" s="63">
        <f>ROUND(EI78*EG79,0)</f>
        <v>54151</v>
      </c>
      <c r="EL79" s="65"/>
      <c r="EM79" s="160"/>
      <c r="EN79" s="160"/>
      <c r="EO79" s="128"/>
      <c r="EP79" s="356"/>
      <c r="EQ79" s="356"/>
      <c r="ER79" s="356"/>
      <c r="ES79" s="302" t="s">
        <v>502</v>
      </c>
      <c r="ET79" s="301" t="s">
        <v>203</v>
      </c>
      <c r="EU79" s="303">
        <v>6559993</v>
      </c>
      <c r="EX79" s="310"/>
    </row>
    <row r="80" spans="1:154" ht="15">
      <c r="A80" s="77" t="s">
        <v>524</v>
      </c>
      <c r="B80" s="7" t="s">
        <v>525</v>
      </c>
      <c r="C80" s="218">
        <v>2427</v>
      </c>
      <c r="D80" s="218">
        <v>2427</v>
      </c>
      <c r="E80" s="218">
        <v>0</v>
      </c>
      <c r="F80" s="8">
        <f t="shared" si="83"/>
        <v>2427</v>
      </c>
      <c r="G80" s="8"/>
      <c r="H80" s="417">
        <f t="shared" si="84"/>
        <v>2427</v>
      </c>
      <c r="I80" s="12"/>
      <c r="K80" s="430" t="s">
        <v>524</v>
      </c>
      <c r="L80" s="431" t="s">
        <v>525</v>
      </c>
      <c r="M80" s="432">
        <v>1785257915</v>
      </c>
      <c r="N80" s="432">
        <v>63971216</v>
      </c>
      <c r="O80" s="434">
        <f t="shared" si="122"/>
        <v>1721286699</v>
      </c>
      <c r="P80" s="707">
        <v>2001</v>
      </c>
      <c r="Q80" s="436">
        <v>0.62519999999999998</v>
      </c>
      <c r="R80" s="100">
        <v>2753177702</v>
      </c>
      <c r="S80" s="438">
        <f t="shared" si="123"/>
        <v>63971216</v>
      </c>
      <c r="T80" s="432">
        <v>42824850</v>
      </c>
      <c r="U80" s="432">
        <v>235402874</v>
      </c>
      <c r="V80" s="437">
        <f t="shared" si="85"/>
        <v>3095376642</v>
      </c>
      <c r="X80" s="466" t="s">
        <v>524</v>
      </c>
      <c r="Y80" s="467" t="s">
        <v>525</v>
      </c>
      <c r="Z80" s="468">
        <v>3095376642</v>
      </c>
      <c r="AA80" s="469">
        <f t="shared" si="86"/>
        <v>17365062.961620003</v>
      </c>
      <c r="AB80" s="468">
        <v>3724355</v>
      </c>
      <c r="AC80" s="468">
        <v>203549</v>
      </c>
      <c r="AD80" s="37">
        <f t="shared" si="87"/>
        <v>21292966.961620003</v>
      </c>
      <c r="AE80" s="714">
        <v>2427</v>
      </c>
      <c r="AF80" s="467">
        <f t="shared" si="88"/>
        <v>8773</v>
      </c>
      <c r="AG80" s="471">
        <f t="shared" si="89"/>
        <v>1.6917</v>
      </c>
      <c r="AI80" s="552" t="s">
        <v>524</v>
      </c>
      <c r="AJ80" s="553" t="s">
        <v>525</v>
      </c>
      <c r="AK80" s="541">
        <v>20890567.998160001</v>
      </c>
      <c r="AL80" s="541">
        <v>2427</v>
      </c>
      <c r="AM80" s="554">
        <f t="shared" si="90"/>
        <v>8608</v>
      </c>
      <c r="AN80" s="555">
        <f t="shared" si="91"/>
        <v>1.6892</v>
      </c>
      <c r="AO80" s="556">
        <v>0.62260000000000004</v>
      </c>
      <c r="AP80" s="557">
        <v>1.1378999999999999</v>
      </c>
      <c r="AQ80" s="555">
        <f t="shared" si="92"/>
        <v>1.3069999999999999</v>
      </c>
      <c r="AR80" s="558" t="str">
        <f t="shared" si="93"/>
        <v/>
      </c>
      <c r="AS80" s="559" t="str">
        <f t="shared" si="94"/>
        <v/>
      </c>
      <c r="AT80" s="560" t="str">
        <f t="shared" si="95"/>
        <v/>
      </c>
      <c r="AU80" s="561">
        <f t="shared" si="96"/>
        <v>0</v>
      </c>
      <c r="AV80" s="717" t="s">
        <v>4</v>
      </c>
      <c r="AW80" s="554">
        <f t="shared" si="125"/>
        <v>0</v>
      </c>
      <c r="AX80" s="563" t="s">
        <v>653</v>
      </c>
      <c r="AY80" s="204">
        <f t="shared" si="97"/>
        <v>0</v>
      </c>
      <c r="AZ80" s="554">
        <f t="shared" si="124"/>
        <v>0</v>
      </c>
      <c r="BB80" s="234" t="s">
        <v>524</v>
      </c>
      <c r="BC80" s="235" t="s">
        <v>753</v>
      </c>
      <c r="BD80" s="227">
        <v>3095376642</v>
      </c>
      <c r="BE80" s="718">
        <v>237.85400000000001</v>
      </c>
      <c r="BF80" s="236">
        <f t="shared" si="98"/>
        <v>13013767</v>
      </c>
      <c r="BG80" s="230">
        <f t="shared" si="99"/>
        <v>0.62260000000000004</v>
      </c>
      <c r="BH80" s="231"/>
      <c r="BI80" s="232">
        <v>2456</v>
      </c>
      <c r="BJ80" s="237">
        <f t="shared" si="100"/>
        <v>10.33</v>
      </c>
      <c r="BK80" s="232">
        <v>19080</v>
      </c>
      <c r="BL80" s="238">
        <f t="shared" si="101"/>
        <v>80</v>
      </c>
      <c r="BN80" s="491" t="s">
        <v>524</v>
      </c>
      <c r="BO80" s="492" t="s">
        <v>525</v>
      </c>
      <c r="BP80" s="493">
        <v>0.68420000000000003</v>
      </c>
      <c r="BQ80" s="493">
        <v>0.62160000000000004</v>
      </c>
      <c r="BR80" s="493">
        <v>0.60799999999999998</v>
      </c>
      <c r="BS80" s="126"/>
      <c r="BT80" s="494">
        <v>2001</v>
      </c>
      <c r="BU80" s="120">
        <f t="shared" si="102"/>
        <v>0.62519999999999998</v>
      </c>
      <c r="BV80" s="495"/>
      <c r="BW80" s="496">
        <v>0.68</v>
      </c>
      <c r="BX80" s="497">
        <f t="shared" si="103"/>
        <v>0.42499999999999999</v>
      </c>
      <c r="BY80" s="498">
        <f t="shared" si="104"/>
        <v>0.77549999999999997</v>
      </c>
      <c r="CA80" s="264" t="s">
        <v>524</v>
      </c>
      <c r="CB80" s="265" t="s">
        <v>753</v>
      </c>
      <c r="CC80" s="232">
        <v>35441</v>
      </c>
      <c r="CD80" s="232">
        <v>36232</v>
      </c>
      <c r="CE80" s="232">
        <v>38715</v>
      </c>
      <c r="CF80" s="266">
        <f t="shared" si="105"/>
        <v>36796</v>
      </c>
      <c r="CG80" s="267">
        <f t="shared" si="106"/>
        <v>1.1378999999999999</v>
      </c>
      <c r="CH80" s="263"/>
      <c r="CI80" s="268">
        <f t="shared" si="107"/>
        <v>-1919</v>
      </c>
      <c r="CJ80" s="267">
        <f t="shared" si="108"/>
        <v>-4.9599999999999998E-2</v>
      </c>
      <c r="CL80" s="642" t="s">
        <v>524</v>
      </c>
      <c r="CM80" s="643" t="s">
        <v>753</v>
      </c>
      <c r="CN80" s="644" t="s">
        <v>4</v>
      </c>
      <c r="CO80" s="636"/>
      <c r="CP80" s="645">
        <v>2427</v>
      </c>
      <c r="CQ80" s="645">
        <v>4060200</v>
      </c>
      <c r="CR80" s="645">
        <v>60472</v>
      </c>
      <c r="CS80" s="647">
        <f t="shared" si="109"/>
        <v>4120672</v>
      </c>
      <c r="CT80" s="648">
        <f t="shared" si="110"/>
        <v>1697.85</v>
      </c>
      <c r="CU80" s="649"/>
      <c r="CV80" s="21" t="str">
        <f t="shared" si="111"/>
        <v/>
      </c>
      <c r="CW80" s="121" t="str">
        <f t="shared" si="112"/>
        <v/>
      </c>
      <c r="CX80" s="19" t="str">
        <f t="shared" si="113"/>
        <v/>
      </c>
      <c r="CY80" s="14"/>
      <c r="CZ80" s="650">
        <v>0.42499999999999999</v>
      </c>
      <c r="DA80" s="653" t="str">
        <f t="shared" si="114"/>
        <v/>
      </c>
      <c r="DB80" s="641"/>
      <c r="DC80" s="19" t="str">
        <f t="shared" si="115"/>
        <v/>
      </c>
      <c r="DE80" s="680" t="s">
        <v>524</v>
      </c>
      <c r="DF80" s="681" t="s">
        <v>525</v>
      </c>
      <c r="DG80" s="670" t="s">
        <v>653</v>
      </c>
      <c r="DH80" s="671" t="s">
        <v>4</v>
      </c>
      <c r="DI80" s="672"/>
      <c r="DJ80" s="673">
        <v>0.68</v>
      </c>
      <c r="DK80" s="722">
        <v>0.66490000000000005</v>
      </c>
      <c r="DL80" s="682">
        <f t="shared" si="116"/>
        <v>0.45200000000000001</v>
      </c>
      <c r="DM80" s="683" t="str">
        <f t="shared" si="117"/>
        <v xml:space="preserve"> </v>
      </c>
      <c r="DN80" s="684"/>
      <c r="DO80" s="676">
        <v>0.68</v>
      </c>
      <c r="DP80" s="677">
        <v>0.62519999999999998</v>
      </c>
      <c r="DQ80" s="682">
        <f t="shared" si="118"/>
        <v>0.42499999999999999</v>
      </c>
      <c r="DR80" s="679">
        <f t="shared" si="119"/>
        <v>0.42499999999999999</v>
      </c>
      <c r="DS80" s="352"/>
      <c r="DT80" s="701" t="str">
        <f t="shared" si="120"/>
        <v xml:space="preserve"> </v>
      </c>
      <c r="DU80" s="692"/>
      <c r="DV80" s="702"/>
      <c r="DX80" s="71" t="s">
        <v>424</v>
      </c>
      <c r="DY80" s="86" t="s">
        <v>424</v>
      </c>
      <c r="DZ80" s="71" t="s">
        <v>901</v>
      </c>
      <c r="EA80" s="72" t="s">
        <v>668</v>
      </c>
      <c r="EB80" s="404">
        <v>31697</v>
      </c>
      <c r="EC80" s="56"/>
      <c r="ED80" s="57">
        <f t="shared" si="121"/>
        <v>31697</v>
      </c>
      <c r="EE80" s="57"/>
      <c r="EF80" s="56"/>
      <c r="EG80" s="73">
        <f>ED80/EE82</f>
        <v>0.96631302969331134</v>
      </c>
      <c r="EH80" s="56"/>
      <c r="EI80" s="405">
        <v>1078530</v>
      </c>
      <c r="EJ80" s="57"/>
      <c r="EK80" s="57">
        <f>ROUND(EI80*EG80,0)-1</f>
        <v>1042197</v>
      </c>
      <c r="EL80" s="57">
        <f>SUM(EK80:EK82)</f>
        <v>1078530</v>
      </c>
      <c r="EM80" s="158">
        <f>EL80-EI80</f>
        <v>0</v>
      </c>
      <c r="EN80" s="158">
        <v>-1</v>
      </c>
      <c r="EO80" s="58"/>
      <c r="EP80" s="356"/>
      <c r="EQ80" s="356"/>
      <c r="ER80" s="356"/>
      <c r="ES80" s="302" t="s">
        <v>504</v>
      </c>
      <c r="ET80" s="301" t="s">
        <v>505</v>
      </c>
      <c r="EU80" s="303">
        <v>0</v>
      </c>
      <c r="EX80" s="310"/>
    </row>
    <row r="81" spans="1:154" ht="15">
      <c r="A81" s="77" t="s">
        <v>526</v>
      </c>
      <c r="B81" s="7" t="s">
        <v>527</v>
      </c>
      <c r="C81" s="218">
        <v>18679</v>
      </c>
      <c r="D81" s="218">
        <v>23277</v>
      </c>
      <c r="E81" s="218">
        <v>0</v>
      </c>
      <c r="F81" s="8">
        <f t="shared" si="83"/>
        <v>23277</v>
      </c>
      <c r="G81" s="8"/>
      <c r="H81" s="417">
        <f t="shared" si="84"/>
        <v>23277</v>
      </c>
      <c r="I81" s="12"/>
      <c r="K81" s="430" t="s">
        <v>526</v>
      </c>
      <c r="L81" s="431" t="s">
        <v>527</v>
      </c>
      <c r="M81" s="432">
        <v>7880867100</v>
      </c>
      <c r="N81" s="432">
        <v>256958084</v>
      </c>
      <c r="O81" s="434">
        <f t="shared" si="122"/>
        <v>7623909016</v>
      </c>
      <c r="P81" s="707">
        <v>2007</v>
      </c>
      <c r="Q81" s="436">
        <v>0.93869999999999998</v>
      </c>
      <c r="R81" s="100">
        <v>8121773747</v>
      </c>
      <c r="S81" s="438">
        <f t="shared" si="123"/>
        <v>256958084</v>
      </c>
      <c r="T81" s="432">
        <v>251196831</v>
      </c>
      <c r="U81" s="432">
        <v>2076336059</v>
      </c>
      <c r="V81" s="437">
        <f t="shared" si="85"/>
        <v>10706264721</v>
      </c>
      <c r="X81" s="466" t="s">
        <v>526</v>
      </c>
      <c r="Y81" s="467" t="s">
        <v>527</v>
      </c>
      <c r="Z81" s="468">
        <v>10706264721</v>
      </c>
      <c r="AA81" s="469">
        <f t="shared" si="86"/>
        <v>60062145.084810004</v>
      </c>
      <c r="AB81" s="468">
        <v>24028048</v>
      </c>
      <c r="AC81" s="468">
        <v>1220449</v>
      </c>
      <c r="AD81" s="37">
        <f t="shared" si="87"/>
        <v>85310642.084810004</v>
      </c>
      <c r="AE81" s="714">
        <v>23277</v>
      </c>
      <c r="AF81" s="467">
        <f t="shared" si="88"/>
        <v>3665</v>
      </c>
      <c r="AG81" s="471">
        <f t="shared" si="89"/>
        <v>0.70669999999999999</v>
      </c>
      <c r="AI81" s="552" t="s">
        <v>526</v>
      </c>
      <c r="AJ81" s="553" t="s">
        <v>527</v>
      </c>
      <c r="AK81" s="541">
        <v>83918827.671080008</v>
      </c>
      <c r="AL81" s="541">
        <v>23277</v>
      </c>
      <c r="AM81" s="554">
        <f t="shared" si="90"/>
        <v>3605</v>
      </c>
      <c r="AN81" s="555">
        <f t="shared" si="91"/>
        <v>0.70740000000000003</v>
      </c>
      <c r="AO81" s="556">
        <v>0.65049999999999997</v>
      </c>
      <c r="AP81" s="557">
        <v>0.81040000000000001</v>
      </c>
      <c r="AQ81" s="555">
        <f t="shared" si="92"/>
        <v>0.75329999999999997</v>
      </c>
      <c r="AR81" s="558">
        <f t="shared" si="93"/>
        <v>0.75329999999999997</v>
      </c>
      <c r="AS81" s="559">
        <f t="shared" si="94"/>
        <v>1232.1300000000001</v>
      </c>
      <c r="AT81" s="560">
        <f t="shared" si="95"/>
        <v>403.51</v>
      </c>
      <c r="AU81" s="561">
        <f t="shared" si="96"/>
        <v>9392502</v>
      </c>
      <c r="AV81" s="717">
        <v>0.85399999999999998</v>
      </c>
      <c r="AW81" s="554">
        <f t="shared" si="125"/>
        <v>8021197</v>
      </c>
      <c r="AX81" s="563" t="s">
        <v>653</v>
      </c>
      <c r="AY81" s="204">
        <f t="shared" si="97"/>
        <v>0</v>
      </c>
      <c r="AZ81" s="554">
        <f t="shared" si="124"/>
        <v>8021197</v>
      </c>
      <c r="BB81" s="234" t="s">
        <v>526</v>
      </c>
      <c r="BC81" s="235" t="s">
        <v>754</v>
      </c>
      <c r="BD81" s="227">
        <v>10706264721</v>
      </c>
      <c r="BE81" s="718">
        <v>787.36099999999999</v>
      </c>
      <c r="BF81" s="236">
        <f t="shared" si="98"/>
        <v>13597657</v>
      </c>
      <c r="BG81" s="230">
        <f t="shared" si="99"/>
        <v>0.65049999999999997</v>
      </c>
      <c r="BH81" s="231"/>
      <c r="BI81" s="232">
        <v>23238</v>
      </c>
      <c r="BJ81" s="237">
        <f t="shared" si="100"/>
        <v>29.51</v>
      </c>
      <c r="BK81" s="232">
        <v>138586</v>
      </c>
      <c r="BL81" s="238">
        <f t="shared" si="101"/>
        <v>176</v>
      </c>
      <c r="BN81" s="491" t="s">
        <v>526</v>
      </c>
      <c r="BO81" s="492" t="s">
        <v>527</v>
      </c>
      <c r="BP81" s="493">
        <v>0.86180000000000001</v>
      </c>
      <c r="BQ81" s="493">
        <v>0.96760000000000002</v>
      </c>
      <c r="BR81" s="493">
        <v>0.92430000000000001</v>
      </c>
      <c r="BS81" s="126"/>
      <c r="BT81" s="494">
        <v>2007</v>
      </c>
      <c r="BU81" s="120">
        <f t="shared" si="102"/>
        <v>0.93869999999999998</v>
      </c>
      <c r="BV81" s="495"/>
      <c r="BW81" s="496">
        <v>0.55500000000000005</v>
      </c>
      <c r="BX81" s="497">
        <f t="shared" si="103"/>
        <v>0.52100000000000002</v>
      </c>
      <c r="BY81" s="498">
        <f t="shared" si="104"/>
        <v>0.95069999999999999</v>
      </c>
      <c r="CA81" s="264" t="s">
        <v>526</v>
      </c>
      <c r="CB81" s="265" t="s">
        <v>754</v>
      </c>
      <c r="CC81" s="232">
        <v>25338</v>
      </c>
      <c r="CD81" s="232">
        <v>26121</v>
      </c>
      <c r="CE81" s="232">
        <v>27160</v>
      </c>
      <c r="CF81" s="266">
        <f t="shared" si="105"/>
        <v>26206.333333333332</v>
      </c>
      <c r="CG81" s="267">
        <f t="shared" si="106"/>
        <v>0.81040000000000001</v>
      </c>
      <c r="CH81" s="263"/>
      <c r="CI81" s="268">
        <f t="shared" si="107"/>
        <v>-953.66666666666788</v>
      </c>
      <c r="CJ81" s="267">
        <f t="shared" si="108"/>
        <v>-3.5099999999999999E-2</v>
      </c>
      <c r="CL81" s="642" t="s">
        <v>526</v>
      </c>
      <c r="CM81" s="643" t="s">
        <v>754</v>
      </c>
      <c r="CN81" s="644">
        <v>0.75329999999999997</v>
      </c>
      <c r="CO81" s="636"/>
      <c r="CP81" s="645">
        <v>23277</v>
      </c>
      <c r="CQ81" s="645">
        <v>19666540</v>
      </c>
      <c r="CR81" s="645">
        <v>4827060</v>
      </c>
      <c r="CS81" s="647">
        <f t="shared" si="109"/>
        <v>24493600</v>
      </c>
      <c r="CT81" s="648">
        <f t="shared" si="110"/>
        <v>1052.27</v>
      </c>
      <c r="CU81" s="649"/>
      <c r="CV81" s="21">
        <f t="shared" si="111"/>
        <v>1232.1300000000001</v>
      </c>
      <c r="CW81" s="121">
        <f t="shared" si="112"/>
        <v>403.51</v>
      </c>
      <c r="CX81" s="19">
        <f t="shared" si="113"/>
        <v>0.85399999999999998</v>
      </c>
      <c r="CY81" s="14"/>
      <c r="CZ81" s="650">
        <v>0.52100000000000002</v>
      </c>
      <c r="DA81" s="653" t="str">
        <f t="shared" si="114"/>
        <v/>
      </c>
      <c r="DB81" s="641"/>
      <c r="DC81" s="19">
        <f t="shared" si="115"/>
        <v>0.85399999999999998</v>
      </c>
      <c r="DE81" s="680" t="s">
        <v>526</v>
      </c>
      <c r="DF81" s="681" t="s">
        <v>527</v>
      </c>
      <c r="DG81" s="670" t="s">
        <v>201</v>
      </c>
      <c r="DH81" s="671">
        <v>0.85399999999999998</v>
      </c>
      <c r="DI81" s="672"/>
      <c r="DJ81" s="673">
        <v>0.53500000000000003</v>
      </c>
      <c r="DK81" s="722">
        <v>0.96760000000000002</v>
      </c>
      <c r="DL81" s="682">
        <f t="shared" si="116"/>
        <v>0.51800000000000002</v>
      </c>
      <c r="DM81" s="683" t="str">
        <f t="shared" si="117"/>
        <v xml:space="preserve"> </v>
      </c>
      <c r="DN81" s="684"/>
      <c r="DO81" s="676">
        <v>0.55500000000000005</v>
      </c>
      <c r="DP81" s="677">
        <v>0.93869999999999998</v>
      </c>
      <c r="DQ81" s="682">
        <f t="shared" si="118"/>
        <v>0.52100000000000002</v>
      </c>
      <c r="DR81" s="679">
        <f t="shared" si="119"/>
        <v>0.52100000000000002</v>
      </c>
      <c r="DS81" s="352"/>
      <c r="DT81" s="701" t="str">
        <f t="shared" si="120"/>
        <v xml:space="preserve"> </v>
      </c>
      <c r="DU81" s="692"/>
      <c r="DV81" s="702"/>
      <c r="DX81" s="54" t="s">
        <v>424</v>
      </c>
      <c r="DY81" s="83" t="s">
        <v>81</v>
      </c>
      <c r="DZ81" s="54" t="s">
        <v>8</v>
      </c>
      <c r="EA81" s="55" t="s">
        <v>82</v>
      </c>
      <c r="EB81" s="404">
        <v>95</v>
      </c>
      <c r="EC81" s="51"/>
      <c r="ED81" s="50">
        <f t="shared" si="121"/>
        <v>95</v>
      </c>
      <c r="EE81" s="50"/>
      <c r="EF81" s="51"/>
      <c r="EG81" s="52">
        <f>ED81/EE82</f>
        <v>2.8961648679958537E-3</v>
      </c>
      <c r="EH81" s="51"/>
      <c r="EI81" s="405">
        <v>0</v>
      </c>
      <c r="EJ81" s="50"/>
      <c r="EK81" s="50">
        <f>ROUND(EG81*EI80,0)</f>
        <v>3124</v>
      </c>
      <c r="EL81" s="53"/>
      <c r="EM81" s="159"/>
      <c r="EN81" s="159"/>
      <c r="EO81" s="49"/>
      <c r="EP81" s="356"/>
      <c r="EQ81" s="356"/>
      <c r="ER81" s="356"/>
      <c r="ES81" s="302" t="s">
        <v>506</v>
      </c>
      <c r="ET81" s="301" t="s">
        <v>507</v>
      </c>
      <c r="EU81" s="303">
        <v>881375</v>
      </c>
      <c r="EX81" s="310"/>
    </row>
    <row r="82" spans="1:154" ht="15">
      <c r="A82" s="77" t="s">
        <v>528</v>
      </c>
      <c r="B82" s="7" t="s">
        <v>529</v>
      </c>
      <c r="C82" s="218">
        <v>7695</v>
      </c>
      <c r="D82" s="218">
        <v>7695</v>
      </c>
      <c r="E82" s="218">
        <v>0</v>
      </c>
      <c r="F82" s="8">
        <f t="shared" si="83"/>
        <v>7695</v>
      </c>
      <c r="G82" s="8"/>
      <c r="H82" s="417">
        <f t="shared" si="84"/>
        <v>7695</v>
      </c>
      <c r="I82" s="12"/>
      <c r="K82" s="430" t="s">
        <v>528</v>
      </c>
      <c r="L82" s="431" t="s">
        <v>529</v>
      </c>
      <c r="M82" s="432">
        <v>1703079479</v>
      </c>
      <c r="N82" s="432" t="s">
        <v>659</v>
      </c>
      <c r="O82" s="434">
        <f t="shared" si="122"/>
        <v>1703079479</v>
      </c>
      <c r="P82" s="707">
        <v>2008</v>
      </c>
      <c r="Q82" s="436">
        <v>1</v>
      </c>
      <c r="R82" s="100">
        <v>1703079479</v>
      </c>
      <c r="S82" s="438" t="str">
        <f t="shared" si="123"/>
        <v>NA</v>
      </c>
      <c r="T82" s="432">
        <v>565022405</v>
      </c>
      <c r="U82" s="432">
        <v>582500387</v>
      </c>
      <c r="V82" s="437">
        <f t="shared" si="85"/>
        <v>2850602271</v>
      </c>
      <c r="X82" s="466" t="s">
        <v>528</v>
      </c>
      <c r="Y82" s="467" t="s">
        <v>529</v>
      </c>
      <c r="Z82" s="468">
        <v>2850602271</v>
      </c>
      <c r="AA82" s="469">
        <f t="shared" si="86"/>
        <v>15991878.74031</v>
      </c>
      <c r="AB82" s="468">
        <v>8695017</v>
      </c>
      <c r="AC82" s="468">
        <v>533989</v>
      </c>
      <c r="AD82" s="37">
        <f t="shared" si="87"/>
        <v>25220884.740309998</v>
      </c>
      <c r="AE82" s="714">
        <v>7695</v>
      </c>
      <c r="AF82" s="467">
        <f t="shared" si="88"/>
        <v>3278</v>
      </c>
      <c r="AG82" s="471">
        <f t="shared" si="89"/>
        <v>0.6321</v>
      </c>
      <c r="AI82" s="552" t="s">
        <v>528</v>
      </c>
      <c r="AJ82" s="553" t="s">
        <v>529</v>
      </c>
      <c r="AK82" s="541">
        <v>24850306.445080001</v>
      </c>
      <c r="AL82" s="541">
        <v>7695</v>
      </c>
      <c r="AM82" s="554">
        <f t="shared" si="90"/>
        <v>3229</v>
      </c>
      <c r="AN82" s="555">
        <f t="shared" si="91"/>
        <v>0.63360000000000005</v>
      </c>
      <c r="AO82" s="556">
        <v>0.28770000000000001</v>
      </c>
      <c r="AP82" s="557">
        <v>0.75129999999999997</v>
      </c>
      <c r="AQ82" s="555">
        <f t="shared" si="92"/>
        <v>0.65790000000000004</v>
      </c>
      <c r="AR82" s="558">
        <f t="shared" si="93"/>
        <v>0.65790000000000004</v>
      </c>
      <c r="AS82" s="559">
        <f t="shared" si="94"/>
        <v>1076.0899999999999</v>
      </c>
      <c r="AT82" s="560">
        <f t="shared" si="95"/>
        <v>559.55000000000018</v>
      </c>
      <c r="AU82" s="561">
        <f t="shared" si="96"/>
        <v>4305737</v>
      </c>
      <c r="AV82" s="717">
        <v>1</v>
      </c>
      <c r="AW82" s="554">
        <f t="shared" si="125"/>
        <v>4305737</v>
      </c>
      <c r="AX82" s="563" t="s">
        <v>653</v>
      </c>
      <c r="AY82" s="204">
        <f t="shared" si="97"/>
        <v>0</v>
      </c>
      <c r="AZ82" s="554">
        <f t="shared" si="124"/>
        <v>4305737</v>
      </c>
      <c r="BB82" s="234" t="s">
        <v>528</v>
      </c>
      <c r="BC82" s="235" t="s">
        <v>755</v>
      </c>
      <c r="BD82" s="227">
        <v>2850602271</v>
      </c>
      <c r="BE82" s="718">
        <v>473.97899999999998</v>
      </c>
      <c r="BF82" s="236">
        <f t="shared" si="98"/>
        <v>6014195</v>
      </c>
      <c r="BG82" s="230">
        <f t="shared" si="99"/>
        <v>0.28770000000000001</v>
      </c>
      <c r="BH82" s="231"/>
      <c r="BI82" s="232">
        <v>7795</v>
      </c>
      <c r="BJ82" s="237">
        <f t="shared" si="100"/>
        <v>16.45</v>
      </c>
      <c r="BK82" s="232">
        <v>46700</v>
      </c>
      <c r="BL82" s="238">
        <f t="shared" si="101"/>
        <v>99</v>
      </c>
      <c r="BN82" s="491" t="s">
        <v>528</v>
      </c>
      <c r="BO82" s="492" t="s">
        <v>529</v>
      </c>
      <c r="BP82" s="493">
        <v>0.93700000000000006</v>
      </c>
      <c r="BQ82" s="493">
        <v>0.86529999999999996</v>
      </c>
      <c r="BR82" s="493">
        <v>1</v>
      </c>
      <c r="BS82" s="126"/>
      <c r="BT82" s="494">
        <v>2008</v>
      </c>
      <c r="BU82" s="120">
        <f t="shared" si="102"/>
        <v>1</v>
      </c>
      <c r="BV82" s="495"/>
      <c r="BW82" s="496">
        <v>0.81</v>
      </c>
      <c r="BX82" s="497">
        <f t="shared" si="103"/>
        <v>0.81</v>
      </c>
      <c r="BY82" s="498">
        <f t="shared" si="104"/>
        <v>1.4781</v>
      </c>
      <c r="CA82" s="264" t="s">
        <v>528</v>
      </c>
      <c r="CB82" s="265" t="s">
        <v>755</v>
      </c>
      <c r="CC82" s="232">
        <v>23345</v>
      </c>
      <c r="CD82" s="232">
        <v>23960</v>
      </c>
      <c r="CE82" s="232">
        <v>25574</v>
      </c>
      <c r="CF82" s="266">
        <f t="shared" si="105"/>
        <v>24293</v>
      </c>
      <c r="CG82" s="267">
        <f t="shared" si="106"/>
        <v>0.75129999999999997</v>
      </c>
      <c r="CH82" s="263"/>
      <c r="CI82" s="268">
        <f t="shared" si="107"/>
        <v>-1281</v>
      </c>
      <c r="CJ82" s="267">
        <f t="shared" si="108"/>
        <v>-5.0099999999999999E-2</v>
      </c>
      <c r="CL82" s="642" t="s">
        <v>528</v>
      </c>
      <c r="CM82" s="643" t="s">
        <v>755</v>
      </c>
      <c r="CN82" s="644">
        <v>0.65790000000000004</v>
      </c>
      <c r="CO82" s="636"/>
      <c r="CP82" s="645">
        <v>7695</v>
      </c>
      <c r="CQ82" s="645">
        <v>6700000</v>
      </c>
      <c r="CR82" s="645">
        <v>0</v>
      </c>
      <c r="CS82" s="647">
        <f t="shared" si="109"/>
        <v>6700000</v>
      </c>
      <c r="CT82" s="648">
        <f t="shared" si="110"/>
        <v>870.7</v>
      </c>
      <c r="CU82" s="649"/>
      <c r="CV82" s="21">
        <f t="shared" si="111"/>
        <v>1076.0899999999999</v>
      </c>
      <c r="CW82" s="121">
        <f t="shared" si="112"/>
        <v>559.55000000000018</v>
      </c>
      <c r="CX82" s="19">
        <f t="shared" si="113"/>
        <v>0.80900000000000005</v>
      </c>
      <c r="CY82" s="14"/>
      <c r="CZ82" s="650">
        <v>0.81</v>
      </c>
      <c r="DA82" s="653">
        <f t="shared" si="114"/>
        <v>1</v>
      </c>
      <c r="DB82" s="641"/>
      <c r="DC82" s="19">
        <f t="shared" si="115"/>
        <v>1</v>
      </c>
      <c r="DE82" s="680" t="s">
        <v>528</v>
      </c>
      <c r="DF82" s="681" t="s">
        <v>529</v>
      </c>
      <c r="DG82" s="670" t="s">
        <v>201</v>
      </c>
      <c r="DH82" s="671">
        <v>1</v>
      </c>
      <c r="DI82" s="672"/>
      <c r="DJ82" s="673">
        <v>0.93</v>
      </c>
      <c r="DK82" s="722">
        <v>0.89710000000000001</v>
      </c>
      <c r="DL82" s="682">
        <f t="shared" si="116"/>
        <v>0.83399999999999996</v>
      </c>
      <c r="DM82" s="683">
        <f t="shared" si="117"/>
        <v>0.83399999999999996</v>
      </c>
      <c r="DN82" s="684"/>
      <c r="DO82" s="676">
        <v>0.81</v>
      </c>
      <c r="DP82" s="677">
        <v>1</v>
      </c>
      <c r="DQ82" s="682">
        <f t="shared" si="118"/>
        <v>0.81</v>
      </c>
      <c r="DR82" s="679" t="str">
        <f t="shared" si="119"/>
        <v xml:space="preserve"> </v>
      </c>
      <c r="DS82" s="352"/>
      <c r="DT82" s="701" t="str">
        <f t="shared" si="120"/>
        <v xml:space="preserve"> </v>
      </c>
      <c r="DU82" s="692"/>
      <c r="DV82" s="702"/>
      <c r="DX82" s="60" t="s">
        <v>424</v>
      </c>
      <c r="DY82" s="84" t="s">
        <v>83</v>
      </c>
      <c r="DZ82" s="60" t="s">
        <v>8</v>
      </c>
      <c r="EA82" s="61" t="s">
        <v>84</v>
      </c>
      <c r="EB82" s="404">
        <v>1010</v>
      </c>
      <c r="EC82" s="62"/>
      <c r="ED82" s="63">
        <f t="shared" si="121"/>
        <v>1010</v>
      </c>
      <c r="EE82" s="63">
        <f>SUM(ED80:ED82)</f>
        <v>32802</v>
      </c>
      <c r="EF82" s="62"/>
      <c r="EG82" s="64">
        <f>ED82/EE82</f>
        <v>3.0790805438692764E-2</v>
      </c>
      <c r="EH82" s="62"/>
      <c r="EI82" s="405">
        <v>0</v>
      </c>
      <c r="EJ82" s="63"/>
      <c r="EK82" s="63">
        <f>ROUND(EG82*EI80,0)</f>
        <v>33209</v>
      </c>
      <c r="EL82" s="65"/>
      <c r="EM82" s="160"/>
      <c r="EN82" s="160"/>
      <c r="EO82" s="128"/>
      <c r="EP82" s="356"/>
      <c r="EQ82" s="356"/>
      <c r="ER82" s="356"/>
      <c r="ES82" s="302" t="s">
        <v>508</v>
      </c>
      <c r="ET82" s="301" t="s">
        <v>509</v>
      </c>
      <c r="EU82" s="303">
        <v>2124531</v>
      </c>
      <c r="EX82" s="310"/>
    </row>
    <row r="83" spans="1:154" ht="15">
      <c r="A83" s="77" t="s">
        <v>530</v>
      </c>
      <c r="B83" s="7" t="s">
        <v>534</v>
      </c>
      <c r="C83" s="218">
        <v>23377</v>
      </c>
      <c r="D83" s="218">
        <v>23494</v>
      </c>
      <c r="E83" s="218">
        <v>0</v>
      </c>
      <c r="F83" s="8">
        <f t="shared" si="83"/>
        <v>23494</v>
      </c>
      <c r="G83" s="8"/>
      <c r="H83" s="417">
        <f t="shared" si="84"/>
        <v>23494</v>
      </c>
      <c r="I83" s="12"/>
      <c r="K83" s="430" t="s">
        <v>530</v>
      </c>
      <c r="L83" s="431" t="s">
        <v>534</v>
      </c>
      <c r="M83" s="432">
        <v>3697700244</v>
      </c>
      <c r="N83" s="432">
        <v>181228200</v>
      </c>
      <c r="O83" s="434">
        <f t="shared" si="122"/>
        <v>3516472044</v>
      </c>
      <c r="P83" s="707">
        <v>2005</v>
      </c>
      <c r="Q83" s="436">
        <v>0.87180000000000002</v>
      </c>
      <c r="R83" s="100">
        <v>4033576559</v>
      </c>
      <c r="S83" s="438">
        <f t="shared" si="123"/>
        <v>181228200</v>
      </c>
      <c r="T83" s="432">
        <v>247118909</v>
      </c>
      <c r="U83" s="432">
        <v>1466766535</v>
      </c>
      <c r="V83" s="437">
        <f t="shared" si="85"/>
        <v>5928690203</v>
      </c>
      <c r="X83" s="466" t="s">
        <v>530</v>
      </c>
      <c r="Y83" s="467" t="s">
        <v>534</v>
      </c>
      <c r="Z83" s="468">
        <v>5928690203</v>
      </c>
      <c r="AA83" s="469">
        <f t="shared" si="86"/>
        <v>33259952.038830001</v>
      </c>
      <c r="AB83" s="468">
        <v>24481816</v>
      </c>
      <c r="AC83" s="468">
        <v>1098766</v>
      </c>
      <c r="AD83" s="37">
        <f t="shared" si="87"/>
        <v>58840534.038829997</v>
      </c>
      <c r="AE83" s="714">
        <v>23494</v>
      </c>
      <c r="AF83" s="467">
        <f t="shared" si="88"/>
        <v>2504</v>
      </c>
      <c r="AG83" s="471">
        <f t="shared" si="89"/>
        <v>0.48280000000000001</v>
      </c>
      <c r="AI83" s="552" t="s">
        <v>530</v>
      </c>
      <c r="AJ83" s="553" t="s">
        <v>534</v>
      </c>
      <c r="AK83" s="541">
        <v>58069804.312440008</v>
      </c>
      <c r="AL83" s="541">
        <v>23494</v>
      </c>
      <c r="AM83" s="554">
        <f t="shared" si="90"/>
        <v>2472</v>
      </c>
      <c r="AN83" s="555">
        <f t="shared" si="91"/>
        <v>0.48509999999999998</v>
      </c>
      <c r="AO83" s="556">
        <v>0.2989</v>
      </c>
      <c r="AP83" s="557">
        <v>0.67110000000000003</v>
      </c>
      <c r="AQ83" s="555">
        <f t="shared" si="92"/>
        <v>0.55950000000000011</v>
      </c>
      <c r="AR83" s="558">
        <f t="shared" si="93"/>
        <v>0.55950000000000011</v>
      </c>
      <c r="AS83" s="559">
        <f t="shared" si="94"/>
        <v>915.14</v>
      </c>
      <c r="AT83" s="560">
        <f t="shared" si="95"/>
        <v>720.50000000000011</v>
      </c>
      <c r="AU83" s="561">
        <f t="shared" si="96"/>
        <v>16927427</v>
      </c>
      <c r="AV83" s="717">
        <v>1</v>
      </c>
      <c r="AW83" s="554">
        <f t="shared" si="125"/>
        <v>16927427</v>
      </c>
      <c r="AX83" s="563" t="s">
        <v>653</v>
      </c>
      <c r="AY83" s="204">
        <f t="shared" si="97"/>
        <v>0</v>
      </c>
      <c r="AZ83" s="554">
        <f t="shared" si="124"/>
        <v>16927427</v>
      </c>
      <c r="BB83" s="234" t="s">
        <v>530</v>
      </c>
      <c r="BC83" s="235" t="s">
        <v>756</v>
      </c>
      <c r="BD83" s="227">
        <v>5928690203</v>
      </c>
      <c r="BE83" s="718">
        <v>948.83900000000006</v>
      </c>
      <c r="BF83" s="236">
        <f t="shared" si="98"/>
        <v>6248363</v>
      </c>
      <c r="BG83" s="230">
        <f t="shared" si="99"/>
        <v>0.2989</v>
      </c>
      <c r="BH83" s="231"/>
      <c r="BI83" s="232">
        <v>23502</v>
      </c>
      <c r="BJ83" s="237">
        <f t="shared" si="100"/>
        <v>24.77</v>
      </c>
      <c r="BK83" s="232">
        <v>129048</v>
      </c>
      <c r="BL83" s="238">
        <f t="shared" si="101"/>
        <v>136</v>
      </c>
      <c r="BN83" s="491" t="s">
        <v>530</v>
      </c>
      <c r="BO83" s="492" t="s">
        <v>534</v>
      </c>
      <c r="BP83" s="493">
        <v>0.90459999999999996</v>
      </c>
      <c r="BQ83" s="493">
        <v>0.8972</v>
      </c>
      <c r="BR83" s="493">
        <v>0.84399999999999997</v>
      </c>
      <c r="BS83" s="126"/>
      <c r="BT83" s="494">
        <v>2005</v>
      </c>
      <c r="BU83" s="120">
        <f t="shared" si="102"/>
        <v>0.87180000000000002</v>
      </c>
      <c r="BV83" s="495"/>
      <c r="BW83" s="496">
        <v>0.8</v>
      </c>
      <c r="BX83" s="497">
        <f t="shared" si="103"/>
        <v>0.69699999999999995</v>
      </c>
      <c r="BY83" s="498">
        <f t="shared" si="104"/>
        <v>1.2719</v>
      </c>
      <c r="CA83" s="264" t="s">
        <v>530</v>
      </c>
      <c r="CB83" s="265" t="s">
        <v>756</v>
      </c>
      <c r="CC83" s="232">
        <v>20619</v>
      </c>
      <c r="CD83" s="232">
        <v>21541</v>
      </c>
      <c r="CE83" s="232">
        <v>22943</v>
      </c>
      <c r="CF83" s="266">
        <f t="shared" si="105"/>
        <v>21701</v>
      </c>
      <c r="CG83" s="267">
        <f t="shared" si="106"/>
        <v>0.67110000000000003</v>
      </c>
      <c r="CH83" s="263"/>
      <c r="CI83" s="268">
        <f t="shared" si="107"/>
        <v>-1242</v>
      </c>
      <c r="CJ83" s="267">
        <f t="shared" si="108"/>
        <v>-5.4100000000000002E-2</v>
      </c>
      <c r="CL83" s="642" t="s">
        <v>530</v>
      </c>
      <c r="CM83" s="643" t="s">
        <v>756</v>
      </c>
      <c r="CN83" s="644">
        <v>0.55950000000000011</v>
      </c>
      <c r="CO83" s="636"/>
      <c r="CP83" s="645">
        <v>23494</v>
      </c>
      <c r="CQ83" s="645">
        <v>12331464</v>
      </c>
      <c r="CR83" s="645">
        <v>0</v>
      </c>
      <c r="CS83" s="647">
        <f t="shared" si="109"/>
        <v>12331464</v>
      </c>
      <c r="CT83" s="648">
        <f t="shared" si="110"/>
        <v>524.88</v>
      </c>
      <c r="CU83" s="649"/>
      <c r="CV83" s="21">
        <f t="shared" si="111"/>
        <v>915.14</v>
      </c>
      <c r="CW83" s="121">
        <f t="shared" si="112"/>
        <v>720.50000000000011</v>
      </c>
      <c r="CX83" s="19">
        <f t="shared" si="113"/>
        <v>0.57399999999999995</v>
      </c>
      <c r="CY83" s="14"/>
      <c r="CZ83" s="650">
        <v>0.69699999999999995</v>
      </c>
      <c r="DA83" s="653">
        <f t="shared" si="114"/>
        <v>1</v>
      </c>
      <c r="DB83" s="641"/>
      <c r="DC83" s="19">
        <f t="shared" si="115"/>
        <v>1</v>
      </c>
      <c r="DE83" s="680" t="s">
        <v>530</v>
      </c>
      <c r="DF83" s="681" t="s">
        <v>534</v>
      </c>
      <c r="DG83" s="670" t="s">
        <v>201</v>
      </c>
      <c r="DH83" s="671">
        <v>1</v>
      </c>
      <c r="DI83" s="672"/>
      <c r="DJ83" s="673">
        <v>0.8</v>
      </c>
      <c r="DK83" s="722">
        <v>0.9123</v>
      </c>
      <c r="DL83" s="682">
        <f t="shared" si="116"/>
        <v>0.73</v>
      </c>
      <c r="DM83" s="683">
        <f t="shared" si="117"/>
        <v>0.73</v>
      </c>
      <c r="DN83" s="684"/>
      <c r="DO83" s="676">
        <v>0.8</v>
      </c>
      <c r="DP83" s="677">
        <v>0.87180000000000002</v>
      </c>
      <c r="DQ83" s="682">
        <f t="shared" si="118"/>
        <v>0.69699999999999995</v>
      </c>
      <c r="DR83" s="679" t="str">
        <f t="shared" si="119"/>
        <v xml:space="preserve"> </v>
      </c>
      <c r="DS83" s="352"/>
      <c r="DT83" s="701" t="str">
        <f t="shared" si="120"/>
        <v xml:space="preserve"> </v>
      </c>
      <c r="DU83" s="692"/>
      <c r="DV83" s="702"/>
      <c r="DX83" s="66" t="s">
        <v>426</v>
      </c>
      <c r="DY83" s="85" t="s">
        <v>426</v>
      </c>
      <c r="DZ83" s="66" t="s">
        <v>901</v>
      </c>
      <c r="EA83" s="67" t="s">
        <v>85</v>
      </c>
      <c r="EB83" s="404">
        <v>1874</v>
      </c>
      <c r="EC83" s="68"/>
      <c r="ED83" s="69">
        <f t="shared" si="121"/>
        <v>1874</v>
      </c>
      <c r="EE83" s="69">
        <f>SUM(ED83)</f>
        <v>1874</v>
      </c>
      <c r="EF83" s="68"/>
      <c r="EG83" s="70"/>
      <c r="EH83" s="68"/>
      <c r="EI83" s="405">
        <v>942847</v>
      </c>
      <c r="EJ83" s="69"/>
      <c r="EK83" s="69">
        <f>ROUND(EI83,0)</f>
        <v>942847</v>
      </c>
      <c r="EL83" s="69">
        <f>EK83</f>
        <v>942847</v>
      </c>
      <c r="EM83" s="161">
        <f>EL83-EI83</f>
        <v>0</v>
      </c>
      <c r="EN83" s="161"/>
      <c r="EO83" s="129"/>
      <c r="EP83" s="356"/>
      <c r="EQ83" s="356"/>
      <c r="ER83" s="356"/>
      <c r="ES83" s="302" t="s">
        <v>510</v>
      </c>
      <c r="ET83" s="301" t="s">
        <v>511</v>
      </c>
      <c r="EU83" s="303">
        <v>0</v>
      </c>
      <c r="EX83" s="310"/>
    </row>
    <row r="84" spans="1:154" ht="15">
      <c r="A84" s="77" t="s">
        <v>535</v>
      </c>
      <c r="B84" s="7" t="s">
        <v>536</v>
      </c>
      <c r="C84" s="218">
        <v>13875</v>
      </c>
      <c r="D84" s="218">
        <v>14099</v>
      </c>
      <c r="E84" s="218">
        <v>0</v>
      </c>
      <c r="F84" s="8">
        <f t="shared" si="83"/>
        <v>14099</v>
      </c>
      <c r="G84" s="8"/>
      <c r="H84" s="417">
        <f t="shared" si="84"/>
        <v>14099</v>
      </c>
      <c r="I84" s="12"/>
      <c r="K84" s="430" t="s">
        <v>535</v>
      </c>
      <c r="L84" s="431" t="s">
        <v>536</v>
      </c>
      <c r="M84" s="432">
        <v>4326707657</v>
      </c>
      <c r="N84" s="432">
        <v>133747723</v>
      </c>
      <c r="O84" s="434">
        <f t="shared" si="122"/>
        <v>4192959934</v>
      </c>
      <c r="P84" s="707">
        <v>2003</v>
      </c>
      <c r="Q84" s="436">
        <v>0.88780000000000003</v>
      </c>
      <c r="R84" s="100">
        <v>4722865436</v>
      </c>
      <c r="S84" s="438">
        <f t="shared" si="123"/>
        <v>133747723</v>
      </c>
      <c r="T84" s="432">
        <v>400773408</v>
      </c>
      <c r="U84" s="432">
        <v>1300048648</v>
      </c>
      <c r="V84" s="437">
        <f t="shared" si="85"/>
        <v>6557435215</v>
      </c>
      <c r="X84" s="466" t="s">
        <v>535</v>
      </c>
      <c r="Y84" s="467" t="s">
        <v>536</v>
      </c>
      <c r="Z84" s="468">
        <v>6557435215</v>
      </c>
      <c r="AA84" s="469">
        <f t="shared" si="86"/>
        <v>36787211.556150004</v>
      </c>
      <c r="AB84" s="468">
        <v>15774845</v>
      </c>
      <c r="AC84" s="468">
        <v>489450</v>
      </c>
      <c r="AD84" s="37">
        <f t="shared" si="87"/>
        <v>53051506.556150004</v>
      </c>
      <c r="AE84" s="714">
        <v>14099</v>
      </c>
      <c r="AF84" s="467">
        <f t="shared" si="88"/>
        <v>3763</v>
      </c>
      <c r="AG84" s="471">
        <f t="shared" si="89"/>
        <v>0.72560000000000002</v>
      </c>
      <c r="AI84" s="552" t="s">
        <v>535</v>
      </c>
      <c r="AJ84" s="553" t="s">
        <v>536</v>
      </c>
      <c r="AK84" s="541">
        <v>52199039.978200004</v>
      </c>
      <c r="AL84" s="541">
        <v>14099</v>
      </c>
      <c r="AM84" s="554">
        <f t="shared" si="90"/>
        <v>3702</v>
      </c>
      <c r="AN84" s="555">
        <f t="shared" si="91"/>
        <v>0.72650000000000003</v>
      </c>
      <c r="AO84" s="556">
        <v>0.55379999999999996</v>
      </c>
      <c r="AP84" s="557">
        <v>0.82110000000000005</v>
      </c>
      <c r="AQ84" s="555">
        <f t="shared" si="92"/>
        <v>0.75660000000000005</v>
      </c>
      <c r="AR84" s="558">
        <f t="shared" si="93"/>
        <v>0.75660000000000005</v>
      </c>
      <c r="AS84" s="559">
        <f t="shared" si="94"/>
        <v>1237.53</v>
      </c>
      <c r="AT84" s="560">
        <f t="shared" si="95"/>
        <v>398.11000000000013</v>
      </c>
      <c r="AU84" s="561">
        <f t="shared" si="96"/>
        <v>5612953</v>
      </c>
      <c r="AV84" s="717">
        <v>1</v>
      </c>
      <c r="AW84" s="554">
        <f t="shared" si="125"/>
        <v>5612953</v>
      </c>
      <c r="AX84" s="563" t="s">
        <v>653</v>
      </c>
      <c r="AY84" s="204">
        <f t="shared" si="97"/>
        <v>0</v>
      </c>
      <c r="AZ84" s="554">
        <f t="shared" si="124"/>
        <v>5612953</v>
      </c>
      <c r="BB84" s="234" t="s">
        <v>535</v>
      </c>
      <c r="BC84" s="235" t="s">
        <v>757</v>
      </c>
      <c r="BD84" s="227">
        <v>6557435215</v>
      </c>
      <c r="BE84" s="718">
        <v>566.43499999999995</v>
      </c>
      <c r="BF84" s="236">
        <f t="shared" si="98"/>
        <v>11576677</v>
      </c>
      <c r="BG84" s="230">
        <f t="shared" si="99"/>
        <v>0.55379999999999996</v>
      </c>
      <c r="BH84" s="231"/>
      <c r="BI84" s="232">
        <v>14192</v>
      </c>
      <c r="BJ84" s="237">
        <f t="shared" si="100"/>
        <v>25.05</v>
      </c>
      <c r="BK84" s="232">
        <v>91830</v>
      </c>
      <c r="BL84" s="238">
        <f t="shared" si="101"/>
        <v>162</v>
      </c>
      <c r="BN84" s="491" t="s">
        <v>535</v>
      </c>
      <c r="BO84" s="492" t="s">
        <v>536</v>
      </c>
      <c r="BP84" s="493">
        <v>0.88919999999999999</v>
      </c>
      <c r="BQ84" s="493">
        <v>0.89759999999999995</v>
      </c>
      <c r="BR84" s="493">
        <v>0.88080000000000003</v>
      </c>
      <c r="BS84" s="126"/>
      <c r="BT84" s="494">
        <v>2003</v>
      </c>
      <c r="BU84" s="120">
        <f t="shared" si="102"/>
        <v>0.88780000000000003</v>
      </c>
      <c r="BV84" s="495"/>
      <c r="BW84" s="496">
        <v>0.70499999999999996</v>
      </c>
      <c r="BX84" s="497">
        <f t="shared" si="103"/>
        <v>0.626</v>
      </c>
      <c r="BY84" s="498">
        <f t="shared" si="104"/>
        <v>1.1423000000000001</v>
      </c>
      <c r="CA84" s="264" t="s">
        <v>535</v>
      </c>
      <c r="CB84" s="265" t="s">
        <v>757</v>
      </c>
      <c r="CC84" s="232">
        <v>25515</v>
      </c>
      <c r="CD84" s="232">
        <v>26585</v>
      </c>
      <c r="CE84" s="232">
        <v>27550</v>
      </c>
      <c r="CF84" s="266">
        <f t="shared" si="105"/>
        <v>26550</v>
      </c>
      <c r="CG84" s="267">
        <f t="shared" si="106"/>
        <v>0.82110000000000005</v>
      </c>
      <c r="CH84" s="263"/>
      <c r="CI84" s="268">
        <f t="shared" si="107"/>
        <v>-1000</v>
      </c>
      <c r="CJ84" s="267">
        <f t="shared" si="108"/>
        <v>-3.6299999999999999E-2</v>
      </c>
      <c r="CL84" s="642" t="s">
        <v>535</v>
      </c>
      <c r="CM84" s="643" t="s">
        <v>757</v>
      </c>
      <c r="CN84" s="644">
        <v>0.75660000000000005</v>
      </c>
      <c r="CO84" s="636"/>
      <c r="CP84" s="645">
        <v>14099</v>
      </c>
      <c r="CQ84" s="645">
        <v>15707072</v>
      </c>
      <c r="CR84" s="645">
        <v>0</v>
      </c>
      <c r="CS84" s="647">
        <f t="shared" si="109"/>
        <v>15707072</v>
      </c>
      <c r="CT84" s="648">
        <f t="shared" si="110"/>
        <v>1114.06</v>
      </c>
      <c r="CU84" s="649"/>
      <c r="CV84" s="21">
        <f t="shared" si="111"/>
        <v>1237.53</v>
      </c>
      <c r="CW84" s="121">
        <f t="shared" si="112"/>
        <v>398.11000000000013</v>
      </c>
      <c r="CX84" s="19">
        <f t="shared" si="113"/>
        <v>0.9</v>
      </c>
      <c r="CY84" s="14"/>
      <c r="CZ84" s="650">
        <v>0.626</v>
      </c>
      <c r="DA84" s="653">
        <f t="shared" si="114"/>
        <v>1</v>
      </c>
      <c r="DB84" s="641"/>
      <c r="DC84" s="19">
        <f t="shared" si="115"/>
        <v>1</v>
      </c>
      <c r="DE84" s="680" t="s">
        <v>535</v>
      </c>
      <c r="DF84" s="681" t="s">
        <v>536</v>
      </c>
      <c r="DG84" s="670" t="s">
        <v>201</v>
      </c>
      <c r="DH84" s="671">
        <v>1</v>
      </c>
      <c r="DI84" s="672"/>
      <c r="DJ84" s="673">
        <v>0.70499999999999996</v>
      </c>
      <c r="DK84" s="722">
        <v>0.90449999999999997</v>
      </c>
      <c r="DL84" s="682">
        <f t="shared" si="116"/>
        <v>0.63800000000000001</v>
      </c>
      <c r="DM84" s="683">
        <f t="shared" si="117"/>
        <v>0.63800000000000001</v>
      </c>
      <c r="DN84" s="684"/>
      <c r="DO84" s="676">
        <v>0.70499999999999996</v>
      </c>
      <c r="DP84" s="677">
        <v>0.88780000000000003</v>
      </c>
      <c r="DQ84" s="682">
        <f t="shared" si="118"/>
        <v>0.626</v>
      </c>
      <c r="DR84" s="679" t="str">
        <f t="shared" si="119"/>
        <v xml:space="preserve"> </v>
      </c>
      <c r="DS84" s="352"/>
      <c r="DT84" s="701" t="str">
        <f t="shared" si="120"/>
        <v xml:space="preserve"> </v>
      </c>
      <c r="DU84" s="692"/>
      <c r="DV84" s="702" t="s">
        <v>911</v>
      </c>
      <c r="DX84" s="66" t="s">
        <v>428</v>
      </c>
      <c r="DY84" s="85" t="s">
        <v>428</v>
      </c>
      <c r="DZ84" s="66" t="s">
        <v>901</v>
      </c>
      <c r="EA84" s="67" t="s">
        <v>429</v>
      </c>
      <c r="EB84" s="404">
        <v>1196</v>
      </c>
      <c r="EC84" s="68"/>
      <c r="ED84" s="69">
        <f t="shared" si="121"/>
        <v>1196</v>
      </c>
      <c r="EE84" s="69">
        <f>SUM(ED84)</f>
        <v>1196</v>
      </c>
      <c r="EF84" s="68"/>
      <c r="EG84" s="70"/>
      <c r="EH84" s="68"/>
      <c r="EI84" s="405">
        <v>0</v>
      </c>
      <c r="EJ84" s="69"/>
      <c r="EK84" s="69">
        <f>ROUND(EI84,0)</f>
        <v>0</v>
      </c>
      <c r="EL84" s="69">
        <f>EK84</f>
        <v>0</v>
      </c>
      <c r="EM84" s="161">
        <f>EL84-EI84</f>
        <v>0</v>
      </c>
      <c r="EN84" s="161"/>
      <c r="EO84" s="129"/>
      <c r="EP84" s="356"/>
      <c r="EQ84" s="356"/>
      <c r="ER84" s="356"/>
      <c r="ES84" s="302" t="s">
        <v>132</v>
      </c>
      <c r="ET84" s="301" t="s">
        <v>204</v>
      </c>
      <c r="EU84" s="303">
        <v>0</v>
      </c>
      <c r="EX84" s="310"/>
    </row>
    <row r="85" spans="1:154" ht="15">
      <c r="A85" s="77" t="s">
        <v>537</v>
      </c>
      <c r="B85" s="7" t="s">
        <v>538</v>
      </c>
      <c r="C85" s="218">
        <v>20532</v>
      </c>
      <c r="D85" s="218">
        <v>20532</v>
      </c>
      <c r="E85" s="218">
        <v>1237</v>
      </c>
      <c r="F85" s="8">
        <f t="shared" si="83"/>
        <v>21769</v>
      </c>
      <c r="G85" s="8"/>
      <c r="H85" s="417">
        <f t="shared" si="84"/>
        <v>21769</v>
      </c>
      <c r="I85" s="12"/>
      <c r="K85" s="430" t="s">
        <v>537</v>
      </c>
      <c r="L85" s="431" t="s">
        <v>538</v>
      </c>
      <c r="M85" s="432">
        <v>9005251312</v>
      </c>
      <c r="N85" s="432">
        <v>252113517</v>
      </c>
      <c r="O85" s="434">
        <f t="shared" si="122"/>
        <v>8753137795</v>
      </c>
      <c r="P85" s="707">
        <v>2007</v>
      </c>
      <c r="Q85" s="436">
        <v>0.97740000000000005</v>
      </c>
      <c r="R85" s="100">
        <v>8955532837</v>
      </c>
      <c r="S85" s="438">
        <f t="shared" si="123"/>
        <v>252113517</v>
      </c>
      <c r="T85" s="432">
        <v>421182291</v>
      </c>
      <c r="U85" s="432">
        <v>2261544188</v>
      </c>
      <c r="V85" s="437">
        <f t="shared" si="85"/>
        <v>11890372833</v>
      </c>
      <c r="X85" s="466" t="s">
        <v>537</v>
      </c>
      <c r="Y85" s="467" t="s">
        <v>538</v>
      </c>
      <c r="Z85" s="468">
        <v>11890372833</v>
      </c>
      <c r="AA85" s="469">
        <f t="shared" si="86"/>
        <v>66704991.593130007</v>
      </c>
      <c r="AB85" s="468">
        <v>22534187</v>
      </c>
      <c r="AC85" s="468">
        <v>1561865</v>
      </c>
      <c r="AD85" s="37">
        <f t="shared" si="87"/>
        <v>90801043.593130007</v>
      </c>
      <c r="AE85" s="714">
        <v>21769</v>
      </c>
      <c r="AF85" s="467">
        <f t="shared" si="88"/>
        <v>4171</v>
      </c>
      <c r="AG85" s="471">
        <f t="shared" si="89"/>
        <v>0.80430000000000001</v>
      </c>
      <c r="AI85" s="552" t="s">
        <v>537</v>
      </c>
      <c r="AJ85" s="553" t="s">
        <v>538</v>
      </c>
      <c r="AK85" s="541">
        <v>89255295.124840006</v>
      </c>
      <c r="AL85" s="541">
        <v>21769</v>
      </c>
      <c r="AM85" s="554">
        <f t="shared" si="90"/>
        <v>4100</v>
      </c>
      <c r="AN85" s="555">
        <f t="shared" si="91"/>
        <v>0.80459999999999998</v>
      </c>
      <c r="AO85" s="556">
        <v>1.1125</v>
      </c>
      <c r="AP85" s="557">
        <v>0.8861</v>
      </c>
      <c r="AQ85" s="555">
        <f t="shared" si="92"/>
        <v>0.87619999999999987</v>
      </c>
      <c r="AR85" s="558">
        <f t="shared" si="93"/>
        <v>0.87619999999999987</v>
      </c>
      <c r="AS85" s="559">
        <f t="shared" si="94"/>
        <v>1433.15</v>
      </c>
      <c r="AT85" s="560">
        <f t="shared" si="95"/>
        <v>202.49</v>
      </c>
      <c r="AU85" s="561">
        <f t="shared" si="96"/>
        <v>4408005</v>
      </c>
      <c r="AV85" s="717">
        <v>1</v>
      </c>
      <c r="AW85" s="554">
        <f t="shared" si="125"/>
        <v>4408005</v>
      </c>
      <c r="AX85" s="563" t="s">
        <v>653</v>
      </c>
      <c r="AY85" s="204">
        <f t="shared" si="97"/>
        <v>0</v>
      </c>
      <c r="AZ85" s="554">
        <f t="shared" si="124"/>
        <v>4408005</v>
      </c>
      <c r="BB85" s="234" t="s">
        <v>537</v>
      </c>
      <c r="BC85" s="235" t="s">
        <v>758</v>
      </c>
      <c r="BD85" s="227">
        <v>11890372833</v>
      </c>
      <c r="BE85" s="718">
        <v>511.31400000000002</v>
      </c>
      <c r="BF85" s="236">
        <f t="shared" si="98"/>
        <v>23254542</v>
      </c>
      <c r="BG85" s="230">
        <f t="shared" si="99"/>
        <v>1.1125</v>
      </c>
      <c r="BH85" s="231"/>
      <c r="BI85" s="232">
        <v>21785</v>
      </c>
      <c r="BJ85" s="237">
        <f t="shared" si="100"/>
        <v>42.61</v>
      </c>
      <c r="BK85" s="232">
        <v>134540</v>
      </c>
      <c r="BL85" s="238">
        <f t="shared" si="101"/>
        <v>263</v>
      </c>
      <c r="BN85" s="491" t="s">
        <v>537</v>
      </c>
      <c r="BO85" s="492" t="s">
        <v>538</v>
      </c>
      <c r="BP85" s="493">
        <v>0.94899999999999995</v>
      </c>
      <c r="BQ85" s="493">
        <v>0.99780000000000002</v>
      </c>
      <c r="BR85" s="493">
        <v>0.96719999999999995</v>
      </c>
      <c r="BS85" s="126"/>
      <c r="BT85" s="494">
        <v>2007</v>
      </c>
      <c r="BU85" s="120">
        <f t="shared" si="102"/>
        <v>0.97740000000000005</v>
      </c>
      <c r="BV85" s="495"/>
      <c r="BW85" s="496">
        <v>0.59499999999999997</v>
      </c>
      <c r="BX85" s="497">
        <f t="shared" si="103"/>
        <v>0.58199999999999996</v>
      </c>
      <c r="BY85" s="498">
        <f t="shared" si="104"/>
        <v>1.0620000000000001</v>
      </c>
      <c r="CA85" s="264" t="s">
        <v>537</v>
      </c>
      <c r="CB85" s="265" t="s">
        <v>758</v>
      </c>
      <c r="CC85" s="232">
        <v>27796</v>
      </c>
      <c r="CD85" s="232">
        <v>28760</v>
      </c>
      <c r="CE85" s="232">
        <v>29407</v>
      </c>
      <c r="CF85" s="266">
        <f t="shared" si="105"/>
        <v>28654.333333333332</v>
      </c>
      <c r="CG85" s="267">
        <f t="shared" si="106"/>
        <v>0.8861</v>
      </c>
      <c r="CH85" s="263"/>
      <c r="CI85" s="268">
        <f t="shared" si="107"/>
        <v>-752.66666666666788</v>
      </c>
      <c r="CJ85" s="267">
        <f t="shared" si="108"/>
        <v>-2.5600000000000001E-2</v>
      </c>
      <c r="CL85" s="642" t="s">
        <v>537</v>
      </c>
      <c r="CM85" s="643" t="s">
        <v>900</v>
      </c>
      <c r="CN85" s="644">
        <v>0.87619999999999987</v>
      </c>
      <c r="CO85" s="636"/>
      <c r="CP85" s="645">
        <v>21769</v>
      </c>
      <c r="CQ85" s="645">
        <v>32580990</v>
      </c>
      <c r="CR85" s="645">
        <v>0</v>
      </c>
      <c r="CS85" s="647">
        <f t="shared" si="109"/>
        <v>32580990</v>
      </c>
      <c r="CT85" s="648">
        <f t="shared" si="110"/>
        <v>1496.67</v>
      </c>
      <c r="CU85" s="649"/>
      <c r="CV85" s="21">
        <f t="shared" si="111"/>
        <v>1433.15</v>
      </c>
      <c r="CW85" s="121">
        <f t="shared" si="112"/>
        <v>202.49</v>
      </c>
      <c r="CX85" s="19">
        <f t="shared" si="113"/>
        <v>1</v>
      </c>
      <c r="CY85" s="14"/>
      <c r="CZ85" s="650">
        <v>0.58199999999999996</v>
      </c>
      <c r="DA85" s="653">
        <f t="shared" si="114"/>
        <v>1</v>
      </c>
      <c r="DB85" s="641"/>
      <c r="DC85" s="19">
        <f t="shared" si="115"/>
        <v>1</v>
      </c>
      <c r="DE85" s="680" t="s">
        <v>537</v>
      </c>
      <c r="DF85" s="681" t="s">
        <v>538</v>
      </c>
      <c r="DG85" s="670" t="s">
        <v>201</v>
      </c>
      <c r="DH85" s="671">
        <v>1</v>
      </c>
      <c r="DI85" s="672"/>
      <c r="DJ85" s="673">
        <v>0.59499999999999997</v>
      </c>
      <c r="DK85" s="722">
        <v>0.99780000000000002</v>
      </c>
      <c r="DL85" s="682">
        <f t="shared" si="116"/>
        <v>0.59399999999999997</v>
      </c>
      <c r="DM85" s="683">
        <f t="shared" si="117"/>
        <v>0.59399999999999997</v>
      </c>
      <c r="DN85" s="684"/>
      <c r="DO85" s="676">
        <v>0.59499999999999997</v>
      </c>
      <c r="DP85" s="677">
        <v>0.97740000000000005</v>
      </c>
      <c r="DQ85" s="682">
        <f t="shared" si="118"/>
        <v>0.58199999999999996</v>
      </c>
      <c r="DR85" s="679" t="str">
        <f t="shared" si="119"/>
        <v xml:space="preserve"> </v>
      </c>
      <c r="DS85" s="352"/>
      <c r="DT85" s="701" t="str">
        <f t="shared" si="120"/>
        <v xml:space="preserve"> </v>
      </c>
      <c r="DU85" s="692"/>
      <c r="DV85" s="702" t="s">
        <v>912</v>
      </c>
      <c r="DX85" s="66" t="s">
        <v>430</v>
      </c>
      <c r="DY85" s="85" t="s">
        <v>430</v>
      </c>
      <c r="DZ85" s="66" t="s">
        <v>901</v>
      </c>
      <c r="EA85" s="67" t="s">
        <v>431</v>
      </c>
      <c r="EB85" s="404">
        <v>8787</v>
      </c>
      <c r="EC85" s="68"/>
      <c r="ED85" s="69">
        <f t="shared" si="121"/>
        <v>8787</v>
      </c>
      <c r="EE85" s="69">
        <f>SUM(ED85)</f>
        <v>8787</v>
      </c>
      <c r="EF85" s="68"/>
      <c r="EG85" s="70"/>
      <c r="EH85" s="68"/>
      <c r="EI85" s="405">
        <v>4386470</v>
      </c>
      <c r="EJ85" s="69"/>
      <c r="EK85" s="69">
        <f>ROUND(EI85,0)</f>
        <v>4386470</v>
      </c>
      <c r="EL85" s="69">
        <f>EK85</f>
        <v>4386470</v>
      </c>
      <c r="EM85" s="161">
        <f>EL85-EI85</f>
        <v>0</v>
      </c>
      <c r="EN85" s="161"/>
      <c r="EO85" s="129"/>
      <c r="EP85" s="356"/>
      <c r="EQ85" s="356"/>
      <c r="ER85" s="356"/>
      <c r="ES85" s="302" t="s">
        <v>512</v>
      </c>
      <c r="ET85" s="301" t="s">
        <v>513</v>
      </c>
      <c r="EU85" s="303">
        <v>0</v>
      </c>
      <c r="EX85" s="310"/>
    </row>
    <row r="86" spans="1:154" ht="15">
      <c r="A86" s="77" t="s">
        <v>539</v>
      </c>
      <c r="B86" s="7" t="s">
        <v>540</v>
      </c>
      <c r="C86" s="218">
        <v>9164</v>
      </c>
      <c r="D86" s="218">
        <v>10264</v>
      </c>
      <c r="E86" s="218">
        <v>0</v>
      </c>
      <c r="F86" s="8">
        <f t="shared" si="83"/>
        <v>10264</v>
      </c>
      <c r="G86" s="8"/>
      <c r="H86" s="417">
        <f t="shared" si="84"/>
        <v>10264</v>
      </c>
      <c r="I86" s="12"/>
      <c r="K86" s="430" t="s">
        <v>539</v>
      </c>
      <c r="L86" s="431" t="s">
        <v>540</v>
      </c>
      <c r="M86" s="432">
        <v>4801426548</v>
      </c>
      <c r="N86" s="432">
        <v>81209900</v>
      </c>
      <c r="O86" s="434">
        <f t="shared" si="122"/>
        <v>4720216648</v>
      </c>
      <c r="P86" s="707">
        <v>2007</v>
      </c>
      <c r="Q86" s="436">
        <v>0.93369999999999997</v>
      </c>
      <c r="R86" s="100">
        <v>5055388934</v>
      </c>
      <c r="S86" s="438">
        <f t="shared" si="123"/>
        <v>81209900</v>
      </c>
      <c r="T86" s="432">
        <v>292285938</v>
      </c>
      <c r="U86" s="432">
        <v>770716219</v>
      </c>
      <c r="V86" s="437">
        <f t="shared" si="85"/>
        <v>6199600991</v>
      </c>
      <c r="X86" s="466" t="s">
        <v>539</v>
      </c>
      <c r="Y86" s="467" t="s">
        <v>540</v>
      </c>
      <c r="Z86" s="468">
        <v>6199600991</v>
      </c>
      <c r="AA86" s="469">
        <f t="shared" si="86"/>
        <v>34779761.55951</v>
      </c>
      <c r="AB86" s="468">
        <v>13081389</v>
      </c>
      <c r="AC86" s="468">
        <v>419550</v>
      </c>
      <c r="AD86" s="37">
        <f t="shared" si="87"/>
        <v>48280700.55951</v>
      </c>
      <c r="AE86" s="714">
        <v>10264</v>
      </c>
      <c r="AF86" s="467">
        <f t="shared" si="88"/>
        <v>4704</v>
      </c>
      <c r="AG86" s="471">
        <f t="shared" si="89"/>
        <v>0.90710000000000002</v>
      </c>
      <c r="AI86" s="552" t="s">
        <v>539</v>
      </c>
      <c r="AJ86" s="553" t="s">
        <v>540</v>
      </c>
      <c r="AK86" s="541">
        <v>47474752.430680007</v>
      </c>
      <c r="AL86" s="541">
        <v>10264</v>
      </c>
      <c r="AM86" s="554">
        <f t="shared" si="90"/>
        <v>4625</v>
      </c>
      <c r="AN86" s="555">
        <f t="shared" si="91"/>
        <v>0.90759999999999996</v>
      </c>
      <c r="AO86" s="556">
        <v>0.52569999999999995</v>
      </c>
      <c r="AP86" s="557">
        <v>0.78879999999999995</v>
      </c>
      <c r="AQ86" s="555">
        <f t="shared" si="92"/>
        <v>0.80999999999999994</v>
      </c>
      <c r="AR86" s="558">
        <f t="shared" si="93"/>
        <v>0.80999999999999994</v>
      </c>
      <c r="AS86" s="559">
        <f t="shared" si="94"/>
        <v>1324.87</v>
      </c>
      <c r="AT86" s="560">
        <f t="shared" si="95"/>
        <v>310.77000000000021</v>
      </c>
      <c r="AU86" s="561">
        <f t="shared" si="96"/>
        <v>3189743</v>
      </c>
      <c r="AV86" s="717">
        <v>0.86699999999999999</v>
      </c>
      <c r="AW86" s="554">
        <f t="shared" si="125"/>
        <v>2765507</v>
      </c>
      <c r="AX86" s="563" t="s">
        <v>653</v>
      </c>
      <c r="AY86" s="204">
        <f t="shared" si="97"/>
        <v>0</v>
      </c>
      <c r="AZ86" s="554">
        <f t="shared" si="124"/>
        <v>2765507</v>
      </c>
      <c r="BB86" s="234" t="s">
        <v>539</v>
      </c>
      <c r="BC86" s="235" t="s">
        <v>759</v>
      </c>
      <c r="BD86" s="227">
        <v>6199600991</v>
      </c>
      <c r="BE86" s="718">
        <v>564.11699999999996</v>
      </c>
      <c r="BF86" s="236">
        <f t="shared" si="98"/>
        <v>10989921</v>
      </c>
      <c r="BG86" s="230">
        <f t="shared" si="99"/>
        <v>0.52569999999999995</v>
      </c>
      <c r="BH86" s="231"/>
      <c r="BI86" s="232">
        <v>10422</v>
      </c>
      <c r="BJ86" s="237">
        <f t="shared" si="100"/>
        <v>18.47</v>
      </c>
      <c r="BK86" s="232">
        <v>63178</v>
      </c>
      <c r="BL86" s="238">
        <f t="shared" si="101"/>
        <v>112</v>
      </c>
      <c r="BN86" s="491" t="s">
        <v>539</v>
      </c>
      <c r="BO86" s="492" t="s">
        <v>540</v>
      </c>
      <c r="BP86" s="493">
        <v>0.82450000000000001</v>
      </c>
      <c r="BQ86" s="493">
        <v>0.93640000000000001</v>
      </c>
      <c r="BR86" s="493">
        <v>0.93240000000000001</v>
      </c>
      <c r="BS86" s="126"/>
      <c r="BT86" s="494">
        <v>2007</v>
      </c>
      <c r="BU86" s="120">
        <f t="shared" si="102"/>
        <v>0.93369999999999997</v>
      </c>
      <c r="BV86" s="495"/>
      <c r="BW86" s="496">
        <v>0.53</v>
      </c>
      <c r="BX86" s="497">
        <f t="shared" si="103"/>
        <v>0.495</v>
      </c>
      <c r="BY86" s="498">
        <f t="shared" si="104"/>
        <v>0.90329999999999999</v>
      </c>
      <c r="CA86" s="264" t="s">
        <v>539</v>
      </c>
      <c r="CB86" s="265" t="s">
        <v>759</v>
      </c>
      <c r="CC86" s="232">
        <v>24361</v>
      </c>
      <c r="CD86" s="232">
        <v>25459</v>
      </c>
      <c r="CE86" s="232">
        <v>26702</v>
      </c>
      <c r="CF86" s="266">
        <f t="shared" si="105"/>
        <v>25507.333333333332</v>
      </c>
      <c r="CG86" s="267">
        <f t="shared" si="106"/>
        <v>0.78879999999999995</v>
      </c>
      <c r="CH86" s="263"/>
      <c r="CI86" s="268">
        <f t="shared" si="107"/>
        <v>-1194.6666666666679</v>
      </c>
      <c r="CJ86" s="267">
        <f t="shared" si="108"/>
        <v>-4.4699999999999997E-2</v>
      </c>
      <c r="CL86" s="642" t="s">
        <v>539</v>
      </c>
      <c r="CM86" s="643" t="s">
        <v>759</v>
      </c>
      <c r="CN86" s="644">
        <v>0.81</v>
      </c>
      <c r="CO86" s="636"/>
      <c r="CP86" s="645">
        <v>10264</v>
      </c>
      <c r="CQ86" s="645">
        <v>11793059</v>
      </c>
      <c r="CR86" s="645">
        <v>0</v>
      </c>
      <c r="CS86" s="647">
        <f t="shared" si="109"/>
        <v>11793059</v>
      </c>
      <c r="CT86" s="648">
        <f t="shared" si="110"/>
        <v>1148.97</v>
      </c>
      <c r="CU86" s="649"/>
      <c r="CV86" s="21">
        <f t="shared" si="111"/>
        <v>1324.87</v>
      </c>
      <c r="CW86" s="121">
        <f t="shared" si="112"/>
        <v>310.77000000000021</v>
      </c>
      <c r="CX86" s="19">
        <f t="shared" si="113"/>
        <v>0.86699999999999999</v>
      </c>
      <c r="CY86" s="14"/>
      <c r="CZ86" s="650">
        <v>0.495</v>
      </c>
      <c r="DA86" s="653" t="str">
        <f t="shared" si="114"/>
        <v/>
      </c>
      <c r="DB86" s="641"/>
      <c r="DC86" s="19">
        <f t="shared" si="115"/>
        <v>0.86699999999999999</v>
      </c>
      <c r="DE86" s="680" t="s">
        <v>539</v>
      </c>
      <c r="DF86" s="681" t="s">
        <v>540</v>
      </c>
      <c r="DG86" s="670" t="s">
        <v>201</v>
      </c>
      <c r="DH86" s="671">
        <v>0.86699999999999999</v>
      </c>
      <c r="DI86" s="672"/>
      <c r="DJ86" s="673">
        <v>0.53</v>
      </c>
      <c r="DK86" s="722">
        <v>0.93640000000000001</v>
      </c>
      <c r="DL86" s="682">
        <f t="shared" si="116"/>
        <v>0.496</v>
      </c>
      <c r="DM86" s="683" t="str">
        <f t="shared" si="117"/>
        <v xml:space="preserve"> </v>
      </c>
      <c r="DN86" s="684"/>
      <c r="DO86" s="676">
        <v>0.53</v>
      </c>
      <c r="DP86" s="677">
        <v>0.93369999999999997</v>
      </c>
      <c r="DQ86" s="682">
        <f t="shared" si="118"/>
        <v>0.495</v>
      </c>
      <c r="DR86" s="679">
        <f t="shared" si="119"/>
        <v>0.495</v>
      </c>
      <c r="DS86" s="352"/>
      <c r="DT86" s="701" t="str">
        <f t="shared" si="120"/>
        <v xml:space="preserve"> </v>
      </c>
      <c r="DU86" s="692"/>
      <c r="DV86" s="702" t="s">
        <v>817</v>
      </c>
      <c r="DX86" s="66" t="s">
        <v>432</v>
      </c>
      <c r="DY86" s="85" t="s">
        <v>432</v>
      </c>
      <c r="DZ86" s="66" t="s">
        <v>901</v>
      </c>
      <c r="EA86" s="67" t="s">
        <v>455</v>
      </c>
      <c r="EB86" s="404">
        <v>3327</v>
      </c>
      <c r="EC86" s="68"/>
      <c r="ED86" s="69">
        <f t="shared" si="121"/>
        <v>3327</v>
      </c>
      <c r="EE86" s="69">
        <f>SUM(ED86)</f>
        <v>3327</v>
      </c>
      <c r="EF86" s="68"/>
      <c r="EG86" s="70"/>
      <c r="EH86" s="68"/>
      <c r="EI86" s="405">
        <v>2231685</v>
      </c>
      <c r="EJ86" s="69"/>
      <c r="EK86" s="69">
        <f>ROUND(EI86,0)</f>
        <v>2231685</v>
      </c>
      <c r="EL86" s="69">
        <f>EK86</f>
        <v>2231685</v>
      </c>
      <c r="EM86" s="161">
        <f>EL86-EI86</f>
        <v>0</v>
      </c>
      <c r="EN86" s="161"/>
      <c r="EO86" s="129"/>
      <c r="EP86" s="356"/>
      <c r="EQ86" s="356"/>
      <c r="ER86" s="356"/>
      <c r="ES86" s="302" t="s">
        <v>514</v>
      </c>
      <c r="ET86" s="301" t="s">
        <v>515</v>
      </c>
      <c r="EU86" s="303">
        <v>1626460</v>
      </c>
      <c r="EX86" s="310"/>
    </row>
    <row r="87" spans="1:154" ht="15">
      <c r="A87" s="77" t="s">
        <v>541</v>
      </c>
      <c r="B87" s="7" t="s">
        <v>542</v>
      </c>
      <c r="C87" s="218">
        <v>8576</v>
      </c>
      <c r="D87" s="218">
        <v>11637</v>
      </c>
      <c r="E87" s="218">
        <v>0</v>
      </c>
      <c r="F87" s="8">
        <f t="shared" si="83"/>
        <v>11637</v>
      </c>
      <c r="G87" s="8"/>
      <c r="H87" s="417">
        <f t="shared" si="84"/>
        <v>11637</v>
      </c>
      <c r="I87" s="12"/>
      <c r="K87" s="430" t="s">
        <v>541</v>
      </c>
      <c r="L87" s="431" t="s">
        <v>542</v>
      </c>
      <c r="M87" s="432">
        <v>2595976855</v>
      </c>
      <c r="N87" s="432">
        <v>469436045</v>
      </c>
      <c r="O87" s="434">
        <f t="shared" si="122"/>
        <v>2126540810</v>
      </c>
      <c r="P87" s="707">
        <v>2003</v>
      </c>
      <c r="Q87" s="436">
        <v>0.83620000000000005</v>
      </c>
      <c r="R87" s="100">
        <v>2543100706</v>
      </c>
      <c r="S87" s="438">
        <f t="shared" si="123"/>
        <v>469436045</v>
      </c>
      <c r="T87" s="432">
        <v>105309319</v>
      </c>
      <c r="U87" s="432">
        <v>765596565</v>
      </c>
      <c r="V87" s="437">
        <f t="shared" si="85"/>
        <v>3883442635</v>
      </c>
      <c r="X87" s="466" t="s">
        <v>541</v>
      </c>
      <c r="Y87" s="467" t="s">
        <v>542</v>
      </c>
      <c r="Z87" s="468">
        <v>3883442635</v>
      </c>
      <c r="AA87" s="469">
        <f t="shared" si="86"/>
        <v>21786113.182350002</v>
      </c>
      <c r="AB87" s="468">
        <v>11950057</v>
      </c>
      <c r="AC87" s="468">
        <v>651202</v>
      </c>
      <c r="AD87" s="37">
        <f t="shared" si="87"/>
        <v>34387372.182350002</v>
      </c>
      <c r="AE87" s="714">
        <v>11637</v>
      </c>
      <c r="AF87" s="467">
        <f t="shared" si="88"/>
        <v>2955</v>
      </c>
      <c r="AG87" s="471">
        <f t="shared" si="89"/>
        <v>0.56979999999999997</v>
      </c>
      <c r="AI87" s="552" t="s">
        <v>541</v>
      </c>
      <c r="AJ87" s="553" t="s">
        <v>542</v>
      </c>
      <c r="AK87" s="541">
        <v>33882524.639799997</v>
      </c>
      <c r="AL87" s="541">
        <v>11637</v>
      </c>
      <c r="AM87" s="554">
        <f t="shared" si="90"/>
        <v>2912</v>
      </c>
      <c r="AN87" s="555">
        <f t="shared" si="91"/>
        <v>0.57140000000000002</v>
      </c>
      <c r="AO87" s="556">
        <v>0.19650000000000001</v>
      </c>
      <c r="AP87" s="557">
        <v>0.78839999999999999</v>
      </c>
      <c r="AQ87" s="555">
        <f t="shared" si="92"/>
        <v>0.64250000000000007</v>
      </c>
      <c r="AR87" s="558">
        <f t="shared" si="93"/>
        <v>0.64250000000000007</v>
      </c>
      <c r="AS87" s="559">
        <f t="shared" si="94"/>
        <v>1050.9000000000001</v>
      </c>
      <c r="AT87" s="560">
        <f t="shared" si="95"/>
        <v>584.74</v>
      </c>
      <c r="AU87" s="561">
        <f t="shared" si="96"/>
        <v>6804619</v>
      </c>
      <c r="AV87" s="717">
        <v>1</v>
      </c>
      <c r="AW87" s="554">
        <f t="shared" si="125"/>
        <v>6804619</v>
      </c>
      <c r="AX87" s="563" t="s">
        <v>653</v>
      </c>
      <c r="AY87" s="204">
        <f t="shared" si="97"/>
        <v>0</v>
      </c>
      <c r="AZ87" s="554">
        <f t="shared" si="124"/>
        <v>6804619</v>
      </c>
      <c r="BB87" s="234" t="s">
        <v>541</v>
      </c>
      <c r="BC87" s="235" t="s">
        <v>760</v>
      </c>
      <c r="BD87" s="227">
        <v>3883442635</v>
      </c>
      <c r="BE87" s="718">
        <v>945.447</v>
      </c>
      <c r="BF87" s="236">
        <f t="shared" si="98"/>
        <v>4107520</v>
      </c>
      <c r="BG87" s="230">
        <f t="shared" si="99"/>
        <v>0.19650000000000001</v>
      </c>
      <c r="BH87" s="231"/>
      <c r="BI87" s="232">
        <v>11605</v>
      </c>
      <c r="BJ87" s="237">
        <f t="shared" si="100"/>
        <v>12.27</v>
      </c>
      <c r="BK87" s="232">
        <v>64057</v>
      </c>
      <c r="BL87" s="238">
        <f t="shared" si="101"/>
        <v>68</v>
      </c>
      <c r="BN87" s="491" t="s">
        <v>541</v>
      </c>
      <c r="BO87" s="492" t="s">
        <v>542</v>
      </c>
      <c r="BP87" s="493">
        <v>0.8609</v>
      </c>
      <c r="BQ87" s="493">
        <v>0.85419999999999996</v>
      </c>
      <c r="BR87" s="493">
        <v>0.81599999999999995</v>
      </c>
      <c r="BS87" s="126"/>
      <c r="BT87" s="494">
        <v>2003</v>
      </c>
      <c r="BU87" s="120">
        <f t="shared" si="102"/>
        <v>0.83620000000000005</v>
      </c>
      <c r="BV87" s="495"/>
      <c r="BW87" s="496">
        <v>0.84499999999999997</v>
      </c>
      <c r="BX87" s="497">
        <f t="shared" si="103"/>
        <v>0.70699999999999996</v>
      </c>
      <c r="BY87" s="498">
        <f t="shared" si="104"/>
        <v>1.2901</v>
      </c>
      <c r="CA87" s="264" t="s">
        <v>541</v>
      </c>
      <c r="CB87" s="265" t="s">
        <v>760</v>
      </c>
      <c r="CC87" s="232">
        <v>25111</v>
      </c>
      <c r="CD87" s="232">
        <v>24817</v>
      </c>
      <c r="CE87" s="232">
        <v>26553</v>
      </c>
      <c r="CF87" s="266">
        <f t="shared" si="105"/>
        <v>25493.666666666668</v>
      </c>
      <c r="CG87" s="267">
        <f t="shared" si="106"/>
        <v>0.78839999999999999</v>
      </c>
      <c r="CH87" s="263"/>
      <c r="CI87" s="268">
        <f t="shared" si="107"/>
        <v>-1059.3333333333321</v>
      </c>
      <c r="CJ87" s="267">
        <f t="shared" si="108"/>
        <v>-3.9899999999999998E-2</v>
      </c>
      <c r="CL87" s="642" t="s">
        <v>541</v>
      </c>
      <c r="CM87" s="643" t="s">
        <v>760</v>
      </c>
      <c r="CN87" s="644">
        <v>0.64249999999999996</v>
      </c>
      <c r="CO87" s="636"/>
      <c r="CP87" s="645">
        <v>11637</v>
      </c>
      <c r="CQ87" s="645">
        <v>7472906</v>
      </c>
      <c r="CR87" s="645">
        <v>1305329</v>
      </c>
      <c r="CS87" s="647">
        <f t="shared" si="109"/>
        <v>8778235</v>
      </c>
      <c r="CT87" s="648">
        <f t="shared" si="110"/>
        <v>754.34</v>
      </c>
      <c r="CU87" s="649"/>
      <c r="CV87" s="21">
        <f t="shared" si="111"/>
        <v>1050.9000000000001</v>
      </c>
      <c r="CW87" s="121">
        <f t="shared" si="112"/>
        <v>584.74</v>
      </c>
      <c r="CX87" s="19">
        <f t="shared" si="113"/>
        <v>0.71799999999999997</v>
      </c>
      <c r="CY87" s="14"/>
      <c r="CZ87" s="650">
        <v>0.70699999999999996</v>
      </c>
      <c r="DA87" s="653">
        <f t="shared" si="114"/>
        <v>1</v>
      </c>
      <c r="DB87" s="641"/>
      <c r="DC87" s="19">
        <f t="shared" si="115"/>
        <v>1</v>
      </c>
      <c r="DE87" s="680" t="s">
        <v>541</v>
      </c>
      <c r="DF87" s="681" t="s">
        <v>542</v>
      </c>
      <c r="DG87" s="670" t="s">
        <v>201</v>
      </c>
      <c r="DH87" s="671">
        <v>1</v>
      </c>
      <c r="DI87" s="672"/>
      <c r="DJ87" s="673">
        <v>0.81</v>
      </c>
      <c r="DK87" s="722">
        <v>0.86770000000000003</v>
      </c>
      <c r="DL87" s="682">
        <f t="shared" si="116"/>
        <v>0.70299999999999996</v>
      </c>
      <c r="DM87" s="683">
        <f t="shared" si="117"/>
        <v>0.70299999999999996</v>
      </c>
      <c r="DN87" s="684"/>
      <c r="DO87" s="676">
        <v>0.84499999999999997</v>
      </c>
      <c r="DP87" s="677">
        <v>0.83620000000000005</v>
      </c>
      <c r="DQ87" s="682">
        <f t="shared" si="118"/>
        <v>0.70699999999999996</v>
      </c>
      <c r="DR87" s="679" t="str">
        <f t="shared" si="119"/>
        <v xml:space="preserve"> </v>
      </c>
      <c r="DS87" s="352"/>
      <c r="DT87" s="701" t="str">
        <f t="shared" si="120"/>
        <v xml:space="preserve"> </v>
      </c>
      <c r="DU87" s="692"/>
      <c r="DV87" s="702" t="s">
        <v>910</v>
      </c>
      <c r="DX87" s="71" t="s">
        <v>456</v>
      </c>
      <c r="DY87" s="86" t="s">
        <v>456</v>
      </c>
      <c r="DZ87" s="71" t="s">
        <v>901</v>
      </c>
      <c r="EA87" s="72" t="s">
        <v>457</v>
      </c>
      <c r="EB87" s="404">
        <v>71671</v>
      </c>
      <c r="EC87" s="56"/>
      <c r="ED87" s="57">
        <f t="shared" si="121"/>
        <v>71671</v>
      </c>
      <c r="EE87" s="57"/>
      <c r="EF87" s="56"/>
      <c r="EG87" s="73">
        <f>ED87/EE91</f>
        <v>0.97648405248170911</v>
      </c>
      <c r="EH87" s="56"/>
      <c r="EI87" s="405">
        <v>0</v>
      </c>
      <c r="EJ87" s="57"/>
      <c r="EK87" s="57">
        <f>ROUND(EI87*EG87,0)</f>
        <v>0</v>
      </c>
      <c r="EL87" s="57">
        <f>SUM(EK87:EK91)</f>
        <v>0</v>
      </c>
      <c r="EM87" s="158">
        <f>EL87-EI87</f>
        <v>0</v>
      </c>
      <c r="EN87" s="158"/>
      <c r="EO87" s="58"/>
      <c r="EP87" s="356"/>
      <c r="EQ87" s="356"/>
      <c r="ER87" s="356"/>
      <c r="ES87" s="302" t="s">
        <v>516</v>
      </c>
      <c r="ET87" s="301" t="s">
        <v>517</v>
      </c>
      <c r="EU87" s="303">
        <v>914278</v>
      </c>
      <c r="EX87" s="310"/>
    </row>
    <row r="88" spans="1:154" ht="15">
      <c r="A88" s="77" t="s">
        <v>543</v>
      </c>
      <c r="B88" s="7" t="s">
        <v>544</v>
      </c>
      <c r="C88" s="218">
        <v>6430</v>
      </c>
      <c r="D88" s="218">
        <v>6430</v>
      </c>
      <c r="E88" s="218">
        <v>0</v>
      </c>
      <c r="F88" s="8">
        <f t="shared" si="83"/>
        <v>6430</v>
      </c>
      <c r="G88" s="8"/>
      <c r="H88" s="417">
        <f t="shared" si="84"/>
        <v>6430</v>
      </c>
      <c r="I88" s="12"/>
      <c r="K88" s="430" t="s">
        <v>543</v>
      </c>
      <c r="L88" s="431" t="s">
        <v>544</v>
      </c>
      <c r="M88" s="432">
        <v>1305394718</v>
      </c>
      <c r="N88" s="432">
        <v>60857753</v>
      </c>
      <c r="O88" s="434">
        <f t="shared" si="122"/>
        <v>1244536965</v>
      </c>
      <c r="P88" s="707">
        <v>2003</v>
      </c>
      <c r="Q88" s="436">
        <v>0.89859999999999995</v>
      </c>
      <c r="R88" s="100">
        <v>1384973253</v>
      </c>
      <c r="S88" s="438">
        <f t="shared" si="123"/>
        <v>60857753</v>
      </c>
      <c r="T88" s="432">
        <v>80502614</v>
      </c>
      <c r="U88" s="432">
        <v>533319127</v>
      </c>
      <c r="V88" s="437">
        <f t="shared" si="85"/>
        <v>2059652747</v>
      </c>
      <c r="X88" s="466" t="s">
        <v>543</v>
      </c>
      <c r="Y88" s="467" t="s">
        <v>544</v>
      </c>
      <c r="Z88" s="468">
        <v>2059652747</v>
      </c>
      <c r="AA88" s="469">
        <f t="shared" si="86"/>
        <v>11554651.910670001</v>
      </c>
      <c r="AB88" s="468">
        <v>7722417</v>
      </c>
      <c r="AC88" s="468">
        <v>412266</v>
      </c>
      <c r="AD88" s="37">
        <f t="shared" si="87"/>
        <v>19689334.910670001</v>
      </c>
      <c r="AE88" s="714">
        <v>6430</v>
      </c>
      <c r="AF88" s="467">
        <f t="shared" si="88"/>
        <v>3062</v>
      </c>
      <c r="AG88" s="471">
        <f t="shared" si="89"/>
        <v>0.59040000000000004</v>
      </c>
      <c r="AI88" s="552" t="s">
        <v>543</v>
      </c>
      <c r="AJ88" s="553" t="s">
        <v>544</v>
      </c>
      <c r="AK88" s="541">
        <v>19421580.053560004</v>
      </c>
      <c r="AL88" s="541">
        <v>6430</v>
      </c>
      <c r="AM88" s="554">
        <f t="shared" si="90"/>
        <v>3020</v>
      </c>
      <c r="AN88" s="555">
        <f t="shared" si="91"/>
        <v>0.59260000000000002</v>
      </c>
      <c r="AO88" s="556">
        <v>0.30869999999999997</v>
      </c>
      <c r="AP88" s="557">
        <v>0.72519999999999996</v>
      </c>
      <c r="AQ88" s="555">
        <f t="shared" si="92"/>
        <v>0.63049999999999995</v>
      </c>
      <c r="AR88" s="558">
        <f t="shared" si="93"/>
        <v>0.63049999999999995</v>
      </c>
      <c r="AS88" s="559">
        <f t="shared" si="94"/>
        <v>1031.27</v>
      </c>
      <c r="AT88" s="560">
        <f t="shared" si="95"/>
        <v>604.37000000000012</v>
      </c>
      <c r="AU88" s="561">
        <f t="shared" si="96"/>
        <v>3886099</v>
      </c>
      <c r="AV88" s="717">
        <v>1</v>
      </c>
      <c r="AW88" s="554">
        <f t="shared" si="125"/>
        <v>3886099</v>
      </c>
      <c r="AX88" s="563" t="s">
        <v>653</v>
      </c>
      <c r="AY88" s="204">
        <f t="shared" si="97"/>
        <v>0</v>
      </c>
      <c r="AZ88" s="554">
        <f t="shared" si="124"/>
        <v>3886099</v>
      </c>
      <c r="BB88" s="234" t="s">
        <v>543</v>
      </c>
      <c r="BC88" s="235" t="s">
        <v>761</v>
      </c>
      <c r="BD88" s="227">
        <v>2059652747</v>
      </c>
      <c r="BE88" s="718">
        <v>319.14400000000001</v>
      </c>
      <c r="BF88" s="236">
        <f t="shared" si="98"/>
        <v>6453678</v>
      </c>
      <c r="BG88" s="230">
        <f t="shared" si="99"/>
        <v>0.30869999999999997</v>
      </c>
      <c r="BH88" s="231"/>
      <c r="BI88" s="232">
        <v>6624</v>
      </c>
      <c r="BJ88" s="237">
        <f t="shared" si="100"/>
        <v>20.76</v>
      </c>
      <c r="BK88" s="232">
        <v>36994</v>
      </c>
      <c r="BL88" s="238">
        <f t="shared" si="101"/>
        <v>116</v>
      </c>
      <c r="BN88" s="491" t="s">
        <v>543</v>
      </c>
      <c r="BO88" s="492" t="s">
        <v>544</v>
      </c>
      <c r="BP88" s="493">
        <v>0.91359999999999997</v>
      </c>
      <c r="BQ88" s="493">
        <v>0.91590000000000005</v>
      </c>
      <c r="BR88" s="493">
        <v>0.88200000000000001</v>
      </c>
      <c r="BS88" s="126"/>
      <c r="BT88" s="494">
        <v>2003</v>
      </c>
      <c r="BU88" s="120">
        <f t="shared" si="102"/>
        <v>0.89859999999999995</v>
      </c>
      <c r="BV88" s="495"/>
      <c r="BW88" s="496">
        <v>1.02</v>
      </c>
      <c r="BX88" s="497">
        <f t="shared" si="103"/>
        <v>0.91700000000000004</v>
      </c>
      <c r="BY88" s="498">
        <f t="shared" si="104"/>
        <v>1.6734</v>
      </c>
      <c r="CA88" s="264" t="s">
        <v>543</v>
      </c>
      <c r="CB88" s="265" t="s">
        <v>761</v>
      </c>
      <c r="CC88" s="232">
        <v>22579</v>
      </c>
      <c r="CD88" s="232">
        <v>23441</v>
      </c>
      <c r="CE88" s="232">
        <v>24326</v>
      </c>
      <c r="CF88" s="266">
        <f t="shared" si="105"/>
        <v>23448.666666666668</v>
      </c>
      <c r="CG88" s="267">
        <f t="shared" si="106"/>
        <v>0.72519999999999996</v>
      </c>
      <c r="CH88" s="263"/>
      <c r="CI88" s="268">
        <f t="shared" si="107"/>
        <v>-877.33333333333212</v>
      </c>
      <c r="CJ88" s="267">
        <f t="shared" si="108"/>
        <v>-3.61E-2</v>
      </c>
      <c r="CL88" s="642" t="s">
        <v>543</v>
      </c>
      <c r="CM88" s="643" t="s">
        <v>761</v>
      </c>
      <c r="CN88" s="644">
        <v>0.63049999999999995</v>
      </c>
      <c r="CO88" s="636"/>
      <c r="CP88" s="645">
        <v>6430</v>
      </c>
      <c r="CQ88" s="645">
        <v>10317106</v>
      </c>
      <c r="CR88" s="645">
        <v>0</v>
      </c>
      <c r="CS88" s="647">
        <f t="shared" si="109"/>
        <v>10317106</v>
      </c>
      <c r="CT88" s="648">
        <f t="shared" si="110"/>
        <v>1604.53</v>
      </c>
      <c r="CU88" s="649"/>
      <c r="CV88" s="21">
        <f t="shared" si="111"/>
        <v>1031.27</v>
      </c>
      <c r="CW88" s="121">
        <f t="shared" si="112"/>
        <v>604.37000000000012</v>
      </c>
      <c r="CX88" s="19">
        <f t="shared" si="113"/>
        <v>1</v>
      </c>
      <c r="CY88" s="14"/>
      <c r="CZ88" s="650">
        <v>0.91700000000000004</v>
      </c>
      <c r="DA88" s="653">
        <f t="shared" si="114"/>
        <v>1</v>
      </c>
      <c r="DB88" s="641"/>
      <c r="DC88" s="19">
        <f t="shared" si="115"/>
        <v>1</v>
      </c>
      <c r="DE88" s="680" t="s">
        <v>543</v>
      </c>
      <c r="DF88" s="681" t="s">
        <v>544</v>
      </c>
      <c r="DG88" s="670" t="s">
        <v>201</v>
      </c>
      <c r="DH88" s="671">
        <v>1</v>
      </c>
      <c r="DI88" s="672"/>
      <c r="DJ88" s="673">
        <v>1.06</v>
      </c>
      <c r="DK88" s="722">
        <v>0.92500000000000004</v>
      </c>
      <c r="DL88" s="682">
        <f t="shared" si="116"/>
        <v>0.98099999999999998</v>
      </c>
      <c r="DM88" s="683">
        <f t="shared" si="117"/>
        <v>0.98099999999999998</v>
      </c>
      <c r="DN88" s="684"/>
      <c r="DO88" s="686">
        <v>1.02</v>
      </c>
      <c r="DP88" s="677">
        <v>0.89859999999999995</v>
      </c>
      <c r="DQ88" s="682">
        <f t="shared" si="118"/>
        <v>0.91700000000000004</v>
      </c>
      <c r="DR88" s="679" t="str">
        <f t="shared" si="119"/>
        <v xml:space="preserve"> </v>
      </c>
      <c r="DS88" s="352"/>
      <c r="DT88" s="701" t="str">
        <f t="shared" si="120"/>
        <v xml:space="preserve"> </v>
      </c>
      <c r="DU88" s="692"/>
      <c r="DV88" s="702"/>
      <c r="DX88" s="54" t="s">
        <v>456</v>
      </c>
      <c r="DY88" s="83" t="s">
        <v>86</v>
      </c>
      <c r="DZ88" s="54" t="s">
        <v>8</v>
      </c>
      <c r="EA88" s="55" t="s">
        <v>87</v>
      </c>
      <c r="EB88" s="404">
        <v>722</v>
      </c>
      <c r="EC88" s="51"/>
      <c r="ED88" s="50">
        <f t="shared" si="121"/>
        <v>722</v>
      </c>
      <c r="EE88" s="50"/>
      <c r="EF88" s="51"/>
      <c r="EG88" s="52">
        <f>ED88/EE91</f>
        <v>9.8369143152989905E-3</v>
      </c>
      <c r="EH88" s="51"/>
      <c r="EI88" s="405">
        <v>0</v>
      </c>
      <c r="EJ88" s="50"/>
      <c r="EK88" s="50">
        <f>ROUND(EG88*EI87,0)</f>
        <v>0</v>
      </c>
      <c r="EL88" s="53"/>
      <c r="EM88" s="159"/>
      <c r="EN88" s="159"/>
      <c r="EO88" s="49"/>
      <c r="EP88" s="356"/>
      <c r="EQ88" s="356"/>
      <c r="ER88" s="356"/>
      <c r="ES88" s="302" t="s">
        <v>518</v>
      </c>
      <c r="ET88" s="301" t="s">
        <v>519</v>
      </c>
      <c r="EU88" s="303">
        <v>41962</v>
      </c>
      <c r="EX88" s="310"/>
    </row>
    <row r="89" spans="1:154" ht="15">
      <c r="A89" s="77" t="s">
        <v>545</v>
      </c>
      <c r="B89" s="7" t="s">
        <v>546</v>
      </c>
      <c r="C89" s="218">
        <v>9205</v>
      </c>
      <c r="D89" s="218">
        <v>9524</v>
      </c>
      <c r="E89" s="218">
        <v>0</v>
      </c>
      <c r="F89" s="8">
        <f t="shared" si="83"/>
        <v>9524</v>
      </c>
      <c r="G89" s="8"/>
      <c r="H89" s="417">
        <f t="shared" si="84"/>
        <v>9524</v>
      </c>
      <c r="I89" s="12"/>
      <c r="K89" s="430" t="s">
        <v>545</v>
      </c>
      <c r="L89" s="431" t="s">
        <v>546</v>
      </c>
      <c r="M89" s="432">
        <v>3315889968</v>
      </c>
      <c r="N89" s="432">
        <v>68173850</v>
      </c>
      <c r="O89" s="434">
        <f t="shared" si="122"/>
        <v>3247716118</v>
      </c>
      <c r="P89" s="707">
        <v>2005</v>
      </c>
      <c r="Q89" s="436">
        <v>0.871</v>
      </c>
      <c r="R89" s="100">
        <v>3728721146</v>
      </c>
      <c r="S89" s="438">
        <f t="shared" si="123"/>
        <v>68173850</v>
      </c>
      <c r="T89" s="432">
        <v>104612036</v>
      </c>
      <c r="U89" s="432">
        <v>757912677</v>
      </c>
      <c r="V89" s="437">
        <f t="shared" si="85"/>
        <v>4659419709</v>
      </c>
      <c r="X89" s="466" t="s">
        <v>545</v>
      </c>
      <c r="Y89" s="467" t="s">
        <v>546</v>
      </c>
      <c r="Z89" s="468">
        <v>4659419709</v>
      </c>
      <c r="AA89" s="469">
        <f t="shared" si="86"/>
        <v>26139344.56749</v>
      </c>
      <c r="AB89" s="468">
        <v>10601953</v>
      </c>
      <c r="AC89" s="468">
        <v>634192</v>
      </c>
      <c r="AD89" s="37">
        <f t="shared" si="87"/>
        <v>37375489.567489997</v>
      </c>
      <c r="AE89" s="714">
        <v>9524</v>
      </c>
      <c r="AF89" s="467">
        <f t="shared" si="88"/>
        <v>3924</v>
      </c>
      <c r="AG89" s="471">
        <f t="shared" si="89"/>
        <v>0.75670000000000004</v>
      </c>
      <c r="AI89" s="552" t="s">
        <v>545</v>
      </c>
      <c r="AJ89" s="553" t="s">
        <v>546</v>
      </c>
      <c r="AK89" s="541">
        <v>36769765.005319998</v>
      </c>
      <c r="AL89" s="541">
        <v>9524</v>
      </c>
      <c r="AM89" s="554">
        <f t="shared" si="90"/>
        <v>3861</v>
      </c>
      <c r="AN89" s="555">
        <f t="shared" si="91"/>
        <v>0.75770000000000004</v>
      </c>
      <c r="AO89" s="556">
        <v>0.56420000000000003</v>
      </c>
      <c r="AP89" s="557">
        <v>0.85619999999999996</v>
      </c>
      <c r="AQ89" s="555">
        <f t="shared" si="92"/>
        <v>0.78759999999999997</v>
      </c>
      <c r="AR89" s="558">
        <f t="shared" si="93"/>
        <v>0.78759999999999997</v>
      </c>
      <c r="AS89" s="559">
        <f t="shared" si="94"/>
        <v>1288.23</v>
      </c>
      <c r="AT89" s="560">
        <f t="shared" si="95"/>
        <v>347.41000000000008</v>
      </c>
      <c r="AU89" s="561">
        <f t="shared" si="96"/>
        <v>3308733</v>
      </c>
      <c r="AV89" s="717">
        <v>1</v>
      </c>
      <c r="AW89" s="554">
        <f t="shared" si="125"/>
        <v>3308733</v>
      </c>
      <c r="AX89" s="563" t="s">
        <v>653</v>
      </c>
      <c r="AY89" s="204">
        <f t="shared" si="97"/>
        <v>0</v>
      </c>
      <c r="AZ89" s="554">
        <f t="shared" si="124"/>
        <v>3308733</v>
      </c>
      <c r="BB89" s="234" t="s">
        <v>545</v>
      </c>
      <c r="BC89" s="235" t="s">
        <v>762</v>
      </c>
      <c r="BD89" s="227">
        <v>4659419709</v>
      </c>
      <c r="BE89" s="718">
        <v>395.05799999999999</v>
      </c>
      <c r="BF89" s="236">
        <f t="shared" si="98"/>
        <v>11794267</v>
      </c>
      <c r="BG89" s="230">
        <f t="shared" si="99"/>
        <v>0.56420000000000003</v>
      </c>
      <c r="BH89" s="231"/>
      <c r="BI89" s="232">
        <v>9645</v>
      </c>
      <c r="BJ89" s="237">
        <f t="shared" si="100"/>
        <v>24.41</v>
      </c>
      <c r="BK89" s="232">
        <v>59128</v>
      </c>
      <c r="BL89" s="238">
        <f t="shared" si="101"/>
        <v>150</v>
      </c>
      <c r="BN89" s="491" t="s">
        <v>545</v>
      </c>
      <c r="BO89" s="492" t="s">
        <v>546</v>
      </c>
      <c r="BP89" s="493">
        <v>0.95750000000000002</v>
      </c>
      <c r="BQ89" s="493">
        <v>0.90569999999999995</v>
      </c>
      <c r="BR89" s="493">
        <v>0.81910000000000005</v>
      </c>
      <c r="BS89" s="126"/>
      <c r="BT89" s="494">
        <v>2005</v>
      </c>
      <c r="BU89" s="120">
        <f t="shared" si="102"/>
        <v>0.871</v>
      </c>
      <c r="BV89" s="495"/>
      <c r="BW89" s="496">
        <v>0.67</v>
      </c>
      <c r="BX89" s="497">
        <f t="shared" si="103"/>
        <v>0.58399999999999996</v>
      </c>
      <c r="BY89" s="498">
        <f t="shared" si="104"/>
        <v>1.0657000000000001</v>
      </c>
      <c r="CA89" s="264" t="s">
        <v>545</v>
      </c>
      <c r="CB89" s="265" t="s">
        <v>762</v>
      </c>
      <c r="CC89" s="232">
        <v>26481</v>
      </c>
      <c r="CD89" s="232">
        <v>27770</v>
      </c>
      <c r="CE89" s="232">
        <v>28803</v>
      </c>
      <c r="CF89" s="266">
        <f t="shared" si="105"/>
        <v>27684.666666666668</v>
      </c>
      <c r="CG89" s="267">
        <f t="shared" si="106"/>
        <v>0.85619999999999996</v>
      </c>
      <c r="CH89" s="263"/>
      <c r="CI89" s="268">
        <f t="shared" si="107"/>
        <v>-1118.3333333333321</v>
      </c>
      <c r="CJ89" s="267">
        <f t="shared" si="108"/>
        <v>-3.8800000000000001E-2</v>
      </c>
      <c r="CL89" s="642" t="s">
        <v>545</v>
      </c>
      <c r="CM89" s="643" t="s">
        <v>762</v>
      </c>
      <c r="CN89" s="644">
        <v>0.78759999999999997</v>
      </c>
      <c r="CO89" s="636"/>
      <c r="CP89" s="645">
        <v>9524</v>
      </c>
      <c r="CQ89" s="645">
        <v>9908574</v>
      </c>
      <c r="CR89" s="645">
        <v>0</v>
      </c>
      <c r="CS89" s="647">
        <f t="shared" si="109"/>
        <v>9908574</v>
      </c>
      <c r="CT89" s="648">
        <f t="shared" si="110"/>
        <v>1040.3800000000001</v>
      </c>
      <c r="CU89" s="649"/>
      <c r="CV89" s="21">
        <f t="shared" si="111"/>
        <v>1288.23</v>
      </c>
      <c r="CW89" s="121">
        <f t="shared" si="112"/>
        <v>347.41000000000008</v>
      </c>
      <c r="CX89" s="19">
        <f t="shared" si="113"/>
        <v>0.80800000000000005</v>
      </c>
      <c r="CY89" s="14"/>
      <c r="CZ89" s="650">
        <v>0.58399999999999996</v>
      </c>
      <c r="DA89" s="653">
        <f t="shared" si="114"/>
        <v>1</v>
      </c>
      <c r="DB89" s="641"/>
      <c r="DC89" s="19">
        <f t="shared" si="115"/>
        <v>1</v>
      </c>
      <c r="DE89" s="680" t="s">
        <v>545</v>
      </c>
      <c r="DF89" s="681" t="s">
        <v>546</v>
      </c>
      <c r="DG89" s="670" t="s">
        <v>201</v>
      </c>
      <c r="DH89" s="671">
        <v>1</v>
      </c>
      <c r="DI89" s="672"/>
      <c r="DJ89" s="673">
        <v>0.67</v>
      </c>
      <c r="DK89" s="722">
        <v>0.9385</v>
      </c>
      <c r="DL89" s="682">
        <f t="shared" si="116"/>
        <v>0.629</v>
      </c>
      <c r="DM89" s="683">
        <f t="shared" si="117"/>
        <v>0.629</v>
      </c>
      <c r="DN89" s="684"/>
      <c r="DO89" s="676">
        <v>0.67</v>
      </c>
      <c r="DP89" s="677">
        <v>0.871</v>
      </c>
      <c r="DQ89" s="682">
        <f t="shared" si="118"/>
        <v>0.58399999999999996</v>
      </c>
      <c r="DR89" s="679" t="str">
        <f t="shared" si="119"/>
        <v xml:space="preserve"> </v>
      </c>
      <c r="DS89" s="352"/>
      <c r="DT89" s="701" t="str">
        <f t="shared" si="120"/>
        <v xml:space="preserve"> </v>
      </c>
      <c r="DU89" s="692"/>
      <c r="DV89" s="702" t="s">
        <v>274</v>
      </c>
      <c r="DX89" s="54" t="s">
        <v>456</v>
      </c>
      <c r="DY89" s="83" t="s">
        <v>88</v>
      </c>
      <c r="DZ89" s="54" t="s">
        <v>8</v>
      </c>
      <c r="EA89" s="55" t="s">
        <v>823</v>
      </c>
      <c r="EB89" s="404">
        <v>313</v>
      </c>
      <c r="EC89" s="51"/>
      <c r="ED89" s="50">
        <f t="shared" si="121"/>
        <v>313</v>
      </c>
      <c r="EE89" s="50"/>
      <c r="EF89" s="51"/>
      <c r="EG89" s="52">
        <f>ED89/EE91</f>
        <v>4.2644794746379278E-3</v>
      </c>
      <c r="EH89" s="51"/>
      <c r="EI89" s="405">
        <v>0</v>
      </c>
      <c r="EJ89" s="50"/>
      <c r="EK89" s="50">
        <f>ROUND(EG89*EI87,0)</f>
        <v>0</v>
      </c>
      <c r="EL89" s="53"/>
      <c r="EM89" s="159"/>
      <c r="EN89" s="159"/>
      <c r="EO89" s="49"/>
      <c r="EP89" s="356"/>
      <c r="EQ89" s="356"/>
      <c r="ER89" s="356"/>
      <c r="ES89" s="302" t="s">
        <v>520</v>
      </c>
      <c r="ET89" s="301" t="s">
        <v>521</v>
      </c>
      <c r="EU89" s="303">
        <v>1140780</v>
      </c>
      <c r="EX89" s="310"/>
    </row>
    <row r="90" spans="1:154" ht="15">
      <c r="A90" s="77" t="s">
        <v>547</v>
      </c>
      <c r="B90" s="7" t="s">
        <v>548</v>
      </c>
      <c r="C90" s="218">
        <v>6997</v>
      </c>
      <c r="D90" s="218">
        <v>6997</v>
      </c>
      <c r="E90" s="218">
        <v>0</v>
      </c>
      <c r="F90" s="8">
        <f t="shared" si="83"/>
        <v>6997</v>
      </c>
      <c r="G90" s="8"/>
      <c r="H90" s="417">
        <f t="shared" si="84"/>
        <v>6997</v>
      </c>
      <c r="I90" s="12"/>
      <c r="K90" s="430" t="s">
        <v>547</v>
      </c>
      <c r="L90" s="431" t="s">
        <v>548</v>
      </c>
      <c r="M90" s="432">
        <v>2408019036</v>
      </c>
      <c r="N90" s="432">
        <v>58464700</v>
      </c>
      <c r="O90" s="434">
        <f t="shared" si="122"/>
        <v>2349554336</v>
      </c>
      <c r="P90" s="707">
        <v>2005</v>
      </c>
      <c r="Q90" s="436">
        <v>0.91300000000000003</v>
      </c>
      <c r="R90" s="100">
        <v>2573443961</v>
      </c>
      <c r="S90" s="438">
        <f t="shared" si="123"/>
        <v>58464700</v>
      </c>
      <c r="T90" s="432">
        <v>387675041</v>
      </c>
      <c r="U90" s="432">
        <v>479759902</v>
      </c>
      <c r="V90" s="437">
        <f t="shared" si="85"/>
        <v>3499343604</v>
      </c>
      <c r="X90" s="466" t="s">
        <v>547</v>
      </c>
      <c r="Y90" s="467" t="s">
        <v>548</v>
      </c>
      <c r="Z90" s="468">
        <v>3499343604</v>
      </c>
      <c r="AA90" s="469">
        <f t="shared" si="86"/>
        <v>19631317.618440002</v>
      </c>
      <c r="AB90" s="468">
        <v>8630962</v>
      </c>
      <c r="AC90" s="468">
        <v>304366</v>
      </c>
      <c r="AD90" s="37">
        <f t="shared" si="87"/>
        <v>28566645.618440002</v>
      </c>
      <c r="AE90" s="714">
        <v>6997</v>
      </c>
      <c r="AF90" s="467">
        <f t="shared" si="88"/>
        <v>4083</v>
      </c>
      <c r="AG90" s="471">
        <f t="shared" si="89"/>
        <v>0.7873</v>
      </c>
      <c r="AI90" s="552" t="s">
        <v>547</v>
      </c>
      <c r="AJ90" s="553" t="s">
        <v>548</v>
      </c>
      <c r="AK90" s="541">
        <v>28111730.949920002</v>
      </c>
      <c r="AL90" s="541">
        <v>6997</v>
      </c>
      <c r="AM90" s="554">
        <f t="shared" si="90"/>
        <v>4018</v>
      </c>
      <c r="AN90" s="555">
        <f t="shared" si="91"/>
        <v>0.78849999999999998</v>
      </c>
      <c r="AO90" s="556">
        <v>0.3705</v>
      </c>
      <c r="AP90" s="557">
        <v>0.80959999999999999</v>
      </c>
      <c r="AQ90" s="555">
        <f t="shared" si="92"/>
        <v>0.75729999999999997</v>
      </c>
      <c r="AR90" s="558">
        <f t="shared" si="93"/>
        <v>0.75729999999999997</v>
      </c>
      <c r="AS90" s="559">
        <f t="shared" si="94"/>
        <v>1238.67</v>
      </c>
      <c r="AT90" s="560">
        <f t="shared" si="95"/>
        <v>396.97</v>
      </c>
      <c r="AU90" s="561">
        <f t="shared" si="96"/>
        <v>2777599</v>
      </c>
      <c r="AV90" s="717">
        <v>1</v>
      </c>
      <c r="AW90" s="554">
        <f t="shared" si="125"/>
        <v>2777599</v>
      </c>
      <c r="AX90" s="563" t="s">
        <v>653</v>
      </c>
      <c r="AY90" s="204">
        <f t="shared" si="97"/>
        <v>0</v>
      </c>
      <c r="AZ90" s="554">
        <f t="shared" si="124"/>
        <v>2777599</v>
      </c>
      <c r="BB90" s="234" t="s">
        <v>547</v>
      </c>
      <c r="BC90" s="235" t="s">
        <v>763</v>
      </c>
      <c r="BD90" s="227">
        <v>3499343604</v>
      </c>
      <c r="BE90" s="718">
        <v>451.83800000000002</v>
      </c>
      <c r="BF90" s="236">
        <f t="shared" si="98"/>
        <v>7744686</v>
      </c>
      <c r="BG90" s="230">
        <f t="shared" si="99"/>
        <v>0.3705</v>
      </c>
      <c r="BH90" s="231"/>
      <c r="BI90" s="232">
        <v>7136</v>
      </c>
      <c r="BJ90" s="237">
        <f t="shared" si="100"/>
        <v>15.79</v>
      </c>
      <c r="BK90" s="232">
        <v>46335</v>
      </c>
      <c r="BL90" s="238">
        <f t="shared" si="101"/>
        <v>103</v>
      </c>
      <c r="BN90" s="491" t="s">
        <v>547</v>
      </c>
      <c r="BO90" s="492" t="s">
        <v>548</v>
      </c>
      <c r="BP90" s="493">
        <v>0.95740000000000003</v>
      </c>
      <c r="BQ90" s="493">
        <v>0.91830000000000001</v>
      </c>
      <c r="BR90" s="493">
        <v>0.89470000000000005</v>
      </c>
      <c r="BS90" s="126"/>
      <c r="BT90" s="494">
        <v>2005</v>
      </c>
      <c r="BU90" s="120">
        <f t="shared" si="102"/>
        <v>0.91300000000000003</v>
      </c>
      <c r="BV90" s="495"/>
      <c r="BW90" s="496">
        <v>0.6</v>
      </c>
      <c r="BX90" s="497">
        <f t="shared" si="103"/>
        <v>0.54800000000000004</v>
      </c>
      <c r="BY90" s="498">
        <f t="shared" si="104"/>
        <v>1</v>
      </c>
      <c r="CA90" s="264" t="s">
        <v>547</v>
      </c>
      <c r="CB90" s="265" t="s">
        <v>763</v>
      </c>
      <c r="CC90" s="232">
        <v>25179</v>
      </c>
      <c r="CD90" s="232">
        <v>26217</v>
      </c>
      <c r="CE90" s="232">
        <v>27141</v>
      </c>
      <c r="CF90" s="266">
        <f t="shared" si="105"/>
        <v>26179</v>
      </c>
      <c r="CG90" s="267">
        <f t="shared" si="106"/>
        <v>0.80959999999999999</v>
      </c>
      <c r="CH90" s="263"/>
      <c r="CI90" s="268">
        <f t="shared" si="107"/>
        <v>-962</v>
      </c>
      <c r="CJ90" s="267">
        <f t="shared" si="108"/>
        <v>-3.5400000000000001E-2</v>
      </c>
      <c r="CL90" s="642" t="s">
        <v>547</v>
      </c>
      <c r="CM90" s="643" t="s">
        <v>763</v>
      </c>
      <c r="CN90" s="644">
        <v>0.75729999999999997</v>
      </c>
      <c r="CO90" s="636"/>
      <c r="CP90" s="645">
        <v>6997</v>
      </c>
      <c r="CQ90" s="645">
        <v>9825959</v>
      </c>
      <c r="CR90" s="645">
        <v>0</v>
      </c>
      <c r="CS90" s="647">
        <f t="shared" si="109"/>
        <v>9825959</v>
      </c>
      <c r="CT90" s="648">
        <f t="shared" si="110"/>
        <v>1404.31</v>
      </c>
      <c r="CU90" s="649"/>
      <c r="CV90" s="21">
        <f t="shared" si="111"/>
        <v>1238.67</v>
      </c>
      <c r="CW90" s="121">
        <f t="shared" si="112"/>
        <v>396.97</v>
      </c>
      <c r="CX90" s="19">
        <f t="shared" si="113"/>
        <v>1</v>
      </c>
      <c r="CY90" s="14"/>
      <c r="CZ90" s="650">
        <v>0.54800000000000004</v>
      </c>
      <c r="DA90" s="653" t="str">
        <f t="shared" si="114"/>
        <v/>
      </c>
      <c r="DB90" s="641"/>
      <c r="DC90" s="19">
        <f t="shared" si="115"/>
        <v>1</v>
      </c>
      <c r="DE90" s="680" t="s">
        <v>547</v>
      </c>
      <c r="DF90" s="681" t="s">
        <v>548</v>
      </c>
      <c r="DG90" s="670" t="s">
        <v>201</v>
      </c>
      <c r="DH90" s="671">
        <v>1</v>
      </c>
      <c r="DI90" s="672"/>
      <c r="DJ90" s="673">
        <v>0.6</v>
      </c>
      <c r="DK90" s="722">
        <v>0.94469999999999998</v>
      </c>
      <c r="DL90" s="682">
        <f t="shared" si="116"/>
        <v>0.56699999999999995</v>
      </c>
      <c r="DM90" s="683">
        <f t="shared" si="117"/>
        <v>0.56699999999999995</v>
      </c>
      <c r="DN90" s="684"/>
      <c r="DO90" s="676">
        <v>0.6</v>
      </c>
      <c r="DP90" s="677">
        <v>0.91300000000000003</v>
      </c>
      <c r="DQ90" s="682">
        <f t="shared" si="118"/>
        <v>0.54800000000000004</v>
      </c>
      <c r="DR90" s="679" t="str">
        <f t="shared" si="119"/>
        <v xml:space="preserve"> </v>
      </c>
      <c r="DS90" s="352"/>
      <c r="DT90" s="701" t="str">
        <f t="shared" si="120"/>
        <v xml:space="preserve"> </v>
      </c>
      <c r="DU90" s="692"/>
      <c r="DV90" s="702" t="s">
        <v>818</v>
      </c>
      <c r="DX90" s="54" t="s">
        <v>456</v>
      </c>
      <c r="DY90" s="83" t="s">
        <v>89</v>
      </c>
      <c r="DZ90" s="54" t="s">
        <v>8</v>
      </c>
      <c r="EA90" s="55" t="s">
        <v>90</v>
      </c>
      <c r="EB90" s="404">
        <v>291</v>
      </c>
      <c r="EC90" s="51"/>
      <c r="ED90" s="50">
        <f t="shared" si="121"/>
        <v>291</v>
      </c>
      <c r="EE90" s="50"/>
      <c r="EF90" s="51"/>
      <c r="EG90" s="52">
        <f>ED90/EE91</f>
        <v>3.9647397032576267E-3</v>
      </c>
      <c r="EH90" s="51"/>
      <c r="EI90" s="405">
        <v>0</v>
      </c>
      <c r="EJ90" s="50"/>
      <c r="EK90" s="50">
        <f>ROUND(EG90*EI87,0)</f>
        <v>0</v>
      </c>
      <c r="EL90" s="53"/>
      <c r="EM90" s="159"/>
      <c r="EN90" s="159"/>
      <c r="EO90" s="49"/>
      <c r="EP90" s="356"/>
      <c r="EQ90" s="356"/>
      <c r="ER90" s="356"/>
      <c r="ES90" s="302" t="s">
        <v>522</v>
      </c>
      <c r="ET90" s="301" t="s">
        <v>523</v>
      </c>
      <c r="EU90" s="303">
        <v>5905987</v>
      </c>
      <c r="EX90" s="310"/>
    </row>
    <row r="91" spans="1:154" ht="15">
      <c r="A91" s="77" t="s">
        <v>549</v>
      </c>
      <c r="B91" s="7" t="s">
        <v>550</v>
      </c>
      <c r="C91" s="218">
        <v>8606</v>
      </c>
      <c r="D91" s="218">
        <v>11829</v>
      </c>
      <c r="E91" s="218">
        <v>0</v>
      </c>
      <c r="F91" s="8">
        <f t="shared" si="83"/>
        <v>11829</v>
      </c>
      <c r="G91" s="8"/>
      <c r="H91" s="417">
        <f t="shared" si="84"/>
        <v>11829</v>
      </c>
      <c r="I91" s="12"/>
      <c r="K91" s="430" t="s">
        <v>549</v>
      </c>
      <c r="L91" s="431" t="s">
        <v>550</v>
      </c>
      <c r="M91" s="432">
        <v>4112189846</v>
      </c>
      <c r="N91" s="432">
        <v>216963200</v>
      </c>
      <c r="O91" s="434">
        <f t="shared" si="122"/>
        <v>3895226646</v>
      </c>
      <c r="P91" s="707">
        <v>2008</v>
      </c>
      <c r="Q91" s="436">
        <v>0.98780000000000001</v>
      </c>
      <c r="R91" s="100">
        <v>3943335337</v>
      </c>
      <c r="S91" s="438">
        <f t="shared" si="123"/>
        <v>216963200</v>
      </c>
      <c r="T91" s="432">
        <v>150511207</v>
      </c>
      <c r="U91" s="432">
        <v>1083536524</v>
      </c>
      <c r="V91" s="437">
        <f t="shared" si="85"/>
        <v>5394346268</v>
      </c>
      <c r="X91" s="466" t="s">
        <v>549</v>
      </c>
      <c r="Y91" s="467" t="s">
        <v>550</v>
      </c>
      <c r="Z91" s="468">
        <v>5394346268</v>
      </c>
      <c r="AA91" s="469">
        <f t="shared" si="86"/>
        <v>30262282.563480001</v>
      </c>
      <c r="AB91" s="468">
        <v>17435120</v>
      </c>
      <c r="AC91" s="468">
        <v>771509</v>
      </c>
      <c r="AD91" s="37">
        <f t="shared" si="87"/>
        <v>48468911.563480005</v>
      </c>
      <c r="AE91" s="714">
        <v>11829</v>
      </c>
      <c r="AF91" s="467">
        <f t="shared" si="88"/>
        <v>4097</v>
      </c>
      <c r="AG91" s="471">
        <f t="shared" si="89"/>
        <v>0.79</v>
      </c>
      <c r="AI91" s="552" t="s">
        <v>549</v>
      </c>
      <c r="AJ91" s="553" t="s">
        <v>550</v>
      </c>
      <c r="AK91" s="541">
        <v>47767646.548639998</v>
      </c>
      <c r="AL91" s="541">
        <v>11829</v>
      </c>
      <c r="AM91" s="554">
        <f t="shared" si="90"/>
        <v>4038</v>
      </c>
      <c r="AN91" s="555">
        <f t="shared" si="91"/>
        <v>0.79239999999999999</v>
      </c>
      <c r="AO91" s="556">
        <v>0.48099999999999998</v>
      </c>
      <c r="AP91" s="557">
        <v>0.84560000000000002</v>
      </c>
      <c r="AQ91" s="555">
        <f t="shared" si="92"/>
        <v>0.78790000000000004</v>
      </c>
      <c r="AR91" s="558">
        <f t="shared" si="93"/>
        <v>0.78790000000000004</v>
      </c>
      <c r="AS91" s="559">
        <f t="shared" si="94"/>
        <v>1288.72</v>
      </c>
      <c r="AT91" s="560">
        <f t="shared" si="95"/>
        <v>346.92000000000007</v>
      </c>
      <c r="AU91" s="561">
        <f t="shared" si="96"/>
        <v>4103717</v>
      </c>
      <c r="AV91" s="717">
        <v>1</v>
      </c>
      <c r="AW91" s="554">
        <f t="shared" si="125"/>
        <v>4103717</v>
      </c>
      <c r="AX91" s="563" t="s">
        <v>653</v>
      </c>
      <c r="AY91" s="204">
        <f t="shared" si="97"/>
        <v>0</v>
      </c>
      <c r="AZ91" s="554">
        <f t="shared" si="124"/>
        <v>4103717</v>
      </c>
      <c r="BB91" s="234" t="s">
        <v>549</v>
      </c>
      <c r="BC91" s="235" t="s">
        <v>764</v>
      </c>
      <c r="BD91" s="227">
        <v>5394346268</v>
      </c>
      <c r="BE91" s="718">
        <v>536.51900000000001</v>
      </c>
      <c r="BF91" s="236">
        <f t="shared" si="98"/>
        <v>10054343</v>
      </c>
      <c r="BG91" s="230">
        <f t="shared" si="99"/>
        <v>0.48099999999999998</v>
      </c>
      <c r="BH91" s="231"/>
      <c r="BI91" s="232">
        <v>11989</v>
      </c>
      <c r="BJ91" s="237">
        <f t="shared" si="100"/>
        <v>22.35</v>
      </c>
      <c r="BK91" s="232">
        <v>72990</v>
      </c>
      <c r="BL91" s="238">
        <f t="shared" si="101"/>
        <v>136</v>
      </c>
      <c r="BN91" s="491" t="s">
        <v>549</v>
      </c>
      <c r="BO91" s="492" t="s">
        <v>550</v>
      </c>
      <c r="BP91" s="493">
        <v>0.97789999999999999</v>
      </c>
      <c r="BQ91" s="493">
        <v>0.90249999999999997</v>
      </c>
      <c r="BR91" s="493">
        <v>0.98780000000000001</v>
      </c>
      <c r="BS91" s="126"/>
      <c r="BT91" s="494">
        <v>2008</v>
      </c>
      <c r="BU91" s="120">
        <f t="shared" si="102"/>
        <v>0.98780000000000001</v>
      </c>
      <c r="BV91" s="495"/>
      <c r="BW91" s="496">
        <v>0.58199999999999996</v>
      </c>
      <c r="BX91" s="497">
        <f t="shared" si="103"/>
        <v>0.57499999999999996</v>
      </c>
      <c r="BY91" s="498">
        <f t="shared" si="104"/>
        <v>1.0492999999999999</v>
      </c>
      <c r="CA91" s="264" t="s">
        <v>549</v>
      </c>
      <c r="CB91" s="265" t="s">
        <v>764</v>
      </c>
      <c r="CC91" s="232">
        <v>26142</v>
      </c>
      <c r="CD91" s="232">
        <v>27394</v>
      </c>
      <c r="CE91" s="232">
        <v>28497</v>
      </c>
      <c r="CF91" s="266">
        <f t="shared" si="105"/>
        <v>27344.333333333332</v>
      </c>
      <c r="CG91" s="267">
        <f t="shared" si="106"/>
        <v>0.84560000000000002</v>
      </c>
      <c r="CH91" s="263"/>
      <c r="CI91" s="268">
        <f t="shared" si="107"/>
        <v>-1152.6666666666679</v>
      </c>
      <c r="CJ91" s="267">
        <f t="shared" si="108"/>
        <v>-4.0399999999999998E-2</v>
      </c>
      <c r="CL91" s="642" t="s">
        <v>549</v>
      </c>
      <c r="CM91" s="643" t="s">
        <v>764</v>
      </c>
      <c r="CN91" s="644">
        <v>0.78790000000000004</v>
      </c>
      <c r="CO91" s="636"/>
      <c r="CP91" s="645">
        <v>11829</v>
      </c>
      <c r="CQ91" s="645">
        <v>13253504</v>
      </c>
      <c r="CR91" s="645">
        <v>1680781</v>
      </c>
      <c r="CS91" s="647">
        <f t="shared" si="109"/>
        <v>14934285</v>
      </c>
      <c r="CT91" s="648">
        <f t="shared" si="110"/>
        <v>1262.51</v>
      </c>
      <c r="CU91" s="649"/>
      <c r="CV91" s="21">
        <f t="shared" si="111"/>
        <v>1288.72</v>
      </c>
      <c r="CW91" s="121">
        <f t="shared" si="112"/>
        <v>346.92000000000007</v>
      </c>
      <c r="CX91" s="19">
        <f t="shared" si="113"/>
        <v>0.98</v>
      </c>
      <c r="CY91" s="14"/>
      <c r="CZ91" s="650">
        <v>0.57499999999999996</v>
      </c>
      <c r="DA91" s="653">
        <f t="shared" si="114"/>
        <v>1</v>
      </c>
      <c r="DB91" s="641"/>
      <c r="DC91" s="19">
        <f t="shared" si="115"/>
        <v>1</v>
      </c>
      <c r="DE91" s="680" t="s">
        <v>549</v>
      </c>
      <c r="DF91" s="681" t="s">
        <v>550</v>
      </c>
      <c r="DG91" s="670" t="s">
        <v>201</v>
      </c>
      <c r="DH91" s="671">
        <v>1</v>
      </c>
      <c r="DI91" s="672"/>
      <c r="DJ91" s="673">
        <v>0.63</v>
      </c>
      <c r="DK91" s="722">
        <v>0.93830000000000002</v>
      </c>
      <c r="DL91" s="682">
        <f t="shared" si="116"/>
        <v>0.59099999999999997</v>
      </c>
      <c r="DM91" s="683">
        <f t="shared" si="117"/>
        <v>0.59099999999999997</v>
      </c>
      <c r="DN91" s="684"/>
      <c r="DO91" s="676">
        <v>0.58199999999999996</v>
      </c>
      <c r="DP91" s="677">
        <v>0.98780000000000001</v>
      </c>
      <c r="DQ91" s="682">
        <f t="shared" si="118"/>
        <v>0.57499999999999996</v>
      </c>
      <c r="DR91" s="679" t="str">
        <f t="shared" si="119"/>
        <v xml:space="preserve"> </v>
      </c>
      <c r="DS91" s="352"/>
      <c r="DT91" s="701" t="str">
        <f t="shared" si="120"/>
        <v xml:space="preserve"> </v>
      </c>
      <c r="DU91" s="692"/>
      <c r="DV91" s="702"/>
      <c r="DX91" s="60" t="s">
        <v>456</v>
      </c>
      <c r="DY91" s="84" t="s">
        <v>298</v>
      </c>
      <c r="DZ91" s="60" t="s">
        <v>8</v>
      </c>
      <c r="EA91" s="61" t="s">
        <v>299</v>
      </c>
      <c r="EB91" s="404">
        <v>400</v>
      </c>
      <c r="EC91" s="62"/>
      <c r="ED91" s="63">
        <f t="shared" si="121"/>
        <v>400</v>
      </c>
      <c r="EE91" s="63">
        <f>SUM(ED87:ED91)</f>
        <v>73397</v>
      </c>
      <c r="EF91" s="62"/>
      <c r="EG91" s="64">
        <f>ED91/EE91</f>
        <v>5.4498140250963936E-3</v>
      </c>
      <c r="EH91" s="62"/>
      <c r="EI91" s="405">
        <v>0</v>
      </c>
      <c r="EJ91" s="63"/>
      <c r="EK91" s="63">
        <f>ROUND(EG91*EI87,0)</f>
        <v>0</v>
      </c>
      <c r="EL91" s="65"/>
      <c r="EM91" s="160"/>
      <c r="EN91" s="160"/>
      <c r="EO91" s="128"/>
      <c r="EP91" s="356"/>
      <c r="EQ91" s="356"/>
      <c r="ER91" s="356"/>
      <c r="ES91" s="302" t="s">
        <v>524</v>
      </c>
      <c r="ET91" s="301" t="s">
        <v>525</v>
      </c>
      <c r="EU91" s="303">
        <v>0</v>
      </c>
      <c r="EX91" s="310"/>
    </row>
    <row r="92" spans="1:154" ht="15">
      <c r="A92" s="77" t="s">
        <v>551</v>
      </c>
      <c r="B92" s="7" t="s">
        <v>552</v>
      </c>
      <c r="C92" s="218">
        <v>1929</v>
      </c>
      <c r="D92" s="218">
        <v>2103</v>
      </c>
      <c r="E92" s="218">
        <v>0</v>
      </c>
      <c r="F92" s="8">
        <f t="shared" si="83"/>
        <v>2103</v>
      </c>
      <c r="G92" s="8"/>
      <c r="H92" s="417">
        <f t="shared" si="84"/>
        <v>2103</v>
      </c>
      <c r="I92" s="12"/>
      <c r="K92" s="430" t="s">
        <v>551</v>
      </c>
      <c r="L92" s="431" t="s">
        <v>552</v>
      </c>
      <c r="M92" s="432">
        <v>1181975994</v>
      </c>
      <c r="N92" s="432">
        <v>5703100</v>
      </c>
      <c r="O92" s="434">
        <f t="shared" si="122"/>
        <v>1176272894</v>
      </c>
      <c r="P92" s="707">
        <v>2005</v>
      </c>
      <c r="Q92" s="436">
        <v>0.73060000000000003</v>
      </c>
      <c r="R92" s="100">
        <v>1610009436</v>
      </c>
      <c r="S92" s="438">
        <f t="shared" si="123"/>
        <v>5703100</v>
      </c>
      <c r="T92" s="432">
        <v>34047889</v>
      </c>
      <c r="U92" s="432">
        <v>158993704</v>
      </c>
      <c r="V92" s="437">
        <f t="shared" si="85"/>
        <v>1808754129</v>
      </c>
      <c r="X92" s="466" t="s">
        <v>551</v>
      </c>
      <c r="Y92" s="467" t="s">
        <v>552</v>
      </c>
      <c r="Z92" s="468">
        <v>1808754129</v>
      </c>
      <c r="AA92" s="469">
        <f t="shared" si="86"/>
        <v>10147110.663690001</v>
      </c>
      <c r="AB92" s="468">
        <v>3114685</v>
      </c>
      <c r="AC92" s="468">
        <v>172968</v>
      </c>
      <c r="AD92" s="37">
        <f t="shared" si="87"/>
        <v>13434763.663690001</v>
      </c>
      <c r="AE92" s="714">
        <v>2103</v>
      </c>
      <c r="AF92" s="467">
        <f t="shared" si="88"/>
        <v>6388</v>
      </c>
      <c r="AG92" s="471">
        <f t="shared" si="89"/>
        <v>1.2318</v>
      </c>
      <c r="AI92" s="552" t="s">
        <v>551</v>
      </c>
      <c r="AJ92" s="553" t="s">
        <v>552</v>
      </c>
      <c r="AK92" s="541">
        <v>13199625.626920002</v>
      </c>
      <c r="AL92" s="541">
        <v>2103</v>
      </c>
      <c r="AM92" s="554">
        <f t="shared" si="90"/>
        <v>6277</v>
      </c>
      <c r="AN92" s="555">
        <f t="shared" si="91"/>
        <v>1.2318</v>
      </c>
      <c r="AO92" s="556">
        <v>0.1638</v>
      </c>
      <c r="AP92" s="557">
        <v>0.7248</v>
      </c>
      <c r="AQ92" s="555">
        <f t="shared" si="92"/>
        <v>0.87149999999999994</v>
      </c>
      <c r="AR92" s="558">
        <f t="shared" si="93"/>
        <v>0.87149999999999994</v>
      </c>
      <c r="AS92" s="559">
        <f t="shared" si="94"/>
        <v>1425.46</v>
      </c>
      <c r="AT92" s="560">
        <f t="shared" si="95"/>
        <v>210.18000000000006</v>
      </c>
      <c r="AU92" s="561">
        <f t="shared" si="96"/>
        <v>442009</v>
      </c>
      <c r="AV92" s="717">
        <v>0.25600000000000001</v>
      </c>
      <c r="AW92" s="554">
        <f t="shared" si="125"/>
        <v>113154</v>
      </c>
      <c r="AX92" s="563" t="s">
        <v>653</v>
      </c>
      <c r="AY92" s="204">
        <f t="shared" si="97"/>
        <v>0</v>
      </c>
      <c r="AZ92" s="554">
        <f t="shared" si="124"/>
        <v>113154</v>
      </c>
      <c r="BB92" s="234" t="s">
        <v>551</v>
      </c>
      <c r="BC92" s="235" t="s">
        <v>765</v>
      </c>
      <c r="BD92" s="227">
        <v>1808754129</v>
      </c>
      <c r="BE92" s="718">
        <v>528.101</v>
      </c>
      <c r="BF92" s="236">
        <f t="shared" si="98"/>
        <v>3425016</v>
      </c>
      <c r="BG92" s="230">
        <f t="shared" si="99"/>
        <v>0.1638</v>
      </c>
      <c r="BH92" s="231"/>
      <c r="BI92" s="232">
        <v>2104</v>
      </c>
      <c r="BJ92" s="237">
        <f t="shared" si="100"/>
        <v>3.98</v>
      </c>
      <c r="BK92" s="232">
        <v>13938</v>
      </c>
      <c r="BL92" s="238">
        <f t="shared" si="101"/>
        <v>26</v>
      </c>
      <c r="BN92" s="491" t="s">
        <v>551</v>
      </c>
      <c r="BO92" s="492" t="s">
        <v>552</v>
      </c>
      <c r="BP92" s="493">
        <v>0.94210000000000005</v>
      </c>
      <c r="BQ92" s="493">
        <v>0.72650000000000003</v>
      </c>
      <c r="BR92" s="493">
        <v>0.66290000000000004</v>
      </c>
      <c r="BS92" s="126"/>
      <c r="BT92" s="494">
        <v>2005</v>
      </c>
      <c r="BU92" s="120">
        <f t="shared" si="102"/>
        <v>0.73060000000000003</v>
      </c>
      <c r="BV92" s="495"/>
      <c r="BW92" s="496">
        <v>0.33</v>
      </c>
      <c r="BX92" s="497">
        <f t="shared" si="103"/>
        <v>0.24099999999999999</v>
      </c>
      <c r="BY92" s="498">
        <f t="shared" si="104"/>
        <v>0.43980000000000002</v>
      </c>
      <c r="CA92" s="264" t="s">
        <v>551</v>
      </c>
      <c r="CB92" s="265" t="s">
        <v>765</v>
      </c>
      <c r="CC92" s="232">
        <v>22372</v>
      </c>
      <c r="CD92" s="232">
        <v>23444</v>
      </c>
      <c r="CE92" s="232">
        <v>24500</v>
      </c>
      <c r="CF92" s="266">
        <f t="shared" si="105"/>
        <v>23438.666666666668</v>
      </c>
      <c r="CG92" s="267">
        <f t="shared" si="106"/>
        <v>0.7248</v>
      </c>
      <c r="CH92" s="263"/>
      <c r="CI92" s="268">
        <f t="shared" si="107"/>
        <v>-1061.3333333333321</v>
      </c>
      <c r="CJ92" s="267">
        <f t="shared" si="108"/>
        <v>-4.3299999999999998E-2</v>
      </c>
      <c r="CL92" s="642" t="s">
        <v>551</v>
      </c>
      <c r="CM92" s="643" t="s">
        <v>765</v>
      </c>
      <c r="CN92" s="644">
        <v>0.87149999999999994</v>
      </c>
      <c r="CO92" s="636"/>
      <c r="CP92" s="645">
        <v>2103</v>
      </c>
      <c r="CQ92" s="645">
        <v>767917</v>
      </c>
      <c r="CR92" s="645">
        <v>0</v>
      </c>
      <c r="CS92" s="647">
        <f t="shared" si="109"/>
        <v>767917</v>
      </c>
      <c r="CT92" s="648">
        <f t="shared" si="110"/>
        <v>365.15</v>
      </c>
      <c r="CU92" s="649"/>
      <c r="CV92" s="21">
        <f t="shared" si="111"/>
        <v>1425.46</v>
      </c>
      <c r="CW92" s="121">
        <f t="shared" si="112"/>
        <v>210.18000000000006</v>
      </c>
      <c r="CX92" s="19">
        <f t="shared" si="113"/>
        <v>0.25600000000000001</v>
      </c>
      <c r="CY92" s="14"/>
      <c r="CZ92" s="650">
        <v>0.24099999999999999</v>
      </c>
      <c r="DA92" s="653" t="str">
        <f t="shared" si="114"/>
        <v/>
      </c>
      <c r="DB92" s="641"/>
      <c r="DC92" s="19">
        <f t="shared" si="115"/>
        <v>0.25600000000000001</v>
      </c>
      <c r="DE92" s="680" t="s">
        <v>551</v>
      </c>
      <c r="DF92" s="681" t="s">
        <v>552</v>
      </c>
      <c r="DG92" s="670" t="s">
        <v>201</v>
      </c>
      <c r="DH92" s="671">
        <v>0.25600000000000001</v>
      </c>
      <c r="DI92" s="672"/>
      <c r="DJ92" s="673">
        <v>0.33</v>
      </c>
      <c r="DK92" s="722">
        <v>0.84260000000000002</v>
      </c>
      <c r="DL92" s="682">
        <f t="shared" si="116"/>
        <v>0.27800000000000002</v>
      </c>
      <c r="DM92" s="683" t="str">
        <f t="shared" si="117"/>
        <v xml:space="preserve"> </v>
      </c>
      <c r="DN92" s="684"/>
      <c r="DO92" s="676">
        <v>0.33</v>
      </c>
      <c r="DP92" s="677">
        <v>0.73060000000000003</v>
      </c>
      <c r="DQ92" s="682">
        <f t="shared" si="118"/>
        <v>0.24099999999999999</v>
      </c>
      <c r="DR92" s="679">
        <f t="shared" si="119"/>
        <v>0.24099999999999999</v>
      </c>
      <c r="DS92" s="352"/>
      <c r="DT92" s="701" t="str">
        <f t="shared" si="120"/>
        <v xml:space="preserve"> </v>
      </c>
      <c r="DU92" s="692"/>
      <c r="DV92" s="702"/>
      <c r="DX92" s="71" t="s">
        <v>458</v>
      </c>
      <c r="DY92" s="86" t="s">
        <v>458</v>
      </c>
      <c r="DZ92" s="71" t="s">
        <v>901</v>
      </c>
      <c r="EA92" s="72" t="s">
        <v>459</v>
      </c>
      <c r="EB92" s="404">
        <v>3984</v>
      </c>
      <c r="EC92" s="56"/>
      <c r="ED92" s="57">
        <f t="shared" si="121"/>
        <v>3984</v>
      </c>
      <c r="EE92" s="57"/>
      <c r="EF92" s="56"/>
      <c r="EG92" s="73">
        <f>ED92/EE94</f>
        <v>0.50539134847139411</v>
      </c>
      <c r="EH92" s="56"/>
      <c r="EI92" s="405">
        <v>3627047</v>
      </c>
      <c r="EJ92" s="57"/>
      <c r="EK92" s="57">
        <f>ROUND(EI92*EG92,0)</f>
        <v>1833078</v>
      </c>
      <c r="EL92" s="57">
        <f>SUM(EK92:EK94)</f>
        <v>3627047</v>
      </c>
      <c r="EM92" s="158">
        <f>EL92-EI92</f>
        <v>0</v>
      </c>
      <c r="EN92" s="158"/>
      <c r="EO92" s="58"/>
      <c r="EP92" s="356"/>
      <c r="EQ92" s="356"/>
      <c r="ER92" s="356"/>
      <c r="ES92" s="302" t="s">
        <v>526</v>
      </c>
      <c r="ET92" s="301" t="s">
        <v>527</v>
      </c>
      <c r="EU92" s="303">
        <v>6436737</v>
      </c>
      <c r="EX92" s="310"/>
    </row>
    <row r="93" spans="1:154" ht="15">
      <c r="A93" s="77" t="s">
        <v>553</v>
      </c>
      <c r="B93" s="7" t="s">
        <v>554</v>
      </c>
      <c r="C93" s="218">
        <v>3650</v>
      </c>
      <c r="D93" s="218">
        <v>3790</v>
      </c>
      <c r="E93" s="218">
        <v>0</v>
      </c>
      <c r="F93" s="8">
        <f t="shared" si="83"/>
        <v>3790</v>
      </c>
      <c r="G93" s="8"/>
      <c r="H93" s="417">
        <f t="shared" si="84"/>
        <v>3790</v>
      </c>
      <c r="I93" s="12"/>
      <c r="K93" s="430" t="s">
        <v>553</v>
      </c>
      <c r="L93" s="431" t="s">
        <v>554</v>
      </c>
      <c r="M93" s="432">
        <v>3623791198</v>
      </c>
      <c r="N93" s="432">
        <v>18362840</v>
      </c>
      <c r="O93" s="434">
        <f t="shared" si="122"/>
        <v>3605428358</v>
      </c>
      <c r="P93" s="707">
        <v>2002</v>
      </c>
      <c r="Q93" s="436">
        <v>0.79090000000000005</v>
      </c>
      <c r="R93" s="100">
        <v>4558639977</v>
      </c>
      <c r="S93" s="438">
        <f t="shared" si="123"/>
        <v>18362840</v>
      </c>
      <c r="T93" s="432">
        <v>104032339</v>
      </c>
      <c r="U93" s="432">
        <v>418841200</v>
      </c>
      <c r="V93" s="437">
        <f t="shared" si="85"/>
        <v>5099876356</v>
      </c>
      <c r="X93" s="466" t="s">
        <v>553</v>
      </c>
      <c r="Y93" s="467" t="s">
        <v>554</v>
      </c>
      <c r="Z93" s="468">
        <v>5099876356</v>
      </c>
      <c r="AA93" s="469">
        <f t="shared" si="86"/>
        <v>28610306.357160002</v>
      </c>
      <c r="AB93" s="468">
        <v>8079000</v>
      </c>
      <c r="AC93" s="468">
        <v>223542</v>
      </c>
      <c r="AD93" s="37">
        <f t="shared" si="87"/>
        <v>36912848.357160002</v>
      </c>
      <c r="AE93" s="714">
        <v>3790</v>
      </c>
      <c r="AF93" s="467">
        <f t="shared" si="88"/>
        <v>9740</v>
      </c>
      <c r="AG93" s="471">
        <f t="shared" si="89"/>
        <v>1.8781000000000001</v>
      </c>
      <c r="AI93" s="552" t="s">
        <v>553</v>
      </c>
      <c r="AJ93" s="553" t="s">
        <v>554</v>
      </c>
      <c r="AK93" s="541">
        <v>36249864.430880003</v>
      </c>
      <c r="AL93" s="541">
        <v>3790</v>
      </c>
      <c r="AM93" s="554">
        <f t="shared" si="90"/>
        <v>9565</v>
      </c>
      <c r="AN93" s="555">
        <f t="shared" si="91"/>
        <v>1.877</v>
      </c>
      <c r="AO93" s="556">
        <v>0.64480000000000004</v>
      </c>
      <c r="AP93" s="557">
        <v>0.92759999999999998</v>
      </c>
      <c r="AQ93" s="555">
        <f t="shared" si="92"/>
        <v>1.2790999999999999</v>
      </c>
      <c r="AR93" s="558" t="str">
        <f t="shared" si="93"/>
        <v/>
      </c>
      <c r="AS93" s="559" t="str">
        <f t="shared" si="94"/>
        <v/>
      </c>
      <c r="AT93" s="560" t="str">
        <f t="shared" si="95"/>
        <v/>
      </c>
      <c r="AU93" s="561">
        <f t="shared" si="96"/>
        <v>0</v>
      </c>
      <c r="AV93" s="717" t="s">
        <v>4</v>
      </c>
      <c r="AW93" s="554">
        <f t="shared" si="125"/>
        <v>0</v>
      </c>
      <c r="AX93" s="563" t="s">
        <v>653</v>
      </c>
      <c r="AY93" s="204">
        <f t="shared" si="97"/>
        <v>0</v>
      </c>
      <c r="AZ93" s="554">
        <f t="shared" si="124"/>
        <v>0</v>
      </c>
      <c r="BB93" s="234" t="s">
        <v>553</v>
      </c>
      <c r="BC93" s="235" t="s">
        <v>766</v>
      </c>
      <c r="BD93" s="227">
        <v>5099876356</v>
      </c>
      <c r="BE93" s="718">
        <v>378.39</v>
      </c>
      <c r="BF93" s="236">
        <f t="shared" si="98"/>
        <v>13477831</v>
      </c>
      <c r="BG93" s="230">
        <f t="shared" si="99"/>
        <v>0.64480000000000004</v>
      </c>
      <c r="BH93" s="231"/>
      <c r="BI93" s="232">
        <v>3888</v>
      </c>
      <c r="BJ93" s="237">
        <f t="shared" si="100"/>
        <v>10.28</v>
      </c>
      <c r="BK93" s="232">
        <v>30360</v>
      </c>
      <c r="BL93" s="238">
        <f t="shared" si="101"/>
        <v>80</v>
      </c>
      <c r="BN93" s="491" t="s">
        <v>553</v>
      </c>
      <c r="BO93" s="492" t="s">
        <v>554</v>
      </c>
      <c r="BP93" s="493">
        <v>0.82</v>
      </c>
      <c r="BQ93" s="493">
        <v>0.7671</v>
      </c>
      <c r="BR93" s="493">
        <v>0.79710000000000003</v>
      </c>
      <c r="BS93" s="126"/>
      <c r="BT93" s="494">
        <v>2002</v>
      </c>
      <c r="BU93" s="120">
        <f t="shared" si="102"/>
        <v>0.79090000000000005</v>
      </c>
      <c r="BV93" s="495"/>
      <c r="BW93" s="496">
        <v>0.54</v>
      </c>
      <c r="BX93" s="497">
        <f t="shared" si="103"/>
        <v>0.42699999999999999</v>
      </c>
      <c r="BY93" s="498">
        <f t="shared" si="104"/>
        <v>0.7792</v>
      </c>
      <c r="CA93" s="264" t="s">
        <v>553</v>
      </c>
      <c r="CB93" s="265" t="s">
        <v>766</v>
      </c>
      <c r="CC93" s="232">
        <v>28408</v>
      </c>
      <c r="CD93" s="232">
        <v>29743</v>
      </c>
      <c r="CE93" s="232">
        <v>31837</v>
      </c>
      <c r="CF93" s="266">
        <f t="shared" si="105"/>
        <v>29996</v>
      </c>
      <c r="CG93" s="267">
        <f t="shared" si="106"/>
        <v>0.92759999999999998</v>
      </c>
      <c r="CH93" s="263"/>
      <c r="CI93" s="268">
        <f t="shared" si="107"/>
        <v>-1841</v>
      </c>
      <c r="CJ93" s="267">
        <f t="shared" si="108"/>
        <v>-5.7799999999999997E-2</v>
      </c>
      <c r="CL93" s="642" t="s">
        <v>553</v>
      </c>
      <c r="CM93" s="643" t="s">
        <v>766</v>
      </c>
      <c r="CN93" s="644" t="s">
        <v>4</v>
      </c>
      <c r="CO93" s="636"/>
      <c r="CP93" s="645">
        <v>3790</v>
      </c>
      <c r="CQ93" s="645">
        <v>7628547</v>
      </c>
      <c r="CR93" s="645">
        <v>0</v>
      </c>
      <c r="CS93" s="647">
        <f t="shared" si="109"/>
        <v>7628547</v>
      </c>
      <c r="CT93" s="648">
        <f t="shared" si="110"/>
        <v>2012.81</v>
      </c>
      <c r="CU93" s="649"/>
      <c r="CV93" s="21" t="str">
        <f t="shared" si="111"/>
        <v/>
      </c>
      <c r="CW93" s="121" t="str">
        <f t="shared" si="112"/>
        <v/>
      </c>
      <c r="CX93" s="19" t="str">
        <f t="shared" si="113"/>
        <v/>
      </c>
      <c r="CY93" s="14"/>
      <c r="CZ93" s="650">
        <v>0.42699999999999999</v>
      </c>
      <c r="DA93" s="653" t="str">
        <f t="shared" si="114"/>
        <v/>
      </c>
      <c r="DB93" s="641"/>
      <c r="DC93" s="19" t="str">
        <f t="shared" si="115"/>
        <v/>
      </c>
      <c r="DE93" s="680" t="s">
        <v>553</v>
      </c>
      <c r="DF93" s="681" t="s">
        <v>554</v>
      </c>
      <c r="DG93" s="670" t="s">
        <v>653</v>
      </c>
      <c r="DH93" s="671" t="s">
        <v>4</v>
      </c>
      <c r="DI93" s="672"/>
      <c r="DJ93" s="673">
        <v>0.54</v>
      </c>
      <c r="DK93" s="722">
        <v>0.81069999999999998</v>
      </c>
      <c r="DL93" s="682">
        <f t="shared" si="116"/>
        <v>0.438</v>
      </c>
      <c r="DM93" s="683" t="str">
        <f t="shared" si="117"/>
        <v xml:space="preserve"> </v>
      </c>
      <c r="DN93" s="684"/>
      <c r="DO93" s="676">
        <v>0.54</v>
      </c>
      <c r="DP93" s="677">
        <v>0.79090000000000005</v>
      </c>
      <c r="DQ93" s="682">
        <f t="shared" si="118"/>
        <v>0.42699999999999999</v>
      </c>
      <c r="DR93" s="679">
        <f t="shared" si="119"/>
        <v>0.42699999999999999</v>
      </c>
      <c r="DS93" s="352"/>
      <c r="DT93" s="701" t="str">
        <f t="shared" si="120"/>
        <v xml:space="preserve"> </v>
      </c>
      <c r="DU93" s="692"/>
      <c r="DV93" s="702"/>
      <c r="DX93" s="54" t="s">
        <v>458</v>
      </c>
      <c r="DY93" s="83" t="s">
        <v>91</v>
      </c>
      <c r="DZ93" s="54" t="s">
        <v>901</v>
      </c>
      <c r="EA93" s="55" t="s">
        <v>92</v>
      </c>
      <c r="EB93" s="404">
        <v>2868</v>
      </c>
      <c r="EC93" s="51"/>
      <c r="ED93" s="50">
        <f t="shared" si="121"/>
        <v>2868</v>
      </c>
      <c r="EE93" s="50"/>
      <c r="EF93" s="51"/>
      <c r="EG93" s="52">
        <f>ED93/EE94</f>
        <v>0.36382088037549154</v>
      </c>
      <c r="EH93" s="51"/>
      <c r="EI93" s="405">
        <v>0</v>
      </c>
      <c r="EJ93" s="50"/>
      <c r="EK93" s="50">
        <f>ROUND(EI92*EG93,0)</f>
        <v>1319595</v>
      </c>
      <c r="EL93" s="53"/>
      <c r="EM93" s="159"/>
      <c r="EN93" s="159"/>
      <c r="EO93" s="49"/>
      <c r="EP93" s="356"/>
      <c r="EQ93" s="356"/>
      <c r="ER93" s="356"/>
      <c r="ES93" s="302" t="s">
        <v>141</v>
      </c>
      <c r="ET93" s="301" t="s">
        <v>142</v>
      </c>
      <c r="EU93" s="303">
        <v>1584460</v>
      </c>
      <c r="EX93" s="310"/>
    </row>
    <row r="94" spans="1:154" ht="15">
      <c r="A94" s="77" t="s">
        <v>555</v>
      </c>
      <c r="B94" s="7" t="s">
        <v>556</v>
      </c>
      <c r="C94" s="218">
        <v>573</v>
      </c>
      <c r="D94" s="218">
        <v>573</v>
      </c>
      <c r="E94" s="218">
        <v>0</v>
      </c>
      <c r="F94" s="8">
        <f t="shared" si="83"/>
        <v>573</v>
      </c>
      <c r="G94" s="8"/>
      <c r="H94" s="417">
        <f t="shared" si="84"/>
        <v>573</v>
      </c>
      <c r="I94" s="12"/>
      <c r="K94" s="430" t="s">
        <v>555</v>
      </c>
      <c r="L94" s="431" t="s">
        <v>556</v>
      </c>
      <c r="M94" s="432">
        <v>350245921</v>
      </c>
      <c r="N94" s="432">
        <v>44091640</v>
      </c>
      <c r="O94" s="434">
        <f t="shared" si="122"/>
        <v>306154281</v>
      </c>
      <c r="P94" s="707">
        <v>2005</v>
      </c>
      <c r="Q94" s="436">
        <v>0.78890000000000005</v>
      </c>
      <c r="R94" s="100">
        <v>388077426</v>
      </c>
      <c r="S94" s="438">
        <f t="shared" si="123"/>
        <v>44091640</v>
      </c>
      <c r="T94" s="432">
        <v>10518296</v>
      </c>
      <c r="U94" s="432">
        <v>61149860</v>
      </c>
      <c r="V94" s="437">
        <f t="shared" si="85"/>
        <v>503837222</v>
      </c>
      <c r="X94" s="466" t="s">
        <v>555</v>
      </c>
      <c r="Y94" s="467" t="s">
        <v>556</v>
      </c>
      <c r="Z94" s="468">
        <v>503837222</v>
      </c>
      <c r="AA94" s="469">
        <f t="shared" si="86"/>
        <v>2826526.8154200003</v>
      </c>
      <c r="AB94" s="468">
        <v>834720</v>
      </c>
      <c r="AC94" s="468">
        <v>110807</v>
      </c>
      <c r="AD94" s="37">
        <f t="shared" si="87"/>
        <v>3772053.8154200003</v>
      </c>
      <c r="AE94" s="714">
        <v>573</v>
      </c>
      <c r="AF94" s="467">
        <f t="shared" si="88"/>
        <v>6583</v>
      </c>
      <c r="AG94" s="471">
        <f t="shared" si="89"/>
        <v>1.2694000000000001</v>
      </c>
      <c r="AI94" s="552" t="s">
        <v>555</v>
      </c>
      <c r="AJ94" s="553" t="s">
        <v>556</v>
      </c>
      <c r="AK94" s="541">
        <v>3706554.9765600003</v>
      </c>
      <c r="AL94" s="541">
        <v>573</v>
      </c>
      <c r="AM94" s="554">
        <f t="shared" si="90"/>
        <v>6469</v>
      </c>
      <c r="AN94" s="555">
        <f t="shared" si="91"/>
        <v>1.2694000000000001</v>
      </c>
      <c r="AO94" s="556">
        <v>6.1800000000000001E-2</v>
      </c>
      <c r="AP94" s="557">
        <v>0.7177</v>
      </c>
      <c r="AQ94" s="555">
        <f t="shared" si="92"/>
        <v>0.87290000000000001</v>
      </c>
      <c r="AR94" s="558">
        <f t="shared" si="93"/>
        <v>0.87290000000000001</v>
      </c>
      <c r="AS94" s="559">
        <f t="shared" si="94"/>
        <v>1427.75</v>
      </c>
      <c r="AT94" s="560">
        <f t="shared" si="95"/>
        <v>207.8900000000001</v>
      </c>
      <c r="AU94" s="561">
        <f t="shared" si="96"/>
        <v>119121</v>
      </c>
      <c r="AV94" s="717">
        <v>1</v>
      </c>
      <c r="AW94" s="554">
        <f t="shared" si="125"/>
        <v>119121</v>
      </c>
      <c r="AX94" s="563" t="s">
        <v>653</v>
      </c>
      <c r="AY94" s="204">
        <f t="shared" si="97"/>
        <v>0</v>
      </c>
      <c r="AZ94" s="554">
        <f t="shared" si="124"/>
        <v>119121</v>
      </c>
      <c r="BB94" s="234" t="s">
        <v>555</v>
      </c>
      <c r="BC94" s="235" t="s">
        <v>767</v>
      </c>
      <c r="BD94" s="227">
        <v>503837222</v>
      </c>
      <c r="BE94" s="718">
        <v>389.91199999999998</v>
      </c>
      <c r="BF94" s="236">
        <f t="shared" si="98"/>
        <v>1292182</v>
      </c>
      <c r="BG94" s="230">
        <f t="shared" si="99"/>
        <v>6.1800000000000001E-2</v>
      </c>
      <c r="BH94" s="231"/>
      <c r="BI94" s="232">
        <v>592</v>
      </c>
      <c r="BJ94" s="237">
        <f t="shared" si="100"/>
        <v>1.52</v>
      </c>
      <c r="BK94" s="232">
        <v>4240</v>
      </c>
      <c r="BL94" s="238">
        <f t="shared" si="101"/>
        <v>11</v>
      </c>
      <c r="BN94" s="491" t="s">
        <v>555</v>
      </c>
      <c r="BO94" s="492" t="s">
        <v>556</v>
      </c>
      <c r="BP94" s="493">
        <v>0.89780000000000004</v>
      </c>
      <c r="BQ94" s="493">
        <v>0.74260000000000004</v>
      </c>
      <c r="BR94" s="493">
        <v>0.78339999999999999</v>
      </c>
      <c r="BS94" s="126"/>
      <c r="BT94" s="494">
        <v>2005</v>
      </c>
      <c r="BU94" s="120">
        <f t="shared" si="102"/>
        <v>0.78890000000000005</v>
      </c>
      <c r="BV94" s="495"/>
      <c r="BW94" s="496">
        <v>0.74</v>
      </c>
      <c r="BX94" s="497">
        <f t="shared" si="103"/>
        <v>0.58399999999999996</v>
      </c>
      <c r="BY94" s="498">
        <f t="shared" si="104"/>
        <v>1.0657000000000001</v>
      </c>
      <c r="CA94" s="264" t="s">
        <v>555</v>
      </c>
      <c r="CB94" s="265" t="s">
        <v>767</v>
      </c>
      <c r="CC94" s="232">
        <v>22394</v>
      </c>
      <c r="CD94" s="232">
        <v>22514</v>
      </c>
      <c r="CE94" s="232">
        <v>24714</v>
      </c>
      <c r="CF94" s="266">
        <f t="shared" si="105"/>
        <v>23207.333333333332</v>
      </c>
      <c r="CG94" s="267">
        <f t="shared" si="106"/>
        <v>0.7177</v>
      </c>
      <c r="CH94" s="263"/>
      <c r="CI94" s="268">
        <f t="shared" si="107"/>
        <v>-1506.6666666666679</v>
      </c>
      <c r="CJ94" s="267">
        <f t="shared" si="108"/>
        <v>-6.0999999999999999E-2</v>
      </c>
      <c r="CL94" s="642" t="s">
        <v>555</v>
      </c>
      <c r="CM94" s="643" t="s">
        <v>767</v>
      </c>
      <c r="CN94" s="644">
        <v>0.87290000000000001</v>
      </c>
      <c r="CO94" s="636"/>
      <c r="CP94" s="645">
        <v>573</v>
      </c>
      <c r="CQ94" s="645">
        <v>547536</v>
      </c>
      <c r="CR94" s="645">
        <v>0</v>
      </c>
      <c r="CS94" s="647">
        <f t="shared" si="109"/>
        <v>547536</v>
      </c>
      <c r="CT94" s="648">
        <f t="shared" si="110"/>
        <v>955.56</v>
      </c>
      <c r="CU94" s="649"/>
      <c r="CV94" s="21">
        <f t="shared" si="111"/>
        <v>1427.75</v>
      </c>
      <c r="CW94" s="121">
        <f t="shared" si="112"/>
        <v>207.8900000000001</v>
      </c>
      <c r="CX94" s="19">
        <f t="shared" si="113"/>
        <v>0.66900000000000004</v>
      </c>
      <c r="CY94" s="14"/>
      <c r="CZ94" s="650">
        <v>0.58399999999999996</v>
      </c>
      <c r="DA94" s="653">
        <f t="shared" si="114"/>
        <v>1</v>
      </c>
      <c r="DB94" s="641"/>
      <c r="DC94" s="19">
        <f t="shared" si="115"/>
        <v>1</v>
      </c>
      <c r="DE94" s="680" t="s">
        <v>555</v>
      </c>
      <c r="DF94" s="681" t="s">
        <v>556</v>
      </c>
      <c r="DG94" s="670" t="s">
        <v>201</v>
      </c>
      <c r="DH94" s="671">
        <v>1</v>
      </c>
      <c r="DI94" s="672"/>
      <c r="DJ94" s="673">
        <v>0.74</v>
      </c>
      <c r="DK94" s="722">
        <v>0.83720000000000006</v>
      </c>
      <c r="DL94" s="682">
        <f t="shared" si="116"/>
        <v>0.62</v>
      </c>
      <c r="DM94" s="683">
        <f t="shared" si="117"/>
        <v>0.62</v>
      </c>
      <c r="DN94" s="684"/>
      <c r="DO94" s="676">
        <v>0.74</v>
      </c>
      <c r="DP94" s="677">
        <v>0.78890000000000005</v>
      </c>
      <c r="DQ94" s="682">
        <f t="shared" si="118"/>
        <v>0.58399999999999996</v>
      </c>
      <c r="DR94" s="679" t="str">
        <f t="shared" si="119"/>
        <v xml:space="preserve"> </v>
      </c>
      <c r="DS94" s="352"/>
      <c r="DT94" s="701" t="str">
        <f t="shared" si="120"/>
        <v xml:space="preserve"> </v>
      </c>
      <c r="DU94" s="692"/>
      <c r="DV94" s="702"/>
      <c r="DX94" s="60" t="s">
        <v>458</v>
      </c>
      <c r="DY94" s="84" t="s">
        <v>93</v>
      </c>
      <c r="DZ94" s="60" t="s">
        <v>901</v>
      </c>
      <c r="EA94" s="61" t="s">
        <v>94</v>
      </c>
      <c r="EB94" s="404">
        <v>1031</v>
      </c>
      <c r="EC94" s="62"/>
      <c r="ED94" s="63">
        <f t="shared" si="121"/>
        <v>1031</v>
      </c>
      <c r="EE94" s="63">
        <f>SUM(ED92:ED94)</f>
        <v>7883</v>
      </c>
      <c r="EF94" s="62"/>
      <c r="EG94" s="64">
        <f>ED94/EE94</f>
        <v>0.1307877711531143</v>
      </c>
      <c r="EH94" s="62"/>
      <c r="EI94" s="405">
        <v>0</v>
      </c>
      <c r="EJ94" s="63"/>
      <c r="EK94" s="63">
        <f>ROUND(EI92*EG94,0)+1</f>
        <v>474374</v>
      </c>
      <c r="EL94" s="65"/>
      <c r="EM94" s="160"/>
      <c r="EN94" s="160">
        <v>1</v>
      </c>
      <c r="EO94" s="128"/>
      <c r="EP94" s="356"/>
      <c r="EQ94" s="356"/>
      <c r="ER94" s="356"/>
      <c r="ES94" s="302" t="s">
        <v>528</v>
      </c>
      <c r="ET94" s="301" t="s">
        <v>529</v>
      </c>
      <c r="EU94" s="303">
        <v>4305737</v>
      </c>
      <c r="EX94" s="310"/>
    </row>
    <row r="95" spans="1:154" ht="15">
      <c r="A95" s="77" t="s">
        <v>557</v>
      </c>
      <c r="B95" s="7" t="s">
        <v>558</v>
      </c>
      <c r="C95" s="218">
        <v>40215</v>
      </c>
      <c r="D95" s="218">
        <v>41389</v>
      </c>
      <c r="E95" s="218">
        <v>0</v>
      </c>
      <c r="F95" s="8">
        <f t="shared" si="83"/>
        <v>41389</v>
      </c>
      <c r="G95" s="8"/>
      <c r="H95" s="417">
        <f t="shared" si="84"/>
        <v>41389</v>
      </c>
      <c r="I95" s="12"/>
      <c r="K95" s="430" t="s">
        <v>557</v>
      </c>
      <c r="L95" s="431" t="s">
        <v>558</v>
      </c>
      <c r="M95" s="432">
        <v>19290938252</v>
      </c>
      <c r="N95" s="432">
        <v>396626835</v>
      </c>
      <c r="O95" s="434">
        <f t="shared" si="122"/>
        <v>18894311417</v>
      </c>
      <c r="P95" s="707">
        <v>2008</v>
      </c>
      <c r="Q95" s="436">
        <v>0.96450000000000002</v>
      </c>
      <c r="R95" s="100">
        <v>19589747452</v>
      </c>
      <c r="S95" s="438">
        <f t="shared" si="123"/>
        <v>396626835</v>
      </c>
      <c r="T95" s="432">
        <v>316631697</v>
      </c>
      <c r="U95" s="432">
        <v>2908449961</v>
      </c>
      <c r="V95" s="437">
        <f t="shared" si="85"/>
        <v>23211455945</v>
      </c>
      <c r="X95" s="466" t="s">
        <v>557</v>
      </c>
      <c r="Y95" s="467" t="s">
        <v>558</v>
      </c>
      <c r="Z95" s="468">
        <v>23211455945</v>
      </c>
      <c r="AA95" s="469">
        <f t="shared" si="86"/>
        <v>130216267.85145001</v>
      </c>
      <c r="AB95" s="468">
        <v>37372054</v>
      </c>
      <c r="AC95" s="468">
        <v>915643</v>
      </c>
      <c r="AD95" s="37">
        <f t="shared" si="87"/>
        <v>168503964.85145003</v>
      </c>
      <c r="AE95" s="714">
        <v>41389</v>
      </c>
      <c r="AF95" s="467">
        <f t="shared" si="88"/>
        <v>4071</v>
      </c>
      <c r="AG95" s="471">
        <f t="shared" si="89"/>
        <v>0.78500000000000003</v>
      </c>
      <c r="AI95" s="552" t="s">
        <v>557</v>
      </c>
      <c r="AJ95" s="553" t="s">
        <v>558</v>
      </c>
      <c r="AK95" s="541">
        <v>165486475.57859999</v>
      </c>
      <c r="AL95" s="541">
        <v>41389</v>
      </c>
      <c r="AM95" s="554">
        <f t="shared" si="90"/>
        <v>3998</v>
      </c>
      <c r="AN95" s="555">
        <f t="shared" si="91"/>
        <v>0.78449999999999998</v>
      </c>
      <c r="AO95" s="556">
        <v>1.7422</v>
      </c>
      <c r="AP95" s="557">
        <v>0.96650000000000003</v>
      </c>
      <c r="AQ95" s="555">
        <f t="shared" si="92"/>
        <v>0.97130000000000005</v>
      </c>
      <c r="AR95" s="558">
        <f t="shared" si="93"/>
        <v>0.97130000000000005</v>
      </c>
      <c r="AS95" s="559">
        <f t="shared" si="94"/>
        <v>1588.7</v>
      </c>
      <c r="AT95" s="560">
        <f t="shared" si="95"/>
        <v>46.940000000000055</v>
      </c>
      <c r="AU95" s="561">
        <f t="shared" si="96"/>
        <v>1942800</v>
      </c>
      <c r="AV95" s="717">
        <v>1</v>
      </c>
      <c r="AW95" s="554">
        <f t="shared" si="125"/>
        <v>1942800</v>
      </c>
      <c r="AX95" s="563" t="s">
        <v>653</v>
      </c>
      <c r="AY95" s="204">
        <f t="shared" si="97"/>
        <v>0</v>
      </c>
      <c r="AZ95" s="554">
        <f t="shared" si="124"/>
        <v>1942800</v>
      </c>
      <c r="BB95" s="234" t="s">
        <v>557</v>
      </c>
      <c r="BC95" s="235" t="s">
        <v>768</v>
      </c>
      <c r="BD95" s="227">
        <v>23211455945</v>
      </c>
      <c r="BE95" s="718">
        <v>637.36699999999996</v>
      </c>
      <c r="BF95" s="236">
        <f t="shared" si="98"/>
        <v>36417725</v>
      </c>
      <c r="BG95" s="230">
        <f t="shared" si="99"/>
        <v>1.7422</v>
      </c>
      <c r="BH95" s="231"/>
      <c r="BI95" s="232">
        <v>40288</v>
      </c>
      <c r="BJ95" s="237">
        <f t="shared" si="100"/>
        <v>63.21</v>
      </c>
      <c r="BK95" s="232">
        <v>172087</v>
      </c>
      <c r="BL95" s="238">
        <f t="shared" si="101"/>
        <v>270</v>
      </c>
      <c r="BN95" s="491" t="s">
        <v>557</v>
      </c>
      <c r="BO95" s="492" t="s">
        <v>558</v>
      </c>
      <c r="BP95" s="493">
        <v>0.90959999999999996</v>
      </c>
      <c r="BQ95" s="493">
        <v>0.84030000000000005</v>
      </c>
      <c r="BR95" s="493">
        <v>0.96450000000000002</v>
      </c>
      <c r="BS95" s="126"/>
      <c r="BT95" s="494">
        <v>2008</v>
      </c>
      <c r="BU95" s="120">
        <f t="shared" si="102"/>
        <v>0.96450000000000002</v>
      </c>
      <c r="BV95" s="495"/>
      <c r="BW95" s="496">
        <v>0.66500000000000004</v>
      </c>
      <c r="BX95" s="497">
        <f t="shared" si="103"/>
        <v>0.64100000000000001</v>
      </c>
      <c r="BY95" s="498">
        <f t="shared" si="104"/>
        <v>1.1697</v>
      </c>
      <c r="CA95" s="264" t="s">
        <v>557</v>
      </c>
      <c r="CB95" s="265" t="s">
        <v>768</v>
      </c>
      <c r="CC95" s="232">
        <v>30198</v>
      </c>
      <c r="CD95" s="232">
        <v>31479</v>
      </c>
      <c r="CE95" s="232">
        <v>32086</v>
      </c>
      <c r="CF95" s="266">
        <f t="shared" si="105"/>
        <v>31254.333333333332</v>
      </c>
      <c r="CG95" s="267">
        <f t="shared" si="106"/>
        <v>0.96650000000000003</v>
      </c>
      <c r="CH95" s="263"/>
      <c r="CI95" s="268">
        <f t="shared" si="107"/>
        <v>-831.66666666666788</v>
      </c>
      <c r="CJ95" s="267">
        <f t="shared" si="108"/>
        <v>-2.5899999999999999E-2</v>
      </c>
      <c r="CL95" s="642" t="s">
        <v>557</v>
      </c>
      <c r="CM95" s="643" t="s">
        <v>768</v>
      </c>
      <c r="CN95" s="644">
        <v>0.97130000000000005</v>
      </c>
      <c r="CO95" s="636"/>
      <c r="CP95" s="645">
        <v>41389</v>
      </c>
      <c r="CQ95" s="645">
        <v>70864000</v>
      </c>
      <c r="CR95" s="645">
        <v>0</v>
      </c>
      <c r="CS95" s="647">
        <f t="shared" si="109"/>
        <v>70864000</v>
      </c>
      <c r="CT95" s="648">
        <f t="shared" si="110"/>
        <v>1712.15</v>
      </c>
      <c r="CU95" s="649"/>
      <c r="CV95" s="21">
        <f t="shared" si="111"/>
        <v>1588.7</v>
      </c>
      <c r="CW95" s="121">
        <f t="shared" si="112"/>
        <v>46.940000000000055</v>
      </c>
      <c r="CX95" s="19">
        <f t="shared" si="113"/>
        <v>1</v>
      </c>
      <c r="CY95" s="14"/>
      <c r="CZ95" s="650">
        <v>0.64100000000000001</v>
      </c>
      <c r="DA95" s="653">
        <f t="shared" si="114"/>
        <v>1</v>
      </c>
      <c r="DB95" s="641"/>
      <c r="DC95" s="19">
        <f t="shared" si="115"/>
        <v>1</v>
      </c>
      <c r="DE95" s="680" t="s">
        <v>557</v>
      </c>
      <c r="DF95" s="681" t="s">
        <v>558</v>
      </c>
      <c r="DG95" s="670" t="s">
        <v>201</v>
      </c>
      <c r="DH95" s="671">
        <v>1</v>
      </c>
      <c r="DI95" s="672"/>
      <c r="DJ95" s="673">
        <v>0.71109999999999995</v>
      </c>
      <c r="DK95" s="722">
        <v>0.87860000000000005</v>
      </c>
      <c r="DL95" s="682">
        <f t="shared" si="116"/>
        <v>0.625</v>
      </c>
      <c r="DM95" s="683">
        <f t="shared" si="117"/>
        <v>0.625</v>
      </c>
      <c r="DN95" s="684"/>
      <c r="DO95" s="676">
        <v>0.66500000000000004</v>
      </c>
      <c r="DP95" s="677">
        <v>0.96450000000000002</v>
      </c>
      <c r="DQ95" s="682">
        <f t="shared" si="118"/>
        <v>0.64100000000000001</v>
      </c>
      <c r="DR95" s="679" t="str">
        <f t="shared" si="119"/>
        <v xml:space="preserve"> </v>
      </c>
      <c r="DS95" s="352"/>
      <c r="DT95" s="701" t="str">
        <f t="shared" si="120"/>
        <v xml:space="preserve"> </v>
      </c>
      <c r="DU95" s="692"/>
      <c r="DV95" s="702" t="s">
        <v>911</v>
      </c>
      <c r="DX95" s="66" t="s">
        <v>460</v>
      </c>
      <c r="DY95" s="85" t="s">
        <v>460</v>
      </c>
      <c r="DZ95" s="66" t="s">
        <v>901</v>
      </c>
      <c r="EA95" s="67" t="s">
        <v>461</v>
      </c>
      <c r="EB95" s="404">
        <v>19383</v>
      </c>
      <c r="EC95" s="68"/>
      <c r="ED95" s="69">
        <f t="shared" si="121"/>
        <v>19383</v>
      </c>
      <c r="EE95" s="69">
        <f>SUM(ED95)</f>
        <v>19383</v>
      </c>
      <c r="EF95" s="68"/>
      <c r="EG95" s="70"/>
      <c r="EH95" s="68"/>
      <c r="EI95" s="405">
        <v>10189449</v>
      </c>
      <c r="EJ95" s="69"/>
      <c r="EK95" s="69">
        <f>ROUND(EI95,0)</f>
        <v>10189449</v>
      </c>
      <c r="EL95" s="69">
        <f>EK95</f>
        <v>10189449</v>
      </c>
      <c r="EM95" s="161">
        <f>EL95-EI95</f>
        <v>0</v>
      </c>
      <c r="EN95" s="161"/>
      <c r="EO95" s="129"/>
      <c r="EP95" s="356"/>
      <c r="EQ95" s="356"/>
      <c r="ER95" s="356"/>
      <c r="ES95" s="302" t="s">
        <v>530</v>
      </c>
      <c r="ET95" s="301" t="s">
        <v>534</v>
      </c>
      <c r="EU95" s="303">
        <v>16843128</v>
      </c>
      <c r="EX95" s="310"/>
    </row>
    <row r="96" spans="1:154" ht="15">
      <c r="A96" s="77" t="s">
        <v>559</v>
      </c>
      <c r="B96" s="7" t="s">
        <v>560</v>
      </c>
      <c r="C96" s="218">
        <v>7270</v>
      </c>
      <c r="D96" s="218">
        <v>7802</v>
      </c>
      <c r="E96" s="218">
        <v>0</v>
      </c>
      <c r="F96" s="8">
        <f t="shared" si="83"/>
        <v>7802</v>
      </c>
      <c r="G96" s="8"/>
      <c r="H96" s="417">
        <f t="shared" si="84"/>
        <v>7802</v>
      </c>
      <c r="I96" s="12"/>
      <c r="K96" s="430" t="s">
        <v>559</v>
      </c>
      <c r="L96" s="431" t="s">
        <v>560</v>
      </c>
      <c r="M96" s="432">
        <v>2118958330</v>
      </c>
      <c r="N96" s="432" t="s">
        <v>659</v>
      </c>
      <c r="O96" s="434">
        <f t="shared" si="122"/>
        <v>2118958330</v>
      </c>
      <c r="P96" s="707">
        <v>2008</v>
      </c>
      <c r="Q96" s="436">
        <v>1</v>
      </c>
      <c r="R96" s="100">
        <v>2118958330</v>
      </c>
      <c r="S96" s="438" t="str">
        <f t="shared" si="123"/>
        <v>NA</v>
      </c>
      <c r="T96" s="432">
        <v>81571445</v>
      </c>
      <c r="U96" s="432">
        <v>495704260</v>
      </c>
      <c r="V96" s="437">
        <f t="shared" si="85"/>
        <v>2696234035</v>
      </c>
      <c r="X96" s="466" t="s">
        <v>559</v>
      </c>
      <c r="Y96" s="467" t="s">
        <v>560</v>
      </c>
      <c r="Z96" s="468">
        <v>2696234035</v>
      </c>
      <c r="AA96" s="469">
        <f t="shared" si="86"/>
        <v>15125872.936350001</v>
      </c>
      <c r="AB96" s="468">
        <v>9741337</v>
      </c>
      <c r="AC96" s="468">
        <v>478720</v>
      </c>
      <c r="AD96" s="37">
        <f t="shared" si="87"/>
        <v>25345929.936350003</v>
      </c>
      <c r="AE96" s="714">
        <v>7802</v>
      </c>
      <c r="AF96" s="467">
        <f t="shared" si="88"/>
        <v>3249</v>
      </c>
      <c r="AG96" s="471">
        <f t="shared" si="89"/>
        <v>0.62649999999999995</v>
      </c>
      <c r="AI96" s="552" t="s">
        <v>559</v>
      </c>
      <c r="AJ96" s="553" t="s">
        <v>560</v>
      </c>
      <c r="AK96" s="541">
        <v>24995419.511799999</v>
      </c>
      <c r="AL96" s="541">
        <v>7802</v>
      </c>
      <c r="AM96" s="554">
        <f t="shared" si="90"/>
        <v>3204</v>
      </c>
      <c r="AN96" s="555">
        <f t="shared" si="91"/>
        <v>0.62870000000000004</v>
      </c>
      <c r="AO96" s="556">
        <v>0.50880000000000003</v>
      </c>
      <c r="AP96" s="557">
        <v>0.77980000000000005</v>
      </c>
      <c r="AQ96" s="555">
        <f t="shared" si="92"/>
        <v>0.69229999999999992</v>
      </c>
      <c r="AR96" s="558">
        <f t="shared" si="93"/>
        <v>0.69229999999999992</v>
      </c>
      <c r="AS96" s="559">
        <f t="shared" si="94"/>
        <v>1132.3499999999999</v>
      </c>
      <c r="AT96" s="560">
        <f t="shared" si="95"/>
        <v>503.29000000000019</v>
      </c>
      <c r="AU96" s="561">
        <f t="shared" si="96"/>
        <v>3926669</v>
      </c>
      <c r="AV96" s="717">
        <v>1</v>
      </c>
      <c r="AW96" s="554">
        <f t="shared" si="125"/>
        <v>3926669</v>
      </c>
      <c r="AX96" s="563" t="s">
        <v>653</v>
      </c>
      <c r="AY96" s="204">
        <f t="shared" si="97"/>
        <v>0</v>
      </c>
      <c r="AZ96" s="554">
        <f t="shared" si="124"/>
        <v>3926669</v>
      </c>
      <c r="BB96" s="234" t="s">
        <v>559</v>
      </c>
      <c r="BC96" s="235" t="s">
        <v>769</v>
      </c>
      <c r="BD96" s="227">
        <v>2696234035</v>
      </c>
      <c r="BE96" s="718">
        <v>253.51599999999999</v>
      </c>
      <c r="BF96" s="236">
        <f t="shared" si="98"/>
        <v>10635360</v>
      </c>
      <c r="BG96" s="230">
        <f t="shared" si="99"/>
        <v>0.50880000000000003</v>
      </c>
      <c r="BH96" s="231"/>
      <c r="BI96" s="232">
        <v>7989</v>
      </c>
      <c r="BJ96" s="237">
        <f t="shared" si="100"/>
        <v>31.51</v>
      </c>
      <c r="BK96" s="232">
        <v>43920</v>
      </c>
      <c r="BL96" s="238">
        <f t="shared" si="101"/>
        <v>173</v>
      </c>
      <c r="BN96" s="491" t="s">
        <v>559</v>
      </c>
      <c r="BO96" s="492" t="s">
        <v>560</v>
      </c>
      <c r="BP96" s="493">
        <v>0.8</v>
      </c>
      <c r="BQ96" s="493">
        <v>0.74209999999999998</v>
      </c>
      <c r="BR96" s="493">
        <v>1</v>
      </c>
      <c r="BS96" s="126"/>
      <c r="BT96" s="494">
        <v>2008</v>
      </c>
      <c r="BU96" s="120">
        <f t="shared" si="102"/>
        <v>1</v>
      </c>
      <c r="BV96" s="495"/>
      <c r="BW96" s="496">
        <v>0.79800000000000004</v>
      </c>
      <c r="BX96" s="497">
        <f t="shared" si="103"/>
        <v>0.79800000000000004</v>
      </c>
      <c r="BY96" s="498">
        <f t="shared" si="104"/>
        <v>1.4561999999999999</v>
      </c>
      <c r="CA96" s="264" t="s">
        <v>559</v>
      </c>
      <c r="CB96" s="265" t="s">
        <v>769</v>
      </c>
      <c r="CC96" s="232">
        <v>23887</v>
      </c>
      <c r="CD96" s="232">
        <v>25033</v>
      </c>
      <c r="CE96" s="232">
        <v>26730</v>
      </c>
      <c r="CF96" s="266">
        <f t="shared" si="105"/>
        <v>25216.666666666668</v>
      </c>
      <c r="CG96" s="267">
        <f t="shared" si="106"/>
        <v>0.77980000000000005</v>
      </c>
      <c r="CH96" s="263"/>
      <c r="CI96" s="268">
        <f t="shared" si="107"/>
        <v>-1513.3333333333321</v>
      </c>
      <c r="CJ96" s="267">
        <f t="shared" si="108"/>
        <v>-5.6599999999999998E-2</v>
      </c>
      <c r="CL96" s="642" t="s">
        <v>559</v>
      </c>
      <c r="CM96" s="643" t="s">
        <v>769</v>
      </c>
      <c r="CN96" s="644">
        <v>0.69229999999999992</v>
      </c>
      <c r="CO96" s="636"/>
      <c r="CP96" s="645">
        <v>7802</v>
      </c>
      <c r="CQ96" s="645">
        <v>8872433</v>
      </c>
      <c r="CR96" s="645">
        <v>0</v>
      </c>
      <c r="CS96" s="647">
        <f t="shared" si="109"/>
        <v>8872433</v>
      </c>
      <c r="CT96" s="648">
        <f t="shared" si="110"/>
        <v>1137.2</v>
      </c>
      <c r="CU96" s="649"/>
      <c r="CV96" s="21">
        <f t="shared" si="111"/>
        <v>1132.3499999999999</v>
      </c>
      <c r="CW96" s="121">
        <f t="shared" si="112"/>
        <v>503.29000000000019</v>
      </c>
      <c r="CX96" s="19">
        <f t="shared" si="113"/>
        <v>1</v>
      </c>
      <c r="CY96" s="14"/>
      <c r="CZ96" s="650">
        <v>0.79800000000000004</v>
      </c>
      <c r="DA96" s="653">
        <f t="shared" si="114"/>
        <v>1</v>
      </c>
      <c r="DB96" s="641"/>
      <c r="DC96" s="19">
        <f t="shared" si="115"/>
        <v>1</v>
      </c>
      <c r="DE96" s="680" t="s">
        <v>559</v>
      </c>
      <c r="DF96" s="681" t="s">
        <v>560</v>
      </c>
      <c r="DG96" s="670" t="s">
        <v>201</v>
      </c>
      <c r="DH96" s="671">
        <v>1</v>
      </c>
      <c r="DI96" s="672"/>
      <c r="DJ96" s="673">
        <v>0.92</v>
      </c>
      <c r="DK96" s="722">
        <v>0.76739999999999997</v>
      </c>
      <c r="DL96" s="682">
        <f t="shared" si="116"/>
        <v>0.70599999999999996</v>
      </c>
      <c r="DM96" s="683">
        <f t="shared" si="117"/>
        <v>0.70599999999999996</v>
      </c>
      <c r="DN96" s="684"/>
      <c r="DO96" s="676">
        <v>0.79800000000000004</v>
      </c>
      <c r="DP96" s="677">
        <v>1</v>
      </c>
      <c r="DQ96" s="682">
        <f t="shared" si="118"/>
        <v>0.79800000000000004</v>
      </c>
      <c r="DR96" s="679" t="str">
        <f t="shared" si="119"/>
        <v xml:space="preserve"> </v>
      </c>
      <c r="DS96" s="352"/>
      <c r="DT96" s="701" t="str">
        <f t="shared" si="120"/>
        <v xml:space="preserve"> </v>
      </c>
      <c r="DU96" s="692"/>
      <c r="DV96" s="702"/>
      <c r="DX96" s="66" t="s">
        <v>462</v>
      </c>
      <c r="DY96" s="85" t="s">
        <v>462</v>
      </c>
      <c r="DZ96" s="66" t="s">
        <v>901</v>
      </c>
      <c r="EA96" s="67" t="s">
        <v>463</v>
      </c>
      <c r="EB96" s="404">
        <v>7750</v>
      </c>
      <c r="EC96" s="68"/>
      <c r="ED96" s="69">
        <f t="shared" si="121"/>
        <v>7750</v>
      </c>
      <c r="EE96" s="69">
        <f>SUM(ED96)</f>
        <v>7750</v>
      </c>
      <c r="EF96" s="68"/>
      <c r="EG96" s="70"/>
      <c r="EH96" s="68"/>
      <c r="EI96" s="405">
        <v>0</v>
      </c>
      <c r="EJ96" s="69"/>
      <c r="EK96" s="69">
        <f>ROUND(EI96,0)</f>
        <v>0</v>
      </c>
      <c r="EL96" s="69">
        <f>EK96</f>
        <v>0</v>
      </c>
      <c r="EM96" s="161">
        <f>EL96-EI96</f>
        <v>0</v>
      </c>
      <c r="EN96" s="161"/>
      <c r="EO96" s="129"/>
      <c r="EP96" s="356"/>
      <c r="EQ96" s="356"/>
      <c r="ER96" s="356"/>
      <c r="ES96" s="302" t="s">
        <v>535</v>
      </c>
      <c r="ET96" s="301" t="s">
        <v>536</v>
      </c>
      <c r="EU96" s="303">
        <v>5523776</v>
      </c>
      <c r="EX96" s="310"/>
    </row>
    <row r="97" spans="1:154" ht="15">
      <c r="A97" s="77" t="s">
        <v>561</v>
      </c>
      <c r="B97" s="7" t="s">
        <v>636</v>
      </c>
      <c r="C97" s="218">
        <v>144856</v>
      </c>
      <c r="D97" s="218">
        <v>151341</v>
      </c>
      <c r="E97" s="218">
        <v>0</v>
      </c>
      <c r="F97" s="8">
        <f t="shared" si="83"/>
        <v>151341</v>
      </c>
      <c r="G97" s="8"/>
      <c r="H97" s="417">
        <f t="shared" si="84"/>
        <v>151341</v>
      </c>
      <c r="I97" s="12"/>
      <c r="K97" s="430" t="s">
        <v>561</v>
      </c>
      <c r="L97" s="431" t="s">
        <v>636</v>
      </c>
      <c r="M97" s="432">
        <v>99568342254</v>
      </c>
      <c r="N97" s="432">
        <v>362410940</v>
      </c>
      <c r="O97" s="434">
        <f t="shared" si="122"/>
        <v>99205931314</v>
      </c>
      <c r="P97" s="707">
        <v>2008</v>
      </c>
      <c r="Q97" s="436">
        <v>0.99909999999999999</v>
      </c>
      <c r="R97" s="100">
        <v>99295297081</v>
      </c>
      <c r="S97" s="438">
        <f t="shared" si="123"/>
        <v>362410940</v>
      </c>
      <c r="T97" s="432">
        <v>2983256554</v>
      </c>
      <c r="U97" s="432">
        <v>14168959822</v>
      </c>
      <c r="V97" s="437">
        <f t="shared" si="85"/>
        <v>116809924397</v>
      </c>
      <c r="X97" s="466" t="s">
        <v>561</v>
      </c>
      <c r="Y97" s="467" t="s">
        <v>636</v>
      </c>
      <c r="Z97" s="468">
        <v>116809924397</v>
      </c>
      <c r="AA97" s="469">
        <f t="shared" si="86"/>
        <v>655303675.8671701</v>
      </c>
      <c r="AB97" s="468">
        <v>152281146</v>
      </c>
      <c r="AC97" s="468">
        <v>3783295</v>
      </c>
      <c r="AD97" s="37">
        <f t="shared" si="87"/>
        <v>811368116.8671701</v>
      </c>
      <c r="AE97" s="714">
        <v>151341</v>
      </c>
      <c r="AF97" s="467">
        <f t="shared" si="88"/>
        <v>5361</v>
      </c>
      <c r="AG97" s="471">
        <f t="shared" si="89"/>
        <v>1.0337000000000001</v>
      </c>
      <c r="AI97" s="552" t="s">
        <v>561</v>
      </c>
      <c r="AJ97" s="553" t="s">
        <v>636</v>
      </c>
      <c r="AK97" s="541">
        <v>796182826.6955601</v>
      </c>
      <c r="AL97" s="541">
        <v>151341</v>
      </c>
      <c r="AM97" s="554">
        <f t="shared" si="90"/>
        <v>5261</v>
      </c>
      <c r="AN97" s="555">
        <f t="shared" si="91"/>
        <v>1.0324</v>
      </c>
      <c r="AO97" s="556">
        <v>6.7168999999999999</v>
      </c>
      <c r="AP97" s="557">
        <v>1.2362</v>
      </c>
      <c r="AQ97" s="555">
        <f t="shared" si="92"/>
        <v>1.7027999999999999</v>
      </c>
      <c r="AR97" s="558" t="str">
        <f t="shared" si="93"/>
        <v/>
      </c>
      <c r="AS97" s="559" t="str">
        <f t="shared" si="94"/>
        <v/>
      </c>
      <c r="AT97" s="560" t="str">
        <f t="shared" si="95"/>
        <v/>
      </c>
      <c r="AU97" s="561">
        <f t="shared" si="96"/>
        <v>0</v>
      </c>
      <c r="AV97" s="717" t="s">
        <v>4</v>
      </c>
      <c r="AW97" s="554">
        <f t="shared" si="125"/>
        <v>0</v>
      </c>
      <c r="AX97" s="563" t="s">
        <v>653</v>
      </c>
      <c r="AY97" s="204">
        <f t="shared" si="97"/>
        <v>0</v>
      </c>
      <c r="AZ97" s="554">
        <f t="shared" si="124"/>
        <v>0</v>
      </c>
      <c r="BB97" s="234" t="s">
        <v>561</v>
      </c>
      <c r="BC97" s="235" t="s">
        <v>770</v>
      </c>
      <c r="BD97" s="227">
        <v>116809924397</v>
      </c>
      <c r="BE97" s="718">
        <v>831.92399999999998</v>
      </c>
      <c r="BF97" s="236">
        <f t="shared" si="98"/>
        <v>140409370</v>
      </c>
      <c r="BG97" s="230">
        <f t="shared" si="99"/>
        <v>6.7168999999999999</v>
      </c>
      <c r="BH97" s="231"/>
      <c r="BI97" s="232">
        <v>147255</v>
      </c>
      <c r="BJ97" s="237">
        <f t="shared" si="100"/>
        <v>177.01</v>
      </c>
      <c r="BK97" s="232">
        <v>790007</v>
      </c>
      <c r="BL97" s="238">
        <f t="shared" si="101"/>
        <v>950</v>
      </c>
      <c r="BN97" s="491" t="s">
        <v>561</v>
      </c>
      <c r="BO97" s="492" t="s">
        <v>636</v>
      </c>
      <c r="BP97" s="493">
        <v>0.84470000000000001</v>
      </c>
      <c r="BQ97" s="493">
        <v>0.81320000000000003</v>
      </c>
      <c r="BR97" s="493">
        <v>0.99909999999999999</v>
      </c>
      <c r="BS97" s="126"/>
      <c r="BT97" s="494">
        <v>2008</v>
      </c>
      <c r="BU97" s="120">
        <f t="shared" si="102"/>
        <v>0.99909999999999999</v>
      </c>
      <c r="BV97" s="495"/>
      <c r="BW97" s="496">
        <v>0.53400000000000003</v>
      </c>
      <c r="BX97" s="497">
        <f t="shared" si="103"/>
        <v>0.53400000000000003</v>
      </c>
      <c r="BY97" s="498">
        <f t="shared" si="104"/>
        <v>0.97450000000000003</v>
      </c>
      <c r="CA97" s="264" t="s">
        <v>561</v>
      </c>
      <c r="CB97" s="265" t="s">
        <v>770</v>
      </c>
      <c r="CC97" s="232">
        <v>38294</v>
      </c>
      <c r="CD97" s="232">
        <v>39915</v>
      </c>
      <c r="CE97" s="232">
        <v>41714</v>
      </c>
      <c r="CF97" s="266">
        <f t="shared" si="105"/>
        <v>39974.333333333336</v>
      </c>
      <c r="CG97" s="267">
        <f t="shared" si="106"/>
        <v>1.2362</v>
      </c>
      <c r="CH97" s="263"/>
      <c r="CI97" s="268">
        <f t="shared" si="107"/>
        <v>-1739.6666666666642</v>
      </c>
      <c r="CJ97" s="267">
        <f t="shared" si="108"/>
        <v>-4.1700000000000001E-2</v>
      </c>
      <c r="CL97" s="642" t="s">
        <v>561</v>
      </c>
      <c r="CM97" s="643" t="s">
        <v>770</v>
      </c>
      <c r="CN97" s="644" t="s">
        <v>4</v>
      </c>
      <c r="CO97" s="636"/>
      <c r="CP97" s="645">
        <v>151341</v>
      </c>
      <c r="CQ97" s="645">
        <v>296964799</v>
      </c>
      <c r="CR97" s="645">
        <v>0</v>
      </c>
      <c r="CS97" s="647">
        <f t="shared" si="109"/>
        <v>296964799</v>
      </c>
      <c r="CT97" s="648">
        <f t="shared" si="110"/>
        <v>1962.22</v>
      </c>
      <c r="CU97" s="649"/>
      <c r="CV97" s="21" t="str">
        <f t="shared" si="111"/>
        <v/>
      </c>
      <c r="CW97" s="121" t="str">
        <f t="shared" si="112"/>
        <v/>
      </c>
      <c r="CX97" s="19" t="str">
        <f t="shared" si="113"/>
        <v/>
      </c>
      <c r="CY97" s="14"/>
      <c r="CZ97" s="650">
        <v>0.53400000000000003</v>
      </c>
      <c r="DA97" s="653" t="str">
        <f t="shared" si="114"/>
        <v/>
      </c>
      <c r="DB97" s="641"/>
      <c r="DC97" s="19" t="str">
        <f t="shared" si="115"/>
        <v/>
      </c>
      <c r="DE97" s="680" t="s">
        <v>561</v>
      </c>
      <c r="DF97" s="681" t="s">
        <v>636</v>
      </c>
      <c r="DG97" s="670" t="s">
        <v>653</v>
      </c>
      <c r="DH97" s="671" t="s">
        <v>4</v>
      </c>
      <c r="DI97" s="672"/>
      <c r="DJ97" s="673">
        <v>0.67800000000000005</v>
      </c>
      <c r="DK97" s="722">
        <v>0.83679999999999999</v>
      </c>
      <c r="DL97" s="682">
        <f t="shared" si="116"/>
        <v>0.56699999999999995</v>
      </c>
      <c r="DM97" s="683">
        <f t="shared" si="117"/>
        <v>0.56699999999999995</v>
      </c>
      <c r="DN97" s="684"/>
      <c r="DO97" s="676">
        <v>0.53400000000000003</v>
      </c>
      <c r="DP97" s="677">
        <v>0.99909999999999999</v>
      </c>
      <c r="DQ97" s="682">
        <f t="shared" si="118"/>
        <v>0.53400000000000003</v>
      </c>
      <c r="DR97" s="679">
        <f t="shared" si="119"/>
        <v>0.53400000000000003</v>
      </c>
      <c r="DS97" s="352"/>
      <c r="DT97" s="701" t="str">
        <f t="shared" si="120"/>
        <v xml:space="preserve"> </v>
      </c>
      <c r="DU97" s="692"/>
      <c r="DV97" s="702"/>
      <c r="DX97" s="71" t="s">
        <v>464</v>
      </c>
      <c r="DY97" s="86" t="s">
        <v>464</v>
      </c>
      <c r="DZ97" s="71" t="s">
        <v>901</v>
      </c>
      <c r="EA97" s="72" t="s">
        <v>465</v>
      </c>
      <c r="EB97" s="404">
        <v>13566</v>
      </c>
      <c r="EC97" s="56"/>
      <c r="ED97" s="57">
        <f t="shared" si="121"/>
        <v>13566</v>
      </c>
      <c r="EE97" s="57"/>
      <c r="EF97" s="56"/>
      <c r="EG97" s="73">
        <f>ED97/EE98</f>
        <v>0.98762376237623761</v>
      </c>
      <c r="EH97" s="56"/>
      <c r="EI97" s="405">
        <v>0</v>
      </c>
      <c r="EJ97" s="57"/>
      <c r="EK97" s="57">
        <f>ROUND(EI97*EG97,0)</f>
        <v>0</v>
      </c>
      <c r="EL97" s="57">
        <f>EK97+EK98</f>
        <v>0</v>
      </c>
      <c r="EM97" s="158">
        <f>EL97-EI97</f>
        <v>0</v>
      </c>
      <c r="EN97" s="158"/>
      <c r="EO97" s="58"/>
      <c r="EP97" s="356"/>
      <c r="EQ97" s="356"/>
      <c r="ER97" s="356"/>
      <c r="ES97" s="302" t="s">
        <v>537</v>
      </c>
      <c r="ET97" s="301" t="s">
        <v>205</v>
      </c>
      <c r="EU97" s="303">
        <v>4157525</v>
      </c>
      <c r="EX97" s="310"/>
    </row>
    <row r="98" spans="1:154" ht="15">
      <c r="A98" s="77" t="s">
        <v>637</v>
      </c>
      <c r="B98" s="7" t="s">
        <v>638</v>
      </c>
      <c r="C98" s="218">
        <v>2528</v>
      </c>
      <c r="D98" s="218">
        <v>2674</v>
      </c>
      <c r="E98" s="218">
        <v>0</v>
      </c>
      <c r="F98" s="8">
        <f t="shared" si="83"/>
        <v>2674</v>
      </c>
      <c r="G98" s="8"/>
      <c r="H98" s="417">
        <f t="shared" si="84"/>
        <v>2674</v>
      </c>
      <c r="I98" s="12"/>
      <c r="K98" s="430" t="s">
        <v>637</v>
      </c>
      <c r="L98" s="431" t="s">
        <v>638</v>
      </c>
      <c r="M98" s="432">
        <v>1251961610</v>
      </c>
      <c r="N98" s="432">
        <v>25262030</v>
      </c>
      <c r="O98" s="434">
        <f t="shared" si="122"/>
        <v>1226699580</v>
      </c>
      <c r="P98" s="707">
        <v>2001</v>
      </c>
      <c r="Q98" s="436">
        <v>0.52839999999999998</v>
      </c>
      <c r="R98" s="100">
        <v>2321535920</v>
      </c>
      <c r="S98" s="438">
        <f t="shared" si="123"/>
        <v>25262030</v>
      </c>
      <c r="T98" s="432">
        <v>35298156</v>
      </c>
      <c r="U98" s="432">
        <v>196546862</v>
      </c>
      <c r="V98" s="437">
        <f t="shared" si="85"/>
        <v>2578642968</v>
      </c>
      <c r="X98" s="466" t="s">
        <v>637</v>
      </c>
      <c r="Y98" s="467" t="s">
        <v>638</v>
      </c>
      <c r="Z98" s="468">
        <v>2578642968</v>
      </c>
      <c r="AA98" s="469">
        <f t="shared" si="86"/>
        <v>14466187.050480001</v>
      </c>
      <c r="AB98" s="468">
        <v>3619019</v>
      </c>
      <c r="AC98" s="468">
        <v>241162</v>
      </c>
      <c r="AD98" s="37">
        <f t="shared" si="87"/>
        <v>18326368.050480001</v>
      </c>
      <c r="AE98" s="714">
        <v>2674</v>
      </c>
      <c r="AF98" s="467">
        <f t="shared" si="88"/>
        <v>6854</v>
      </c>
      <c r="AG98" s="471">
        <f t="shared" si="89"/>
        <v>1.3216000000000001</v>
      </c>
      <c r="AI98" s="552" t="s">
        <v>637</v>
      </c>
      <c r="AJ98" s="553" t="s">
        <v>638</v>
      </c>
      <c r="AK98" s="541">
        <v>17991144.464639999</v>
      </c>
      <c r="AL98" s="541">
        <v>2674</v>
      </c>
      <c r="AM98" s="554">
        <f t="shared" si="90"/>
        <v>6728</v>
      </c>
      <c r="AN98" s="555">
        <f t="shared" si="91"/>
        <v>1.3203</v>
      </c>
      <c r="AO98" s="556">
        <v>0.28770000000000001</v>
      </c>
      <c r="AP98" s="557">
        <v>0.64129999999999998</v>
      </c>
      <c r="AQ98" s="555">
        <f t="shared" si="92"/>
        <v>0.87760000000000005</v>
      </c>
      <c r="AR98" s="558">
        <f t="shared" si="93"/>
        <v>0.87760000000000005</v>
      </c>
      <c r="AS98" s="559">
        <f t="shared" si="94"/>
        <v>1435.44</v>
      </c>
      <c r="AT98" s="560">
        <f t="shared" si="95"/>
        <v>200.20000000000005</v>
      </c>
      <c r="AU98" s="561">
        <f t="shared" si="96"/>
        <v>535335</v>
      </c>
      <c r="AV98" s="717">
        <v>0.751</v>
      </c>
      <c r="AW98" s="554">
        <f t="shared" si="125"/>
        <v>402037</v>
      </c>
      <c r="AX98" s="563" t="s">
        <v>653</v>
      </c>
      <c r="AY98" s="204">
        <f t="shared" si="97"/>
        <v>0</v>
      </c>
      <c r="AZ98" s="554">
        <f t="shared" si="124"/>
        <v>402037</v>
      </c>
      <c r="BB98" s="234" t="s">
        <v>637</v>
      </c>
      <c r="BC98" s="235" t="s">
        <v>771</v>
      </c>
      <c r="BD98" s="227">
        <v>2578642968</v>
      </c>
      <c r="BE98" s="718">
        <v>428.702</v>
      </c>
      <c r="BF98" s="236">
        <f t="shared" si="98"/>
        <v>6015001</v>
      </c>
      <c r="BG98" s="230">
        <f t="shared" si="99"/>
        <v>0.28770000000000001</v>
      </c>
      <c r="BH98" s="231"/>
      <c r="BI98" s="232">
        <v>2739</v>
      </c>
      <c r="BJ98" s="237">
        <f t="shared" si="100"/>
        <v>6.39</v>
      </c>
      <c r="BK98" s="232">
        <v>19969</v>
      </c>
      <c r="BL98" s="238">
        <f t="shared" si="101"/>
        <v>47</v>
      </c>
      <c r="BN98" s="491" t="s">
        <v>637</v>
      </c>
      <c r="BO98" s="492" t="s">
        <v>638</v>
      </c>
      <c r="BP98" s="493">
        <v>0.54310000000000003</v>
      </c>
      <c r="BQ98" s="493">
        <v>0.41420000000000001</v>
      </c>
      <c r="BR98" s="493">
        <v>0.59960000000000002</v>
      </c>
      <c r="BS98" s="126"/>
      <c r="BT98" s="494">
        <v>2001</v>
      </c>
      <c r="BU98" s="120">
        <f t="shared" si="102"/>
        <v>0.52839999999999998</v>
      </c>
      <c r="BV98" s="495"/>
      <c r="BW98" s="496">
        <v>0.92</v>
      </c>
      <c r="BX98" s="497">
        <f t="shared" si="103"/>
        <v>0.48599999999999999</v>
      </c>
      <c r="BY98" s="498">
        <f t="shared" si="104"/>
        <v>0.88690000000000002</v>
      </c>
      <c r="CA98" s="264" t="s">
        <v>637</v>
      </c>
      <c r="CB98" s="265" t="s">
        <v>771</v>
      </c>
      <c r="CC98" s="232">
        <v>19655</v>
      </c>
      <c r="CD98" s="232">
        <v>20785</v>
      </c>
      <c r="CE98" s="232">
        <v>21770</v>
      </c>
      <c r="CF98" s="266">
        <f t="shared" si="105"/>
        <v>20736.666666666668</v>
      </c>
      <c r="CG98" s="267">
        <f t="shared" si="106"/>
        <v>0.64129999999999998</v>
      </c>
      <c r="CH98" s="263"/>
      <c r="CI98" s="268">
        <f t="shared" si="107"/>
        <v>-1033.3333333333321</v>
      </c>
      <c r="CJ98" s="267">
        <f t="shared" si="108"/>
        <v>-4.7500000000000001E-2</v>
      </c>
      <c r="CL98" s="642" t="s">
        <v>637</v>
      </c>
      <c r="CM98" s="643" t="s">
        <v>771</v>
      </c>
      <c r="CN98" s="644">
        <v>0.87760000000000005</v>
      </c>
      <c r="CO98" s="636"/>
      <c r="CP98" s="645">
        <v>2674</v>
      </c>
      <c r="CQ98" s="645">
        <v>2882935</v>
      </c>
      <c r="CR98" s="645">
        <v>0</v>
      </c>
      <c r="CS98" s="647">
        <f t="shared" si="109"/>
        <v>2882935</v>
      </c>
      <c r="CT98" s="648">
        <f t="shared" si="110"/>
        <v>1078.1400000000001</v>
      </c>
      <c r="CU98" s="649"/>
      <c r="CV98" s="21">
        <f t="shared" si="111"/>
        <v>1435.44</v>
      </c>
      <c r="CW98" s="121">
        <f t="shared" si="112"/>
        <v>200.20000000000005</v>
      </c>
      <c r="CX98" s="19">
        <f t="shared" si="113"/>
        <v>0.751</v>
      </c>
      <c r="CY98" s="14"/>
      <c r="CZ98" s="650">
        <v>0.48599999999999999</v>
      </c>
      <c r="DA98" s="653" t="str">
        <f t="shared" si="114"/>
        <v/>
      </c>
      <c r="DB98" s="641"/>
      <c r="DC98" s="19">
        <f t="shared" si="115"/>
        <v>0.751</v>
      </c>
      <c r="DE98" s="680" t="s">
        <v>637</v>
      </c>
      <c r="DF98" s="681" t="s">
        <v>638</v>
      </c>
      <c r="DG98" s="670" t="s">
        <v>201</v>
      </c>
      <c r="DH98" s="671">
        <v>0.751</v>
      </c>
      <c r="DI98" s="672"/>
      <c r="DJ98" s="673">
        <v>0.84</v>
      </c>
      <c r="DK98" s="722">
        <v>0.50790000000000002</v>
      </c>
      <c r="DL98" s="682">
        <f t="shared" si="116"/>
        <v>0.42699999999999999</v>
      </c>
      <c r="DM98" s="683" t="str">
        <f t="shared" si="117"/>
        <v xml:space="preserve"> </v>
      </c>
      <c r="DN98" s="684"/>
      <c r="DO98" s="676">
        <v>0.92</v>
      </c>
      <c r="DP98" s="677">
        <v>0.52839999999999998</v>
      </c>
      <c r="DQ98" s="682">
        <f t="shared" si="118"/>
        <v>0.48599999999999999</v>
      </c>
      <c r="DR98" s="679">
        <f t="shared" si="119"/>
        <v>0.48599999999999999</v>
      </c>
      <c r="DS98" s="352"/>
      <c r="DT98" s="701" t="str">
        <f t="shared" si="120"/>
        <v xml:space="preserve"> </v>
      </c>
      <c r="DU98" s="692"/>
      <c r="DV98" s="702" t="s">
        <v>293</v>
      </c>
      <c r="DX98" s="60" t="s">
        <v>464</v>
      </c>
      <c r="DY98" s="84" t="s">
        <v>95</v>
      </c>
      <c r="DZ98" s="60" t="s">
        <v>8</v>
      </c>
      <c r="EA98" s="61" t="s">
        <v>96</v>
      </c>
      <c r="EB98" s="404">
        <v>170</v>
      </c>
      <c r="EC98" s="62"/>
      <c r="ED98" s="63">
        <f t="shared" si="121"/>
        <v>170</v>
      </c>
      <c r="EE98" s="63">
        <f>SUM(ED97:ED98)</f>
        <v>13736</v>
      </c>
      <c r="EF98" s="62"/>
      <c r="EG98" s="64">
        <f>ED98/EE98</f>
        <v>1.2376237623762377E-2</v>
      </c>
      <c r="EH98" s="62"/>
      <c r="EI98" s="405">
        <v>0</v>
      </c>
      <c r="EJ98" s="63"/>
      <c r="EK98" s="63">
        <f>ROUND(EI97*EG98,0)</f>
        <v>0</v>
      </c>
      <c r="EL98" s="65"/>
      <c r="EM98" s="160"/>
      <c r="EN98" s="160"/>
      <c r="EO98" s="128"/>
      <c r="EP98" s="356"/>
      <c r="EQ98" s="356"/>
      <c r="ER98" s="356"/>
      <c r="ES98" s="302" t="s">
        <v>539</v>
      </c>
      <c r="ET98" s="301" t="s">
        <v>540</v>
      </c>
      <c r="EU98" s="303">
        <v>2469126</v>
      </c>
      <c r="EX98" s="310"/>
    </row>
    <row r="99" spans="1:154" ht="15">
      <c r="A99" s="77" t="s">
        <v>639</v>
      </c>
      <c r="B99" s="7" t="s">
        <v>640</v>
      </c>
      <c r="C99" s="218">
        <v>1877</v>
      </c>
      <c r="D99" s="218">
        <v>1877</v>
      </c>
      <c r="E99" s="218">
        <v>0</v>
      </c>
      <c r="F99" s="8">
        <f t="shared" si="83"/>
        <v>1877</v>
      </c>
      <c r="G99" s="8"/>
      <c r="H99" s="417">
        <f t="shared" si="84"/>
        <v>1877</v>
      </c>
      <c r="I99" s="12"/>
      <c r="K99" s="430" t="s">
        <v>639</v>
      </c>
      <c r="L99" s="431" t="s">
        <v>640</v>
      </c>
      <c r="M99" s="432">
        <v>613935202</v>
      </c>
      <c r="N99" s="432">
        <v>105633370</v>
      </c>
      <c r="O99" s="434">
        <f t="shared" si="122"/>
        <v>508301832</v>
      </c>
      <c r="P99" s="707">
        <v>2005</v>
      </c>
      <c r="Q99" s="436">
        <v>0.86170000000000002</v>
      </c>
      <c r="R99" s="100">
        <v>589882595</v>
      </c>
      <c r="S99" s="438">
        <f t="shared" si="123"/>
        <v>105633370</v>
      </c>
      <c r="T99" s="432">
        <v>28693570</v>
      </c>
      <c r="U99" s="432">
        <v>141142683</v>
      </c>
      <c r="V99" s="437">
        <f t="shared" si="85"/>
        <v>865352218</v>
      </c>
      <c r="X99" s="466" t="s">
        <v>639</v>
      </c>
      <c r="Y99" s="467" t="s">
        <v>640</v>
      </c>
      <c r="Z99" s="468">
        <v>865352218</v>
      </c>
      <c r="AA99" s="469">
        <f t="shared" si="86"/>
        <v>4854625.9429800007</v>
      </c>
      <c r="AB99" s="468">
        <v>2657591</v>
      </c>
      <c r="AC99" s="468">
        <v>117999</v>
      </c>
      <c r="AD99" s="37">
        <f t="shared" si="87"/>
        <v>7630215.9429800007</v>
      </c>
      <c r="AE99" s="714">
        <v>1877</v>
      </c>
      <c r="AF99" s="467">
        <f t="shared" si="88"/>
        <v>4065</v>
      </c>
      <c r="AG99" s="471">
        <f t="shared" si="89"/>
        <v>0.78380000000000005</v>
      </c>
      <c r="AI99" s="552" t="s">
        <v>639</v>
      </c>
      <c r="AJ99" s="553" t="s">
        <v>640</v>
      </c>
      <c r="AK99" s="541">
        <v>7517720.1546400003</v>
      </c>
      <c r="AL99" s="541">
        <v>1877</v>
      </c>
      <c r="AM99" s="554">
        <f t="shared" si="90"/>
        <v>4005</v>
      </c>
      <c r="AN99" s="555">
        <f t="shared" si="91"/>
        <v>0.78590000000000004</v>
      </c>
      <c r="AO99" s="556">
        <v>0.1188</v>
      </c>
      <c r="AP99" s="557">
        <v>0.76880000000000004</v>
      </c>
      <c r="AQ99" s="555">
        <f t="shared" si="92"/>
        <v>0.71070000000000011</v>
      </c>
      <c r="AR99" s="558">
        <f t="shared" si="93"/>
        <v>0.71070000000000011</v>
      </c>
      <c r="AS99" s="559">
        <f t="shared" si="94"/>
        <v>1162.45</v>
      </c>
      <c r="AT99" s="560">
        <f t="shared" si="95"/>
        <v>473.19000000000005</v>
      </c>
      <c r="AU99" s="561">
        <f t="shared" si="96"/>
        <v>888178</v>
      </c>
      <c r="AV99" s="717">
        <v>1</v>
      </c>
      <c r="AW99" s="554">
        <f t="shared" si="125"/>
        <v>888178</v>
      </c>
      <c r="AX99" s="563" t="s">
        <v>653</v>
      </c>
      <c r="AY99" s="204">
        <f t="shared" si="97"/>
        <v>0</v>
      </c>
      <c r="AZ99" s="554">
        <f t="shared" si="124"/>
        <v>888178</v>
      </c>
      <c r="BB99" s="234" t="s">
        <v>639</v>
      </c>
      <c r="BC99" s="235" t="s">
        <v>772</v>
      </c>
      <c r="BD99" s="227">
        <v>865352218</v>
      </c>
      <c r="BE99" s="718">
        <v>348.464</v>
      </c>
      <c r="BF99" s="236">
        <f t="shared" si="98"/>
        <v>2483333</v>
      </c>
      <c r="BG99" s="230">
        <f t="shared" si="99"/>
        <v>0.1188</v>
      </c>
      <c r="BH99" s="231"/>
      <c r="BI99" s="232">
        <v>1962</v>
      </c>
      <c r="BJ99" s="237">
        <f t="shared" si="100"/>
        <v>5.63</v>
      </c>
      <c r="BK99" s="232">
        <v>13360</v>
      </c>
      <c r="BL99" s="238">
        <f t="shared" si="101"/>
        <v>38</v>
      </c>
      <c r="BN99" s="491" t="s">
        <v>639</v>
      </c>
      <c r="BO99" s="492" t="s">
        <v>640</v>
      </c>
      <c r="BP99" s="493">
        <v>0.94679999999999997</v>
      </c>
      <c r="BQ99" s="493">
        <v>0.82069999999999999</v>
      </c>
      <c r="BR99" s="493">
        <v>0.86070000000000002</v>
      </c>
      <c r="BS99" s="126"/>
      <c r="BT99" s="494">
        <v>2005</v>
      </c>
      <c r="BU99" s="120">
        <f t="shared" si="102"/>
        <v>0.86170000000000002</v>
      </c>
      <c r="BV99" s="495"/>
      <c r="BW99" s="496">
        <v>0.79</v>
      </c>
      <c r="BX99" s="497">
        <f t="shared" si="103"/>
        <v>0.68100000000000005</v>
      </c>
      <c r="BY99" s="498">
        <f t="shared" si="104"/>
        <v>1.2426999999999999</v>
      </c>
      <c r="CA99" s="264" t="s">
        <v>639</v>
      </c>
      <c r="CB99" s="265" t="s">
        <v>772</v>
      </c>
      <c r="CC99" s="232">
        <v>23522</v>
      </c>
      <c r="CD99" s="232">
        <v>24735</v>
      </c>
      <c r="CE99" s="232">
        <v>26323</v>
      </c>
      <c r="CF99" s="266">
        <f t="shared" si="105"/>
        <v>24860</v>
      </c>
      <c r="CG99" s="267">
        <f t="shared" si="106"/>
        <v>0.76880000000000004</v>
      </c>
      <c r="CH99" s="263"/>
      <c r="CI99" s="268">
        <f t="shared" si="107"/>
        <v>-1463</v>
      </c>
      <c r="CJ99" s="267">
        <f t="shared" si="108"/>
        <v>-5.5599999999999997E-2</v>
      </c>
      <c r="CL99" s="642" t="s">
        <v>639</v>
      </c>
      <c r="CM99" s="643" t="s">
        <v>772</v>
      </c>
      <c r="CN99" s="644">
        <v>0.71070000000000011</v>
      </c>
      <c r="CO99" s="636"/>
      <c r="CP99" s="645">
        <v>1877</v>
      </c>
      <c r="CQ99" s="645">
        <v>1609332</v>
      </c>
      <c r="CR99" s="645">
        <v>0</v>
      </c>
      <c r="CS99" s="647">
        <f t="shared" si="109"/>
        <v>1609332</v>
      </c>
      <c r="CT99" s="648">
        <f t="shared" si="110"/>
        <v>857.4</v>
      </c>
      <c r="CU99" s="649"/>
      <c r="CV99" s="21">
        <f t="shared" si="111"/>
        <v>1162.45</v>
      </c>
      <c r="CW99" s="121">
        <f t="shared" si="112"/>
        <v>473.19000000000005</v>
      </c>
      <c r="CX99" s="19">
        <f t="shared" si="113"/>
        <v>0.73799999999999999</v>
      </c>
      <c r="CY99" s="14"/>
      <c r="CZ99" s="650">
        <v>0.68100000000000005</v>
      </c>
      <c r="DA99" s="653">
        <f t="shared" si="114"/>
        <v>1</v>
      </c>
      <c r="DB99" s="641"/>
      <c r="DC99" s="19">
        <f t="shared" si="115"/>
        <v>1</v>
      </c>
      <c r="DE99" s="680" t="s">
        <v>639</v>
      </c>
      <c r="DF99" s="681" t="s">
        <v>640</v>
      </c>
      <c r="DG99" s="670" t="s">
        <v>201</v>
      </c>
      <c r="DH99" s="671">
        <v>1</v>
      </c>
      <c r="DI99" s="672"/>
      <c r="DJ99" s="673">
        <v>0.79</v>
      </c>
      <c r="DK99" s="722">
        <v>0.89259999999999995</v>
      </c>
      <c r="DL99" s="682">
        <f t="shared" si="116"/>
        <v>0.70499999999999996</v>
      </c>
      <c r="DM99" s="683">
        <f t="shared" si="117"/>
        <v>0.70499999999999996</v>
      </c>
      <c r="DN99" s="684"/>
      <c r="DO99" s="676">
        <v>0.79</v>
      </c>
      <c r="DP99" s="677">
        <v>0.86170000000000002</v>
      </c>
      <c r="DQ99" s="682">
        <f t="shared" si="118"/>
        <v>0.68100000000000005</v>
      </c>
      <c r="DR99" s="679" t="str">
        <f t="shared" si="119"/>
        <v xml:space="preserve"> </v>
      </c>
      <c r="DS99" s="352"/>
      <c r="DT99" s="701" t="str">
        <f t="shared" si="120"/>
        <v xml:space="preserve"> </v>
      </c>
      <c r="DU99" s="692"/>
      <c r="DV99" s="702"/>
      <c r="DX99" s="66" t="s">
        <v>466</v>
      </c>
      <c r="DY99" s="85" t="s">
        <v>466</v>
      </c>
      <c r="DZ99" s="66" t="s">
        <v>901</v>
      </c>
      <c r="EA99" s="67" t="s">
        <v>467</v>
      </c>
      <c r="EB99" s="404">
        <v>3124</v>
      </c>
      <c r="EC99" s="68"/>
      <c r="ED99" s="69">
        <f t="shared" si="121"/>
        <v>3124</v>
      </c>
      <c r="EE99" s="69">
        <f>SUM(ED99)</f>
        <v>3124</v>
      </c>
      <c r="EF99" s="68"/>
      <c r="EG99" s="70"/>
      <c r="EH99" s="68"/>
      <c r="EI99" s="405">
        <v>1529354</v>
      </c>
      <c r="EJ99" s="69"/>
      <c r="EK99" s="69">
        <f>ROUND(EI99,0)</f>
        <v>1529354</v>
      </c>
      <c r="EL99" s="69">
        <f>EK99</f>
        <v>1529354</v>
      </c>
      <c r="EM99" s="161">
        <f>EL99-EI99</f>
        <v>0</v>
      </c>
      <c r="EN99" s="161"/>
      <c r="EO99" s="129"/>
      <c r="EP99" s="356"/>
      <c r="EQ99" s="356"/>
      <c r="ER99" s="356"/>
      <c r="ES99" s="302" t="s">
        <v>541</v>
      </c>
      <c r="ET99" s="301" t="s">
        <v>542</v>
      </c>
      <c r="EU99" s="303">
        <v>5014730</v>
      </c>
      <c r="EX99" s="310"/>
    </row>
    <row r="100" spans="1:154" ht="15">
      <c r="A100" s="77" t="s">
        <v>641</v>
      </c>
      <c r="B100" s="7" t="s">
        <v>642</v>
      </c>
      <c r="C100" s="218">
        <v>4342</v>
      </c>
      <c r="D100" s="218">
        <v>4491</v>
      </c>
      <c r="E100" s="218">
        <v>0</v>
      </c>
      <c r="F100" s="8">
        <f t="shared" si="83"/>
        <v>4491</v>
      </c>
      <c r="G100" s="8"/>
      <c r="H100" s="417">
        <f t="shared" si="84"/>
        <v>4491</v>
      </c>
      <c r="I100" s="12"/>
      <c r="K100" s="430" t="s">
        <v>641</v>
      </c>
      <c r="L100" s="431" t="s">
        <v>642</v>
      </c>
      <c r="M100" s="432">
        <v>7973487394</v>
      </c>
      <c r="N100" s="432">
        <v>111790275</v>
      </c>
      <c r="O100" s="434">
        <f t="shared" si="122"/>
        <v>7861697119</v>
      </c>
      <c r="P100" s="707">
        <v>2006</v>
      </c>
      <c r="Q100" s="436">
        <v>0.83460000000000001</v>
      </c>
      <c r="R100" s="100">
        <v>9419718571</v>
      </c>
      <c r="S100" s="438">
        <f t="shared" si="123"/>
        <v>111790275</v>
      </c>
      <c r="T100" s="432">
        <v>75488844</v>
      </c>
      <c r="U100" s="432">
        <v>589131036</v>
      </c>
      <c r="V100" s="437">
        <f t="shared" si="85"/>
        <v>10196128726</v>
      </c>
      <c r="X100" s="466" t="s">
        <v>641</v>
      </c>
      <c r="Y100" s="467" t="s">
        <v>642</v>
      </c>
      <c r="Z100" s="468">
        <v>10196128726</v>
      </c>
      <c r="AA100" s="469">
        <f t="shared" si="86"/>
        <v>57200282.152860001</v>
      </c>
      <c r="AB100" s="468">
        <v>12096217</v>
      </c>
      <c r="AC100" s="468">
        <v>341887</v>
      </c>
      <c r="AD100" s="37">
        <f t="shared" si="87"/>
        <v>69638386.152860001</v>
      </c>
      <c r="AE100" s="714">
        <v>4491</v>
      </c>
      <c r="AF100" s="467">
        <f t="shared" si="88"/>
        <v>15506</v>
      </c>
      <c r="AG100" s="471">
        <f t="shared" si="89"/>
        <v>2.99</v>
      </c>
      <c r="AI100" s="552" t="s">
        <v>641</v>
      </c>
      <c r="AJ100" s="553" t="s">
        <v>642</v>
      </c>
      <c r="AK100" s="541">
        <v>68312889.418480009</v>
      </c>
      <c r="AL100" s="541">
        <v>4491</v>
      </c>
      <c r="AM100" s="554">
        <f t="shared" si="90"/>
        <v>15211</v>
      </c>
      <c r="AN100" s="555">
        <f t="shared" si="91"/>
        <v>2.9849000000000001</v>
      </c>
      <c r="AO100" s="556">
        <v>1.5608</v>
      </c>
      <c r="AP100" s="557">
        <v>0.89680000000000004</v>
      </c>
      <c r="AQ100" s="555">
        <f t="shared" si="92"/>
        <v>1.7984999999999998</v>
      </c>
      <c r="AR100" s="558" t="str">
        <f t="shared" si="93"/>
        <v/>
      </c>
      <c r="AS100" s="559" t="str">
        <f t="shared" si="94"/>
        <v/>
      </c>
      <c r="AT100" s="560" t="str">
        <f t="shared" si="95"/>
        <v/>
      </c>
      <c r="AU100" s="561">
        <f t="shared" si="96"/>
        <v>0</v>
      </c>
      <c r="AV100" s="717" t="s">
        <v>4</v>
      </c>
      <c r="AW100" s="554">
        <f t="shared" si="125"/>
        <v>0</v>
      </c>
      <c r="AX100" s="563" t="s">
        <v>653</v>
      </c>
      <c r="AY100" s="204">
        <f t="shared" si="97"/>
        <v>0</v>
      </c>
      <c r="AZ100" s="554">
        <f t="shared" si="124"/>
        <v>0</v>
      </c>
      <c r="BB100" s="234" t="s">
        <v>641</v>
      </c>
      <c r="BC100" s="235" t="s">
        <v>773</v>
      </c>
      <c r="BD100" s="227">
        <v>10196128726</v>
      </c>
      <c r="BE100" s="718">
        <v>312.50900000000001</v>
      </c>
      <c r="BF100" s="236">
        <f t="shared" si="98"/>
        <v>32626672</v>
      </c>
      <c r="BG100" s="230">
        <f t="shared" si="99"/>
        <v>1.5608</v>
      </c>
      <c r="BH100" s="231"/>
      <c r="BI100" s="232">
        <v>4580</v>
      </c>
      <c r="BJ100" s="237">
        <f t="shared" si="100"/>
        <v>14.66</v>
      </c>
      <c r="BK100" s="232">
        <v>43410</v>
      </c>
      <c r="BL100" s="238">
        <f t="shared" si="101"/>
        <v>139</v>
      </c>
      <c r="BN100" s="491" t="s">
        <v>641</v>
      </c>
      <c r="BO100" s="492" t="s">
        <v>642</v>
      </c>
      <c r="BP100" s="493">
        <v>0.97529999999999994</v>
      </c>
      <c r="BQ100" s="493">
        <v>0.84030000000000005</v>
      </c>
      <c r="BR100" s="493">
        <v>0.78380000000000005</v>
      </c>
      <c r="BS100" s="126"/>
      <c r="BT100" s="494">
        <v>2006</v>
      </c>
      <c r="BU100" s="120">
        <f t="shared" si="102"/>
        <v>0.83460000000000001</v>
      </c>
      <c r="BV100" s="495"/>
      <c r="BW100" s="496">
        <v>0.313</v>
      </c>
      <c r="BX100" s="497">
        <f t="shared" si="103"/>
        <v>0.26100000000000001</v>
      </c>
      <c r="BY100" s="498">
        <f t="shared" si="104"/>
        <v>0.4763</v>
      </c>
      <c r="CA100" s="264" t="s">
        <v>641</v>
      </c>
      <c r="CB100" s="265" t="s">
        <v>773</v>
      </c>
      <c r="CC100" s="232">
        <v>27629</v>
      </c>
      <c r="CD100" s="232">
        <v>28802</v>
      </c>
      <c r="CE100" s="232">
        <v>30568</v>
      </c>
      <c r="CF100" s="266">
        <f t="shared" si="105"/>
        <v>28999.666666666668</v>
      </c>
      <c r="CG100" s="267">
        <f t="shared" si="106"/>
        <v>0.89680000000000004</v>
      </c>
      <c r="CH100" s="263"/>
      <c r="CI100" s="268">
        <f t="shared" si="107"/>
        <v>-1568.3333333333321</v>
      </c>
      <c r="CJ100" s="267">
        <f t="shared" si="108"/>
        <v>-5.1299999999999998E-2</v>
      </c>
      <c r="CL100" s="642" t="s">
        <v>641</v>
      </c>
      <c r="CM100" s="643" t="s">
        <v>773</v>
      </c>
      <c r="CN100" s="644" t="s">
        <v>4</v>
      </c>
      <c r="CO100" s="636"/>
      <c r="CP100" s="645">
        <v>4491</v>
      </c>
      <c r="CQ100" s="645">
        <v>10572168</v>
      </c>
      <c r="CR100" s="645">
        <v>0</v>
      </c>
      <c r="CS100" s="647">
        <f t="shared" si="109"/>
        <v>10572168</v>
      </c>
      <c r="CT100" s="648">
        <f t="shared" si="110"/>
        <v>2354.08</v>
      </c>
      <c r="CU100" s="649"/>
      <c r="CV100" s="21" t="str">
        <f t="shared" si="111"/>
        <v/>
      </c>
      <c r="CW100" s="121" t="str">
        <f t="shared" si="112"/>
        <v/>
      </c>
      <c r="CX100" s="19" t="str">
        <f t="shared" si="113"/>
        <v/>
      </c>
      <c r="CY100" s="14"/>
      <c r="CZ100" s="650">
        <v>0.26100000000000001</v>
      </c>
      <c r="DA100" s="653" t="str">
        <f t="shared" si="114"/>
        <v/>
      </c>
      <c r="DB100" s="641"/>
      <c r="DC100" s="19" t="str">
        <f t="shared" si="115"/>
        <v/>
      </c>
      <c r="DE100" s="680" t="s">
        <v>641</v>
      </c>
      <c r="DF100" s="681" t="s">
        <v>642</v>
      </c>
      <c r="DG100" s="670" t="s">
        <v>653</v>
      </c>
      <c r="DH100" s="671" t="s">
        <v>4</v>
      </c>
      <c r="DI100" s="672"/>
      <c r="DJ100" s="673">
        <v>0.313</v>
      </c>
      <c r="DK100" s="722">
        <v>0.88529999999999998</v>
      </c>
      <c r="DL100" s="682">
        <f t="shared" si="116"/>
        <v>0.27700000000000002</v>
      </c>
      <c r="DM100" s="683" t="str">
        <f t="shared" si="117"/>
        <v xml:space="preserve"> </v>
      </c>
      <c r="DN100" s="684"/>
      <c r="DO100" s="676">
        <v>0.313</v>
      </c>
      <c r="DP100" s="677">
        <v>0.83460000000000001</v>
      </c>
      <c r="DQ100" s="682">
        <f t="shared" si="118"/>
        <v>0.26100000000000001</v>
      </c>
      <c r="DR100" s="679">
        <f t="shared" si="119"/>
        <v>0.26100000000000001</v>
      </c>
      <c r="DS100" s="352"/>
      <c r="DT100" s="701" t="str">
        <f t="shared" si="120"/>
        <v xml:space="preserve"> </v>
      </c>
      <c r="DU100" s="692"/>
      <c r="DV100" s="702"/>
      <c r="DX100" s="66" t="s">
        <v>468</v>
      </c>
      <c r="DY100" s="85" t="s">
        <v>468</v>
      </c>
      <c r="DZ100" s="66" t="s">
        <v>901</v>
      </c>
      <c r="EA100" s="67" t="s">
        <v>469</v>
      </c>
      <c r="EB100" s="404">
        <v>7991</v>
      </c>
      <c r="EC100" s="68"/>
      <c r="ED100" s="69">
        <f t="shared" si="121"/>
        <v>7991</v>
      </c>
      <c r="EE100" s="69">
        <f>SUM(ED100)</f>
        <v>7991</v>
      </c>
      <c r="EF100" s="68"/>
      <c r="EG100" s="70"/>
      <c r="EH100" s="68"/>
      <c r="EI100" s="405">
        <v>5505240</v>
      </c>
      <c r="EJ100" s="69"/>
      <c r="EK100" s="69">
        <f>ROUND(EI100,0)</f>
        <v>5505240</v>
      </c>
      <c r="EL100" s="69">
        <f>EK100</f>
        <v>5505240</v>
      </c>
      <c r="EM100" s="161">
        <f>EL100-EI100</f>
        <v>0</v>
      </c>
      <c r="EN100" s="161"/>
      <c r="EO100" s="129"/>
      <c r="EP100" s="356"/>
      <c r="EQ100" s="356"/>
      <c r="ER100" s="356"/>
      <c r="ES100" s="302" t="s">
        <v>149</v>
      </c>
      <c r="ET100" s="301" t="s">
        <v>150</v>
      </c>
      <c r="EU100" s="303">
        <v>1789889</v>
      </c>
      <c r="EX100" s="310"/>
    </row>
    <row r="101" spans="1:154" ht="15">
      <c r="A101" s="77" t="s">
        <v>643</v>
      </c>
      <c r="B101" s="7" t="s">
        <v>644</v>
      </c>
      <c r="C101" s="218">
        <v>19335</v>
      </c>
      <c r="D101" s="218">
        <v>19493</v>
      </c>
      <c r="E101" s="218">
        <v>0</v>
      </c>
      <c r="F101" s="8">
        <f t="shared" si="83"/>
        <v>19493</v>
      </c>
      <c r="G101" s="8"/>
      <c r="H101" s="417">
        <f t="shared" si="84"/>
        <v>19493</v>
      </c>
      <c r="I101" s="12"/>
      <c r="K101" s="430" t="s">
        <v>643</v>
      </c>
      <c r="L101" s="431" t="s">
        <v>644</v>
      </c>
      <c r="M101" s="432">
        <v>4702595136</v>
      </c>
      <c r="N101" s="432" t="s">
        <v>659</v>
      </c>
      <c r="O101" s="434">
        <f t="shared" si="122"/>
        <v>4702595136</v>
      </c>
      <c r="P101" s="707">
        <v>2003</v>
      </c>
      <c r="Q101" s="436">
        <v>0.85860000000000003</v>
      </c>
      <c r="R101" s="100">
        <v>5477050007</v>
      </c>
      <c r="S101" s="438" t="str">
        <f t="shared" si="123"/>
        <v>NA</v>
      </c>
      <c r="T101" s="432">
        <v>318151503</v>
      </c>
      <c r="U101" s="432">
        <v>1419290853</v>
      </c>
      <c r="V101" s="437">
        <f t="shared" si="85"/>
        <v>7214492363</v>
      </c>
      <c r="X101" s="466" t="s">
        <v>643</v>
      </c>
      <c r="Y101" s="467" t="s">
        <v>644</v>
      </c>
      <c r="Z101" s="468">
        <v>7214492363</v>
      </c>
      <c r="AA101" s="469">
        <f t="shared" si="86"/>
        <v>40473302.156430006</v>
      </c>
      <c r="AB101" s="468">
        <v>22547122</v>
      </c>
      <c r="AC101" s="468">
        <v>846703</v>
      </c>
      <c r="AD101" s="37">
        <f t="shared" si="87"/>
        <v>63867127.156430006</v>
      </c>
      <c r="AE101" s="714">
        <v>19493</v>
      </c>
      <c r="AF101" s="467">
        <f t="shared" si="88"/>
        <v>3276</v>
      </c>
      <c r="AG101" s="471">
        <f t="shared" si="89"/>
        <v>0.63170000000000004</v>
      </c>
      <c r="AI101" s="552" t="s">
        <v>643</v>
      </c>
      <c r="AJ101" s="553" t="s">
        <v>644</v>
      </c>
      <c r="AK101" s="541">
        <v>62929243.149240002</v>
      </c>
      <c r="AL101" s="541">
        <v>19493</v>
      </c>
      <c r="AM101" s="554">
        <f t="shared" si="90"/>
        <v>3228</v>
      </c>
      <c r="AN101" s="555">
        <f t="shared" si="91"/>
        <v>0.63339999999999996</v>
      </c>
      <c r="AO101" s="556">
        <v>0.62460000000000004</v>
      </c>
      <c r="AP101" s="557">
        <v>0.84970000000000001</v>
      </c>
      <c r="AQ101" s="555">
        <f t="shared" si="92"/>
        <v>0.74080000000000001</v>
      </c>
      <c r="AR101" s="558">
        <f t="shared" si="93"/>
        <v>0.74080000000000001</v>
      </c>
      <c r="AS101" s="559">
        <f t="shared" si="94"/>
        <v>1211.68</v>
      </c>
      <c r="AT101" s="560">
        <f t="shared" si="95"/>
        <v>423.96000000000004</v>
      </c>
      <c r="AU101" s="561">
        <f t="shared" si="96"/>
        <v>8264252</v>
      </c>
      <c r="AV101" s="717">
        <v>1</v>
      </c>
      <c r="AW101" s="554">
        <f t="shared" si="125"/>
        <v>8264252</v>
      </c>
      <c r="AX101" s="563" t="s">
        <v>653</v>
      </c>
      <c r="AY101" s="204">
        <f t="shared" si="97"/>
        <v>0</v>
      </c>
      <c r="AZ101" s="554">
        <f t="shared" si="124"/>
        <v>8264252</v>
      </c>
      <c r="BB101" s="234" t="s">
        <v>643</v>
      </c>
      <c r="BC101" s="235" t="s">
        <v>774</v>
      </c>
      <c r="BD101" s="227">
        <v>7214492363</v>
      </c>
      <c r="BE101" s="718">
        <v>552.56899999999996</v>
      </c>
      <c r="BF101" s="236">
        <f t="shared" si="98"/>
        <v>13056274</v>
      </c>
      <c r="BG101" s="230">
        <f t="shared" si="99"/>
        <v>0.62460000000000004</v>
      </c>
      <c r="BH101" s="231"/>
      <c r="BI101" s="232">
        <v>19356</v>
      </c>
      <c r="BJ101" s="237">
        <f t="shared" si="100"/>
        <v>35.03</v>
      </c>
      <c r="BK101" s="232">
        <v>114930</v>
      </c>
      <c r="BL101" s="238">
        <f t="shared" si="101"/>
        <v>208</v>
      </c>
      <c r="BN101" s="491" t="s">
        <v>643</v>
      </c>
      <c r="BO101" s="492" t="s">
        <v>644</v>
      </c>
      <c r="BP101" s="493">
        <v>0.9083</v>
      </c>
      <c r="BQ101" s="493">
        <v>0.87949999999999995</v>
      </c>
      <c r="BR101" s="493">
        <v>0.82809999999999995</v>
      </c>
      <c r="BS101" s="126"/>
      <c r="BT101" s="494">
        <v>2003</v>
      </c>
      <c r="BU101" s="120">
        <f t="shared" si="102"/>
        <v>0.85860000000000003</v>
      </c>
      <c r="BV101" s="495"/>
      <c r="BW101" s="496">
        <v>0.76400000000000001</v>
      </c>
      <c r="BX101" s="497">
        <f t="shared" si="103"/>
        <v>0.65600000000000003</v>
      </c>
      <c r="BY101" s="498">
        <f t="shared" si="104"/>
        <v>1.1971000000000001</v>
      </c>
      <c r="CA101" s="264" t="s">
        <v>643</v>
      </c>
      <c r="CB101" s="265" t="s">
        <v>774</v>
      </c>
      <c r="CC101" s="232">
        <v>26071</v>
      </c>
      <c r="CD101" s="232">
        <v>27386</v>
      </c>
      <c r="CE101" s="232">
        <v>28974</v>
      </c>
      <c r="CF101" s="266">
        <f t="shared" si="105"/>
        <v>27477</v>
      </c>
      <c r="CG101" s="267">
        <f t="shared" si="106"/>
        <v>0.84970000000000001</v>
      </c>
      <c r="CH101" s="263"/>
      <c r="CI101" s="268">
        <f t="shared" si="107"/>
        <v>-1497</v>
      </c>
      <c r="CJ101" s="267">
        <f t="shared" si="108"/>
        <v>-5.1700000000000003E-2</v>
      </c>
      <c r="CL101" s="642" t="s">
        <v>643</v>
      </c>
      <c r="CM101" s="643" t="s">
        <v>774</v>
      </c>
      <c r="CN101" s="644">
        <v>0.74080000000000001</v>
      </c>
      <c r="CO101" s="636"/>
      <c r="CP101" s="645">
        <v>19493</v>
      </c>
      <c r="CQ101" s="645">
        <v>18619753</v>
      </c>
      <c r="CR101" s="645">
        <v>0</v>
      </c>
      <c r="CS101" s="647">
        <f t="shared" si="109"/>
        <v>18619753</v>
      </c>
      <c r="CT101" s="648">
        <f t="shared" si="110"/>
        <v>955.2</v>
      </c>
      <c r="CU101" s="649"/>
      <c r="CV101" s="21">
        <f t="shared" si="111"/>
        <v>1211.68</v>
      </c>
      <c r="CW101" s="121">
        <f t="shared" si="112"/>
        <v>423.96000000000004</v>
      </c>
      <c r="CX101" s="19">
        <f t="shared" si="113"/>
        <v>0.78800000000000003</v>
      </c>
      <c r="CY101" s="14"/>
      <c r="CZ101" s="650">
        <v>0.65600000000000003</v>
      </c>
      <c r="DA101" s="653">
        <f t="shared" si="114"/>
        <v>1</v>
      </c>
      <c r="DB101" s="641"/>
      <c r="DC101" s="19">
        <f t="shared" si="115"/>
        <v>1</v>
      </c>
      <c r="DE101" s="680" t="s">
        <v>643</v>
      </c>
      <c r="DF101" s="681" t="s">
        <v>644</v>
      </c>
      <c r="DG101" s="670" t="s">
        <v>201</v>
      </c>
      <c r="DH101" s="671">
        <v>1</v>
      </c>
      <c r="DI101" s="672"/>
      <c r="DJ101" s="673">
        <v>0.76400000000000001</v>
      </c>
      <c r="DK101" s="722">
        <v>0.90010000000000001</v>
      </c>
      <c r="DL101" s="682">
        <f t="shared" si="116"/>
        <v>0.68799999999999994</v>
      </c>
      <c r="DM101" s="683">
        <f t="shared" si="117"/>
        <v>0.68799999999999994</v>
      </c>
      <c r="DN101" s="684"/>
      <c r="DO101" s="676">
        <v>0.76400000000000001</v>
      </c>
      <c r="DP101" s="677">
        <v>0.85860000000000003</v>
      </c>
      <c r="DQ101" s="682">
        <f t="shared" si="118"/>
        <v>0.65600000000000003</v>
      </c>
      <c r="DR101" s="679" t="str">
        <f t="shared" si="119"/>
        <v xml:space="preserve"> </v>
      </c>
      <c r="DS101" s="352"/>
      <c r="DT101" s="701" t="str">
        <f t="shared" si="120"/>
        <v xml:space="preserve"> </v>
      </c>
      <c r="DU101" s="692"/>
      <c r="DV101" s="702" t="s">
        <v>911</v>
      </c>
      <c r="DX101" s="66" t="s">
        <v>470</v>
      </c>
      <c r="DY101" s="85" t="s">
        <v>470</v>
      </c>
      <c r="DZ101" s="66" t="s">
        <v>901</v>
      </c>
      <c r="EA101" s="67" t="s">
        <v>471</v>
      </c>
      <c r="EB101" s="404">
        <v>604</v>
      </c>
      <c r="EC101" s="68"/>
      <c r="ED101" s="69">
        <f t="shared" si="121"/>
        <v>604</v>
      </c>
      <c r="EE101" s="69">
        <f>ED101</f>
        <v>604</v>
      </c>
      <c r="EF101" s="68"/>
      <c r="EG101" s="70"/>
      <c r="EH101" s="68"/>
      <c r="EI101" s="405">
        <v>0</v>
      </c>
      <c r="EJ101" s="69"/>
      <c r="EK101" s="69">
        <f>ROUND(EI101,0)</f>
        <v>0</v>
      </c>
      <c r="EL101" s="69">
        <f>EK101</f>
        <v>0</v>
      </c>
      <c r="EM101" s="161">
        <f>EL101-EI101</f>
        <v>0</v>
      </c>
      <c r="EN101" s="161"/>
      <c r="EO101" s="129"/>
      <c r="EP101" s="356"/>
      <c r="EQ101" s="356"/>
      <c r="ER101" s="356"/>
      <c r="ES101" s="302" t="s">
        <v>543</v>
      </c>
      <c r="ET101" s="301" t="s">
        <v>544</v>
      </c>
      <c r="EU101" s="303">
        <v>3886099</v>
      </c>
      <c r="EX101" s="310"/>
    </row>
    <row r="102" spans="1:154" ht="15">
      <c r="A102" s="77" t="s">
        <v>645</v>
      </c>
      <c r="B102" s="7" t="s">
        <v>646</v>
      </c>
      <c r="C102" s="218">
        <v>9937</v>
      </c>
      <c r="D102" s="218">
        <v>10086</v>
      </c>
      <c r="E102" s="218">
        <v>0</v>
      </c>
      <c r="F102" s="8">
        <f>SUM(D102:E102)</f>
        <v>10086</v>
      </c>
      <c r="G102" s="8"/>
      <c r="H102" s="417">
        <f>SUM(F102:G102)</f>
        <v>10086</v>
      </c>
      <c r="I102" s="12"/>
      <c r="K102" s="430" t="s">
        <v>645</v>
      </c>
      <c r="L102" s="431" t="s">
        <v>646</v>
      </c>
      <c r="M102" s="432">
        <v>4524289814</v>
      </c>
      <c r="N102" s="432">
        <v>62321080</v>
      </c>
      <c r="O102" s="434">
        <f t="shared" si="122"/>
        <v>4461968734</v>
      </c>
      <c r="P102" s="707">
        <v>2007</v>
      </c>
      <c r="Q102" s="436">
        <v>0.94869999999999999</v>
      </c>
      <c r="R102" s="100">
        <v>4703245213</v>
      </c>
      <c r="S102" s="438">
        <f t="shared" si="123"/>
        <v>62321080</v>
      </c>
      <c r="T102" s="432">
        <v>122578873</v>
      </c>
      <c r="U102" s="432">
        <v>893760618</v>
      </c>
      <c r="V102" s="437">
        <f>SUM(R102:U102)</f>
        <v>5781905784</v>
      </c>
      <c r="X102" s="466" t="s">
        <v>645</v>
      </c>
      <c r="Y102" s="467" t="s">
        <v>646</v>
      </c>
      <c r="Z102" s="468">
        <v>5781905784</v>
      </c>
      <c r="AA102" s="469">
        <f>Z102*$AA$108</f>
        <v>32436491.448240001</v>
      </c>
      <c r="AB102" s="468">
        <v>15605676</v>
      </c>
      <c r="AC102" s="468">
        <v>455409</v>
      </c>
      <c r="AD102" s="37">
        <f>AC102+AB102+AA102</f>
        <v>48497576.448239997</v>
      </c>
      <c r="AE102" s="714">
        <v>10086</v>
      </c>
      <c r="AF102" s="467">
        <f>ROUND(AD102/AE102,0)</f>
        <v>4808</v>
      </c>
      <c r="AG102" s="471">
        <f>ROUND(AF102/$AF$106,4)</f>
        <v>0.92710000000000004</v>
      </c>
      <c r="AI102" s="552" t="s">
        <v>645</v>
      </c>
      <c r="AJ102" s="553" t="s">
        <v>646</v>
      </c>
      <c r="AK102" s="541">
        <v>47745928.696319997</v>
      </c>
      <c r="AL102" s="541">
        <v>10086</v>
      </c>
      <c r="AM102" s="554">
        <f>ROUND(AK102/AL102,0)</f>
        <v>4734</v>
      </c>
      <c r="AN102" s="555">
        <f>ROUND(AM102/$AM$106,4)</f>
        <v>0.92900000000000005</v>
      </c>
      <c r="AO102" s="556">
        <v>0.36530000000000001</v>
      </c>
      <c r="AP102" s="557">
        <v>0.91249999999999998</v>
      </c>
      <c r="AQ102" s="555">
        <f>ROUND(AN102*0.4,4)+ROUND(AP102*0.5,4)+ROUND(AO102*0.1,4)</f>
        <v>0.86439999999999995</v>
      </c>
      <c r="AR102" s="558">
        <f>IF(AQ102&lt;1,AQ102,"")</f>
        <v>0.86439999999999995</v>
      </c>
      <c r="AS102" s="559">
        <f>IF(AR102&lt;&gt;"",ROUND(AR102*$AS$108,2),"")</f>
        <v>1413.85</v>
      </c>
      <c r="AT102" s="560">
        <f>IF((AS102=""),"",$AS$108-AS102)</f>
        <v>221.79000000000019</v>
      </c>
      <c r="AU102" s="561">
        <f>IF(AT102&lt;&gt;"",ROUND(AT102*AL102,0),0)</f>
        <v>2236974</v>
      </c>
      <c r="AV102" s="717">
        <v>0.81399999999999995</v>
      </c>
      <c r="AW102" s="554">
        <f t="shared" si="125"/>
        <v>1820897</v>
      </c>
      <c r="AX102" s="563" t="s">
        <v>201</v>
      </c>
      <c r="AY102" s="204">
        <f>IF(AX102="Yes",(AU102-AW102)*0.1,0)</f>
        <v>41607.700000000004</v>
      </c>
      <c r="AZ102" s="554">
        <f t="shared" si="124"/>
        <v>2195366.2999999998</v>
      </c>
      <c r="BB102" s="234" t="s">
        <v>645</v>
      </c>
      <c r="BC102" s="235" t="s">
        <v>775</v>
      </c>
      <c r="BD102" s="227">
        <v>5781905784</v>
      </c>
      <c r="BE102" s="718">
        <v>757.18600000000004</v>
      </c>
      <c r="BF102" s="236">
        <f>ROUND(BD102/BE102,0)</f>
        <v>7636044</v>
      </c>
      <c r="BG102" s="230">
        <f>ROUND(BF102/$BF$106,4)</f>
        <v>0.36530000000000001</v>
      </c>
      <c r="BH102" s="231"/>
      <c r="BI102" s="232">
        <v>9956</v>
      </c>
      <c r="BJ102" s="237">
        <f>ROUND(BI102/BE102,2)</f>
        <v>13.15</v>
      </c>
      <c r="BK102" s="232">
        <v>66925</v>
      </c>
      <c r="BL102" s="238">
        <f>ROUND(BK102/BE102,0)</f>
        <v>88</v>
      </c>
      <c r="BN102" s="491" t="s">
        <v>645</v>
      </c>
      <c r="BO102" s="492" t="s">
        <v>646</v>
      </c>
      <c r="BP102" s="493">
        <v>0.86219999999999997</v>
      </c>
      <c r="BQ102" s="493">
        <v>0.98660000000000003</v>
      </c>
      <c r="BR102" s="493">
        <v>0.92969999999999997</v>
      </c>
      <c r="BS102" s="126"/>
      <c r="BT102" s="494">
        <v>2007</v>
      </c>
      <c r="BU102" s="120">
        <f>IF(BT102=$BR$5,BR102,IF(BT102=$BQ$5,ROUND(((BQ102*2)+(BR102*4))/6,4),ROUND(((BP102*1)+(BQ102*2)+(BR102*3))/6,4)))</f>
        <v>0.94869999999999999</v>
      </c>
      <c r="BV102" s="495"/>
      <c r="BW102" s="496">
        <v>0.56999999999999995</v>
      </c>
      <c r="BX102" s="497">
        <f>ROUND(BU102*BW102,3)</f>
        <v>0.54100000000000004</v>
      </c>
      <c r="BY102" s="498">
        <f>ROUND(BX102/BX$107,4)</f>
        <v>0.98719999999999997</v>
      </c>
      <c r="CA102" s="264" t="s">
        <v>645</v>
      </c>
      <c r="CB102" s="265" t="s">
        <v>775</v>
      </c>
      <c r="CC102" s="232">
        <v>28611</v>
      </c>
      <c r="CD102" s="232">
        <v>29254</v>
      </c>
      <c r="CE102" s="232">
        <v>30659</v>
      </c>
      <c r="CF102" s="266">
        <f>AVERAGE(CC102:CE102)</f>
        <v>29508</v>
      </c>
      <c r="CG102" s="267">
        <f>ROUND(CF102/$CF$107,4)</f>
        <v>0.91249999999999998</v>
      </c>
      <c r="CH102" s="263"/>
      <c r="CI102" s="268">
        <f t="shared" si="107"/>
        <v>-1151</v>
      </c>
      <c r="CJ102" s="267">
        <f>ROUND(CI102/CE102,4)</f>
        <v>-3.7499999999999999E-2</v>
      </c>
      <c r="CL102" s="642" t="s">
        <v>645</v>
      </c>
      <c r="CM102" s="643" t="s">
        <v>775</v>
      </c>
      <c r="CN102" s="644">
        <v>0.86439999999999995</v>
      </c>
      <c r="CO102" s="636"/>
      <c r="CP102" s="645">
        <v>10086</v>
      </c>
      <c r="CQ102" s="645">
        <v>11604769</v>
      </c>
      <c r="CR102" s="645">
        <v>0</v>
      </c>
      <c r="CS102" s="647">
        <f>SUM(CR102+CQ102)</f>
        <v>11604769</v>
      </c>
      <c r="CT102" s="648">
        <f>ROUND(CS102/CP102,2)</f>
        <v>1150.58</v>
      </c>
      <c r="CU102" s="649"/>
      <c r="CV102" s="21">
        <f t="shared" si="111"/>
        <v>1413.85</v>
      </c>
      <c r="CW102" s="121">
        <f>IF(CV102&lt;&gt;"",$CT$106-CV102,"")</f>
        <v>221.79000000000019</v>
      </c>
      <c r="CX102" s="19">
        <f t="shared" si="113"/>
        <v>0.81399999999999995</v>
      </c>
      <c r="CY102" s="14"/>
      <c r="CZ102" s="650">
        <v>0.54100000000000004</v>
      </c>
      <c r="DA102" s="653" t="str">
        <f>IF(CZ102&gt;CZ$106,1,"")</f>
        <v/>
      </c>
      <c r="DB102" s="641"/>
      <c r="DC102" s="19">
        <f t="shared" si="115"/>
        <v>0.81399999999999995</v>
      </c>
      <c r="DE102" s="680" t="s">
        <v>645</v>
      </c>
      <c r="DF102" s="681" t="s">
        <v>646</v>
      </c>
      <c r="DG102" s="670" t="s">
        <v>201</v>
      </c>
      <c r="DH102" s="671">
        <v>0.81399999999999995</v>
      </c>
      <c r="DI102" s="672"/>
      <c r="DJ102" s="673">
        <v>0.56999999999999995</v>
      </c>
      <c r="DK102" s="722">
        <v>0.98660000000000003</v>
      </c>
      <c r="DL102" s="682">
        <f>ROUND(DJ102*DK102,3)</f>
        <v>0.56200000000000006</v>
      </c>
      <c r="DM102" s="683">
        <f>IF(DL102&lt;DL$106," ",DL102)</f>
        <v>0.56200000000000006</v>
      </c>
      <c r="DN102" s="684"/>
      <c r="DO102" s="676">
        <v>0.56999999999999995</v>
      </c>
      <c r="DP102" s="677">
        <v>0.94869999999999999</v>
      </c>
      <c r="DQ102" s="682">
        <f>ROUND(DO102*DP102,3)</f>
        <v>0.54100000000000004</v>
      </c>
      <c r="DR102" s="679">
        <f>IF(DQ102&lt;DQ$106,DQ102," ")</f>
        <v>0.54100000000000004</v>
      </c>
      <c r="DS102" s="352"/>
      <c r="DT102" s="701" t="str">
        <f t="shared" si="120"/>
        <v>Yes</v>
      </c>
      <c r="DU102" s="692"/>
      <c r="DV102" s="702"/>
      <c r="DX102" s="71" t="s">
        <v>472</v>
      </c>
      <c r="DY102" s="86" t="s">
        <v>472</v>
      </c>
      <c r="DZ102" s="71" t="s">
        <v>901</v>
      </c>
      <c r="EA102" s="72" t="s">
        <v>473</v>
      </c>
      <c r="EB102" s="404">
        <v>21356</v>
      </c>
      <c r="EC102" s="56"/>
      <c r="ED102" s="57">
        <f t="shared" si="121"/>
        <v>21356</v>
      </c>
      <c r="EE102" s="57"/>
      <c r="EF102" s="56"/>
      <c r="EG102" s="73">
        <f>ED102/EE106</f>
        <v>0.73337912087912083</v>
      </c>
      <c r="EH102" s="56"/>
      <c r="EI102" s="405">
        <v>0</v>
      </c>
      <c r="EJ102" s="57"/>
      <c r="EK102" s="57">
        <f>ROUND(EI102*EG102,0)</f>
        <v>0</v>
      </c>
      <c r="EL102" s="57">
        <f>SUM(EK102:EK106)</f>
        <v>0</v>
      </c>
      <c r="EM102" s="158">
        <f>EL102-EI102</f>
        <v>0</v>
      </c>
      <c r="EN102" s="158"/>
      <c r="EO102" s="58"/>
      <c r="EP102" s="356"/>
      <c r="EQ102" s="356"/>
      <c r="ER102" s="356"/>
      <c r="ES102" s="302" t="s">
        <v>545</v>
      </c>
      <c r="ET102" s="301" t="s">
        <v>546</v>
      </c>
      <c r="EU102" s="303">
        <v>3197909</v>
      </c>
      <c r="EX102" s="310"/>
    </row>
    <row r="103" spans="1:154" ht="15">
      <c r="A103" s="77" t="s">
        <v>647</v>
      </c>
      <c r="B103" s="7" t="s">
        <v>648</v>
      </c>
      <c r="C103" s="218">
        <v>12469</v>
      </c>
      <c r="D103" s="218">
        <v>13298</v>
      </c>
      <c r="E103" s="218">
        <v>0</v>
      </c>
      <c r="F103" s="8">
        <f>SUM(D103:E103)</f>
        <v>13298</v>
      </c>
      <c r="G103" s="8"/>
      <c r="H103" s="417">
        <f>SUM(F103:G103)</f>
        <v>13298</v>
      </c>
      <c r="I103" s="12"/>
      <c r="K103" s="430" t="s">
        <v>647</v>
      </c>
      <c r="L103" s="431" t="s">
        <v>648</v>
      </c>
      <c r="M103" s="432">
        <v>4552764527</v>
      </c>
      <c r="N103" s="432">
        <v>173529352</v>
      </c>
      <c r="O103" s="434">
        <f t="shared" si="122"/>
        <v>4379235175</v>
      </c>
      <c r="P103" s="707">
        <v>2008</v>
      </c>
      <c r="Q103" s="436">
        <v>1</v>
      </c>
      <c r="R103" s="100">
        <v>4379235175</v>
      </c>
      <c r="S103" s="438">
        <f t="shared" si="123"/>
        <v>173529352</v>
      </c>
      <c r="T103" s="432">
        <v>81260915</v>
      </c>
      <c r="U103" s="432">
        <v>1630703761</v>
      </c>
      <c r="V103" s="437">
        <f>SUM(R103:U103)</f>
        <v>6264729203</v>
      </c>
      <c r="X103" s="466" t="s">
        <v>647</v>
      </c>
      <c r="Y103" s="467" t="s">
        <v>648</v>
      </c>
      <c r="Z103" s="468">
        <v>6264729203</v>
      </c>
      <c r="AA103" s="469">
        <f>Z103*$AA$108</f>
        <v>35145130.828830004</v>
      </c>
      <c r="AB103" s="468">
        <v>16111295</v>
      </c>
      <c r="AC103" s="468">
        <v>420586</v>
      </c>
      <c r="AD103" s="37">
        <f>AC103+AB103+AA103</f>
        <v>51677011.828830004</v>
      </c>
      <c r="AE103" s="714">
        <v>13298</v>
      </c>
      <c r="AF103" s="467">
        <f>ROUND(AD103/AE103,0)</f>
        <v>3886</v>
      </c>
      <c r="AG103" s="471">
        <f>ROUND(AF103/$AF$106,4)</f>
        <v>0.74929999999999997</v>
      </c>
      <c r="AI103" s="552" t="s">
        <v>647</v>
      </c>
      <c r="AJ103" s="553" t="s">
        <v>648</v>
      </c>
      <c r="AK103" s="541">
        <v>50862597.032440007</v>
      </c>
      <c r="AL103" s="541">
        <v>13298</v>
      </c>
      <c r="AM103" s="554">
        <f>ROUND(AK103/AL103,0)</f>
        <v>3825</v>
      </c>
      <c r="AN103" s="555">
        <f>ROUND(AM103/$AM$106,4)</f>
        <v>0.75060000000000004</v>
      </c>
      <c r="AO103" s="556">
        <v>0.80759999999999998</v>
      </c>
      <c r="AP103" s="557">
        <v>0.91110000000000002</v>
      </c>
      <c r="AQ103" s="555">
        <f>ROUND(AN103*0.4,4)+ROUND(AP103*0.5,4)+ROUND(AO103*0.1,4)</f>
        <v>0.83660000000000001</v>
      </c>
      <c r="AR103" s="558">
        <f>IF(AQ103&lt;1,AQ103,"")</f>
        <v>0.83660000000000001</v>
      </c>
      <c r="AS103" s="559">
        <f>IF(AR103&lt;&gt;"",ROUND(AR103*$AS$108,2),"")</f>
        <v>1368.38</v>
      </c>
      <c r="AT103" s="560">
        <f>IF((AS103=""),"",$AS$108-AS103)</f>
        <v>267.26</v>
      </c>
      <c r="AU103" s="561">
        <f>IF(AT103&lt;&gt;"",ROUND(AT103*AL103,0),0)</f>
        <v>3554023</v>
      </c>
      <c r="AV103" s="717">
        <v>1</v>
      </c>
      <c r="AW103" s="554">
        <f t="shared" si="125"/>
        <v>3554023</v>
      </c>
      <c r="AX103" s="563" t="s">
        <v>653</v>
      </c>
      <c r="AY103" s="204">
        <f>IF(AX103="Yes",(AU103-AW103)*0.1,0)</f>
        <v>0</v>
      </c>
      <c r="AZ103" s="554">
        <f t="shared" si="124"/>
        <v>3554023</v>
      </c>
      <c r="BB103" s="234" t="s">
        <v>647</v>
      </c>
      <c r="BC103" s="235" t="s">
        <v>776</v>
      </c>
      <c r="BD103" s="227">
        <v>6264729203</v>
      </c>
      <c r="BE103" s="718">
        <v>371.089</v>
      </c>
      <c r="BF103" s="236">
        <f>ROUND(BD103/BE103,0)</f>
        <v>16882013</v>
      </c>
      <c r="BG103" s="230">
        <f>ROUND(BF103/$BF$106,4)</f>
        <v>0.80759999999999998</v>
      </c>
      <c r="BH103" s="231"/>
      <c r="BI103" s="232">
        <v>13276</v>
      </c>
      <c r="BJ103" s="237">
        <f>ROUND(BI103/BE103,2)</f>
        <v>35.78</v>
      </c>
      <c r="BK103" s="232">
        <v>77468</v>
      </c>
      <c r="BL103" s="238">
        <f>ROUND(BK103/BE103,0)</f>
        <v>209</v>
      </c>
      <c r="BN103" s="491" t="s">
        <v>647</v>
      </c>
      <c r="BO103" s="492" t="s">
        <v>648</v>
      </c>
      <c r="BP103" s="493">
        <v>0.91600000000000004</v>
      </c>
      <c r="BQ103" s="493">
        <v>0.87629999999999997</v>
      </c>
      <c r="BR103" s="493">
        <v>1</v>
      </c>
      <c r="BS103" s="126"/>
      <c r="BT103" s="494">
        <v>2008</v>
      </c>
      <c r="BU103" s="120">
        <f>IF(BT103=$BR$5,BR103,IF(BT103=$BQ$5,ROUND(((BQ103*2)+(BR103*4))/6,4),ROUND(((BP103*1)+(BQ103*2)+(BR103*3))/6,4)))</f>
        <v>1</v>
      </c>
      <c r="BV103" s="495"/>
      <c r="BW103" s="496">
        <v>0.73</v>
      </c>
      <c r="BX103" s="497">
        <f>ROUND(BU103*BW103,3)</f>
        <v>0.73</v>
      </c>
      <c r="BY103" s="498">
        <f>ROUND(BX103/BX$107,4)</f>
        <v>1.3321000000000001</v>
      </c>
      <c r="CA103" s="264" t="s">
        <v>647</v>
      </c>
      <c r="CB103" s="265" t="s">
        <v>776</v>
      </c>
      <c r="CC103" s="232">
        <v>28210</v>
      </c>
      <c r="CD103" s="232">
        <v>29341</v>
      </c>
      <c r="CE103" s="232">
        <v>30833</v>
      </c>
      <c r="CF103" s="266">
        <f>AVERAGE(CC103:CE103)</f>
        <v>29461.333333333332</v>
      </c>
      <c r="CG103" s="267">
        <f>ROUND(CF103/$CF$107,4)</f>
        <v>0.91110000000000002</v>
      </c>
      <c r="CH103" s="263"/>
      <c r="CI103" s="268">
        <f t="shared" si="107"/>
        <v>-1371.6666666666679</v>
      </c>
      <c r="CJ103" s="267">
        <f>ROUND(CI103/CE103,4)</f>
        <v>-4.4499999999999998E-2</v>
      </c>
      <c r="CL103" s="642" t="s">
        <v>647</v>
      </c>
      <c r="CM103" s="643" t="s">
        <v>776</v>
      </c>
      <c r="CN103" s="644">
        <v>0.83660000000000001</v>
      </c>
      <c r="CO103" s="636"/>
      <c r="CP103" s="645">
        <v>13298</v>
      </c>
      <c r="CQ103" s="645">
        <v>16201119</v>
      </c>
      <c r="CR103" s="645">
        <v>0</v>
      </c>
      <c r="CS103" s="647">
        <f>SUM(CR103+CQ103)</f>
        <v>16201119</v>
      </c>
      <c r="CT103" s="648">
        <f>ROUND(CS103/CP103,2)</f>
        <v>1218.31</v>
      </c>
      <c r="CU103" s="649"/>
      <c r="CV103" s="21">
        <f t="shared" si="111"/>
        <v>1368.38</v>
      </c>
      <c r="CW103" s="121">
        <f>IF(CV103&lt;&gt;"",$CT$106-CV103,"")</f>
        <v>267.26</v>
      </c>
      <c r="CX103" s="19">
        <f t="shared" si="113"/>
        <v>0.89</v>
      </c>
      <c r="CY103" s="14"/>
      <c r="CZ103" s="650">
        <v>0.73</v>
      </c>
      <c r="DA103" s="653">
        <f>IF(CZ103&gt;CZ$106,1,"")</f>
        <v>1</v>
      </c>
      <c r="DB103" s="641"/>
      <c r="DC103" s="19">
        <f t="shared" si="115"/>
        <v>1</v>
      </c>
      <c r="DE103" s="680" t="s">
        <v>647</v>
      </c>
      <c r="DF103" s="681" t="s">
        <v>648</v>
      </c>
      <c r="DG103" s="670" t="s">
        <v>201</v>
      </c>
      <c r="DH103" s="671">
        <v>1</v>
      </c>
      <c r="DI103" s="672"/>
      <c r="DJ103" s="673">
        <v>0.76</v>
      </c>
      <c r="DK103" s="722">
        <v>0.89470000000000005</v>
      </c>
      <c r="DL103" s="682">
        <f>ROUND(DJ103*DK103,3)</f>
        <v>0.68</v>
      </c>
      <c r="DM103" s="683">
        <f>IF(DL103&lt;DL$106," ",DL103)</f>
        <v>0.68</v>
      </c>
      <c r="DN103" s="684"/>
      <c r="DO103" s="676">
        <v>0.73</v>
      </c>
      <c r="DP103" s="677">
        <v>1</v>
      </c>
      <c r="DQ103" s="682">
        <f>ROUND(DO103*DP103,3)</f>
        <v>0.73</v>
      </c>
      <c r="DR103" s="679" t="str">
        <f>IF(DQ103&lt;DQ$106,DQ103," ")</f>
        <v xml:space="preserve"> </v>
      </c>
      <c r="DS103" s="352"/>
      <c r="DT103" s="701" t="str">
        <f t="shared" si="120"/>
        <v xml:space="preserve"> </v>
      </c>
      <c r="DU103" s="692"/>
      <c r="DV103" s="702"/>
      <c r="DX103" s="54" t="s">
        <v>472</v>
      </c>
      <c r="DY103" s="83" t="s">
        <v>97</v>
      </c>
      <c r="DZ103" s="54" t="s">
        <v>901</v>
      </c>
      <c r="EA103" s="55" t="s">
        <v>98</v>
      </c>
      <c r="EB103" s="404">
        <v>5546</v>
      </c>
      <c r="EC103" s="51"/>
      <c r="ED103" s="50">
        <f t="shared" si="121"/>
        <v>5546</v>
      </c>
      <c r="EE103" s="50"/>
      <c r="EF103" s="51"/>
      <c r="EG103" s="52">
        <f>ED103/EE106</f>
        <v>0.19045329670329669</v>
      </c>
      <c r="EH103" s="51"/>
      <c r="EI103" s="405">
        <v>0</v>
      </c>
      <c r="EJ103" s="50"/>
      <c r="EK103" s="50">
        <f>ROUND(EG103*EI102,0)</f>
        <v>0</v>
      </c>
      <c r="EL103" s="53"/>
      <c r="EM103" s="159"/>
      <c r="EN103" s="159"/>
      <c r="EO103" s="49"/>
      <c r="EP103" s="356"/>
      <c r="EQ103" s="356"/>
      <c r="ER103" s="356"/>
      <c r="ES103" s="302" t="s">
        <v>547</v>
      </c>
      <c r="ET103" s="301" t="s">
        <v>548</v>
      </c>
      <c r="EU103" s="303">
        <v>2777599</v>
      </c>
      <c r="EX103" s="310"/>
    </row>
    <row r="104" spans="1:154" ht="15">
      <c r="A104" s="77" t="s">
        <v>649</v>
      </c>
      <c r="B104" s="7" t="s">
        <v>650</v>
      </c>
      <c r="C104" s="218">
        <v>5882</v>
      </c>
      <c r="D104" s="218">
        <v>5882</v>
      </c>
      <c r="E104" s="218">
        <v>0</v>
      </c>
      <c r="F104" s="8">
        <f>SUM(D104:E104)</f>
        <v>5882</v>
      </c>
      <c r="G104" s="8"/>
      <c r="H104" s="417">
        <f>SUM(F104:G104)</f>
        <v>5882</v>
      </c>
      <c r="I104" s="12"/>
      <c r="K104" s="430" t="s">
        <v>649</v>
      </c>
      <c r="L104" s="431" t="s">
        <v>650</v>
      </c>
      <c r="M104" s="432">
        <v>1919115411</v>
      </c>
      <c r="N104" s="432">
        <v>186558855</v>
      </c>
      <c r="O104" s="434">
        <f t="shared" si="122"/>
        <v>1732556556</v>
      </c>
      <c r="P104" s="707">
        <v>2005</v>
      </c>
      <c r="Q104" s="436">
        <v>0.87890000000000001</v>
      </c>
      <c r="R104" s="100">
        <v>1971278366</v>
      </c>
      <c r="S104" s="438">
        <f t="shared" si="123"/>
        <v>186558855</v>
      </c>
      <c r="T104" s="432">
        <v>61291458</v>
      </c>
      <c r="U104" s="432">
        <v>467819731</v>
      </c>
      <c r="V104" s="437">
        <f>SUM(R104:U104)</f>
        <v>2686948410</v>
      </c>
      <c r="X104" s="466" t="s">
        <v>649</v>
      </c>
      <c r="Y104" s="467" t="s">
        <v>650</v>
      </c>
      <c r="Z104" s="468">
        <v>2686948410</v>
      </c>
      <c r="AA104" s="469">
        <f>Z104*$AA$108</f>
        <v>15073780.580100002</v>
      </c>
      <c r="AB104" s="468">
        <v>7622499</v>
      </c>
      <c r="AC104" s="468">
        <v>471522</v>
      </c>
      <c r="AD104" s="37">
        <f>AC104+AB104+AA104</f>
        <v>23167801.5801</v>
      </c>
      <c r="AE104" s="714">
        <v>5882</v>
      </c>
      <c r="AF104" s="467">
        <f>ROUND(AD104/AE104,0)</f>
        <v>3939</v>
      </c>
      <c r="AG104" s="471">
        <f>ROUND(AF104/$AF$106,4)</f>
        <v>0.75949999999999995</v>
      </c>
      <c r="AI104" s="552" t="s">
        <v>649</v>
      </c>
      <c r="AJ104" s="553" t="s">
        <v>650</v>
      </c>
      <c r="AK104" s="541">
        <v>22818498.286800001</v>
      </c>
      <c r="AL104" s="541">
        <v>5882</v>
      </c>
      <c r="AM104" s="554">
        <f>ROUND(AK104/AL104,0)</f>
        <v>3879</v>
      </c>
      <c r="AN104" s="555">
        <f>ROUND(AM104/$AM$106,4)</f>
        <v>0.76119999999999999</v>
      </c>
      <c r="AO104" s="556">
        <v>0.3831</v>
      </c>
      <c r="AP104" s="557">
        <v>0.82350000000000001</v>
      </c>
      <c r="AQ104" s="555">
        <f>ROUND(AN104*0.4,4)+ROUND(AP104*0.5,4)+ROUND(AO104*0.1,4)</f>
        <v>0.75459999999999994</v>
      </c>
      <c r="AR104" s="558">
        <f>IF(AQ104&lt;1,AQ104,"")</f>
        <v>0.75459999999999994</v>
      </c>
      <c r="AS104" s="559">
        <f>IF(AR104&lt;&gt;"",ROUND(AR104*$AS$108,2),"")</f>
        <v>1234.25</v>
      </c>
      <c r="AT104" s="560">
        <f>IF((AS104=""),"",$AS$108-AS104)</f>
        <v>401.3900000000001</v>
      </c>
      <c r="AU104" s="561">
        <f>IF(AT104&lt;&gt;"",ROUND(AT104*AL104,0),0)</f>
        <v>2360976</v>
      </c>
      <c r="AV104" s="717">
        <v>1</v>
      </c>
      <c r="AW104" s="554">
        <f t="shared" si="125"/>
        <v>2360976</v>
      </c>
      <c r="AX104" s="563" t="s">
        <v>653</v>
      </c>
      <c r="AY104" s="204">
        <f>IF(AX104="Yes",(AU104-AW104)*0.1,0)</f>
        <v>0</v>
      </c>
      <c r="AZ104" s="554">
        <f>IF(AY104&gt;0,AU104-AY104,AW104)</f>
        <v>2360976</v>
      </c>
      <c r="BB104" s="234" t="s">
        <v>649</v>
      </c>
      <c r="BC104" s="235" t="s">
        <v>777</v>
      </c>
      <c r="BD104" s="227">
        <v>2686948410</v>
      </c>
      <c r="BE104" s="718">
        <v>335.55399999999997</v>
      </c>
      <c r="BF104" s="236">
        <f>ROUND(BD104/BE104,0)</f>
        <v>8007499</v>
      </c>
      <c r="BG104" s="230">
        <f>ROUND(BF104/$BF$106,4)</f>
        <v>0.3831</v>
      </c>
      <c r="BH104" s="231"/>
      <c r="BI104" s="232">
        <v>5977</v>
      </c>
      <c r="BJ104" s="237">
        <f>ROUND(BI104/BE104,2)</f>
        <v>17.809999999999999</v>
      </c>
      <c r="BK104" s="232">
        <v>37810</v>
      </c>
      <c r="BL104" s="238">
        <f>ROUND(BK104/BE104,0)</f>
        <v>113</v>
      </c>
      <c r="BN104" s="491" t="s">
        <v>649</v>
      </c>
      <c r="BO104" s="492" t="s">
        <v>650</v>
      </c>
      <c r="BP104" s="493">
        <v>0.94189999999999996</v>
      </c>
      <c r="BQ104" s="493">
        <v>0.88429999999999997</v>
      </c>
      <c r="BR104" s="493">
        <v>0.85419999999999996</v>
      </c>
      <c r="BS104" s="126"/>
      <c r="BT104" s="494">
        <v>2005</v>
      </c>
      <c r="BU104" s="120">
        <f>IF(BT104=$BR$5,BR104,IF(BT104=$BQ$5,ROUND(((BQ104*2)+(BR104*4))/6,4),ROUND(((BP104*1)+(BQ104*2)+(BR104*3))/6,4)))</f>
        <v>0.87890000000000001</v>
      </c>
      <c r="BV104" s="495"/>
      <c r="BW104" s="496">
        <v>0.76</v>
      </c>
      <c r="BX104" s="497">
        <f>ROUND(BU104*BW104,3)</f>
        <v>0.66800000000000004</v>
      </c>
      <c r="BY104" s="498">
        <f>ROUND(BX104/BX$107,4)</f>
        <v>1.2190000000000001</v>
      </c>
      <c r="CA104" s="264" t="s">
        <v>649</v>
      </c>
      <c r="CB104" s="265" t="s">
        <v>777</v>
      </c>
      <c r="CC104" s="232">
        <v>25652</v>
      </c>
      <c r="CD104" s="232">
        <v>26620</v>
      </c>
      <c r="CE104" s="232">
        <v>27611</v>
      </c>
      <c r="CF104" s="266">
        <f>AVERAGE(CC104:CE104)</f>
        <v>26627.666666666668</v>
      </c>
      <c r="CG104" s="267">
        <f>ROUND(CF104/$CF$107,4)</f>
        <v>0.82350000000000001</v>
      </c>
      <c r="CH104" s="263"/>
      <c r="CI104" s="268">
        <f t="shared" si="107"/>
        <v>-983.33333333333212</v>
      </c>
      <c r="CJ104" s="267">
        <f>ROUND(CI104/CE104,4)</f>
        <v>-3.56E-2</v>
      </c>
      <c r="CL104" s="642" t="s">
        <v>649</v>
      </c>
      <c r="CM104" s="643" t="s">
        <v>777</v>
      </c>
      <c r="CN104" s="644">
        <v>0.75459999999999994</v>
      </c>
      <c r="CO104" s="636"/>
      <c r="CP104" s="645">
        <v>5882</v>
      </c>
      <c r="CQ104" s="645">
        <v>6000000</v>
      </c>
      <c r="CR104" s="645">
        <v>0</v>
      </c>
      <c r="CS104" s="647">
        <f>SUM(CR104+CQ104)</f>
        <v>6000000</v>
      </c>
      <c r="CT104" s="648">
        <f>ROUND(CS104/CP104,2)</f>
        <v>1020.06</v>
      </c>
      <c r="CU104" s="649"/>
      <c r="CV104" s="21">
        <f t="shared" si="111"/>
        <v>1234.25</v>
      </c>
      <c r="CW104" s="121">
        <f>IF(CV104&lt;&gt;"",$CT$106-CV104,"")</f>
        <v>401.3900000000001</v>
      </c>
      <c r="CX104" s="19">
        <f t="shared" si="113"/>
        <v>0.82599999999999996</v>
      </c>
      <c r="CY104" s="14"/>
      <c r="CZ104" s="650">
        <v>0.66800000000000004</v>
      </c>
      <c r="DA104" s="653">
        <f>IF(CZ104&gt;CZ$106,1,"")</f>
        <v>1</v>
      </c>
      <c r="DB104" s="641"/>
      <c r="DC104" s="19">
        <f t="shared" si="115"/>
        <v>1</v>
      </c>
      <c r="DE104" s="680" t="s">
        <v>649</v>
      </c>
      <c r="DF104" s="681" t="s">
        <v>650</v>
      </c>
      <c r="DG104" s="670" t="s">
        <v>201</v>
      </c>
      <c r="DH104" s="671">
        <v>1</v>
      </c>
      <c r="DI104" s="672"/>
      <c r="DJ104" s="673">
        <v>0.76</v>
      </c>
      <c r="DK104" s="722">
        <v>0.92279999999999995</v>
      </c>
      <c r="DL104" s="682">
        <f>ROUND(DJ104*DK104,3)</f>
        <v>0.70099999999999996</v>
      </c>
      <c r="DM104" s="683">
        <f>IF(DL104&lt;DL$106," ",DL104)</f>
        <v>0.70099999999999996</v>
      </c>
      <c r="DN104" s="684"/>
      <c r="DO104" s="676">
        <v>0.76</v>
      </c>
      <c r="DP104" s="677">
        <v>0.87890000000000001</v>
      </c>
      <c r="DQ104" s="682">
        <f>ROUND(DO104*DP104,3)</f>
        <v>0.66800000000000004</v>
      </c>
      <c r="DR104" s="679" t="str">
        <f>IF(DQ104&lt;DQ$106,DQ104," ")</f>
        <v xml:space="preserve"> </v>
      </c>
      <c r="DS104" s="352"/>
      <c r="DT104" s="701" t="str">
        <f t="shared" si="120"/>
        <v xml:space="preserve"> </v>
      </c>
      <c r="DU104" s="692"/>
      <c r="DV104" s="702" t="s">
        <v>911</v>
      </c>
      <c r="DX104" s="54" t="s">
        <v>472</v>
      </c>
      <c r="DY104" s="83" t="s">
        <v>99</v>
      </c>
      <c r="DZ104" s="54" t="s">
        <v>8</v>
      </c>
      <c r="EA104" s="55" t="s">
        <v>100</v>
      </c>
      <c r="EB104" s="404">
        <v>544</v>
      </c>
      <c r="EC104" s="51"/>
      <c r="ED104" s="50">
        <f t="shared" si="121"/>
        <v>544</v>
      </c>
      <c r="EE104" s="50"/>
      <c r="EF104" s="51"/>
      <c r="EG104" s="52">
        <f>ED104/EE106</f>
        <v>1.8681318681318681E-2</v>
      </c>
      <c r="EH104" s="51"/>
      <c r="EI104" s="405">
        <v>0</v>
      </c>
      <c r="EJ104" s="50"/>
      <c r="EK104" s="50">
        <f>ROUND(EG104*EI102,0)</f>
        <v>0</v>
      </c>
      <c r="EL104" s="53"/>
      <c r="EM104" s="159"/>
      <c r="EN104" s="159"/>
      <c r="EO104" s="49"/>
      <c r="EP104" s="356"/>
      <c r="EQ104" s="356"/>
      <c r="ER104" s="356"/>
      <c r="ES104" s="302" t="s">
        <v>549</v>
      </c>
      <c r="ET104" s="301" t="s">
        <v>550</v>
      </c>
      <c r="EU104" s="303">
        <v>2985594</v>
      </c>
      <c r="EX104" s="310"/>
    </row>
    <row r="105" spans="1:154" ht="15.75" thickBot="1">
      <c r="A105" s="78" t="s">
        <v>651</v>
      </c>
      <c r="B105" s="29" t="s">
        <v>652</v>
      </c>
      <c r="C105" s="218">
        <v>2420</v>
      </c>
      <c r="D105" s="218">
        <v>2420</v>
      </c>
      <c r="E105" s="218">
        <v>0</v>
      </c>
      <c r="F105" s="30">
        <f>SUM(D105:E105)</f>
        <v>2420</v>
      </c>
      <c r="G105" s="30"/>
      <c r="H105" s="418">
        <f>SUM(F105:G105)</f>
        <v>2420</v>
      </c>
      <c r="I105" s="12"/>
      <c r="K105" s="440" t="s">
        <v>651</v>
      </c>
      <c r="L105" s="441" t="s">
        <v>652</v>
      </c>
      <c r="M105" s="432">
        <v>2377174710</v>
      </c>
      <c r="N105" s="432">
        <v>60033819</v>
      </c>
      <c r="O105" s="434">
        <f t="shared" si="122"/>
        <v>2317140891</v>
      </c>
      <c r="P105" s="707">
        <v>2008</v>
      </c>
      <c r="Q105" s="436">
        <v>0.99739999999999995</v>
      </c>
      <c r="R105" s="100">
        <v>2323181162</v>
      </c>
      <c r="S105" s="438">
        <f t="shared" si="123"/>
        <v>60033819</v>
      </c>
      <c r="T105" s="432">
        <v>43172691</v>
      </c>
      <c r="U105" s="432">
        <v>181626994</v>
      </c>
      <c r="V105" s="445">
        <f>SUM(R105:U105)</f>
        <v>2608014666</v>
      </c>
      <c r="X105" s="472" t="s">
        <v>651</v>
      </c>
      <c r="Y105" s="473" t="s">
        <v>652</v>
      </c>
      <c r="Z105" s="468">
        <v>2608014666</v>
      </c>
      <c r="AA105" s="526">
        <f>Z105*$AA$108</f>
        <v>14630962.276260002</v>
      </c>
      <c r="AB105" s="468">
        <v>4239882</v>
      </c>
      <c r="AC105" s="468">
        <v>83561</v>
      </c>
      <c r="AD105" s="205">
        <f>AC105+AB105+AA105</f>
        <v>18954405.276260003</v>
      </c>
      <c r="AE105" s="714">
        <v>2420</v>
      </c>
      <c r="AF105" s="473">
        <f>ROUND(AD105/AE105,0)</f>
        <v>7832</v>
      </c>
      <c r="AG105" s="471">
        <f>ROUND(AF105/$AF$106,4)</f>
        <v>1.5102</v>
      </c>
      <c r="AI105" s="564" t="s">
        <v>651</v>
      </c>
      <c r="AJ105" s="565" t="s">
        <v>652</v>
      </c>
      <c r="AK105" s="541">
        <v>18615363.369680002</v>
      </c>
      <c r="AL105" s="541">
        <v>2420</v>
      </c>
      <c r="AM105" s="566">
        <f>ROUND(AK105/AL105,0)</f>
        <v>7692</v>
      </c>
      <c r="AN105" s="555">
        <f>ROUND(AM105/$AM$106,4)</f>
        <v>1.5094000000000001</v>
      </c>
      <c r="AO105" s="556">
        <v>0.39929999999999999</v>
      </c>
      <c r="AP105" s="557">
        <v>0.68569999999999998</v>
      </c>
      <c r="AQ105" s="567">
        <f>ROUND(AN105*0.4,4)+ROUND(AP105*0.5,4)+ROUND(AO105*0.1,4)</f>
        <v>0.98660000000000003</v>
      </c>
      <c r="AR105" s="570">
        <f>IF(AQ105&lt;1,AQ105,"")</f>
        <v>0.98660000000000003</v>
      </c>
      <c r="AS105" s="559">
        <f>IF(AR105&lt;&gt;"",ROUND(AR105*$AS$108,2),"")</f>
        <v>1613.72</v>
      </c>
      <c r="AT105" s="560">
        <f>IF((AS105=""),"",$AS$108-AS105)</f>
        <v>21.920000000000073</v>
      </c>
      <c r="AU105" s="571">
        <f>IF(AT105&lt;&gt;"",ROUND(AT105*AL105,0),0)</f>
        <v>53046</v>
      </c>
      <c r="AV105" s="717">
        <v>0.70699999999999996</v>
      </c>
      <c r="AW105" s="566">
        <f>ROUND(IF(AV105&gt;1,1,AV105)*AU105,0)</f>
        <v>37504</v>
      </c>
      <c r="AX105" s="572" t="s">
        <v>653</v>
      </c>
      <c r="AY105" s="204">
        <f>IF(AX105="Yes",(AU105-AW105)*0.1,0)</f>
        <v>0</v>
      </c>
      <c r="AZ105" s="566">
        <f>IF(AY105&gt;0,AU105-AY105,AW105)</f>
        <v>37504</v>
      </c>
      <c r="BB105" s="234" t="s">
        <v>651</v>
      </c>
      <c r="BC105" s="235" t="s">
        <v>778</v>
      </c>
      <c r="BD105" s="227">
        <v>2608014666</v>
      </c>
      <c r="BE105" s="718">
        <v>312.45400000000001</v>
      </c>
      <c r="BF105" s="239">
        <f>ROUND(BD105/BE105,0)</f>
        <v>8346876</v>
      </c>
      <c r="BG105" s="230">
        <f>ROUND(BF105/$BF$106,4)</f>
        <v>0.39929999999999999</v>
      </c>
      <c r="BH105" s="240"/>
      <c r="BI105" s="232">
        <v>2451</v>
      </c>
      <c r="BJ105" s="241">
        <f>ROUND(BI105/BE105,2)</f>
        <v>7.84</v>
      </c>
      <c r="BK105" s="232">
        <v>18368</v>
      </c>
      <c r="BL105" s="242">
        <f>ROUND(BK105/BE105,0)</f>
        <v>59</v>
      </c>
      <c r="BN105" s="491" t="s">
        <v>651</v>
      </c>
      <c r="BO105" s="492" t="s">
        <v>652</v>
      </c>
      <c r="BP105" s="493">
        <v>0.66869999999999996</v>
      </c>
      <c r="BQ105" s="493">
        <v>0.63329999999999997</v>
      </c>
      <c r="BR105" s="493">
        <v>0.99739999999999995</v>
      </c>
      <c r="BS105" s="126"/>
      <c r="BT105" s="494">
        <v>2008</v>
      </c>
      <c r="BU105" s="120">
        <f>IF(BT105=$BR$5,BR105,IF(BT105=$BQ$5,ROUND(((BQ105*2)+(BR105*4))/6,4),ROUND(((BP105*1)+(BQ105*2)+(BR105*3))/6,4)))</f>
        <v>0.99739999999999995</v>
      </c>
      <c r="BV105" s="495"/>
      <c r="BW105" s="496">
        <v>0.45</v>
      </c>
      <c r="BX105" s="497">
        <f>ROUND(BU105*BW105,3)</f>
        <v>0.44900000000000001</v>
      </c>
      <c r="BY105" s="498">
        <f>ROUND(BX105/BX$107,4)</f>
        <v>0.81930000000000003</v>
      </c>
      <c r="CA105" s="264" t="s">
        <v>651</v>
      </c>
      <c r="CB105" s="265" t="s">
        <v>778</v>
      </c>
      <c r="CC105" s="232">
        <v>21432</v>
      </c>
      <c r="CD105" s="232">
        <v>22291</v>
      </c>
      <c r="CE105" s="232">
        <v>22797</v>
      </c>
      <c r="CF105" s="266">
        <f>AVERAGE(CC105:CE105)</f>
        <v>22173.333333333332</v>
      </c>
      <c r="CG105" s="267">
        <f>ROUND(CF105/$CF$107,4)</f>
        <v>0.68569999999999998</v>
      </c>
      <c r="CH105" s="263"/>
      <c r="CI105" s="268">
        <f t="shared" si="107"/>
        <v>-623.66666666666788</v>
      </c>
      <c r="CJ105" s="267">
        <f>ROUND(CI105/CE105,4)</f>
        <v>-2.7400000000000001E-2</v>
      </c>
      <c r="CL105" s="642" t="s">
        <v>651</v>
      </c>
      <c r="CM105" s="643" t="s">
        <v>778</v>
      </c>
      <c r="CN105" s="644">
        <v>0.98660000000000003</v>
      </c>
      <c r="CO105" s="636"/>
      <c r="CP105" s="651">
        <v>2420</v>
      </c>
      <c r="CQ105" s="651">
        <v>2762487</v>
      </c>
      <c r="CR105" s="651">
        <v>0</v>
      </c>
      <c r="CS105" s="652">
        <f>SUM(CR105+CQ105)</f>
        <v>2762487</v>
      </c>
      <c r="CT105" s="122">
        <f>ROUND(CS105/CP105,2)</f>
        <v>1141.52</v>
      </c>
      <c r="CU105" s="649"/>
      <c r="CV105" s="21">
        <f t="shared" si="111"/>
        <v>1613.72</v>
      </c>
      <c r="CW105" s="121">
        <f>IF(CV105&lt;&gt;"",$CT$106-CV105,"")</f>
        <v>21.920000000000073</v>
      </c>
      <c r="CX105" s="123">
        <f t="shared" si="113"/>
        <v>0.70699999999999996</v>
      </c>
      <c r="CY105" s="14"/>
      <c r="CZ105" s="650">
        <v>0.44900000000000001</v>
      </c>
      <c r="DA105" s="653" t="str">
        <f>IF(CZ105&gt;CZ$106,1,"")</f>
        <v/>
      </c>
      <c r="DB105" s="641"/>
      <c r="DC105" s="123">
        <f t="shared" si="115"/>
        <v>0.70699999999999996</v>
      </c>
      <c r="DE105" s="680" t="s">
        <v>651</v>
      </c>
      <c r="DF105" s="681" t="s">
        <v>652</v>
      </c>
      <c r="DG105" s="670" t="s">
        <v>201</v>
      </c>
      <c r="DH105" s="671">
        <v>0.70699999999999996</v>
      </c>
      <c r="DI105" s="672"/>
      <c r="DJ105" s="673">
        <v>0.5</v>
      </c>
      <c r="DK105" s="722">
        <v>0.66610000000000003</v>
      </c>
      <c r="DL105" s="682">
        <f>ROUND(DJ105*DK105,3)</f>
        <v>0.33300000000000002</v>
      </c>
      <c r="DM105" s="683" t="str">
        <f>IF(DL105&lt;DL$106," ",DL105)</f>
        <v xml:space="preserve"> </v>
      </c>
      <c r="DN105" s="684"/>
      <c r="DO105" s="676">
        <v>0.45</v>
      </c>
      <c r="DP105" s="677">
        <v>0.99739999999999995</v>
      </c>
      <c r="DQ105" s="682">
        <f>ROUND(DO105*DP105,3)</f>
        <v>0.44900000000000001</v>
      </c>
      <c r="DR105" s="679">
        <f>IF(DQ105&lt;DQ$106,DQ105," ")</f>
        <v>0.44900000000000001</v>
      </c>
      <c r="DS105" s="352"/>
      <c r="DT105" s="701" t="str">
        <f t="shared" si="120"/>
        <v xml:space="preserve"> </v>
      </c>
      <c r="DU105" s="692"/>
      <c r="DV105" s="702"/>
      <c r="DX105" s="54" t="s">
        <v>472</v>
      </c>
      <c r="DY105" s="83" t="s">
        <v>101</v>
      </c>
      <c r="DZ105" s="54" t="s">
        <v>8</v>
      </c>
      <c r="EA105" s="55" t="s">
        <v>102</v>
      </c>
      <c r="EB105" s="404">
        <v>87</v>
      </c>
      <c r="EC105" s="51"/>
      <c r="ED105" s="50">
        <f t="shared" si="121"/>
        <v>87</v>
      </c>
      <c r="EE105" s="50"/>
      <c r="EF105" s="51"/>
      <c r="EG105" s="52">
        <f>ED105/EE106</f>
        <v>2.9876373626373624E-3</v>
      </c>
      <c r="EH105" s="51"/>
      <c r="EI105" s="405">
        <v>0</v>
      </c>
      <c r="EJ105" s="50"/>
      <c r="EK105" s="50">
        <f>ROUND(EG105*EI102,0)</f>
        <v>0</v>
      </c>
      <c r="EL105" s="53"/>
      <c r="EM105" s="159"/>
      <c r="EN105" s="159"/>
      <c r="EO105" s="49"/>
      <c r="EP105" s="356"/>
      <c r="EQ105" s="356"/>
      <c r="ER105" s="356"/>
      <c r="ES105" s="302" t="s">
        <v>153</v>
      </c>
      <c r="ET105" s="305" t="s">
        <v>154</v>
      </c>
      <c r="EU105" s="303">
        <v>403815</v>
      </c>
      <c r="EX105" s="310"/>
    </row>
    <row r="106" spans="1:154" ht="15.75" thickBot="1">
      <c r="A106" s="75"/>
      <c r="B106" s="9" t="s">
        <v>654</v>
      </c>
      <c r="C106" s="130">
        <f t="shared" ref="C106:H106" si="126">SUM(C6:C105)</f>
        <v>1378602</v>
      </c>
      <c r="D106" s="130">
        <f t="shared" si="126"/>
        <v>1475668</v>
      </c>
      <c r="E106" s="10">
        <f t="shared" si="126"/>
        <v>0</v>
      </c>
      <c r="F106" s="10">
        <f t="shared" si="126"/>
        <v>1475668</v>
      </c>
      <c r="G106" s="10">
        <f t="shared" si="126"/>
        <v>0</v>
      </c>
      <c r="H106" s="10">
        <f t="shared" si="126"/>
        <v>1475668</v>
      </c>
      <c r="I106" s="12"/>
      <c r="K106" s="448"/>
      <c r="L106" s="448" t="s">
        <v>654</v>
      </c>
      <c r="M106" s="449">
        <f>SUM(M6:M105)</f>
        <v>783589059363</v>
      </c>
      <c r="N106" s="450">
        <f>SUM(N6:N105)</f>
        <v>11339447902</v>
      </c>
      <c r="O106" s="450">
        <f>SUM(O6:O105)</f>
        <v>772249611461</v>
      </c>
      <c r="P106" s="451"/>
      <c r="Q106" s="452">
        <f>ROUND(SUM(Q6:Q105)/100,4)</f>
        <v>0.87070000000000003</v>
      </c>
      <c r="R106" s="453">
        <f>SUM(R6:R105)</f>
        <v>844212254625</v>
      </c>
      <c r="S106" s="454">
        <f>SUM(S6:S105)</f>
        <v>11339447902</v>
      </c>
      <c r="T106" s="453">
        <f>SUM(T6:T105)</f>
        <v>24989880076</v>
      </c>
      <c r="U106" s="453">
        <f>SUM(U6:U105)</f>
        <v>137705527419</v>
      </c>
      <c r="V106" s="453">
        <f>SUM(V6:V105)</f>
        <v>1018247110022</v>
      </c>
      <c r="X106" s="476"/>
      <c r="Y106" s="476" t="s">
        <v>654</v>
      </c>
      <c r="Z106" s="713">
        <f t="shared" ref="Z106:AE106" si="127">SUM(Z6:Z105)</f>
        <v>1018247110022</v>
      </c>
      <c r="AA106" s="478">
        <f t="shared" si="127"/>
        <v>5712366287.2234201</v>
      </c>
      <c r="AB106" s="478">
        <f t="shared" si="127"/>
        <v>1879155190</v>
      </c>
      <c r="AC106" s="478">
        <f t="shared" si="127"/>
        <v>60622904</v>
      </c>
      <c r="AD106" s="479">
        <f t="shared" si="127"/>
        <v>7652144381.2234201</v>
      </c>
      <c r="AE106" s="480">
        <f t="shared" si="127"/>
        <v>1475668</v>
      </c>
      <c r="AF106" s="476">
        <f>ROUND(AD106/AE106,0)</f>
        <v>5186</v>
      </c>
      <c r="AG106" s="476"/>
      <c r="AI106" s="390"/>
      <c r="AJ106" s="390" t="s">
        <v>654</v>
      </c>
      <c r="AK106" s="573">
        <f>SUM(AK6:AK105)</f>
        <v>7519772256.9205589</v>
      </c>
      <c r="AL106" s="574">
        <f>SUM(AL6:AL105)</f>
        <v>1475668</v>
      </c>
      <c r="AM106" s="575">
        <f>ROUND(AK106/AL106,0)</f>
        <v>5096</v>
      </c>
      <c r="AN106" s="390"/>
      <c r="AO106" s="577"/>
      <c r="AP106" s="577"/>
      <c r="AQ106" s="578"/>
      <c r="AR106" s="390"/>
      <c r="AS106" s="579"/>
      <c r="AT106" s="579"/>
      <c r="AU106" s="573">
        <f>SUM(AU6:AU105)</f>
        <v>230556089</v>
      </c>
      <c r="AV106" s="576"/>
      <c r="AW106" s="206">
        <f>SUM(AW6:AW105)</f>
        <v>222957994</v>
      </c>
      <c r="AX106" s="580"/>
      <c r="AY106" s="573">
        <f>SUM(AY6:AY105)</f>
        <v>41607.700000000004</v>
      </c>
      <c r="AZ106" s="581">
        <f>SUM(AZ6:AZ105)</f>
        <v>223332463.30000001</v>
      </c>
      <c r="BB106" s="243"/>
      <c r="BC106" s="244" t="s">
        <v>785</v>
      </c>
      <c r="BD106" s="614">
        <f>SUM(BD6:BD105)</f>
        <v>1018247110022</v>
      </c>
      <c r="BE106" s="245">
        <f>SUM(BE6:BE105)</f>
        <v>48710.881999999976</v>
      </c>
      <c r="BF106" s="246">
        <f>ROUND(BD106/BE106,0)</f>
        <v>20903894</v>
      </c>
      <c r="BG106" s="247"/>
      <c r="BH106" s="247"/>
      <c r="BI106" s="614">
        <f>SUM(BI6:BI105)</f>
        <v>1465005</v>
      </c>
      <c r="BJ106" s="248">
        <f>ROUND(BI106/BE106,2)</f>
        <v>30.08</v>
      </c>
      <c r="BK106" s="246">
        <f>SUM(BK6:BK105)</f>
        <v>8863189</v>
      </c>
      <c r="BL106" s="249"/>
      <c r="BN106" s="615"/>
      <c r="BO106" s="126"/>
      <c r="BP106" s="127"/>
      <c r="BQ106" s="127"/>
      <c r="BR106" s="127"/>
      <c r="BS106" s="126"/>
      <c r="BT106" s="495"/>
      <c r="BU106" s="495"/>
      <c r="BV106" s="495"/>
      <c r="BW106" s="127"/>
      <c r="BX106" s="126"/>
      <c r="BY106" s="126"/>
      <c r="CA106" s="264"/>
      <c r="CB106" s="265"/>
      <c r="CC106" s="269"/>
      <c r="CD106" s="269"/>
      <c r="CE106" s="269"/>
      <c r="CF106" s="266"/>
      <c r="CG106" s="267"/>
      <c r="CH106" s="263"/>
      <c r="CI106" s="268"/>
      <c r="CJ106" s="267"/>
      <c r="CL106" s="654"/>
      <c r="CM106" s="636" t="s">
        <v>654</v>
      </c>
      <c r="CN106" s="636"/>
      <c r="CO106" s="636"/>
      <c r="CP106" s="655">
        <f>SUM(CP6:CP105)</f>
        <v>1475668</v>
      </c>
      <c r="CQ106" s="655">
        <f>SUM(CQ6:CQ105)</f>
        <v>2364435407</v>
      </c>
      <c r="CR106" s="655">
        <f>SUM(CR6:CR105)</f>
        <v>49226483</v>
      </c>
      <c r="CS106" s="655">
        <f>SUM(CS6:CS105)</f>
        <v>2413661890</v>
      </c>
      <c r="CT106" s="656">
        <f>ROUND(CS106/CP106,2)</f>
        <v>1635.64</v>
      </c>
      <c r="CU106" s="649"/>
      <c r="CV106" s="657"/>
      <c r="CW106" s="657"/>
      <c r="CX106" s="27"/>
      <c r="CY106" s="658"/>
      <c r="CZ106" s="659">
        <v>0.54800000000000004</v>
      </c>
      <c r="DA106" s="659"/>
      <c r="DB106" s="659"/>
      <c r="DC106" s="660"/>
      <c r="DE106" s="687"/>
      <c r="DF106" s="199" t="s">
        <v>670</v>
      </c>
      <c r="DG106" s="199"/>
      <c r="DH106" s="199"/>
      <c r="DI106" s="199"/>
      <c r="DJ106" s="688">
        <f>ROUND(AVERAGE(DJ6:DJ105),4)</f>
        <v>0.64280000000000004</v>
      </c>
      <c r="DK106" s="688">
        <f>ROUND(AVERAGE(DK6:DK105),4)</f>
        <v>0.87749999999999995</v>
      </c>
      <c r="DL106" s="689">
        <f>ROUND(AVERAGE(DL6:DL105),3)</f>
        <v>0.56100000000000005</v>
      </c>
      <c r="DM106" s="690"/>
      <c r="DN106" s="672"/>
      <c r="DO106" s="688">
        <f>ROUND(AVERAGE(DO6:DO105),4)</f>
        <v>0.63449999999999995</v>
      </c>
      <c r="DP106" s="688">
        <f>ROUND(AVERAGE(DP6:DP105),4)</f>
        <v>0.87070000000000003</v>
      </c>
      <c r="DQ106" s="689">
        <f>ROUND(AVERAGE(DQ6:DQ105),3)</f>
        <v>0.54800000000000004</v>
      </c>
      <c r="DR106" s="672"/>
      <c r="DS106" s="352"/>
      <c r="DT106" s="352"/>
      <c r="DU106" s="352"/>
      <c r="DV106" s="357"/>
      <c r="DX106" s="60" t="s">
        <v>472</v>
      </c>
      <c r="DY106" s="84" t="s">
        <v>300</v>
      </c>
      <c r="DZ106" s="60" t="s">
        <v>8</v>
      </c>
      <c r="EA106" s="61" t="s">
        <v>301</v>
      </c>
      <c r="EB106" s="404">
        <v>1587</v>
      </c>
      <c r="EC106" s="62"/>
      <c r="ED106" s="63">
        <f t="shared" si="121"/>
        <v>1587</v>
      </c>
      <c r="EE106" s="63">
        <f>SUM(ED102:ED106)</f>
        <v>29120</v>
      </c>
      <c r="EF106" s="62"/>
      <c r="EG106" s="64">
        <f>ED106/EE106</f>
        <v>5.4498626373626374E-2</v>
      </c>
      <c r="EH106" s="62"/>
      <c r="EI106" s="405">
        <v>0</v>
      </c>
      <c r="EJ106" s="63"/>
      <c r="EK106" s="63">
        <f>ROUND(EG106*EI102,0)</f>
        <v>0</v>
      </c>
      <c r="EL106" s="65"/>
      <c r="EM106" s="160"/>
      <c r="EN106" s="160"/>
      <c r="EO106" s="128"/>
      <c r="EP106" s="356"/>
      <c r="EQ106" s="356"/>
      <c r="ER106" s="356"/>
      <c r="ES106" s="302" t="s">
        <v>155</v>
      </c>
      <c r="ET106" s="301" t="s">
        <v>156</v>
      </c>
      <c r="EU106" s="303">
        <v>557847</v>
      </c>
      <c r="EX106" s="310"/>
    </row>
    <row r="107" spans="1:154" ht="16.5" thickTop="1" thickBot="1">
      <c r="A107" s="75"/>
      <c r="B107" s="11"/>
      <c r="C107" s="11"/>
      <c r="D107" s="12"/>
      <c r="E107" s="13"/>
      <c r="F107" s="13"/>
      <c r="G107" s="13"/>
      <c r="H107" s="6"/>
      <c r="I107" s="12"/>
      <c r="K107" s="142"/>
      <c r="L107" s="142"/>
      <c r="M107" s="455" t="s">
        <v>809</v>
      </c>
      <c r="N107" s="455" t="s">
        <v>809</v>
      </c>
      <c r="O107" s="143"/>
      <c r="P107" s="141" t="s">
        <v>810</v>
      </c>
      <c r="Q107" s="456" t="s">
        <v>811</v>
      </c>
      <c r="R107" s="457"/>
      <c r="S107" s="458" t="s">
        <v>809</v>
      </c>
      <c r="T107" s="455" t="s">
        <v>809</v>
      </c>
      <c r="U107" s="455" t="s">
        <v>809</v>
      </c>
      <c r="V107" s="457"/>
      <c r="X107" s="481"/>
      <c r="Y107" s="481"/>
      <c r="Z107" s="481"/>
      <c r="AA107" s="481"/>
      <c r="AB107" s="482"/>
      <c r="AC107" s="483"/>
      <c r="AD107" s="42"/>
      <c r="AE107" s="484"/>
      <c r="AF107" s="485"/>
      <c r="AG107" s="485"/>
      <c r="AI107" s="390" t="s">
        <v>653</v>
      </c>
      <c r="AJ107" s="390"/>
      <c r="AK107" s="582"/>
      <c r="AL107" s="390"/>
      <c r="AM107" s="575"/>
      <c r="AN107" s="390"/>
      <c r="AO107" s="390"/>
      <c r="AP107" s="390"/>
      <c r="AQ107" s="583"/>
      <c r="AR107" s="584" t="s">
        <v>906</v>
      </c>
      <c r="AS107" s="585"/>
      <c r="AT107" s="586"/>
      <c r="AU107" s="390"/>
      <c r="AV107" s="390"/>
      <c r="AW107" s="587"/>
      <c r="AX107" s="587"/>
      <c r="AY107" s="390"/>
      <c r="AZ107" s="390"/>
      <c r="BB107" s="166"/>
      <c r="BC107" s="166"/>
      <c r="BD107" s="250"/>
      <c r="BE107" s="251" t="s">
        <v>809</v>
      </c>
      <c r="BF107" s="252"/>
      <c r="BG107" s="253"/>
      <c r="BH107" s="253"/>
      <c r="BI107" s="254"/>
      <c r="BJ107" s="254"/>
      <c r="BK107" s="255" t="s">
        <v>810</v>
      </c>
      <c r="BL107" s="256"/>
      <c r="BN107" s="615"/>
      <c r="BO107" s="126"/>
      <c r="BP107" s="616"/>
      <c r="BQ107" s="616"/>
      <c r="BR107" s="616"/>
      <c r="BS107" s="126"/>
      <c r="BT107" s="617"/>
      <c r="BU107" s="617"/>
      <c r="BV107" s="617"/>
      <c r="BW107" s="618" t="s">
        <v>812</v>
      </c>
      <c r="BX107" s="502">
        <f>ROUND(AVERAGE(BX6:BX105),3)</f>
        <v>0.54800000000000004</v>
      </c>
      <c r="BY107" s="126"/>
      <c r="CA107" s="265"/>
      <c r="CB107" s="265" t="s">
        <v>781</v>
      </c>
      <c r="CC107" s="269">
        <v>31002</v>
      </c>
      <c r="CD107" s="269">
        <v>32271</v>
      </c>
      <c r="CE107" s="269">
        <v>33735</v>
      </c>
      <c r="CF107" s="266">
        <f>AVERAGE(CC107:CE107)</f>
        <v>32336</v>
      </c>
      <c r="CG107" s="266"/>
      <c r="CH107" s="263"/>
      <c r="CI107" s="270"/>
      <c r="CJ107" s="267"/>
      <c r="CL107" s="654"/>
      <c r="CM107" s="636"/>
      <c r="CN107" s="636"/>
      <c r="CO107" s="636"/>
      <c r="CP107" s="661"/>
      <c r="CQ107" s="661"/>
      <c r="CR107" s="636"/>
      <c r="CS107" s="636"/>
      <c r="CT107" s="636"/>
      <c r="CU107" s="636"/>
      <c r="CV107" s="657"/>
      <c r="CW107" s="636"/>
      <c r="CX107" s="27"/>
      <c r="CY107" s="658"/>
      <c r="CZ107" s="660"/>
      <c r="DA107" s="660"/>
      <c r="DB107" s="660"/>
      <c r="DC107" s="660"/>
      <c r="DE107" s="687" t="s">
        <v>653</v>
      </c>
      <c r="DF107" s="672"/>
      <c r="DG107" s="672"/>
      <c r="DH107" s="672"/>
      <c r="DI107" s="672"/>
      <c r="DJ107" s="691" t="s">
        <v>809</v>
      </c>
      <c r="DK107" s="691" t="s">
        <v>810</v>
      </c>
      <c r="DL107" s="692"/>
      <c r="DM107" s="692"/>
      <c r="DN107" s="692"/>
      <c r="DO107" s="693"/>
      <c r="DP107" s="672"/>
      <c r="DQ107" s="672"/>
      <c r="DR107" s="672"/>
      <c r="DS107" s="352"/>
      <c r="DT107" s="352"/>
      <c r="DU107" s="352"/>
      <c r="DV107" s="358"/>
      <c r="DX107" s="71" t="s">
        <v>474</v>
      </c>
      <c r="DY107" s="86" t="s">
        <v>474</v>
      </c>
      <c r="DZ107" s="71" t="s">
        <v>901</v>
      </c>
      <c r="EA107" s="72" t="s">
        <v>475</v>
      </c>
      <c r="EB107" s="404">
        <v>3648</v>
      </c>
      <c r="EC107" s="56"/>
      <c r="ED107" s="57">
        <f t="shared" si="121"/>
        <v>3648</v>
      </c>
      <c r="EE107" s="57"/>
      <c r="EF107" s="56"/>
      <c r="EG107" s="73">
        <f>ED107/EE$108</f>
        <v>0.94901144640998958</v>
      </c>
      <c r="EH107" s="56"/>
      <c r="EI107" s="405">
        <v>0</v>
      </c>
      <c r="EJ107" s="57"/>
      <c r="EK107" s="57">
        <f>ROUND(EI107*EG107,0)</f>
        <v>0</v>
      </c>
      <c r="EL107" s="57">
        <f>EK107+EK108</f>
        <v>0</v>
      </c>
      <c r="EM107" s="158">
        <f>EL107-EI107</f>
        <v>0</v>
      </c>
      <c r="EN107" s="158"/>
      <c r="EO107" s="58"/>
      <c r="EP107" s="356"/>
      <c r="EQ107" s="356"/>
      <c r="ER107" s="356"/>
      <c r="ES107" s="302" t="s">
        <v>551</v>
      </c>
      <c r="ET107" s="301" t="s">
        <v>552</v>
      </c>
      <c r="EU107" s="303">
        <v>103792</v>
      </c>
      <c r="EX107" s="310"/>
    </row>
    <row r="108" spans="1:154" ht="16.5" thickTop="1" thickBot="1">
      <c r="A108" s="75"/>
      <c r="B108" s="11"/>
      <c r="C108" s="12">
        <v>5977</v>
      </c>
      <c r="D108" s="12"/>
      <c r="E108" s="13"/>
      <c r="F108" s="13"/>
      <c r="G108" s="13"/>
      <c r="H108" s="6"/>
      <c r="I108" s="12"/>
      <c r="K108" s="142"/>
      <c r="L108" s="142"/>
      <c r="M108" s="455"/>
      <c r="N108" s="455"/>
      <c r="O108" s="143"/>
      <c r="P108" s="141"/>
      <c r="Q108" s="459"/>
      <c r="R108" s="457"/>
      <c r="S108" s="458"/>
      <c r="T108" s="455"/>
      <c r="U108" s="455"/>
      <c r="V108" s="457"/>
      <c r="X108" s="188"/>
      <c r="Y108" s="188"/>
      <c r="Z108" s="185" t="s">
        <v>915</v>
      </c>
      <c r="AA108" s="186">
        <v>5.6100000000000004E-3</v>
      </c>
      <c r="AB108" s="187" t="s">
        <v>803</v>
      </c>
      <c r="AC108" s="188" t="s">
        <v>880</v>
      </c>
      <c r="AD108" s="38"/>
      <c r="AE108" s="484"/>
      <c r="AF108" s="485"/>
      <c r="AG108" s="485"/>
      <c r="AI108" s="390"/>
      <c r="AJ108" s="390"/>
      <c r="AK108" s="588"/>
      <c r="AL108" s="390"/>
      <c r="AM108" s="588"/>
      <c r="AN108" s="588"/>
      <c r="AO108" s="589"/>
      <c r="AP108" s="588"/>
      <c r="AQ108" s="590"/>
      <c r="AR108" s="589" t="s">
        <v>907</v>
      </c>
      <c r="AS108" s="591">
        <v>1635.64</v>
      </c>
      <c r="AT108" s="592"/>
      <c r="AU108" s="390"/>
      <c r="AV108" s="593"/>
      <c r="AW108" s="594"/>
      <c r="AX108" s="594"/>
      <c r="AY108" s="593"/>
      <c r="AZ108" s="593"/>
      <c r="BB108" s="166" t="s">
        <v>607</v>
      </c>
      <c r="BC108" s="166" t="s">
        <v>878</v>
      </c>
      <c r="BD108" s="250"/>
      <c r="BE108" s="257"/>
      <c r="BF108" s="256"/>
      <c r="BG108" s="258"/>
      <c r="BH108" s="258"/>
      <c r="BI108" s="250"/>
      <c r="BJ108" s="250"/>
      <c r="BK108" s="256"/>
      <c r="BL108" s="256"/>
      <c r="BN108" s="615"/>
      <c r="BO108" s="126" t="s">
        <v>813</v>
      </c>
      <c r="BP108" s="127"/>
      <c r="BQ108" s="127"/>
      <c r="BR108" s="127"/>
      <c r="BS108" s="126"/>
      <c r="BT108" s="619"/>
      <c r="BU108" s="619"/>
      <c r="BV108" s="619"/>
      <c r="BW108" s="620"/>
      <c r="BX108" s="619"/>
      <c r="BY108" s="619"/>
      <c r="CA108" s="198"/>
      <c r="CB108" s="198"/>
      <c r="CC108" s="198"/>
      <c r="CD108" s="198"/>
      <c r="CE108" s="198"/>
      <c r="CF108" s="198"/>
      <c r="CG108" s="198"/>
      <c r="CH108" s="198"/>
      <c r="CI108" s="198"/>
      <c r="CJ108" s="271"/>
      <c r="CL108" s="359"/>
      <c r="CM108" s="360"/>
      <c r="CN108" s="360"/>
      <c r="CO108" s="360"/>
      <c r="CP108" s="361"/>
      <c r="CQ108" s="361"/>
      <c r="CR108" s="360"/>
      <c r="CS108" s="362"/>
      <c r="CT108" s="363"/>
      <c r="CU108" s="360"/>
      <c r="CV108" s="364"/>
      <c r="CW108" s="360"/>
      <c r="CX108" s="318"/>
      <c r="CY108" s="318"/>
      <c r="CZ108" s="317"/>
      <c r="DA108" s="317"/>
      <c r="DB108" s="318"/>
      <c r="DC108" s="317"/>
      <c r="DE108" s="691"/>
      <c r="DF108" s="692"/>
      <c r="DG108" s="694"/>
      <c r="DH108" s="694"/>
      <c r="DI108" s="694"/>
      <c r="DJ108" s="692"/>
      <c r="DK108" s="692"/>
      <c r="DL108" s="692"/>
      <c r="DM108" s="692"/>
      <c r="DN108" s="692"/>
      <c r="DO108" s="694"/>
      <c r="DP108" s="694"/>
      <c r="DQ108" s="694"/>
      <c r="DR108" s="694"/>
      <c r="DS108" s="352"/>
      <c r="DT108" s="352"/>
      <c r="DU108" s="352"/>
      <c r="DV108" s="358"/>
      <c r="DX108" s="60" t="s">
        <v>474</v>
      </c>
      <c r="DY108" s="84" t="s">
        <v>103</v>
      </c>
      <c r="DZ108" s="60" t="s">
        <v>8</v>
      </c>
      <c r="EA108" s="61" t="s">
        <v>104</v>
      </c>
      <c r="EB108" s="404">
        <v>196</v>
      </c>
      <c r="EC108" s="62"/>
      <c r="ED108" s="63">
        <f t="shared" si="121"/>
        <v>196</v>
      </c>
      <c r="EE108" s="63">
        <f>SUM(ED107:ED108)</f>
        <v>3844</v>
      </c>
      <c r="EF108" s="62"/>
      <c r="EG108" s="64">
        <f>ED108/EE$108</f>
        <v>5.0988553590010408E-2</v>
      </c>
      <c r="EH108" s="62"/>
      <c r="EI108" s="405">
        <v>0</v>
      </c>
      <c r="EJ108" s="63"/>
      <c r="EK108" s="63">
        <f>ROUND(EI107*EG108,0)</f>
        <v>0</v>
      </c>
      <c r="EL108" s="65"/>
      <c r="EM108" s="160"/>
      <c r="EN108" s="160"/>
      <c r="EO108" s="128"/>
      <c r="EP108" s="356"/>
      <c r="EQ108" s="356"/>
      <c r="ER108" s="356"/>
      <c r="ES108" s="302" t="s">
        <v>553</v>
      </c>
      <c r="ET108" s="301" t="s">
        <v>554</v>
      </c>
      <c r="EU108" s="303">
        <v>0</v>
      </c>
      <c r="EX108" s="310"/>
    </row>
    <row r="109" spans="1:154" ht="15.75" thickBot="1">
      <c r="A109" s="75"/>
      <c r="B109" s="419"/>
      <c r="C109" s="419"/>
      <c r="D109" s="12"/>
      <c r="E109" s="13"/>
      <c r="F109" s="13"/>
      <c r="G109" s="13"/>
      <c r="H109" s="6"/>
      <c r="I109" s="12"/>
      <c r="K109" s="141" t="s">
        <v>803</v>
      </c>
      <c r="L109" s="142" t="s">
        <v>868</v>
      </c>
      <c r="M109" s="143"/>
      <c r="N109" s="143"/>
      <c r="O109" s="143"/>
      <c r="P109" s="142"/>
      <c r="Q109" s="459"/>
      <c r="R109" s="457"/>
      <c r="S109" s="460"/>
      <c r="T109" s="457"/>
      <c r="U109" s="457"/>
      <c r="V109" s="457"/>
      <c r="X109" s="188"/>
      <c r="Y109" s="188"/>
      <c r="Z109" s="189" t="s">
        <v>873</v>
      </c>
      <c r="AA109" s="190"/>
      <c r="AB109" s="191"/>
      <c r="AC109" s="188" t="s">
        <v>874</v>
      </c>
      <c r="AD109" s="38"/>
      <c r="AE109" s="484"/>
      <c r="AF109" s="485"/>
      <c r="AG109" s="485"/>
      <c r="AI109" s="390"/>
      <c r="AJ109" s="390"/>
      <c r="AK109" s="588"/>
      <c r="AL109" s="390"/>
      <c r="AM109" s="588"/>
      <c r="AN109" s="588"/>
      <c r="AO109" s="390"/>
      <c r="AP109" s="390"/>
      <c r="AQ109" s="595"/>
      <c r="AR109" s="596" t="s">
        <v>235</v>
      </c>
      <c r="AS109" s="597" t="s">
        <v>902</v>
      </c>
      <c r="AT109" s="598"/>
      <c r="AU109" s="390"/>
      <c r="AV109" s="593"/>
      <c r="AW109" s="391"/>
      <c r="AX109" s="224" t="s">
        <v>800</v>
      </c>
      <c r="AY109" s="200"/>
      <c r="AZ109" s="116"/>
      <c r="BB109" s="166"/>
      <c r="BC109" s="166" t="s">
        <v>608</v>
      </c>
      <c r="BD109" s="250"/>
      <c r="BE109" s="257"/>
      <c r="BF109" s="256"/>
      <c r="BG109" s="258"/>
      <c r="BH109" s="258"/>
      <c r="BI109" s="250"/>
      <c r="BJ109" s="250"/>
      <c r="BK109" s="256"/>
      <c r="BL109" s="256"/>
      <c r="BN109" s="615"/>
      <c r="BO109" s="126" t="s">
        <v>814</v>
      </c>
      <c r="BP109" s="127"/>
      <c r="BQ109" s="127"/>
      <c r="BR109" s="127"/>
      <c r="BS109" s="126"/>
      <c r="BT109" s="495"/>
      <c r="BU109" s="495"/>
      <c r="BV109" s="495"/>
      <c r="BW109" s="127"/>
      <c r="BX109" s="126"/>
      <c r="BY109" s="126"/>
      <c r="CA109" s="195" t="s">
        <v>882</v>
      </c>
      <c r="CB109" s="196"/>
      <c r="CC109" s="196"/>
      <c r="CD109" s="198"/>
      <c r="CE109" s="198"/>
      <c r="CF109" s="198"/>
      <c r="CG109" s="198"/>
      <c r="CH109" s="198"/>
      <c r="CI109" s="198"/>
      <c r="CJ109" s="271"/>
      <c r="DE109" s="695" t="s">
        <v>607</v>
      </c>
      <c r="DF109" s="696" t="s">
        <v>624</v>
      </c>
      <c r="DG109" s="697"/>
      <c r="DH109" s="697"/>
      <c r="DI109" s="697"/>
      <c r="DJ109" s="692"/>
      <c r="DK109" s="692"/>
      <c r="DL109" s="692"/>
      <c r="DM109" s="692"/>
      <c r="DN109" s="692"/>
      <c r="DO109" s="697"/>
      <c r="DP109" s="697"/>
      <c r="DQ109" s="697"/>
      <c r="DR109" s="697"/>
      <c r="DS109" s="352"/>
      <c r="DT109" s="352"/>
      <c r="DU109" s="352"/>
      <c r="DV109" s="358"/>
      <c r="DX109" s="71" t="s">
        <v>476</v>
      </c>
      <c r="DY109" s="86" t="s">
        <v>476</v>
      </c>
      <c r="DZ109" s="71" t="s">
        <v>901</v>
      </c>
      <c r="EA109" s="72" t="s">
        <v>477</v>
      </c>
      <c r="EB109" s="404">
        <v>32838</v>
      </c>
      <c r="EC109" s="56"/>
      <c r="ED109" s="57">
        <f t="shared" si="121"/>
        <v>32838</v>
      </c>
      <c r="EE109" s="57"/>
      <c r="EF109" s="56"/>
      <c r="EG109" s="73">
        <f>ED109/EE110</f>
        <v>0.98993126733389603</v>
      </c>
      <c r="EH109" s="56"/>
      <c r="EI109" s="405">
        <v>11844394</v>
      </c>
      <c r="EJ109" s="57"/>
      <c r="EK109" s="57">
        <f>ROUND(EI109*EG109,0)</f>
        <v>11725136</v>
      </c>
      <c r="EL109" s="57">
        <f>EK109+EK110</f>
        <v>11844394</v>
      </c>
      <c r="EM109" s="158">
        <f>EL109-EI109</f>
        <v>0</v>
      </c>
      <c r="EN109" s="158"/>
      <c r="EO109" s="58"/>
      <c r="EP109" s="356"/>
      <c r="EQ109" s="356"/>
      <c r="ER109" s="356"/>
      <c r="ES109" s="302" t="s">
        <v>555</v>
      </c>
      <c r="ET109" s="301" t="s">
        <v>556</v>
      </c>
      <c r="EU109" s="303">
        <v>119121</v>
      </c>
      <c r="EX109" s="310"/>
    </row>
    <row r="110" spans="1:154" ht="15.75" thickBot="1">
      <c r="A110" s="75"/>
      <c r="B110" s="79"/>
      <c r="C110" s="79"/>
      <c r="D110" s="35" t="s">
        <v>803</v>
      </c>
      <c r="E110" s="170" t="s">
        <v>676</v>
      </c>
      <c r="F110" s="135"/>
      <c r="G110" s="136"/>
      <c r="H110" s="137"/>
      <c r="I110" s="12"/>
      <c r="K110" s="141"/>
      <c r="L110" s="167" t="s">
        <v>837</v>
      </c>
      <c r="M110" s="168"/>
      <c r="N110" s="143"/>
      <c r="O110" s="143"/>
      <c r="P110" s="142"/>
      <c r="Q110" s="459"/>
      <c r="R110" s="457"/>
      <c r="S110" s="460"/>
      <c r="T110" s="457"/>
      <c r="U110" s="457"/>
      <c r="V110" s="457"/>
      <c r="X110" s="188"/>
      <c r="Y110" s="188"/>
      <c r="Z110" s="189" t="s">
        <v>875</v>
      </c>
      <c r="AA110" s="190"/>
      <c r="AB110" s="191"/>
      <c r="AC110" s="188" t="s">
        <v>876</v>
      </c>
      <c r="AD110" s="38"/>
      <c r="AE110" s="484"/>
      <c r="AF110" s="485"/>
      <c r="AG110" s="485"/>
      <c r="AI110" s="390"/>
      <c r="AJ110" s="390"/>
      <c r="AK110" s="588"/>
      <c r="AL110" s="390"/>
      <c r="AM110" s="390"/>
      <c r="AN110" s="587"/>
      <c r="AO110" s="390"/>
      <c r="AP110" s="390"/>
      <c r="AQ110" s="390"/>
      <c r="AR110" s="588"/>
      <c r="AS110" s="390"/>
      <c r="AT110" s="390"/>
      <c r="AU110" s="390"/>
      <c r="AV110" s="593"/>
      <c r="AW110" s="96"/>
      <c r="AX110" s="392"/>
      <c r="AY110" s="141" t="s">
        <v>802</v>
      </c>
      <c r="AZ110" s="393">
        <v>223335000</v>
      </c>
      <c r="BB110" s="166" t="s">
        <v>609</v>
      </c>
      <c r="BC110" s="166" t="s">
        <v>610</v>
      </c>
      <c r="BD110" s="250"/>
      <c r="BE110" s="257"/>
      <c r="BF110" s="256"/>
      <c r="BG110" s="258"/>
      <c r="BH110" s="258"/>
      <c r="BI110" s="250"/>
      <c r="BJ110" s="250"/>
      <c r="BK110" s="256"/>
      <c r="BL110" s="256"/>
      <c r="BN110" s="615"/>
      <c r="BO110" s="126" t="s">
        <v>848</v>
      </c>
      <c r="BP110" s="127"/>
      <c r="BQ110" s="127"/>
      <c r="BR110" s="127"/>
      <c r="BS110" s="126"/>
      <c r="BT110" s="495"/>
      <c r="BU110" s="495"/>
      <c r="BV110" s="495"/>
      <c r="BW110" s="127"/>
      <c r="BX110" s="126"/>
      <c r="BY110" s="126"/>
      <c r="CA110" s="196" t="s">
        <v>883</v>
      </c>
      <c r="CB110" s="196"/>
      <c r="CC110" s="196"/>
      <c r="CD110" s="198"/>
      <c r="CE110" s="198"/>
      <c r="CF110" s="198"/>
      <c r="CG110" s="198"/>
      <c r="CH110" s="198"/>
      <c r="CI110" s="198"/>
      <c r="CJ110" s="198"/>
      <c r="DE110" s="691"/>
      <c r="DF110" s="696" t="s">
        <v>625</v>
      </c>
      <c r="DG110" s="692"/>
      <c r="DH110" s="692"/>
      <c r="DI110" s="692"/>
      <c r="DJ110" s="692"/>
      <c r="DK110" s="692"/>
      <c r="DL110" s="692"/>
      <c r="DM110" s="692"/>
      <c r="DN110" s="692"/>
      <c r="DO110" s="692"/>
      <c r="DP110" s="692"/>
      <c r="DQ110" s="692"/>
      <c r="DR110" s="692"/>
      <c r="DS110" s="352"/>
      <c r="DT110" s="352"/>
      <c r="DU110" s="352"/>
      <c r="DV110" s="358"/>
      <c r="DX110" s="706" t="s">
        <v>476</v>
      </c>
      <c r="DY110" s="84" t="s">
        <v>302</v>
      </c>
      <c r="DZ110" s="60" t="s">
        <v>8</v>
      </c>
      <c r="EA110" s="61" t="s">
        <v>303</v>
      </c>
      <c r="EB110" s="404">
        <v>334</v>
      </c>
      <c r="EC110" s="62"/>
      <c r="ED110" s="50">
        <f t="shared" si="121"/>
        <v>334</v>
      </c>
      <c r="EE110" s="63">
        <f>SUM(ED109:ED110)</f>
        <v>33172</v>
      </c>
      <c r="EF110" s="62"/>
      <c r="EG110" s="64">
        <f>ED110/EE110</f>
        <v>1.0068732666103943E-2</v>
      </c>
      <c r="EH110" s="62"/>
      <c r="EI110" s="405">
        <v>0</v>
      </c>
      <c r="EJ110" s="63"/>
      <c r="EK110" s="63">
        <f>ROUND(EI109*EG110,0)</f>
        <v>119258</v>
      </c>
      <c r="EL110" s="63"/>
      <c r="EM110" s="160"/>
      <c r="EN110" s="160"/>
      <c r="EO110" s="128"/>
      <c r="EP110" s="356"/>
      <c r="EQ110" s="356"/>
      <c r="ER110" s="356"/>
      <c r="ES110" s="302" t="s">
        <v>557</v>
      </c>
      <c r="ET110" s="301" t="s">
        <v>558</v>
      </c>
      <c r="EU110" s="303">
        <v>1887692</v>
      </c>
      <c r="EX110" s="310"/>
    </row>
    <row r="111" spans="1:154" ht="15.75" thickBot="1">
      <c r="A111" s="6"/>
      <c r="B111" s="6"/>
      <c r="C111" s="6"/>
      <c r="D111" s="32"/>
      <c r="E111" s="171" t="s">
        <v>865</v>
      </c>
      <c r="F111" s="172" t="s">
        <v>3</v>
      </c>
      <c r="G111" s="173"/>
      <c r="H111" s="138"/>
      <c r="I111" s="12"/>
      <c r="K111" s="141"/>
      <c r="L111" s="142" t="s">
        <v>838</v>
      </c>
      <c r="M111" s="143"/>
      <c r="N111" s="143"/>
      <c r="O111" s="143"/>
      <c r="P111" s="142"/>
      <c r="Q111" s="461"/>
      <c r="R111" s="457"/>
      <c r="S111" s="460"/>
      <c r="T111" s="457"/>
      <c r="U111" s="457"/>
      <c r="V111" s="457"/>
      <c r="X111" s="15"/>
      <c r="Y111" s="15"/>
      <c r="Z111" s="41" t="s">
        <v>916</v>
      </c>
      <c r="AA111" s="192"/>
      <c r="AB111" s="187" t="s">
        <v>869</v>
      </c>
      <c r="AC111" s="193" t="s">
        <v>877</v>
      </c>
      <c r="AD111" s="38"/>
      <c r="AE111" s="484"/>
      <c r="AF111" s="485"/>
      <c r="AG111" s="485"/>
      <c r="AI111" s="593"/>
      <c r="AJ111" s="593"/>
      <c r="AK111" s="593"/>
      <c r="AL111" s="593"/>
      <c r="AM111" s="593"/>
      <c r="AN111" s="599"/>
      <c r="AO111" s="593"/>
      <c r="AP111" s="593"/>
      <c r="AQ111" s="593"/>
      <c r="AR111" s="593"/>
      <c r="AS111" s="593"/>
      <c r="AT111" s="593"/>
      <c r="AU111" s="593"/>
      <c r="AV111" s="3"/>
      <c r="AW111" s="96"/>
      <c r="AX111" s="2"/>
      <c r="AY111" s="141" t="s">
        <v>801</v>
      </c>
      <c r="AZ111" s="393">
        <f>AZ106</f>
        <v>223332463.30000001</v>
      </c>
      <c r="BB111" s="166"/>
      <c r="BC111" s="166" t="s">
        <v>611</v>
      </c>
      <c r="BD111" s="250"/>
      <c r="BE111" s="257"/>
      <c r="BF111" s="256"/>
      <c r="BG111" s="258"/>
      <c r="BH111" s="258"/>
      <c r="BI111" s="250"/>
      <c r="BJ111" s="250"/>
      <c r="BK111" s="256"/>
      <c r="BL111" s="256"/>
      <c r="BN111" s="615"/>
      <c r="BO111" s="126" t="s">
        <v>815</v>
      </c>
      <c r="BP111" s="127"/>
      <c r="BQ111" s="127"/>
      <c r="BR111" s="127"/>
      <c r="BS111" s="126"/>
      <c r="BT111" s="495"/>
      <c r="BU111" s="495"/>
      <c r="BV111" s="495"/>
      <c r="BW111" s="127"/>
      <c r="BX111" s="126"/>
      <c r="BY111" s="126"/>
      <c r="CA111" s="197" t="s">
        <v>884</v>
      </c>
      <c r="CB111" s="196" t="s">
        <v>885</v>
      </c>
      <c r="CC111" s="196"/>
      <c r="CD111" s="198"/>
      <c r="CE111" s="198"/>
      <c r="CF111" s="198"/>
      <c r="CG111" s="198"/>
      <c r="CH111" s="198"/>
      <c r="CI111" s="198"/>
      <c r="CJ111" s="198"/>
      <c r="DE111" s="691" t="s">
        <v>609</v>
      </c>
      <c r="DF111" s="694" t="s">
        <v>626</v>
      </c>
      <c r="DG111" s="692"/>
      <c r="DH111" s="692"/>
      <c r="DI111" s="692"/>
      <c r="DJ111" s="698"/>
      <c r="DK111" s="692"/>
      <c r="DL111" s="692"/>
      <c r="DM111" s="692"/>
      <c r="DN111" s="692"/>
      <c r="DO111" s="692"/>
      <c r="DP111" s="692"/>
      <c r="DQ111" s="692"/>
      <c r="DR111" s="692"/>
      <c r="DS111" s="352"/>
      <c r="DT111" s="352"/>
      <c r="DU111" s="352"/>
      <c r="DV111" s="358"/>
      <c r="DX111" s="66" t="s">
        <v>478</v>
      </c>
      <c r="DY111" s="85" t="s">
        <v>478</v>
      </c>
      <c r="DZ111" s="66" t="s">
        <v>901</v>
      </c>
      <c r="EA111" s="67" t="s">
        <v>479</v>
      </c>
      <c r="EB111" s="404">
        <v>1177</v>
      </c>
      <c r="EC111" s="68"/>
      <c r="ED111" s="69">
        <f t="shared" si="121"/>
        <v>1177</v>
      </c>
      <c r="EE111" s="69">
        <f>SUM(ED111)</f>
        <v>1177</v>
      </c>
      <c r="EF111" s="68"/>
      <c r="EG111" s="70"/>
      <c r="EH111" s="68"/>
      <c r="EI111" s="405">
        <v>307444</v>
      </c>
      <c r="EJ111" s="69"/>
      <c r="EK111" s="69">
        <f>ROUND(EI111,0)</f>
        <v>307444</v>
      </c>
      <c r="EL111" s="69">
        <f>EK111</f>
        <v>307444</v>
      </c>
      <c r="EM111" s="161">
        <f>EL111-EI111</f>
        <v>0</v>
      </c>
      <c r="EN111" s="161"/>
      <c r="EO111" s="129"/>
      <c r="EP111" s="356"/>
      <c r="EQ111" s="356"/>
      <c r="ER111" s="356"/>
      <c r="ES111" s="302" t="s">
        <v>559</v>
      </c>
      <c r="ET111" s="301" t="s">
        <v>560</v>
      </c>
      <c r="EU111" s="303">
        <v>3658919</v>
      </c>
      <c r="EX111" s="310"/>
    </row>
    <row r="112" spans="1:154" ht="15.75" thickBot="1">
      <c r="A112" s="79"/>
      <c r="B112" s="32"/>
      <c r="C112" s="32"/>
      <c r="D112" s="32"/>
      <c r="E112" s="174" t="s">
        <v>866</v>
      </c>
      <c r="F112" s="175" t="s">
        <v>844</v>
      </c>
      <c r="G112" s="140"/>
      <c r="H112" s="176" t="s">
        <v>333</v>
      </c>
      <c r="I112" s="12"/>
      <c r="K112" s="141" t="s">
        <v>869</v>
      </c>
      <c r="L112" s="142" t="s">
        <v>839</v>
      </c>
      <c r="M112" s="143"/>
      <c r="N112" s="143"/>
      <c r="O112" s="143"/>
      <c r="P112" s="142"/>
      <c r="Q112" s="459"/>
      <c r="R112" s="457"/>
      <c r="S112" s="460"/>
      <c r="T112" s="457"/>
      <c r="U112" s="457"/>
      <c r="V112" s="457"/>
      <c r="X112" s="16"/>
      <c r="Y112" s="16"/>
      <c r="Z112" s="16"/>
      <c r="AA112" s="16"/>
      <c r="AB112" s="191"/>
      <c r="AC112" s="193" t="s">
        <v>881</v>
      </c>
      <c r="AD112" s="38"/>
      <c r="AE112" s="484"/>
      <c r="AF112" s="485"/>
      <c r="AG112" s="485"/>
      <c r="AI112" s="600"/>
      <c r="AJ112" s="593"/>
      <c r="AK112" s="593"/>
      <c r="AL112" s="593"/>
      <c r="AM112" s="593"/>
      <c r="AN112" s="593"/>
      <c r="AO112" s="593"/>
      <c r="AP112" s="593"/>
      <c r="AQ112" s="593"/>
      <c r="AR112" s="593"/>
      <c r="AS112" s="593"/>
      <c r="AT112" s="593"/>
      <c r="AU112" s="593"/>
      <c r="AV112" s="3"/>
      <c r="AW112" s="96"/>
      <c r="AX112" s="394"/>
      <c r="AY112" s="141" t="s">
        <v>604</v>
      </c>
      <c r="AZ112" s="184">
        <f>AZ110-AZ111</f>
        <v>2536.6999999880791</v>
      </c>
      <c r="BB112" s="166"/>
      <c r="BC112" s="166"/>
      <c r="BD112" s="250"/>
      <c r="BE112" s="257"/>
      <c r="BF112" s="256"/>
      <c r="BG112" s="258"/>
      <c r="BH112" s="258"/>
      <c r="BI112" s="250"/>
      <c r="BJ112" s="250"/>
      <c r="BK112" s="256"/>
      <c r="BL112" s="256"/>
      <c r="BN112" s="615"/>
      <c r="BO112" s="621"/>
      <c r="BP112" s="127"/>
      <c r="BQ112" s="127"/>
      <c r="BR112" s="127"/>
      <c r="BS112" s="126"/>
      <c r="BT112" s="495"/>
      <c r="BU112" s="495"/>
      <c r="BV112" s="495"/>
      <c r="BW112" s="495"/>
      <c r="BX112" s="495"/>
      <c r="BY112" s="495"/>
      <c r="CA112" s="197"/>
      <c r="CB112" s="198"/>
      <c r="CC112" s="196"/>
      <c r="CD112" s="198"/>
      <c r="CE112" s="198"/>
      <c r="CF112" s="198"/>
      <c r="CG112" s="198"/>
      <c r="CH112" s="198"/>
      <c r="CI112" s="198"/>
      <c r="CJ112" s="198"/>
      <c r="DE112" s="691"/>
      <c r="DF112" s="694"/>
      <c r="DG112" s="692"/>
      <c r="DH112" s="692"/>
      <c r="DI112" s="692"/>
      <c r="DJ112" s="692"/>
      <c r="DK112" s="692"/>
      <c r="DL112" s="692"/>
      <c r="DM112" s="692"/>
      <c r="DN112" s="692"/>
      <c r="DO112" s="692"/>
      <c r="DP112" s="692"/>
      <c r="DQ112" s="692"/>
      <c r="DR112" s="692"/>
      <c r="DS112" s="352"/>
      <c r="DT112" s="352"/>
      <c r="DU112" s="352"/>
      <c r="DV112" s="358"/>
      <c r="DX112" s="71" t="s">
        <v>480</v>
      </c>
      <c r="DY112" s="86" t="s">
        <v>480</v>
      </c>
      <c r="DZ112" s="71" t="s">
        <v>901</v>
      </c>
      <c r="EA112" s="72" t="s">
        <v>481</v>
      </c>
      <c r="EB112" s="404">
        <v>9759</v>
      </c>
      <c r="EC112" s="56"/>
      <c r="ED112" s="57">
        <f t="shared" si="121"/>
        <v>9759</v>
      </c>
      <c r="EE112" s="57"/>
      <c r="EF112" s="56"/>
      <c r="EG112" s="73">
        <f>ED112/EE113</f>
        <v>1</v>
      </c>
      <c r="EH112" s="56"/>
      <c r="EI112" s="405">
        <v>2480543</v>
      </c>
      <c r="EJ112" s="57"/>
      <c r="EK112" s="57">
        <f>ROUND(EI112*EG112,0)</f>
        <v>2480543</v>
      </c>
      <c r="EL112" s="57">
        <f>EK112+EK113</f>
        <v>2480543</v>
      </c>
      <c r="EM112" s="158">
        <f>EL112-EI112</f>
        <v>0</v>
      </c>
      <c r="EN112" s="158"/>
      <c r="EO112" s="58"/>
      <c r="EP112" s="356"/>
      <c r="EQ112" s="356"/>
      <c r="ER112" s="356"/>
      <c r="ES112" s="302" t="s">
        <v>561</v>
      </c>
      <c r="ET112" s="301" t="s">
        <v>636</v>
      </c>
      <c r="EU112" s="303">
        <v>0</v>
      </c>
      <c r="EX112" s="310"/>
    </row>
    <row r="113" spans="1:154" ht="16.5" thickTop="1" thickBot="1">
      <c r="A113" s="80"/>
      <c r="B113" s="11"/>
      <c r="C113" s="11"/>
      <c r="D113" s="6"/>
      <c r="E113" s="420" t="s">
        <v>867</v>
      </c>
      <c r="F113" s="177" t="s">
        <v>351</v>
      </c>
      <c r="G113" s="178" t="s">
        <v>352</v>
      </c>
      <c r="H113" s="179" t="s">
        <v>289</v>
      </c>
      <c r="I113" s="12"/>
      <c r="K113" s="141"/>
      <c r="L113" s="142" t="s">
        <v>261</v>
      </c>
      <c r="M113" s="143"/>
      <c r="N113" s="143"/>
      <c r="O113" s="143"/>
      <c r="P113" s="142"/>
      <c r="Q113" s="459"/>
      <c r="R113" s="457"/>
      <c r="S113" s="460"/>
      <c r="T113" s="457"/>
      <c r="U113" s="457"/>
      <c r="V113" s="457"/>
      <c r="X113" s="16"/>
      <c r="Y113" s="16"/>
      <c r="Z113" s="16"/>
      <c r="AA113" s="16"/>
      <c r="AB113" s="191"/>
      <c r="AC113" t="s">
        <v>602</v>
      </c>
      <c r="AD113" s="38"/>
      <c r="AE113" s="484"/>
      <c r="AF113" s="485"/>
      <c r="AG113" s="485"/>
      <c r="AI113" s="600"/>
      <c r="AJ113" s="593"/>
      <c r="AK113" s="593"/>
      <c r="AL113" s="593"/>
      <c r="AM113" s="593"/>
      <c r="AN113" s="593"/>
      <c r="AO113" s="593"/>
      <c r="AP113" s="593"/>
      <c r="AQ113" s="593"/>
      <c r="AR113" s="593"/>
      <c r="AS113" s="593"/>
      <c r="AT113" s="593"/>
      <c r="AU113" s="593"/>
      <c r="AV113" s="3"/>
      <c r="AW113" s="96"/>
      <c r="AX113" s="394"/>
      <c r="AY113" s="97"/>
      <c r="AZ113" s="201"/>
      <c r="BB113" s="194"/>
      <c r="BC113" s="194"/>
      <c r="BD113" s="307"/>
      <c r="BE113" s="308"/>
      <c r="BF113" s="45"/>
      <c r="BG113" s="91"/>
      <c r="BH113" s="91"/>
      <c r="BI113" s="307"/>
      <c r="BJ113" s="307"/>
      <c r="BK113" s="45"/>
      <c r="BL113" s="45"/>
      <c r="BN113" s="615"/>
      <c r="BO113" s="126" t="s">
        <v>816</v>
      </c>
      <c r="BP113" s="127"/>
      <c r="BQ113" s="127"/>
      <c r="BR113" s="127"/>
      <c r="BS113" s="126"/>
      <c r="BT113" s="495"/>
      <c r="BU113" s="495"/>
      <c r="BV113" s="495"/>
      <c r="BW113" s="127"/>
      <c r="BX113" s="126"/>
      <c r="BY113" s="126"/>
      <c r="CA113" s="197" t="s">
        <v>886</v>
      </c>
      <c r="CB113" s="196" t="s">
        <v>887</v>
      </c>
      <c r="CC113" s="196"/>
      <c r="CD113" s="198"/>
      <c r="CE113" s="198"/>
      <c r="CF113" s="198"/>
      <c r="CG113" s="198"/>
      <c r="CH113" s="198"/>
      <c r="CI113" s="198"/>
      <c r="CJ113" s="198"/>
      <c r="DX113" s="60" t="s">
        <v>480</v>
      </c>
      <c r="DY113" s="84" t="s">
        <v>105</v>
      </c>
      <c r="DZ113" s="60" t="s">
        <v>8</v>
      </c>
      <c r="EA113" s="61" t="s">
        <v>106</v>
      </c>
      <c r="EB113" s="404">
        <v>0</v>
      </c>
      <c r="EC113" s="62"/>
      <c r="ED113" s="63">
        <f t="shared" si="121"/>
        <v>0</v>
      </c>
      <c r="EE113" s="63">
        <f>SUM(ED112:ED113)</f>
        <v>9759</v>
      </c>
      <c r="EF113" s="62"/>
      <c r="EG113" s="64">
        <f>ED113/EE113</f>
        <v>0</v>
      </c>
      <c r="EH113" s="62"/>
      <c r="EI113" s="405">
        <v>0</v>
      </c>
      <c r="EJ113" s="63"/>
      <c r="EK113" s="63">
        <f>ROUND(EI112*EG113,0)</f>
        <v>0</v>
      </c>
      <c r="EL113" s="65"/>
      <c r="EM113" s="160"/>
      <c r="EN113" s="160"/>
      <c r="EO113" s="128"/>
      <c r="EP113" s="356"/>
      <c r="EQ113" s="356"/>
      <c r="ER113" s="356"/>
      <c r="ES113" s="302" t="s">
        <v>637</v>
      </c>
      <c r="ET113" s="301" t="s">
        <v>638</v>
      </c>
      <c r="EU113" s="303">
        <v>380086</v>
      </c>
      <c r="EX113" s="310"/>
    </row>
    <row r="114" spans="1:154" ht="16.5" thickBot="1">
      <c r="A114" s="79"/>
      <c r="B114" s="118"/>
      <c r="C114" s="118"/>
      <c r="D114" s="180" t="s">
        <v>674</v>
      </c>
      <c r="E114" s="220">
        <v>4032</v>
      </c>
      <c r="F114" s="221">
        <v>5269</v>
      </c>
      <c r="G114" s="12">
        <v>-1237</v>
      </c>
      <c r="H114" s="12">
        <v>4032</v>
      </c>
      <c r="I114" s="12"/>
      <c r="K114" s="141"/>
      <c r="L114" s="142" t="s">
        <v>870</v>
      </c>
      <c r="M114" s="143"/>
      <c r="N114" s="143"/>
      <c r="O114" s="143"/>
      <c r="P114" s="142"/>
      <c r="Q114" s="459"/>
      <c r="R114" s="457"/>
      <c r="S114" s="460"/>
      <c r="T114" s="457"/>
      <c r="U114" s="457"/>
      <c r="V114" s="457"/>
      <c r="X114" s="16"/>
      <c r="Y114" s="16"/>
      <c r="Z114" s="16"/>
      <c r="AA114" s="16"/>
      <c r="AB114" s="486"/>
      <c r="AC114" s="485"/>
      <c r="AD114" s="38"/>
      <c r="AE114" s="484"/>
      <c r="AF114" s="485"/>
      <c r="AG114" s="485"/>
      <c r="AI114" s="601"/>
      <c r="AJ114" s="5"/>
      <c r="AK114" s="602"/>
      <c r="AL114" s="3"/>
      <c r="AM114" s="3"/>
      <c r="AN114" s="3"/>
      <c r="AO114" s="3"/>
      <c r="AP114" s="3"/>
      <c r="AQ114" s="3"/>
      <c r="AR114" s="3"/>
      <c r="AS114" s="3"/>
      <c r="AT114" s="3"/>
      <c r="AU114" s="3"/>
      <c r="AV114" s="3"/>
      <c r="AW114" s="395"/>
      <c r="AX114" s="396"/>
      <c r="AY114" s="202"/>
      <c r="AZ114" s="203"/>
      <c r="BN114" s="615"/>
      <c r="BO114" s="126" t="s">
        <v>834</v>
      </c>
      <c r="BP114" s="127"/>
      <c r="BQ114" s="127"/>
      <c r="BR114" s="127"/>
      <c r="BS114" s="126"/>
      <c r="BT114" s="495"/>
      <c r="BU114" s="495"/>
      <c r="BV114" s="495"/>
      <c r="BW114" s="127"/>
      <c r="BX114" s="126"/>
      <c r="BY114" s="126"/>
      <c r="CA114" s="197"/>
      <c r="CB114" s="196" t="s">
        <v>888</v>
      </c>
      <c r="CC114" s="196"/>
      <c r="CD114" s="198"/>
      <c r="CE114" s="198"/>
      <c r="CF114" s="198"/>
      <c r="CG114" s="198"/>
      <c r="CH114" s="198"/>
      <c r="CI114" s="198"/>
      <c r="CJ114" s="198"/>
      <c r="DX114" s="71" t="s">
        <v>482</v>
      </c>
      <c r="DY114" s="86" t="s">
        <v>482</v>
      </c>
      <c r="DZ114" s="71" t="s">
        <v>901</v>
      </c>
      <c r="EA114" s="72" t="s">
        <v>107</v>
      </c>
      <c r="EB114" s="404">
        <v>9222</v>
      </c>
      <c r="EC114" s="56"/>
      <c r="ED114" s="57">
        <f t="shared" si="121"/>
        <v>9222</v>
      </c>
      <c r="EE114" s="57"/>
      <c r="EF114" s="56"/>
      <c r="EG114" s="73">
        <f>ED114/EE116</f>
        <v>0.94613727300707906</v>
      </c>
      <c r="EH114" s="56"/>
      <c r="EI114" s="405">
        <v>4213628</v>
      </c>
      <c r="EJ114" s="57"/>
      <c r="EK114" s="57">
        <f>ROUND(EI114*EG114,0)</f>
        <v>3986671</v>
      </c>
      <c r="EL114" s="57">
        <f>EK114+EK115+EK116</f>
        <v>4213628</v>
      </c>
      <c r="EM114" s="158">
        <f>EL114-EI114</f>
        <v>0</v>
      </c>
      <c r="EN114" s="158"/>
      <c r="EO114" s="58"/>
      <c r="EP114" s="356"/>
      <c r="EQ114" s="356"/>
      <c r="ER114" s="356"/>
      <c r="ES114" s="302" t="s">
        <v>639</v>
      </c>
      <c r="ET114" s="301" t="s">
        <v>640</v>
      </c>
      <c r="EU114" s="303">
        <v>888178</v>
      </c>
      <c r="EX114" s="310"/>
    </row>
    <row r="115" spans="1:154" ht="15.75">
      <c r="A115" s="79"/>
      <c r="B115" s="118"/>
      <c r="C115" s="118"/>
      <c r="D115" s="180" t="s">
        <v>675</v>
      </c>
      <c r="E115" s="220">
        <v>1237</v>
      </c>
      <c r="F115" s="221"/>
      <c r="G115" s="12">
        <v>1237</v>
      </c>
      <c r="H115" s="12">
        <v>1237</v>
      </c>
      <c r="I115" s="12"/>
      <c r="K115" s="141"/>
      <c r="L115" s="142" t="s">
        <v>840</v>
      </c>
      <c r="M115" s="143"/>
      <c r="N115" s="143"/>
      <c r="O115" s="143"/>
      <c r="P115" s="142"/>
      <c r="Q115" s="459"/>
      <c r="R115" s="457"/>
      <c r="S115" s="460"/>
      <c r="T115" s="457"/>
      <c r="U115" s="457"/>
      <c r="V115" s="457"/>
      <c r="X115" s="16"/>
      <c r="Y115" s="16"/>
      <c r="Z115" s="16"/>
      <c r="AA115" s="16"/>
      <c r="AB115" s="486"/>
      <c r="AC115" s="485"/>
      <c r="AD115" s="38"/>
      <c r="AE115" s="484"/>
      <c r="AF115" s="485"/>
      <c r="AG115" s="485"/>
      <c r="AI115" s="365"/>
      <c r="AJ115" s="306"/>
      <c r="AK115" s="306"/>
      <c r="AL115" s="306"/>
      <c r="AM115" s="306"/>
      <c r="AN115" s="306"/>
      <c r="AO115" s="306"/>
      <c r="AP115" s="306"/>
      <c r="AQ115" s="306"/>
      <c r="AR115" s="306"/>
      <c r="AS115" s="306"/>
      <c r="AT115" s="306"/>
      <c r="AU115" s="306"/>
      <c r="AV115" s="306"/>
      <c r="AW115" s="97"/>
      <c r="AX115" s="394"/>
      <c r="AY115" s="97"/>
      <c r="AZ115" s="397"/>
      <c r="BN115" s="615"/>
      <c r="BO115" s="126" t="s">
        <v>835</v>
      </c>
      <c r="BP115" s="127"/>
      <c r="BQ115" s="127"/>
      <c r="BR115" s="127"/>
      <c r="BS115" s="126"/>
      <c r="BT115" s="495"/>
      <c r="BU115" s="495"/>
      <c r="BV115" s="495"/>
      <c r="BW115" s="127"/>
      <c r="BX115" s="126"/>
      <c r="BY115" s="126"/>
      <c r="CA115" s="197"/>
      <c r="CB115" s="196" t="s">
        <v>533</v>
      </c>
      <c r="CC115" s="196"/>
      <c r="CD115" s="198"/>
      <c r="CE115" s="198"/>
      <c r="CF115" s="198"/>
      <c r="CG115" s="198"/>
      <c r="CH115" s="198"/>
      <c r="CI115" s="198"/>
      <c r="CJ115" s="198"/>
      <c r="DX115" s="54" t="s">
        <v>482</v>
      </c>
      <c r="DY115" s="83" t="s">
        <v>108</v>
      </c>
      <c r="DZ115" s="54" t="s">
        <v>8</v>
      </c>
      <c r="EA115" s="55" t="s">
        <v>109</v>
      </c>
      <c r="EB115" s="404">
        <v>167</v>
      </c>
      <c r="EC115" s="51"/>
      <c r="ED115" s="50">
        <f t="shared" si="121"/>
        <v>167</v>
      </c>
      <c r="EE115" s="48"/>
      <c r="EF115" s="51"/>
      <c r="EG115" s="52">
        <f>ED115/EE116</f>
        <v>1.7133476967271979E-2</v>
      </c>
      <c r="EH115" s="51"/>
      <c r="EI115" s="405">
        <v>0</v>
      </c>
      <c r="EJ115" s="50"/>
      <c r="EK115" s="50">
        <f>ROUND(EI114*EG115,0)</f>
        <v>72194</v>
      </c>
      <c r="EL115" s="53"/>
      <c r="EM115" s="159"/>
      <c r="EN115" s="159"/>
      <c r="EO115" s="49"/>
      <c r="EP115" s="356"/>
      <c r="EQ115" s="356"/>
      <c r="ER115" s="356"/>
      <c r="ES115" s="302" t="s">
        <v>641</v>
      </c>
      <c r="ET115" s="301" t="s">
        <v>642</v>
      </c>
      <c r="EU115" s="303">
        <v>0</v>
      </c>
      <c r="EX115" s="310"/>
    </row>
    <row r="116" spans="1:154" ht="15.75">
      <c r="A116" s="79"/>
      <c r="B116" s="118"/>
      <c r="C116" s="118"/>
      <c r="D116" s="180" t="s">
        <v>673</v>
      </c>
      <c r="E116" s="220"/>
      <c r="F116" s="221"/>
      <c r="G116" s="12"/>
      <c r="H116" s="12"/>
      <c r="I116" s="12"/>
      <c r="K116" s="141" t="s">
        <v>871</v>
      </c>
      <c r="L116" s="142" t="s">
        <v>872</v>
      </c>
      <c r="M116" s="143"/>
      <c r="N116" s="143"/>
      <c r="O116" s="143"/>
      <c r="P116" s="142"/>
      <c r="Q116" s="459"/>
      <c r="R116" s="457"/>
      <c r="S116" s="460"/>
      <c r="T116" s="457"/>
      <c r="U116" s="457"/>
      <c r="V116" s="457"/>
      <c r="AW116" s="1"/>
      <c r="AX116" s="1"/>
      <c r="AY116" s="3"/>
      <c r="AZ116" s="3"/>
      <c r="BN116" s="615"/>
      <c r="BO116" s="126" t="s">
        <v>849</v>
      </c>
      <c r="BP116" s="127"/>
      <c r="BQ116" s="127"/>
      <c r="BR116" s="127"/>
      <c r="BS116" s="126"/>
      <c r="BT116" s="495"/>
      <c r="BU116" s="495"/>
      <c r="BV116" s="495"/>
      <c r="BW116" s="127"/>
      <c r="BX116" s="126"/>
      <c r="BY116" s="126"/>
      <c r="CA116" s="196"/>
      <c r="CB116" s="196" t="s">
        <v>889</v>
      </c>
      <c r="CC116" s="196"/>
      <c r="CD116" s="198"/>
      <c r="CE116" s="198"/>
      <c r="CF116" s="198"/>
      <c r="CG116" s="198"/>
      <c r="CH116" s="198"/>
      <c r="CI116" s="198"/>
      <c r="CJ116" s="198"/>
      <c r="DX116" s="48">
        <v>540</v>
      </c>
      <c r="DY116" s="163" t="s">
        <v>824</v>
      </c>
      <c r="DZ116" s="54" t="s">
        <v>8</v>
      </c>
      <c r="EA116" s="163" t="s">
        <v>825</v>
      </c>
      <c r="EB116" s="404">
        <v>358</v>
      </c>
      <c r="EC116" s="51"/>
      <c r="ED116" s="50">
        <f t="shared" si="121"/>
        <v>358</v>
      </c>
      <c r="EE116" s="50">
        <f>SUM(ED114:ED116)</f>
        <v>9747</v>
      </c>
      <c r="EF116" s="51"/>
      <c r="EG116" s="52">
        <f>ED116/EE116</f>
        <v>3.6729250025648918E-2</v>
      </c>
      <c r="EH116" s="51"/>
      <c r="EI116" s="405">
        <v>0</v>
      </c>
      <c r="EJ116" s="50"/>
      <c r="EK116" s="50">
        <f>ROUND(EI114*EG116,0)</f>
        <v>154763</v>
      </c>
      <c r="EL116" s="53"/>
      <c r="EM116" s="159"/>
      <c r="EN116" s="159"/>
      <c r="EO116" s="49"/>
      <c r="EP116" s="356"/>
      <c r="EQ116" s="356"/>
      <c r="ER116" s="356"/>
      <c r="ES116" s="302" t="s">
        <v>643</v>
      </c>
      <c r="ET116" s="301" t="s">
        <v>644</v>
      </c>
      <c r="EU116" s="303">
        <v>8197266</v>
      </c>
      <c r="EX116" s="310"/>
    </row>
    <row r="117" spans="1:154" ht="16.5" thickBot="1">
      <c r="A117" s="79"/>
      <c r="B117" s="119"/>
      <c r="C117" s="119"/>
      <c r="D117" s="182" t="s">
        <v>879</v>
      </c>
      <c r="E117" s="183">
        <f>SUM(E114:E116)</f>
        <v>5269</v>
      </c>
      <c r="F117" s="183">
        <f>SUM(F114:F116)</f>
        <v>5269</v>
      </c>
      <c r="G117" s="183">
        <f>SUM(G114:G116)</f>
        <v>0</v>
      </c>
      <c r="H117" s="183">
        <f>SUM(H114:H116)</f>
        <v>5269</v>
      </c>
      <c r="I117" s="12"/>
      <c r="K117" s="142"/>
      <c r="L117" s="142"/>
      <c r="M117" s="143"/>
      <c r="N117" s="143"/>
      <c r="O117" s="143"/>
      <c r="P117" s="142"/>
      <c r="Q117" s="459"/>
      <c r="R117" s="457"/>
      <c r="S117" s="460"/>
      <c r="T117" s="457"/>
      <c r="U117" s="457"/>
      <c r="V117" s="457"/>
      <c r="AV117" s="207"/>
      <c r="AW117" s="1"/>
      <c r="AX117" s="1"/>
      <c r="AY117" s="3"/>
      <c r="AZ117" s="606"/>
      <c r="BN117" s="615"/>
      <c r="BO117" s="126" t="s">
        <v>861</v>
      </c>
      <c r="BP117" s="127"/>
      <c r="BQ117" s="127"/>
      <c r="BR117" s="127"/>
      <c r="BS117" s="126"/>
      <c r="BT117" s="495"/>
      <c r="BU117" s="495"/>
      <c r="BV117" s="495"/>
      <c r="BW117" s="127"/>
      <c r="BX117" s="126"/>
      <c r="BY117" s="126"/>
      <c r="CA117" s="196"/>
      <c r="CB117" s="196"/>
      <c r="CC117" s="196"/>
      <c r="CD117" s="198"/>
      <c r="CE117" s="198"/>
      <c r="CF117" s="198"/>
      <c r="CG117" s="198"/>
      <c r="CH117" s="198"/>
      <c r="CI117" s="198"/>
      <c r="CJ117" s="198"/>
      <c r="DX117" s="71" t="s">
        <v>484</v>
      </c>
      <c r="DY117" s="86" t="s">
        <v>484</v>
      </c>
      <c r="DZ117" s="71" t="s">
        <v>901</v>
      </c>
      <c r="EA117" s="72" t="s">
        <v>485</v>
      </c>
      <c r="EB117" s="404">
        <v>11891</v>
      </c>
      <c r="EC117" s="56"/>
      <c r="ED117" s="57">
        <f t="shared" si="121"/>
        <v>11891</v>
      </c>
      <c r="EE117" s="57"/>
      <c r="EF117" s="56"/>
      <c r="EG117" s="73">
        <f>ED117/EE$118</f>
        <v>0.90192657766990292</v>
      </c>
      <c r="EH117" s="56"/>
      <c r="EI117" s="405">
        <v>830196</v>
      </c>
      <c r="EJ117" s="57"/>
      <c r="EK117" s="57">
        <f>ROUND(EI117*EG117,0)</f>
        <v>748776</v>
      </c>
      <c r="EL117" s="57">
        <f>EK117+EK118</f>
        <v>830196</v>
      </c>
      <c r="EM117" s="158">
        <f>EL117-EI117</f>
        <v>0</v>
      </c>
      <c r="EN117" s="158"/>
      <c r="EO117" s="58"/>
      <c r="EP117" s="356"/>
      <c r="EQ117" s="356"/>
      <c r="ER117" s="356"/>
      <c r="ES117" s="302" t="s">
        <v>645</v>
      </c>
      <c r="ET117" s="301" t="s">
        <v>646</v>
      </c>
      <c r="EU117" s="303">
        <v>2162934</v>
      </c>
      <c r="EX117" s="310"/>
    </row>
    <row r="118" spans="1:154" ht="15.75" thickTop="1">
      <c r="A118" s="79"/>
      <c r="B118" s="32"/>
      <c r="C118" s="32"/>
      <c r="D118" s="33"/>
      <c r="E118" s="33"/>
      <c r="F118" s="33"/>
      <c r="G118" s="13"/>
      <c r="H118" s="6"/>
      <c r="I118" s="12"/>
      <c r="AV118" s="207"/>
      <c r="AW118" s="1"/>
      <c r="AX118" s="1"/>
      <c r="AY118" s="3"/>
      <c r="AZ118" s="606"/>
      <c r="BN118" s="615"/>
      <c r="BO118" s="126"/>
      <c r="BP118" s="127"/>
      <c r="BQ118" s="127"/>
      <c r="BR118" s="127"/>
      <c r="BS118" s="126"/>
      <c r="BT118" s="495"/>
      <c r="BU118" s="495"/>
      <c r="BV118" s="495"/>
      <c r="BW118" s="127"/>
      <c r="BX118" s="126"/>
      <c r="BY118" s="126"/>
      <c r="DX118" s="60" t="s">
        <v>484</v>
      </c>
      <c r="DY118" s="84" t="s">
        <v>110</v>
      </c>
      <c r="DZ118" s="60" t="s">
        <v>8</v>
      </c>
      <c r="EA118" s="61" t="s">
        <v>111</v>
      </c>
      <c r="EB118" s="404">
        <v>1293</v>
      </c>
      <c r="EC118" s="62"/>
      <c r="ED118" s="63">
        <f t="shared" si="121"/>
        <v>1293</v>
      </c>
      <c r="EE118" s="63">
        <f>SUM(ED117:ED118)</f>
        <v>13184</v>
      </c>
      <c r="EF118" s="62"/>
      <c r="EG118" s="64">
        <f>ED118/EE$118</f>
        <v>9.8073422330097082E-2</v>
      </c>
      <c r="EH118" s="62"/>
      <c r="EI118" s="405">
        <v>0</v>
      </c>
      <c r="EJ118" s="63"/>
      <c r="EK118" s="63">
        <f>ROUND(EI117*EG118,0)</f>
        <v>81420</v>
      </c>
      <c r="EL118" s="65"/>
      <c r="EM118" s="160"/>
      <c r="EN118" s="160"/>
      <c r="EO118" s="128"/>
      <c r="EP118" s="356"/>
      <c r="EQ118" s="356"/>
      <c r="ER118" s="356"/>
      <c r="ES118" s="302" t="s">
        <v>647</v>
      </c>
      <c r="ET118" s="301" t="s">
        <v>648</v>
      </c>
      <c r="EU118" s="303">
        <v>3332464</v>
      </c>
      <c r="EX118" s="310"/>
    </row>
    <row r="119" spans="1:154" ht="15">
      <c r="A119" s="421"/>
      <c r="B119" s="11"/>
      <c r="C119" s="11"/>
      <c r="D119" s="12"/>
      <c r="E119" s="12"/>
      <c r="F119" s="12"/>
      <c r="G119" s="13"/>
      <c r="H119" s="6"/>
      <c r="I119" s="12"/>
      <c r="AV119" s="207"/>
      <c r="AW119" s="1"/>
      <c r="AX119" s="398"/>
      <c r="AY119" s="3"/>
      <c r="AZ119" s="607"/>
      <c r="BN119" s="615"/>
      <c r="BO119" s="126" t="s">
        <v>862</v>
      </c>
      <c r="BP119" s="127"/>
      <c r="BQ119" s="127"/>
      <c r="BR119" s="127"/>
      <c r="BS119" s="126"/>
      <c r="BT119" s="495"/>
      <c r="BU119" s="495"/>
      <c r="BV119" s="495"/>
      <c r="BW119" s="127"/>
      <c r="BX119" s="126"/>
      <c r="BY119" s="126"/>
      <c r="DX119" s="66" t="s">
        <v>486</v>
      </c>
      <c r="DY119" s="85" t="s">
        <v>486</v>
      </c>
      <c r="DZ119" s="66" t="s">
        <v>901</v>
      </c>
      <c r="EA119" s="67" t="s">
        <v>487</v>
      </c>
      <c r="EB119" s="404">
        <v>4382</v>
      </c>
      <c r="EC119" s="68"/>
      <c r="ED119" s="69">
        <f t="shared" si="121"/>
        <v>4382</v>
      </c>
      <c r="EE119" s="69">
        <f>SUM(ED119)</f>
        <v>4382</v>
      </c>
      <c r="EF119" s="68"/>
      <c r="EG119" s="70"/>
      <c r="EH119" s="68"/>
      <c r="EI119" s="405">
        <v>0</v>
      </c>
      <c r="EJ119" s="69"/>
      <c r="EK119" s="69">
        <f>ROUND(EI119,0)</f>
        <v>0</v>
      </c>
      <c r="EL119" s="69">
        <f>EK119</f>
        <v>0</v>
      </c>
      <c r="EM119" s="161">
        <f>EL119-EI119</f>
        <v>0</v>
      </c>
      <c r="EN119" s="161"/>
      <c r="EO119" s="129"/>
      <c r="EP119" s="356"/>
      <c r="EQ119" s="356"/>
      <c r="ER119" s="356"/>
      <c r="ES119" s="302" t="s">
        <v>649</v>
      </c>
      <c r="ET119" s="301" t="s">
        <v>650</v>
      </c>
      <c r="EU119" s="303">
        <v>2360976</v>
      </c>
      <c r="EX119" s="310"/>
    </row>
    <row r="120" spans="1:154" ht="15">
      <c r="A120" s="421"/>
      <c r="B120" s="11"/>
      <c r="C120" s="11"/>
      <c r="D120" s="12"/>
      <c r="E120" s="12"/>
      <c r="F120" s="12"/>
      <c r="G120" s="13"/>
      <c r="H120" s="6"/>
      <c r="I120" s="12"/>
      <c r="M120" s="310"/>
      <c r="N120" s="310"/>
      <c r="O120" s="310"/>
      <c r="P120" s="310"/>
      <c r="Q120" s="310"/>
      <c r="R120" s="310"/>
      <c r="S120" s="310"/>
      <c r="T120" s="310"/>
      <c r="U120" s="310"/>
      <c r="V120" s="310"/>
      <c r="AV120" s="207"/>
      <c r="AW120" s="1"/>
      <c r="AX120" s="398"/>
      <c r="AY120" s="3"/>
      <c r="AZ120" s="606"/>
      <c r="BN120" s="615"/>
      <c r="BO120" s="126" t="s">
        <v>850</v>
      </c>
      <c r="BP120" s="127"/>
      <c r="BQ120" s="127"/>
      <c r="BR120" s="127"/>
      <c r="BS120" s="126"/>
      <c r="BT120" s="495"/>
      <c r="BU120" s="495"/>
      <c r="BV120" s="495"/>
      <c r="BW120" s="127"/>
      <c r="BX120" s="126"/>
      <c r="BY120" s="126"/>
      <c r="DX120" s="66" t="s">
        <v>488</v>
      </c>
      <c r="DY120" s="85" t="s">
        <v>488</v>
      </c>
      <c r="DZ120" s="66" t="s">
        <v>901</v>
      </c>
      <c r="EA120" s="67" t="s">
        <v>489</v>
      </c>
      <c r="EB120" s="404">
        <v>2619</v>
      </c>
      <c r="EC120" s="68"/>
      <c r="ED120" s="69">
        <f t="shared" si="121"/>
        <v>2619</v>
      </c>
      <c r="EE120" s="69">
        <f>SUM(ED120)</f>
        <v>2619</v>
      </c>
      <c r="EF120" s="68"/>
      <c r="EG120" s="70"/>
      <c r="EH120" s="68"/>
      <c r="EI120" s="405">
        <v>194949</v>
      </c>
      <c r="EJ120" s="69"/>
      <c r="EK120" s="69">
        <f>ROUND(EI120,0)</f>
        <v>194949</v>
      </c>
      <c r="EL120" s="69">
        <f>EK120</f>
        <v>194949</v>
      </c>
      <c r="EM120" s="161">
        <f>EL120-EI120</f>
        <v>0</v>
      </c>
      <c r="EN120" s="161"/>
      <c r="EO120" s="129"/>
      <c r="EP120" s="356"/>
      <c r="EQ120" s="356"/>
      <c r="ER120" s="356"/>
      <c r="ES120" s="302" t="s">
        <v>651</v>
      </c>
      <c r="ET120" s="301" t="s">
        <v>652</v>
      </c>
      <c r="EU120" s="303">
        <v>37504</v>
      </c>
      <c r="EV120" s="310"/>
      <c r="EX120" s="310"/>
    </row>
    <row r="121" spans="1:154" ht="15.75" thickBot="1">
      <c r="A121" s="421"/>
      <c r="B121" s="11"/>
      <c r="C121" s="11"/>
      <c r="D121" s="12"/>
      <c r="E121" s="13"/>
      <c r="F121" s="13"/>
      <c r="G121" s="13"/>
      <c r="H121" s="6"/>
      <c r="I121" s="12"/>
      <c r="AV121" s="207"/>
      <c r="AW121" s="1"/>
      <c r="AX121" s="4"/>
      <c r="AY121" s="4"/>
      <c r="AZ121" s="608"/>
      <c r="BN121" s="615"/>
      <c r="BO121" s="126" t="s">
        <v>851</v>
      </c>
      <c r="BP121" s="127"/>
      <c r="BQ121" s="127"/>
      <c r="BR121" s="127"/>
      <c r="BS121" s="126"/>
      <c r="BT121" s="495"/>
      <c r="BU121" s="495"/>
      <c r="BV121" s="495"/>
      <c r="BW121" s="127"/>
      <c r="BX121" s="126"/>
      <c r="BY121" s="126"/>
      <c r="DX121" s="66" t="s">
        <v>490</v>
      </c>
      <c r="DY121" s="85" t="s">
        <v>490</v>
      </c>
      <c r="DZ121" s="66" t="s">
        <v>901</v>
      </c>
      <c r="EA121" s="67" t="s">
        <v>491</v>
      </c>
      <c r="EB121" s="404">
        <v>3911</v>
      </c>
      <c r="EC121" s="68"/>
      <c r="ED121" s="69">
        <f t="shared" si="121"/>
        <v>3911</v>
      </c>
      <c r="EE121" s="69">
        <f>SUM(ED121)</f>
        <v>3911</v>
      </c>
      <c r="EF121" s="68"/>
      <c r="EG121" s="70"/>
      <c r="EH121" s="68"/>
      <c r="EI121" s="405">
        <v>1729757</v>
      </c>
      <c r="EJ121" s="69"/>
      <c r="EK121" s="69">
        <f>ROUND(EI121,0)</f>
        <v>1729757</v>
      </c>
      <c r="EL121" s="69">
        <f>EK121</f>
        <v>1729757</v>
      </c>
      <c r="EM121" s="161">
        <f>EL121-EI121</f>
        <v>0</v>
      </c>
      <c r="EN121" s="161"/>
      <c r="EO121" s="129"/>
      <c r="EP121" s="356"/>
      <c r="EQ121" s="356"/>
      <c r="ER121" s="356"/>
      <c r="ES121" s="309"/>
      <c r="ET121" s="304" t="s">
        <v>206</v>
      </c>
      <c r="EU121" s="303">
        <v>3270536</v>
      </c>
    </row>
    <row r="122" spans="1:154" ht="15.75" thickBot="1">
      <c r="A122" s="75"/>
      <c r="B122" s="11"/>
      <c r="C122" s="11"/>
      <c r="D122" s="12"/>
      <c r="E122" s="13"/>
      <c r="F122" s="13"/>
      <c r="G122" s="13"/>
      <c r="H122" s="6"/>
      <c r="I122" s="12"/>
      <c r="AV122" s="207"/>
      <c r="AW122" s="1"/>
      <c r="AX122" s="399"/>
      <c r="AY122" s="3"/>
      <c r="AZ122" s="400"/>
      <c r="BN122" s="615"/>
      <c r="BO122" s="126" t="s">
        <v>852</v>
      </c>
      <c r="BP122" s="127"/>
      <c r="BQ122" s="127"/>
      <c r="BR122" s="127"/>
      <c r="BS122" s="126"/>
      <c r="BT122" s="495"/>
      <c r="BU122" s="495"/>
      <c r="BV122" s="495"/>
      <c r="BW122" s="127"/>
      <c r="BX122" s="126"/>
      <c r="BY122" s="126"/>
      <c r="DX122" s="66" t="s">
        <v>492</v>
      </c>
      <c r="DY122" s="85" t="s">
        <v>492</v>
      </c>
      <c r="DZ122" s="66" t="s">
        <v>901</v>
      </c>
      <c r="EA122" s="67" t="s">
        <v>493</v>
      </c>
      <c r="EB122" s="404">
        <v>6382</v>
      </c>
      <c r="EC122" s="68"/>
      <c r="ED122" s="69">
        <f t="shared" si="121"/>
        <v>6382</v>
      </c>
      <c r="EE122" s="69">
        <f>SUM(ED122)</f>
        <v>6382</v>
      </c>
      <c r="EF122" s="68"/>
      <c r="EG122" s="70"/>
      <c r="EH122" s="68"/>
      <c r="EI122" s="405">
        <v>2072634</v>
      </c>
      <c r="EJ122" s="69"/>
      <c r="EK122" s="69">
        <f>ROUND(EI122,0)</f>
        <v>2072634</v>
      </c>
      <c r="EL122" s="69">
        <f>EK122</f>
        <v>2072634</v>
      </c>
      <c r="EM122" s="161">
        <f>EL122-EI122</f>
        <v>0</v>
      </c>
      <c r="EN122" s="161"/>
      <c r="EO122" s="129"/>
      <c r="EP122" s="356"/>
      <c r="EQ122" s="356"/>
      <c r="ER122" s="356"/>
      <c r="ES122" s="2324" t="s">
        <v>654</v>
      </c>
      <c r="ET122" s="2325"/>
      <c r="EU122" s="414">
        <f>SUM(EU6:EU121)</f>
        <v>223332463</v>
      </c>
      <c r="EV122" s="310"/>
    </row>
    <row r="123" spans="1:154" ht="15">
      <c r="A123" s="75"/>
      <c r="B123" s="11"/>
      <c r="C123" s="11"/>
      <c r="D123" s="12"/>
      <c r="E123" s="13"/>
      <c r="F123" s="13"/>
      <c r="G123" s="13"/>
      <c r="H123" s="6"/>
      <c r="AV123" s="207"/>
      <c r="AW123" s="1"/>
      <c r="AX123" s="1"/>
      <c r="AY123" s="3"/>
      <c r="AZ123" s="606"/>
      <c r="BN123" s="615"/>
      <c r="BO123" s="126" t="s">
        <v>853</v>
      </c>
      <c r="BP123" s="127"/>
      <c r="BQ123" s="127"/>
      <c r="BR123" s="127"/>
      <c r="BS123" s="126"/>
      <c r="BT123" s="495"/>
      <c r="BU123" s="495"/>
      <c r="BV123" s="495"/>
      <c r="BW123" s="127"/>
      <c r="BX123" s="126"/>
      <c r="BY123" s="126"/>
      <c r="DX123" s="71" t="s">
        <v>494</v>
      </c>
      <c r="DY123" s="86" t="s">
        <v>494</v>
      </c>
      <c r="DZ123" s="71" t="s">
        <v>901</v>
      </c>
      <c r="EA123" s="72" t="s">
        <v>669</v>
      </c>
      <c r="EB123" s="404">
        <v>135938</v>
      </c>
      <c r="EC123" s="56"/>
      <c r="ED123" s="57">
        <f t="shared" si="121"/>
        <v>135938</v>
      </c>
      <c r="EE123" s="57"/>
      <c r="EF123" s="56"/>
      <c r="EG123" s="73">
        <f>ED123/EE134</f>
        <v>0.95617860559338252</v>
      </c>
      <c r="EH123" s="56"/>
      <c r="EI123" s="405">
        <v>0</v>
      </c>
      <c r="EJ123" s="57"/>
      <c r="EK123" s="57">
        <f>ROUND(EG123*EI123,0)</f>
        <v>0</v>
      </c>
      <c r="EL123" s="57">
        <f>SUM(EK123:EK131)</f>
        <v>0</v>
      </c>
      <c r="EM123" s="158">
        <f>EL123-EI123</f>
        <v>0</v>
      </c>
      <c r="EN123" s="158"/>
      <c r="EO123" s="58"/>
      <c r="EP123" s="356"/>
      <c r="EQ123" s="356"/>
      <c r="ER123" s="356"/>
      <c r="ES123" s="282"/>
    </row>
    <row r="124" spans="1:154" ht="15">
      <c r="AV124" s="207"/>
      <c r="AW124" s="1"/>
      <c r="AX124" s="1"/>
      <c r="AY124" s="3"/>
      <c r="AZ124" s="400"/>
      <c r="BN124" s="615"/>
      <c r="BO124" s="126" t="s">
        <v>854</v>
      </c>
      <c r="BP124" s="127"/>
      <c r="BQ124" s="127"/>
      <c r="BR124" s="127"/>
      <c r="BS124" s="126"/>
      <c r="BT124" s="495"/>
      <c r="BU124" s="495"/>
      <c r="BV124" s="495"/>
      <c r="BW124" s="127"/>
      <c r="BX124" s="126"/>
      <c r="BY124" s="126"/>
      <c r="DX124" s="54" t="s">
        <v>494</v>
      </c>
      <c r="DY124" s="83" t="s">
        <v>112</v>
      </c>
      <c r="DZ124" s="54" t="s">
        <v>8</v>
      </c>
      <c r="EA124" s="55" t="s">
        <v>113</v>
      </c>
      <c r="EB124" s="404">
        <v>179</v>
      </c>
      <c r="EC124" s="51"/>
      <c r="ED124" s="50">
        <f t="shared" si="121"/>
        <v>179</v>
      </c>
      <c r="EE124" s="50"/>
      <c r="EF124" s="51"/>
      <c r="EG124" s="52">
        <f>ED124/EE134</f>
        <v>1.2590737718755276E-3</v>
      </c>
      <c r="EH124" s="51"/>
      <c r="EI124" s="405">
        <v>0</v>
      </c>
      <c r="EJ124" s="50"/>
      <c r="EK124" s="50">
        <f>ROUND(EG124*EI123,0)</f>
        <v>0</v>
      </c>
      <c r="EL124" s="53"/>
      <c r="EM124" s="159"/>
      <c r="EN124" s="159"/>
      <c r="EO124" s="49"/>
      <c r="EP124" s="356"/>
      <c r="EQ124" s="356"/>
      <c r="ER124" s="356"/>
      <c r="EU124" s="310"/>
    </row>
    <row r="125" spans="1:154" ht="15">
      <c r="AV125" s="207"/>
      <c r="AW125" s="1"/>
      <c r="AX125" s="1"/>
      <c r="AY125" s="3"/>
      <c r="AZ125" s="400"/>
      <c r="BN125" s="615"/>
      <c r="BO125" s="126" t="s">
        <v>612</v>
      </c>
      <c r="BP125" s="127"/>
      <c r="BQ125" s="127"/>
      <c r="BR125" s="127"/>
      <c r="BS125" s="126"/>
      <c r="BT125" s="495"/>
      <c r="BU125" s="495"/>
      <c r="BV125" s="495"/>
      <c r="BW125" s="127"/>
      <c r="BX125" s="126"/>
      <c r="BY125" s="126"/>
      <c r="DX125" s="54" t="s">
        <v>494</v>
      </c>
      <c r="DY125" s="83" t="s">
        <v>114</v>
      </c>
      <c r="DZ125" s="54" t="s">
        <v>8</v>
      </c>
      <c r="EA125" s="55" t="s">
        <v>115</v>
      </c>
      <c r="EB125" s="404">
        <v>615</v>
      </c>
      <c r="EC125" s="51"/>
      <c r="ED125" s="50">
        <f t="shared" si="121"/>
        <v>615</v>
      </c>
      <c r="EE125" s="50"/>
      <c r="EF125" s="51"/>
      <c r="EG125" s="52">
        <f>ED125/EE134</f>
        <v>4.3258679871701084E-3</v>
      </c>
      <c r="EH125" s="51"/>
      <c r="EI125" s="405">
        <v>0</v>
      </c>
      <c r="EJ125" s="50"/>
      <c r="EK125" s="50">
        <f>ROUND(EG125*EI123,0)</f>
        <v>0</v>
      </c>
      <c r="EL125" s="53"/>
      <c r="EM125" s="159"/>
      <c r="EN125" s="159"/>
      <c r="EO125" s="49"/>
      <c r="EP125" s="356"/>
      <c r="EQ125" s="356"/>
      <c r="ER125" s="356"/>
      <c r="EU125" s="310"/>
    </row>
    <row r="126" spans="1:154" ht="15">
      <c r="AV126" s="207"/>
      <c r="AW126" s="207"/>
      <c r="AX126" s="207"/>
      <c r="AY126" s="207"/>
      <c r="AZ126" s="207"/>
      <c r="BN126" s="615"/>
      <c r="BO126" s="126" t="s">
        <v>613</v>
      </c>
      <c r="BP126" s="127"/>
      <c r="BQ126" s="127"/>
      <c r="BR126" s="127"/>
      <c r="BS126" s="126"/>
      <c r="BT126" s="495"/>
      <c r="BU126" s="495"/>
      <c r="BV126" s="495"/>
      <c r="BW126" s="127"/>
      <c r="BX126" s="126"/>
      <c r="BY126" s="126"/>
      <c r="DX126" s="54" t="s">
        <v>494</v>
      </c>
      <c r="DY126" s="83" t="s">
        <v>116</v>
      </c>
      <c r="DZ126" s="54" t="s">
        <v>8</v>
      </c>
      <c r="EA126" s="55" t="s">
        <v>117</v>
      </c>
      <c r="EB126" s="404">
        <v>402</v>
      </c>
      <c r="EC126" s="51"/>
      <c r="ED126" s="50">
        <f t="shared" si="121"/>
        <v>402</v>
      </c>
      <c r="EE126" s="50"/>
      <c r="EF126" s="51"/>
      <c r="EG126" s="52">
        <f>ED126/EE134</f>
        <v>2.8276405379550956E-3</v>
      </c>
      <c r="EH126" s="51"/>
      <c r="EI126" s="405">
        <v>0</v>
      </c>
      <c r="EJ126" s="50"/>
      <c r="EK126" s="50">
        <f>ROUND(EG126*EI123,0)</f>
        <v>0</v>
      </c>
      <c r="EL126" s="53"/>
      <c r="EM126" s="159"/>
      <c r="EN126" s="159"/>
      <c r="EO126" s="49"/>
      <c r="EP126" s="356"/>
      <c r="EQ126" s="356"/>
      <c r="ER126" s="356"/>
    </row>
    <row r="127" spans="1:154" ht="15">
      <c r="AV127" s="207"/>
      <c r="AW127" s="207"/>
      <c r="AX127" s="207"/>
      <c r="AY127" s="207"/>
      <c r="AZ127" s="207"/>
      <c r="BN127" s="615"/>
      <c r="BO127" s="126"/>
      <c r="BP127" s="127"/>
      <c r="BQ127" s="127"/>
      <c r="BR127" s="127"/>
      <c r="BS127" s="126"/>
      <c r="BT127" s="495"/>
      <c r="BU127" s="495"/>
      <c r="BV127" s="495"/>
      <c r="BW127" s="127"/>
      <c r="BX127" s="126"/>
      <c r="BY127" s="126"/>
      <c r="DX127" s="54" t="s">
        <v>494</v>
      </c>
      <c r="DY127" s="83" t="s">
        <v>118</v>
      </c>
      <c r="DZ127" s="54" t="s">
        <v>8</v>
      </c>
      <c r="EA127" s="55" t="s">
        <v>119</v>
      </c>
      <c r="EB127" s="404">
        <v>1398</v>
      </c>
      <c r="EC127" s="51"/>
      <c r="ED127" s="50">
        <f t="shared" si="121"/>
        <v>1398</v>
      </c>
      <c r="EE127" s="50"/>
      <c r="EF127" s="51"/>
      <c r="EG127" s="52">
        <f>ED127/EE134</f>
        <v>9.833436497664735E-3</v>
      </c>
      <c r="EH127" s="51"/>
      <c r="EI127" s="405">
        <v>0</v>
      </c>
      <c r="EJ127" s="50"/>
      <c r="EK127" s="50">
        <f>ROUND(EG127*EI123,0)</f>
        <v>0</v>
      </c>
      <c r="EL127" s="53"/>
      <c r="EM127" s="159"/>
      <c r="EN127" s="159"/>
      <c r="EO127" s="49"/>
      <c r="EP127" s="356"/>
      <c r="EQ127" s="356"/>
      <c r="ER127" s="356"/>
    </row>
    <row r="128" spans="1:154" ht="15">
      <c r="BN128" s="615"/>
      <c r="BO128" s="126" t="s">
        <v>863</v>
      </c>
      <c r="BP128" s="127"/>
      <c r="BQ128" s="127"/>
      <c r="BR128" s="127"/>
      <c r="BS128" s="126"/>
      <c r="BT128" s="495"/>
      <c r="BU128" s="495"/>
      <c r="BV128" s="495"/>
      <c r="BW128" s="127"/>
      <c r="BX128" s="126"/>
      <c r="BY128" s="126"/>
      <c r="DX128" s="54" t="s">
        <v>494</v>
      </c>
      <c r="DY128" s="83" t="s">
        <v>120</v>
      </c>
      <c r="DZ128" s="54" t="s">
        <v>8</v>
      </c>
      <c r="EA128" s="55" t="s">
        <v>121</v>
      </c>
      <c r="EB128" s="404">
        <v>295</v>
      </c>
      <c r="EC128" s="51"/>
      <c r="ED128" s="50">
        <f t="shared" si="121"/>
        <v>295</v>
      </c>
      <c r="EE128" s="50"/>
      <c r="EF128" s="51"/>
      <c r="EG128" s="52">
        <f>ED128/EE134</f>
        <v>2.075009847504361E-3</v>
      </c>
      <c r="EH128" s="51"/>
      <c r="EI128" s="405">
        <v>0</v>
      </c>
      <c r="EJ128" s="50"/>
      <c r="EK128" s="50">
        <f>ROUND(EG128*EI123,0)</f>
        <v>0</v>
      </c>
      <c r="EL128" s="53"/>
      <c r="EM128" s="159"/>
      <c r="EN128" s="159"/>
      <c r="EO128" s="49"/>
      <c r="EP128" s="356"/>
      <c r="EQ128" s="356"/>
      <c r="ER128" s="356"/>
    </row>
    <row r="129" spans="66:148" ht="15">
      <c r="BN129" s="615"/>
      <c r="BO129" s="126" t="s">
        <v>864</v>
      </c>
      <c r="BP129" s="127"/>
      <c r="BQ129" s="127"/>
      <c r="BR129" s="127"/>
      <c r="BS129" s="126"/>
      <c r="BT129" s="495"/>
      <c r="BU129" s="495"/>
      <c r="BV129" s="495"/>
      <c r="BW129" s="127"/>
      <c r="BX129" s="126"/>
      <c r="BY129" s="126"/>
      <c r="DX129" s="54">
        <v>600</v>
      </c>
      <c r="DY129" s="83" t="s">
        <v>678</v>
      </c>
      <c r="DZ129" s="54" t="s">
        <v>8</v>
      </c>
      <c r="EA129" s="55" t="s">
        <v>287</v>
      </c>
      <c r="EB129" s="404">
        <v>1263</v>
      </c>
      <c r="EC129" s="51"/>
      <c r="ED129" s="50">
        <f t="shared" si="121"/>
        <v>1263</v>
      </c>
      <c r="EE129" s="50"/>
      <c r="EF129" s="51"/>
      <c r="EG129" s="52">
        <f>ED129/EE134</f>
        <v>8.8838557199932468E-3</v>
      </c>
      <c r="EH129" s="51"/>
      <c r="EI129" s="405">
        <v>0</v>
      </c>
      <c r="EJ129" s="50"/>
      <c r="EK129" s="50">
        <f>ROUND(EG129*EI123,0)</f>
        <v>0</v>
      </c>
      <c r="EL129" s="53"/>
      <c r="EM129" s="159"/>
      <c r="EN129" s="159"/>
      <c r="EO129" s="49"/>
      <c r="EP129" s="356"/>
      <c r="EQ129" s="356"/>
      <c r="ER129" s="356"/>
    </row>
    <row r="130" spans="66:148" ht="15">
      <c r="BN130" s="615"/>
      <c r="BO130" s="126" t="s">
        <v>263</v>
      </c>
      <c r="BP130" s="127"/>
      <c r="BQ130" s="127"/>
      <c r="BR130" s="127"/>
      <c r="BS130" s="126"/>
      <c r="BT130" s="495"/>
      <c r="BU130" s="495"/>
      <c r="BV130" s="495"/>
      <c r="BW130" s="127"/>
      <c r="BX130" s="126"/>
      <c r="BY130" s="126"/>
      <c r="DX130" s="54" t="s">
        <v>494</v>
      </c>
      <c r="DY130" s="83" t="s">
        <v>122</v>
      </c>
      <c r="DZ130" s="54" t="s">
        <v>8</v>
      </c>
      <c r="EA130" s="55" t="s">
        <v>123</v>
      </c>
      <c r="EB130" s="404">
        <v>247</v>
      </c>
      <c r="EC130" s="51"/>
      <c r="ED130" s="50">
        <f t="shared" si="121"/>
        <v>247</v>
      </c>
      <c r="EE130" s="48"/>
      <c r="EF130" s="51"/>
      <c r="EG130" s="52">
        <f>ED130/EE134</f>
        <v>1.7373811265544989E-3</v>
      </c>
      <c r="EH130" s="51"/>
      <c r="EI130" s="405">
        <v>0</v>
      </c>
      <c r="EJ130" s="50"/>
      <c r="EK130" s="50">
        <f>ROUND(EG130*EI123,0)</f>
        <v>0</v>
      </c>
      <c r="EL130" s="53"/>
      <c r="EM130" s="159"/>
      <c r="EN130" s="159"/>
      <c r="EO130" s="49"/>
      <c r="EP130" s="356"/>
      <c r="EQ130" s="356"/>
      <c r="ER130" s="356"/>
    </row>
    <row r="131" spans="66:148" ht="15">
      <c r="BN131" s="615"/>
      <c r="BO131" s="126" t="s">
        <v>855</v>
      </c>
      <c r="BP131" s="127"/>
      <c r="BQ131" s="127"/>
      <c r="BR131" s="127"/>
      <c r="BS131" s="126"/>
      <c r="BT131" s="495"/>
      <c r="BU131" s="495"/>
      <c r="BV131" s="495"/>
      <c r="BW131" s="127"/>
      <c r="BX131" s="126"/>
      <c r="BY131" s="126"/>
      <c r="DX131" s="48">
        <v>600</v>
      </c>
      <c r="DY131" s="408" t="s">
        <v>826</v>
      </c>
      <c r="DZ131" s="54" t="s">
        <v>8</v>
      </c>
      <c r="EA131" s="163" t="s">
        <v>827</v>
      </c>
      <c r="EB131" s="404">
        <v>884</v>
      </c>
      <c r="EC131" s="51"/>
      <c r="ED131" s="50">
        <f t="shared" si="121"/>
        <v>884</v>
      </c>
      <c r="EE131" s="50"/>
      <c r="EF131" s="51"/>
      <c r="EG131" s="52">
        <f>ED131/EE134</f>
        <v>6.2179956108266276E-3</v>
      </c>
      <c r="EH131" s="51"/>
      <c r="EI131" s="405">
        <v>0</v>
      </c>
      <c r="EJ131" s="50"/>
      <c r="EK131" s="50">
        <f>ROUND(EG131*EI123,0)</f>
        <v>0</v>
      </c>
      <c r="EL131" s="53"/>
      <c r="EM131" s="159"/>
      <c r="EN131" s="159"/>
      <c r="EO131" s="49"/>
      <c r="EP131" s="356"/>
      <c r="EQ131" s="356"/>
      <c r="ER131" s="356"/>
    </row>
    <row r="132" spans="66:148" ht="15">
      <c r="BN132" s="615"/>
      <c r="BO132" s="126" t="s">
        <v>856</v>
      </c>
      <c r="BP132" s="127"/>
      <c r="BQ132" s="127"/>
      <c r="BR132" s="127"/>
      <c r="BS132" s="126"/>
      <c r="BT132" s="495"/>
      <c r="BU132" s="495"/>
      <c r="BV132" s="495"/>
      <c r="BW132" s="127"/>
      <c r="BX132" s="126"/>
      <c r="BY132" s="126"/>
      <c r="DX132" s="409" t="s">
        <v>494</v>
      </c>
      <c r="DY132" s="410" t="s">
        <v>270</v>
      </c>
      <c r="DZ132" s="90" t="s">
        <v>8</v>
      </c>
      <c r="EA132" s="90" t="s">
        <v>271</v>
      </c>
      <c r="EB132" s="404">
        <v>391</v>
      </c>
      <c r="EC132" s="51"/>
      <c r="ED132" s="50">
        <f t="shared" si="121"/>
        <v>391</v>
      </c>
      <c r="EE132" s="50"/>
      <c r="EF132" s="51"/>
      <c r="EG132" s="52">
        <f>ED132/EE134</f>
        <v>2.7502672894040851E-3</v>
      </c>
      <c r="EH132" s="51"/>
      <c r="EI132" s="405">
        <v>0</v>
      </c>
      <c r="EJ132" s="50"/>
      <c r="EK132" s="50">
        <f>ROUND(EG132*EI123,0)</f>
        <v>0</v>
      </c>
      <c r="EL132" s="53"/>
      <c r="EM132" s="159"/>
      <c r="EN132" s="159"/>
      <c r="EO132" s="49"/>
      <c r="EP132" s="356"/>
      <c r="EQ132" s="356"/>
      <c r="ER132" s="356"/>
    </row>
    <row r="133" spans="66:148" ht="15">
      <c r="BN133" s="615"/>
      <c r="BO133" s="126"/>
      <c r="BP133" s="127"/>
      <c r="BQ133" s="127"/>
      <c r="BR133" s="127"/>
      <c r="BS133" s="126"/>
      <c r="BT133" s="495"/>
      <c r="BU133" s="495"/>
      <c r="BV133" s="495"/>
      <c r="BW133" s="127"/>
      <c r="BX133" s="126"/>
      <c r="BY133" s="126"/>
      <c r="DX133" s="409" t="s">
        <v>494</v>
      </c>
      <c r="DY133" s="410" t="s">
        <v>304</v>
      </c>
      <c r="DZ133" s="90" t="s">
        <v>8</v>
      </c>
      <c r="EA133" s="90" t="s">
        <v>305</v>
      </c>
      <c r="EB133" s="404">
        <v>252</v>
      </c>
      <c r="EC133" s="51"/>
      <c r="ED133" s="50">
        <f t="shared" si="121"/>
        <v>252</v>
      </c>
      <c r="EE133" s="50"/>
      <c r="EF133" s="51"/>
      <c r="EG133" s="52">
        <f>ED133/EE134</f>
        <v>1.7725507849867762E-3</v>
      </c>
      <c r="EH133" s="51"/>
      <c r="EI133" s="405">
        <v>0</v>
      </c>
      <c r="EJ133" s="50"/>
      <c r="EK133" s="50">
        <f>ROUND(EG133*EI123,0)</f>
        <v>0</v>
      </c>
      <c r="EL133" s="53"/>
      <c r="EM133" s="159"/>
      <c r="EN133" s="159"/>
      <c r="EO133" s="49"/>
      <c r="EP133" s="356"/>
      <c r="EQ133" s="356"/>
      <c r="ER133" s="356"/>
    </row>
    <row r="134" spans="66:148" ht="15">
      <c r="BN134" s="615"/>
      <c r="BO134" s="126" t="s">
        <v>890</v>
      </c>
      <c r="BP134" s="127"/>
      <c r="BQ134" s="127"/>
      <c r="BR134" s="127"/>
      <c r="BS134" s="126"/>
      <c r="BT134" s="495"/>
      <c r="BU134" s="495"/>
      <c r="BV134" s="495"/>
      <c r="BW134" s="127"/>
      <c r="BX134" s="126"/>
      <c r="BY134" s="126"/>
      <c r="DX134" s="409" t="s">
        <v>494</v>
      </c>
      <c r="DY134" s="410" t="s">
        <v>306</v>
      </c>
      <c r="DZ134" s="90" t="s">
        <v>8</v>
      </c>
      <c r="EA134" s="90" t="s">
        <v>307</v>
      </c>
      <c r="EB134" s="404">
        <v>304</v>
      </c>
      <c r="EC134" s="90"/>
      <c r="ED134" s="50">
        <f t="shared" ref="ED134:ED197" si="128">EB134+EC134</f>
        <v>304</v>
      </c>
      <c r="EE134" s="50">
        <f>SUM(ED123:ED134)</f>
        <v>142168</v>
      </c>
      <c r="EF134" s="62"/>
      <c r="EG134" s="52">
        <f>ED134/EE134</f>
        <v>2.1383152326824601E-3</v>
      </c>
      <c r="EH134" s="62"/>
      <c r="EI134" s="405">
        <v>0</v>
      </c>
      <c r="EJ134" s="63"/>
      <c r="EK134" s="50">
        <f>ROUND(EG134*EI123,0)</f>
        <v>0</v>
      </c>
      <c r="EL134" s="65"/>
      <c r="EM134" s="160"/>
      <c r="EN134" s="160"/>
      <c r="EO134" s="128"/>
      <c r="EP134" s="356"/>
      <c r="EQ134" s="356"/>
      <c r="ER134" s="356"/>
    </row>
    <row r="135" spans="66:148" ht="15">
      <c r="BN135" s="615"/>
      <c r="BO135" s="126" t="s">
        <v>612</v>
      </c>
      <c r="BP135" s="127"/>
      <c r="BQ135" s="127"/>
      <c r="BR135" s="127"/>
      <c r="BS135" s="126"/>
      <c r="BT135" s="495"/>
      <c r="BU135" s="495"/>
      <c r="BV135" s="495"/>
      <c r="BW135" s="127"/>
      <c r="BX135" s="126"/>
      <c r="BY135" s="126"/>
      <c r="DX135" s="66" t="s">
        <v>496</v>
      </c>
      <c r="DY135" s="85" t="s">
        <v>496</v>
      </c>
      <c r="DZ135" s="66" t="s">
        <v>901</v>
      </c>
      <c r="EA135" s="67" t="s">
        <v>497</v>
      </c>
      <c r="EB135" s="404">
        <v>2128</v>
      </c>
      <c r="EC135" s="68"/>
      <c r="ED135" s="69">
        <f t="shared" si="128"/>
        <v>2128</v>
      </c>
      <c r="EE135" s="69">
        <f>SUM(ED135)</f>
        <v>2128</v>
      </c>
      <c r="EF135" s="68"/>
      <c r="EG135" s="70"/>
      <c r="EH135" s="68"/>
      <c r="EI135" s="405">
        <v>151395</v>
      </c>
      <c r="EJ135" s="69"/>
      <c r="EK135" s="69">
        <f>ROUND(EI135,0)</f>
        <v>151395</v>
      </c>
      <c r="EL135" s="69">
        <f>EK135</f>
        <v>151395</v>
      </c>
      <c r="EM135" s="161">
        <f>EL135-EI135</f>
        <v>0</v>
      </c>
      <c r="EN135" s="161"/>
      <c r="EO135" s="129"/>
      <c r="EP135" s="356"/>
      <c r="EQ135" s="356"/>
      <c r="ER135" s="356"/>
    </row>
    <row r="136" spans="66:148" ht="15">
      <c r="BN136" s="615"/>
      <c r="BO136" s="126" t="s">
        <v>614</v>
      </c>
      <c r="BP136" s="127"/>
      <c r="BQ136" s="127"/>
      <c r="BR136" s="127"/>
      <c r="BS136" s="126"/>
      <c r="BT136" s="495"/>
      <c r="BU136" s="495"/>
      <c r="BV136" s="495"/>
      <c r="BW136" s="127"/>
      <c r="BX136" s="126"/>
      <c r="BY136" s="126"/>
      <c r="DX136" s="66" t="s">
        <v>498</v>
      </c>
      <c r="DY136" s="85" t="s">
        <v>498</v>
      </c>
      <c r="DZ136" s="66" t="s">
        <v>901</v>
      </c>
      <c r="EA136" s="67" t="s">
        <v>499</v>
      </c>
      <c r="EB136" s="404">
        <v>4241</v>
      </c>
      <c r="EC136" s="68"/>
      <c r="ED136" s="69">
        <f t="shared" si="128"/>
        <v>4241</v>
      </c>
      <c r="EE136" s="69">
        <f>SUM(ED136)</f>
        <v>4241</v>
      </c>
      <c r="EF136" s="68"/>
      <c r="EG136" s="70"/>
      <c r="EH136" s="68"/>
      <c r="EI136" s="405">
        <v>1383881</v>
      </c>
      <c r="EJ136" s="69"/>
      <c r="EK136" s="69">
        <f>ROUND(EI136,0)</f>
        <v>1383881</v>
      </c>
      <c r="EL136" s="69">
        <f>EK136</f>
        <v>1383881</v>
      </c>
      <c r="EM136" s="161">
        <f>EL136-EI136</f>
        <v>0</v>
      </c>
      <c r="EN136" s="161"/>
      <c r="EO136" s="129"/>
      <c r="EP136" s="356"/>
      <c r="EQ136" s="356"/>
      <c r="ER136" s="356"/>
    </row>
    <row r="137" spans="66:148" ht="15">
      <c r="BN137" s="615"/>
      <c r="BO137" s="126" t="s">
        <v>615</v>
      </c>
      <c r="BP137" s="127"/>
      <c r="BQ137" s="127"/>
      <c r="BR137" s="127"/>
      <c r="BS137" s="126"/>
      <c r="BT137" s="495"/>
      <c r="BU137" s="495"/>
      <c r="BV137" s="495"/>
      <c r="BW137" s="127"/>
      <c r="BX137" s="126"/>
      <c r="BY137" s="126"/>
      <c r="DX137" s="71" t="s">
        <v>500</v>
      </c>
      <c r="DY137" s="86" t="s">
        <v>500</v>
      </c>
      <c r="DZ137" s="71" t="s">
        <v>901</v>
      </c>
      <c r="EA137" s="72" t="s">
        <v>501</v>
      </c>
      <c r="EB137" s="404">
        <v>12411</v>
      </c>
      <c r="EC137" s="56"/>
      <c r="ED137" s="57">
        <f t="shared" si="128"/>
        <v>12411</v>
      </c>
      <c r="EE137" s="57"/>
      <c r="EF137" s="56"/>
      <c r="EG137" s="73">
        <f>ED137/EE139</f>
        <v>0.9608268173724549</v>
      </c>
      <c r="EH137" s="56"/>
      <c r="EI137" s="405">
        <v>0</v>
      </c>
      <c r="EJ137" s="57"/>
      <c r="EK137" s="57">
        <f>ROUND(EI137*EG137,0)</f>
        <v>0</v>
      </c>
      <c r="EL137" s="57">
        <f>SUM(EK137:EK139)</f>
        <v>0</v>
      </c>
      <c r="EM137" s="158">
        <f>EL137-EI137</f>
        <v>0</v>
      </c>
      <c r="EN137" s="158"/>
      <c r="EO137" s="58"/>
      <c r="EP137" s="356"/>
      <c r="EQ137" s="356"/>
      <c r="ER137" s="356"/>
    </row>
    <row r="138" spans="66:148">
      <c r="BN138"/>
      <c r="BO138"/>
      <c r="BP138"/>
      <c r="BQ138"/>
      <c r="BR138"/>
      <c r="BS138"/>
      <c r="BT138"/>
      <c r="BU138"/>
      <c r="BV138"/>
      <c r="BW138"/>
      <c r="BX138"/>
      <c r="BY138"/>
      <c r="DX138" s="54" t="s">
        <v>500</v>
      </c>
      <c r="DY138" s="83" t="s">
        <v>124</v>
      </c>
      <c r="DZ138" s="54" t="s">
        <v>8</v>
      </c>
      <c r="EA138" s="55" t="s">
        <v>828</v>
      </c>
      <c r="EB138" s="404">
        <v>206</v>
      </c>
      <c r="EC138" s="51"/>
      <c r="ED138" s="50">
        <f t="shared" si="128"/>
        <v>206</v>
      </c>
      <c r="EE138" s="50"/>
      <c r="EF138" s="51"/>
      <c r="EG138" s="52">
        <f>ED138/EE139</f>
        <v>1.5947975536115197E-2</v>
      </c>
      <c r="EH138" s="51"/>
      <c r="EI138" s="405">
        <v>0</v>
      </c>
      <c r="EJ138" s="50"/>
      <c r="EK138" s="50">
        <f>ROUND(EI137*EG138,0)</f>
        <v>0</v>
      </c>
      <c r="EL138" s="53"/>
      <c r="EM138" s="159"/>
      <c r="EN138" s="159"/>
      <c r="EO138" s="49"/>
      <c r="EP138" s="356"/>
      <c r="EQ138" s="356"/>
      <c r="ER138" s="356"/>
    </row>
    <row r="139" spans="66:148">
      <c r="BN139" s="313"/>
      <c r="BO139"/>
      <c r="BP139"/>
      <c r="BQ139"/>
      <c r="BR139"/>
      <c r="BS139"/>
      <c r="BT139"/>
      <c r="BU139"/>
      <c r="BV139"/>
      <c r="BW139"/>
      <c r="BX139"/>
      <c r="BY139"/>
      <c r="DX139" s="60" t="s">
        <v>500</v>
      </c>
      <c r="DY139" s="84" t="s">
        <v>125</v>
      </c>
      <c r="DZ139" s="60" t="s">
        <v>8</v>
      </c>
      <c r="EA139" s="61" t="s">
        <v>126</v>
      </c>
      <c r="EB139" s="404">
        <v>300</v>
      </c>
      <c r="EC139" s="62"/>
      <c r="ED139" s="63">
        <f t="shared" si="128"/>
        <v>300</v>
      </c>
      <c r="EE139" s="63">
        <f>SUM(ED137:ED139)</f>
        <v>12917</v>
      </c>
      <c r="EF139" s="62"/>
      <c r="EG139" s="64">
        <f>ED139/EE139</f>
        <v>2.32252070914299E-2</v>
      </c>
      <c r="EH139" s="62"/>
      <c r="EI139" s="405">
        <v>0</v>
      </c>
      <c r="EJ139" s="63"/>
      <c r="EK139" s="63">
        <f>ROUND(EI137*EG139,0)</f>
        <v>0</v>
      </c>
      <c r="EL139" s="65"/>
      <c r="EM139" s="160"/>
      <c r="EN139" s="160"/>
      <c r="EO139" s="128"/>
      <c r="EP139" s="356"/>
      <c r="EQ139" s="356"/>
      <c r="ER139" s="356"/>
    </row>
    <row r="140" spans="66:148">
      <c r="BO140"/>
      <c r="BP140"/>
      <c r="BQ140"/>
      <c r="BR140"/>
      <c r="BS140"/>
      <c r="BT140"/>
      <c r="BU140"/>
      <c r="BV140"/>
      <c r="BW140"/>
      <c r="BX140"/>
      <c r="BY140"/>
      <c r="DX140" s="71" t="s">
        <v>502</v>
      </c>
      <c r="DY140" s="86" t="s">
        <v>502</v>
      </c>
      <c r="DZ140" s="71" t="s">
        <v>901</v>
      </c>
      <c r="EA140" s="72" t="s">
        <v>503</v>
      </c>
      <c r="EB140" s="404">
        <v>17295</v>
      </c>
      <c r="EC140" s="56"/>
      <c r="ED140" s="57">
        <f t="shared" si="128"/>
        <v>17295</v>
      </c>
      <c r="EE140" s="57"/>
      <c r="EF140" s="56"/>
      <c r="EG140" s="73">
        <f>ED140/EE$141</f>
        <v>0.94970073032782387</v>
      </c>
      <c r="EH140" s="56"/>
      <c r="EI140" s="405">
        <v>6907432</v>
      </c>
      <c r="EJ140" s="57"/>
      <c r="EK140" s="57">
        <f>ROUND(EI140*EG140,0)</f>
        <v>6559993</v>
      </c>
      <c r="EL140" s="57">
        <f>EK140+EK141</f>
        <v>6907432</v>
      </c>
      <c r="EM140" s="158">
        <f>EL140-EI140</f>
        <v>0</v>
      </c>
      <c r="EN140" s="158"/>
      <c r="EO140" s="58"/>
      <c r="EP140" s="356"/>
      <c r="EQ140" s="356"/>
      <c r="ER140" s="356"/>
    </row>
    <row r="141" spans="66:148">
      <c r="DX141" s="60" t="s">
        <v>502</v>
      </c>
      <c r="DY141" s="84" t="s">
        <v>127</v>
      </c>
      <c r="DZ141" s="60" t="s">
        <v>8</v>
      </c>
      <c r="EA141" s="61" t="s">
        <v>829</v>
      </c>
      <c r="EB141" s="404">
        <v>916</v>
      </c>
      <c r="EC141" s="62"/>
      <c r="ED141" s="63">
        <f t="shared" si="128"/>
        <v>916</v>
      </c>
      <c r="EE141" s="63">
        <f>SUM(ED140:ED141)</f>
        <v>18211</v>
      </c>
      <c r="EF141" s="62"/>
      <c r="EG141" s="64">
        <f>ED141/EE$141</f>
        <v>5.0299269672176156E-2</v>
      </c>
      <c r="EH141" s="62"/>
      <c r="EI141" s="405">
        <v>0</v>
      </c>
      <c r="EJ141" s="63"/>
      <c r="EK141" s="63">
        <f>ROUND(EI140*EG141,0)</f>
        <v>347439</v>
      </c>
      <c r="EL141" s="65"/>
      <c r="EM141" s="160"/>
      <c r="EN141" s="160"/>
      <c r="EO141" s="128"/>
      <c r="EP141" s="356"/>
      <c r="EQ141" s="356"/>
      <c r="ER141" s="356"/>
    </row>
    <row r="142" spans="66:148">
      <c r="DX142" s="71" t="s">
        <v>504</v>
      </c>
      <c r="DY142" s="86" t="s">
        <v>504</v>
      </c>
      <c r="DZ142" s="71" t="s">
        <v>901</v>
      </c>
      <c r="EA142" s="72" t="s">
        <v>505</v>
      </c>
      <c r="EB142" s="404">
        <v>24313</v>
      </c>
      <c r="EC142" s="56"/>
      <c r="ED142" s="57">
        <f t="shared" si="128"/>
        <v>24313</v>
      </c>
      <c r="EE142" s="57"/>
      <c r="EF142" s="56"/>
      <c r="EG142" s="73">
        <f>ED142/EE$144</f>
        <v>0.97894185859236593</v>
      </c>
      <c r="EH142" s="56"/>
      <c r="EI142" s="405">
        <v>0</v>
      </c>
      <c r="EJ142" s="57"/>
      <c r="EK142" s="57">
        <f>ROUND(EI142*EG142,0)</f>
        <v>0</v>
      </c>
      <c r="EL142" s="57">
        <f>EK142+EK144</f>
        <v>0</v>
      </c>
      <c r="EM142" s="158">
        <f>EL142-EI142</f>
        <v>0</v>
      </c>
      <c r="EN142" s="158"/>
      <c r="EO142" s="58"/>
      <c r="EP142" s="356"/>
      <c r="EQ142" s="356"/>
      <c r="ER142" s="356"/>
    </row>
    <row r="143" spans="66:148">
      <c r="DX143" s="54" t="s">
        <v>504</v>
      </c>
      <c r="DY143" s="83" t="s">
        <v>128</v>
      </c>
      <c r="DZ143" s="54" t="s">
        <v>8</v>
      </c>
      <c r="EA143" s="55" t="s">
        <v>129</v>
      </c>
      <c r="EB143" s="404">
        <v>372</v>
      </c>
      <c r="EC143" s="51"/>
      <c r="ED143" s="50">
        <f t="shared" si="128"/>
        <v>372</v>
      </c>
      <c r="EE143" s="50"/>
      <c r="EF143" s="51"/>
      <c r="EG143" s="52">
        <f>ED143/EE$144</f>
        <v>1.4978257368336287E-2</v>
      </c>
      <c r="EH143" s="51"/>
      <c r="EI143" s="405">
        <v>0</v>
      </c>
      <c r="EJ143" s="50"/>
      <c r="EK143" s="50">
        <f>ROUND(EI142*EG143,0)</f>
        <v>0</v>
      </c>
      <c r="EL143" s="50"/>
      <c r="EM143" s="159"/>
      <c r="EN143" s="159"/>
      <c r="EO143" s="49"/>
      <c r="EP143" s="356"/>
      <c r="EQ143" s="356"/>
      <c r="ER143" s="356"/>
    </row>
    <row r="144" spans="66:148">
      <c r="DX144" s="60" t="s">
        <v>504</v>
      </c>
      <c r="DY144" s="84" t="s">
        <v>308</v>
      </c>
      <c r="DZ144" s="60" t="s">
        <v>8</v>
      </c>
      <c r="EA144" s="61" t="s">
        <v>126</v>
      </c>
      <c r="EB144" s="404">
        <v>151</v>
      </c>
      <c r="EC144" s="62"/>
      <c r="ED144" s="63">
        <f t="shared" si="128"/>
        <v>151</v>
      </c>
      <c r="EE144" s="63">
        <f>SUM(ED142:ED144)</f>
        <v>24836</v>
      </c>
      <c r="EF144" s="62"/>
      <c r="EG144" s="64">
        <f>ED144/EE$144</f>
        <v>6.0798840392977931E-3</v>
      </c>
      <c r="EH144" s="62"/>
      <c r="EI144" s="405">
        <v>0</v>
      </c>
      <c r="EJ144" s="63"/>
      <c r="EK144" s="63">
        <f>ROUND(EI142*EG144,0)</f>
        <v>0</v>
      </c>
      <c r="EL144" s="65"/>
      <c r="EM144" s="160"/>
      <c r="EN144" s="160"/>
      <c r="EO144" s="128"/>
      <c r="EP144" s="356"/>
      <c r="EQ144" s="356"/>
      <c r="ER144" s="356"/>
    </row>
    <row r="145" spans="128:148">
      <c r="DX145" s="71" t="s">
        <v>506</v>
      </c>
      <c r="DY145" s="86" t="s">
        <v>506</v>
      </c>
      <c r="DZ145" s="71" t="s">
        <v>901</v>
      </c>
      <c r="EA145" s="72" t="s">
        <v>507</v>
      </c>
      <c r="EB145" s="404">
        <v>2518</v>
      </c>
      <c r="EC145" s="56"/>
      <c r="ED145" s="57">
        <f t="shared" si="128"/>
        <v>2518</v>
      </c>
      <c r="EE145" s="57"/>
      <c r="EF145" s="56"/>
      <c r="EG145" s="73">
        <f>ED145/EE$146</f>
        <v>0.78296019900497515</v>
      </c>
      <c r="EH145" s="56"/>
      <c r="EI145" s="405">
        <v>1125696</v>
      </c>
      <c r="EJ145" s="57"/>
      <c r="EK145" s="57">
        <f>ROUND(EI145*EG145,0)</f>
        <v>881375</v>
      </c>
      <c r="EL145" s="57">
        <f>EK145+EK146</f>
        <v>1125696</v>
      </c>
      <c r="EM145" s="158">
        <f>EL145-EI145</f>
        <v>0</v>
      </c>
      <c r="EN145" s="158"/>
      <c r="EO145" s="58"/>
      <c r="EP145" s="356"/>
      <c r="EQ145" s="356"/>
      <c r="ER145" s="356"/>
    </row>
    <row r="146" spans="128:148">
      <c r="DX146" s="60" t="s">
        <v>506</v>
      </c>
      <c r="DY146" s="84" t="s">
        <v>130</v>
      </c>
      <c r="DZ146" s="60" t="s">
        <v>8</v>
      </c>
      <c r="EA146" s="61" t="s">
        <v>131</v>
      </c>
      <c r="EB146" s="404">
        <v>698</v>
      </c>
      <c r="EC146" s="62"/>
      <c r="ED146" s="63">
        <f t="shared" si="128"/>
        <v>698</v>
      </c>
      <c r="EE146" s="63">
        <f>SUM(ED145:ED146)</f>
        <v>3216</v>
      </c>
      <c r="EF146" s="62"/>
      <c r="EG146" s="64">
        <f>ED146/EE$146</f>
        <v>0.21703980099502487</v>
      </c>
      <c r="EH146" s="62"/>
      <c r="EI146" s="405">
        <v>0</v>
      </c>
      <c r="EJ146" s="63"/>
      <c r="EK146" s="63">
        <f>ROUND(EI145*EG146,0)</f>
        <v>244321</v>
      </c>
      <c r="EL146" s="65"/>
      <c r="EM146" s="160"/>
      <c r="EN146" s="160"/>
      <c r="EO146" s="128"/>
      <c r="EP146" s="356"/>
      <c r="EQ146" s="356"/>
      <c r="ER146" s="356"/>
    </row>
    <row r="147" spans="128:148">
      <c r="DX147" s="66" t="s">
        <v>508</v>
      </c>
      <c r="DY147" s="85" t="s">
        <v>508</v>
      </c>
      <c r="DZ147" s="66" t="s">
        <v>901</v>
      </c>
      <c r="EA147" s="67" t="s">
        <v>509</v>
      </c>
      <c r="EB147" s="404">
        <v>23999</v>
      </c>
      <c r="EC147" s="68"/>
      <c r="ED147" s="69">
        <f t="shared" si="128"/>
        <v>23999</v>
      </c>
      <c r="EE147" s="69">
        <f>SUM(ED147)</f>
        <v>23999</v>
      </c>
      <c r="EF147" s="68"/>
      <c r="EG147" s="70"/>
      <c r="EH147" s="68"/>
      <c r="EI147" s="405">
        <v>2124531</v>
      </c>
      <c r="EJ147" s="69"/>
      <c r="EK147" s="69">
        <f>ROUND(EI147,0)</f>
        <v>2124531</v>
      </c>
      <c r="EL147" s="69">
        <f>EK147</f>
        <v>2124531</v>
      </c>
      <c r="EM147" s="161">
        <f>EL147-EI147</f>
        <v>0</v>
      </c>
      <c r="EN147" s="161"/>
      <c r="EO147" s="129"/>
      <c r="EP147" s="356"/>
      <c r="EQ147" s="356"/>
      <c r="ER147" s="356"/>
    </row>
    <row r="148" spans="128:148">
      <c r="DX148" s="71" t="s">
        <v>510</v>
      </c>
      <c r="DY148" s="86" t="s">
        <v>510</v>
      </c>
      <c r="DZ148" s="71" t="s">
        <v>901</v>
      </c>
      <c r="EA148" s="72" t="s">
        <v>511</v>
      </c>
      <c r="EB148" s="404">
        <v>7192</v>
      </c>
      <c r="EC148" s="56"/>
      <c r="ED148" s="57">
        <f t="shared" si="128"/>
        <v>7192</v>
      </c>
      <c r="EE148" s="57"/>
      <c r="EF148" s="56"/>
      <c r="EG148" s="73">
        <f>ED148/EE151</f>
        <v>0.3717564354388504</v>
      </c>
      <c r="EH148" s="56"/>
      <c r="EI148" s="405">
        <v>0</v>
      </c>
      <c r="EJ148" s="57"/>
      <c r="EK148" s="57">
        <f>ROUND(EI148*EG148,0)</f>
        <v>0</v>
      </c>
      <c r="EL148" s="57">
        <f>SUM(EK148:EK151)</f>
        <v>0</v>
      </c>
      <c r="EM148" s="158">
        <f>EL148-EI148</f>
        <v>0</v>
      </c>
      <c r="EN148" s="158"/>
      <c r="EO148" s="58"/>
      <c r="EP148" s="356"/>
      <c r="EQ148" s="356"/>
      <c r="ER148" s="356"/>
    </row>
    <row r="149" spans="128:148">
      <c r="DX149" s="54" t="s">
        <v>510</v>
      </c>
      <c r="DY149" s="83" t="s">
        <v>132</v>
      </c>
      <c r="DZ149" s="54" t="s">
        <v>901</v>
      </c>
      <c r="EA149" s="55" t="s">
        <v>133</v>
      </c>
      <c r="EB149" s="404">
        <v>11834</v>
      </c>
      <c r="EC149" s="51"/>
      <c r="ED149" s="50">
        <f t="shared" si="128"/>
        <v>11834</v>
      </c>
      <c r="EE149" s="50"/>
      <c r="EF149" s="51"/>
      <c r="EG149" s="52">
        <f>ED149/EE151</f>
        <v>0.61170267755608398</v>
      </c>
      <c r="EH149" s="51"/>
      <c r="EI149" s="405">
        <v>0</v>
      </c>
      <c r="EJ149" s="50"/>
      <c r="EK149" s="50">
        <f>ROUND(EG149*EI148,0)</f>
        <v>0</v>
      </c>
      <c r="EL149" s="53"/>
      <c r="EM149" s="159"/>
      <c r="EN149" s="159"/>
      <c r="EO149" s="49"/>
      <c r="EP149" s="356"/>
      <c r="EQ149" s="356"/>
      <c r="ER149" s="356"/>
    </row>
    <row r="150" spans="128:148">
      <c r="DX150" s="54" t="s">
        <v>510</v>
      </c>
      <c r="DY150" s="83" t="s">
        <v>134</v>
      </c>
      <c r="DZ150" s="54" t="s">
        <v>8</v>
      </c>
      <c r="EA150" s="55" t="s">
        <v>135</v>
      </c>
      <c r="EB150" s="404">
        <v>196</v>
      </c>
      <c r="EC150" s="51"/>
      <c r="ED150" s="50">
        <f t="shared" si="128"/>
        <v>196</v>
      </c>
      <c r="EE150" s="50"/>
      <c r="EF150" s="51"/>
      <c r="EG150" s="52">
        <f>ED150/EE151</f>
        <v>1.0131293290602708E-2</v>
      </c>
      <c r="EH150" s="51"/>
      <c r="EI150" s="405">
        <v>0</v>
      </c>
      <c r="EJ150" s="50"/>
      <c r="EK150" s="50">
        <f>ROUND(EG150*EI148,0)</f>
        <v>0</v>
      </c>
      <c r="EL150" s="53"/>
      <c r="EM150" s="159"/>
      <c r="EN150" s="159"/>
      <c r="EO150" s="49"/>
      <c r="EP150" s="356"/>
      <c r="EQ150" s="356"/>
      <c r="ER150" s="356"/>
    </row>
    <row r="151" spans="128:148">
      <c r="DX151" s="48">
        <v>680</v>
      </c>
      <c r="DY151" s="163" t="s">
        <v>830</v>
      </c>
      <c r="DZ151" s="54" t="s">
        <v>8</v>
      </c>
      <c r="EA151" s="163" t="s">
        <v>831</v>
      </c>
      <c r="EB151" s="404">
        <v>124</v>
      </c>
      <c r="EC151" s="62"/>
      <c r="ED151" s="63">
        <f t="shared" si="128"/>
        <v>124</v>
      </c>
      <c r="EE151" s="63">
        <f>SUM(ED148:ED151)</f>
        <v>19346</v>
      </c>
      <c r="EF151" s="62"/>
      <c r="EG151" s="64">
        <f>ED151/EE151</f>
        <v>6.4095937144629384E-3</v>
      </c>
      <c r="EH151" s="62"/>
      <c r="EI151" s="405">
        <v>0</v>
      </c>
      <c r="EJ151" s="63"/>
      <c r="EK151" s="63">
        <f>ROUND(EG151*EI148,0)</f>
        <v>0</v>
      </c>
      <c r="EL151" s="65"/>
      <c r="EM151" s="160"/>
      <c r="EN151" s="160"/>
      <c r="EO151" s="128"/>
      <c r="EP151" s="356"/>
      <c r="EQ151" s="356"/>
      <c r="ER151" s="356"/>
    </row>
    <row r="152" spans="128:148">
      <c r="DX152" s="71" t="s">
        <v>512</v>
      </c>
      <c r="DY152" s="86" t="s">
        <v>512</v>
      </c>
      <c r="DZ152" s="71" t="s">
        <v>901</v>
      </c>
      <c r="EA152" s="72" t="s">
        <v>513</v>
      </c>
      <c r="EB152" s="404">
        <v>1384</v>
      </c>
      <c r="EC152" s="56"/>
      <c r="ED152" s="57">
        <f t="shared" si="128"/>
        <v>1384</v>
      </c>
      <c r="EE152" s="57"/>
      <c r="EF152" s="56"/>
      <c r="EG152" s="73">
        <f>ED152/EE$153</f>
        <v>0.80652680652680653</v>
      </c>
      <c r="EH152" s="56"/>
      <c r="EI152" s="405">
        <v>0</v>
      </c>
      <c r="EJ152" s="57"/>
      <c r="EK152" s="57">
        <f>ROUND(EI152*EG152,0)</f>
        <v>0</v>
      </c>
      <c r="EL152" s="57">
        <f>EK152+EK153</f>
        <v>0</v>
      </c>
      <c r="EM152" s="158">
        <f>EL152-EI152</f>
        <v>0</v>
      </c>
      <c r="EN152" s="158"/>
      <c r="EO152" s="58"/>
      <c r="EP152" s="356"/>
      <c r="EQ152" s="356"/>
      <c r="ER152" s="356"/>
    </row>
    <row r="153" spans="128:148">
      <c r="DX153" s="60" t="s">
        <v>512</v>
      </c>
      <c r="DY153" s="84" t="s">
        <v>137</v>
      </c>
      <c r="DZ153" s="60" t="s">
        <v>8</v>
      </c>
      <c r="EA153" s="61" t="s">
        <v>138</v>
      </c>
      <c r="EB153" s="404">
        <v>332</v>
      </c>
      <c r="EC153" s="62"/>
      <c r="ED153" s="63">
        <f t="shared" si="128"/>
        <v>332</v>
      </c>
      <c r="EE153" s="63">
        <f>SUM(ED152:ED153)</f>
        <v>1716</v>
      </c>
      <c r="EF153" s="62"/>
      <c r="EG153" s="64">
        <f>ED153/EE$153</f>
        <v>0.19347319347319347</v>
      </c>
      <c r="EH153" s="62"/>
      <c r="EI153" s="405">
        <v>0</v>
      </c>
      <c r="EJ153" s="63"/>
      <c r="EK153" s="63">
        <f>ROUND(EI152*EG153,0)</f>
        <v>0</v>
      </c>
      <c r="EL153" s="65"/>
      <c r="EM153" s="160"/>
      <c r="EN153" s="160"/>
      <c r="EO153" s="128"/>
      <c r="EP153" s="356"/>
      <c r="EQ153" s="356"/>
      <c r="ER153" s="356"/>
    </row>
    <row r="154" spans="128:148">
      <c r="DX154" s="71" t="s">
        <v>514</v>
      </c>
      <c r="DY154" s="86" t="s">
        <v>514</v>
      </c>
      <c r="DZ154" s="71" t="s">
        <v>901</v>
      </c>
      <c r="EA154" s="72" t="s">
        <v>515</v>
      </c>
      <c r="EB154" s="404">
        <v>6056</v>
      </c>
      <c r="EC154" s="56"/>
      <c r="ED154" s="57">
        <f t="shared" si="128"/>
        <v>6056</v>
      </c>
      <c r="EE154" s="57">
        <f>SUM(ED154)</f>
        <v>6056</v>
      </c>
      <c r="EF154" s="56"/>
      <c r="EG154" s="73"/>
      <c r="EH154" s="56"/>
      <c r="EI154" s="405">
        <v>1626460</v>
      </c>
      <c r="EJ154" s="57"/>
      <c r="EK154" s="69">
        <f>ROUND(EI154,0)</f>
        <v>1626460</v>
      </c>
      <c r="EL154" s="69">
        <f>EK154</f>
        <v>1626460</v>
      </c>
      <c r="EM154" s="161">
        <f>EL154-EI154</f>
        <v>0</v>
      </c>
      <c r="EN154" s="158"/>
      <c r="EO154" s="58"/>
      <c r="EP154" s="356"/>
      <c r="EQ154" s="356"/>
      <c r="ER154" s="356"/>
    </row>
    <row r="155" spans="128:148">
      <c r="DX155" s="66" t="s">
        <v>516</v>
      </c>
      <c r="DY155" s="85" t="s">
        <v>516</v>
      </c>
      <c r="DZ155" s="66" t="s">
        <v>901</v>
      </c>
      <c r="EA155" s="67" t="s">
        <v>517</v>
      </c>
      <c r="EB155" s="404">
        <v>8268</v>
      </c>
      <c r="EC155" s="68"/>
      <c r="ED155" s="69">
        <f t="shared" si="128"/>
        <v>8268</v>
      </c>
      <c r="EE155" s="69">
        <f>SUM(ED155)</f>
        <v>8268</v>
      </c>
      <c r="EF155" s="68"/>
      <c r="EG155" s="70"/>
      <c r="EH155" s="68"/>
      <c r="EI155" s="405">
        <v>914278</v>
      </c>
      <c r="EJ155" s="69"/>
      <c r="EK155" s="69">
        <f>ROUND(EI155,0)</f>
        <v>914278</v>
      </c>
      <c r="EL155" s="69">
        <f>EK155</f>
        <v>914278</v>
      </c>
      <c r="EM155" s="161">
        <f>EL155-EI155</f>
        <v>0</v>
      </c>
      <c r="EN155" s="161"/>
      <c r="EO155" s="129"/>
      <c r="EP155" s="356"/>
      <c r="EQ155" s="356"/>
      <c r="ER155" s="356"/>
    </row>
    <row r="156" spans="128:148">
      <c r="DX156" s="60" t="s">
        <v>518</v>
      </c>
      <c r="DY156" s="84" t="s">
        <v>518</v>
      </c>
      <c r="DZ156" s="60" t="s">
        <v>901</v>
      </c>
      <c r="EA156" s="61" t="s">
        <v>519</v>
      </c>
      <c r="EB156" s="404">
        <v>1762</v>
      </c>
      <c r="EC156" s="62"/>
      <c r="ED156" s="63">
        <f t="shared" si="128"/>
        <v>1762</v>
      </c>
      <c r="EE156" s="63">
        <f>ED156</f>
        <v>1762</v>
      </c>
      <c r="EF156" s="62"/>
      <c r="EG156" s="64"/>
      <c r="EH156" s="62"/>
      <c r="EI156" s="405">
        <v>41962</v>
      </c>
      <c r="EJ156" s="63"/>
      <c r="EK156" s="69">
        <f>ROUND(EI156,0)</f>
        <v>41962</v>
      </c>
      <c r="EL156" s="69">
        <f>EK156</f>
        <v>41962</v>
      </c>
      <c r="EM156" s="161">
        <f>EL156-EI156</f>
        <v>0</v>
      </c>
      <c r="EN156" s="160"/>
      <c r="EO156" s="128"/>
      <c r="EP156" s="356"/>
      <c r="EQ156" s="356"/>
      <c r="ER156" s="356"/>
    </row>
    <row r="157" spans="128:148">
      <c r="DX157" s="71" t="s">
        <v>520</v>
      </c>
      <c r="DY157" s="86" t="s">
        <v>520</v>
      </c>
      <c r="DZ157" s="71" t="s">
        <v>901</v>
      </c>
      <c r="EA157" s="72" t="s">
        <v>521</v>
      </c>
      <c r="EB157" s="404">
        <v>5076</v>
      </c>
      <c r="EC157" s="56"/>
      <c r="ED157" s="57">
        <f t="shared" si="128"/>
        <v>5076</v>
      </c>
      <c r="EE157" s="57"/>
      <c r="EF157" s="56"/>
      <c r="EG157" s="73">
        <f>ED157/EE159</f>
        <v>0.84109362054681025</v>
      </c>
      <c r="EH157" s="56"/>
      <c r="EI157" s="405">
        <v>1356306</v>
      </c>
      <c r="EJ157" s="57"/>
      <c r="EK157" s="57">
        <f>ROUND(EI157*EG157,0)</f>
        <v>1140780</v>
      </c>
      <c r="EL157" s="57">
        <f>EK157+EK159+EK158</f>
        <v>1356306</v>
      </c>
      <c r="EM157" s="158">
        <f>EL157-EI157</f>
        <v>0</v>
      </c>
      <c r="EN157" s="158"/>
      <c r="EO157" s="58"/>
      <c r="EP157" s="356"/>
      <c r="EQ157" s="356"/>
      <c r="ER157" s="356"/>
    </row>
    <row r="158" spans="128:148">
      <c r="DX158" s="54" t="s">
        <v>520</v>
      </c>
      <c r="DY158" s="83" t="s">
        <v>139</v>
      </c>
      <c r="DZ158" s="54" t="s">
        <v>8</v>
      </c>
      <c r="EA158" s="55" t="s">
        <v>140</v>
      </c>
      <c r="EB158" s="404">
        <v>377</v>
      </c>
      <c r="EC158" s="51"/>
      <c r="ED158" s="50">
        <f t="shared" si="128"/>
        <v>377</v>
      </c>
      <c r="EE158" s="50"/>
      <c r="EF158" s="51"/>
      <c r="EG158" s="52">
        <f>ED158/EE159</f>
        <v>6.2468931234465619E-2</v>
      </c>
      <c r="EH158" s="51"/>
      <c r="EI158" s="405">
        <v>0</v>
      </c>
      <c r="EJ158" s="50"/>
      <c r="EK158" s="50">
        <f>ROUND(EI157*EG158,0)</f>
        <v>84727</v>
      </c>
      <c r="EL158" s="53"/>
      <c r="EM158" s="159"/>
      <c r="EN158" s="159"/>
      <c r="EO158" s="49"/>
      <c r="EP158" s="356"/>
      <c r="EQ158" s="356"/>
      <c r="ER158" s="356"/>
    </row>
    <row r="159" spans="128:148">
      <c r="DX159" s="60" t="s">
        <v>520</v>
      </c>
      <c r="DY159" s="84" t="s">
        <v>631</v>
      </c>
      <c r="DZ159" s="60" t="s">
        <v>8</v>
      </c>
      <c r="EA159" s="61" t="s">
        <v>632</v>
      </c>
      <c r="EB159" s="404">
        <v>582</v>
      </c>
      <c r="EC159" s="62"/>
      <c r="ED159" s="63">
        <f t="shared" si="128"/>
        <v>582</v>
      </c>
      <c r="EE159" s="63">
        <f>SUM(ED157:ED159)</f>
        <v>6035</v>
      </c>
      <c r="EF159" s="62"/>
      <c r="EG159" s="64">
        <f>ED159/EE159</f>
        <v>9.6437448218724103E-2</v>
      </c>
      <c r="EH159" s="62"/>
      <c r="EI159" s="405">
        <v>0</v>
      </c>
      <c r="EJ159" s="63"/>
      <c r="EK159" s="63">
        <f>ROUND(EI157*EG159,0)</f>
        <v>130799</v>
      </c>
      <c r="EL159" s="65"/>
      <c r="EM159" s="160"/>
      <c r="EN159" s="160"/>
      <c r="EO159" s="128"/>
      <c r="EP159" s="356"/>
      <c r="EQ159" s="356"/>
      <c r="ER159" s="356"/>
    </row>
    <row r="160" spans="128:148">
      <c r="DX160" s="66" t="s">
        <v>522</v>
      </c>
      <c r="DY160" s="85" t="s">
        <v>522</v>
      </c>
      <c r="DZ160" s="66" t="s">
        <v>901</v>
      </c>
      <c r="EA160" s="67" t="s">
        <v>523</v>
      </c>
      <c r="EB160" s="404">
        <v>23251</v>
      </c>
      <c r="EC160" s="68"/>
      <c r="ED160" s="69">
        <f t="shared" si="128"/>
        <v>23251</v>
      </c>
      <c r="EE160" s="69">
        <f>SUM(ED160)</f>
        <v>23251</v>
      </c>
      <c r="EF160" s="68"/>
      <c r="EG160" s="70"/>
      <c r="EH160" s="68"/>
      <c r="EI160" s="405">
        <v>5905987</v>
      </c>
      <c r="EJ160" s="69"/>
      <c r="EK160" s="69">
        <f>ROUND(EI160,0)</f>
        <v>5905987</v>
      </c>
      <c r="EL160" s="69">
        <f>EK160</f>
        <v>5905987</v>
      </c>
      <c r="EM160" s="161">
        <f>EL160-EI160</f>
        <v>0</v>
      </c>
      <c r="EN160" s="161"/>
      <c r="EO160" s="129"/>
      <c r="EP160" s="356"/>
      <c r="EQ160" s="356"/>
      <c r="ER160" s="356"/>
    </row>
    <row r="161" spans="128:148">
      <c r="DX161" s="66" t="s">
        <v>524</v>
      </c>
      <c r="DY161" s="85" t="s">
        <v>524</v>
      </c>
      <c r="DZ161" s="66" t="s">
        <v>901</v>
      </c>
      <c r="EA161" s="67" t="s">
        <v>525</v>
      </c>
      <c r="EB161" s="404">
        <v>2427</v>
      </c>
      <c r="EC161" s="68"/>
      <c r="ED161" s="69">
        <f t="shared" si="128"/>
        <v>2427</v>
      </c>
      <c r="EE161" s="69">
        <f>SUM(ED161)</f>
        <v>2427</v>
      </c>
      <c r="EF161" s="68"/>
      <c r="EG161" s="70"/>
      <c r="EH161" s="68"/>
      <c r="EI161" s="405">
        <v>0</v>
      </c>
      <c r="EJ161" s="69"/>
      <c r="EK161" s="69">
        <f>ROUND(EI161,0)</f>
        <v>0</v>
      </c>
      <c r="EL161" s="69">
        <f>EK161</f>
        <v>0</v>
      </c>
      <c r="EM161" s="161">
        <f>EL161-EI161</f>
        <v>0</v>
      </c>
      <c r="EN161" s="161"/>
      <c r="EO161" s="129"/>
      <c r="EP161" s="356"/>
      <c r="EQ161" s="356"/>
      <c r="ER161" s="356"/>
    </row>
    <row r="162" spans="128:148">
      <c r="DX162" s="71" t="s">
        <v>526</v>
      </c>
      <c r="DY162" s="86" t="s">
        <v>526</v>
      </c>
      <c r="DZ162" s="71" t="s">
        <v>901</v>
      </c>
      <c r="EA162" s="72" t="s">
        <v>527</v>
      </c>
      <c r="EB162" s="404">
        <v>18679</v>
      </c>
      <c r="EC162" s="56"/>
      <c r="ED162" s="57">
        <f t="shared" si="128"/>
        <v>18679</v>
      </c>
      <c r="EE162" s="57"/>
      <c r="EF162" s="56"/>
      <c r="EG162" s="73">
        <f>ED162/EE163</f>
        <v>0.80246595351634664</v>
      </c>
      <c r="EH162" s="56"/>
      <c r="EI162" s="405">
        <v>8021197</v>
      </c>
      <c r="EJ162" s="57"/>
      <c r="EK162" s="57">
        <f>ROUND(EI162*EG162,0)</f>
        <v>6436737</v>
      </c>
      <c r="EL162" s="57">
        <f>EK162+EK163</f>
        <v>8021197</v>
      </c>
      <c r="EM162" s="158">
        <f>EL162-EI162</f>
        <v>0</v>
      </c>
      <c r="EN162" s="158"/>
      <c r="EO162" s="58"/>
      <c r="EP162" s="356"/>
      <c r="EQ162" s="356"/>
      <c r="ER162" s="356"/>
    </row>
    <row r="163" spans="128:148">
      <c r="DX163" s="60" t="s">
        <v>526</v>
      </c>
      <c r="DY163" s="84" t="s">
        <v>141</v>
      </c>
      <c r="DZ163" s="60" t="s">
        <v>901</v>
      </c>
      <c r="EA163" s="61" t="s">
        <v>142</v>
      </c>
      <c r="EB163" s="404">
        <v>4598</v>
      </c>
      <c r="EC163" s="62"/>
      <c r="ED163" s="63">
        <f t="shared" si="128"/>
        <v>4598</v>
      </c>
      <c r="EE163" s="63">
        <f>SUM(ED162:ED163)</f>
        <v>23277</v>
      </c>
      <c r="EF163" s="62"/>
      <c r="EG163" s="64">
        <f>ED163/EE163</f>
        <v>0.19753404648365339</v>
      </c>
      <c r="EH163" s="62"/>
      <c r="EI163" s="405">
        <v>0</v>
      </c>
      <c r="EJ163" s="63"/>
      <c r="EK163" s="63">
        <f>ROUND(EI162*EG163,0)</f>
        <v>1584460</v>
      </c>
      <c r="EL163" s="65"/>
      <c r="EM163" s="160"/>
      <c r="EN163" s="160"/>
      <c r="EO163" s="128"/>
      <c r="EP163" s="356"/>
      <c r="EQ163" s="356"/>
      <c r="ER163" s="356"/>
    </row>
    <row r="164" spans="128:148">
      <c r="DX164" s="66" t="s">
        <v>528</v>
      </c>
      <c r="DY164" s="85" t="s">
        <v>528</v>
      </c>
      <c r="DZ164" s="66" t="s">
        <v>901</v>
      </c>
      <c r="EA164" s="67" t="s">
        <v>529</v>
      </c>
      <c r="EB164" s="404">
        <v>7695</v>
      </c>
      <c r="EC164" s="68"/>
      <c r="ED164" s="69">
        <f t="shared" si="128"/>
        <v>7695</v>
      </c>
      <c r="EE164" s="69">
        <f>SUM(ED164)</f>
        <v>7695</v>
      </c>
      <c r="EF164" s="68"/>
      <c r="EG164" s="70"/>
      <c r="EH164" s="68"/>
      <c r="EI164" s="405">
        <v>4305737</v>
      </c>
      <c r="EJ164" s="69"/>
      <c r="EK164" s="69">
        <f>ROUND(EI164,0)</f>
        <v>4305737</v>
      </c>
      <c r="EL164" s="69">
        <f>EK164</f>
        <v>4305737</v>
      </c>
      <c r="EM164" s="161">
        <f>EL164-EI164</f>
        <v>0</v>
      </c>
      <c r="EN164" s="161"/>
      <c r="EO164" s="129"/>
      <c r="EP164" s="356"/>
      <c r="EQ164" s="356"/>
      <c r="ER164" s="356"/>
    </row>
    <row r="165" spans="128:148">
      <c r="DX165" s="71" t="s">
        <v>530</v>
      </c>
      <c r="DY165" s="86" t="s">
        <v>530</v>
      </c>
      <c r="DZ165" s="71" t="s">
        <v>901</v>
      </c>
      <c r="EA165" s="72" t="s">
        <v>534</v>
      </c>
      <c r="EB165" s="404">
        <v>23377</v>
      </c>
      <c r="EC165" s="56"/>
      <c r="ED165" s="57">
        <f t="shared" si="128"/>
        <v>23377</v>
      </c>
      <c r="EE165" s="57"/>
      <c r="EF165" s="56"/>
      <c r="EG165" s="73">
        <f>ED165/EE166</f>
        <v>0.99502000510768707</v>
      </c>
      <c r="EH165" s="56"/>
      <c r="EI165" s="405">
        <v>16927427</v>
      </c>
      <c r="EJ165" s="57"/>
      <c r="EK165" s="57">
        <f>ROUND(EI165*EG165,0)-1</f>
        <v>16843128</v>
      </c>
      <c r="EL165" s="57">
        <f>EK165+EK166</f>
        <v>16927427</v>
      </c>
      <c r="EM165" s="158">
        <f>EL165-EI165</f>
        <v>0</v>
      </c>
      <c r="EN165" s="158">
        <v>-1</v>
      </c>
      <c r="EO165" s="58"/>
      <c r="EP165" s="356"/>
      <c r="EQ165" s="356"/>
      <c r="ER165" s="356"/>
    </row>
    <row r="166" spans="128:148">
      <c r="DX166" s="60" t="s">
        <v>530</v>
      </c>
      <c r="DY166" s="84" t="s">
        <v>143</v>
      </c>
      <c r="DZ166" s="60" t="s">
        <v>8</v>
      </c>
      <c r="EA166" s="61" t="s">
        <v>144</v>
      </c>
      <c r="EB166" s="404">
        <v>117</v>
      </c>
      <c r="EC166" s="62"/>
      <c r="ED166" s="63">
        <f t="shared" si="128"/>
        <v>117</v>
      </c>
      <c r="EE166" s="63">
        <f>SUM(ED165:ED166)</f>
        <v>23494</v>
      </c>
      <c r="EF166" s="62"/>
      <c r="EG166" s="64">
        <f>ED166/EE166</f>
        <v>4.9799948923129308E-3</v>
      </c>
      <c r="EH166" s="62"/>
      <c r="EI166" s="405">
        <v>0</v>
      </c>
      <c r="EJ166" s="63"/>
      <c r="EK166" s="63">
        <f>ROUND(EI165*EG166,0)</f>
        <v>84299</v>
      </c>
      <c r="EL166" s="65"/>
      <c r="EM166" s="160"/>
      <c r="EN166" s="160"/>
      <c r="EO166" s="128"/>
      <c r="EP166" s="356"/>
      <c r="EQ166" s="356"/>
      <c r="ER166" s="356"/>
    </row>
    <row r="167" spans="128:148">
      <c r="DX167" s="71" t="s">
        <v>535</v>
      </c>
      <c r="DY167" s="86" t="s">
        <v>535</v>
      </c>
      <c r="DZ167" s="71" t="s">
        <v>901</v>
      </c>
      <c r="EA167" s="72" t="s">
        <v>536</v>
      </c>
      <c r="EB167" s="404">
        <v>13875</v>
      </c>
      <c r="EC167" s="56"/>
      <c r="ED167" s="57">
        <f t="shared" si="128"/>
        <v>13875</v>
      </c>
      <c r="EE167" s="57"/>
      <c r="EF167" s="56"/>
      <c r="EG167" s="73">
        <f>ED167/EE$168</f>
        <v>0.98411234839350303</v>
      </c>
      <c r="EH167" s="56"/>
      <c r="EI167" s="405">
        <v>5612953</v>
      </c>
      <c r="EJ167" s="57"/>
      <c r="EK167" s="57">
        <f>ROUND(EI167*EG167,0)</f>
        <v>5523776</v>
      </c>
      <c r="EL167" s="57">
        <f>EK167+EK168</f>
        <v>5612953</v>
      </c>
      <c r="EM167" s="158">
        <f>EL167-EI167</f>
        <v>0</v>
      </c>
      <c r="EN167" s="158"/>
      <c r="EO167" s="58"/>
      <c r="EP167" s="356"/>
      <c r="EQ167" s="356"/>
      <c r="ER167" s="356"/>
    </row>
    <row r="168" spans="128:148">
      <c r="DX168" s="60" t="s">
        <v>535</v>
      </c>
      <c r="DY168" s="84" t="s">
        <v>145</v>
      </c>
      <c r="DZ168" s="60" t="s">
        <v>8</v>
      </c>
      <c r="EA168" s="61" t="s">
        <v>146</v>
      </c>
      <c r="EB168" s="404">
        <v>224</v>
      </c>
      <c r="EC168" s="62"/>
      <c r="ED168" s="63">
        <f t="shared" si="128"/>
        <v>224</v>
      </c>
      <c r="EE168" s="63">
        <f>SUM(ED167:ED168)</f>
        <v>14099</v>
      </c>
      <c r="EF168" s="62"/>
      <c r="EG168" s="64">
        <f>ED168/EE$168</f>
        <v>1.5887651606496914E-2</v>
      </c>
      <c r="EH168" s="62"/>
      <c r="EI168" s="405">
        <v>0</v>
      </c>
      <c r="EJ168" s="63"/>
      <c r="EK168" s="63">
        <f>ROUND(EI167*EG168,0)</f>
        <v>89177</v>
      </c>
      <c r="EL168" s="65"/>
      <c r="EM168" s="160"/>
      <c r="EN168" s="160"/>
      <c r="EO168" s="128"/>
      <c r="EP168" s="356"/>
      <c r="EQ168" s="356"/>
      <c r="ER168" s="356"/>
    </row>
    <row r="169" spans="128:148">
      <c r="DX169" s="71" t="s">
        <v>537</v>
      </c>
      <c r="DY169" s="86" t="s">
        <v>537</v>
      </c>
      <c r="DZ169" s="71" t="s">
        <v>901</v>
      </c>
      <c r="EA169" s="72" t="s">
        <v>538</v>
      </c>
      <c r="EB169" s="404">
        <v>20532</v>
      </c>
      <c r="EC169" s="56"/>
      <c r="ED169" s="57">
        <f t="shared" si="128"/>
        <v>20532</v>
      </c>
      <c r="EE169" s="57"/>
      <c r="EF169" s="56"/>
      <c r="EG169" s="73">
        <f>ED169/EE$170</f>
        <v>0.7593756934684518</v>
      </c>
      <c r="EH169" s="56"/>
      <c r="EI169" s="405">
        <v>4408005</v>
      </c>
      <c r="EJ169" s="57"/>
      <c r="EK169" s="57">
        <f>ROUND(EI169*EG169,0)</f>
        <v>3347332</v>
      </c>
      <c r="EL169" s="57">
        <f>SUM(EK169:EK170)</f>
        <v>4408005</v>
      </c>
      <c r="EM169" s="158">
        <f>EL169-EI169</f>
        <v>0</v>
      </c>
      <c r="EN169" s="158"/>
      <c r="EO169" s="58"/>
      <c r="EP169" s="356"/>
      <c r="EQ169" s="356"/>
      <c r="ER169" s="356"/>
    </row>
    <row r="170" spans="128:148">
      <c r="DX170" s="54">
        <v>800</v>
      </c>
      <c r="DY170" s="83" t="s">
        <v>795</v>
      </c>
      <c r="DZ170" s="54" t="s">
        <v>901</v>
      </c>
      <c r="EA170" s="55" t="s">
        <v>796</v>
      </c>
      <c r="EB170" s="404">
        <v>5269</v>
      </c>
      <c r="EC170" s="411">
        <v>1237</v>
      </c>
      <c r="ED170" s="50">
        <f t="shared" si="128"/>
        <v>6506</v>
      </c>
      <c r="EE170" s="50">
        <f>SUM(ED169:ED170)</f>
        <v>27038</v>
      </c>
      <c r="EF170" s="51"/>
      <c r="EG170" s="64">
        <f>ED170/EE$170</f>
        <v>0.2406243065315482</v>
      </c>
      <c r="EH170" s="51"/>
      <c r="EI170" s="405">
        <v>0</v>
      </c>
      <c r="EJ170" s="50"/>
      <c r="EK170" s="50">
        <f>ROUND(EI169*EG170,0)</f>
        <v>1060673</v>
      </c>
      <c r="EL170" s="53"/>
      <c r="EM170" s="159"/>
      <c r="EN170" s="159"/>
      <c r="EO170" s="49"/>
      <c r="EP170" s="356"/>
      <c r="EQ170" s="356"/>
      <c r="ER170" s="356"/>
    </row>
    <row r="171" spans="128:148">
      <c r="DX171" s="71" t="s">
        <v>539</v>
      </c>
      <c r="DY171" s="86" t="s">
        <v>539</v>
      </c>
      <c r="DZ171" s="71" t="s">
        <v>901</v>
      </c>
      <c r="EA171" s="72" t="s">
        <v>540</v>
      </c>
      <c r="EB171" s="404">
        <v>9164</v>
      </c>
      <c r="EC171" s="56"/>
      <c r="ED171" s="57">
        <f t="shared" si="128"/>
        <v>9164</v>
      </c>
      <c r="EE171" s="57"/>
      <c r="EF171" s="56"/>
      <c r="EG171" s="73">
        <f>ED171/EE$172</f>
        <v>0.89282930631332813</v>
      </c>
      <c r="EH171" s="56"/>
      <c r="EI171" s="405">
        <v>2765507</v>
      </c>
      <c r="EJ171" s="57"/>
      <c r="EK171" s="57">
        <f>ROUND(EI171*EG171,0)</f>
        <v>2469126</v>
      </c>
      <c r="EL171" s="57">
        <f>EK171+EK172</f>
        <v>2765507</v>
      </c>
      <c r="EM171" s="158">
        <f>EL171-EI171</f>
        <v>0</v>
      </c>
      <c r="EN171" s="158"/>
      <c r="EO171" s="58"/>
      <c r="EP171" s="356"/>
      <c r="EQ171" s="356"/>
      <c r="ER171" s="356"/>
    </row>
    <row r="172" spans="128:148">
      <c r="DX172" s="60" t="s">
        <v>539</v>
      </c>
      <c r="DY172" s="84" t="s">
        <v>147</v>
      </c>
      <c r="DZ172" s="60" t="s">
        <v>8</v>
      </c>
      <c r="EA172" s="61" t="s">
        <v>148</v>
      </c>
      <c r="EB172" s="404">
        <v>1100</v>
      </c>
      <c r="EC172" s="62"/>
      <c r="ED172" s="63">
        <f t="shared" si="128"/>
        <v>1100</v>
      </c>
      <c r="EE172" s="63">
        <f>SUM(ED171:ED172)</f>
        <v>10264</v>
      </c>
      <c r="EF172" s="62"/>
      <c r="EG172" s="64">
        <f>ED172/EE$172</f>
        <v>0.10717069368667187</v>
      </c>
      <c r="EH172" s="62"/>
      <c r="EI172" s="405">
        <v>0</v>
      </c>
      <c r="EJ172" s="63"/>
      <c r="EK172" s="63">
        <f>ROUND(EI171*EG172,0)</f>
        <v>296381</v>
      </c>
      <c r="EL172" s="65"/>
      <c r="EM172" s="160"/>
      <c r="EN172" s="160"/>
      <c r="EO172" s="128"/>
      <c r="EP172" s="356"/>
      <c r="EQ172" s="356"/>
      <c r="ER172" s="356"/>
    </row>
    <row r="173" spans="128:148">
      <c r="DX173" s="71" t="s">
        <v>541</v>
      </c>
      <c r="DY173" s="86" t="s">
        <v>541</v>
      </c>
      <c r="DZ173" s="71" t="s">
        <v>901</v>
      </c>
      <c r="EA173" s="72" t="s">
        <v>542</v>
      </c>
      <c r="EB173" s="404">
        <v>8576</v>
      </c>
      <c r="EC173" s="56"/>
      <c r="ED173" s="57">
        <f t="shared" si="128"/>
        <v>8576</v>
      </c>
      <c r="EE173" s="57"/>
      <c r="EF173" s="56"/>
      <c r="EG173" s="73">
        <f>ED173/EE174</f>
        <v>0.73695969751654211</v>
      </c>
      <c r="EH173" s="56"/>
      <c r="EI173" s="405">
        <v>6804619</v>
      </c>
      <c r="EJ173" s="57"/>
      <c r="EK173" s="57">
        <f>ROUND(EI173*EG173,0)</f>
        <v>5014730</v>
      </c>
      <c r="EL173" s="57">
        <f>EK173+EK174</f>
        <v>6804619</v>
      </c>
      <c r="EM173" s="158">
        <f>EL173-EI173</f>
        <v>0</v>
      </c>
      <c r="EN173" s="158"/>
      <c r="EO173" s="58"/>
      <c r="EP173" s="356"/>
      <c r="EQ173" s="356"/>
      <c r="ER173" s="356"/>
    </row>
    <row r="174" spans="128:148">
      <c r="DX174" s="60" t="s">
        <v>541</v>
      </c>
      <c r="DY174" s="84" t="s">
        <v>149</v>
      </c>
      <c r="DZ174" s="60" t="s">
        <v>901</v>
      </c>
      <c r="EA174" s="61" t="s">
        <v>150</v>
      </c>
      <c r="EB174" s="404">
        <v>3061</v>
      </c>
      <c r="EC174" s="62"/>
      <c r="ED174" s="63">
        <f t="shared" si="128"/>
        <v>3061</v>
      </c>
      <c r="EE174" s="63">
        <f>SUM(ED173:ED174)</f>
        <v>11637</v>
      </c>
      <c r="EF174" s="62"/>
      <c r="EG174" s="64">
        <f>ED174/EE174</f>
        <v>0.26304030248345794</v>
      </c>
      <c r="EH174" s="62"/>
      <c r="EI174" s="405">
        <v>0</v>
      </c>
      <c r="EJ174" s="63"/>
      <c r="EK174" s="63">
        <f>ROUND(EI173*EG174,0)</f>
        <v>1789889</v>
      </c>
      <c r="EL174" s="65"/>
      <c r="EM174" s="160"/>
      <c r="EN174" s="160"/>
      <c r="EO174" s="128"/>
      <c r="EP174" s="356"/>
      <c r="EQ174" s="356"/>
      <c r="ER174" s="356"/>
    </row>
    <row r="175" spans="128:148">
      <c r="DX175" s="71" t="s">
        <v>543</v>
      </c>
      <c r="DY175" s="86" t="s">
        <v>543</v>
      </c>
      <c r="DZ175" s="71" t="s">
        <v>901</v>
      </c>
      <c r="EA175" s="72" t="s">
        <v>544</v>
      </c>
      <c r="EB175" s="404">
        <v>6430</v>
      </c>
      <c r="EC175" s="56"/>
      <c r="ED175" s="57">
        <f t="shared" si="128"/>
        <v>6430</v>
      </c>
      <c r="EE175" s="57"/>
      <c r="EF175" s="56"/>
      <c r="EG175" s="73">
        <f>ED175/EE$176</f>
        <v>1</v>
      </c>
      <c r="EH175" s="56"/>
      <c r="EI175" s="405">
        <v>3886099</v>
      </c>
      <c r="EJ175" s="57"/>
      <c r="EK175" s="57">
        <f>ROUND(EI175*EG175,0)</f>
        <v>3886099</v>
      </c>
      <c r="EL175" s="57">
        <f>SUM(EK175:EK176)</f>
        <v>3886099</v>
      </c>
      <c r="EM175" s="158">
        <f>EL175-EI175</f>
        <v>0</v>
      </c>
      <c r="EN175" s="158"/>
      <c r="EO175" s="58"/>
      <c r="EP175" s="356"/>
      <c r="EQ175" s="356"/>
      <c r="ER175" s="356"/>
    </row>
    <row r="176" spans="128:148">
      <c r="DX176" s="60" t="s">
        <v>543</v>
      </c>
      <c r="DY176" s="84" t="s">
        <v>151</v>
      </c>
      <c r="DZ176" s="60" t="s">
        <v>8</v>
      </c>
      <c r="EA176" s="61" t="s">
        <v>152</v>
      </c>
      <c r="EB176" s="404">
        <v>0</v>
      </c>
      <c r="EC176" s="62"/>
      <c r="ED176" s="63">
        <f t="shared" si="128"/>
        <v>0</v>
      </c>
      <c r="EE176" s="63">
        <f>SUM(ED175:ED176)</f>
        <v>6430</v>
      </c>
      <c r="EF176" s="62"/>
      <c r="EG176" s="64">
        <f>ED176/EE$176</f>
        <v>0</v>
      </c>
      <c r="EH176" s="62"/>
      <c r="EI176" s="405">
        <v>0</v>
      </c>
      <c r="EJ176" s="63"/>
      <c r="EK176" s="63">
        <f>ROUND(EI175*EG176,0)</f>
        <v>0</v>
      </c>
      <c r="EL176" s="65"/>
      <c r="EM176" s="160"/>
      <c r="EN176" s="160"/>
      <c r="EO176" s="128"/>
      <c r="EP176" s="356"/>
      <c r="EQ176" s="356"/>
      <c r="ER176" s="356"/>
    </row>
    <row r="177" spans="128:148">
      <c r="DX177" s="71" t="s">
        <v>545</v>
      </c>
      <c r="DY177" s="86" t="s">
        <v>545</v>
      </c>
      <c r="DZ177" s="71" t="s">
        <v>901</v>
      </c>
      <c r="EA177" s="72" t="s">
        <v>546</v>
      </c>
      <c r="EB177" s="404">
        <v>9205</v>
      </c>
      <c r="EC177" s="56"/>
      <c r="ED177" s="57">
        <f t="shared" si="128"/>
        <v>9205</v>
      </c>
      <c r="EE177" s="57"/>
      <c r="EF177" s="56"/>
      <c r="EG177" s="73">
        <f>ED177/EE$178</f>
        <v>0.96650566988660225</v>
      </c>
      <c r="EH177" s="56"/>
      <c r="EI177" s="405">
        <v>3308733</v>
      </c>
      <c r="EJ177" s="57"/>
      <c r="EK177" s="57">
        <f>ROUND(EI177*EG177,0)</f>
        <v>3197909</v>
      </c>
      <c r="EL177" s="57">
        <f>EK177+EK178</f>
        <v>3308733</v>
      </c>
      <c r="EM177" s="158">
        <f>EL177-EI177</f>
        <v>0</v>
      </c>
      <c r="EN177" s="158"/>
      <c r="EO177" s="58"/>
      <c r="EP177" s="356"/>
      <c r="EQ177" s="356"/>
      <c r="ER177" s="356"/>
    </row>
    <row r="178" spans="128:148">
      <c r="DX178" s="60" t="s">
        <v>545</v>
      </c>
      <c r="DY178" s="84" t="s">
        <v>266</v>
      </c>
      <c r="DZ178" s="60" t="s">
        <v>8</v>
      </c>
      <c r="EA178" s="61" t="s">
        <v>267</v>
      </c>
      <c r="EB178" s="404">
        <v>319</v>
      </c>
      <c r="EC178" s="62"/>
      <c r="ED178" s="63">
        <f t="shared" si="128"/>
        <v>319</v>
      </c>
      <c r="EE178" s="63">
        <f>SUM(ED177:ED178)</f>
        <v>9524</v>
      </c>
      <c r="EF178" s="62"/>
      <c r="EG178" s="64">
        <f>ED178/EE$178</f>
        <v>3.3494330113397731E-2</v>
      </c>
      <c r="EH178" s="62"/>
      <c r="EI178" s="405">
        <v>0</v>
      </c>
      <c r="EJ178" s="63"/>
      <c r="EK178" s="63">
        <f>ROUND(EI177*EG178,0)</f>
        <v>110824</v>
      </c>
      <c r="EL178" s="65"/>
      <c r="EM178" s="160"/>
      <c r="EN178" s="160"/>
      <c r="EO178" s="128"/>
      <c r="EP178" s="356"/>
      <c r="EQ178" s="356"/>
      <c r="ER178" s="356"/>
    </row>
    <row r="179" spans="128:148">
      <c r="DX179" s="66" t="s">
        <v>547</v>
      </c>
      <c r="DY179" s="85" t="s">
        <v>547</v>
      </c>
      <c r="DZ179" s="66" t="s">
        <v>901</v>
      </c>
      <c r="EA179" s="67" t="s">
        <v>548</v>
      </c>
      <c r="EB179" s="404">
        <v>6997</v>
      </c>
      <c r="EC179" s="68"/>
      <c r="ED179" s="69">
        <f t="shared" si="128"/>
        <v>6997</v>
      </c>
      <c r="EE179" s="69">
        <f>SUM(ED179)</f>
        <v>6997</v>
      </c>
      <c r="EF179" s="68"/>
      <c r="EG179" s="70"/>
      <c r="EH179" s="68"/>
      <c r="EI179" s="405">
        <v>2777599</v>
      </c>
      <c r="EJ179" s="69"/>
      <c r="EK179" s="69">
        <f>ROUND(EI179,0)</f>
        <v>2777599</v>
      </c>
      <c r="EL179" s="69">
        <f>EK179</f>
        <v>2777599</v>
      </c>
      <c r="EM179" s="161">
        <f>EL179-EI179</f>
        <v>0</v>
      </c>
      <c r="EN179" s="161"/>
      <c r="EO179" s="129"/>
      <c r="EP179" s="356"/>
      <c r="EQ179" s="356"/>
      <c r="ER179" s="356"/>
    </row>
    <row r="180" spans="128:148">
      <c r="DX180" s="71" t="s">
        <v>549</v>
      </c>
      <c r="DY180" s="86" t="s">
        <v>549</v>
      </c>
      <c r="DZ180" s="71" t="s">
        <v>901</v>
      </c>
      <c r="EA180" s="72" t="s">
        <v>550</v>
      </c>
      <c r="EB180" s="404">
        <v>8606</v>
      </c>
      <c r="EC180" s="56"/>
      <c r="ED180" s="57">
        <f t="shared" si="128"/>
        <v>8606</v>
      </c>
      <c r="EE180" s="57"/>
      <c r="EF180" s="56"/>
      <c r="EG180" s="73">
        <f>ED180/EE183</f>
        <v>0.72753402654493193</v>
      </c>
      <c r="EH180" s="56"/>
      <c r="EI180" s="405">
        <v>4103717</v>
      </c>
      <c r="EJ180" s="57"/>
      <c r="EK180" s="57">
        <f>ROUND(EI180*EG180,0)</f>
        <v>2985594</v>
      </c>
      <c r="EL180" s="57">
        <f>SUM(EK180:EK183)</f>
        <v>4103717</v>
      </c>
      <c r="EM180" s="158">
        <f>EL180-EI180</f>
        <v>0</v>
      </c>
      <c r="EN180" s="158"/>
      <c r="EO180" s="58"/>
      <c r="EP180" s="356"/>
      <c r="EQ180" s="356"/>
      <c r="ER180" s="356"/>
    </row>
    <row r="181" spans="128:148">
      <c r="DX181" s="54" t="s">
        <v>549</v>
      </c>
      <c r="DY181" s="83" t="s">
        <v>153</v>
      </c>
      <c r="DZ181" s="54" t="s">
        <v>901</v>
      </c>
      <c r="EA181" s="55" t="s">
        <v>154</v>
      </c>
      <c r="EB181" s="404">
        <v>1164</v>
      </c>
      <c r="EC181" s="51"/>
      <c r="ED181" s="50">
        <f t="shared" si="128"/>
        <v>1164</v>
      </c>
      <c r="EE181" s="50"/>
      <c r="EF181" s="51"/>
      <c r="EG181" s="52">
        <f>ED181/EE183</f>
        <v>9.8402231803195531E-2</v>
      </c>
      <c r="EH181" s="51"/>
      <c r="EI181" s="405">
        <v>0</v>
      </c>
      <c r="EJ181" s="50"/>
      <c r="EK181" s="50">
        <f>ROUND(EI180*EG181,0)</f>
        <v>403815</v>
      </c>
      <c r="EL181" s="53"/>
      <c r="EM181" s="159"/>
      <c r="EN181" s="159"/>
      <c r="EO181" s="49"/>
      <c r="EP181" s="356"/>
      <c r="EQ181" s="356"/>
      <c r="ER181" s="356"/>
    </row>
    <row r="182" spans="128:148">
      <c r="DX182" s="54" t="s">
        <v>549</v>
      </c>
      <c r="DY182" s="83" t="s">
        <v>155</v>
      </c>
      <c r="DZ182" s="54" t="s">
        <v>901</v>
      </c>
      <c r="EA182" s="55" t="s">
        <v>156</v>
      </c>
      <c r="EB182" s="404">
        <v>1608</v>
      </c>
      <c r="EC182" s="51"/>
      <c r="ED182" s="50">
        <f t="shared" si="128"/>
        <v>1608</v>
      </c>
      <c r="EE182" s="50"/>
      <c r="EF182" s="51"/>
      <c r="EG182" s="52">
        <f>ED182/EE183</f>
        <v>0.13593710372812579</v>
      </c>
      <c r="EH182" s="51"/>
      <c r="EI182" s="405">
        <v>0</v>
      </c>
      <c r="EJ182" s="50"/>
      <c r="EK182" s="50">
        <f>ROUND(EG182*EI180,0)</f>
        <v>557847</v>
      </c>
      <c r="EL182" s="53"/>
      <c r="EM182" s="159"/>
      <c r="EN182" s="159"/>
      <c r="EO182" s="49"/>
      <c r="EP182" s="356"/>
      <c r="EQ182" s="356"/>
      <c r="ER182" s="356"/>
    </row>
    <row r="183" spans="128:148">
      <c r="DX183" s="60" t="s">
        <v>549</v>
      </c>
      <c r="DY183" s="84" t="s">
        <v>309</v>
      </c>
      <c r="DZ183" s="60" t="s">
        <v>8</v>
      </c>
      <c r="EA183" s="61" t="s">
        <v>157</v>
      </c>
      <c r="EB183" s="404">
        <v>451</v>
      </c>
      <c r="EC183" s="62"/>
      <c r="ED183" s="63">
        <f t="shared" si="128"/>
        <v>451</v>
      </c>
      <c r="EE183" s="63">
        <f>SUM(ED180:ED183)</f>
        <v>11829</v>
      </c>
      <c r="EF183" s="62"/>
      <c r="EG183" s="64">
        <f>ED183/EE183</f>
        <v>3.8126637923746723E-2</v>
      </c>
      <c r="EH183" s="62"/>
      <c r="EI183" s="405">
        <v>0</v>
      </c>
      <c r="EJ183" s="63"/>
      <c r="EK183" s="63">
        <f>ROUND(EG183*EI180,0)</f>
        <v>156461</v>
      </c>
      <c r="EL183" s="65"/>
      <c r="EM183" s="160"/>
      <c r="EN183" s="160"/>
      <c r="EO183" s="128"/>
      <c r="EP183" s="356"/>
      <c r="EQ183" s="356"/>
      <c r="ER183" s="356"/>
    </row>
    <row r="184" spans="128:148">
      <c r="DX184" s="71" t="s">
        <v>551</v>
      </c>
      <c r="DY184" s="86" t="s">
        <v>551</v>
      </c>
      <c r="DZ184" s="71" t="s">
        <v>901</v>
      </c>
      <c r="EA184" s="72" t="s">
        <v>552</v>
      </c>
      <c r="EB184" s="404">
        <v>1929</v>
      </c>
      <c r="EC184" s="56"/>
      <c r="ED184" s="57">
        <f t="shared" si="128"/>
        <v>1929</v>
      </c>
      <c r="EE184" s="57"/>
      <c r="EF184" s="56"/>
      <c r="EG184" s="73">
        <f>ED184/EE$185</f>
        <v>0.91726105563480742</v>
      </c>
      <c r="EH184" s="56"/>
      <c r="EI184" s="405">
        <v>113154</v>
      </c>
      <c r="EJ184" s="57"/>
      <c r="EK184" s="57">
        <f>ROUND(EI184*EG184,0)</f>
        <v>103792</v>
      </c>
      <c r="EL184" s="57">
        <f>EK184+EK185</f>
        <v>113154</v>
      </c>
      <c r="EM184" s="158">
        <f>EL184-EI184</f>
        <v>0</v>
      </c>
      <c r="EN184" s="158"/>
      <c r="EO184" s="58"/>
      <c r="EP184" s="356"/>
      <c r="EQ184" s="356"/>
      <c r="ER184" s="356"/>
    </row>
    <row r="185" spans="128:148">
      <c r="DX185" s="54">
        <v>870</v>
      </c>
      <c r="DY185" s="83" t="s">
        <v>679</v>
      </c>
      <c r="DZ185" s="54" t="s">
        <v>8</v>
      </c>
      <c r="EA185" s="55" t="s">
        <v>288</v>
      </c>
      <c r="EB185" s="404">
        <v>174</v>
      </c>
      <c r="EC185" s="51"/>
      <c r="ED185" s="50">
        <f t="shared" si="128"/>
        <v>174</v>
      </c>
      <c r="EE185" s="50">
        <f>SUM(ED184:ED185)</f>
        <v>2103</v>
      </c>
      <c r="EF185" s="51"/>
      <c r="EG185" s="64">
        <f>ED185/EE$185</f>
        <v>8.2738944365192579E-2</v>
      </c>
      <c r="EH185" s="51"/>
      <c r="EI185" s="405">
        <v>0</v>
      </c>
      <c r="EJ185" s="50"/>
      <c r="EK185" s="63">
        <f>ROUND(EI184*EG185,0)</f>
        <v>9362</v>
      </c>
      <c r="EL185" s="50"/>
      <c r="EM185" s="159"/>
      <c r="EN185" s="159"/>
      <c r="EO185" s="49"/>
      <c r="EP185" s="356"/>
      <c r="EQ185" s="356"/>
      <c r="ER185" s="356"/>
    </row>
    <row r="186" spans="128:148">
      <c r="DX186" s="71" t="s">
        <v>553</v>
      </c>
      <c r="DY186" s="86" t="s">
        <v>553</v>
      </c>
      <c r="DZ186" s="71" t="s">
        <v>901</v>
      </c>
      <c r="EA186" s="72" t="s">
        <v>554</v>
      </c>
      <c r="EB186" s="404">
        <v>3650</v>
      </c>
      <c r="EC186" s="56"/>
      <c r="ED186" s="57">
        <f t="shared" si="128"/>
        <v>3650</v>
      </c>
      <c r="EE186" s="57"/>
      <c r="EF186" s="56"/>
      <c r="EG186" s="73">
        <f>ED186/EE$187</f>
        <v>0.96306068601583117</v>
      </c>
      <c r="EH186" s="56"/>
      <c r="EI186" s="405">
        <v>0</v>
      </c>
      <c r="EJ186" s="57"/>
      <c r="EK186" s="57">
        <f>ROUND(EI186*EG186,0)</f>
        <v>0</v>
      </c>
      <c r="EL186" s="57">
        <f>EK186+EK187</f>
        <v>0</v>
      </c>
      <c r="EM186" s="158">
        <f>EL186-EI186</f>
        <v>0</v>
      </c>
      <c r="EN186" s="158"/>
      <c r="EO186" s="58"/>
      <c r="EP186" s="356"/>
      <c r="EQ186" s="356"/>
      <c r="ER186" s="356"/>
    </row>
    <row r="187" spans="128:148">
      <c r="DX187" s="60" t="s">
        <v>553</v>
      </c>
      <c r="DY187" s="84" t="s">
        <v>158</v>
      </c>
      <c r="DZ187" s="60" t="s">
        <v>8</v>
      </c>
      <c r="EA187" s="61" t="s">
        <v>159</v>
      </c>
      <c r="EB187" s="404">
        <v>140</v>
      </c>
      <c r="EC187" s="62"/>
      <c r="ED187" s="63">
        <f t="shared" si="128"/>
        <v>140</v>
      </c>
      <c r="EE187" s="63">
        <f>SUM(ED186:ED187)</f>
        <v>3790</v>
      </c>
      <c r="EF187" s="62"/>
      <c r="EG187" s="64">
        <f>ED187/EE$187</f>
        <v>3.6939313984168866E-2</v>
      </c>
      <c r="EH187" s="62"/>
      <c r="EI187" s="405">
        <v>0</v>
      </c>
      <c r="EJ187" s="63"/>
      <c r="EK187" s="63">
        <f>ROUND(EI186*EG187,0)</f>
        <v>0</v>
      </c>
      <c r="EL187" s="65"/>
      <c r="EM187" s="160"/>
      <c r="EN187" s="160"/>
      <c r="EO187" s="128"/>
      <c r="EP187" s="356"/>
      <c r="EQ187" s="356"/>
      <c r="ER187" s="356"/>
    </row>
    <row r="188" spans="128:148">
      <c r="DX188" s="66" t="s">
        <v>555</v>
      </c>
      <c r="DY188" s="85" t="s">
        <v>555</v>
      </c>
      <c r="DZ188" s="66" t="s">
        <v>901</v>
      </c>
      <c r="EA188" s="67" t="s">
        <v>556</v>
      </c>
      <c r="EB188" s="404">
        <v>573</v>
      </c>
      <c r="EC188" s="68"/>
      <c r="ED188" s="69">
        <f t="shared" si="128"/>
        <v>573</v>
      </c>
      <c r="EE188" s="69">
        <f>SUM(ED188)</f>
        <v>573</v>
      </c>
      <c r="EF188" s="68"/>
      <c r="EG188" s="70"/>
      <c r="EH188" s="68"/>
      <c r="EI188" s="405">
        <v>119121</v>
      </c>
      <c r="EJ188" s="69"/>
      <c r="EK188" s="69">
        <f>ROUND(EI188,0)</f>
        <v>119121</v>
      </c>
      <c r="EL188" s="69">
        <f>EK188</f>
        <v>119121</v>
      </c>
      <c r="EM188" s="161">
        <f>EL188-EI188</f>
        <v>0</v>
      </c>
      <c r="EN188" s="161"/>
      <c r="EO188" s="129"/>
      <c r="EP188" s="356"/>
      <c r="EQ188" s="356"/>
      <c r="ER188" s="356"/>
    </row>
    <row r="189" spans="128:148">
      <c r="DX189" s="71" t="s">
        <v>557</v>
      </c>
      <c r="DY189" s="86" t="s">
        <v>557</v>
      </c>
      <c r="DZ189" s="71" t="s">
        <v>901</v>
      </c>
      <c r="EA189" s="72" t="s">
        <v>558</v>
      </c>
      <c r="EB189" s="404">
        <v>40215</v>
      </c>
      <c r="EC189" s="56"/>
      <c r="ED189" s="57">
        <f t="shared" si="128"/>
        <v>40215</v>
      </c>
      <c r="EE189" s="57"/>
      <c r="EF189" s="56"/>
      <c r="EG189" s="73">
        <f>ED189/EE$190</f>
        <v>0.97163497547657596</v>
      </c>
      <c r="EH189" s="56"/>
      <c r="EI189" s="405">
        <v>1942800</v>
      </c>
      <c r="EJ189" s="57"/>
      <c r="EK189" s="57">
        <f>ROUND(EI189*EG189,0)</f>
        <v>1887692</v>
      </c>
      <c r="EL189" s="57">
        <f>EK189+EK190</f>
        <v>1942800</v>
      </c>
      <c r="EM189" s="158">
        <f>EL189-EI189</f>
        <v>0</v>
      </c>
      <c r="EN189" s="158"/>
      <c r="EO189" s="58"/>
      <c r="EP189" s="356"/>
      <c r="EQ189" s="356"/>
      <c r="ER189" s="356"/>
    </row>
    <row r="190" spans="128:148">
      <c r="DX190" s="60" t="s">
        <v>557</v>
      </c>
      <c r="DY190" s="84" t="s">
        <v>160</v>
      </c>
      <c r="DZ190" s="60" t="s">
        <v>8</v>
      </c>
      <c r="EA190" s="61" t="s">
        <v>161</v>
      </c>
      <c r="EB190" s="404">
        <v>1174</v>
      </c>
      <c r="EC190" s="62"/>
      <c r="ED190" s="63">
        <f t="shared" si="128"/>
        <v>1174</v>
      </c>
      <c r="EE190" s="63">
        <f>SUM(ED189:ED190)</f>
        <v>41389</v>
      </c>
      <c r="EF190" s="62"/>
      <c r="EG190" s="64">
        <f>ED190/EE$190</f>
        <v>2.8365024523424098E-2</v>
      </c>
      <c r="EH190" s="62"/>
      <c r="EI190" s="405">
        <v>0</v>
      </c>
      <c r="EJ190" s="63"/>
      <c r="EK190" s="63">
        <f>ROUND(EI189*EG190,0)</f>
        <v>55108</v>
      </c>
      <c r="EL190" s="65"/>
      <c r="EM190" s="160"/>
      <c r="EN190" s="160"/>
      <c r="EO190" s="128"/>
      <c r="EP190" s="356"/>
      <c r="EQ190" s="356"/>
      <c r="ER190" s="356"/>
    </row>
    <row r="191" spans="128:148">
      <c r="DX191" s="71" t="s">
        <v>559</v>
      </c>
      <c r="DY191" s="86" t="s">
        <v>559</v>
      </c>
      <c r="DZ191" s="71" t="s">
        <v>901</v>
      </c>
      <c r="EA191" s="72" t="s">
        <v>560</v>
      </c>
      <c r="EB191" s="404">
        <v>7270</v>
      </c>
      <c r="EC191" s="56"/>
      <c r="ED191" s="57">
        <f t="shared" si="128"/>
        <v>7270</v>
      </c>
      <c r="EE191" s="57"/>
      <c r="EF191" s="56"/>
      <c r="EG191" s="73">
        <f>ED191/EE$192</f>
        <v>0.93181235580620358</v>
      </c>
      <c r="EH191" s="56"/>
      <c r="EI191" s="405">
        <v>3926669</v>
      </c>
      <c r="EJ191" s="57"/>
      <c r="EK191" s="57">
        <f>ROUND(EI191*EG191,0)</f>
        <v>3658919</v>
      </c>
      <c r="EL191" s="57">
        <f>EK191+EK192</f>
        <v>3926669</v>
      </c>
      <c r="EM191" s="158">
        <f>EL191-EI191</f>
        <v>0</v>
      </c>
      <c r="EN191" s="158"/>
      <c r="EO191" s="58"/>
      <c r="EP191" s="356"/>
      <c r="EQ191" s="356"/>
      <c r="ER191" s="356"/>
    </row>
    <row r="192" spans="128:148">
      <c r="DX192" s="60" t="s">
        <v>559</v>
      </c>
      <c r="DY192" s="84" t="s">
        <v>162</v>
      </c>
      <c r="DZ192" s="60" t="s">
        <v>8</v>
      </c>
      <c r="EA192" s="61" t="s">
        <v>163</v>
      </c>
      <c r="EB192" s="404">
        <v>532</v>
      </c>
      <c r="EC192" s="62"/>
      <c r="ED192" s="63">
        <f t="shared" si="128"/>
        <v>532</v>
      </c>
      <c r="EE192" s="63">
        <f>SUM(ED191:ED192)</f>
        <v>7802</v>
      </c>
      <c r="EF192" s="62"/>
      <c r="EG192" s="64">
        <f>ED192/EE$192</f>
        <v>6.8187644193796457E-2</v>
      </c>
      <c r="EH192" s="62"/>
      <c r="EI192" s="405">
        <v>0</v>
      </c>
      <c r="EJ192" s="63"/>
      <c r="EK192" s="63">
        <f>ROUND(EI191*EG192,0)</f>
        <v>267750</v>
      </c>
      <c r="EL192" s="65"/>
      <c r="EM192" s="160"/>
      <c r="EN192" s="160"/>
      <c r="EO192" s="128"/>
      <c r="EP192" s="356"/>
      <c r="EQ192" s="356"/>
      <c r="ER192" s="356"/>
    </row>
    <row r="193" spans="128:148">
      <c r="DX193" s="71" t="s">
        <v>561</v>
      </c>
      <c r="DY193" s="86" t="s">
        <v>561</v>
      </c>
      <c r="DZ193" s="71" t="s">
        <v>901</v>
      </c>
      <c r="EA193" s="72" t="s">
        <v>636</v>
      </c>
      <c r="EB193" s="404">
        <v>144856</v>
      </c>
      <c r="EC193" s="56"/>
      <c r="ED193" s="57">
        <f t="shared" si="128"/>
        <v>144856</v>
      </c>
      <c r="EE193" s="57"/>
      <c r="EF193" s="56"/>
      <c r="EG193" s="52">
        <f t="shared" ref="EG193:EG206" si="129">ED193/EE$206</f>
        <v>0.95714974792025953</v>
      </c>
      <c r="EH193" s="56"/>
      <c r="EI193" s="405">
        <v>0</v>
      </c>
      <c r="EJ193" s="57"/>
      <c r="EK193" s="57">
        <f>ROUND(EG193*EI193,0)</f>
        <v>0</v>
      </c>
      <c r="EL193" s="57">
        <f>SUM(EK193:EK206)</f>
        <v>0</v>
      </c>
      <c r="EM193" s="158">
        <f>EL193-EI193</f>
        <v>0</v>
      </c>
      <c r="EN193" s="158"/>
      <c r="EO193" s="58"/>
      <c r="EP193" s="356"/>
      <c r="EQ193" s="356"/>
      <c r="ER193" s="356"/>
    </row>
    <row r="194" spans="128:148">
      <c r="DX194" s="54" t="s">
        <v>561</v>
      </c>
      <c r="DY194" s="83" t="s">
        <v>164</v>
      </c>
      <c r="DZ194" s="54" t="s">
        <v>8</v>
      </c>
      <c r="EA194" s="55" t="s">
        <v>165</v>
      </c>
      <c r="EB194" s="404">
        <v>194</v>
      </c>
      <c r="EC194" s="51"/>
      <c r="ED194" s="50">
        <f t="shared" si="128"/>
        <v>194</v>
      </c>
      <c r="EE194" s="50"/>
      <c r="EF194" s="51"/>
      <c r="EG194" s="52">
        <f t="shared" si="129"/>
        <v>1.2818733852690283E-3</v>
      </c>
      <c r="EH194" s="51"/>
      <c r="EI194" s="405">
        <v>0</v>
      </c>
      <c r="EJ194" s="50"/>
      <c r="EK194" s="50">
        <f>ROUND(EG194*EI193,0)</f>
        <v>0</v>
      </c>
      <c r="EL194" s="53"/>
      <c r="EM194" s="159"/>
      <c r="EN194" s="159"/>
      <c r="EO194" s="49"/>
      <c r="EP194" s="356"/>
      <c r="EQ194" s="356"/>
      <c r="ER194" s="356"/>
    </row>
    <row r="195" spans="128:148">
      <c r="DX195" s="54" t="s">
        <v>561</v>
      </c>
      <c r="DY195" s="83" t="s">
        <v>166</v>
      </c>
      <c r="DZ195" s="54" t="s">
        <v>8</v>
      </c>
      <c r="EA195" s="55" t="s">
        <v>167</v>
      </c>
      <c r="EB195" s="404">
        <v>400</v>
      </c>
      <c r="EC195" s="51"/>
      <c r="ED195" s="50">
        <f t="shared" si="128"/>
        <v>400</v>
      </c>
      <c r="EE195" s="50"/>
      <c r="EF195" s="51"/>
      <c r="EG195" s="52">
        <f t="shared" si="129"/>
        <v>2.6430379077711924E-3</v>
      </c>
      <c r="EH195" s="51"/>
      <c r="EI195" s="405">
        <v>0</v>
      </c>
      <c r="EJ195" s="50"/>
      <c r="EK195" s="50">
        <f>ROUND(EG195*EI193,0)</f>
        <v>0</v>
      </c>
      <c r="EL195" s="53"/>
      <c r="EM195" s="159"/>
      <c r="EN195" s="159"/>
      <c r="EO195" s="49"/>
      <c r="EP195" s="356"/>
      <c r="EQ195" s="356"/>
      <c r="ER195" s="356"/>
    </row>
    <row r="196" spans="128:148">
      <c r="DX196" s="54" t="s">
        <v>561</v>
      </c>
      <c r="DY196" s="83" t="s">
        <v>168</v>
      </c>
      <c r="DZ196" s="54" t="s">
        <v>8</v>
      </c>
      <c r="EA196" s="55" t="s">
        <v>169</v>
      </c>
      <c r="EB196" s="404">
        <v>569</v>
      </c>
      <c r="EC196" s="51"/>
      <c r="ED196" s="50">
        <f t="shared" si="128"/>
        <v>569</v>
      </c>
      <c r="EE196" s="50"/>
      <c r="EF196" s="51"/>
      <c r="EG196" s="52">
        <f t="shared" si="129"/>
        <v>3.7597214238045207E-3</v>
      </c>
      <c r="EH196" s="51"/>
      <c r="EI196" s="405">
        <v>0</v>
      </c>
      <c r="EJ196" s="50"/>
      <c r="EK196" s="50">
        <f>ROUND(EG196*EI193,0)</f>
        <v>0</v>
      </c>
      <c r="EL196" s="53"/>
      <c r="EM196" s="159"/>
      <c r="EN196" s="159"/>
      <c r="EO196" s="49"/>
      <c r="EP196" s="356"/>
      <c r="EQ196" s="356"/>
      <c r="ER196" s="356"/>
    </row>
    <row r="197" spans="128:148">
      <c r="DX197" s="54" t="s">
        <v>561</v>
      </c>
      <c r="DY197" s="83" t="s">
        <v>170</v>
      </c>
      <c r="DZ197" s="54" t="s">
        <v>8</v>
      </c>
      <c r="EA197" s="55" t="s">
        <v>171</v>
      </c>
      <c r="EB197" s="404">
        <v>1371</v>
      </c>
      <c r="EC197" s="51"/>
      <c r="ED197" s="50">
        <f t="shared" si="128"/>
        <v>1371</v>
      </c>
      <c r="EE197" s="50"/>
      <c r="EF197" s="51"/>
      <c r="EG197" s="52">
        <f t="shared" si="129"/>
        <v>9.0590124288857619E-3</v>
      </c>
      <c r="EH197" s="51"/>
      <c r="EI197" s="405">
        <v>0</v>
      </c>
      <c r="EJ197" s="50"/>
      <c r="EK197" s="50">
        <f>ROUND(EG197*EI193,0)</f>
        <v>0</v>
      </c>
      <c r="EL197" s="53"/>
      <c r="EM197" s="159"/>
      <c r="EN197" s="159"/>
      <c r="EO197" s="49"/>
      <c r="EP197" s="356"/>
      <c r="EQ197" s="356"/>
      <c r="ER197" s="356"/>
    </row>
    <row r="198" spans="128:148">
      <c r="DX198" s="54" t="s">
        <v>561</v>
      </c>
      <c r="DY198" s="83" t="s">
        <v>172</v>
      </c>
      <c r="DZ198" s="54" t="s">
        <v>8</v>
      </c>
      <c r="EA198" s="55" t="s">
        <v>173</v>
      </c>
      <c r="EB198" s="404">
        <v>1137</v>
      </c>
      <c r="EC198" s="51"/>
      <c r="ED198" s="50">
        <f t="shared" ref="ED198:ED219" si="130">EB198+EC198</f>
        <v>1137</v>
      </c>
      <c r="EE198" s="50"/>
      <c r="EF198" s="51"/>
      <c r="EG198" s="52">
        <f t="shared" si="129"/>
        <v>7.5128352528396137E-3</v>
      </c>
      <c r="EH198" s="51"/>
      <c r="EI198" s="405">
        <v>0</v>
      </c>
      <c r="EJ198" s="50"/>
      <c r="EK198" s="50">
        <f>ROUND(EG198*EI193,0)</f>
        <v>0</v>
      </c>
      <c r="EL198" s="53"/>
      <c r="EM198" s="159"/>
      <c r="EN198" s="159"/>
      <c r="EO198" s="49"/>
      <c r="EP198" s="356"/>
      <c r="EQ198" s="356"/>
      <c r="ER198" s="356"/>
    </row>
    <row r="199" spans="128:148">
      <c r="DX199" s="54" t="s">
        <v>561</v>
      </c>
      <c r="DY199" s="83" t="s">
        <v>174</v>
      </c>
      <c r="DZ199" s="54" t="s">
        <v>8</v>
      </c>
      <c r="EA199" s="55" t="s">
        <v>175</v>
      </c>
      <c r="EB199" s="404">
        <v>554</v>
      </c>
      <c r="EC199" s="51"/>
      <c r="ED199" s="50">
        <f t="shared" si="130"/>
        <v>554</v>
      </c>
      <c r="EE199" s="50"/>
      <c r="EF199" s="51"/>
      <c r="EG199" s="52">
        <f t="shared" si="129"/>
        <v>3.6606075022631011E-3</v>
      </c>
      <c r="EH199" s="51"/>
      <c r="EI199" s="405">
        <v>0</v>
      </c>
      <c r="EJ199" s="50"/>
      <c r="EK199" s="50">
        <f>ROUND(EG199*EI193,0)</f>
        <v>0</v>
      </c>
      <c r="EL199" s="53"/>
      <c r="EM199" s="159"/>
      <c r="EN199" s="159"/>
      <c r="EO199" s="49"/>
      <c r="EP199" s="356"/>
      <c r="EQ199" s="356"/>
      <c r="ER199" s="356"/>
    </row>
    <row r="200" spans="128:148">
      <c r="DX200" s="54" t="s">
        <v>561</v>
      </c>
      <c r="DY200" s="83" t="s">
        <v>176</v>
      </c>
      <c r="DZ200" s="54" t="s">
        <v>8</v>
      </c>
      <c r="EA200" s="55" t="s">
        <v>633</v>
      </c>
      <c r="EB200" s="404">
        <v>444</v>
      </c>
      <c r="EC200" s="51"/>
      <c r="ED200" s="50">
        <f t="shared" si="130"/>
        <v>444</v>
      </c>
      <c r="EE200" s="50"/>
      <c r="EF200" s="51"/>
      <c r="EG200" s="52">
        <f t="shared" si="129"/>
        <v>2.9337720776260235E-3</v>
      </c>
      <c r="EH200" s="51"/>
      <c r="EI200" s="405">
        <v>0</v>
      </c>
      <c r="EJ200" s="50"/>
      <c r="EK200" s="50">
        <f>ROUND(EG200*EI193,0)</f>
        <v>0</v>
      </c>
      <c r="EL200" s="53"/>
      <c r="EM200" s="159"/>
      <c r="EN200" s="159"/>
      <c r="EO200" s="49"/>
      <c r="EP200" s="356"/>
      <c r="EQ200" s="356"/>
      <c r="ER200" s="356"/>
    </row>
    <row r="201" spans="128:148">
      <c r="DX201" s="54" t="s">
        <v>561</v>
      </c>
      <c r="DY201" s="83" t="s">
        <v>177</v>
      </c>
      <c r="DZ201" s="54" t="s">
        <v>8</v>
      </c>
      <c r="EA201" s="55" t="s">
        <v>178</v>
      </c>
      <c r="EB201" s="404">
        <v>581</v>
      </c>
      <c r="EC201" s="51"/>
      <c r="ED201" s="50">
        <f t="shared" si="130"/>
        <v>581</v>
      </c>
      <c r="EE201" s="50"/>
      <c r="EF201" s="51"/>
      <c r="EG201" s="52">
        <f t="shared" si="129"/>
        <v>3.8390125610376566E-3</v>
      </c>
      <c r="EH201" s="51"/>
      <c r="EI201" s="405">
        <v>0</v>
      </c>
      <c r="EJ201" s="50"/>
      <c r="EK201" s="50">
        <f>ROUND(EG201*EI193,0)</f>
        <v>0</v>
      </c>
      <c r="EL201" s="53"/>
      <c r="EM201" s="159"/>
      <c r="EN201" s="159"/>
      <c r="EO201" s="49"/>
      <c r="EP201" s="356"/>
      <c r="EQ201" s="356"/>
      <c r="ER201" s="356"/>
    </row>
    <row r="202" spans="128:148">
      <c r="DX202" s="54" t="s">
        <v>561</v>
      </c>
      <c r="DY202" s="83" t="s">
        <v>179</v>
      </c>
      <c r="DZ202" s="54" t="s">
        <v>8</v>
      </c>
      <c r="EA202" s="55" t="s">
        <v>180</v>
      </c>
      <c r="EB202" s="404">
        <v>134</v>
      </c>
      <c r="EC202" s="51"/>
      <c r="ED202" s="50">
        <f t="shared" si="130"/>
        <v>134</v>
      </c>
      <c r="EE202" s="50"/>
      <c r="EF202" s="51"/>
      <c r="EG202" s="52">
        <f t="shared" si="129"/>
        <v>8.8541769910334943E-4</v>
      </c>
      <c r="EH202" s="51"/>
      <c r="EI202" s="405">
        <v>0</v>
      </c>
      <c r="EJ202" s="50"/>
      <c r="EK202" s="50">
        <f>ROUND(EG202*EI193,0)</f>
        <v>0</v>
      </c>
      <c r="EL202" s="53"/>
      <c r="EM202" s="159"/>
      <c r="EN202" s="159"/>
      <c r="EO202" s="49"/>
      <c r="EP202" s="356"/>
      <c r="EQ202" s="356"/>
      <c r="ER202" s="356"/>
    </row>
    <row r="203" spans="128:148">
      <c r="DX203" s="54" t="s">
        <v>561</v>
      </c>
      <c r="DY203" s="83" t="s">
        <v>181</v>
      </c>
      <c r="DZ203" s="54" t="s">
        <v>8</v>
      </c>
      <c r="EA203" s="55" t="s">
        <v>182</v>
      </c>
      <c r="EB203" s="404">
        <v>119</v>
      </c>
      <c r="EC203" s="51"/>
      <c r="ED203" s="50">
        <f t="shared" si="130"/>
        <v>119</v>
      </c>
      <c r="EE203" s="50"/>
      <c r="EF203" s="51"/>
      <c r="EG203" s="52">
        <f t="shared" si="129"/>
        <v>7.8630377756192969E-4</v>
      </c>
      <c r="EH203" s="51"/>
      <c r="EI203" s="405">
        <v>0</v>
      </c>
      <c r="EJ203" s="50"/>
      <c r="EK203" s="50">
        <f>ROUND(EG203*EI193,0)</f>
        <v>0</v>
      </c>
      <c r="EL203" s="53"/>
      <c r="EM203" s="159"/>
      <c r="EN203" s="159"/>
      <c r="EO203" s="49"/>
      <c r="EP203" s="356"/>
      <c r="EQ203" s="356"/>
      <c r="ER203" s="356"/>
    </row>
    <row r="204" spans="128:148">
      <c r="DX204" s="54" t="s">
        <v>561</v>
      </c>
      <c r="DY204" s="83" t="s">
        <v>183</v>
      </c>
      <c r="DZ204" s="54" t="s">
        <v>8</v>
      </c>
      <c r="EA204" s="55" t="s">
        <v>184</v>
      </c>
      <c r="EB204" s="404">
        <v>131</v>
      </c>
      <c r="EC204" s="51"/>
      <c r="ED204" s="50">
        <f t="shared" si="130"/>
        <v>131</v>
      </c>
      <c r="EE204" s="50"/>
      <c r="EF204" s="51"/>
      <c r="EG204" s="52">
        <f t="shared" si="129"/>
        <v>8.6559491479506546E-4</v>
      </c>
      <c r="EH204" s="51"/>
      <c r="EI204" s="405">
        <v>0</v>
      </c>
      <c r="EJ204" s="50"/>
      <c r="EK204" s="50">
        <f>ROUND(EG204*EI193,0)</f>
        <v>0</v>
      </c>
      <c r="EL204" s="53"/>
      <c r="EM204" s="159"/>
      <c r="EN204" s="159"/>
      <c r="EO204" s="49"/>
      <c r="EP204" s="356"/>
      <c r="EQ204" s="356"/>
      <c r="ER204" s="356"/>
    </row>
    <row r="205" spans="128:148">
      <c r="DX205" s="54">
        <v>920</v>
      </c>
      <c r="DY205" s="83" t="s">
        <v>268</v>
      </c>
      <c r="DZ205" s="54" t="s">
        <v>8</v>
      </c>
      <c r="EA205" s="55" t="s">
        <v>269</v>
      </c>
      <c r="EB205" s="404">
        <v>376</v>
      </c>
      <c r="EC205" s="51"/>
      <c r="ED205" s="50">
        <f t="shared" si="130"/>
        <v>376</v>
      </c>
      <c r="EE205" s="50"/>
      <c r="EF205" s="51"/>
      <c r="EG205" s="52">
        <f t="shared" si="129"/>
        <v>2.4844556333049207E-3</v>
      </c>
      <c r="EH205" s="51"/>
      <c r="EI205" s="405">
        <v>0</v>
      </c>
      <c r="EJ205" s="50"/>
      <c r="EK205" s="50">
        <f>ROUND(EG205*EI193,0)</f>
        <v>0</v>
      </c>
      <c r="EL205" s="53"/>
      <c r="EM205" s="159"/>
      <c r="EN205" s="159"/>
      <c r="EO205" s="49"/>
      <c r="EP205" s="356"/>
      <c r="EQ205" s="356"/>
      <c r="ER205" s="356"/>
    </row>
    <row r="206" spans="128:148">
      <c r="DX206" s="54">
        <v>920</v>
      </c>
      <c r="DY206" s="83" t="s">
        <v>310</v>
      </c>
      <c r="DZ206" s="54" t="s">
        <v>8</v>
      </c>
      <c r="EA206" s="55" t="s">
        <v>311</v>
      </c>
      <c r="EB206" s="404">
        <v>475</v>
      </c>
      <c r="EC206" s="51"/>
      <c r="ED206" s="50">
        <f t="shared" si="130"/>
        <v>475</v>
      </c>
      <c r="EE206" s="50">
        <f>SUM(ED193:ED206)</f>
        <v>151341</v>
      </c>
      <c r="EF206" s="51"/>
      <c r="EG206" s="52">
        <f t="shared" si="129"/>
        <v>3.1386075154782906E-3</v>
      </c>
      <c r="EH206" s="51"/>
      <c r="EI206" s="405">
        <v>0</v>
      </c>
      <c r="EJ206" s="50"/>
      <c r="EK206" s="50">
        <f>ROUND(EG206*EI193,0)</f>
        <v>0</v>
      </c>
      <c r="EL206" s="53"/>
      <c r="EM206" s="159"/>
      <c r="EN206" s="159"/>
      <c r="EO206" s="49"/>
      <c r="EP206" s="356"/>
      <c r="EQ206" s="356"/>
      <c r="ER206" s="356"/>
    </row>
    <row r="207" spans="128:148">
      <c r="DX207" s="71" t="s">
        <v>637</v>
      </c>
      <c r="DY207" s="86" t="s">
        <v>637</v>
      </c>
      <c r="DZ207" s="71" t="s">
        <v>901</v>
      </c>
      <c r="EA207" s="72" t="s">
        <v>638</v>
      </c>
      <c r="EB207" s="404">
        <v>2528</v>
      </c>
      <c r="EC207" s="56"/>
      <c r="ED207" s="57">
        <f t="shared" si="130"/>
        <v>2528</v>
      </c>
      <c r="EE207" s="57"/>
      <c r="EF207" s="56"/>
      <c r="EG207" s="73">
        <f>ED207/EE$208</f>
        <v>0.94540014958863128</v>
      </c>
      <c r="EH207" s="56"/>
      <c r="EI207" s="405">
        <v>402037</v>
      </c>
      <c r="EJ207" s="57"/>
      <c r="EK207" s="57">
        <f>ROUND(EI207*EG207,0)</f>
        <v>380086</v>
      </c>
      <c r="EL207" s="57">
        <f>EK207+EK208</f>
        <v>402037</v>
      </c>
      <c r="EM207" s="158">
        <f>EL207-EI207</f>
        <v>0</v>
      </c>
      <c r="EN207" s="158"/>
      <c r="EO207" s="58"/>
      <c r="EP207" s="356"/>
      <c r="EQ207" s="356"/>
      <c r="ER207" s="356"/>
    </row>
    <row r="208" spans="128:148">
      <c r="DX208" s="60" t="s">
        <v>637</v>
      </c>
      <c r="DY208" s="84" t="s">
        <v>185</v>
      </c>
      <c r="DZ208" s="60" t="s">
        <v>8</v>
      </c>
      <c r="EA208" s="61" t="s">
        <v>186</v>
      </c>
      <c r="EB208" s="404">
        <v>146</v>
      </c>
      <c r="EC208" s="62"/>
      <c r="ED208" s="63">
        <f t="shared" si="130"/>
        <v>146</v>
      </c>
      <c r="EE208" s="63">
        <f>SUM(ED207:ED208)</f>
        <v>2674</v>
      </c>
      <c r="EF208" s="62"/>
      <c r="EG208" s="64">
        <f>ED208/EE$208</f>
        <v>5.4599850411368736E-2</v>
      </c>
      <c r="EH208" s="62"/>
      <c r="EI208" s="405">
        <v>0</v>
      </c>
      <c r="EJ208" s="63"/>
      <c r="EK208" s="63">
        <f>ROUND(EI207*EG208,0)</f>
        <v>21951</v>
      </c>
      <c r="EL208" s="65"/>
      <c r="EM208" s="160"/>
      <c r="EN208" s="160"/>
      <c r="EO208" s="128"/>
      <c r="EP208" s="356"/>
      <c r="EQ208" s="356"/>
      <c r="ER208" s="356"/>
    </row>
    <row r="209" spans="128:148">
      <c r="DX209" s="66" t="s">
        <v>639</v>
      </c>
      <c r="DY209" s="85" t="s">
        <v>639</v>
      </c>
      <c r="DZ209" s="66" t="s">
        <v>901</v>
      </c>
      <c r="EA209" s="67" t="s">
        <v>640</v>
      </c>
      <c r="EB209" s="404">
        <v>1877</v>
      </c>
      <c r="EC209" s="68"/>
      <c r="ED209" s="69">
        <f t="shared" si="130"/>
        <v>1877</v>
      </c>
      <c r="EE209" s="69">
        <f>SUM(ED209)</f>
        <v>1877</v>
      </c>
      <c r="EF209" s="68"/>
      <c r="EG209" s="70"/>
      <c r="EH209" s="68"/>
      <c r="EI209" s="405">
        <v>888178</v>
      </c>
      <c r="EJ209" s="69"/>
      <c r="EK209" s="69">
        <f>ROUND(EI209,0)</f>
        <v>888178</v>
      </c>
      <c r="EL209" s="69">
        <f>EK209</f>
        <v>888178</v>
      </c>
      <c r="EM209" s="161">
        <f>EL209-EI209</f>
        <v>0</v>
      </c>
      <c r="EN209" s="161"/>
      <c r="EO209" s="129"/>
      <c r="EP209" s="356"/>
      <c r="EQ209" s="356"/>
      <c r="ER209" s="356"/>
    </row>
    <row r="210" spans="128:148">
      <c r="DX210" s="54" t="s">
        <v>641</v>
      </c>
      <c r="DY210" s="83" t="s">
        <v>641</v>
      </c>
      <c r="DZ210" s="54" t="s">
        <v>901</v>
      </c>
      <c r="EA210" s="55" t="s">
        <v>642</v>
      </c>
      <c r="EB210" s="404">
        <v>4342</v>
      </c>
      <c r="EC210" s="51"/>
      <c r="ED210" s="50">
        <f t="shared" si="130"/>
        <v>4342</v>
      </c>
      <c r="EE210" s="50"/>
      <c r="EF210" s="51"/>
      <c r="EG210" s="52">
        <f>ED210/EE211</f>
        <v>0.96682253395680251</v>
      </c>
      <c r="EH210" s="51"/>
      <c r="EI210" s="405">
        <v>0</v>
      </c>
      <c r="EJ210" s="50"/>
      <c r="EK210" s="50">
        <f>ROUND(EI210*EG210,0)</f>
        <v>0</v>
      </c>
      <c r="EL210" s="50">
        <f>EK210</f>
        <v>0</v>
      </c>
      <c r="EM210" s="159">
        <f>EL210-EI210</f>
        <v>0</v>
      </c>
      <c r="EN210" s="159"/>
      <c r="EO210" s="49"/>
      <c r="EP210" s="356"/>
      <c r="EQ210" s="356"/>
      <c r="ER210" s="356"/>
    </row>
    <row r="211" spans="128:148">
      <c r="DX211" s="169" t="s">
        <v>641</v>
      </c>
      <c r="DY211" s="412" t="s">
        <v>272</v>
      </c>
      <c r="DZ211" s="413" t="s">
        <v>8</v>
      </c>
      <c r="EA211" s="117" t="s">
        <v>273</v>
      </c>
      <c r="EB211" s="404">
        <v>149</v>
      </c>
      <c r="EC211" s="51"/>
      <c r="ED211" s="63">
        <f t="shared" si="130"/>
        <v>149</v>
      </c>
      <c r="EE211" s="50">
        <f>SUM(ED210:ED211)</f>
        <v>4491</v>
      </c>
      <c r="EF211" s="51"/>
      <c r="EG211" s="52">
        <f>ED211/EE211</f>
        <v>3.3177466043197504E-2</v>
      </c>
      <c r="EH211" s="51"/>
      <c r="EI211" s="405">
        <v>0</v>
      </c>
      <c r="EJ211" s="50"/>
      <c r="EK211" s="50">
        <f>ROUND(EI210*EG211,0)</f>
        <v>0</v>
      </c>
      <c r="EL211" s="50"/>
      <c r="EM211" s="159"/>
      <c r="EN211" s="159"/>
      <c r="EO211" s="49"/>
      <c r="EP211" s="356"/>
      <c r="EQ211" s="356"/>
      <c r="ER211" s="356"/>
    </row>
    <row r="212" spans="128:148">
      <c r="DX212" s="71" t="s">
        <v>643</v>
      </c>
      <c r="DY212" s="86" t="s">
        <v>643</v>
      </c>
      <c r="DZ212" s="71" t="s">
        <v>901</v>
      </c>
      <c r="EA212" s="72" t="s">
        <v>644</v>
      </c>
      <c r="EB212" s="404">
        <v>19335</v>
      </c>
      <c r="EC212" s="56"/>
      <c r="ED212" s="57">
        <f t="shared" si="130"/>
        <v>19335</v>
      </c>
      <c r="EE212" s="57"/>
      <c r="EF212" s="56"/>
      <c r="EG212" s="73">
        <f>ED212/EE213</f>
        <v>0.99189452624018881</v>
      </c>
      <c r="EH212" s="56"/>
      <c r="EI212" s="405">
        <v>8264252</v>
      </c>
      <c r="EJ212" s="57"/>
      <c r="EK212" s="57">
        <f>ROUND(EI212*EG212,0)</f>
        <v>8197266</v>
      </c>
      <c r="EL212" s="57">
        <f>SUM(EK212:EK213)</f>
        <v>8264252</v>
      </c>
      <c r="EM212" s="158">
        <f>EL212-EI212</f>
        <v>0</v>
      </c>
      <c r="EN212" s="158"/>
      <c r="EO212" s="58"/>
      <c r="EP212" s="356"/>
      <c r="EQ212" s="356"/>
      <c r="ER212" s="356"/>
    </row>
    <row r="213" spans="128:148">
      <c r="DX213" s="60" t="s">
        <v>643</v>
      </c>
      <c r="DY213" s="84" t="s">
        <v>187</v>
      </c>
      <c r="DZ213" s="60" t="s">
        <v>8</v>
      </c>
      <c r="EA213" s="61" t="s">
        <v>188</v>
      </c>
      <c r="EB213" s="404">
        <v>158</v>
      </c>
      <c r="EC213" s="62"/>
      <c r="ED213" s="63">
        <f t="shared" si="130"/>
        <v>158</v>
      </c>
      <c r="EE213" s="63">
        <f>SUM(ED212:ED213)</f>
        <v>19493</v>
      </c>
      <c r="EF213" s="62"/>
      <c r="EG213" s="64">
        <f>ED213/EE213</f>
        <v>8.1054737598112141E-3</v>
      </c>
      <c r="EH213" s="62"/>
      <c r="EI213" s="405">
        <v>0</v>
      </c>
      <c r="EJ213" s="63"/>
      <c r="EK213" s="63">
        <f>ROUND(EI212*EG213,0)</f>
        <v>66986</v>
      </c>
      <c r="EL213" s="65"/>
      <c r="EM213" s="160"/>
      <c r="EN213" s="160"/>
      <c r="EO213" s="128"/>
      <c r="EP213" s="356"/>
      <c r="EQ213" s="356"/>
      <c r="ER213" s="356"/>
    </row>
    <row r="214" spans="128:148">
      <c r="DX214" s="54" t="s">
        <v>645</v>
      </c>
      <c r="DY214" s="83" t="s">
        <v>645</v>
      </c>
      <c r="DZ214" s="54" t="s">
        <v>901</v>
      </c>
      <c r="EA214" s="55" t="s">
        <v>646</v>
      </c>
      <c r="EB214" s="404">
        <v>9937</v>
      </c>
      <c r="EC214" s="51"/>
      <c r="ED214" s="50">
        <f t="shared" si="130"/>
        <v>9937</v>
      </c>
      <c r="EE214" s="50"/>
      <c r="EF214" s="51"/>
      <c r="EG214" s="52">
        <f>ED214/EE$215</f>
        <v>0.98522704739242517</v>
      </c>
      <c r="EH214" s="51"/>
      <c r="EI214" s="405">
        <v>2195366.2999999998</v>
      </c>
      <c r="EJ214" s="50"/>
      <c r="EK214" s="50">
        <f>ROUND(EI214*EG214,0)</f>
        <v>2162934</v>
      </c>
      <c r="EL214" s="50">
        <f>EK214+EK215</f>
        <v>2195366</v>
      </c>
      <c r="EM214" s="159">
        <f>EL214-EI214</f>
        <v>-0.29999999981373549</v>
      </c>
      <c r="EN214" s="159"/>
      <c r="EO214" s="49"/>
      <c r="EP214" s="356"/>
      <c r="EQ214" s="356"/>
      <c r="ER214" s="356"/>
    </row>
    <row r="215" spans="128:148">
      <c r="DX215" s="60" t="s">
        <v>645</v>
      </c>
      <c r="DY215" s="84" t="s">
        <v>189</v>
      </c>
      <c r="DZ215" s="60" t="s">
        <v>8</v>
      </c>
      <c r="EA215" s="61" t="s">
        <v>190</v>
      </c>
      <c r="EB215" s="404">
        <v>149</v>
      </c>
      <c r="EC215" s="62"/>
      <c r="ED215" s="63">
        <f t="shared" si="130"/>
        <v>149</v>
      </c>
      <c r="EE215" s="63">
        <f>SUM(ED214:ED215)</f>
        <v>10086</v>
      </c>
      <c r="EF215" s="62"/>
      <c r="EG215" s="64">
        <f>ED215/EE$215</f>
        <v>1.4772952607574856E-2</v>
      </c>
      <c r="EH215" s="62"/>
      <c r="EI215" s="405">
        <v>0</v>
      </c>
      <c r="EJ215" s="63"/>
      <c r="EK215" s="63">
        <f>ROUND(EI214*EG215,0)</f>
        <v>32432</v>
      </c>
      <c r="EL215" s="65"/>
      <c r="EM215" s="160"/>
      <c r="EN215" s="160"/>
      <c r="EO215" s="128"/>
      <c r="EP215" s="356"/>
      <c r="EQ215" s="356"/>
      <c r="ER215" s="356"/>
    </row>
    <row r="216" spans="128:148">
      <c r="DX216" s="71" t="s">
        <v>647</v>
      </c>
      <c r="DY216" s="86" t="s">
        <v>647</v>
      </c>
      <c r="DZ216" s="71" t="s">
        <v>901</v>
      </c>
      <c r="EA216" s="72" t="s">
        <v>648</v>
      </c>
      <c r="EB216" s="404">
        <v>12469</v>
      </c>
      <c r="EC216" s="56"/>
      <c r="ED216" s="57">
        <f t="shared" si="130"/>
        <v>12469</v>
      </c>
      <c r="EE216" s="57"/>
      <c r="EF216" s="56"/>
      <c r="EG216" s="73">
        <f>ED216/EE$217</f>
        <v>0.93765979846593472</v>
      </c>
      <c r="EH216" s="56"/>
      <c r="EI216" s="405">
        <v>3554023</v>
      </c>
      <c r="EJ216" s="57"/>
      <c r="EK216" s="57">
        <f>ROUND(EI216*EG216,0)</f>
        <v>3332464</v>
      </c>
      <c r="EL216" s="57">
        <f>EK216+EK217</f>
        <v>3554023</v>
      </c>
      <c r="EM216" s="158">
        <f>EL216-EI216</f>
        <v>0</v>
      </c>
      <c r="EN216" s="158"/>
      <c r="EO216" s="58"/>
      <c r="EP216" s="356"/>
      <c r="EQ216" s="356"/>
      <c r="ER216" s="356"/>
    </row>
    <row r="217" spans="128:148">
      <c r="DX217" s="60" t="s">
        <v>647</v>
      </c>
      <c r="DY217" s="84" t="s">
        <v>191</v>
      </c>
      <c r="DZ217" s="60" t="s">
        <v>8</v>
      </c>
      <c r="EA217" s="61" t="s">
        <v>192</v>
      </c>
      <c r="EB217" s="404">
        <v>829</v>
      </c>
      <c r="EC217" s="62"/>
      <c r="ED217" s="63">
        <f t="shared" si="130"/>
        <v>829</v>
      </c>
      <c r="EE217" s="63">
        <f>SUM(ED216:ED217)</f>
        <v>13298</v>
      </c>
      <c r="EF217" s="62"/>
      <c r="EG217" s="64">
        <f>ED217/EE$217</f>
        <v>6.2340201534065276E-2</v>
      </c>
      <c r="EH217" s="62"/>
      <c r="EI217" s="405">
        <v>0</v>
      </c>
      <c r="EJ217" s="63"/>
      <c r="EK217" s="63">
        <f>ROUND(EI216*EG217,0)</f>
        <v>221559</v>
      </c>
      <c r="EL217" s="65"/>
      <c r="EM217" s="160"/>
      <c r="EN217" s="160"/>
      <c r="EO217" s="128"/>
      <c r="EP217" s="356"/>
      <c r="EQ217" s="356"/>
      <c r="ER217" s="356"/>
    </row>
    <row r="218" spans="128:148">
      <c r="DX218" s="66" t="s">
        <v>649</v>
      </c>
      <c r="DY218" s="85" t="s">
        <v>649</v>
      </c>
      <c r="DZ218" s="66" t="s">
        <v>901</v>
      </c>
      <c r="EA218" s="67" t="s">
        <v>650</v>
      </c>
      <c r="EB218" s="404">
        <v>5882</v>
      </c>
      <c r="EC218" s="68"/>
      <c r="ED218" s="69">
        <f t="shared" si="130"/>
        <v>5882</v>
      </c>
      <c r="EE218" s="69">
        <f>SUM(ED218)</f>
        <v>5882</v>
      </c>
      <c r="EF218" s="68"/>
      <c r="EG218" s="70"/>
      <c r="EH218" s="68"/>
      <c r="EI218" s="405">
        <v>2360976</v>
      </c>
      <c r="EJ218" s="69"/>
      <c r="EK218" s="69">
        <f>ROUND(EI218,0)</f>
        <v>2360976</v>
      </c>
      <c r="EL218" s="69">
        <f>EK218</f>
        <v>2360976</v>
      </c>
      <c r="EM218" s="161">
        <f>EL218-EI218</f>
        <v>0</v>
      </c>
      <c r="EN218" s="161"/>
      <c r="EO218" s="129"/>
      <c r="EP218" s="356"/>
      <c r="EQ218" s="356"/>
      <c r="ER218" s="356"/>
    </row>
    <row r="219" spans="128:148">
      <c r="DX219" s="66" t="s">
        <v>651</v>
      </c>
      <c r="DY219" s="85" t="s">
        <v>651</v>
      </c>
      <c r="DZ219" s="66" t="s">
        <v>901</v>
      </c>
      <c r="EA219" s="67" t="s">
        <v>652</v>
      </c>
      <c r="EB219" s="404">
        <v>2420</v>
      </c>
      <c r="EC219" s="68"/>
      <c r="ED219" s="69">
        <f t="shared" si="130"/>
        <v>2420</v>
      </c>
      <c r="EE219" s="69">
        <f>SUM(ED219)</f>
        <v>2420</v>
      </c>
      <c r="EF219" s="68"/>
      <c r="EG219" s="70"/>
      <c r="EH219" s="68"/>
      <c r="EI219" s="405">
        <v>37504</v>
      </c>
      <c r="EJ219" s="69"/>
      <c r="EK219" s="69">
        <f>ROUND(EI219,0)</f>
        <v>37504</v>
      </c>
      <c r="EL219" s="69">
        <f>EK219</f>
        <v>37504</v>
      </c>
      <c r="EM219" s="161">
        <f>EL219-EI219</f>
        <v>0</v>
      </c>
      <c r="EN219" s="161"/>
      <c r="EO219" s="129"/>
      <c r="EP219" s="356"/>
      <c r="EQ219" s="356"/>
      <c r="ER219" s="356"/>
    </row>
    <row r="220" spans="128:148" ht="13.5" thickBot="1">
      <c r="DX220" s="59"/>
      <c r="DY220" s="87"/>
      <c r="DZ220" s="59"/>
      <c r="EA220" s="58"/>
      <c r="EB220" s="81">
        <f>SUM(EB6:EB219)</f>
        <v>1480937</v>
      </c>
      <c r="EC220" s="81">
        <f>SUM(EC6:EC219)</f>
        <v>0</v>
      </c>
      <c r="ED220" s="74">
        <f>SUM(ED6:ED219)</f>
        <v>1480937</v>
      </c>
      <c r="EE220" s="74">
        <f>SUM(EE6:EE219)</f>
        <v>1480937</v>
      </c>
      <c r="EF220" s="56"/>
      <c r="EG220" s="73"/>
      <c r="EH220" s="56"/>
      <c r="EI220" s="74">
        <f>SUM(EI6:EI219)</f>
        <v>223332463.30000001</v>
      </c>
      <c r="EJ220" s="57"/>
      <c r="EK220" s="74">
        <f>SUM(EK6:EK219)</f>
        <v>223332463</v>
      </c>
      <c r="EL220" s="74">
        <f>SUM(EL6:EL219)</f>
        <v>223332463</v>
      </c>
      <c r="EM220" s="164">
        <f>SUM(EM6:EM219)</f>
        <v>-0.29999999981373549</v>
      </c>
      <c r="EN220" s="158"/>
      <c r="EO220" s="58"/>
      <c r="EP220" s="356"/>
      <c r="EQ220" s="356"/>
      <c r="ER220" s="356"/>
    </row>
    <row r="221" spans="128:148" ht="13.5" thickTop="1">
      <c r="DX221" s="48"/>
      <c r="DY221" s="82"/>
      <c r="DZ221" s="48"/>
      <c r="EA221" s="49"/>
      <c r="EB221" s="50"/>
      <c r="EC221" s="51"/>
      <c r="ED221" s="51"/>
      <c r="EE221" s="50"/>
      <c r="EF221" s="51"/>
      <c r="EG221" s="52"/>
      <c r="EH221" s="51"/>
      <c r="EI221" s="50"/>
      <c r="EJ221" s="50"/>
      <c r="EK221" s="50"/>
      <c r="EL221" s="53"/>
      <c r="EM221" s="159"/>
      <c r="EN221" s="159"/>
      <c r="EO221" s="49"/>
      <c r="EP221" s="356"/>
      <c r="EQ221" s="356"/>
      <c r="ER221" s="356"/>
    </row>
    <row r="222" spans="128:148">
      <c r="DX222" s="48"/>
      <c r="DY222" s="82"/>
      <c r="DZ222" s="48"/>
      <c r="EA222" s="49"/>
      <c r="EB222" s="50">
        <v>63</v>
      </c>
      <c r="EC222" s="51"/>
      <c r="ED222" s="51">
        <f>EB220-ED220</f>
        <v>0</v>
      </c>
      <c r="EE222" s="50">
        <f>ED220-EE220</f>
        <v>0</v>
      </c>
      <c r="EF222" s="51"/>
      <c r="EG222" s="52"/>
      <c r="EH222" s="51"/>
      <c r="EI222" s="50"/>
      <c r="EJ222" s="50"/>
      <c r="EK222" s="50"/>
      <c r="EL222" s="53"/>
      <c r="EM222" s="159"/>
      <c r="EN222" s="159"/>
      <c r="EO222" s="49"/>
      <c r="EP222" s="356"/>
      <c r="EQ222" s="356"/>
      <c r="ER222" s="356"/>
    </row>
    <row r="223" spans="128:148">
      <c r="DX223" s="48"/>
      <c r="DY223" s="82"/>
      <c r="DZ223" s="48"/>
      <c r="EA223" s="49"/>
      <c r="EB223" s="50">
        <f>EB222+EB220</f>
        <v>1481000</v>
      </c>
      <c r="EC223" s="51"/>
      <c r="ED223" s="51"/>
      <c r="EE223" s="50"/>
      <c r="EF223" s="51"/>
      <c r="EG223" s="52"/>
      <c r="EH223" s="51"/>
      <c r="EI223" s="50"/>
      <c r="EJ223" s="50"/>
      <c r="EK223" s="50"/>
      <c r="EL223" s="53"/>
      <c r="EM223" s="159"/>
      <c r="EN223" s="159"/>
      <c r="EO223" s="49"/>
      <c r="EP223" s="356"/>
      <c r="EQ223" s="356"/>
      <c r="ER223" s="356"/>
    </row>
    <row r="224" spans="128:148" ht="13.5" thickBot="1">
      <c r="DX224" s="48"/>
      <c r="DY224" s="82"/>
      <c r="DZ224" s="48"/>
      <c r="EA224" s="49"/>
      <c r="EB224" s="50"/>
      <c r="EC224" s="51"/>
      <c r="ED224" s="51"/>
      <c r="EE224" s="50"/>
      <c r="EF224" s="51"/>
      <c r="EG224" s="52"/>
      <c r="EH224" s="51"/>
      <c r="EI224" s="50" t="s">
        <v>34</v>
      </c>
      <c r="EJ224" s="50"/>
      <c r="EK224" s="74">
        <v>223335000</v>
      </c>
      <c r="EL224" s="53"/>
      <c r="EM224" s="159"/>
      <c r="EN224" s="159"/>
      <c r="EO224" s="49"/>
      <c r="EP224" s="356"/>
      <c r="EQ224" s="356"/>
      <c r="ER224" s="356"/>
    </row>
    <row r="225" spans="128:152" ht="13.5" thickTop="1">
      <c r="DX225" s="48"/>
      <c r="DY225" s="82"/>
      <c r="DZ225" s="48"/>
      <c r="EA225" s="49"/>
      <c r="EB225" s="50"/>
      <c r="EC225" s="51"/>
      <c r="ED225" s="51"/>
      <c r="EE225" s="50"/>
      <c r="EF225" s="51"/>
      <c r="EG225" s="52"/>
      <c r="EH225" s="51"/>
      <c r="EI225" s="50" t="s">
        <v>634</v>
      </c>
      <c r="EJ225" s="50"/>
      <c r="EK225" s="50">
        <f>SUMIF($DZ6:$DZ219,"LEA",EK6:EK219)</f>
        <v>220061927</v>
      </c>
      <c r="EL225" s="53"/>
      <c r="EM225" s="159"/>
      <c r="EN225" s="159"/>
      <c r="EO225" s="49"/>
      <c r="EP225" s="356"/>
      <c r="EQ225" s="356"/>
      <c r="ER225" s="356"/>
    </row>
    <row r="226" spans="128:152">
      <c r="DX226" s="48"/>
      <c r="DY226" s="82"/>
      <c r="DZ226" s="48"/>
      <c r="EA226" s="49"/>
      <c r="EB226" s="50"/>
      <c r="EC226" s="51"/>
      <c r="ED226" s="51"/>
      <c r="EE226" s="50"/>
      <c r="EF226" s="51"/>
      <c r="EG226" s="52"/>
      <c r="EH226" s="51"/>
      <c r="EI226" s="50" t="s">
        <v>635</v>
      </c>
      <c r="EJ226" s="50"/>
      <c r="EK226" s="50">
        <f>SUMIF($DZ6:$DZ219,"CS",EK6:EK219)</f>
        <v>3270536</v>
      </c>
      <c r="EL226" s="53"/>
      <c r="EM226" s="159"/>
      <c r="EN226" s="159"/>
      <c r="EO226" s="49"/>
    </row>
    <row r="227" spans="128:152" ht="13.5" thickBot="1">
      <c r="DX227" s="48"/>
      <c r="DY227" s="82"/>
      <c r="DZ227" s="48"/>
      <c r="EA227" s="49"/>
      <c r="EB227" s="181"/>
      <c r="EC227" s="51"/>
      <c r="ED227" s="51"/>
      <c r="EE227" s="50"/>
      <c r="EF227" s="51"/>
      <c r="EG227" s="52"/>
      <c r="EH227" s="51"/>
      <c r="EI227" s="50"/>
      <c r="EJ227" s="50"/>
      <c r="EK227" s="74">
        <f>SUM(EK225:EK226)</f>
        <v>223332463</v>
      </c>
      <c r="EL227" s="53"/>
      <c r="EM227" s="159"/>
      <c r="EN227" s="159"/>
      <c r="EO227" s="49"/>
    </row>
    <row r="228" spans="128:152" ht="13.5" thickTop="1">
      <c r="DX228" s="48"/>
      <c r="DY228" s="82"/>
      <c r="DZ228" s="48"/>
      <c r="EA228" s="49"/>
      <c r="EB228" s="50"/>
      <c r="EC228" s="51"/>
      <c r="ED228" s="51"/>
      <c r="EE228" s="50"/>
      <c r="EF228" s="51"/>
      <c r="EG228" s="52"/>
      <c r="EH228" s="51"/>
      <c r="EI228" s="50"/>
      <c r="EJ228" s="50"/>
      <c r="EK228" s="50"/>
      <c r="EL228" s="53"/>
      <c r="EM228" s="159"/>
      <c r="EN228" s="159"/>
      <c r="EO228" s="49"/>
    </row>
    <row r="229" spans="128:152">
      <c r="DX229" s="48"/>
      <c r="DY229" s="82"/>
      <c r="DZ229" s="48"/>
      <c r="EA229" s="49"/>
      <c r="EB229" s="50"/>
      <c r="EC229" s="51"/>
      <c r="ED229" s="51"/>
      <c r="EE229" s="50"/>
      <c r="EF229" s="51"/>
      <c r="EG229" s="52"/>
      <c r="EH229" s="51"/>
      <c r="EI229" s="48" t="s">
        <v>312</v>
      </c>
      <c r="EJ229" s="48"/>
      <c r="EK229" s="51">
        <f>EK224-EK227</f>
        <v>2537</v>
      </c>
      <c r="EL229" s="53"/>
      <c r="EM229" s="159"/>
      <c r="EN229" s="159"/>
      <c r="EO229" s="49"/>
    </row>
    <row r="230" spans="128:152">
      <c r="DX230" s="48"/>
      <c r="DY230" s="82"/>
      <c r="DZ230" s="48"/>
      <c r="EA230" s="49"/>
      <c r="EB230" s="50"/>
      <c r="EC230" s="51"/>
      <c r="ED230" s="51"/>
      <c r="EE230" s="50"/>
      <c r="EF230" s="51"/>
      <c r="EG230" s="52"/>
      <c r="EH230" s="51"/>
      <c r="EI230" s="48"/>
      <c r="EJ230" s="48"/>
      <c r="EK230" s="48"/>
      <c r="EL230" s="53"/>
      <c r="EM230" s="159"/>
      <c r="EN230" s="159"/>
      <c r="EO230" s="49"/>
    </row>
    <row r="231" spans="128:152">
      <c r="DX231" s="48"/>
      <c r="DY231" s="82"/>
      <c r="DZ231" s="48"/>
      <c r="EA231" s="49"/>
      <c r="EB231" s="50"/>
      <c r="EC231" s="51"/>
      <c r="ED231" s="51"/>
      <c r="EE231" s="50"/>
      <c r="EF231" s="51"/>
      <c r="EG231" s="52"/>
      <c r="EH231" s="51"/>
      <c r="EI231" s="48"/>
      <c r="EJ231" s="48"/>
      <c r="EK231" s="48"/>
      <c r="EL231" s="53"/>
      <c r="EM231" s="159"/>
      <c r="EN231" s="159"/>
      <c r="EO231" s="49"/>
    </row>
    <row r="240" spans="128:152">
      <c r="EV240" s="310"/>
    </row>
  </sheetData>
  <mergeCells count="6">
    <mergeCell ref="CC4:CJ4"/>
    <mergeCell ref="ES122:ET122"/>
    <mergeCell ref="AS4:AU4"/>
    <mergeCell ref="AV4:AW4"/>
    <mergeCell ref="AX4:AZ4"/>
    <mergeCell ref="BP4:BR4"/>
  </mergeCells>
  <phoneticPr fontId="32" type="noConversion"/>
  <pageMargins left="0.75" right="0.75" top="1" bottom="1" header="0.5" footer="0.5"/>
  <pageSetup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dimension ref="A1:B116"/>
  <sheetViews>
    <sheetView workbookViewId="0"/>
  </sheetViews>
  <sheetFormatPr defaultRowHeight="12"/>
  <sheetData>
    <row r="1" spans="1:2" ht="12.75">
      <c r="A1" s="933" t="s">
        <v>616</v>
      </c>
      <c r="B1" s="933" t="s">
        <v>655</v>
      </c>
    </row>
    <row r="2" spans="1:2" ht="12.75">
      <c r="A2" s="1575" t="s">
        <v>354</v>
      </c>
      <c r="B2" s="1575" t="s">
        <v>1152</v>
      </c>
    </row>
    <row r="3" spans="1:2" ht="12.75">
      <c r="A3" s="1575" t="s">
        <v>356</v>
      </c>
      <c r="B3" s="1575" t="s">
        <v>357</v>
      </c>
    </row>
    <row r="4" spans="1:2" ht="12.75">
      <c r="A4" s="1575" t="s">
        <v>358</v>
      </c>
      <c r="B4" s="1575" t="s">
        <v>359</v>
      </c>
    </row>
    <row r="5" spans="1:2" ht="12.75">
      <c r="A5" s="1575" t="s">
        <v>360</v>
      </c>
      <c r="B5" s="1575" t="s">
        <v>361</v>
      </c>
    </row>
    <row r="6" spans="1:2" ht="12.75">
      <c r="A6" s="1575" t="s">
        <v>362</v>
      </c>
      <c r="B6" s="1575" t="s">
        <v>363</v>
      </c>
    </row>
    <row r="7" spans="1:2" ht="12.75">
      <c r="A7" s="1575" t="s">
        <v>364</v>
      </c>
      <c r="B7" s="1575" t="s">
        <v>365</v>
      </c>
    </row>
    <row r="8" spans="1:2" ht="12.75">
      <c r="A8" s="1575" t="s">
        <v>366</v>
      </c>
      <c r="B8" s="1575" t="s">
        <v>367</v>
      </c>
    </row>
    <row r="9" spans="1:2" ht="12.75">
      <c r="A9" s="1575" t="s">
        <v>368</v>
      </c>
      <c r="B9" s="1575" t="s">
        <v>369</v>
      </c>
    </row>
    <row r="10" spans="1:2" ht="12.75">
      <c r="A10" s="1575" t="s">
        <v>370</v>
      </c>
      <c r="B10" s="1575" t="s">
        <v>371</v>
      </c>
    </row>
    <row r="11" spans="1:2" ht="12.75">
      <c r="A11" s="1575" t="s">
        <v>372</v>
      </c>
      <c r="B11" s="1575" t="s">
        <v>373</v>
      </c>
    </row>
    <row r="12" spans="1:2" ht="12.75">
      <c r="A12" s="1575" t="s">
        <v>374</v>
      </c>
      <c r="B12" s="1575" t="s">
        <v>375</v>
      </c>
    </row>
    <row r="13" spans="1:2" ht="12.75">
      <c r="A13" s="1575" t="s">
        <v>21</v>
      </c>
      <c r="B13" s="1575" t="s">
        <v>22</v>
      </c>
    </row>
    <row r="14" spans="1:2" ht="12.75">
      <c r="A14" s="1575" t="s">
        <v>376</v>
      </c>
      <c r="B14" s="1575" t="s">
        <v>377</v>
      </c>
    </row>
    <row r="15" spans="1:2" ht="12.75">
      <c r="A15" s="1575" t="s">
        <v>378</v>
      </c>
      <c r="B15" s="1575" t="s">
        <v>379</v>
      </c>
    </row>
    <row r="16" spans="1:2" ht="12.75">
      <c r="A16" s="1575" t="s">
        <v>795</v>
      </c>
      <c r="B16" s="1575" t="s">
        <v>796</v>
      </c>
    </row>
    <row r="17" spans="1:2" ht="12.75">
      <c r="A17" s="1575" t="s">
        <v>380</v>
      </c>
      <c r="B17" s="1575" t="s">
        <v>381</v>
      </c>
    </row>
    <row r="18" spans="1:2" ht="12.75">
      <c r="A18" s="1575" t="s">
        <v>382</v>
      </c>
      <c r="B18" s="1575" t="s">
        <v>383</v>
      </c>
    </row>
    <row r="19" spans="1:2" ht="12.75">
      <c r="A19" s="1575" t="s">
        <v>384</v>
      </c>
      <c r="B19" s="1575" t="s">
        <v>665</v>
      </c>
    </row>
    <row r="20" spans="1:2" ht="12.75">
      <c r="A20" s="1575" t="s">
        <v>386</v>
      </c>
      <c r="B20" s="1575" t="s">
        <v>387</v>
      </c>
    </row>
    <row r="21" spans="1:2" ht="12.75">
      <c r="A21" s="1575" t="s">
        <v>388</v>
      </c>
      <c r="B21" s="1575" t="s">
        <v>389</v>
      </c>
    </row>
    <row r="22" spans="1:2" ht="12.75">
      <c r="A22" s="1575" t="s">
        <v>36</v>
      </c>
      <c r="B22" s="1575" t="s">
        <v>37</v>
      </c>
    </row>
    <row r="23" spans="1:2" ht="12.75">
      <c r="A23" s="1575" t="s">
        <v>38</v>
      </c>
      <c r="B23" s="1575" t="s">
        <v>39</v>
      </c>
    </row>
    <row r="24" spans="1:2" ht="12.75">
      <c r="A24" s="1575" t="s">
        <v>390</v>
      </c>
      <c r="B24" s="1575" t="s">
        <v>391</v>
      </c>
    </row>
    <row r="25" spans="1:2" ht="12.75">
      <c r="A25" s="1575" t="s">
        <v>392</v>
      </c>
      <c r="B25" s="1575" t="s">
        <v>393</v>
      </c>
    </row>
    <row r="26" spans="1:2" ht="12.75">
      <c r="A26" s="1575" t="s">
        <v>394</v>
      </c>
      <c r="B26" s="1575" t="s">
        <v>1153</v>
      </c>
    </row>
    <row r="27" spans="1:2" ht="12.75">
      <c r="A27" s="1575" t="s">
        <v>396</v>
      </c>
      <c r="B27" s="1575" t="s">
        <v>397</v>
      </c>
    </row>
    <row r="28" spans="1:2" ht="12.75">
      <c r="A28" s="1575" t="s">
        <v>398</v>
      </c>
      <c r="B28" s="1575" t="s">
        <v>399</v>
      </c>
    </row>
    <row r="29" spans="1:2" ht="12.75">
      <c r="A29" s="1575" t="s">
        <v>400</v>
      </c>
      <c r="B29" s="1575" t="s">
        <v>666</v>
      </c>
    </row>
    <row r="30" spans="1:2" ht="12.75">
      <c r="A30" s="1575" t="s">
        <v>46</v>
      </c>
      <c r="B30" s="1575" t="s">
        <v>47</v>
      </c>
    </row>
    <row r="31" spans="1:2" ht="12.75">
      <c r="A31" s="1575" t="s">
        <v>402</v>
      </c>
      <c r="B31" s="1575" t="s">
        <v>403</v>
      </c>
    </row>
    <row r="32" spans="1:2" ht="12.75">
      <c r="A32" s="1575" t="s">
        <v>404</v>
      </c>
      <c r="B32" s="1575" t="s">
        <v>667</v>
      </c>
    </row>
    <row r="33" spans="1:2" ht="12.75">
      <c r="A33" s="1575" t="s">
        <v>406</v>
      </c>
      <c r="B33" s="1575" t="s">
        <v>407</v>
      </c>
    </row>
    <row r="34" spans="1:2" ht="12.75">
      <c r="A34" s="1575" t="s">
        <v>408</v>
      </c>
      <c r="B34" s="1575" t="s">
        <v>409</v>
      </c>
    </row>
    <row r="35" spans="1:2" ht="12.75">
      <c r="A35" s="1575" t="s">
        <v>410</v>
      </c>
      <c r="B35" s="1575" t="s">
        <v>411</v>
      </c>
    </row>
    <row r="36" spans="1:2" ht="12.75">
      <c r="A36" s="1575" t="s">
        <v>58</v>
      </c>
      <c r="B36" s="1575" t="s">
        <v>59</v>
      </c>
    </row>
    <row r="37" spans="1:2" ht="12.75">
      <c r="A37" s="1575" t="s">
        <v>60</v>
      </c>
      <c r="B37" s="1575" t="s">
        <v>61</v>
      </c>
    </row>
    <row r="38" spans="1:2" ht="12.75">
      <c r="A38" s="1575" t="s">
        <v>412</v>
      </c>
      <c r="B38" s="1575" t="s">
        <v>413</v>
      </c>
    </row>
    <row r="39" spans="1:2" ht="12.75">
      <c r="A39" s="1575" t="s">
        <v>414</v>
      </c>
      <c r="B39" s="1575" t="s">
        <v>415</v>
      </c>
    </row>
    <row r="40" spans="1:2" ht="12.75">
      <c r="A40" s="1575" t="s">
        <v>416</v>
      </c>
      <c r="B40" s="1575" t="s">
        <v>202</v>
      </c>
    </row>
    <row r="41" spans="1:2" ht="12.75">
      <c r="A41" s="1575" t="s">
        <v>418</v>
      </c>
      <c r="B41" s="1575" t="s">
        <v>419</v>
      </c>
    </row>
    <row r="42" spans="1:2" ht="12.75">
      <c r="A42" s="1575" t="s">
        <v>420</v>
      </c>
      <c r="B42" s="1575" t="s">
        <v>421</v>
      </c>
    </row>
    <row r="43" spans="1:2" ht="12.75">
      <c r="A43" s="1575" t="s">
        <v>422</v>
      </c>
      <c r="B43" s="1575" t="s">
        <v>423</v>
      </c>
    </row>
    <row r="44" spans="1:2" ht="12.75">
      <c r="A44" s="1575" t="s">
        <v>424</v>
      </c>
      <c r="B44" s="1575" t="s">
        <v>668</v>
      </c>
    </row>
    <row r="45" spans="1:2" ht="12.75">
      <c r="A45" s="1575" t="s">
        <v>426</v>
      </c>
      <c r="B45" s="1575" t="s">
        <v>85</v>
      </c>
    </row>
    <row r="46" spans="1:2" ht="12.75">
      <c r="A46" s="1575" t="s">
        <v>428</v>
      </c>
      <c r="B46" s="1575" t="s">
        <v>429</v>
      </c>
    </row>
    <row r="47" spans="1:2" ht="12.75">
      <c r="A47" s="1575" t="s">
        <v>430</v>
      </c>
      <c r="B47" s="1575" t="s">
        <v>431</v>
      </c>
    </row>
    <row r="48" spans="1:2" ht="12.75">
      <c r="A48" s="1575" t="s">
        <v>432</v>
      </c>
      <c r="B48" s="1575" t="s">
        <v>455</v>
      </c>
    </row>
    <row r="49" spans="1:2" ht="12.75">
      <c r="A49" s="1575" t="s">
        <v>456</v>
      </c>
      <c r="B49" s="1575" t="s">
        <v>457</v>
      </c>
    </row>
    <row r="50" spans="1:2" ht="12.75">
      <c r="A50" s="1575" t="s">
        <v>458</v>
      </c>
      <c r="B50" s="1575" t="s">
        <v>459</v>
      </c>
    </row>
    <row r="51" spans="1:2" ht="12.75">
      <c r="A51" s="1575" t="s">
        <v>91</v>
      </c>
      <c r="B51" s="1575" t="s">
        <v>92</v>
      </c>
    </row>
    <row r="52" spans="1:2" ht="12.75">
      <c r="A52" s="1575" t="s">
        <v>93</v>
      </c>
      <c r="B52" s="1575" t="s">
        <v>94</v>
      </c>
    </row>
    <row r="53" spans="1:2" ht="12.75">
      <c r="A53" s="1575" t="s">
        <v>460</v>
      </c>
      <c r="B53" s="1575" t="s">
        <v>461</v>
      </c>
    </row>
    <row r="54" spans="1:2" ht="12.75">
      <c r="A54" s="1575" t="s">
        <v>462</v>
      </c>
      <c r="B54" s="1575" t="s">
        <v>463</v>
      </c>
    </row>
    <row r="55" spans="1:2" ht="12.75">
      <c r="A55" s="1575" t="s">
        <v>464</v>
      </c>
      <c r="B55" s="1575" t="s">
        <v>465</v>
      </c>
    </row>
    <row r="56" spans="1:2" ht="12.75">
      <c r="A56" s="1575" t="s">
        <v>466</v>
      </c>
      <c r="B56" s="1575" t="s">
        <v>467</v>
      </c>
    </row>
    <row r="57" spans="1:2" ht="12.75">
      <c r="A57" s="1575" t="s">
        <v>468</v>
      </c>
      <c r="B57" s="1575" t="s">
        <v>469</v>
      </c>
    </row>
    <row r="58" spans="1:2" ht="12.75">
      <c r="A58" s="1575" t="s">
        <v>470</v>
      </c>
      <c r="B58" s="1575" t="s">
        <v>471</v>
      </c>
    </row>
    <row r="59" spans="1:2" ht="12.75">
      <c r="A59" s="1575" t="s">
        <v>472</v>
      </c>
      <c r="B59" s="1575" t="s">
        <v>1154</v>
      </c>
    </row>
    <row r="60" spans="1:2" ht="12.75">
      <c r="A60" s="1575" t="s">
        <v>97</v>
      </c>
      <c r="B60" s="1575" t="s">
        <v>98</v>
      </c>
    </row>
    <row r="61" spans="1:2" ht="12.75">
      <c r="A61" s="1575" t="s">
        <v>474</v>
      </c>
      <c r="B61" s="1575" t="s">
        <v>475</v>
      </c>
    </row>
    <row r="62" spans="1:2" ht="12.75">
      <c r="A62" s="1575" t="s">
        <v>476</v>
      </c>
      <c r="B62" s="1575" t="s">
        <v>477</v>
      </c>
    </row>
    <row r="63" spans="1:2" ht="12.75">
      <c r="A63" s="1575" t="s">
        <v>478</v>
      </c>
      <c r="B63" s="1575" t="s">
        <v>479</v>
      </c>
    </row>
    <row r="64" spans="1:2" ht="12.75">
      <c r="A64" s="1575" t="s">
        <v>480</v>
      </c>
      <c r="B64" s="1575" t="s">
        <v>481</v>
      </c>
    </row>
    <row r="65" spans="1:2" ht="12.75">
      <c r="A65" s="1575" t="s">
        <v>482</v>
      </c>
      <c r="B65" s="1575" t="s">
        <v>483</v>
      </c>
    </row>
    <row r="66" spans="1:2" ht="12.75">
      <c r="A66" s="1575" t="s">
        <v>484</v>
      </c>
      <c r="B66" s="1575" t="s">
        <v>485</v>
      </c>
    </row>
    <row r="67" spans="1:2" ht="12.75">
      <c r="A67" s="1575" t="s">
        <v>486</v>
      </c>
      <c r="B67" s="1575" t="s">
        <v>487</v>
      </c>
    </row>
    <row r="68" spans="1:2" ht="12.75">
      <c r="A68" s="1575" t="s">
        <v>488</v>
      </c>
      <c r="B68" s="1575" t="s">
        <v>489</v>
      </c>
    </row>
    <row r="69" spans="1:2" ht="12.75">
      <c r="A69" s="1575" t="s">
        <v>490</v>
      </c>
      <c r="B69" s="1575" t="s">
        <v>491</v>
      </c>
    </row>
    <row r="70" spans="1:2" ht="12.75">
      <c r="A70" s="1575" t="s">
        <v>492</v>
      </c>
      <c r="B70" s="1575" t="s">
        <v>493</v>
      </c>
    </row>
    <row r="71" spans="1:2" ht="12.75">
      <c r="A71" s="1575" t="s">
        <v>494</v>
      </c>
      <c r="B71" s="1575" t="s">
        <v>1155</v>
      </c>
    </row>
    <row r="72" spans="1:2" ht="12.75">
      <c r="A72" s="1575" t="s">
        <v>496</v>
      </c>
      <c r="B72" s="1575" t="s">
        <v>497</v>
      </c>
    </row>
    <row r="73" spans="1:2" ht="12.75">
      <c r="A73" s="1575" t="s">
        <v>498</v>
      </c>
      <c r="B73" s="1575" t="s">
        <v>499</v>
      </c>
    </row>
    <row r="74" spans="1:2" ht="12.75">
      <c r="A74" s="1575" t="s">
        <v>500</v>
      </c>
      <c r="B74" s="1575" t="s">
        <v>501</v>
      </c>
    </row>
    <row r="75" spans="1:2" ht="12.75">
      <c r="A75" s="1575" t="s">
        <v>502</v>
      </c>
      <c r="B75" s="1575" t="s">
        <v>203</v>
      </c>
    </row>
    <row r="76" spans="1:2" ht="12.75">
      <c r="A76" s="1575" t="s">
        <v>504</v>
      </c>
      <c r="B76" s="1575" t="s">
        <v>505</v>
      </c>
    </row>
    <row r="77" spans="1:2" ht="12.75">
      <c r="A77" s="1575" t="s">
        <v>506</v>
      </c>
      <c r="B77" s="1575" t="s">
        <v>507</v>
      </c>
    </row>
    <row r="78" spans="1:2" ht="12.75">
      <c r="A78" s="1575" t="s">
        <v>508</v>
      </c>
      <c r="B78" s="1575" t="s">
        <v>509</v>
      </c>
    </row>
    <row r="79" spans="1:2" ht="12.75">
      <c r="A79" s="1575" t="s">
        <v>510</v>
      </c>
      <c r="B79" s="1575" t="s">
        <v>511</v>
      </c>
    </row>
    <row r="80" spans="1:2" ht="12.75">
      <c r="A80" s="1575" t="s">
        <v>132</v>
      </c>
      <c r="B80" s="1575" t="s">
        <v>133</v>
      </c>
    </row>
    <row r="81" spans="1:2" ht="12.75">
      <c r="A81" s="1575" t="s">
        <v>512</v>
      </c>
      <c r="B81" s="1575" t="s">
        <v>513</v>
      </c>
    </row>
    <row r="82" spans="1:2" ht="12.75">
      <c r="A82" s="1575" t="s">
        <v>514</v>
      </c>
      <c r="B82" s="1575" t="s">
        <v>1156</v>
      </c>
    </row>
    <row r="83" spans="1:2" ht="12.75">
      <c r="A83" s="1575" t="s">
        <v>516</v>
      </c>
      <c r="B83" s="1575" t="s">
        <v>517</v>
      </c>
    </row>
    <row r="84" spans="1:2" ht="12.75">
      <c r="A84" s="1575" t="s">
        <v>518</v>
      </c>
      <c r="B84" s="1575" t="s">
        <v>519</v>
      </c>
    </row>
    <row r="85" spans="1:2" ht="12.75">
      <c r="A85" s="1575" t="s">
        <v>520</v>
      </c>
      <c r="B85" s="1575" t="s">
        <v>521</v>
      </c>
    </row>
    <row r="86" spans="1:2" ht="12.75">
      <c r="A86" s="1575" t="s">
        <v>522</v>
      </c>
      <c r="B86" s="1575" t="s">
        <v>523</v>
      </c>
    </row>
    <row r="87" spans="1:2" ht="12.75">
      <c r="A87" s="1575" t="s">
        <v>524</v>
      </c>
      <c r="B87" s="1575" t="s">
        <v>525</v>
      </c>
    </row>
    <row r="88" spans="1:2" ht="12.75">
      <c r="A88" s="1575" t="s">
        <v>526</v>
      </c>
      <c r="B88" s="1575" t="s">
        <v>527</v>
      </c>
    </row>
    <row r="89" spans="1:2" ht="12.75">
      <c r="A89" s="1575" t="s">
        <v>141</v>
      </c>
      <c r="B89" s="1575" t="s">
        <v>142</v>
      </c>
    </row>
    <row r="90" spans="1:2" ht="12.75">
      <c r="A90" s="1575" t="s">
        <v>528</v>
      </c>
      <c r="B90" s="1575" t="s">
        <v>529</v>
      </c>
    </row>
    <row r="91" spans="1:2" ht="12.75">
      <c r="A91" s="1575" t="s">
        <v>530</v>
      </c>
      <c r="B91" s="1575" t="s">
        <v>534</v>
      </c>
    </row>
    <row r="92" spans="1:2" ht="12.75">
      <c r="A92" s="1575" t="s">
        <v>535</v>
      </c>
      <c r="B92" s="1575" t="s">
        <v>536</v>
      </c>
    </row>
    <row r="93" spans="1:2" ht="12.75">
      <c r="A93" s="1575" t="s">
        <v>537</v>
      </c>
      <c r="B93" s="1575" t="s">
        <v>205</v>
      </c>
    </row>
    <row r="94" spans="1:2" ht="12.75">
      <c r="A94" s="1575" t="s">
        <v>539</v>
      </c>
      <c r="B94" s="1575" t="s">
        <v>540</v>
      </c>
    </row>
    <row r="95" spans="1:2" ht="12.75">
      <c r="A95" s="1575" t="s">
        <v>541</v>
      </c>
      <c r="B95" s="1575" t="s">
        <v>542</v>
      </c>
    </row>
    <row r="96" spans="1:2" ht="12.75">
      <c r="A96" s="1575" t="s">
        <v>149</v>
      </c>
      <c r="B96" s="1575" t="s">
        <v>150</v>
      </c>
    </row>
    <row r="97" spans="1:2" ht="12.75">
      <c r="A97" s="1575" t="s">
        <v>543</v>
      </c>
      <c r="B97" s="1575" t="s">
        <v>544</v>
      </c>
    </row>
    <row r="98" spans="1:2" ht="12.75">
      <c r="A98" s="1575" t="s">
        <v>545</v>
      </c>
      <c r="B98" s="1575" t="s">
        <v>546</v>
      </c>
    </row>
    <row r="99" spans="1:2" ht="12.75">
      <c r="A99" s="1575" t="s">
        <v>547</v>
      </c>
      <c r="B99" s="1575" t="s">
        <v>548</v>
      </c>
    </row>
    <row r="100" spans="1:2" ht="12.75">
      <c r="A100" s="1575" t="s">
        <v>549</v>
      </c>
      <c r="B100" s="1575" t="s">
        <v>550</v>
      </c>
    </row>
    <row r="101" spans="1:2" ht="12.75">
      <c r="A101" s="1575" t="s">
        <v>153</v>
      </c>
      <c r="B101" s="1575" t="s">
        <v>154</v>
      </c>
    </row>
    <row r="102" spans="1:2" ht="12.75">
      <c r="A102" s="1575" t="s">
        <v>155</v>
      </c>
      <c r="B102" s="1575" t="s">
        <v>156</v>
      </c>
    </row>
    <row r="103" spans="1:2" ht="12.75">
      <c r="A103" s="1575" t="s">
        <v>551</v>
      </c>
      <c r="B103" s="1575" t="s">
        <v>552</v>
      </c>
    </row>
    <row r="104" spans="1:2" ht="12.75">
      <c r="A104" s="1575" t="s">
        <v>553</v>
      </c>
      <c r="B104" s="1575" t="s">
        <v>554</v>
      </c>
    </row>
    <row r="105" spans="1:2" ht="12.75">
      <c r="A105" s="1575" t="s">
        <v>555</v>
      </c>
      <c r="B105" s="1575" t="s">
        <v>556</v>
      </c>
    </row>
    <row r="106" spans="1:2" ht="12.75">
      <c r="A106" s="1575" t="s">
        <v>557</v>
      </c>
      <c r="B106" s="1575" t="s">
        <v>558</v>
      </c>
    </row>
    <row r="107" spans="1:2" ht="12.75">
      <c r="A107" s="1575" t="s">
        <v>559</v>
      </c>
      <c r="B107" s="1575" t="s">
        <v>560</v>
      </c>
    </row>
    <row r="108" spans="1:2" ht="12.75">
      <c r="A108" s="1575" t="s">
        <v>561</v>
      </c>
      <c r="B108" s="1575" t="s">
        <v>636</v>
      </c>
    </row>
    <row r="109" spans="1:2" ht="12.75">
      <c r="A109" s="1575" t="s">
        <v>637</v>
      </c>
      <c r="B109" s="1575" t="s">
        <v>638</v>
      </c>
    </row>
    <row r="110" spans="1:2" ht="12.75">
      <c r="A110" s="1575" t="s">
        <v>639</v>
      </c>
      <c r="B110" s="1575" t="s">
        <v>640</v>
      </c>
    </row>
    <row r="111" spans="1:2" ht="12.75">
      <c r="A111" s="1575" t="s">
        <v>641</v>
      </c>
      <c r="B111" s="1575" t="s">
        <v>642</v>
      </c>
    </row>
    <row r="112" spans="1:2" ht="12.75">
      <c r="A112" s="1575" t="s">
        <v>643</v>
      </c>
      <c r="B112" s="1575" t="s">
        <v>644</v>
      </c>
    </row>
    <row r="113" spans="1:2" ht="12.75">
      <c r="A113" s="1575" t="s">
        <v>645</v>
      </c>
      <c r="B113" s="1575" t="s">
        <v>646</v>
      </c>
    </row>
    <row r="114" spans="1:2" ht="12.75">
      <c r="A114" s="1575" t="s">
        <v>647</v>
      </c>
      <c r="B114" s="1575" t="s">
        <v>648</v>
      </c>
    </row>
    <row r="115" spans="1:2" ht="12.75">
      <c r="A115" s="1575" t="s">
        <v>649</v>
      </c>
      <c r="B115" s="1575" t="s">
        <v>650</v>
      </c>
    </row>
    <row r="116" spans="1:2" ht="12.75">
      <c r="A116" s="1575" t="s">
        <v>651</v>
      </c>
      <c r="B116" s="1575" t="s">
        <v>652</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1557D8-9AB1-4062-9A8E-D9AA2F016EBF}">
  <sheetPr codeName="Sheet11"/>
  <dimension ref="A1:EX323"/>
  <sheetViews>
    <sheetView zoomScaleNormal="100" workbookViewId="0">
      <pane xSplit="2" ySplit="5" topLeftCell="BQ104" activePane="bottomRight" state="frozen"/>
      <selection pane="topRight" activeCell="C1" sqref="C1"/>
      <selection pane="bottomLeft" activeCell="A6" sqref="A6"/>
      <selection pane="bottomRight" activeCell="BZ130" sqref="BZ130"/>
    </sheetView>
  </sheetViews>
  <sheetFormatPr defaultColWidth="9.140625" defaultRowHeight="12.75"/>
  <cols>
    <col min="1" max="1" width="9.140625" style="933"/>
    <col min="2" max="2" width="17.5703125" style="933" bestFit="1" customWidth="1"/>
    <col min="3" max="3" width="10.5703125" style="933" bestFit="1" customWidth="1"/>
    <col min="4" max="4" width="11" style="933" customWidth="1"/>
    <col min="5" max="5" width="12.140625" style="933" customWidth="1"/>
    <col min="6" max="6" width="12.42578125" style="933" customWidth="1"/>
    <col min="7" max="7" width="9.140625" style="933"/>
    <col min="8" max="8" width="11.85546875" style="933" customWidth="1"/>
    <col min="9" max="9" width="1" style="933" customWidth="1"/>
    <col min="10" max="10" width="1.140625" style="933" customWidth="1"/>
    <col min="11" max="12" width="9.140625" style="933"/>
    <col min="13" max="13" width="17.7109375" style="933" customWidth="1"/>
    <col min="14" max="14" width="15.7109375" style="933" customWidth="1"/>
    <col min="15" max="15" width="17.5703125" style="933" bestFit="1" customWidth="1"/>
    <col min="16" max="17" width="9.140625" style="933"/>
    <col min="18" max="18" width="19" style="933" customWidth="1"/>
    <col min="19" max="20" width="15.42578125" style="933" customWidth="1"/>
    <col min="21" max="21" width="16.42578125" style="933" customWidth="1"/>
    <col min="22" max="22" width="17.5703125" style="933" customWidth="1"/>
    <col min="23" max="23" width="2" style="933" customWidth="1"/>
    <col min="24" max="24" width="4.5703125" style="933" customWidth="1"/>
    <col min="25" max="25" width="13" style="933" customWidth="1"/>
    <col min="26" max="26" width="19.28515625" style="933" bestFit="1" customWidth="1"/>
    <col min="27" max="27" width="17.85546875" style="933" customWidth="1"/>
    <col min="28" max="28" width="15.28515625" style="933" bestFit="1" customWidth="1"/>
    <col min="29" max="29" width="12.28515625" style="933" customWidth="1"/>
    <col min="30" max="30" width="15.28515625" style="933" bestFit="1" customWidth="1"/>
    <col min="31" max="31" width="10.5703125" style="933" customWidth="1"/>
    <col min="32" max="33" width="9.42578125" style="933" bestFit="1" customWidth="1"/>
    <col min="34" max="34" width="1.28515625" style="933" customWidth="1"/>
    <col min="35" max="35" width="9.140625" style="933"/>
    <col min="36" max="36" width="11.85546875" style="933" customWidth="1"/>
    <col min="37" max="37" width="15.28515625" style="933" customWidth="1"/>
    <col min="38" max="38" width="10.85546875" style="933" customWidth="1"/>
    <col min="39" max="44" width="9.5703125" style="933" bestFit="1" customWidth="1"/>
    <col min="45" max="45" width="11.140625" style="933" customWidth="1"/>
    <col min="46" max="46" width="9.5703125" style="933" bestFit="1" customWidth="1"/>
    <col min="47" max="47" width="12.5703125" style="933" bestFit="1" customWidth="1"/>
    <col min="48" max="48" width="9.5703125" style="933" bestFit="1" customWidth="1"/>
    <col min="49" max="49" width="13.28515625" style="933" customWidth="1"/>
    <col min="50" max="55" width="9.140625" style="933"/>
    <col min="56" max="56" width="17.140625" style="933" customWidth="1"/>
    <col min="57" max="57" width="12.42578125" style="933" bestFit="1" customWidth="1"/>
    <col min="58" max="58" width="13.5703125" style="933" bestFit="1" customWidth="1"/>
    <col min="59" max="59" width="9.42578125" style="933" bestFit="1" customWidth="1"/>
    <col min="60" max="60" width="0.85546875" style="933" customWidth="1"/>
    <col min="61" max="61" width="10" style="933" bestFit="1" customWidth="1"/>
    <col min="62" max="62" width="9.42578125" style="933" bestFit="1" customWidth="1"/>
    <col min="63" max="63" width="10" style="933" bestFit="1" customWidth="1"/>
    <col min="64" max="64" width="9.42578125" style="933" bestFit="1" customWidth="1"/>
    <col min="65" max="70" width="9.140625" style="933"/>
    <col min="71" max="71" width="0.7109375" style="933" customWidth="1"/>
    <col min="72" max="72" width="12.5703125" style="933" bestFit="1" customWidth="1"/>
    <col min="73" max="73" width="11.5703125" style="933" bestFit="1" customWidth="1"/>
    <col min="74" max="74" width="0.85546875" style="933" customWidth="1"/>
    <col min="75" max="85" width="9.140625" style="933"/>
    <col min="86" max="86" width="1.28515625" style="933" customWidth="1"/>
    <col min="87" max="91" width="9.140625" style="933"/>
    <col min="92" max="92" width="9.42578125" style="933" bestFit="1" customWidth="1"/>
    <col min="93" max="93" width="1" style="933" customWidth="1"/>
    <col min="94" max="94" width="11" style="933" bestFit="1" customWidth="1"/>
    <col min="95" max="95" width="15.28515625" style="933" bestFit="1" customWidth="1"/>
    <col min="96" max="96" width="12.42578125" style="933" bestFit="1" customWidth="1"/>
    <col min="97" max="97" width="15.28515625" style="933" bestFit="1" customWidth="1"/>
    <col min="98" max="98" width="10.28515625" style="933" bestFit="1" customWidth="1"/>
    <col min="99" max="99" width="0.85546875" style="933" customWidth="1"/>
    <col min="100" max="100" width="10.28515625" style="933" bestFit="1" customWidth="1"/>
    <col min="101" max="102" width="9.42578125" style="933" bestFit="1" customWidth="1"/>
    <col min="103" max="103" width="0.85546875" style="933" customWidth="1"/>
    <col min="104" max="105" width="9.42578125" style="933" bestFit="1" customWidth="1"/>
    <col min="106" max="106" width="1.140625" style="933" customWidth="1"/>
    <col min="107" max="107" width="9.42578125" style="933" bestFit="1" customWidth="1"/>
    <col min="108" max="108" width="9.140625" style="933"/>
    <col min="109" max="126" width="3.85546875" style="933" customWidth="1"/>
    <col min="127" max="127" width="9.140625" style="933"/>
    <col min="128" max="128" width="9.42578125" style="933" bestFit="1" customWidth="1"/>
    <col min="129" max="130" width="9.140625" style="933"/>
    <col min="131" max="131" width="41.42578125" style="933" bestFit="1" customWidth="1"/>
    <col min="132" max="132" width="10.5703125" style="933" bestFit="1" customWidth="1"/>
    <col min="133" max="133" width="9.42578125" style="933" bestFit="1" customWidth="1"/>
    <col min="134" max="135" width="10.5703125" style="933" bestFit="1" customWidth="1"/>
    <col min="136" max="136" width="1.140625" style="933" customWidth="1"/>
    <col min="137" max="137" width="9.42578125" style="933" bestFit="1" customWidth="1"/>
    <col min="138" max="138" width="0.85546875" style="933" customWidth="1"/>
    <col min="139" max="139" width="13" style="933" customWidth="1"/>
    <col min="140" max="140" width="0.85546875" style="933" customWidth="1"/>
    <col min="141" max="142" width="12.85546875" style="933" bestFit="1" customWidth="1"/>
    <col min="143" max="143" width="9.28515625" style="933" bestFit="1" customWidth="1"/>
    <col min="144" max="144" width="4.140625" style="933" bestFit="1" customWidth="1"/>
    <col min="145" max="145" width="6.85546875" style="933" bestFit="1" customWidth="1"/>
    <col min="146" max="149" width="9.140625" style="933"/>
    <col min="150" max="150" width="28.85546875" style="933" bestFit="1" customWidth="1"/>
    <col min="151" max="151" width="12.85546875" style="933" bestFit="1" customWidth="1"/>
    <col min="152" max="152" width="16.7109375" style="933" customWidth="1"/>
    <col min="153" max="16384" width="9.140625" style="933"/>
  </cols>
  <sheetData>
    <row r="1" spans="1:154">
      <c r="A1" s="927" t="s">
        <v>321</v>
      </c>
      <c r="B1" s="928"/>
      <c r="C1" s="928"/>
      <c r="D1" s="928"/>
      <c r="E1" s="928"/>
      <c r="F1" s="928"/>
      <c r="G1" s="928"/>
      <c r="H1" s="928"/>
      <c r="I1" s="928"/>
      <c r="J1" s="928"/>
      <c r="K1" s="902"/>
      <c r="L1" s="928"/>
      <c r="M1" s="928"/>
      <c r="N1" s="928"/>
      <c r="O1" s="928"/>
      <c r="P1" s="928"/>
      <c r="Q1" s="928"/>
      <c r="R1" s="928"/>
      <c r="S1" s="928"/>
      <c r="T1" s="928"/>
      <c r="U1" s="928"/>
      <c r="V1" s="928"/>
      <c r="W1" s="928"/>
      <c r="X1" s="902"/>
      <c r="Y1" s="928"/>
      <c r="Z1" s="928"/>
      <c r="AA1" s="928"/>
      <c r="AB1" s="928"/>
      <c r="AC1" s="928"/>
      <c r="AD1" s="928"/>
      <c r="AE1" s="928"/>
      <c r="AF1" s="928"/>
      <c r="AG1" s="928"/>
      <c r="AH1" s="928"/>
      <c r="AI1" s="929"/>
      <c r="AJ1" s="929"/>
      <c r="AK1" s="929"/>
      <c r="AL1" s="929"/>
      <c r="AM1" s="929"/>
      <c r="AN1" s="928"/>
      <c r="AO1" s="928"/>
      <c r="AP1" s="928"/>
      <c r="AQ1" s="928"/>
      <c r="AR1" s="928"/>
      <c r="AS1" s="928"/>
      <c r="AT1" s="928"/>
      <c r="AU1" s="928"/>
      <c r="AV1" s="928"/>
      <c r="AW1" s="928"/>
      <c r="AX1" s="928"/>
      <c r="AY1" s="928"/>
      <c r="AZ1" s="928"/>
      <c r="BA1" s="928"/>
      <c r="BB1" s="902"/>
      <c r="BC1" s="928"/>
      <c r="BD1" s="928"/>
      <c r="BE1" s="928"/>
      <c r="BF1" s="928"/>
      <c r="BG1" s="928"/>
      <c r="BH1" s="928"/>
      <c r="BI1" s="928"/>
      <c r="BJ1" s="928"/>
      <c r="BK1" s="928"/>
      <c r="BL1" s="928"/>
      <c r="BM1" s="928"/>
      <c r="BN1" s="902"/>
      <c r="BO1" s="928"/>
      <c r="BP1" s="928"/>
      <c r="BQ1" s="928"/>
      <c r="BR1" s="928"/>
      <c r="BS1" s="928"/>
      <c r="BT1" s="928"/>
      <c r="BU1" s="928"/>
      <c r="BV1" s="928"/>
      <c r="BW1" s="928"/>
      <c r="BX1" s="928"/>
      <c r="BY1" s="928"/>
      <c r="BZ1" s="928"/>
      <c r="CA1" s="902"/>
      <c r="CB1" s="928"/>
      <c r="CC1" s="928"/>
      <c r="CD1" s="928"/>
      <c r="CE1" s="928"/>
      <c r="CF1" s="928"/>
      <c r="CG1" s="928"/>
      <c r="CH1" s="928"/>
      <c r="CI1" s="928"/>
      <c r="CJ1" s="928"/>
      <c r="CK1" s="928"/>
      <c r="CL1" s="902"/>
      <c r="CM1" s="928"/>
      <c r="CN1" s="928"/>
      <c r="CO1" s="928"/>
      <c r="CP1" s="928"/>
      <c r="CQ1" s="928"/>
      <c r="CR1" s="928"/>
      <c r="CS1" s="930"/>
      <c r="CT1" s="931"/>
      <c r="CU1" s="928"/>
      <c r="CV1" s="928"/>
      <c r="CW1" s="928"/>
      <c r="CX1" s="928"/>
      <c r="CY1" s="928"/>
      <c r="CZ1" s="928"/>
      <c r="DA1" s="928"/>
      <c r="DB1" s="902"/>
      <c r="DC1" s="928"/>
      <c r="DD1" s="928"/>
      <c r="DE1" s="2275" t="s">
        <v>1035</v>
      </c>
      <c r="DF1" s="2275"/>
      <c r="DG1" s="2275"/>
      <c r="DH1" s="2275"/>
      <c r="DI1" s="2275"/>
      <c r="DJ1" s="2275"/>
      <c r="DK1" s="2275"/>
      <c r="DL1" s="2275"/>
      <c r="DM1" s="2275"/>
      <c r="DN1" s="2275"/>
      <c r="DO1" s="2275"/>
      <c r="DP1" s="2275"/>
      <c r="DQ1" s="2275"/>
      <c r="DR1" s="2275"/>
      <c r="DS1" s="2275"/>
      <c r="DT1" s="2275"/>
      <c r="DU1" s="2275"/>
      <c r="DV1" s="2275"/>
      <c r="DW1" s="928"/>
      <c r="DX1" s="932"/>
      <c r="ES1" s="928"/>
      <c r="ET1" s="928"/>
      <c r="EU1" s="928"/>
    </row>
    <row r="2" spans="1:154">
      <c r="A2" s="934" t="s">
        <v>1397</v>
      </c>
      <c r="B2" s="935"/>
      <c r="C2" s="935"/>
      <c r="D2" s="936"/>
      <c r="E2" s="936"/>
      <c r="F2" s="928"/>
      <c r="G2" s="928"/>
      <c r="H2" s="928"/>
      <c r="I2" s="928"/>
      <c r="J2" s="928"/>
      <c r="K2" s="937"/>
      <c r="L2" s="937"/>
      <c r="M2" s="938"/>
      <c r="N2" s="938"/>
      <c r="O2" s="939"/>
      <c r="P2" s="937"/>
      <c r="Q2" s="940"/>
      <c r="R2" s="941"/>
      <c r="S2" s="941"/>
      <c r="T2" s="941"/>
      <c r="U2" s="928"/>
      <c r="V2" s="941"/>
      <c r="W2" s="928"/>
      <c r="X2" s="942"/>
      <c r="Y2" s="942"/>
      <c r="Z2" s="928"/>
      <c r="AA2" s="942"/>
      <c r="AB2" s="943"/>
      <c r="AC2" s="942"/>
      <c r="AD2" s="942"/>
      <c r="AE2" s="942"/>
      <c r="AF2" s="928"/>
      <c r="AG2" s="942"/>
      <c r="AH2" s="928"/>
      <c r="AI2" s="902"/>
      <c r="AJ2" s="944"/>
      <c r="AK2" s="944"/>
      <c r="AL2" s="944"/>
      <c r="AM2" s="944"/>
      <c r="AN2" s="944"/>
      <c r="AO2" s="944"/>
      <c r="AP2" s="944"/>
      <c r="AQ2" s="945"/>
      <c r="AR2" s="944"/>
      <c r="AS2" s="944"/>
      <c r="AT2" s="944"/>
      <c r="AU2" s="944"/>
      <c r="AV2" s="944"/>
      <c r="AW2" s="946"/>
      <c r="AX2" s="946"/>
      <c r="AY2" s="944"/>
      <c r="AZ2" s="928"/>
      <c r="BA2" s="928"/>
      <c r="BB2" s="947"/>
      <c r="BC2" s="947"/>
      <c r="BD2" s="943"/>
      <c r="BE2" s="946"/>
      <c r="BF2" s="943"/>
      <c r="BG2" s="947"/>
      <c r="BH2" s="947"/>
      <c r="BI2" s="943"/>
      <c r="BJ2" s="943"/>
      <c r="BK2" s="928"/>
      <c r="BL2" s="943"/>
      <c r="BM2" s="928"/>
      <c r="BN2" s="948" t="s">
        <v>328</v>
      </c>
      <c r="BO2" s="949"/>
      <c r="BP2" s="950"/>
      <c r="BQ2" s="951"/>
      <c r="BR2" s="951"/>
      <c r="BS2" s="949"/>
      <c r="BT2" s="952"/>
      <c r="BU2" s="953"/>
      <c r="BV2" s="952"/>
      <c r="BW2" s="954"/>
      <c r="BX2" s="955"/>
      <c r="BY2" s="949"/>
      <c r="BZ2" s="928"/>
      <c r="CA2" s="902"/>
      <c r="CB2" s="956"/>
      <c r="CC2" s="956"/>
      <c r="CD2" s="957"/>
      <c r="CE2" s="958"/>
      <c r="CF2" s="956"/>
      <c r="CG2" s="956"/>
      <c r="CH2" s="956"/>
      <c r="CI2" s="956"/>
      <c r="CJ2" s="928"/>
      <c r="CK2" s="928"/>
      <c r="CL2" s="902"/>
      <c r="CM2" s="959"/>
      <c r="CN2" s="959"/>
      <c r="CO2" s="959"/>
      <c r="CP2" s="928"/>
      <c r="CQ2" s="959"/>
      <c r="CR2" s="958"/>
      <c r="CS2" s="960"/>
      <c r="CT2" s="961"/>
      <c r="CU2" s="959"/>
      <c r="CV2" s="961"/>
      <c r="CW2" s="959"/>
      <c r="CX2" s="962"/>
      <c r="CY2" s="962"/>
      <c r="CZ2" s="962"/>
      <c r="DA2" s="962"/>
      <c r="DB2" s="963"/>
      <c r="DC2" s="928"/>
      <c r="DD2" s="928"/>
      <c r="DE2" s="964"/>
      <c r="DF2" s="965"/>
      <c r="DG2" s="965"/>
      <c r="DH2" s="965"/>
      <c r="DI2" s="965"/>
      <c r="DJ2" s="965"/>
      <c r="DK2" s="958"/>
      <c r="DL2" s="965"/>
      <c r="DM2" s="965"/>
      <c r="DN2" s="965"/>
      <c r="DO2" s="965"/>
      <c r="DP2" s="965"/>
      <c r="DQ2" s="966"/>
      <c r="DR2" s="928"/>
      <c r="DS2" s="966"/>
      <c r="DT2" s="966"/>
      <c r="DU2" s="966"/>
      <c r="DV2" s="967"/>
      <c r="DW2" s="928"/>
      <c r="DX2" s="968"/>
      <c r="DY2" s="969"/>
      <c r="DZ2" s="928"/>
      <c r="EA2" s="970"/>
      <c r="EB2" s="971"/>
      <c r="EC2" s="958"/>
      <c r="ED2" s="972"/>
      <c r="EE2" s="971"/>
      <c r="EF2" s="972"/>
      <c r="EG2" s="973"/>
      <c r="EH2" s="972"/>
      <c r="EI2" s="971"/>
      <c r="EJ2" s="971"/>
      <c r="EK2" s="928"/>
      <c r="EL2" s="974"/>
      <c r="EM2" s="975"/>
      <c r="EN2" s="928"/>
      <c r="EO2" s="928"/>
      <c r="EP2" s="928"/>
      <c r="EQ2" s="928"/>
      <c r="ER2" s="928"/>
      <c r="ES2" s="976"/>
      <c r="ET2" s="977"/>
      <c r="EU2" s="928"/>
    </row>
    <row r="3" spans="1:154" ht="13.5" thickBot="1">
      <c r="A3" s="978" t="s">
        <v>278</v>
      </c>
      <c r="B3" s="935"/>
      <c r="C3" s="935"/>
      <c r="D3" s="936"/>
      <c r="E3" s="936"/>
      <c r="F3" s="928"/>
      <c r="G3" s="928"/>
      <c r="H3" s="928"/>
      <c r="I3" s="928"/>
      <c r="J3" s="928"/>
      <c r="K3" s="979" t="s">
        <v>290</v>
      </c>
      <c r="L3" s="902"/>
      <c r="M3" s="925"/>
      <c r="N3" s="925"/>
      <c r="O3" s="939"/>
      <c r="P3" s="902"/>
      <c r="Q3" s="926"/>
      <c r="R3" s="980"/>
      <c r="S3" s="980"/>
      <c r="T3" s="925"/>
      <c r="U3" s="925"/>
      <c r="V3" s="980"/>
      <c r="W3" s="928"/>
      <c r="X3" s="981" t="s">
        <v>323</v>
      </c>
      <c r="Y3" s="982"/>
      <c r="Z3" s="928"/>
      <c r="AA3" s="982"/>
      <c r="AB3" s="983"/>
      <c r="AC3" s="982"/>
      <c r="AD3" s="984"/>
      <c r="AE3" s="982"/>
      <c r="AF3" s="982"/>
      <c r="AG3" s="982"/>
      <c r="AH3" s="928"/>
      <c r="AI3" s="985" t="s">
        <v>325</v>
      </c>
      <c r="AJ3" s="986"/>
      <c r="AK3" s="986"/>
      <c r="AL3" s="986"/>
      <c r="AM3" s="986"/>
      <c r="AN3" s="986"/>
      <c r="AO3" s="986"/>
      <c r="AP3" s="986"/>
      <c r="AQ3" s="986"/>
      <c r="AR3" s="986"/>
      <c r="AS3" s="986"/>
      <c r="AT3" s="986"/>
      <c r="AU3" s="986"/>
      <c r="AV3" s="986"/>
      <c r="AW3" s="986"/>
      <c r="AX3" s="2276" t="s">
        <v>1036</v>
      </c>
      <c r="AY3" s="2276"/>
      <c r="AZ3" s="2276"/>
      <c r="BA3" s="928"/>
      <c r="BB3" s="987" t="s">
        <v>326</v>
      </c>
      <c r="BC3" s="947"/>
      <c r="BD3" s="943"/>
      <c r="BE3" s="946"/>
      <c r="BF3" s="943"/>
      <c r="BG3" s="947"/>
      <c r="BH3" s="947"/>
      <c r="BI3" s="943"/>
      <c r="BJ3" s="943"/>
      <c r="BK3" s="928"/>
      <c r="BL3" s="943"/>
      <c r="BM3" s="928"/>
      <c r="BN3" s="948"/>
      <c r="BO3" s="949"/>
      <c r="BP3" s="950"/>
      <c r="BQ3" s="951"/>
      <c r="BR3" s="951"/>
      <c r="BS3" s="949"/>
      <c r="BT3" s="952"/>
      <c r="BU3" s="953"/>
      <c r="BV3" s="952"/>
      <c r="BW3" s="954"/>
      <c r="BX3" s="955"/>
      <c r="BY3" s="949"/>
      <c r="BZ3" s="928"/>
      <c r="CA3" s="988" t="s">
        <v>329</v>
      </c>
      <c r="CB3" s="957"/>
      <c r="CC3" s="957"/>
      <c r="CD3" s="928"/>
      <c r="CE3" s="957"/>
      <c r="CF3" s="957"/>
      <c r="CG3" s="957"/>
      <c r="CH3" s="957"/>
      <c r="CI3" s="957"/>
      <c r="CJ3" s="957"/>
      <c r="CK3" s="928"/>
      <c r="CL3" s="989" t="s">
        <v>1144</v>
      </c>
      <c r="CM3" s="959"/>
      <c r="CN3" s="959"/>
      <c r="CO3" s="959"/>
      <c r="CP3" s="928"/>
      <c r="CQ3" s="959"/>
      <c r="CR3" s="958"/>
      <c r="CS3" s="960"/>
      <c r="CT3" s="961"/>
      <c r="CU3" s="959"/>
      <c r="CV3" s="961"/>
      <c r="CW3" s="959"/>
      <c r="CX3" s="962"/>
      <c r="CY3" s="962"/>
      <c r="CZ3" s="962"/>
      <c r="DA3" s="962"/>
      <c r="DB3" s="963"/>
      <c r="DC3" s="928"/>
      <c r="DD3" s="928"/>
      <c r="DE3" s="964" t="s">
        <v>331</v>
      </c>
      <c r="DF3" s="965"/>
      <c r="DG3" s="965"/>
      <c r="DH3" s="965"/>
      <c r="DI3" s="965"/>
      <c r="DJ3" s="966"/>
      <c r="DK3" s="958"/>
      <c r="DL3" s="965"/>
      <c r="DM3" s="965"/>
      <c r="DN3" s="965"/>
      <c r="DO3" s="966"/>
      <c r="DP3" s="965"/>
      <c r="DQ3" s="966"/>
      <c r="DR3" s="928"/>
      <c r="DS3" s="966"/>
      <c r="DT3" s="966"/>
      <c r="DU3" s="966"/>
      <c r="DV3" s="967"/>
      <c r="DW3" s="928"/>
      <c r="DX3" s="964" t="s">
        <v>332</v>
      </c>
      <c r="DY3" s="969"/>
      <c r="DZ3" s="928"/>
      <c r="EA3" s="970"/>
      <c r="EB3" s="971"/>
      <c r="EC3" s="958"/>
      <c r="ED3" s="972"/>
      <c r="EE3" s="971"/>
      <c r="EF3" s="972"/>
      <c r="EG3" s="973"/>
      <c r="EH3" s="972"/>
      <c r="EI3" s="971"/>
      <c r="EJ3" s="971"/>
      <c r="EK3" s="928"/>
      <c r="EL3" s="974"/>
      <c r="EM3" s="975"/>
      <c r="EN3" s="928"/>
      <c r="EO3" s="928"/>
      <c r="EP3" s="928"/>
      <c r="EQ3" s="928"/>
      <c r="ER3" s="928"/>
      <c r="ES3" s="990"/>
      <c r="ET3" s="991" t="s">
        <v>833</v>
      </c>
      <c r="EU3" s="928"/>
    </row>
    <row r="4" spans="1:154" ht="13.5" thickBot="1">
      <c r="A4" s="978" t="s">
        <v>279</v>
      </c>
      <c r="B4" s="992"/>
      <c r="C4" s="992"/>
      <c r="D4" s="993"/>
      <c r="E4" s="994"/>
      <c r="F4" s="994"/>
      <c r="G4" s="994"/>
      <c r="H4" s="994"/>
      <c r="I4" s="994"/>
      <c r="J4" s="928"/>
      <c r="K4" s="995" t="s">
        <v>291</v>
      </c>
      <c r="L4" s="902"/>
      <c r="M4" s="925"/>
      <c r="N4" s="925"/>
      <c r="O4" s="925"/>
      <c r="P4" s="902"/>
      <c r="Q4" s="926"/>
      <c r="R4" s="996" t="s">
        <v>793</v>
      </c>
      <c r="S4" s="996" t="s">
        <v>207</v>
      </c>
      <c r="T4" s="996" t="s">
        <v>350</v>
      </c>
      <c r="U4" s="996" t="s">
        <v>804</v>
      </c>
      <c r="V4" s="996" t="s">
        <v>805</v>
      </c>
      <c r="W4" s="928"/>
      <c r="X4" s="997" t="s">
        <v>324</v>
      </c>
      <c r="Y4" s="982"/>
      <c r="Z4" s="982"/>
      <c r="AA4" s="1623" t="s">
        <v>806</v>
      </c>
      <c r="AB4" s="1624" t="s">
        <v>807</v>
      </c>
      <c r="AC4" s="1625" t="s">
        <v>935</v>
      </c>
      <c r="AD4" s="1626" t="s">
        <v>903</v>
      </c>
      <c r="AE4" s="982"/>
      <c r="AF4" s="982"/>
      <c r="AG4" s="982"/>
      <c r="AH4" s="928"/>
      <c r="AI4" s="1002" t="s">
        <v>314</v>
      </c>
      <c r="AJ4" s="1003"/>
      <c r="AK4" s="1003"/>
      <c r="AL4" s="1004"/>
      <c r="AM4" s="1003"/>
      <c r="AN4" s="1627" t="s">
        <v>573</v>
      </c>
      <c r="AO4" s="1006"/>
      <c r="AP4" s="1007"/>
      <c r="AQ4" s="2277" t="s">
        <v>899</v>
      </c>
      <c r="AR4" s="2278"/>
      <c r="AS4" s="2279" t="s">
        <v>436</v>
      </c>
      <c r="AT4" s="2280"/>
      <c r="AU4" s="2281"/>
      <c r="AV4" s="2282" t="s">
        <v>439</v>
      </c>
      <c r="AW4" s="2283"/>
      <c r="AX4" s="2284" t="s">
        <v>653</v>
      </c>
      <c r="AY4" s="2284"/>
      <c r="AZ4" s="2284"/>
      <c r="BA4" s="928"/>
      <c r="BB4" s="1008" t="s">
        <v>945</v>
      </c>
      <c r="BC4" s="1009"/>
      <c r="BD4" s="983"/>
      <c r="BE4" s="1010"/>
      <c r="BF4" s="983"/>
      <c r="BG4" s="1009"/>
      <c r="BH4" s="1009"/>
      <c r="BI4" s="983"/>
      <c r="BJ4" s="983"/>
      <c r="BK4" s="983"/>
      <c r="BL4" s="983"/>
      <c r="BM4" s="928"/>
      <c r="BN4" s="1578"/>
      <c r="BO4" s="1628"/>
      <c r="BP4" s="1629"/>
      <c r="BQ4" s="1629"/>
      <c r="BR4" s="1629"/>
      <c r="BS4" s="1628"/>
      <c r="BT4" s="1630"/>
      <c r="BU4" s="1631"/>
      <c r="BV4" s="1630"/>
      <c r="BW4" s="1632"/>
      <c r="BX4" s="1633"/>
      <c r="BY4" s="1628"/>
      <c r="BZ4" s="1628"/>
      <c r="CA4" s="1629"/>
      <c r="CB4" s="957"/>
      <c r="CC4" s="2285"/>
      <c r="CD4" s="2285"/>
      <c r="CE4" s="2285"/>
      <c r="CF4" s="2285"/>
      <c r="CG4" s="2285"/>
      <c r="CH4" s="2285"/>
      <c r="CI4" s="2285"/>
      <c r="CJ4" s="2285"/>
      <c r="CK4" s="928"/>
      <c r="CL4" s="1014"/>
      <c r="CM4" s="962"/>
      <c r="CN4" s="1015"/>
      <c r="CO4" s="1016"/>
      <c r="CP4" s="928"/>
      <c r="CQ4" s="1016"/>
      <c r="CR4" s="1016"/>
      <c r="CS4" s="1017"/>
      <c r="CT4" s="1018"/>
      <c r="CU4" s="1016"/>
      <c r="CV4" s="1018"/>
      <c r="CW4" s="962"/>
      <c r="CX4" s="962"/>
      <c r="CY4" s="962"/>
      <c r="CZ4" s="962"/>
      <c r="DA4" s="962"/>
      <c r="DB4" s="963"/>
      <c r="DC4" s="962"/>
      <c r="DD4" s="928"/>
      <c r="DE4" s="964" t="s">
        <v>452</v>
      </c>
      <c r="DF4" s="966"/>
      <c r="DG4" s="966"/>
      <c r="DH4" s="966"/>
      <c r="DI4" s="966"/>
      <c r="DJ4" s="966"/>
      <c r="DK4" s="966"/>
      <c r="DL4" s="1634" t="s">
        <v>906</v>
      </c>
      <c r="DM4" s="1635">
        <f>DL106</f>
        <v>0</v>
      </c>
      <c r="DN4" s="966"/>
      <c r="DO4" s="966"/>
      <c r="DP4" s="966"/>
      <c r="DQ4" s="1634" t="s">
        <v>906</v>
      </c>
      <c r="DR4" s="1635">
        <f>DQ106</f>
        <v>0</v>
      </c>
      <c r="DS4" s="966"/>
      <c r="DT4" s="966"/>
      <c r="DU4" s="966"/>
      <c r="DV4" s="967"/>
      <c r="DW4" s="928"/>
      <c r="DX4" s="1021" t="s">
        <v>320</v>
      </c>
      <c r="DY4" s="1022"/>
      <c r="DZ4" s="975"/>
      <c r="EA4" s="975"/>
      <c r="EB4" s="975"/>
      <c r="EC4" s="975"/>
      <c r="ED4" s="975"/>
      <c r="EE4" s="975"/>
      <c r="EF4" s="975"/>
      <c r="EG4" s="975"/>
      <c r="EH4" s="975"/>
      <c r="EI4" s="1023" t="s">
        <v>793</v>
      </c>
      <c r="EJ4" s="975"/>
      <c r="EK4" s="975"/>
      <c r="EL4" s="1023" t="s">
        <v>207</v>
      </c>
      <c r="EM4" s="975"/>
      <c r="EN4" s="928"/>
      <c r="EO4" s="928"/>
      <c r="EP4" s="928"/>
      <c r="EQ4" s="928"/>
      <c r="ER4" s="928"/>
      <c r="ES4" s="928"/>
      <c r="ET4" s="991" t="s">
        <v>1397</v>
      </c>
      <c r="EU4" s="928"/>
    </row>
    <row r="5" spans="1:154" ht="108" customHeight="1" thickBot="1">
      <c r="A5" s="1024" t="s">
        <v>671</v>
      </c>
      <c r="B5" s="1025" t="s">
        <v>794</v>
      </c>
      <c r="C5" s="1026" t="s">
        <v>798</v>
      </c>
      <c r="D5" s="1027" t="s">
        <v>797</v>
      </c>
      <c r="E5" s="1636" t="s">
        <v>799</v>
      </c>
      <c r="F5" s="1636" t="s">
        <v>564</v>
      </c>
      <c r="G5" s="1636" t="s">
        <v>565</v>
      </c>
      <c r="H5" s="1637" t="s">
        <v>260</v>
      </c>
      <c r="K5" s="1549" t="s">
        <v>658</v>
      </c>
      <c r="L5" s="1550" t="s">
        <v>655</v>
      </c>
      <c r="M5" s="870" t="s">
        <v>1398</v>
      </c>
      <c r="N5" s="870" t="s">
        <v>656</v>
      </c>
      <c r="O5" s="871" t="s">
        <v>657</v>
      </c>
      <c r="P5" s="872" t="s">
        <v>531</v>
      </c>
      <c r="Q5" s="873" t="s">
        <v>914</v>
      </c>
      <c r="R5" s="874" t="s">
        <v>892</v>
      </c>
      <c r="S5" s="875" t="s">
        <v>661</v>
      </c>
      <c r="T5" s="876" t="s">
        <v>662</v>
      </c>
      <c r="U5" s="876" t="s">
        <v>663</v>
      </c>
      <c r="V5" s="877" t="s">
        <v>891</v>
      </c>
      <c r="X5" s="1551" t="s">
        <v>658</v>
      </c>
      <c r="Y5" s="1552" t="s">
        <v>655</v>
      </c>
      <c r="Z5" s="1553" t="s">
        <v>893</v>
      </c>
      <c r="AA5" s="1554" t="s">
        <v>562</v>
      </c>
      <c r="AB5" s="1555" t="s">
        <v>572</v>
      </c>
      <c r="AC5" s="1556" t="s">
        <v>1399</v>
      </c>
      <c r="AD5" s="1557" t="s">
        <v>563</v>
      </c>
      <c r="AE5" s="1558" t="s">
        <v>1400</v>
      </c>
      <c r="AF5" s="1559" t="s">
        <v>680</v>
      </c>
      <c r="AG5" s="1560" t="s">
        <v>681</v>
      </c>
      <c r="AI5" s="1638" t="s">
        <v>658</v>
      </c>
      <c r="AJ5" s="1639" t="s">
        <v>655</v>
      </c>
      <c r="AK5" s="1045" t="s">
        <v>895</v>
      </c>
      <c r="AL5" s="1837" t="s">
        <v>1400</v>
      </c>
      <c r="AM5" s="1046" t="s">
        <v>896</v>
      </c>
      <c r="AN5" s="1043" t="s">
        <v>199</v>
      </c>
      <c r="AO5" s="1045" t="s">
        <v>198</v>
      </c>
      <c r="AP5" s="1047" t="s">
        <v>197</v>
      </c>
      <c r="AQ5" s="1048" t="s">
        <v>898</v>
      </c>
      <c r="AR5" s="1046" t="s">
        <v>200</v>
      </c>
      <c r="AS5" s="1043" t="s">
        <v>435</v>
      </c>
      <c r="AT5" s="1044" t="s">
        <v>603</v>
      </c>
      <c r="AU5" s="1046" t="s">
        <v>790</v>
      </c>
      <c r="AV5" s="1049" t="s">
        <v>1227</v>
      </c>
      <c r="AW5" s="1050" t="s">
        <v>791</v>
      </c>
      <c r="BB5" s="1647" t="s">
        <v>658</v>
      </c>
      <c r="BC5" s="1648" t="s">
        <v>655</v>
      </c>
      <c r="BD5" s="1056" t="s">
        <v>893</v>
      </c>
      <c r="BE5" s="1057" t="s">
        <v>442</v>
      </c>
      <c r="BF5" s="1058" t="s">
        <v>605</v>
      </c>
      <c r="BG5" s="1054" t="s">
        <v>681</v>
      </c>
      <c r="BH5" s="1059"/>
      <c r="BI5" s="1846" t="s">
        <v>1400</v>
      </c>
      <c r="BJ5" s="1058" t="s">
        <v>606</v>
      </c>
      <c r="BK5" s="1057" t="s">
        <v>1401</v>
      </c>
      <c r="BL5" s="1058" t="s">
        <v>443</v>
      </c>
      <c r="BN5" s="1061" t="s">
        <v>616</v>
      </c>
      <c r="BO5" s="1061" t="s">
        <v>655</v>
      </c>
      <c r="BP5" s="2143">
        <v>2015</v>
      </c>
      <c r="BQ5" s="2144">
        <v>2016</v>
      </c>
      <c r="BR5" s="2144">
        <v>2017</v>
      </c>
      <c r="BT5" s="1065" t="s">
        <v>1387</v>
      </c>
      <c r="BU5" s="1066" t="s">
        <v>914</v>
      </c>
      <c r="BW5" s="1067" t="s">
        <v>1403</v>
      </c>
      <c r="BX5" s="1068" t="s">
        <v>1390</v>
      </c>
      <c r="BY5" s="1068" t="s">
        <v>313</v>
      </c>
      <c r="BZ5" s="1656"/>
      <c r="CA5" s="1657" t="s">
        <v>616</v>
      </c>
      <c r="CB5" s="1657" t="s">
        <v>786</v>
      </c>
      <c r="CC5" s="1859" t="s">
        <v>1309</v>
      </c>
      <c r="CD5" s="1859">
        <v>2015</v>
      </c>
      <c r="CE5" s="1859">
        <v>2016</v>
      </c>
      <c r="CF5" s="1657" t="s">
        <v>787</v>
      </c>
      <c r="CG5" s="1659" t="s">
        <v>789</v>
      </c>
      <c r="CH5" s="1660"/>
      <c r="CI5" s="1657" t="s">
        <v>1404</v>
      </c>
      <c r="CJ5" s="1657" t="s">
        <v>788</v>
      </c>
      <c r="CL5" s="1586" t="s">
        <v>658</v>
      </c>
      <c r="CM5" s="1587" t="s">
        <v>655</v>
      </c>
      <c r="CN5" s="1588" t="s">
        <v>617</v>
      </c>
      <c r="CO5" s="1589"/>
      <c r="CP5" s="1861" t="s">
        <v>1400</v>
      </c>
      <c r="CQ5" s="1862" t="s">
        <v>1361</v>
      </c>
      <c r="CR5" s="1862" t="s">
        <v>448</v>
      </c>
      <c r="CS5" s="1863" t="s">
        <v>654</v>
      </c>
      <c r="CT5" s="1864" t="s">
        <v>449</v>
      </c>
      <c r="CU5" s="1865"/>
      <c r="CV5" s="1866" t="s">
        <v>1405</v>
      </c>
      <c r="CW5" s="1863" t="s">
        <v>1406</v>
      </c>
      <c r="CX5" s="1867" t="s">
        <v>618</v>
      </c>
      <c r="CY5" s="1868"/>
      <c r="CZ5" s="1869" t="s">
        <v>619</v>
      </c>
      <c r="DA5" s="1870" t="s">
        <v>208</v>
      </c>
      <c r="DB5" s="1871"/>
      <c r="DC5" s="1872" t="s">
        <v>209</v>
      </c>
      <c r="DX5" s="2150" t="s">
        <v>671</v>
      </c>
      <c r="DY5" s="2151" t="s">
        <v>5</v>
      </c>
      <c r="DZ5" s="2150" t="s">
        <v>6</v>
      </c>
      <c r="EA5" s="2150" t="s">
        <v>7</v>
      </c>
      <c r="EB5" s="2152" t="s">
        <v>1400</v>
      </c>
      <c r="EC5" s="2153" t="s">
        <v>1364</v>
      </c>
      <c r="ED5" s="2153" t="s">
        <v>193</v>
      </c>
      <c r="EE5" s="2153" t="s">
        <v>627</v>
      </c>
      <c r="EF5" s="2154"/>
      <c r="EG5" s="2155" t="s">
        <v>194</v>
      </c>
      <c r="EH5" s="2154"/>
      <c r="EI5" s="2153" t="s">
        <v>628</v>
      </c>
      <c r="EJ5" s="2153"/>
      <c r="EK5" s="2156" t="s">
        <v>196</v>
      </c>
      <c r="EL5" s="2153" t="s">
        <v>629</v>
      </c>
      <c r="EM5" s="2157" t="s">
        <v>1365</v>
      </c>
      <c r="EN5" s="2158" t="s">
        <v>819</v>
      </c>
      <c r="EO5" s="2158" t="s">
        <v>820</v>
      </c>
      <c r="ES5" s="1112" t="s">
        <v>658</v>
      </c>
      <c r="ET5" s="1113" t="s">
        <v>7</v>
      </c>
      <c r="EU5" s="1114" t="s">
        <v>832</v>
      </c>
    </row>
    <row r="6" spans="1:154" ht="12.75" customHeight="1">
      <c r="A6" s="1115" t="s">
        <v>354</v>
      </c>
      <c r="B6" s="1116" t="s">
        <v>355</v>
      </c>
      <c r="C6" s="1117">
        <v>22809</v>
      </c>
      <c r="D6" s="1118">
        <v>24776</v>
      </c>
      <c r="E6" s="1119"/>
      <c r="F6" s="1119">
        <v>24776</v>
      </c>
      <c r="G6" s="1119"/>
      <c r="H6" s="1120">
        <v>24776</v>
      </c>
      <c r="K6" s="905" t="s">
        <v>354</v>
      </c>
      <c r="L6" s="906" t="s">
        <v>355</v>
      </c>
      <c r="M6" s="878">
        <v>10707111090</v>
      </c>
      <c r="N6" s="879">
        <v>180651729</v>
      </c>
      <c r="O6" s="880">
        <f t="shared" ref="O6:O69" si="0">M6-N6</f>
        <v>10526459361</v>
      </c>
      <c r="P6" s="881">
        <v>2017</v>
      </c>
      <c r="Q6" s="882">
        <v>0.99659999999999993</v>
      </c>
      <c r="R6" s="883">
        <f t="shared" ref="R6:R69" si="1">ROUND(O6/Q6,0)</f>
        <v>10562371424</v>
      </c>
      <c r="S6" s="884">
        <f t="shared" ref="S6:S69" si="2">N6</f>
        <v>180651729</v>
      </c>
      <c r="T6" s="885">
        <v>325163508</v>
      </c>
      <c r="U6" s="885">
        <v>2667371712</v>
      </c>
      <c r="V6" s="883">
        <f t="shared" ref="V6:V69" si="3">SUM(R6:U6)</f>
        <v>13735558373</v>
      </c>
      <c r="X6" s="1561" t="s">
        <v>354</v>
      </c>
      <c r="Y6" s="1562" t="s">
        <v>355</v>
      </c>
      <c r="Z6" s="1799">
        <v>13735558373</v>
      </c>
      <c r="AA6" s="1800">
        <v>90929396.429260001</v>
      </c>
      <c r="AB6" s="1801">
        <v>27946477</v>
      </c>
      <c r="AC6" s="1802">
        <v>949644</v>
      </c>
      <c r="AD6" s="1803">
        <v>119825517.42926</v>
      </c>
      <c r="AE6" s="1804">
        <v>24776</v>
      </c>
      <c r="AF6" s="1805">
        <v>4836</v>
      </c>
      <c r="AG6" s="1806">
        <v>0.79169999999999996</v>
      </c>
      <c r="AI6" s="1561" t="s">
        <v>354</v>
      </c>
      <c r="AJ6" s="933" t="s">
        <v>355</v>
      </c>
      <c r="AK6" s="1132">
        <v>119825517.42926</v>
      </c>
      <c r="AL6" s="1133">
        <v>24776</v>
      </c>
      <c r="AM6" s="1838">
        <v>4836</v>
      </c>
      <c r="AN6" s="1137">
        <v>0.79169999999999996</v>
      </c>
      <c r="AO6" s="1135">
        <v>1.3957999999999999</v>
      </c>
      <c r="AP6" s="1136">
        <v>0.87019999999999997</v>
      </c>
      <c r="AQ6" s="1137">
        <v>0.89139999999999997</v>
      </c>
      <c r="AR6" s="1138">
        <v>0.89139999999999997</v>
      </c>
      <c r="AS6" s="1139">
        <v>1694</v>
      </c>
      <c r="AT6" s="1140">
        <v>206.38000000000011</v>
      </c>
      <c r="AU6" s="1141">
        <v>5113271</v>
      </c>
      <c r="AV6" s="1142">
        <v>0.91200000000000003</v>
      </c>
      <c r="AW6" s="1143">
        <v>4663303</v>
      </c>
      <c r="BB6" s="1561" t="s">
        <v>354</v>
      </c>
      <c r="BC6" s="1562" t="s">
        <v>682</v>
      </c>
      <c r="BD6" s="1149">
        <v>13735558373</v>
      </c>
      <c r="BE6" s="1150">
        <v>423.94</v>
      </c>
      <c r="BF6" s="1151">
        <v>32399770</v>
      </c>
      <c r="BG6" s="1152">
        <v>1.3957999999999999</v>
      </c>
      <c r="BH6" s="1153"/>
      <c r="BI6" s="1154">
        <v>24776</v>
      </c>
      <c r="BJ6" s="1155">
        <v>58.44</v>
      </c>
      <c r="BK6" s="1154">
        <v>160195</v>
      </c>
      <c r="BL6" s="1151">
        <v>378</v>
      </c>
      <c r="BN6" s="2145"/>
      <c r="BO6" s="2145"/>
      <c r="BP6" s="2286" t="s">
        <v>809</v>
      </c>
      <c r="BQ6" s="2286"/>
      <c r="BR6" s="2286"/>
      <c r="BT6" s="2146" t="s">
        <v>810</v>
      </c>
      <c r="BU6" s="2147" t="s">
        <v>811</v>
      </c>
      <c r="BW6" s="2148" t="s">
        <v>1386</v>
      </c>
      <c r="BX6" s="2149" t="s">
        <v>1389</v>
      </c>
      <c r="BY6" s="2149"/>
      <c r="BZ6" s="1656"/>
      <c r="CA6" s="1561" t="s">
        <v>354</v>
      </c>
      <c r="CB6" s="933" t="s">
        <v>682</v>
      </c>
      <c r="CC6" s="1154">
        <v>34926</v>
      </c>
      <c r="CD6" s="1154">
        <v>36025</v>
      </c>
      <c r="CE6" s="1154">
        <v>36246</v>
      </c>
      <c r="CF6" s="1169">
        <v>35732.333333333336</v>
      </c>
      <c r="CG6" s="1170">
        <v>0.87019999999999997</v>
      </c>
      <c r="CH6" s="1171"/>
      <c r="CI6" s="1169">
        <v>-513.66666666666424</v>
      </c>
      <c r="CJ6" s="1170">
        <v>-1.4200000000000001E-2</v>
      </c>
      <c r="CL6" s="1575" t="s">
        <v>354</v>
      </c>
      <c r="CM6" s="933" t="s">
        <v>682</v>
      </c>
      <c r="CN6" s="1873">
        <v>0.89139999999999997</v>
      </c>
      <c r="CO6" s="1874"/>
      <c r="CP6" s="1875">
        <v>24776</v>
      </c>
      <c r="CQ6" s="1876">
        <v>38264189</v>
      </c>
      <c r="CR6" s="1876">
        <v>0</v>
      </c>
      <c r="CS6" s="1877">
        <v>38264189</v>
      </c>
      <c r="CT6" s="1878">
        <v>1544.41</v>
      </c>
      <c r="CU6" s="1879"/>
      <c r="CV6" s="1880">
        <v>1694</v>
      </c>
      <c r="CW6" s="1881">
        <v>206.38000000000011</v>
      </c>
      <c r="CX6" s="1882">
        <v>0.91200000000000003</v>
      </c>
      <c r="CY6" s="1883"/>
      <c r="CZ6" s="1884">
        <v>0.57799999999999996</v>
      </c>
      <c r="DA6" s="1885" t="s">
        <v>4</v>
      </c>
      <c r="DB6" s="1886"/>
      <c r="DC6" s="1887">
        <v>0.91200000000000003</v>
      </c>
      <c r="DX6" s="2159" t="s">
        <v>1407</v>
      </c>
      <c r="DY6" s="2160" t="s">
        <v>354</v>
      </c>
      <c r="DZ6" s="2159" t="s">
        <v>901</v>
      </c>
      <c r="EA6" s="2161" t="s">
        <v>355</v>
      </c>
      <c r="EB6" s="2162">
        <v>22809</v>
      </c>
      <c r="EC6" s="2163"/>
      <c r="ED6" s="2164">
        <v>22809</v>
      </c>
      <c r="EE6" s="2164"/>
      <c r="EF6" s="2163"/>
      <c r="EG6" s="2165">
        <v>0.92060865353567967</v>
      </c>
      <c r="EH6" s="2163"/>
      <c r="EI6" s="2166">
        <v>4663303</v>
      </c>
      <c r="EJ6" s="2164"/>
      <c r="EK6" s="2164">
        <v>4293077</v>
      </c>
      <c r="EL6" s="2164">
        <v>4663303</v>
      </c>
      <c r="EM6" s="2167">
        <v>0</v>
      </c>
      <c r="EN6" s="2167"/>
      <c r="EO6" s="2168"/>
      <c r="ES6" s="2251" t="s">
        <v>354</v>
      </c>
      <c r="ET6" s="2252" t="s">
        <v>355</v>
      </c>
      <c r="EU6" s="2253">
        <v>4293077</v>
      </c>
      <c r="EX6" s="1563"/>
    </row>
    <row r="7" spans="1:154" ht="12.75" customHeight="1">
      <c r="A7" s="1220" t="s">
        <v>356</v>
      </c>
      <c r="B7" s="1221" t="s">
        <v>357</v>
      </c>
      <c r="C7" s="1117">
        <v>4812</v>
      </c>
      <c r="D7" s="1118">
        <v>4812</v>
      </c>
      <c r="E7" s="1222"/>
      <c r="F7" s="1222">
        <v>4812</v>
      </c>
      <c r="G7" s="1222"/>
      <c r="H7" s="1223">
        <v>4812</v>
      </c>
      <c r="K7" s="907" t="s">
        <v>356</v>
      </c>
      <c r="L7" s="908" t="s">
        <v>357</v>
      </c>
      <c r="M7" s="886">
        <v>2079322733</v>
      </c>
      <c r="N7" s="887">
        <v>156131363</v>
      </c>
      <c r="O7" s="888">
        <f t="shared" si="0"/>
        <v>1923191370</v>
      </c>
      <c r="P7" s="889">
        <v>2015</v>
      </c>
      <c r="Q7" s="882">
        <v>0.95579999999999998</v>
      </c>
      <c r="R7" s="891">
        <f t="shared" si="1"/>
        <v>2012127401</v>
      </c>
      <c r="S7" s="892">
        <f t="shared" si="2"/>
        <v>156131363</v>
      </c>
      <c r="T7" s="893">
        <v>86398368</v>
      </c>
      <c r="U7" s="893">
        <v>433750685</v>
      </c>
      <c r="V7" s="891">
        <f t="shared" si="3"/>
        <v>2688407817</v>
      </c>
      <c r="X7" s="1561" t="s">
        <v>356</v>
      </c>
      <c r="Y7" s="1562" t="s">
        <v>357</v>
      </c>
      <c r="Z7" s="1807">
        <v>2688407817</v>
      </c>
      <c r="AA7" s="1247">
        <v>17797259.748539999</v>
      </c>
      <c r="AB7" s="1802">
        <v>7177907</v>
      </c>
      <c r="AC7" s="1802">
        <v>98778</v>
      </c>
      <c r="AD7" s="1808">
        <v>25073944.748539999</v>
      </c>
      <c r="AE7" s="1809">
        <v>4812</v>
      </c>
      <c r="AF7" s="1810">
        <v>5211</v>
      </c>
      <c r="AG7" s="1811">
        <v>0.85309999999999997</v>
      </c>
      <c r="AI7" s="1561" t="s">
        <v>356</v>
      </c>
      <c r="AJ7" s="933" t="s">
        <v>357</v>
      </c>
      <c r="AK7" s="1132">
        <v>25073944.748539999</v>
      </c>
      <c r="AL7" s="1133">
        <v>4812</v>
      </c>
      <c r="AM7" s="1242">
        <v>5211</v>
      </c>
      <c r="AN7" s="1236">
        <v>0.85309999999999997</v>
      </c>
      <c r="AO7" s="1234">
        <v>0.44550000000000001</v>
      </c>
      <c r="AP7" s="1235">
        <v>0.81310000000000004</v>
      </c>
      <c r="AQ7" s="1236">
        <v>0.79239999999999999</v>
      </c>
      <c r="AR7" s="1237">
        <v>0.79239999999999999</v>
      </c>
      <c r="AS7" s="1238">
        <v>1505.86</v>
      </c>
      <c r="AT7" s="1239">
        <v>394.52000000000021</v>
      </c>
      <c r="AU7" s="1240">
        <v>1898430</v>
      </c>
      <c r="AV7" s="1241">
        <v>1</v>
      </c>
      <c r="AW7" s="1242">
        <v>1898430</v>
      </c>
      <c r="BB7" s="1561" t="s">
        <v>356</v>
      </c>
      <c r="BC7" s="1562" t="s">
        <v>683</v>
      </c>
      <c r="BD7" s="1149">
        <v>2688407817</v>
      </c>
      <c r="BE7" s="1150">
        <v>259.99</v>
      </c>
      <c r="BF7" s="1245">
        <v>10340428</v>
      </c>
      <c r="BG7" s="1246">
        <v>0.44550000000000001</v>
      </c>
      <c r="BH7" s="1153"/>
      <c r="BI7" s="1154">
        <v>4812</v>
      </c>
      <c r="BJ7" s="1247">
        <v>18.510000000000002</v>
      </c>
      <c r="BK7" s="1154">
        <v>38033</v>
      </c>
      <c r="BL7" s="1248">
        <v>146</v>
      </c>
      <c r="BN7" s="933" t="s">
        <v>354</v>
      </c>
      <c r="BO7" s="1579" t="s">
        <v>355</v>
      </c>
      <c r="BP7" s="1848">
        <v>1.0827307692307693</v>
      </c>
      <c r="BQ7" s="1848">
        <v>1.0389200000000001</v>
      </c>
      <c r="BR7" s="2266">
        <v>0.99659999999999993</v>
      </c>
      <c r="BS7" s="1849"/>
      <c r="BT7" s="2267">
        <v>2017</v>
      </c>
      <c r="BU7" s="1162">
        <f t="shared" ref="BU7:BU70" si="4">IF(BT7=$E$9,BR7,IF(BT7=$D$9,ROUND(((BQ7*2)+(BR7*4))/6,4),ROUND(((BP7*1)+(BQ7*2)+(BR7*3))/6,4)))</f>
        <v>1.0250999999999999</v>
      </c>
      <c r="BV7" s="1163"/>
      <c r="BW7" s="2139">
        <v>0.57999999999999996</v>
      </c>
      <c r="BX7" s="1165">
        <v>0.57799999999999996</v>
      </c>
      <c r="BY7" s="1166">
        <v>0.87309999999999999</v>
      </c>
      <c r="BZ7" s="1656"/>
      <c r="CA7" s="1561" t="s">
        <v>356</v>
      </c>
      <c r="CB7" s="933" t="s">
        <v>683</v>
      </c>
      <c r="CC7" s="1154">
        <v>32161</v>
      </c>
      <c r="CD7" s="1154">
        <v>33960</v>
      </c>
      <c r="CE7" s="1154">
        <v>34041</v>
      </c>
      <c r="CF7" s="1252">
        <v>33387.333333333336</v>
      </c>
      <c r="CG7" s="1253">
        <v>0.81310000000000004</v>
      </c>
      <c r="CH7" s="1171"/>
      <c r="CI7" s="1254">
        <v>-653.66666666666424</v>
      </c>
      <c r="CJ7" s="1253">
        <v>-1.9199999999999998E-2</v>
      </c>
      <c r="CL7" s="1575" t="s">
        <v>356</v>
      </c>
      <c r="CM7" s="933" t="s">
        <v>683</v>
      </c>
      <c r="CN7" s="1873">
        <v>0.79239999999999999</v>
      </c>
      <c r="CO7" s="1874"/>
      <c r="CP7" s="1875">
        <v>4812</v>
      </c>
      <c r="CQ7" s="1888">
        <v>6031900</v>
      </c>
      <c r="CR7" s="1889">
        <v>0</v>
      </c>
      <c r="CS7" s="1890">
        <v>6031900</v>
      </c>
      <c r="CT7" s="1891">
        <v>1253.51</v>
      </c>
      <c r="CU7" s="1892"/>
      <c r="CV7" s="1893">
        <v>1505.86</v>
      </c>
      <c r="CW7" s="1894">
        <v>394.52000000000021</v>
      </c>
      <c r="CX7" s="1882">
        <v>0.83199999999999996</v>
      </c>
      <c r="CY7" s="1883"/>
      <c r="CZ7" s="1884">
        <v>0.755</v>
      </c>
      <c r="DA7" s="1895">
        <v>1</v>
      </c>
      <c r="DB7" s="1886"/>
      <c r="DC7" s="1882">
        <v>1</v>
      </c>
      <c r="DX7" s="2159" t="s">
        <v>354</v>
      </c>
      <c r="DY7" s="2160" t="s">
        <v>9</v>
      </c>
      <c r="DZ7" s="2159" t="s">
        <v>8</v>
      </c>
      <c r="EA7" s="2161" t="s">
        <v>1408</v>
      </c>
      <c r="EB7" s="2162">
        <v>992</v>
      </c>
      <c r="EC7" s="2163"/>
      <c r="ED7" s="2164">
        <v>992</v>
      </c>
      <c r="EE7" s="2164"/>
      <c r="EF7" s="2163"/>
      <c r="EG7" s="2165">
        <v>4.0038747174685183E-2</v>
      </c>
      <c r="EH7" s="2163"/>
      <c r="EI7" s="2166">
        <v>0</v>
      </c>
      <c r="EJ7" s="2164"/>
      <c r="EK7" s="2164">
        <v>186713</v>
      </c>
      <c r="EL7" s="2169"/>
      <c r="EM7" s="2167"/>
      <c r="EN7" s="2167"/>
      <c r="EO7" s="2168"/>
      <c r="ES7" s="2254" t="s">
        <v>356</v>
      </c>
      <c r="ET7" s="2255" t="s">
        <v>357</v>
      </c>
      <c r="EU7" s="2253">
        <v>1898430</v>
      </c>
    </row>
    <row r="8" spans="1:154" ht="12.75" customHeight="1">
      <c r="A8" s="1220" t="s">
        <v>358</v>
      </c>
      <c r="B8" s="1221" t="s">
        <v>359</v>
      </c>
      <c r="C8" s="1117">
        <v>1347</v>
      </c>
      <c r="D8" s="1118">
        <v>1347</v>
      </c>
      <c r="E8" s="1222"/>
      <c r="F8" s="1222">
        <v>1347</v>
      </c>
      <c r="G8" s="1222"/>
      <c r="H8" s="1223">
        <v>1347</v>
      </c>
      <c r="K8" s="907" t="s">
        <v>358</v>
      </c>
      <c r="L8" s="908" t="s">
        <v>359</v>
      </c>
      <c r="M8" s="886">
        <v>1492245764</v>
      </c>
      <c r="N8" s="887">
        <v>77881405</v>
      </c>
      <c r="O8" s="888">
        <f t="shared" si="0"/>
        <v>1414364359</v>
      </c>
      <c r="P8" s="889">
        <v>2015</v>
      </c>
      <c r="Q8" s="882">
        <v>1.0597000000000001</v>
      </c>
      <c r="R8" s="891">
        <f t="shared" si="1"/>
        <v>1334683740</v>
      </c>
      <c r="S8" s="892">
        <f t="shared" si="2"/>
        <v>77881405</v>
      </c>
      <c r="T8" s="893">
        <v>52182193</v>
      </c>
      <c r="U8" s="893">
        <v>178423933</v>
      </c>
      <c r="V8" s="891">
        <f t="shared" si="3"/>
        <v>1643171271</v>
      </c>
      <c r="X8" s="1561" t="s">
        <v>358</v>
      </c>
      <c r="Y8" s="1562" t="s">
        <v>359</v>
      </c>
      <c r="Z8" s="1807">
        <v>1643171271</v>
      </c>
      <c r="AA8" s="1247">
        <v>10877793.81402</v>
      </c>
      <c r="AB8" s="1802">
        <v>1947053</v>
      </c>
      <c r="AC8" s="1802">
        <v>38810</v>
      </c>
      <c r="AD8" s="1808">
        <v>12863656.81402</v>
      </c>
      <c r="AE8" s="1809">
        <v>1347</v>
      </c>
      <c r="AF8" s="1810">
        <v>9550</v>
      </c>
      <c r="AG8" s="1811">
        <v>1.5634999999999999</v>
      </c>
      <c r="AI8" s="1561" t="s">
        <v>358</v>
      </c>
      <c r="AJ8" s="933" t="s">
        <v>359</v>
      </c>
      <c r="AK8" s="1132">
        <v>12863656.81402</v>
      </c>
      <c r="AL8" s="1133">
        <v>1347</v>
      </c>
      <c r="AM8" s="1242">
        <v>9550</v>
      </c>
      <c r="AN8" s="1236">
        <v>1.5634999999999999</v>
      </c>
      <c r="AO8" s="1234">
        <v>0.30109999999999998</v>
      </c>
      <c r="AP8" s="1235">
        <v>0.82289999999999996</v>
      </c>
      <c r="AQ8" s="1236">
        <v>1.0669999999999999</v>
      </c>
      <c r="AR8" s="1237" t="s">
        <v>4</v>
      </c>
      <c r="AS8" s="1272" t="s">
        <v>4</v>
      </c>
      <c r="AT8" s="1261" t="s">
        <v>4</v>
      </c>
      <c r="AU8" s="1240">
        <v>0</v>
      </c>
      <c r="AV8" s="1241" t="s">
        <v>4</v>
      </c>
      <c r="AW8" s="1242">
        <v>0</v>
      </c>
      <c r="BB8" s="1561" t="s">
        <v>358</v>
      </c>
      <c r="BC8" s="1562" t="s">
        <v>684</v>
      </c>
      <c r="BD8" s="1149">
        <v>1643171271</v>
      </c>
      <c r="BE8" s="1150">
        <v>235.06</v>
      </c>
      <c r="BF8" s="1245">
        <v>6990433</v>
      </c>
      <c r="BG8" s="1246">
        <v>0.30109999999999998</v>
      </c>
      <c r="BH8" s="1153"/>
      <c r="BI8" s="1154">
        <v>1347</v>
      </c>
      <c r="BJ8" s="1247">
        <v>5.73</v>
      </c>
      <c r="BK8" s="1154">
        <v>11310</v>
      </c>
      <c r="BL8" s="1248">
        <v>48</v>
      </c>
      <c r="BN8" s="933" t="s">
        <v>356</v>
      </c>
      <c r="BO8" s="1579" t="s">
        <v>357</v>
      </c>
      <c r="BP8" s="1848">
        <v>0.97819871006708514</v>
      </c>
      <c r="BQ8" s="1853">
        <v>0.94833333333333347</v>
      </c>
      <c r="BR8" s="2268">
        <v>0.95340000000000003</v>
      </c>
      <c r="BS8" s="1849"/>
      <c r="BT8" s="1850">
        <v>2015</v>
      </c>
      <c r="BU8" s="1162">
        <f t="shared" si="4"/>
        <v>0.95579999999999998</v>
      </c>
      <c r="BV8" s="1163"/>
      <c r="BW8" s="2139">
        <v>0.79</v>
      </c>
      <c r="BX8" s="1165">
        <v>0.755</v>
      </c>
      <c r="BY8" s="1166">
        <v>1.1405000000000001</v>
      </c>
      <c r="BZ8" s="1656"/>
      <c r="CA8" s="1561" t="s">
        <v>358</v>
      </c>
      <c r="CB8" s="933" t="s">
        <v>684</v>
      </c>
      <c r="CC8" s="1154">
        <v>32270</v>
      </c>
      <c r="CD8" s="1154">
        <v>34441</v>
      </c>
      <c r="CE8" s="1154">
        <v>34655</v>
      </c>
      <c r="CF8" s="1252">
        <v>33788.666666666664</v>
      </c>
      <c r="CG8" s="1253">
        <v>0.82289999999999996</v>
      </c>
      <c r="CH8" s="1171"/>
      <c r="CI8" s="1254">
        <v>-866.33333333333576</v>
      </c>
      <c r="CJ8" s="1253">
        <v>-2.5000000000000001E-2</v>
      </c>
      <c r="CL8" s="1575" t="s">
        <v>358</v>
      </c>
      <c r="CM8" s="933" t="s">
        <v>684</v>
      </c>
      <c r="CN8" s="1873" t="s">
        <v>4</v>
      </c>
      <c r="CO8" s="1874"/>
      <c r="CP8" s="1875">
        <v>1347</v>
      </c>
      <c r="CQ8" s="1888">
        <v>2593661</v>
      </c>
      <c r="CR8" s="1888">
        <v>0</v>
      </c>
      <c r="CS8" s="1890">
        <v>2593661</v>
      </c>
      <c r="CT8" s="1891">
        <v>1925.51</v>
      </c>
      <c r="CU8" s="1892"/>
      <c r="CV8" s="1893" t="s">
        <v>4</v>
      </c>
      <c r="CW8" s="1894" t="s">
        <v>4</v>
      </c>
      <c r="CX8" s="1882" t="s">
        <v>4</v>
      </c>
      <c r="CY8" s="1883"/>
      <c r="CZ8" s="1884">
        <v>0.54300000000000004</v>
      </c>
      <c r="DA8" s="1895" t="s">
        <v>4</v>
      </c>
      <c r="DB8" s="1886"/>
      <c r="DC8" s="1882" t="s">
        <v>4</v>
      </c>
      <c r="DX8" s="2159" t="s">
        <v>354</v>
      </c>
      <c r="DY8" s="2160" t="s">
        <v>11</v>
      </c>
      <c r="DZ8" s="2159" t="s">
        <v>8</v>
      </c>
      <c r="EA8" s="2161" t="s">
        <v>1409</v>
      </c>
      <c r="EB8" s="2162">
        <v>655</v>
      </c>
      <c r="EC8" s="2163"/>
      <c r="ED8" s="2164">
        <v>655</v>
      </c>
      <c r="EE8" s="2164"/>
      <c r="EF8" s="2163"/>
      <c r="EG8" s="2165">
        <v>2.6436874394575396E-2</v>
      </c>
      <c r="EH8" s="2163"/>
      <c r="EI8" s="2166">
        <v>0</v>
      </c>
      <c r="EJ8" s="2164"/>
      <c r="EK8" s="2164">
        <v>123283</v>
      </c>
      <c r="EL8" s="2169"/>
      <c r="EM8" s="2167"/>
      <c r="EN8" s="2167"/>
      <c r="EO8" s="2168"/>
      <c r="ES8" s="2254" t="s">
        <v>358</v>
      </c>
      <c r="ET8" s="2255" t="s">
        <v>359</v>
      </c>
      <c r="EU8" s="2253">
        <v>0</v>
      </c>
    </row>
    <row r="9" spans="1:154" ht="15.75">
      <c r="A9" s="1220" t="s">
        <v>360</v>
      </c>
      <c r="B9" s="1221" t="s">
        <v>361</v>
      </c>
      <c r="C9" s="1117">
        <v>3184</v>
      </c>
      <c r="D9" s="1118">
        <v>3184</v>
      </c>
      <c r="E9" s="1222"/>
      <c r="F9" s="1222">
        <v>3184</v>
      </c>
      <c r="G9" s="1222"/>
      <c r="H9" s="1223">
        <v>3184</v>
      </c>
      <c r="K9" s="907" t="s">
        <v>360</v>
      </c>
      <c r="L9" s="908" t="s">
        <v>361</v>
      </c>
      <c r="M9" s="886">
        <v>1217238906</v>
      </c>
      <c r="N9" s="887">
        <v>250005300</v>
      </c>
      <c r="O9" s="888">
        <f t="shared" si="0"/>
        <v>967233606</v>
      </c>
      <c r="P9" s="889">
        <v>2010</v>
      </c>
      <c r="Q9" s="882">
        <v>0.98929999999999996</v>
      </c>
      <c r="R9" s="891">
        <f t="shared" si="1"/>
        <v>977694942</v>
      </c>
      <c r="S9" s="892">
        <f t="shared" si="2"/>
        <v>250005300</v>
      </c>
      <c r="T9" s="893">
        <v>285389810</v>
      </c>
      <c r="U9" s="893">
        <v>376462874</v>
      </c>
      <c r="V9" s="891">
        <f t="shared" si="3"/>
        <v>1889552926</v>
      </c>
      <c r="X9" s="1561" t="s">
        <v>360</v>
      </c>
      <c r="Y9" s="1562" t="s">
        <v>361</v>
      </c>
      <c r="Z9" s="1807">
        <v>1889552926</v>
      </c>
      <c r="AA9" s="1247">
        <v>12508840.37012</v>
      </c>
      <c r="AB9" s="1802">
        <v>3285178</v>
      </c>
      <c r="AC9" s="1802">
        <v>97344</v>
      </c>
      <c r="AD9" s="1808">
        <v>15891362.37012</v>
      </c>
      <c r="AE9" s="1809">
        <v>3184</v>
      </c>
      <c r="AF9" s="1810">
        <v>4991</v>
      </c>
      <c r="AG9" s="1811">
        <v>0.81710000000000005</v>
      </c>
      <c r="AI9" s="1561" t="s">
        <v>360</v>
      </c>
      <c r="AJ9" s="933" t="s">
        <v>361</v>
      </c>
      <c r="AK9" s="1132">
        <v>15891362.37012</v>
      </c>
      <c r="AL9" s="1133">
        <v>3184</v>
      </c>
      <c r="AM9" s="1242">
        <v>4991</v>
      </c>
      <c r="AN9" s="1236">
        <v>0.81710000000000005</v>
      </c>
      <c r="AO9" s="1234">
        <v>0.1532</v>
      </c>
      <c r="AP9" s="1235">
        <v>0.78269999999999995</v>
      </c>
      <c r="AQ9" s="1236">
        <v>0.73349999999999993</v>
      </c>
      <c r="AR9" s="1237">
        <v>0.73349999999999993</v>
      </c>
      <c r="AS9" s="1272">
        <v>1393.93</v>
      </c>
      <c r="AT9" s="1261">
        <v>506.45000000000005</v>
      </c>
      <c r="AU9" s="1240">
        <v>1612537</v>
      </c>
      <c r="AV9" s="1241">
        <v>1</v>
      </c>
      <c r="AW9" s="1242">
        <v>1612537</v>
      </c>
      <c r="BB9" s="1561" t="s">
        <v>360</v>
      </c>
      <c r="BC9" s="1562" t="s">
        <v>685</v>
      </c>
      <c r="BD9" s="1149">
        <v>1889552926</v>
      </c>
      <c r="BE9" s="1150">
        <v>531.45000000000005</v>
      </c>
      <c r="BF9" s="1245">
        <v>3555467</v>
      </c>
      <c r="BG9" s="1246">
        <v>0.1532</v>
      </c>
      <c r="BH9" s="1153"/>
      <c r="BI9" s="1154">
        <v>3184</v>
      </c>
      <c r="BJ9" s="1247">
        <v>5.99</v>
      </c>
      <c r="BK9" s="1154">
        <v>25632</v>
      </c>
      <c r="BL9" s="1248">
        <v>48</v>
      </c>
      <c r="BN9" s="933" t="s">
        <v>358</v>
      </c>
      <c r="BO9" s="1579" t="s">
        <v>359</v>
      </c>
      <c r="BP9" s="1848">
        <v>0.99153225806451617</v>
      </c>
      <c r="BQ9" s="1853">
        <v>1.0676056338028168</v>
      </c>
      <c r="BR9" s="2268">
        <v>1.0771999999999999</v>
      </c>
      <c r="BS9" s="1849"/>
      <c r="BT9" s="1850">
        <v>2015</v>
      </c>
      <c r="BU9" s="1162">
        <f t="shared" si="4"/>
        <v>1.0597000000000001</v>
      </c>
      <c r="BV9" s="1163"/>
      <c r="BW9" s="2139">
        <v>0.51249999999999996</v>
      </c>
      <c r="BX9" s="1165">
        <v>0.54300000000000004</v>
      </c>
      <c r="BY9" s="1166">
        <v>0.82020000000000004</v>
      </c>
      <c r="BZ9" s="1585"/>
      <c r="CA9" s="1561" t="s">
        <v>360</v>
      </c>
      <c r="CB9" s="933" t="s">
        <v>685</v>
      </c>
      <c r="CC9" s="1154">
        <v>31128</v>
      </c>
      <c r="CD9" s="1154">
        <v>32604</v>
      </c>
      <c r="CE9" s="1154">
        <v>32676</v>
      </c>
      <c r="CF9" s="1252">
        <v>32136</v>
      </c>
      <c r="CG9" s="1253">
        <v>0.78269999999999995</v>
      </c>
      <c r="CH9" s="1171"/>
      <c r="CI9" s="1254">
        <v>-540</v>
      </c>
      <c r="CJ9" s="1253">
        <v>-1.6500000000000001E-2</v>
      </c>
      <c r="CL9" s="1575" t="s">
        <v>360</v>
      </c>
      <c r="CM9" s="933" t="s">
        <v>685</v>
      </c>
      <c r="CN9" s="1873">
        <v>0.73349999999999993</v>
      </c>
      <c r="CO9" s="1874"/>
      <c r="CP9" s="1875">
        <v>3184</v>
      </c>
      <c r="CQ9" s="1888">
        <v>4460783</v>
      </c>
      <c r="CR9" s="1888">
        <v>0</v>
      </c>
      <c r="CS9" s="1890">
        <v>4460783</v>
      </c>
      <c r="CT9" s="1891">
        <v>1401</v>
      </c>
      <c r="CU9" s="1892"/>
      <c r="CV9" s="1893">
        <v>1393.93</v>
      </c>
      <c r="CW9" s="1894">
        <v>506.45000000000005</v>
      </c>
      <c r="CX9" s="1882">
        <v>1</v>
      </c>
      <c r="CY9" s="1883"/>
      <c r="CZ9" s="1884">
        <v>0.79200000000000004</v>
      </c>
      <c r="DA9" s="1895">
        <v>1</v>
      </c>
      <c r="DB9" s="1886"/>
      <c r="DC9" s="1882">
        <v>1</v>
      </c>
      <c r="DX9" s="2170" t="s">
        <v>354</v>
      </c>
      <c r="DY9" s="2171" t="s">
        <v>262</v>
      </c>
      <c r="DZ9" s="2170" t="s">
        <v>8</v>
      </c>
      <c r="EA9" s="2172" t="s">
        <v>1410</v>
      </c>
      <c r="EB9" s="2162">
        <v>320</v>
      </c>
      <c r="EC9" s="2173"/>
      <c r="ED9" s="2174">
        <v>320</v>
      </c>
      <c r="EE9" s="2174">
        <v>24776</v>
      </c>
      <c r="EF9" s="2173"/>
      <c r="EG9" s="2175">
        <v>1.2915724895059735E-2</v>
      </c>
      <c r="EH9" s="2173"/>
      <c r="EI9" s="2166">
        <v>0</v>
      </c>
      <c r="EJ9" s="2174"/>
      <c r="EK9" s="2174">
        <v>60230</v>
      </c>
      <c r="EL9" s="2176"/>
      <c r="EM9" s="2177"/>
      <c r="EN9" s="2177"/>
      <c r="EO9" s="2178"/>
      <c r="ES9" s="2254" t="s">
        <v>360</v>
      </c>
      <c r="ET9" s="2255" t="s">
        <v>361</v>
      </c>
      <c r="EU9" s="2253">
        <v>1612537</v>
      </c>
    </row>
    <row r="10" spans="1:154" ht="15.75">
      <c r="A10" s="1220" t="s">
        <v>362</v>
      </c>
      <c r="B10" s="1221" t="s">
        <v>363</v>
      </c>
      <c r="C10" s="1117">
        <v>2980</v>
      </c>
      <c r="D10" s="1118">
        <v>2980</v>
      </c>
      <c r="E10" s="1222"/>
      <c r="F10" s="1222">
        <v>2980</v>
      </c>
      <c r="G10" s="1222"/>
      <c r="H10" s="1223">
        <v>2980</v>
      </c>
      <c r="K10" s="907" t="s">
        <v>362</v>
      </c>
      <c r="L10" s="908" t="s">
        <v>363</v>
      </c>
      <c r="M10" s="886">
        <v>3503090775</v>
      </c>
      <c r="N10" s="887">
        <v>112002000</v>
      </c>
      <c r="O10" s="888">
        <f t="shared" si="0"/>
        <v>3391088775</v>
      </c>
      <c r="P10" s="889">
        <v>2015</v>
      </c>
      <c r="Q10" s="882">
        <v>1.0307999999999999</v>
      </c>
      <c r="R10" s="891">
        <f t="shared" si="1"/>
        <v>3289764042</v>
      </c>
      <c r="S10" s="892">
        <f t="shared" si="2"/>
        <v>112002000</v>
      </c>
      <c r="T10" s="893">
        <v>98978600</v>
      </c>
      <c r="U10" s="893">
        <v>430875159</v>
      </c>
      <c r="V10" s="891">
        <f t="shared" si="3"/>
        <v>3931619801</v>
      </c>
      <c r="X10" s="1561" t="s">
        <v>362</v>
      </c>
      <c r="Y10" s="1562" t="s">
        <v>363</v>
      </c>
      <c r="Z10" s="1807">
        <v>3931619801</v>
      </c>
      <c r="AA10" s="1247">
        <v>26027323.082619999</v>
      </c>
      <c r="AB10" s="1802">
        <v>6373150</v>
      </c>
      <c r="AC10" s="1802">
        <v>51375</v>
      </c>
      <c r="AD10" s="1808">
        <v>32451848.082619999</v>
      </c>
      <c r="AE10" s="1809">
        <v>2980</v>
      </c>
      <c r="AF10" s="1810">
        <v>10890</v>
      </c>
      <c r="AG10" s="1811">
        <v>1.7828999999999999</v>
      </c>
      <c r="AI10" s="1561" t="s">
        <v>362</v>
      </c>
      <c r="AJ10" s="933" t="s">
        <v>363</v>
      </c>
      <c r="AK10" s="1132">
        <v>32451848.082619999</v>
      </c>
      <c r="AL10" s="1133">
        <v>2980</v>
      </c>
      <c r="AM10" s="1242">
        <v>10890</v>
      </c>
      <c r="AN10" s="1236">
        <v>1.7828999999999999</v>
      </c>
      <c r="AO10" s="1234">
        <v>0.39750000000000002</v>
      </c>
      <c r="AP10" s="1235">
        <v>0.77839999999999998</v>
      </c>
      <c r="AQ10" s="1236">
        <v>1.1421999999999999</v>
      </c>
      <c r="AR10" s="1237" t="s">
        <v>4</v>
      </c>
      <c r="AS10" s="1272" t="s">
        <v>4</v>
      </c>
      <c r="AT10" s="1261" t="s">
        <v>4</v>
      </c>
      <c r="AU10" s="1240">
        <v>0</v>
      </c>
      <c r="AV10" s="1241" t="s">
        <v>4</v>
      </c>
      <c r="AW10" s="1242">
        <v>0</v>
      </c>
      <c r="BB10" s="1561" t="s">
        <v>362</v>
      </c>
      <c r="BC10" s="1562" t="s">
        <v>686</v>
      </c>
      <c r="BD10" s="1149">
        <v>3931619801</v>
      </c>
      <c r="BE10" s="1150">
        <v>426.13</v>
      </c>
      <c r="BF10" s="1245">
        <v>9226339</v>
      </c>
      <c r="BG10" s="1246">
        <v>0.39750000000000002</v>
      </c>
      <c r="BH10" s="1153"/>
      <c r="BI10" s="1154">
        <v>2980</v>
      </c>
      <c r="BJ10" s="1247">
        <v>6.99</v>
      </c>
      <c r="BK10" s="1154">
        <v>27192</v>
      </c>
      <c r="BL10" s="1248">
        <v>64</v>
      </c>
      <c r="BN10" s="933" t="s">
        <v>360</v>
      </c>
      <c r="BO10" s="1579" t="s">
        <v>361</v>
      </c>
      <c r="BP10" s="1848">
        <v>1.0764285714285715</v>
      </c>
      <c r="BQ10" s="1848">
        <v>0.99444444444444446</v>
      </c>
      <c r="BR10" s="2268">
        <v>0.95680000000000009</v>
      </c>
      <c r="BS10" s="1849"/>
      <c r="BT10" s="1850">
        <v>2010</v>
      </c>
      <c r="BU10" s="1162">
        <f t="shared" si="4"/>
        <v>0.98929999999999996</v>
      </c>
      <c r="BV10" s="1163"/>
      <c r="BW10" s="2139">
        <v>0.80100000000000005</v>
      </c>
      <c r="BX10" s="1165">
        <v>0.79200000000000004</v>
      </c>
      <c r="BY10" s="1166">
        <v>1.1963999999999999</v>
      </c>
      <c r="BZ10" s="1585"/>
      <c r="CA10" s="1561" t="s">
        <v>362</v>
      </c>
      <c r="CB10" s="933" t="s">
        <v>686</v>
      </c>
      <c r="CC10" s="1154">
        <v>30909</v>
      </c>
      <c r="CD10" s="1154">
        <v>32036</v>
      </c>
      <c r="CE10" s="1154">
        <v>32934</v>
      </c>
      <c r="CF10" s="1252">
        <v>31959.666666666668</v>
      </c>
      <c r="CG10" s="1253">
        <v>0.77839999999999998</v>
      </c>
      <c r="CH10" s="1171"/>
      <c r="CI10" s="1254">
        <v>-974.33333333333212</v>
      </c>
      <c r="CJ10" s="1253">
        <v>-2.9600000000000001E-2</v>
      </c>
      <c r="CL10" s="1575" t="s">
        <v>362</v>
      </c>
      <c r="CM10" s="933" t="s">
        <v>686</v>
      </c>
      <c r="CN10" s="1873" t="s">
        <v>4</v>
      </c>
      <c r="CO10" s="1874"/>
      <c r="CP10" s="1875">
        <v>2980</v>
      </c>
      <c r="CQ10" s="1888">
        <v>4641903</v>
      </c>
      <c r="CR10" s="1888">
        <v>0</v>
      </c>
      <c r="CS10" s="1890">
        <v>4641903</v>
      </c>
      <c r="CT10" s="1891">
        <v>1557.69</v>
      </c>
      <c r="CU10" s="1892"/>
      <c r="CV10" s="1893" t="s">
        <v>4</v>
      </c>
      <c r="CW10" s="1894" t="s">
        <v>4</v>
      </c>
      <c r="CX10" s="1882" t="s">
        <v>4</v>
      </c>
      <c r="CY10" s="1883"/>
      <c r="CZ10" s="1884">
        <v>0.45700000000000002</v>
      </c>
      <c r="DA10" s="1895" t="s">
        <v>4</v>
      </c>
      <c r="DB10" s="1886"/>
      <c r="DC10" s="1882" t="s">
        <v>4</v>
      </c>
      <c r="DX10" s="2179" t="s">
        <v>356</v>
      </c>
      <c r="DY10" s="2180" t="s">
        <v>356</v>
      </c>
      <c r="DZ10" s="2179" t="s">
        <v>901</v>
      </c>
      <c r="EA10" s="2181" t="s">
        <v>357</v>
      </c>
      <c r="EB10" s="2162">
        <v>4812</v>
      </c>
      <c r="EC10" s="2182"/>
      <c r="ED10" s="2183">
        <v>4812</v>
      </c>
      <c r="EE10" s="2183">
        <v>4812</v>
      </c>
      <c r="EF10" s="2182"/>
      <c r="EG10" s="2184">
        <v>1</v>
      </c>
      <c r="EH10" s="2182"/>
      <c r="EI10" s="2166">
        <v>1898430</v>
      </c>
      <c r="EJ10" s="2183"/>
      <c r="EK10" s="2183">
        <v>1898430</v>
      </c>
      <c r="EL10" s="2183">
        <v>1898430</v>
      </c>
      <c r="EM10" s="2185">
        <v>0</v>
      </c>
      <c r="EN10" s="2186"/>
      <c r="EO10" s="2187"/>
      <c r="ES10" s="2254" t="s">
        <v>362</v>
      </c>
      <c r="ET10" s="2255" t="s">
        <v>363</v>
      </c>
      <c r="EU10" s="2253">
        <v>0</v>
      </c>
    </row>
    <row r="11" spans="1:154" ht="15.75">
      <c r="A11" s="1220" t="s">
        <v>364</v>
      </c>
      <c r="B11" s="1221" t="s">
        <v>365</v>
      </c>
      <c r="C11" s="1117">
        <v>1926</v>
      </c>
      <c r="D11" s="1118">
        <v>2109</v>
      </c>
      <c r="E11" s="1222"/>
      <c r="F11" s="1222">
        <v>2109</v>
      </c>
      <c r="G11" s="1222"/>
      <c r="H11" s="1223">
        <v>2109</v>
      </c>
      <c r="K11" s="907" t="s">
        <v>364</v>
      </c>
      <c r="L11" s="908" t="s">
        <v>365</v>
      </c>
      <c r="M11" s="886">
        <v>3424363702</v>
      </c>
      <c r="N11" s="887">
        <v>70105600</v>
      </c>
      <c r="O11" s="888">
        <f t="shared" si="0"/>
        <v>3354258102</v>
      </c>
      <c r="P11" s="889">
        <v>2014</v>
      </c>
      <c r="Q11" s="882">
        <v>0.90459999999999996</v>
      </c>
      <c r="R11" s="891">
        <f t="shared" si="1"/>
        <v>3708001439</v>
      </c>
      <c r="S11" s="892">
        <f t="shared" si="2"/>
        <v>70105600</v>
      </c>
      <c r="T11" s="893">
        <v>42398354</v>
      </c>
      <c r="U11" s="893">
        <v>281120426</v>
      </c>
      <c r="V11" s="891">
        <f t="shared" si="3"/>
        <v>4101625819</v>
      </c>
      <c r="X11" s="1561" t="s">
        <v>364</v>
      </c>
      <c r="Y11" s="1562" t="s">
        <v>365</v>
      </c>
      <c r="Z11" s="1807">
        <v>4101625819</v>
      </c>
      <c r="AA11" s="1247">
        <v>27152762.921780001</v>
      </c>
      <c r="AB11" s="1802">
        <v>4698845</v>
      </c>
      <c r="AC11" s="1802">
        <v>82454</v>
      </c>
      <c r="AD11" s="1808">
        <v>31934061.921780001</v>
      </c>
      <c r="AE11" s="1809">
        <v>2109</v>
      </c>
      <c r="AF11" s="1810">
        <v>15142</v>
      </c>
      <c r="AG11" s="1811">
        <v>2.4790000000000001</v>
      </c>
      <c r="AI11" s="1561" t="s">
        <v>364</v>
      </c>
      <c r="AJ11" s="933" t="s">
        <v>365</v>
      </c>
      <c r="AK11" s="1132">
        <v>31934061.921780001</v>
      </c>
      <c r="AL11" s="1133">
        <v>2109</v>
      </c>
      <c r="AM11" s="1242">
        <v>15142</v>
      </c>
      <c r="AN11" s="1236">
        <v>2.4790000000000001</v>
      </c>
      <c r="AO11" s="1234">
        <v>0.71509999999999996</v>
      </c>
      <c r="AP11" s="1235">
        <v>0.76490000000000002</v>
      </c>
      <c r="AQ11" s="1236">
        <v>1.4456</v>
      </c>
      <c r="AR11" s="1237" t="s">
        <v>4</v>
      </c>
      <c r="AS11" s="1272" t="s">
        <v>4</v>
      </c>
      <c r="AT11" s="1261" t="s">
        <v>4</v>
      </c>
      <c r="AU11" s="1240">
        <v>0</v>
      </c>
      <c r="AV11" s="1241" t="s">
        <v>4</v>
      </c>
      <c r="AW11" s="1242">
        <v>0</v>
      </c>
      <c r="BB11" s="1561" t="s">
        <v>364</v>
      </c>
      <c r="BC11" s="1562" t="s">
        <v>687</v>
      </c>
      <c r="BD11" s="1149">
        <v>4101625819</v>
      </c>
      <c r="BE11" s="1150">
        <v>247.09</v>
      </c>
      <c r="BF11" s="1245">
        <v>16599724</v>
      </c>
      <c r="BG11" s="1246">
        <v>0.71509999999999996</v>
      </c>
      <c r="BH11" s="1153"/>
      <c r="BI11" s="1154">
        <v>2109</v>
      </c>
      <c r="BJ11" s="1247">
        <v>8.5399999999999991</v>
      </c>
      <c r="BK11" s="1154">
        <v>17897</v>
      </c>
      <c r="BL11" s="1248">
        <v>72</v>
      </c>
      <c r="BN11" s="933" t="s">
        <v>362</v>
      </c>
      <c r="BO11" s="1579" t="s">
        <v>363</v>
      </c>
      <c r="BP11" s="1848">
        <v>1</v>
      </c>
      <c r="BQ11" s="1853">
        <v>1.0442551174315882</v>
      </c>
      <c r="BR11" s="2268">
        <v>1.032</v>
      </c>
      <c r="BS11" s="1849"/>
      <c r="BT11" s="1850">
        <v>2015</v>
      </c>
      <c r="BU11" s="1162">
        <f t="shared" si="4"/>
        <v>1.0307999999999999</v>
      </c>
      <c r="BV11" s="1163"/>
      <c r="BW11" s="2139">
        <v>0.443</v>
      </c>
      <c r="BX11" s="1165">
        <v>0.45700000000000002</v>
      </c>
      <c r="BY11" s="1166">
        <v>0.69030000000000002</v>
      </c>
      <c r="BZ11" s="1585"/>
      <c r="CA11" s="1561" t="s">
        <v>364</v>
      </c>
      <c r="CB11" s="933" t="s">
        <v>687</v>
      </c>
      <c r="CC11" s="1154">
        <v>30153</v>
      </c>
      <c r="CD11" s="1154">
        <v>31563</v>
      </c>
      <c r="CE11" s="1154">
        <v>32500</v>
      </c>
      <c r="CF11" s="1252">
        <v>31405.333333333332</v>
      </c>
      <c r="CG11" s="1253">
        <v>0.76490000000000002</v>
      </c>
      <c r="CH11" s="1171"/>
      <c r="CI11" s="1254">
        <v>-1094.6666666666679</v>
      </c>
      <c r="CJ11" s="1253">
        <v>-3.3700000000000001E-2</v>
      </c>
      <c r="CL11" s="1575" t="s">
        <v>364</v>
      </c>
      <c r="CM11" s="933" t="s">
        <v>687</v>
      </c>
      <c r="CN11" s="1873" t="s">
        <v>4</v>
      </c>
      <c r="CO11" s="1874"/>
      <c r="CP11" s="1875">
        <v>2109</v>
      </c>
      <c r="CQ11" s="1888">
        <v>4410013</v>
      </c>
      <c r="CR11" s="1888">
        <v>0</v>
      </c>
      <c r="CS11" s="1890">
        <v>4410013</v>
      </c>
      <c r="CT11" s="1891">
        <v>2091.04</v>
      </c>
      <c r="CU11" s="1892"/>
      <c r="CV11" s="1893" t="s">
        <v>4</v>
      </c>
      <c r="CW11" s="1894" t="s">
        <v>4</v>
      </c>
      <c r="CX11" s="1882" t="s">
        <v>4</v>
      </c>
      <c r="CY11" s="1883"/>
      <c r="CZ11" s="1884">
        <v>0.498</v>
      </c>
      <c r="DA11" s="1895" t="s">
        <v>4</v>
      </c>
      <c r="DB11" s="1886"/>
      <c r="DC11" s="1882" t="s">
        <v>4</v>
      </c>
      <c r="DX11" s="2179" t="s">
        <v>358</v>
      </c>
      <c r="DY11" s="2180" t="s">
        <v>358</v>
      </c>
      <c r="DZ11" s="2179" t="s">
        <v>901</v>
      </c>
      <c r="EA11" s="2181" t="s">
        <v>359</v>
      </c>
      <c r="EB11" s="2162">
        <v>1347</v>
      </c>
      <c r="EC11" s="2182"/>
      <c r="ED11" s="2183">
        <v>1347</v>
      </c>
      <c r="EE11" s="2183">
        <v>1347</v>
      </c>
      <c r="EF11" s="2182"/>
      <c r="EG11" s="2184">
        <v>1</v>
      </c>
      <c r="EH11" s="2182"/>
      <c r="EI11" s="2166">
        <v>0</v>
      </c>
      <c r="EJ11" s="2183"/>
      <c r="EK11" s="2183">
        <v>0</v>
      </c>
      <c r="EL11" s="2183">
        <v>0</v>
      </c>
      <c r="EM11" s="2186">
        <v>0</v>
      </c>
      <c r="EN11" s="2186"/>
      <c r="EO11" s="2187"/>
      <c r="ES11" s="2254" t="s">
        <v>364</v>
      </c>
      <c r="ET11" s="2255" t="s">
        <v>365</v>
      </c>
      <c r="EU11" s="2253">
        <v>0</v>
      </c>
    </row>
    <row r="12" spans="1:154" ht="15.75">
      <c r="A12" s="1220" t="s">
        <v>366</v>
      </c>
      <c r="B12" s="1221" t="s">
        <v>367</v>
      </c>
      <c r="C12" s="1117">
        <v>6501</v>
      </c>
      <c r="D12" s="1118">
        <v>6951</v>
      </c>
      <c r="E12" s="1222"/>
      <c r="F12" s="1222">
        <v>6951</v>
      </c>
      <c r="G12" s="1222"/>
      <c r="H12" s="1223">
        <v>6951</v>
      </c>
      <c r="K12" s="907" t="s">
        <v>366</v>
      </c>
      <c r="L12" s="908" t="s">
        <v>367</v>
      </c>
      <c r="M12" s="886">
        <v>4144180568</v>
      </c>
      <c r="N12" s="887">
        <v>262155124</v>
      </c>
      <c r="O12" s="888">
        <f t="shared" si="0"/>
        <v>3882025444</v>
      </c>
      <c r="P12" s="889">
        <v>2010</v>
      </c>
      <c r="Q12" s="882">
        <v>1.0831999999999999</v>
      </c>
      <c r="R12" s="891">
        <f t="shared" si="1"/>
        <v>3583849191</v>
      </c>
      <c r="S12" s="892">
        <f t="shared" si="2"/>
        <v>262155124</v>
      </c>
      <c r="T12" s="893">
        <v>110180819</v>
      </c>
      <c r="U12" s="893">
        <v>1703313661</v>
      </c>
      <c r="V12" s="891">
        <f t="shared" si="3"/>
        <v>5659498795</v>
      </c>
      <c r="X12" s="1561" t="s">
        <v>366</v>
      </c>
      <c r="Y12" s="1562" t="s">
        <v>367</v>
      </c>
      <c r="Z12" s="1807">
        <v>5659498795</v>
      </c>
      <c r="AA12" s="1247">
        <v>37465882.0229</v>
      </c>
      <c r="AB12" s="1802">
        <v>8421788</v>
      </c>
      <c r="AC12" s="1802">
        <v>379088</v>
      </c>
      <c r="AD12" s="1808">
        <v>46266758.0229</v>
      </c>
      <c r="AE12" s="1809">
        <v>6951</v>
      </c>
      <c r="AF12" s="1810">
        <v>6656</v>
      </c>
      <c r="AG12" s="1811">
        <v>1.0896999999999999</v>
      </c>
      <c r="AI12" s="1561" t="s">
        <v>366</v>
      </c>
      <c r="AJ12" s="933" t="s">
        <v>367</v>
      </c>
      <c r="AK12" s="1132">
        <v>46266758.0229</v>
      </c>
      <c r="AL12" s="1133">
        <v>6951</v>
      </c>
      <c r="AM12" s="1242">
        <v>6656</v>
      </c>
      <c r="AN12" s="1236">
        <v>1.0896999999999999</v>
      </c>
      <c r="AO12" s="1234">
        <v>0.29470000000000002</v>
      </c>
      <c r="AP12" s="1235">
        <v>0.92290000000000005</v>
      </c>
      <c r="AQ12" s="1236">
        <v>0.92689999999999995</v>
      </c>
      <c r="AR12" s="1237">
        <v>0.92689999999999995</v>
      </c>
      <c r="AS12" s="1272">
        <v>1761.46</v>
      </c>
      <c r="AT12" s="1261">
        <v>138.92000000000007</v>
      </c>
      <c r="AU12" s="1240">
        <v>965633</v>
      </c>
      <c r="AV12" s="1241">
        <v>1</v>
      </c>
      <c r="AW12" s="1242">
        <v>965633</v>
      </c>
      <c r="BB12" s="1561" t="s">
        <v>366</v>
      </c>
      <c r="BC12" s="1562" t="s">
        <v>688</v>
      </c>
      <c r="BD12" s="1149">
        <v>5659498795</v>
      </c>
      <c r="BE12" s="1150">
        <v>827.19</v>
      </c>
      <c r="BF12" s="1245">
        <v>6841837</v>
      </c>
      <c r="BG12" s="1246">
        <v>0.29470000000000002</v>
      </c>
      <c r="BH12" s="1153"/>
      <c r="BI12" s="1154">
        <v>6951</v>
      </c>
      <c r="BJ12" s="1247">
        <v>8.4</v>
      </c>
      <c r="BK12" s="1154">
        <v>47495</v>
      </c>
      <c r="BL12" s="1248">
        <v>57</v>
      </c>
      <c r="BN12" s="933" t="s">
        <v>364</v>
      </c>
      <c r="BO12" s="1579" t="s">
        <v>365</v>
      </c>
      <c r="BP12" s="1853">
        <v>0.90083478260869565</v>
      </c>
      <c r="BQ12" s="1848">
        <v>0.91461606354810243</v>
      </c>
      <c r="BR12" s="2268">
        <v>0.8992</v>
      </c>
      <c r="BS12" s="1849"/>
      <c r="BT12" s="1850">
        <v>2014</v>
      </c>
      <c r="BU12" s="1162">
        <f t="shared" si="4"/>
        <v>0.90459999999999996</v>
      </c>
      <c r="BV12" s="1163"/>
      <c r="BW12" s="2139">
        <v>0.55000000000000004</v>
      </c>
      <c r="BX12" s="1165">
        <v>0.498</v>
      </c>
      <c r="BY12" s="1166">
        <v>0.75229999999999997</v>
      </c>
      <c r="BZ12" s="1585"/>
      <c r="CA12" s="1561" t="s">
        <v>366</v>
      </c>
      <c r="CB12" s="933" t="s">
        <v>688</v>
      </c>
      <c r="CC12" s="1154">
        <v>37010</v>
      </c>
      <c r="CD12" s="1154">
        <v>37918</v>
      </c>
      <c r="CE12" s="1154">
        <v>38758</v>
      </c>
      <c r="CF12" s="1252">
        <v>37895.333333333336</v>
      </c>
      <c r="CG12" s="1253">
        <v>0.92290000000000005</v>
      </c>
      <c r="CH12" s="1171"/>
      <c r="CI12" s="1254">
        <v>-862.66666666666424</v>
      </c>
      <c r="CJ12" s="1253">
        <v>-2.23E-2</v>
      </c>
      <c r="CL12" s="1575" t="s">
        <v>366</v>
      </c>
      <c r="CM12" s="933" t="s">
        <v>688</v>
      </c>
      <c r="CN12" s="1873">
        <v>0.92689999999999995</v>
      </c>
      <c r="CO12" s="1874"/>
      <c r="CP12" s="1875">
        <v>6951</v>
      </c>
      <c r="CQ12" s="1888">
        <v>14300984</v>
      </c>
      <c r="CR12" s="1888">
        <v>0</v>
      </c>
      <c r="CS12" s="1890">
        <v>14300984</v>
      </c>
      <c r="CT12" s="1891">
        <v>2057.4</v>
      </c>
      <c r="CU12" s="1892"/>
      <c r="CV12" s="1893">
        <v>1761.46</v>
      </c>
      <c r="CW12" s="1894">
        <v>138.92000000000007</v>
      </c>
      <c r="CX12" s="1882">
        <v>1</v>
      </c>
      <c r="CY12" s="1883"/>
      <c r="CZ12" s="1884">
        <v>0.59599999999999997</v>
      </c>
      <c r="DA12" s="1895" t="s">
        <v>4</v>
      </c>
      <c r="DB12" s="1886"/>
      <c r="DC12" s="1882">
        <v>1</v>
      </c>
      <c r="DX12" s="2179" t="s">
        <v>360</v>
      </c>
      <c r="DY12" s="2180" t="s">
        <v>360</v>
      </c>
      <c r="DZ12" s="2179" t="s">
        <v>901</v>
      </c>
      <c r="EA12" s="2181" t="s">
        <v>361</v>
      </c>
      <c r="EB12" s="2162">
        <v>3184</v>
      </c>
      <c r="EC12" s="2182"/>
      <c r="ED12" s="2183">
        <v>3184</v>
      </c>
      <c r="EE12" s="2183">
        <v>3184</v>
      </c>
      <c r="EF12" s="2182"/>
      <c r="EG12" s="2184">
        <v>1</v>
      </c>
      <c r="EH12" s="2182"/>
      <c r="EI12" s="2166">
        <v>1612537</v>
      </c>
      <c r="EJ12" s="2183"/>
      <c r="EK12" s="2183">
        <v>1612537</v>
      </c>
      <c r="EL12" s="2183">
        <v>1612537</v>
      </c>
      <c r="EM12" s="2186">
        <v>0</v>
      </c>
      <c r="EN12" s="2186"/>
      <c r="EO12" s="2187"/>
      <c r="ES12" s="2254" t="s">
        <v>366</v>
      </c>
      <c r="ET12" s="2255" t="s">
        <v>367</v>
      </c>
      <c r="EU12" s="2253">
        <v>903119</v>
      </c>
    </row>
    <row r="13" spans="1:154" ht="15.75">
      <c r="A13" s="1220" t="s">
        <v>368</v>
      </c>
      <c r="B13" s="1221" t="s">
        <v>369</v>
      </c>
      <c r="C13" s="1117">
        <v>2111</v>
      </c>
      <c r="D13" s="1118">
        <v>2193</v>
      </c>
      <c r="E13" s="1222"/>
      <c r="F13" s="1222">
        <v>2193</v>
      </c>
      <c r="G13" s="1222"/>
      <c r="H13" s="1223">
        <v>2193</v>
      </c>
      <c r="K13" s="907" t="s">
        <v>368</v>
      </c>
      <c r="L13" s="908" t="s">
        <v>369</v>
      </c>
      <c r="M13" s="886">
        <v>934642002</v>
      </c>
      <c r="N13" s="887">
        <v>176678512</v>
      </c>
      <c r="O13" s="888">
        <f t="shared" si="0"/>
        <v>757963490</v>
      </c>
      <c r="P13" s="889">
        <v>2012</v>
      </c>
      <c r="Q13" s="882">
        <v>0.97409999999999997</v>
      </c>
      <c r="R13" s="891">
        <f t="shared" si="1"/>
        <v>778116713</v>
      </c>
      <c r="S13" s="892">
        <f t="shared" si="2"/>
        <v>176678512</v>
      </c>
      <c r="T13" s="893">
        <v>60349819</v>
      </c>
      <c r="U13" s="893">
        <v>329168631</v>
      </c>
      <c r="V13" s="891">
        <f t="shared" si="3"/>
        <v>1344313675</v>
      </c>
      <c r="X13" s="1561" t="s">
        <v>368</v>
      </c>
      <c r="Y13" s="1562" t="s">
        <v>369</v>
      </c>
      <c r="Z13" s="1807">
        <v>1344313675</v>
      </c>
      <c r="AA13" s="1247">
        <v>8899356.5285</v>
      </c>
      <c r="AB13" s="1802">
        <v>2306092</v>
      </c>
      <c r="AC13" s="1802">
        <v>85648</v>
      </c>
      <c r="AD13" s="1808">
        <v>11291096.5285</v>
      </c>
      <c r="AE13" s="1809">
        <v>2193</v>
      </c>
      <c r="AF13" s="1810">
        <v>5149</v>
      </c>
      <c r="AG13" s="1811">
        <v>0.84299999999999997</v>
      </c>
      <c r="AI13" s="1561" t="s">
        <v>368</v>
      </c>
      <c r="AJ13" s="933" t="s">
        <v>369</v>
      </c>
      <c r="AK13" s="1132">
        <v>11291096.5285</v>
      </c>
      <c r="AL13" s="1133">
        <v>2193</v>
      </c>
      <c r="AM13" s="1242">
        <v>5149</v>
      </c>
      <c r="AN13" s="1236">
        <v>0.84299999999999997</v>
      </c>
      <c r="AO13" s="1234">
        <v>8.2799999999999999E-2</v>
      </c>
      <c r="AP13" s="1235">
        <v>0.77200000000000002</v>
      </c>
      <c r="AQ13" s="1236">
        <v>0.73150000000000004</v>
      </c>
      <c r="AR13" s="1237">
        <v>0.73150000000000004</v>
      </c>
      <c r="AS13" s="1272">
        <v>1390.13</v>
      </c>
      <c r="AT13" s="1261">
        <v>510.25</v>
      </c>
      <c r="AU13" s="1240">
        <v>1118978</v>
      </c>
      <c r="AV13" s="1241">
        <v>1</v>
      </c>
      <c r="AW13" s="1242">
        <v>1118978</v>
      </c>
      <c r="BB13" s="1561" t="s">
        <v>368</v>
      </c>
      <c r="BC13" s="1562" t="s">
        <v>689</v>
      </c>
      <c r="BD13" s="1149">
        <v>1344313675</v>
      </c>
      <c r="BE13" s="1150">
        <v>699.27</v>
      </c>
      <c r="BF13" s="1245">
        <v>1922453</v>
      </c>
      <c r="BG13" s="1246">
        <v>8.2799999999999999E-2</v>
      </c>
      <c r="BH13" s="1153"/>
      <c r="BI13" s="1154">
        <v>2193</v>
      </c>
      <c r="BJ13" s="1247">
        <v>3.14</v>
      </c>
      <c r="BK13" s="1154">
        <v>19828</v>
      </c>
      <c r="BL13" s="1248">
        <v>28</v>
      </c>
      <c r="BN13" s="933" t="s">
        <v>366</v>
      </c>
      <c r="BO13" s="1579" t="s">
        <v>367</v>
      </c>
      <c r="BP13" s="1848">
        <v>1.2252125</v>
      </c>
      <c r="BQ13" s="1848">
        <v>1.0614392727272728</v>
      </c>
      <c r="BR13" s="2268">
        <v>1.0504</v>
      </c>
      <c r="BS13" s="1849"/>
      <c r="BT13" s="1850">
        <v>2010</v>
      </c>
      <c r="BU13" s="1162">
        <f t="shared" si="4"/>
        <v>1.0831999999999999</v>
      </c>
      <c r="BV13" s="1163"/>
      <c r="BW13" s="2139">
        <v>0.55000000000000004</v>
      </c>
      <c r="BX13" s="1165">
        <v>0.59599999999999997</v>
      </c>
      <c r="BY13" s="1166">
        <v>0.90029999999999999</v>
      </c>
      <c r="BZ13" s="1585"/>
      <c r="CA13" s="1561" t="s">
        <v>368</v>
      </c>
      <c r="CB13" s="933" t="s">
        <v>689</v>
      </c>
      <c r="CC13" s="1154">
        <v>30993</v>
      </c>
      <c r="CD13" s="1154">
        <v>31582</v>
      </c>
      <c r="CE13" s="1154">
        <v>32516</v>
      </c>
      <c r="CF13" s="1252">
        <v>31697</v>
      </c>
      <c r="CG13" s="1253">
        <v>0.77200000000000002</v>
      </c>
      <c r="CH13" s="1171"/>
      <c r="CI13" s="1254">
        <v>-819</v>
      </c>
      <c r="CJ13" s="1253">
        <v>-2.52E-2</v>
      </c>
      <c r="CL13" s="1575" t="s">
        <v>368</v>
      </c>
      <c r="CM13" s="933" t="s">
        <v>689</v>
      </c>
      <c r="CN13" s="1873">
        <v>0.73150000000000004</v>
      </c>
      <c r="CO13" s="1874"/>
      <c r="CP13" s="1875">
        <v>2193</v>
      </c>
      <c r="CQ13" s="1888">
        <v>3103000</v>
      </c>
      <c r="CR13" s="1896">
        <v>0</v>
      </c>
      <c r="CS13" s="1890">
        <v>3103000</v>
      </c>
      <c r="CT13" s="1891">
        <v>1414.96</v>
      </c>
      <c r="CU13" s="1892"/>
      <c r="CV13" s="1893">
        <v>1390.13</v>
      </c>
      <c r="CW13" s="1894">
        <v>510.25</v>
      </c>
      <c r="CX13" s="1882">
        <v>1</v>
      </c>
      <c r="CY13" s="1883"/>
      <c r="CZ13" s="1884">
        <v>0.80900000000000005</v>
      </c>
      <c r="DA13" s="1895">
        <v>1</v>
      </c>
      <c r="DB13" s="1886"/>
      <c r="DC13" s="1882">
        <v>1</v>
      </c>
      <c r="DX13" s="2179" t="s">
        <v>362</v>
      </c>
      <c r="DY13" s="2180" t="s">
        <v>362</v>
      </c>
      <c r="DZ13" s="2179" t="s">
        <v>901</v>
      </c>
      <c r="EA13" s="2181" t="s">
        <v>363</v>
      </c>
      <c r="EB13" s="2162">
        <v>2980</v>
      </c>
      <c r="EC13" s="2182"/>
      <c r="ED13" s="2183">
        <v>2980</v>
      </c>
      <c r="EE13" s="2183">
        <v>2980</v>
      </c>
      <c r="EF13" s="2182"/>
      <c r="EG13" s="2184">
        <v>1</v>
      </c>
      <c r="EH13" s="2182"/>
      <c r="EI13" s="2166">
        <v>0</v>
      </c>
      <c r="EJ13" s="2183"/>
      <c r="EK13" s="2183">
        <v>0</v>
      </c>
      <c r="EL13" s="2183">
        <v>0</v>
      </c>
      <c r="EM13" s="2186">
        <v>0</v>
      </c>
      <c r="EN13" s="2186"/>
      <c r="EO13" s="2187"/>
      <c r="ES13" s="2254" t="s">
        <v>368</v>
      </c>
      <c r="ET13" s="2255" t="s">
        <v>369</v>
      </c>
      <c r="EU13" s="2253">
        <v>1077138</v>
      </c>
    </row>
    <row r="14" spans="1:154" ht="15.75">
      <c r="A14" s="1220" t="s">
        <v>370</v>
      </c>
      <c r="B14" s="1221" t="s">
        <v>371</v>
      </c>
      <c r="C14" s="1117">
        <v>4136</v>
      </c>
      <c r="D14" s="1118">
        <v>4895</v>
      </c>
      <c r="E14" s="1222"/>
      <c r="F14" s="1222">
        <v>4895</v>
      </c>
      <c r="G14" s="1222"/>
      <c r="H14" s="1223">
        <v>4895</v>
      </c>
      <c r="K14" s="907" t="s">
        <v>370</v>
      </c>
      <c r="L14" s="908" t="s">
        <v>371</v>
      </c>
      <c r="M14" s="886">
        <v>1921570680</v>
      </c>
      <c r="N14" s="887">
        <v>182243528</v>
      </c>
      <c r="O14" s="888">
        <f t="shared" si="0"/>
        <v>1739327152</v>
      </c>
      <c r="P14" s="889">
        <v>2015</v>
      </c>
      <c r="Q14" s="882">
        <v>1.0006999999999999</v>
      </c>
      <c r="R14" s="891">
        <f t="shared" si="1"/>
        <v>1738110475</v>
      </c>
      <c r="S14" s="892">
        <f t="shared" si="2"/>
        <v>182243528</v>
      </c>
      <c r="T14" s="893">
        <v>159144661</v>
      </c>
      <c r="U14" s="893">
        <v>708958569</v>
      </c>
      <c r="V14" s="891">
        <f t="shared" si="3"/>
        <v>2788457233</v>
      </c>
      <c r="X14" s="1561" t="s">
        <v>370</v>
      </c>
      <c r="Y14" s="1562" t="s">
        <v>371</v>
      </c>
      <c r="Z14" s="1807">
        <v>2788457233</v>
      </c>
      <c r="AA14" s="1247">
        <v>18459586.882460002</v>
      </c>
      <c r="AB14" s="1802">
        <v>5787097</v>
      </c>
      <c r="AC14" s="1802">
        <v>159887</v>
      </c>
      <c r="AD14" s="1808">
        <v>24406570.882460002</v>
      </c>
      <c r="AE14" s="1809">
        <v>4895</v>
      </c>
      <c r="AF14" s="1810">
        <v>4986</v>
      </c>
      <c r="AG14" s="1811">
        <v>0.81630000000000003</v>
      </c>
      <c r="AI14" s="1561" t="s">
        <v>370</v>
      </c>
      <c r="AJ14" s="933" t="s">
        <v>371</v>
      </c>
      <c r="AK14" s="1132">
        <v>24406570.882460002</v>
      </c>
      <c r="AL14" s="1133">
        <v>4895</v>
      </c>
      <c r="AM14" s="1242">
        <v>4986</v>
      </c>
      <c r="AN14" s="1236">
        <v>0.81630000000000003</v>
      </c>
      <c r="AO14" s="1234">
        <v>0.13739999999999999</v>
      </c>
      <c r="AP14" s="1235">
        <v>0.7974</v>
      </c>
      <c r="AQ14" s="1236">
        <v>0.73890000000000011</v>
      </c>
      <c r="AR14" s="1237">
        <v>0.73890000000000011</v>
      </c>
      <c r="AS14" s="1272">
        <v>1404.19</v>
      </c>
      <c r="AT14" s="1261">
        <v>496.19000000000005</v>
      </c>
      <c r="AU14" s="1240">
        <v>2428850</v>
      </c>
      <c r="AV14" s="1241">
        <v>1</v>
      </c>
      <c r="AW14" s="1242">
        <v>2428850</v>
      </c>
      <c r="BB14" s="1561" t="s">
        <v>370</v>
      </c>
      <c r="BC14" s="1562" t="s">
        <v>690</v>
      </c>
      <c r="BD14" s="1149">
        <v>2788457233</v>
      </c>
      <c r="BE14" s="1150">
        <v>874.33</v>
      </c>
      <c r="BF14" s="1245">
        <v>3189250</v>
      </c>
      <c r="BG14" s="1246">
        <v>0.13739999999999999</v>
      </c>
      <c r="BH14" s="1153"/>
      <c r="BI14" s="1154">
        <v>4895</v>
      </c>
      <c r="BJ14" s="1247">
        <v>5.6</v>
      </c>
      <c r="BK14" s="1154">
        <v>34719</v>
      </c>
      <c r="BL14" s="1248">
        <v>40</v>
      </c>
      <c r="BN14" s="933" t="s">
        <v>368</v>
      </c>
      <c r="BO14" s="1579" t="s">
        <v>369</v>
      </c>
      <c r="BP14" s="1848">
        <v>0.97099454545454544</v>
      </c>
      <c r="BQ14" s="1848">
        <v>0.98248333333333338</v>
      </c>
      <c r="BR14" s="2268">
        <v>0.96950000000000003</v>
      </c>
      <c r="BS14" s="1849"/>
      <c r="BT14" s="1850">
        <v>2012</v>
      </c>
      <c r="BU14" s="1162">
        <f t="shared" si="4"/>
        <v>0.97409999999999997</v>
      </c>
      <c r="BV14" s="1163"/>
      <c r="BW14" s="2139">
        <v>0.83</v>
      </c>
      <c r="BX14" s="1165">
        <v>0.80900000000000005</v>
      </c>
      <c r="BY14" s="1166">
        <v>1.2221</v>
      </c>
      <c r="BZ14" s="1585"/>
      <c r="CA14" s="1561" t="s">
        <v>370</v>
      </c>
      <c r="CB14" s="933" t="s">
        <v>690</v>
      </c>
      <c r="CC14" s="1154">
        <v>31865</v>
      </c>
      <c r="CD14" s="1154">
        <v>32848</v>
      </c>
      <c r="CE14" s="1154">
        <v>33508</v>
      </c>
      <c r="CF14" s="1252">
        <v>32740.333333333332</v>
      </c>
      <c r="CG14" s="1253">
        <v>0.7974</v>
      </c>
      <c r="CH14" s="1171"/>
      <c r="CI14" s="1254">
        <v>-767.66666666666788</v>
      </c>
      <c r="CJ14" s="1253">
        <v>-2.29E-2</v>
      </c>
      <c r="CL14" s="1575" t="s">
        <v>370</v>
      </c>
      <c r="CM14" s="933" t="s">
        <v>690</v>
      </c>
      <c r="CN14" s="1873">
        <v>0.73890000000000011</v>
      </c>
      <c r="CO14" s="1874"/>
      <c r="CP14" s="1875">
        <v>4895</v>
      </c>
      <c r="CQ14" s="1888">
        <v>6700245</v>
      </c>
      <c r="CR14" s="1888">
        <v>0</v>
      </c>
      <c r="CS14" s="1890">
        <v>6700245</v>
      </c>
      <c r="CT14" s="1891">
        <v>1368.79</v>
      </c>
      <c r="CU14" s="1892"/>
      <c r="CV14" s="1893">
        <v>1404.19</v>
      </c>
      <c r="CW14" s="1894">
        <v>496.19000000000005</v>
      </c>
      <c r="CX14" s="1882">
        <v>0.97499999999999998</v>
      </c>
      <c r="CY14" s="1883"/>
      <c r="CZ14" s="1884">
        <v>0.82099999999999995</v>
      </c>
      <c r="DA14" s="1895">
        <v>1</v>
      </c>
      <c r="DB14" s="1886"/>
      <c r="DC14" s="1882">
        <v>1</v>
      </c>
      <c r="DX14" s="2159" t="s">
        <v>364</v>
      </c>
      <c r="DY14" s="2160" t="s">
        <v>364</v>
      </c>
      <c r="DZ14" s="2159" t="s">
        <v>901</v>
      </c>
      <c r="EA14" s="2161" t="s">
        <v>365</v>
      </c>
      <c r="EB14" s="2162">
        <v>1926</v>
      </c>
      <c r="EC14" s="2163"/>
      <c r="ED14" s="2164">
        <v>1926</v>
      </c>
      <c r="EE14" s="2164"/>
      <c r="EF14" s="2163"/>
      <c r="EG14" s="2165">
        <v>0.91322901849217641</v>
      </c>
      <c r="EH14" s="2163"/>
      <c r="EI14" s="2166">
        <v>0</v>
      </c>
      <c r="EJ14" s="2164"/>
      <c r="EK14" s="2164">
        <v>0</v>
      </c>
      <c r="EL14" s="2164">
        <v>0</v>
      </c>
      <c r="EM14" s="2167">
        <v>0</v>
      </c>
      <c r="EN14" s="2167"/>
      <c r="EO14" s="2168"/>
      <c r="ES14" s="2254" t="s">
        <v>370</v>
      </c>
      <c r="ET14" s="2255" t="s">
        <v>371</v>
      </c>
      <c r="EU14" s="2253">
        <v>2052242</v>
      </c>
    </row>
    <row r="15" spans="1:154" ht="15.75">
      <c r="A15" s="1220" t="s">
        <v>372</v>
      </c>
      <c r="B15" s="1221" t="s">
        <v>373</v>
      </c>
      <c r="C15" s="1117">
        <v>12803</v>
      </c>
      <c r="D15" s="1118">
        <v>14325</v>
      </c>
      <c r="E15" s="1222"/>
      <c r="F15" s="1222">
        <v>14325</v>
      </c>
      <c r="G15" s="1222"/>
      <c r="H15" s="1223">
        <v>14325</v>
      </c>
      <c r="K15" s="907" t="s">
        <v>372</v>
      </c>
      <c r="L15" s="908" t="s">
        <v>373</v>
      </c>
      <c r="M15" s="886">
        <v>21307551497</v>
      </c>
      <c r="N15" s="887">
        <v>104240480</v>
      </c>
      <c r="O15" s="888">
        <f t="shared" si="0"/>
        <v>21203311017</v>
      </c>
      <c r="P15" s="889">
        <v>2015</v>
      </c>
      <c r="Q15" s="882">
        <v>0.96819999999999995</v>
      </c>
      <c r="R15" s="891">
        <f t="shared" si="1"/>
        <v>21899722182</v>
      </c>
      <c r="S15" s="892">
        <f t="shared" si="2"/>
        <v>104240480</v>
      </c>
      <c r="T15" s="893">
        <v>1665146031</v>
      </c>
      <c r="U15" s="893">
        <v>2021631937</v>
      </c>
      <c r="V15" s="891">
        <f t="shared" si="3"/>
        <v>25690740630</v>
      </c>
      <c r="X15" s="1561" t="s">
        <v>372</v>
      </c>
      <c r="Y15" s="1562" t="s">
        <v>373</v>
      </c>
      <c r="Z15" s="1807">
        <v>25690740630</v>
      </c>
      <c r="AA15" s="1247">
        <v>170072702.97060001</v>
      </c>
      <c r="AB15" s="1802">
        <v>22022173</v>
      </c>
      <c r="AC15" s="1802">
        <v>326722</v>
      </c>
      <c r="AD15" s="1808">
        <v>192421597.97060001</v>
      </c>
      <c r="AE15" s="1809">
        <v>14325</v>
      </c>
      <c r="AF15" s="1810">
        <v>13433</v>
      </c>
      <c r="AG15" s="1811">
        <v>2.1991999999999998</v>
      </c>
      <c r="AI15" s="1561" t="s">
        <v>372</v>
      </c>
      <c r="AJ15" s="933" t="s">
        <v>373</v>
      </c>
      <c r="AK15" s="1132">
        <v>192421597.97060001</v>
      </c>
      <c r="AL15" s="1133">
        <v>14325</v>
      </c>
      <c r="AM15" s="1242">
        <v>13433</v>
      </c>
      <c r="AN15" s="1236">
        <v>2.1991999999999998</v>
      </c>
      <c r="AO15" s="1234">
        <v>1.3067</v>
      </c>
      <c r="AP15" s="1235">
        <v>0.90280000000000005</v>
      </c>
      <c r="AQ15" s="1236">
        <v>1.4618000000000002</v>
      </c>
      <c r="AR15" s="1237" t="s">
        <v>4</v>
      </c>
      <c r="AS15" s="1272" t="s">
        <v>4</v>
      </c>
      <c r="AT15" s="1261" t="s">
        <v>4</v>
      </c>
      <c r="AU15" s="1240">
        <v>0</v>
      </c>
      <c r="AV15" s="1241" t="s">
        <v>4</v>
      </c>
      <c r="AW15" s="1242">
        <v>0</v>
      </c>
      <c r="BB15" s="1561" t="s">
        <v>372</v>
      </c>
      <c r="BC15" s="1562" t="s">
        <v>691</v>
      </c>
      <c r="BD15" s="1149">
        <v>25690740630</v>
      </c>
      <c r="BE15" s="1150">
        <v>846.97</v>
      </c>
      <c r="BF15" s="1245">
        <v>30332527</v>
      </c>
      <c r="BG15" s="1246">
        <v>1.3067</v>
      </c>
      <c r="BH15" s="1153"/>
      <c r="BI15" s="1154">
        <v>14325</v>
      </c>
      <c r="BJ15" s="1247">
        <v>16.91</v>
      </c>
      <c r="BK15" s="1154">
        <v>127290</v>
      </c>
      <c r="BL15" s="1248">
        <v>150</v>
      </c>
      <c r="BN15" s="933" t="s">
        <v>370</v>
      </c>
      <c r="BO15" s="1579" t="s">
        <v>371</v>
      </c>
      <c r="BP15" s="1848">
        <v>1.0024999999999999</v>
      </c>
      <c r="BQ15" s="1853">
        <v>0.99941666666666662</v>
      </c>
      <c r="BR15" s="2268">
        <v>1.0009000000000001</v>
      </c>
      <c r="BS15" s="1849"/>
      <c r="BT15" s="1850">
        <v>2015</v>
      </c>
      <c r="BU15" s="1162">
        <f t="shared" si="4"/>
        <v>1.0006999999999999</v>
      </c>
      <c r="BV15" s="1163"/>
      <c r="BW15" s="2139">
        <v>0.82</v>
      </c>
      <c r="BX15" s="1165">
        <v>0.82099999999999995</v>
      </c>
      <c r="BY15" s="1166">
        <v>1.2402</v>
      </c>
      <c r="BZ15" s="1585"/>
      <c r="CA15" s="1561" t="s">
        <v>372</v>
      </c>
      <c r="CB15" s="933" t="s">
        <v>691</v>
      </c>
      <c r="CC15" s="1154">
        <v>35694</v>
      </c>
      <c r="CD15" s="1154">
        <v>37542</v>
      </c>
      <c r="CE15" s="1154">
        <v>37971</v>
      </c>
      <c r="CF15" s="1252">
        <v>37069</v>
      </c>
      <c r="CG15" s="1253">
        <v>0.90280000000000005</v>
      </c>
      <c r="CH15" s="1171"/>
      <c r="CI15" s="1254">
        <v>-902</v>
      </c>
      <c r="CJ15" s="1253">
        <v>-2.3800000000000002E-2</v>
      </c>
      <c r="CL15" s="1575" t="s">
        <v>372</v>
      </c>
      <c r="CM15" s="933" t="s">
        <v>691</v>
      </c>
      <c r="CN15" s="1873" t="s">
        <v>4</v>
      </c>
      <c r="CO15" s="1874"/>
      <c r="CP15" s="1875">
        <v>14325</v>
      </c>
      <c r="CQ15" s="1888">
        <v>35410920</v>
      </c>
      <c r="CR15" s="1888">
        <v>0</v>
      </c>
      <c r="CS15" s="1890">
        <v>35410920</v>
      </c>
      <c r="CT15" s="1891">
        <v>2471.9699999999998</v>
      </c>
      <c r="CU15" s="1892"/>
      <c r="CV15" s="1893" t="s">
        <v>4</v>
      </c>
      <c r="CW15" s="1894" t="s">
        <v>4</v>
      </c>
      <c r="CX15" s="1882" t="s">
        <v>4</v>
      </c>
      <c r="CY15" s="1883"/>
      <c r="CZ15" s="1884">
        <v>0.47</v>
      </c>
      <c r="DA15" s="1895" t="s">
        <v>4</v>
      </c>
      <c r="DB15" s="1886"/>
      <c r="DC15" s="1882" t="s">
        <v>4</v>
      </c>
      <c r="DX15" s="2159" t="s">
        <v>364</v>
      </c>
      <c r="DY15" s="2160" t="s">
        <v>13</v>
      </c>
      <c r="DZ15" s="2159" t="s">
        <v>8</v>
      </c>
      <c r="EA15" s="2161" t="s">
        <v>14</v>
      </c>
      <c r="EB15" s="2162">
        <v>34</v>
      </c>
      <c r="EC15" s="2163"/>
      <c r="ED15" s="2164">
        <v>34</v>
      </c>
      <c r="EE15" s="2164"/>
      <c r="EF15" s="2163"/>
      <c r="EG15" s="2165">
        <v>1.6121384542437174E-2</v>
      </c>
      <c r="EH15" s="2163"/>
      <c r="EI15" s="2166">
        <v>0</v>
      </c>
      <c r="EJ15" s="2164"/>
      <c r="EK15" s="2164">
        <v>0</v>
      </c>
      <c r="EL15" s="2169"/>
      <c r="EM15" s="2167"/>
      <c r="EN15" s="2167"/>
      <c r="EO15" s="2168"/>
      <c r="ES15" s="2254" t="s">
        <v>372</v>
      </c>
      <c r="ET15" s="2255" t="s">
        <v>373</v>
      </c>
      <c r="EU15" s="2253">
        <v>0</v>
      </c>
    </row>
    <row r="16" spans="1:154" ht="15.75">
      <c r="A16" s="1220" t="s">
        <v>374</v>
      </c>
      <c r="B16" s="1221" t="s">
        <v>375</v>
      </c>
      <c r="C16" s="1117">
        <v>23683</v>
      </c>
      <c r="D16" s="1118">
        <v>30892</v>
      </c>
      <c r="E16" s="1222"/>
      <c r="F16" s="1222">
        <v>30892</v>
      </c>
      <c r="G16" s="1222"/>
      <c r="H16" s="1223">
        <v>30892</v>
      </c>
      <c r="K16" s="907" t="s">
        <v>374</v>
      </c>
      <c r="L16" s="908" t="s">
        <v>375</v>
      </c>
      <c r="M16" s="886">
        <v>31252158973</v>
      </c>
      <c r="N16" s="887">
        <v>353924208</v>
      </c>
      <c r="O16" s="888">
        <f t="shared" si="0"/>
        <v>30898234765</v>
      </c>
      <c r="P16" s="889">
        <v>2017</v>
      </c>
      <c r="Q16" s="882">
        <v>0.98730000000000007</v>
      </c>
      <c r="R16" s="891">
        <f t="shared" si="1"/>
        <v>31295690028</v>
      </c>
      <c r="S16" s="892">
        <f t="shared" si="2"/>
        <v>353924208</v>
      </c>
      <c r="T16" s="893">
        <v>613635093</v>
      </c>
      <c r="U16" s="893">
        <v>4091152453</v>
      </c>
      <c r="V16" s="891">
        <f t="shared" si="3"/>
        <v>36354401782</v>
      </c>
      <c r="X16" s="1561" t="s">
        <v>374</v>
      </c>
      <c r="Y16" s="1562" t="s">
        <v>375</v>
      </c>
      <c r="Z16" s="1807">
        <v>36354401782</v>
      </c>
      <c r="AA16" s="1247">
        <v>240666139.79684001</v>
      </c>
      <c r="AB16" s="1802">
        <v>82675029</v>
      </c>
      <c r="AC16" s="1802">
        <v>1063393</v>
      </c>
      <c r="AD16" s="1808">
        <v>324404561.79684001</v>
      </c>
      <c r="AE16" s="1809">
        <v>30892</v>
      </c>
      <c r="AF16" s="1810">
        <v>10501</v>
      </c>
      <c r="AG16" s="1811">
        <v>1.7192000000000001</v>
      </c>
      <c r="AI16" s="1561" t="s">
        <v>374</v>
      </c>
      <c r="AJ16" s="933" t="s">
        <v>375</v>
      </c>
      <c r="AK16" s="1132">
        <v>324404561.79684001</v>
      </c>
      <c r="AL16" s="1133">
        <v>30892</v>
      </c>
      <c r="AM16" s="1242">
        <v>10501</v>
      </c>
      <c r="AN16" s="1236">
        <v>1.7192000000000001</v>
      </c>
      <c r="AO16" s="1234">
        <v>2.3849</v>
      </c>
      <c r="AP16" s="1235">
        <v>1.0172000000000001</v>
      </c>
      <c r="AQ16" s="1236">
        <v>1.4347999999999999</v>
      </c>
      <c r="AR16" s="1237" t="s">
        <v>4</v>
      </c>
      <c r="AS16" s="1272" t="s">
        <v>4</v>
      </c>
      <c r="AT16" s="1261" t="s">
        <v>4</v>
      </c>
      <c r="AU16" s="1240">
        <v>0</v>
      </c>
      <c r="AV16" s="1241" t="s">
        <v>4</v>
      </c>
      <c r="AW16" s="1242">
        <v>0</v>
      </c>
      <c r="BB16" s="1561" t="s">
        <v>374</v>
      </c>
      <c r="BC16" s="1562" t="s">
        <v>692</v>
      </c>
      <c r="BD16" s="1149">
        <v>36354401782</v>
      </c>
      <c r="BE16" s="1150">
        <v>656.67</v>
      </c>
      <c r="BF16" s="1245">
        <v>55361752</v>
      </c>
      <c r="BG16" s="1246">
        <v>2.3849</v>
      </c>
      <c r="BH16" s="1153"/>
      <c r="BI16" s="1154">
        <v>30892</v>
      </c>
      <c r="BJ16" s="1247">
        <v>47.04</v>
      </c>
      <c r="BK16" s="1154">
        <v>257495</v>
      </c>
      <c r="BL16" s="1248">
        <v>392</v>
      </c>
      <c r="BN16" s="933" t="s">
        <v>372</v>
      </c>
      <c r="BO16" s="1579" t="s">
        <v>373</v>
      </c>
      <c r="BP16" s="1848">
        <v>0.99058823529411766</v>
      </c>
      <c r="BQ16" s="1853">
        <v>0.97516363636363634</v>
      </c>
      <c r="BR16" s="2268">
        <v>0.95599999999999996</v>
      </c>
      <c r="BS16" s="1849"/>
      <c r="BT16" s="1850">
        <v>2015</v>
      </c>
      <c r="BU16" s="1162">
        <f t="shared" si="4"/>
        <v>0.96819999999999995</v>
      </c>
      <c r="BV16" s="1163"/>
      <c r="BW16" s="2139">
        <v>0.48499999999999999</v>
      </c>
      <c r="BX16" s="1165">
        <v>0.47</v>
      </c>
      <c r="BY16" s="1166">
        <v>0.71</v>
      </c>
      <c r="BZ16" s="1585"/>
      <c r="CA16" s="1561" t="s">
        <v>374</v>
      </c>
      <c r="CB16" s="933" t="s">
        <v>692</v>
      </c>
      <c r="CC16" s="1154">
        <v>39770</v>
      </c>
      <c r="CD16" s="1154">
        <v>42293</v>
      </c>
      <c r="CE16" s="1154">
        <v>43232</v>
      </c>
      <c r="CF16" s="1252">
        <v>41765</v>
      </c>
      <c r="CG16" s="1253">
        <v>1.0172000000000001</v>
      </c>
      <c r="CH16" s="1171"/>
      <c r="CI16" s="1254">
        <v>-1467</v>
      </c>
      <c r="CJ16" s="1253">
        <v>-3.39E-2</v>
      </c>
      <c r="CL16" s="1575" t="s">
        <v>374</v>
      </c>
      <c r="CM16" s="933" t="s">
        <v>692</v>
      </c>
      <c r="CN16" s="1873" t="s">
        <v>4</v>
      </c>
      <c r="CO16" s="1874"/>
      <c r="CP16" s="1875">
        <v>30892</v>
      </c>
      <c r="CQ16" s="1888">
        <v>69323300</v>
      </c>
      <c r="CR16" s="1888">
        <v>8220247</v>
      </c>
      <c r="CS16" s="1890">
        <v>77543547</v>
      </c>
      <c r="CT16" s="1891">
        <v>2510.15</v>
      </c>
      <c r="CU16" s="1892"/>
      <c r="CV16" s="1893" t="s">
        <v>4</v>
      </c>
      <c r="CW16" s="1894" t="s">
        <v>4</v>
      </c>
      <c r="CX16" s="1882" t="s">
        <v>4</v>
      </c>
      <c r="CY16" s="1883"/>
      <c r="CZ16" s="1884">
        <v>0.53200000000000003</v>
      </c>
      <c r="DA16" s="1895" t="s">
        <v>4</v>
      </c>
      <c r="DB16" s="1886"/>
      <c r="DC16" s="1882" t="s">
        <v>4</v>
      </c>
      <c r="DX16" s="2170" t="s">
        <v>364</v>
      </c>
      <c r="DY16" s="2171" t="s">
        <v>15</v>
      </c>
      <c r="DZ16" s="2170" t="s">
        <v>8</v>
      </c>
      <c r="EA16" s="2172" t="s">
        <v>1411</v>
      </c>
      <c r="EB16" s="2162">
        <v>149</v>
      </c>
      <c r="EC16" s="2173"/>
      <c r="ED16" s="2174">
        <v>149</v>
      </c>
      <c r="EE16" s="2174">
        <v>2109</v>
      </c>
      <c r="EF16" s="2173"/>
      <c r="EG16" s="2175">
        <v>7.0649596965386433E-2</v>
      </c>
      <c r="EH16" s="2173"/>
      <c r="EI16" s="2166">
        <v>0</v>
      </c>
      <c r="EJ16" s="2174"/>
      <c r="EK16" s="2174">
        <v>0</v>
      </c>
      <c r="EL16" s="2176"/>
      <c r="EM16" s="2177"/>
      <c r="EN16" s="2177"/>
      <c r="EO16" s="2178"/>
      <c r="ES16" s="2254" t="s">
        <v>374</v>
      </c>
      <c r="ET16" s="2255" t="s">
        <v>375</v>
      </c>
      <c r="EU16" s="2253">
        <v>0</v>
      </c>
    </row>
    <row r="17" spans="1:151" ht="15.75">
      <c r="A17" s="1220" t="s">
        <v>376</v>
      </c>
      <c r="B17" s="1221" t="s">
        <v>377</v>
      </c>
      <c r="C17" s="1117">
        <v>11895</v>
      </c>
      <c r="D17" s="1118">
        <v>12292</v>
      </c>
      <c r="E17" s="1222"/>
      <c r="F17" s="1222">
        <v>12292</v>
      </c>
      <c r="G17" s="1222"/>
      <c r="H17" s="1223">
        <v>12292</v>
      </c>
      <c r="K17" s="907" t="s">
        <v>376</v>
      </c>
      <c r="L17" s="908" t="s">
        <v>377</v>
      </c>
      <c r="M17" s="886">
        <v>5058317616</v>
      </c>
      <c r="N17" s="887">
        <v>78435345</v>
      </c>
      <c r="O17" s="888">
        <f t="shared" si="0"/>
        <v>4979882271</v>
      </c>
      <c r="P17" s="889">
        <v>2013</v>
      </c>
      <c r="Q17" s="882">
        <v>0.95630000000000004</v>
      </c>
      <c r="R17" s="891">
        <f t="shared" si="1"/>
        <v>5207447737</v>
      </c>
      <c r="S17" s="892">
        <f t="shared" si="2"/>
        <v>78435345</v>
      </c>
      <c r="T17" s="893">
        <v>262245785</v>
      </c>
      <c r="U17" s="893">
        <v>1279343496</v>
      </c>
      <c r="V17" s="891">
        <f t="shared" si="3"/>
        <v>6827472363</v>
      </c>
      <c r="X17" s="1561" t="s">
        <v>376</v>
      </c>
      <c r="Y17" s="1562" t="s">
        <v>377</v>
      </c>
      <c r="Z17" s="1807">
        <v>6827472363</v>
      </c>
      <c r="AA17" s="1247">
        <v>45197867.043059997</v>
      </c>
      <c r="AB17" s="1802">
        <v>13169185</v>
      </c>
      <c r="AC17" s="1802">
        <v>406278</v>
      </c>
      <c r="AD17" s="1808">
        <v>58773330.043059997</v>
      </c>
      <c r="AE17" s="1809">
        <v>12292</v>
      </c>
      <c r="AF17" s="1810">
        <v>4781</v>
      </c>
      <c r="AG17" s="1811">
        <v>0.78269999999999995</v>
      </c>
      <c r="AI17" s="1561" t="s">
        <v>376</v>
      </c>
      <c r="AJ17" s="933" t="s">
        <v>377</v>
      </c>
      <c r="AK17" s="1132">
        <v>58773330.043059997</v>
      </c>
      <c r="AL17" s="1133">
        <v>12292</v>
      </c>
      <c r="AM17" s="1242">
        <v>4781</v>
      </c>
      <c r="AN17" s="1236">
        <v>0.78269999999999995</v>
      </c>
      <c r="AO17" s="1234">
        <v>0.57999999999999996</v>
      </c>
      <c r="AP17" s="1235">
        <v>0.76870000000000005</v>
      </c>
      <c r="AQ17" s="1236">
        <v>0.75550000000000006</v>
      </c>
      <c r="AR17" s="1237">
        <v>0.75550000000000006</v>
      </c>
      <c r="AS17" s="1272">
        <v>1435.74</v>
      </c>
      <c r="AT17" s="1261">
        <v>464.6400000000001</v>
      </c>
      <c r="AU17" s="1240">
        <v>5711355</v>
      </c>
      <c r="AV17" s="1241">
        <v>1</v>
      </c>
      <c r="AW17" s="1242">
        <v>5711355</v>
      </c>
      <c r="BB17" s="1561" t="s">
        <v>376</v>
      </c>
      <c r="BC17" s="1562" t="s">
        <v>693</v>
      </c>
      <c r="BD17" s="1149">
        <v>6827472363</v>
      </c>
      <c r="BE17" s="1150">
        <v>507.1</v>
      </c>
      <c r="BF17" s="1245">
        <v>13463759</v>
      </c>
      <c r="BG17" s="1246">
        <v>0.57999999999999996</v>
      </c>
      <c r="BH17" s="1153"/>
      <c r="BI17" s="1154">
        <v>12292</v>
      </c>
      <c r="BJ17" s="1247">
        <v>24.24</v>
      </c>
      <c r="BK17" s="1154">
        <v>89836</v>
      </c>
      <c r="BL17" s="1248">
        <v>177</v>
      </c>
      <c r="BN17" s="933" t="s">
        <v>374</v>
      </c>
      <c r="BO17" s="1579" t="s">
        <v>375</v>
      </c>
      <c r="BP17" s="1848">
        <v>0.9</v>
      </c>
      <c r="BQ17" s="1848">
        <v>0.84552287581699348</v>
      </c>
      <c r="BR17" s="2266">
        <v>0.98730000000000007</v>
      </c>
      <c r="BS17" s="1849"/>
      <c r="BT17" s="2267">
        <v>2017</v>
      </c>
      <c r="BU17" s="1162">
        <f t="shared" si="4"/>
        <v>0.92549999999999999</v>
      </c>
      <c r="BV17" s="1163"/>
      <c r="BW17" s="2139">
        <v>0.53900000000000003</v>
      </c>
      <c r="BX17" s="1165">
        <v>0.53200000000000003</v>
      </c>
      <c r="BY17" s="1166">
        <v>0.80359999999999998</v>
      </c>
      <c r="BZ17" s="1585"/>
      <c r="CA17" s="1561" t="s">
        <v>376</v>
      </c>
      <c r="CB17" s="933" t="s">
        <v>693</v>
      </c>
      <c r="CC17" s="1154">
        <v>30340</v>
      </c>
      <c r="CD17" s="1154">
        <v>31810</v>
      </c>
      <c r="CE17" s="1154">
        <v>32538</v>
      </c>
      <c r="CF17" s="1252">
        <v>31562.666666666668</v>
      </c>
      <c r="CG17" s="1253">
        <v>0.76870000000000005</v>
      </c>
      <c r="CH17" s="1171"/>
      <c r="CI17" s="1254">
        <v>-975.33333333333212</v>
      </c>
      <c r="CJ17" s="1253">
        <v>-0.03</v>
      </c>
      <c r="CL17" s="1575" t="s">
        <v>376</v>
      </c>
      <c r="CM17" s="933" t="s">
        <v>693</v>
      </c>
      <c r="CN17" s="1873">
        <v>0.75550000000000006</v>
      </c>
      <c r="CO17" s="1874"/>
      <c r="CP17" s="1875">
        <v>12292</v>
      </c>
      <c r="CQ17" s="1888">
        <v>15299150</v>
      </c>
      <c r="CR17" s="1888">
        <v>0</v>
      </c>
      <c r="CS17" s="1890">
        <v>15299150</v>
      </c>
      <c r="CT17" s="1891">
        <v>1244.6400000000001</v>
      </c>
      <c r="CU17" s="1892"/>
      <c r="CV17" s="1893">
        <v>1435.74</v>
      </c>
      <c r="CW17" s="1894">
        <v>464.6400000000001</v>
      </c>
      <c r="CX17" s="1882">
        <v>0.86699999999999999</v>
      </c>
      <c r="CY17" s="1883"/>
      <c r="CZ17" s="1884">
        <v>0.66500000000000004</v>
      </c>
      <c r="DA17" s="1895">
        <v>1</v>
      </c>
      <c r="DB17" s="1886"/>
      <c r="DC17" s="1882">
        <v>1</v>
      </c>
      <c r="DX17" s="2159" t="s">
        <v>366</v>
      </c>
      <c r="DY17" s="2160" t="s">
        <v>366</v>
      </c>
      <c r="DZ17" s="2159" t="s">
        <v>901</v>
      </c>
      <c r="EA17" s="2161" t="s">
        <v>367</v>
      </c>
      <c r="EB17" s="2162">
        <v>6501</v>
      </c>
      <c r="EC17" s="2163"/>
      <c r="ED17" s="2164">
        <v>6501</v>
      </c>
      <c r="EE17" s="2164"/>
      <c r="EF17" s="2163"/>
      <c r="EG17" s="2165">
        <v>0.93526111350884766</v>
      </c>
      <c r="EH17" s="2163"/>
      <c r="EI17" s="2166">
        <v>965633</v>
      </c>
      <c r="EJ17" s="2164"/>
      <c r="EK17" s="2164">
        <v>903119</v>
      </c>
      <c r="EL17" s="2164">
        <v>965633</v>
      </c>
      <c r="EM17" s="2167">
        <v>0</v>
      </c>
      <c r="EN17" s="2167"/>
      <c r="EO17" s="2188"/>
      <c r="ES17" s="2254" t="s">
        <v>21</v>
      </c>
      <c r="ET17" s="2255" t="s">
        <v>22</v>
      </c>
      <c r="EU17" s="2253">
        <v>0</v>
      </c>
    </row>
    <row r="18" spans="1:151" ht="15.75">
      <c r="A18" s="1220" t="s">
        <v>378</v>
      </c>
      <c r="B18" s="1221" t="s">
        <v>379</v>
      </c>
      <c r="C18" s="1117">
        <v>33631</v>
      </c>
      <c r="D18" s="1118">
        <v>42212</v>
      </c>
      <c r="E18" s="1275">
        <v>-1281</v>
      </c>
      <c r="F18" s="1222">
        <v>40931</v>
      </c>
      <c r="G18" s="1222"/>
      <c r="H18" s="1223">
        <v>40931</v>
      </c>
      <c r="K18" s="907" t="s">
        <v>378</v>
      </c>
      <c r="L18" s="908" t="s">
        <v>379</v>
      </c>
      <c r="M18" s="886">
        <v>18055535059</v>
      </c>
      <c r="N18" s="887">
        <v>89473940</v>
      </c>
      <c r="O18" s="888">
        <f t="shared" si="0"/>
        <v>17966061119</v>
      </c>
      <c r="P18" s="889">
        <v>2016</v>
      </c>
      <c r="Q18" s="882">
        <v>0.96609999999999996</v>
      </c>
      <c r="R18" s="891">
        <f t="shared" si="1"/>
        <v>18596481854</v>
      </c>
      <c r="S18" s="892">
        <f t="shared" si="2"/>
        <v>89473940</v>
      </c>
      <c r="T18" s="893">
        <v>407469337</v>
      </c>
      <c r="U18" s="893">
        <v>3832062687</v>
      </c>
      <c r="V18" s="891">
        <f t="shared" si="3"/>
        <v>22925487818</v>
      </c>
      <c r="X18" s="1561" t="s">
        <v>378</v>
      </c>
      <c r="Y18" s="1562" t="s">
        <v>379</v>
      </c>
      <c r="Z18" s="1807">
        <v>22925487818</v>
      </c>
      <c r="AA18" s="1247">
        <v>151766729.35516</v>
      </c>
      <c r="AB18" s="1802">
        <v>46689668</v>
      </c>
      <c r="AC18" s="1802">
        <v>1667433</v>
      </c>
      <c r="AD18" s="1808">
        <v>200123830.35516</v>
      </c>
      <c r="AE18" s="1809">
        <v>40931</v>
      </c>
      <c r="AF18" s="1810">
        <v>4889</v>
      </c>
      <c r="AG18" s="1811">
        <v>0.8004</v>
      </c>
      <c r="AI18" s="1561" t="s">
        <v>378</v>
      </c>
      <c r="AJ18" s="933" t="s">
        <v>379</v>
      </c>
      <c r="AK18" s="1132">
        <v>200123830.35516</v>
      </c>
      <c r="AL18" s="1133">
        <v>40931</v>
      </c>
      <c r="AM18" s="1242">
        <v>4889</v>
      </c>
      <c r="AN18" s="1236">
        <v>0.8004</v>
      </c>
      <c r="AO18" s="1234">
        <v>2.7301000000000002</v>
      </c>
      <c r="AP18" s="1235">
        <v>0.96860000000000002</v>
      </c>
      <c r="AQ18" s="1236">
        <v>1.0775000000000001</v>
      </c>
      <c r="AR18" s="1237" t="s">
        <v>4</v>
      </c>
      <c r="AS18" s="1272" t="s">
        <v>4</v>
      </c>
      <c r="AT18" s="1261" t="s">
        <v>4</v>
      </c>
      <c r="AU18" s="1240">
        <v>0</v>
      </c>
      <c r="AV18" s="1241" t="s">
        <v>4</v>
      </c>
      <c r="AW18" s="1242">
        <v>0</v>
      </c>
      <c r="BB18" s="1561" t="s">
        <v>378</v>
      </c>
      <c r="BC18" s="1562" t="s">
        <v>694</v>
      </c>
      <c r="BD18" s="1149">
        <v>22925487818</v>
      </c>
      <c r="BE18" s="1150">
        <v>361.75</v>
      </c>
      <c r="BF18" s="1245">
        <v>63373843</v>
      </c>
      <c r="BG18" s="1246">
        <v>2.7301000000000002</v>
      </c>
      <c r="BH18" s="1153"/>
      <c r="BI18" s="1154">
        <v>40931</v>
      </c>
      <c r="BJ18" s="1247">
        <v>113.15</v>
      </c>
      <c r="BK18" s="1154">
        <v>200559</v>
      </c>
      <c r="BL18" s="1248">
        <v>554</v>
      </c>
      <c r="BN18" s="933" t="s">
        <v>376</v>
      </c>
      <c r="BO18" s="1579" t="s">
        <v>377</v>
      </c>
      <c r="BP18" s="1848">
        <v>0.99451728813559326</v>
      </c>
      <c r="BQ18" s="1848">
        <v>0.95918333333333339</v>
      </c>
      <c r="BR18" s="2268">
        <v>0.94159999999999999</v>
      </c>
      <c r="BS18" s="1849"/>
      <c r="BT18" s="1850">
        <v>2013</v>
      </c>
      <c r="BU18" s="1162">
        <f t="shared" si="4"/>
        <v>0.95630000000000004</v>
      </c>
      <c r="BV18" s="1163"/>
      <c r="BW18" s="2139">
        <v>0.69499999999999995</v>
      </c>
      <c r="BX18" s="1165">
        <v>0.66500000000000004</v>
      </c>
      <c r="BY18" s="1166">
        <v>1.0044999999999999</v>
      </c>
      <c r="BZ18" s="1585"/>
      <c r="CA18" s="1561" t="s">
        <v>378</v>
      </c>
      <c r="CB18" s="933" t="s">
        <v>694</v>
      </c>
      <c r="CC18" s="1154">
        <v>38104</v>
      </c>
      <c r="CD18" s="1154">
        <v>40101</v>
      </c>
      <c r="CE18" s="1154">
        <v>41103</v>
      </c>
      <c r="CF18" s="1252">
        <v>39769.333333333336</v>
      </c>
      <c r="CG18" s="1253">
        <v>0.96860000000000002</v>
      </c>
      <c r="CH18" s="1171"/>
      <c r="CI18" s="1254">
        <v>-1333.6666666666642</v>
      </c>
      <c r="CJ18" s="1253">
        <v>-3.2399999999999998E-2</v>
      </c>
      <c r="CL18" s="1575" t="s">
        <v>378</v>
      </c>
      <c r="CM18" s="933" t="s">
        <v>694</v>
      </c>
      <c r="CN18" s="1873" t="s">
        <v>4</v>
      </c>
      <c r="CO18" s="1874"/>
      <c r="CP18" s="1875">
        <v>40931</v>
      </c>
      <c r="CQ18" s="1888">
        <v>68705392</v>
      </c>
      <c r="CR18" s="1888">
        <v>0</v>
      </c>
      <c r="CS18" s="1890">
        <v>68705392</v>
      </c>
      <c r="CT18" s="1891">
        <v>1678.57</v>
      </c>
      <c r="CU18" s="1892"/>
      <c r="CV18" s="1893" t="s">
        <v>4</v>
      </c>
      <c r="CW18" s="1894" t="s">
        <v>4</v>
      </c>
      <c r="CX18" s="1882" t="s">
        <v>4</v>
      </c>
      <c r="CY18" s="1883"/>
      <c r="CZ18" s="1884">
        <v>0.67600000000000005</v>
      </c>
      <c r="DA18" s="1895">
        <v>1</v>
      </c>
      <c r="DB18" s="1886"/>
      <c r="DC18" s="1882" t="s">
        <v>4</v>
      </c>
      <c r="DX18" s="2170" t="s">
        <v>366</v>
      </c>
      <c r="DY18" s="2171" t="s">
        <v>17</v>
      </c>
      <c r="DZ18" s="2170" t="s">
        <v>8</v>
      </c>
      <c r="EA18" s="2172" t="s">
        <v>1412</v>
      </c>
      <c r="EB18" s="2162">
        <v>450</v>
      </c>
      <c r="EC18" s="2173"/>
      <c r="ED18" s="2174">
        <v>450</v>
      </c>
      <c r="EE18" s="2174">
        <v>6951</v>
      </c>
      <c r="EF18" s="2173"/>
      <c r="EG18" s="2175">
        <v>6.473888649115235E-2</v>
      </c>
      <c r="EH18" s="2173"/>
      <c r="EI18" s="2166">
        <v>0</v>
      </c>
      <c r="EJ18" s="2174"/>
      <c r="EK18" s="2174">
        <v>62514</v>
      </c>
      <c r="EL18" s="2176"/>
      <c r="EM18" s="2177"/>
      <c r="EN18" s="2177"/>
      <c r="EO18" s="2178"/>
      <c r="ES18" s="2254" t="s">
        <v>376</v>
      </c>
      <c r="ET18" s="2255" t="s">
        <v>377</v>
      </c>
      <c r="EU18" s="2253">
        <v>5526893</v>
      </c>
    </row>
    <row r="19" spans="1:151" ht="15.75">
      <c r="A19" s="1220" t="s">
        <v>380</v>
      </c>
      <c r="B19" s="1221" t="s">
        <v>381</v>
      </c>
      <c r="C19" s="1117">
        <v>11389</v>
      </c>
      <c r="D19" s="1118">
        <v>11389</v>
      </c>
      <c r="E19" s="1222"/>
      <c r="F19" s="1222">
        <v>11389</v>
      </c>
      <c r="G19" s="1222"/>
      <c r="H19" s="1223">
        <v>11389</v>
      </c>
      <c r="K19" s="907" t="s">
        <v>380</v>
      </c>
      <c r="L19" s="908" t="s">
        <v>381</v>
      </c>
      <c r="M19" s="886">
        <v>5055182419</v>
      </c>
      <c r="N19" s="887">
        <v>110382300</v>
      </c>
      <c r="O19" s="888">
        <f t="shared" si="0"/>
        <v>4944800119</v>
      </c>
      <c r="P19" s="889">
        <v>2013</v>
      </c>
      <c r="Q19" s="882">
        <v>0.96930000000000005</v>
      </c>
      <c r="R19" s="891">
        <f t="shared" si="1"/>
        <v>5101413514</v>
      </c>
      <c r="S19" s="892">
        <f t="shared" si="2"/>
        <v>110382300</v>
      </c>
      <c r="T19" s="893">
        <v>215436633</v>
      </c>
      <c r="U19" s="893">
        <v>1507249519</v>
      </c>
      <c r="V19" s="891">
        <f t="shared" si="3"/>
        <v>6934481966</v>
      </c>
      <c r="X19" s="1561" t="s">
        <v>380</v>
      </c>
      <c r="Y19" s="1562" t="s">
        <v>381</v>
      </c>
      <c r="Z19" s="1807">
        <v>6934481966</v>
      </c>
      <c r="AA19" s="1247">
        <v>45906270.614919998</v>
      </c>
      <c r="AB19" s="1802">
        <v>10153610</v>
      </c>
      <c r="AC19" s="1802">
        <v>232378</v>
      </c>
      <c r="AD19" s="1808">
        <v>56292258.614919998</v>
      </c>
      <c r="AE19" s="1809">
        <v>11389</v>
      </c>
      <c r="AF19" s="1810">
        <v>4943</v>
      </c>
      <c r="AG19" s="1811">
        <v>0.80930000000000002</v>
      </c>
      <c r="AI19" s="1561" t="s">
        <v>380</v>
      </c>
      <c r="AJ19" s="933" t="s">
        <v>381</v>
      </c>
      <c r="AK19" s="1132">
        <v>56292258.614919998</v>
      </c>
      <c r="AL19" s="1133">
        <v>11389</v>
      </c>
      <c r="AM19" s="1242">
        <v>4943</v>
      </c>
      <c r="AN19" s="1236">
        <v>0.80930000000000002</v>
      </c>
      <c r="AO19" s="1234">
        <v>0.63349999999999995</v>
      </c>
      <c r="AP19" s="1235">
        <v>0.76619999999999999</v>
      </c>
      <c r="AQ19" s="1236">
        <v>0.7702</v>
      </c>
      <c r="AR19" s="1237">
        <v>0.7702</v>
      </c>
      <c r="AS19" s="1272">
        <v>1463.67</v>
      </c>
      <c r="AT19" s="1261">
        <v>436.71000000000004</v>
      </c>
      <c r="AU19" s="1240">
        <v>4973690</v>
      </c>
      <c r="AV19" s="1241">
        <v>0.88800000000000001</v>
      </c>
      <c r="AW19" s="1242">
        <v>4416637</v>
      </c>
      <c r="BB19" s="1561" t="s">
        <v>380</v>
      </c>
      <c r="BC19" s="1562" t="s">
        <v>695</v>
      </c>
      <c r="BD19" s="1149">
        <v>6934481966</v>
      </c>
      <c r="BE19" s="1150">
        <v>471.57</v>
      </c>
      <c r="BF19" s="1245">
        <v>14705096</v>
      </c>
      <c r="BG19" s="1246">
        <v>0.63349999999999995</v>
      </c>
      <c r="BH19" s="1153"/>
      <c r="BI19" s="1154">
        <v>11389</v>
      </c>
      <c r="BJ19" s="1247">
        <v>24.15</v>
      </c>
      <c r="BK19" s="1154">
        <v>83115</v>
      </c>
      <c r="BL19" s="1248">
        <v>176</v>
      </c>
      <c r="BN19" s="933" t="s">
        <v>378</v>
      </c>
      <c r="BO19" s="1579" t="s">
        <v>379</v>
      </c>
      <c r="BP19" s="1848">
        <v>0.93923728813559326</v>
      </c>
      <c r="BQ19" s="1848">
        <v>0.99181294886911786</v>
      </c>
      <c r="BR19" s="2268">
        <v>0.95330000000000004</v>
      </c>
      <c r="BS19" s="1849"/>
      <c r="BT19" s="1850">
        <v>2016</v>
      </c>
      <c r="BU19" s="1162">
        <f t="shared" si="4"/>
        <v>0.96379999999999999</v>
      </c>
      <c r="BV19" s="1163"/>
      <c r="BW19" s="2139">
        <v>0.7</v>
      </c>
      <c r="BX19" s="1165">
        <v>0.67600000000000005</v>
      </c>
      <c r="BY19" s="1166">
        <v>1.0210999999999999</v>
      </c>
      <c r="BZ19" s="1585"/>
      <c r="CA19" s="1561" t="s">
        <v>380</v>
      </c>
      <c r="CB19" s="933" t="s">
        <v>695</v>
      </c>
      <c r="CC19" s="1154">
        <v>30059</v>
      </c>
      <c r="CD19" s="1154">
        <v>31813</v>
      </c>
      <c r="CE19" s="1154">
        <v>32508</v>
      </c>
      <c r="CF19" s="1252">
        <v>31460</v>
      </c>
      <c r="CG19" s="1253">
        <v>0.76619999999999999</v>
      </c>
      <c r="CH19" s="1171"/>
      <c r="CI19" s="1254">
        <v>-1048</v>
      </c>
      <c r="CJ19" s="1253">
        <v>-3.2199999999999999E-2</v>
      </c>
      <c r="CL19" s="1575" t="s">
        <v>380</v>
      </c>
      <c r="CM19" s="933" t="s">
        <v>695</v>
      </c>
      <c r="CN19" s="1873">
        <v>0.7702</v>
      </c>
      <c r="CO19" s="1874"/>
      <c r="CP19" s="1875">
        <v>11389</v>
      </c>
      <c r="CQ19" s="1888">
        <v>14810575</v>
      </c>
      <c r="CR19" s="1888">
        <v>0</v>
      </c>
      <c r="CS19" s="1890">
        <v>14810575</v>
      </c>
      <c r="CT19" s="1891">
        <v>1300.43</v>
      </c>
      <c r="CU19" s="1892"/>
      <c r="CV19" s="1893">
        <v>1463.67</v>
      </c>
      <c r="CW19" s="1894">
        <v>436.71000000000004</v>
      </c>
      <c r="CX19" s="1882">
        <v>0.88800000000000001</v>
      </c>
      <c r="CY19" s="1883"/>
      <c r="CZ19" s="1884">
        <v>0.61099999999999999</v>
      </c>
      <c r="DA19" s="1895" t="s">
        <v>4</v>
      </c>
      <c r="DB19" s="1886"/>
      <c r="DC19" s="1882">
        <v>0.88800000000000001</v>
      </c>
      <c r="DX19" s="2159" t="s">
        <v>368</v>
      </c>
      <c r="DY19" s="2160" t="s">
        <v>368</v>
      </c>
      <c r="DZ19" s="2159" t="s">
        <v>901</v>
      </c>
      <c r="EA19" s="2161" t="s">
        <v>369</v>
      </c>
      <c r="EB19" s="2162">
        <v>2111</v>
      </c>
      <c r="EC19" s="2163"/>
      <c r="ED19" s="2164">
        <v>2111</v>
      </c>
      <c r="EE19" s="2164"/>
      <c r="EF19" s="2163"/>
      <c r="EG19" s="2165">
        <v>0.9626082991336069</v>
      </c>
      <c r="EH19" s="2163"/>
      <c r="EI19" s="2166">
        <v>1118978</v>
      </c>
      <c r="EJ19" s="2164"/>
      <c r="EK19" s="2164">
        <v>1077138</v>
      </c>
      <c r="EL19" s="2164">
        <v>1118978</v>
      </c>
      <c r="EM19" s="2167">
        <v>0</v>
      </c>
      <c r="EN19" s="2167"/>
      <c r="EO19" s="2188"/>
      <c r="ES19" s="2254" t="s">
        <v>378</v>
      </c>
      <c r="ET19" s="2255" t="s">
        <v>379</v>
      </c>
      <c r="EU19" s="2253">
        <v>0</v>
      </c>
    </row>
    <row r="20" spans="1:151" ht="15.75">
      <c r="A20" s="1220" t="s">
        <v>382</v>
      </c>
      <c r="B20" s="1221" t="s">
        <v>383</v>
      </c>
      <c r="C20" s="1117">
        <v>1916</v>
      </c>
      <c r="D20" s="1118">
        <v>1916</v>
      </c>
      <c r="E20" s="1222"/>
      <c r="F20" s="1222">
        <v>1916</v>
      </c>
      <c r="G20" s="1222"/>
      <c r="H20" s="1223">
        <v>1916</v>
      </c>
      <c r="K20" s="907" t="s">
        <v>382</v>
      </c>
      <c r="L20" s="908" t="s">
        <v>383</v>
      </c>
      <c r="M20" s="886">
        <v>922509110</v>
      </c>
      <c r="N20" s="887">
        <v>59941578</v>
      </c>
      <c r="O20" s="888">
        <f t="shared" si="0"/>
        <v>862567532</v>
      </c>
      <c r="P20" s="889">
        <v>2015</v>
      </c>
      <c r="Q20" s="882">
        <v>0.97809999999999997</v>
      </c>
      <c r="R20" s="891">
        <f t="shared" si="1"/>
        <v>881880720</v>
      </c>
      <c r="S20" s="892">
        <f t="shared" si="2"/>
        <v>59941578</v>
      </c>
      <c r="T20" s="893">
        <v>21500523</v>
      </c>
      <c r="U20" s="893">
        <v>138781141</v>
      </c>
      <c r="V20" s="891">
        <f t="shared" si="3"/>
        <v>1102103962</v>
      </c>
      <c r="X20" s="1561" t="s">
        <v>382</v>
      </c>
      <c r="Y20" s="1562" t="s">
        <v>383</v>
      </c>
      <c r="Z20" s="1807">
        <v>1102103962</v>
      </c>
      <c r="AA20" s="1247">
        <v>7295928.2284399997</v>
      </c>
      <c r="AB20" s="1802">
        <v>1802321</v>
      </c>
      <c r="AC20" s="1802">
        <v>59099</v>
      </c>
      <c r="AD20" s="1808">
        <v>9157348.2284399997</v>
      </c>
      <c r="AE20" s="1809">
        <v>1916</v>
      </c>
      <c r="AF20" s="1810">
        <v>4779</v>
      </c>
      <c r="AG20" s="1811">
        <v>0.78239999999999998</v>
      </c>
      <c r="AI20" s="1561" t="s">
        <v>382</v>
      </c>
      <c r="AJ20" s="933" t="s">
        <v>383</v>
      </c>
      <c r="AK20" s="1132">
        <v>9157348.2284399997</v>
      </c>
      <c r="AL20" s="1133">
        <v>1916</v>
      </c>
      <c r="AM20" s="1242">
        <v>4779</v>
      </c>
      <c r="AN20" s="1236">
        <v>0.78239999999999998</v>
      </c>
      <c r="AO20" s="1234">
        <v>0.19739999999999999</v>
      </c>
      <c r="AP20" s="1235">
        <v>1.0001</v>
      </c>
      <c r="AQ20" s="1236">
        <v>0.83279999999999998</v>
      </c>
      <c r="AR20" s="1237">
        <v>0.83279999999999998</v>
      </c>
      <c r="AS20" s="1272">
        <v>1582.64</v>
      </c>
      <c r="AT20" s="1261">
        <v>317.74</v>
      </c>
      <c r="AU20" s="1240">
        <v>608790</v>
      </c>
      <c r="AV20" s="1241">
        <v>1</v>
      </c>
      <c r="AW20" s="1242">
        <v>608790</v>
      </c>
      <c r="BB20" s="1561" t="s">
        <v>382</v>
      </c>
      <c r="BC20" s="1562" t="s">
        <v>696</v>
      </c>
      <c r="BD20" s="1149">
        <v>1102103962</v>
      </c>
      <c r="BE20" s="1150">
        <v>240.56</v>
      </c>
      <c r="BF20" s="1245">
        <v>4581410</v>
      </c>
      <c r="BG20" s="1246">
        <v>0.19739999999999999</v>
      </c>
      <c r="BH20" s="1153"/>
      <c r="BI20" s="1154">
        <v>1916</v>
      </c>
      <c r="BJ20" s="1247">
        <v>7.96</v>
      </c>
      <c r="BK20" s="1154">
        <v>10293</v>
      </c>
      <c r="BL20" s="1248">
        <v>43</v>
      </c>
      <c r="BN20" s="933" t="s">
        <v>380</v>
      </c>
      <c r="BO20" s="1579" t="s">
        <v>381</v>
      </c>
      <c r="BP20" s="1848">
        <v>0.98353846153846103</v>
      </c>
      <c r="BQ20" s="1848">
        <v>0.96432125307125305</v>
      </c>
      <c r="BR20" s="2268">
        <v>0.96790000000000009</v>
      </c>
      <c r="BS20" s="1849"/>
      <c r="BT20" s="1850">
        <v>2013</v>
      </c>
      <c r="BU20" s="1162">
        <f t="shared" si="4"/>
        <v>0.96930000000000005</v>
      </c>
      <c r="BV20" s="1163"/>
      <c r="BW20" s="2139">
        <v>0.63</v>
      </c>
      <c r="BX20" s="1165">
        <v>0.61099999999999999</v>
      </c>
      <c r="BY20" s="1166">
        <v>0.92300000000000004</v>
      </c>
      <c r="BZ20" s="1585"/>
      <c r="CA20" s="1561" t="s">
        <v>382</v>
      </c>
      <c r="CB20" s="933" t="s">
        <v>696</v>
      </c>
      <c r="CC20" s="1154">
        <v>39774</v>
      </c>
      <c r="CD20" s="1154">
        <v>41558</v>
      </c>
      <c r="CE20" s="1154">
        <v>41865</v>
      </c>
      <c r="CF20" s="1252">
        <v>41065.666666666664</v>
      </c>
      <c r="CG20" s="1253">
        <v>1.0001</v>
      </c>
      <c r="CH20" s="1171"/>
      <c r="CI20" s="1254">
        <v>-799.33333333333576</v>
      </c>
      <c r="CJ20" s="1253">
        <v>-1.9099999999999999E-2</v>
      </c>
      <c r="CL20" s="1575" t="s">
        <v>382</v>
      </c>
      <c r="CM20" s="933" t="s">
        <v>696</v>
      </c>
      <c r="CN20" s="1873">
        <v>0.83279999999999998</v>
      </c>
      <c r="CO20" s="1874"/>
      <c r="CP20" s="1875">
        <v>1916</v>
      </c>
      <c r="CQ20" s="1888">
        <v>2300000</v>
      </c>
      <c r="CR20" s="1888">
        <v>0</v>
      </c>
      <c r="CS20" s="1890">
        <v>2300000</v>
      </c>
      <c r="CT20" s="1891">
        <v>1200.42</v>
      </c>
      <c r="CU20" s="1892"/>
      <c r="CV20" s="1893">
        <v>1582.64</v>
      </c>
      <c r="CW20" s="1894">
        <v>317.74</v>
      </c>
      <c r="CX20" s="1882">
        <v>0.75800000000000001</v>
      </c>
      <c r="CY20" s="1883"/>
      <c r="CZ20" s="1884">
        <v>0.70399999999999996</v>
      </c>
      <c r="DA20" s="1895">
        <v>1</v>
      </c>
      <c r="DB20" s="1886"/>
      <c r="DC20" s="1882">
        <v>1</v>
      </c>
      <c r="DX20" s="2170" t="s">
        <v>368</v>
      </c>
      <c r="DY20" s="2171" t="s">
        <v>1170</v>
      </c>
      <c r="DZ20" s="2170" t="s">
        <v>8</v>
      </c>
      <c r="EA20" s="2172" t="s">
        <v>1413</v>
      </c>
      <c r="EB20" s="2162">
        <v>82</v>
      </c>
      <c r="EC20" s="2173"/>
      <c r="ED20" s="2174">
        <v>82</v>
      </c>
      <c r="EE20" s="2174">
        <v>2193</v>
      </c>
      <c r="EF20" s="2173"/>
      <c r="EG20" s="2175">
        <v>3.7391700866393068E-2</v>
      </c>
      <c r="EH20" s="2173"/>
      <c r="EI20" s="2166">
        <v>0</v>
      </c>
      <c r="EJ20" s="2174"/>
      <c r="EK20" s="2174">
        <v>41840</v>
      </c>
      <c r="EL20" s="2176"/>
      <c r="EM20" s="2177"/>
      <c r="EN20" s="2177"/>
      <c r="EO20" s="2178"/>
      <c r="ES20" s="2254" t="s">
        <v>795</v>
      </c>
      <c r="ET20" s="2255" t="s">
        <v>796</v>
      </c>
      <c r="EU20" s="2256">
        <v>325963</v>
      </c>
    </row>
    <row r="21" spans="1:151" ht="15.75">
      <c r="A21" s="1220" t="s">
        <v>384</v>
      </c>
      <c r="B21" s="1221" t="s">
        <v>665</v>
      </c>
      <c r="C21" s="1117">
        <v>8164</v>
      </c>
      <c r="D21" s="1118">
        <v>8368</v>
      </c>
      <c r="E21" s="1222"/>
      <c r="F21" s="1222">
        <v>8368</v>
      </c>
      <c r="G21" s="1222"/>
      <c r="H21" s="1223">
        <v>8368</v>
      </c>
      <c r="K21" s="907" t="s">
        <v>384</v>
      </c>
      <c r="L21" s="908" t="s">
        <v>385</v>
      </c>
      <c r="M21" s="886">
        <v>13401183285</v>
      </c>
      <c r="N21" s="887">
        <v>60610484</v>
      </c>
      <c r="O21" s="888">
        <f t="shared" si="0"/>
        <v>13340572801</v>
      </c>
      <c r="P21" s="889">
        <v>2015</v>
      </c>
      <c r="Q21" s="882">
        <v>0.98960000000000004</v>
      </c>
      <c r="R21" s="891">
        <f t="shared" si="1"/>
        <v>13480772839</v>
      </c>
      <c r="S21" s="892">
        <f t="shared" si="2"/>
        <v>60610484</v>
      </c>
      <c r="T21" s="893">
        <v>145921774</v>
      </c>
      <c r="U21" s="893">
        <v>1331602532</v>
      </c>
      <c r="V21" s="891">
        <f t="shared" si="3"/>
        <v>15018907629</v>
      </c>
      <c r="X21" s="1561" t="s">
        <v>384</v>
      </c>
      <c r="Y21" s="1562" t="s">
        <v>665</v>
      </c>
      <c r="Z21" s="1807">
        <v>15018907629</v>
      </c>
      <c r="AA21" s="1247">
        <v>99425168.503979996</v>
      </c>
      <c r="AB21" s="1802">
        <v>15651360</v>
      </c>
      <c r="AC21" s="1802">
        <v>313481</v>
      </c>
      <c r="AD21" s="1808">
        <v>115390009.50398</v>
      </c>
      <c r="AE21" s="1809">
        <v>8368</v>
      </c>
      <c r="AF21" s="1810">
        <v>13789</v>
      </c>
      <c r="AG21" s="1811">
        <v>2.2574999999999998</v>
      </c>
      <c r="AI21" s="1561" t="s">
        <v>384</v>
      </c>
      <c r="AJ21" s="933" t="s">
        <v>665</v>
      </c>
      <c r="AK21" s="1132">
        <v>115390009.50398</v>
      </c>
      <c r="AL21" s="1133">
        <v>8368</v>
      </c>
      <c r="AM21" s="1242">
        <v>13789</v>
      </c>
      <c r="AN21" s="1236">
        <v>2.2574999999999998</v>
      </c>
      <c r="AO21" s="1234">
        <v>1.278</v>
      </c>
      <c r="AP21" s="1235">
        <v>1.0859000000000001</v>
      </c>
      <c r="AQ21" s="1236">
        <v>1.5738000000000001</v>
      </c>
      <c r="AR21" s="1237" t="s">
        <v>4</v>
      </c>
      <c r="AS21" s="1272" t="s">
        <v>4</v>
      </c>
      <c r="AT21" s="1261" t="s">
        <v>4</v>
      </c>
      <c r="AU21" s="1240">
        <v>0</v>
      </c>
      <c r="AV21" s="1241" t="s">
        <v>4</v>
      </c>
      <c r="AW21" s="1242">
        <v>0</v>
      </c>
      <c r="BB21" s="1561" t="s">
        <v>384</v>
      </c>
      <c r="BC21" s="1562" t="s">
        <v>697</v>
      </c>
      <c r="BD21" s="1149">
        <v>15018907629</v>
      </c>
      <c r="BE21" s="1150">
        <v>506.25</v>
      </c>
      <c r="BF21" s="1245">
        <v>29666978</v>
      </c>
      <c r="BG21" s="1246">
        <v>1.278</v>
      </c>
      <c r="BH21" s="1153"/>
      <c r="BI21" s="1154">
        <v>8368</v>
      </c>
      <c r="BJ21" s="1247">
        <v>16.53</v>
      </c>
      <c r="BK21" s="1154">
        <v>69925</v>
      </c>
      <c r="BL21" s="1248">
        <v>138</v>
      </c>
      <c r="BN21" s="933" t="s">
        <v>382</v>
      </c>
      <c r="BO21" s="1579" t="s">
        <v>383</v>
      </c>
      <c r="BP21" s="1848">
        <v>0.98567741935483866</v>
      </c>
      <c r="BQ21" s="1853">
        <v>0.9738</v>
      </c>
      <c r="BR21" s="2268">
        <v>0.97840000000000005</v>
      </c>
      <c r="BS21" s="1849"/>
      <c r="BT21" s="1850">
        <v>2015</v>
      </c>
      <c r="BU21" s="1162">
        <f t="shared" si="4"/>
        <v>0.97809999999999997</v>
      </c>
      <c r="BV21" s="1163"/>
      <c r="BW21" s="2139">
        <v>0.72</v>
      </c>
      <c r="BX21" s="1165">
        <v>0.70399999999999996</v>
      </c>
      <c r="BY21" s="1166">
        <v>1.0633999999999999</v>
      </c>
      <c r="BZ21" s="1585"/>
      <c r="CA21" s="1561" t="s">
        <v>384</v>
      </c>
      <c r="CB21" s="933" t="s">
        <v>697</v>
      </c>
      <c r="CC21" s="1154">
        <v>42892</v>
      </c>
      <c r="CD21" s="1154">
        <v>44808</v>
      </c>
      <c r="CE21" s="1154">
        <v>46056</v>
      </c>
      <c r="CF21" s="1252">
        <v>44585.333333333336</v>
      </c>
      <c r="CG21" s="1253">
        <v>1.0859000000000001</v>
      </c>
      <c r="CH21" s="1171"/>
      <c r="CI21" s="1254">
        <v>-1470.6666666666642</v>
      </c>
      <c r="CJ21" s="1253">
        <v>-3.1899999999999998E-2</v>
      </c>
      <c r="CL21" s="1575" t="s">
        <v>384</v>
      </c>
      <c r="CM21" s="933" t="s">
        <v>697</v>
      </c>
      <c r="CN21" s="1873" t="s">
        <v>4</v>
      </c>
      <c r="CO21" s="1874"/>
      <c r="CP21" s="1875">
        <v>8368</v>
      </c>
      <c r="CQ21" s="1888">
        <v>22479000</v>
      </c>
      <c r="CR21" s="1888">
        <v>0</v>
      </c>
      <c r="CS21" s="1890">
        <v>22479000</v>
      </c>
      <c r="CT21" s="1891">
        <v>2686.3</v>
      </c>
      <c r="CU21" s="1892"/>
      <c r="CV21" s="1893" t="s">
        <v>4</v>
      </c>
      <c r="CW21" s="1894" t="s">
        <v>4</v>
      </c>
      <c r="CX21" s="1882" t="s">
        <v>4</v>
      </c>
      <c r="CY21" s="1883"/>
      <c r="CZ21" s="1884">
        <v>0.307</v>
      </c>
      <c r="DA21" s="1895" t="s">
        <v>4</v>
      </c>
      <c r="DB21" s="1886"/>
      <c r="DC21" s="1882" t="s">
        <v>4</v>
      </c>
      <c r="DX21" s="2159" t="s">
        <v>370</v>
      </c>
      <c r="DY21" s="2160" t="s">
        <v>370</v>
      </c>
      <c r="DZ21" s="2159" t="s">
        <v>901</v>
      </c>
      <c r="EA21" s="2161" t="s">
        <v>371</v>
      </c>
      <c r="EB21" s="2162">
        <v>4136</v>
      </c>
      <c r="EC21" s="2163"/>
      <c r="ED21" s="2164">
        <v>4136</v>
      </c>
      <c r="EE21" s="2164"/>
      <c r="EF21" s="2163"/>
      <c r="EG21" s="2165">
        <v>0.84494382022471914</v>
      </c>
      <c r="EH21" s="2163"/>
      <c r="EI21" s="2166">
        <v>2428850</v>
      </c>
      <c r="EJ21" s="2164"/>
      <c r="EK21" s="2164">
        <v>2052242</v>
      </c>
      <c r="EL21" s="2164">
        <v>2428850</v>
      </c>
      <c r="EM21" s="2167">
        <v>0</v>
      </c>
      <c r="EN21" s="2167"/>
      <c r="EO21" s="2168"/>
      <c r="ES21" s="2254" t="s">
        <v>380</v>
      </c>
      <c r="ET21" s="2255" t="s">
        <v>381</v>
      </c>
      <c r="EU21" s="2257">
        <v>4416637</v>
      </c>
    </row>
    <row r="22" spans="1:151" ht="15.75">
      <c r="A22" s="1220" t="s">
        <v>386</v>
      </c>
      <c r="B22" s="1221" t="s">
        <v>387</v>
      </c>
      <c r="C22" s="1117">
        <v>2475</v>
      </c>
      <c r="D22" s="1118">
        <v>2475</v>
      </c>
      <c r="E22" s="1222"/>
      <c r="F22" s="1222">
        <v>2475</v>
      </c>
      <c r="G22" s="1222"/>
      <c r="H22" s="1223">
        <v>2475</v>
      </c>
      <c r="K22" s="907" t="s">
        <v>386</v>
      </c>
      <c r="L22" s="908" t="s">
        <v>387</v>
      </c>
      <c r="M22" s="886">
        <v>1343959877</v>
      </c>
      <c r="N22" s="887">
        <v>66784205</v>
      </c>
      <c r="O22" s="888">
        <f t="shared" si="0"/>
        <v>1277175672</v>
      </c>
      <c r="P22" s="889">
        <v>2016</v>
      </c>
      <c r="Q22" s="882">
        <v>0.99629999999999996</v>
      </c>
      <c r="R22" s="891">
        <f t="shared" si="1"/>
        <v>1281918771</v>
      </c>
      <c r="S22" s="892">
        <f t="shared" si="2"/>
        <v>66784205</v>
      </c>
      <c r="T22" s="893">
        <v>85036182</v>
      </c>
      <c r="U22" s="893">
        <v>219544993</v>
      </c>
      <c r="V22" s="891">
        <f t="shared" si="3"/>
        <v>1653284151</v>
      </c>
      <c r="X22" s="1561" t="s">
        <v>386</v>
      </c>
      <c r="Y22" s="1562" t="s">
        <v>387</v>
      </c>
      <c r="Z22" s="1807">
        <v>1653284151</v>
      </c>
      <c r="AA22" s="1247">
        <v>10944741.07962</v>
      </c>
      <c r="AB22" s="1802">
        <v>3504755</v>
      </c>
      <c r="AC22" s="1802">
        <v>58860</v>
      </c>
      <c r="AD22" s="1808">
        <v>14508356.07962</v>
      </c>
      <c r="AE22" s="1809">
        <v>2475</v>
      </c>
      <c r="AF22" s="1810">
        <v>5862</v>
      </c>
      <c r="AG22" s="1811">
        <v>0.9597</v>
      </c>
      <c r="AI22" s="1561" t="s">
        <v>386</v>
      </c>
      <c r="AJ22" s="933" t="s">
        <v>387</v>
      </c>
      <c r="AK22" s="1132">
        <v>14508356.07962</v>
      </c>
      <c r="AL22" s="1133">
        <v>2475</v>
      </c>
      <c r="AM22" s="1242">
        <v>5862</v>
      </c>
      <c r="AN22" s="1236">
        <v>0.9597</v>
      </c>
      <c r="AO22" s="1234">
        <v>0.1676</v>
      </c>
      <c r="AP22" s="1235">
        <v>0.7611</v>
      </c>
      <c r="AQ22" s="1236">
        <v>0.78129999999999999</v>
      </c>
      <c r="AR22" s="1237">
        <v>0.78129999999999999</v>
      </c>
      <c r="AS22" s="1272">
        <v>1484.77</v>
      </c>
      <c r="AT22" s="1261">
        <v>415.61000000000013</v>
      </c>
      <c r="AU22" s="1240">
        <v>1028635</v>
      </c>
      <c r="AV22" s="1241">
        <v>1</v>
      </c>
      <c r="AW22" s="1242">
        <v>1028635</v>
      </c>
      <c r="BB22" s="1561" t="s">
        <v>386</v>
      </c>
      <c r="BC22" s="1562" t="s">
        <v>698</v>
      </c>
      <c r="BD22" s="1149">
        <v>1653284151</v>
      </c>
      <c r="BE22" s="1150">
        <v>424.92</v>
      </c>
      <c r="BF22" s="1245">
        <v>3890813</v>
      </c>
      <c r="BG22" s="1246">
        <v>0.1676</v>
      </c>
      <c r="BH22" s="1153"/>
      <c r="BI22" s="1154">
        <v>2475</v>
      </c>
      <c r="BJ22" s="1247">
        <v>5.82</v>
      </c>
      <c r="BK22" s="1154">
        <v>23479</v>
      </c>
      <c r="BL22" s="1248">
        <v>55</v>
      </c>
      <c r="BN22" s="933" t="s">
        <v>384</v>
      </c>
      <c r="BO22" s="1579" t="s">
        <v>665</v>
      </c>
      <c r="BP22" s="1848">
        <v>0.99958039906103291</v>
      </c>
      <c r="BQ22" s="1853">
        <v>0.9912260869565217</v>
      </c>
      <c r="BR22" s="2268">
        <v>0.98519999999999996</v>
      </c>
      <c r="BS22" s="1849"/>
      <c r="BT22" s="1850">
        <v>2015</v>
      </c>
      <c r="BU22" s="1162">
        <f t="shared" si="4"/>
        <v>0.98960000000000004</v>
      </c>
      <c r="BV22" s="1163"/>
      <c r="BW22" s="2139">
        <v>0.31</v>
      </c>
      <c r="BX22" s="1165">
        <v>0.307</v>
      </c>
      <c r="BY22" s="1166">
        <v>0.4637</v>
      </c>
      <c r="BZ22" s="1585"/>
      <c r="CA22" s="1561" t="s">
        <v>386</v>
      </c>
      <c r="CB22" s="933" t="s">
        <v>698</v>
      </c>
      <c r="CC22" s="1154">
        <v>30390</v>
      </c>
      <c r="CD22" s="1154">
        <v>31350</v>
      </c>
      <c r="CE22" s="1154">
        <v>32011</v>
      </c>
      <c r="CF22" s="1252">
        <v>31250.333333333332</v>
      </c>
      <c r="CG22" s="1253">
        <v>0.7611</v>
      </c>
      <c r="CH22" s="1171"/>
      <c r="CI22" s="1254">
        <v>-760.66666666666788</v>
      </c>
      <c r="CJ22" s="1253">
        <v>-2.3800000000000002E-2</v>
      </c>
      <c r="CL22" s="1575" t="s">
        <v>386</v>
      </c>
      <c r="CM22" s="933" t="s">
        <v>698</v>
      </c>
      <c r="CN22" s="1873">
        <v>0.78129999999999999</v>
      </c>
      <c r="CO22" s="1874"/>
      <c r="CP22" s="1875">
        <v>2475</v>
      </c>
      <c r="CQ22" s="1888">
        <v>2900000</v>
      </c>
      <c r="CR22" s="1888">
        <v>0</v>
      </c>
      <c r="CS22" s="1890">
        <v>2900000</v>
      </c>
      <c r="CT22" s="1891">
        <v>1171.72</v>
      </c>
      <c r="CU22" s="1892"/>
      <c r="CV22" s="1893">
        <v>1484.77</v>
      </c>
      <c r="CW22" s="1894">
        <v>415.61000000000013</v>
      </c>
      <c r="CX22" s="1882">
        <v>0.78900000000000003</v>
      </c>
      <c r="CY22" s="1883"/>
      <c r="CZ22" s="1884">
        <v>0.74299999999999999</v>
      </c>
      <c r="DA22" s="1895">
        <v>1</v>
      </c>
      <c r="DB22" s="1886"/>
      <c r="DC22" s="1882">
        <v>1</v>
      </c>
      <c r="DX22" s="2189" t="s">
        <v>370</v>
      </c>
      <c r="DY22" s="2160" t="s">
        <v>1096</v>
      </c>
      <c r="DZ22" s="2159" t="s">
        <v>8</v>
      </c>
      <c r="EA22" s="2161" t="s">
        <v>1414</v>
      </c>
      <c r="EB22" s="2162">
        <v>195</v>
      </c>
      <c r="EC22" s="2163"/>
      <c r="ED22" s="2164">
        <v>195</v>
      </c>
      <c r="EE22" s="2164"/>
      <c r="EF22" s="2163"/>
      <c r="EG22" s="2165">
        <v>3.9836567926455568E-2</v>
      </c>
      <c r="EH22" s="2163"/>
      <c r="EI22" s="2166">
        <v>0</v>
      </c>
      <c r="EJ22" s="2164"/>
      <c r="EK22" s="2164">
        <v>96757</v>
      </c>
      <c r="EL22" s="2164"/>
      <c r="EM22" s="2167"/>
      <c r="EN22" s="2167"/>
      <c r="EO22" s="2168"/>
      <c r="ES22" s="2254" t="s">
        <v>382</v>
      </c>
      <c r="ET22" s="2255" t="s">
        <v>383</v>
      </c>
      <c r="EU22" s="2257">
        <v>608790</v>
      </c>
    </row>
    <row r="23" spans="1:151" ht="15.75">
      <c r="A23" s="1220" t="s">
        <v>388</v>
      </c>
      <c r="B23" s="1221" t="s">
        <v>389</v>
      </c>
      <c r="C23" s="1117">
        <v>15910</v>
      </c>
      <c r="D23" s="1118">
        <v>22951</v>
      </c>
      <c r="E23" s="1222"/>
      <c r="F23" s="1222">
        <v>22951</v>
      </c>
      <c r="G23" s="1222"/>
      <c r="H23" s="1223">
        <v>22951</v>
      </c>
      <c r="K23" s="907" t="s">
        <v>388</v>
      </c>
      <c r="L23" s="908" t="s">
        <v>389</v>
      </c>
      <c r="M23" s="886">
        <v>11805743855</v>
      </c>
      <c r="N23" s="887">
        <v>117965200</v>
      </c>
      <c r="O23" s="888">
        <f t="shared" si="0"/>
        <v>11687778655</v>
      </c>
      <c r="P23" s="889">
        <v>2015</v>
      </c>
      <c r="Q23" s="882">
        <v>0.97399999999999998</v>
      </c>
      <c r="R23" s="891">
        <f t="shared" si="1"/>
        <v>11999772746</v>
      </c>
      <c r="S23" s="892">
        <f t="shared" si="2"/>
        <v>117965200</v>
      </c>
      <c r="T23" s="893">
        <v>846131001</v>
      </c>
      <c r="U23" s="893">
        <v>4004979958</v>
      </c>
      <c r="V23" s="891">
        <f t="shared" si="3"/>
        <v>16968848905</v>
      </c>
      <c r="X23" s="1561" t="s">
        <v>388</v>
      </c>
      <c r="Y23" s="1562" t="s">
        <v>389</v>
      </c>
      <c r="Z23" s="1807">
        <v>16968848905</v>
      </c>
      <c r="AA23" s="1247">
        <v>112333779.7511</v>
      </c>
      <c r="AB23" s="1802">
        <v>35338993</v>
      </c>
      <c r="AC23" s="1802">
        <v>450225</v>
      </c>
      <c r="AD23" s="1808">
        <v>148122997.7511</v>
      </c>
      <c r="AE23" s="1809">
        <v>22951</v>
      </c>
      <c r="AF23" s="1810">
        <v>6454</v>
      </c>
      <c r="AG23" s="1811">
        <v>1.0566</v>
      </c>
      <c r="AI23" s="1561" t="s">
        <v>388</v>
      </c>
      <c r="AJ23" s="933" t="s">
        <v>389</v>
      </c>
      <c r="AK23" s="1132">
        <v>148122997.7511</v>
      </c>
      <c r="AL23" s="1133">
        <v>22951</v>
      </c>
      <c r="AM23" s="1242">
        <v>6454</v>
      </c>
      <c r="AN23" s="1236">
        <v>1.0566</v>
      </c>
      <c r="AO23" s="1234">
        <v>1.8333999999999999</v>
      </c>
      <c r="AP23" s="1235">
        <v>0.97729999999999995</v>
      </c>
      <c r="AQ23" s="1236">
        <v>1.0946</v>
      </c>
      <c r="AR23" s="1237" t="s">
        <v>4</v>
      </c>
      <c r="AS23" s="1272" t="s">
        <v>4</v>
      </c>
      <c r="AT23" s="1261" t="s">
        <v>4</v>
      </c>
      <c r="AU23" s="1240">
        <v>0</v>
      </c>
      <c r="AV23" s="1241" t="s">
        <v>4</v>
      </c>
      <c r="AW23" s="1242">
        <v>0</v>
      </c>
      <c r="BB23" s="1561" t="s">
        <v>388</v>
      </c>
      <c r="BC23" s="1562" t="s">
        <v>699</v>
      </c>
      <c r="BD23" s="1149">
        <v>16968848905</v>
      </c>
      <c r="BE23" s="1150">
        <v>398.72</v>
      </c>
      <c r="BF23" s="1245">
        <v>42558309</v>
      </c>
      <c r="BG23" s="1246">
        <v>1.8333999999999999</v>
      </c>
      <c r="BH23" s="1153"/>
      <c r="BI23" s="1154">
        <v>22951</v>
      </c>
      <c r="BJ23" s="1247">
        <v>57.56</v>
      </c>
      <c r="BK23" s="1154">
        <v>156760</v>
      </c>
      <c r="BL23" s="1248">
        <v>393</v>
      </c>
      <c r="BN23" s="933" t="s">
        <v>386</v>
      </c>
      <c r="BO23" s="1579" t="s">
        <v>387</v>
      </c>
      <c r="BP23" s="1848">
        <v>1.0243333333333333</v>
      </c>
      <c r="BQ23" s="1848">
        <v>1.0022130434782608</v>
      </c>
      <c r="BR23" s="2268">
        <v>0.99340000000000006</v>
      </c>
      <c r="BS23" s="1849"/>
      <c r="BT23" s="1850">
        <v>2016</v>
      </c>
      <c r="BU23" s="1162">
        <f t="shared" si="4"/>
        <v>1.0015000000000001</v>
      </c>
      <c r="BV23" s="1163"/>
      <c r="BW23" s="2139">
        <v>0.74590000000000001</v>
      </c>
      <c r="BX23" s="1165">
        <v>0.74299999999999999</v>
      </c>
      <c r="BY23" s="1166">
        <v>1.1224000000000001</v>
      </c>
      <c r="BZ23" s="1585"/>
      <c r="CA23" s="1561" t="s">
        <v>388</v>
      </c>
      <c r="CB23" s="933" t="s">
        <v>699</v>
      </c>
      <c r="CC23" s="1154">
        <v>38340</v>
      </c>
      <c r="CD23" s="1154">
        <v>40568</v>
      </c>
      <c r="CE23" s="1154">
        <v>41477</v>
      </c>
      <c r="CF23" s="1252">
        <v>40128.333333333336</v>
      </c>
      <c r="CG23" s="1253">
        <v>0.97729999999999995</v>
      </c>
      <c r="CH23" s="1171"/>
      <c r="CI23" s="1254">
        <v>-1348.6666666666642</v>
      </c>
      <c r="CJ23" s="1253">
        <v>-3.2500000000000001E-2</v>
      </c>
      <c r="CL23" s="1575" t="s">
        <v>388</v>
      </c>
      <c r="CM23" s="933" t="s">
        <v>699</v>
      </c>
      <c r="CN23" s="1873" t="s">
        <v>4</v>
      </c>
      <c r="CO23" s="1874"/>
      <c r="CP23" s="1875">
        <v>22951</v>
      </c>
      <c r="CQ23" s="1888">
        <v>36990800</v>
      </c>
      <c r="CR23" s="1888">
        <v>0</v>
      </c>
      <c r="CS23" s="1890">
        <v>36990800</v>
      </c>
      <c r="CT23" s="1891">
        <v>1611.73</v>
      </c>
      <c r="CU23" s="1892"/>
      <c r="CV23" s="1893" t="s">
        <v>4</v>
      </c>
      <c r="CW23" s="1894" t="s">
        <v>4</v>
      </c>
      <c r="CX23" s="1882" t="s">
        <v>4</v>
      </c>
      <c r="CY23" s="1883"/>
      <c r="CZ23" s="1884">
        <v>0.56000000000000005</v>
      </c>
      <c r="DA23" s="1895" t="s">
        <v>4</v>
      </c>
      <c r="DB23" s="1886"/>
      <c r="DC23" s="1882" t="s">
        <v>4</v>
      </c>
      <c r="DX23" s="2190" t="s">
        <v>370</v>
      </c>
      <c r="DY23" s="2171" t="s">
        <v>1366</v>
      </c>
      <c r="DZ23" s="2170" t="s">
        <v>8</v>
      </c>
      <c r="EA23" s="2172" t="s">
        <v>1415</v>
      </c>
      <c r="EB23" s="2191">
        <v>564</v>
      </c>
      <c r="EC23" s="2173"/>
      <c r="ED23" s="2174">
        <v>564</v>
      </c>
      <c r="EE23" s="2174">
        <v>4895</v>
      </c>
      <c r="EF23" s="2173"/>
      <c r="EG23" s="2175">
        <v>0.11521961184882533</v>
      </c>
      <c r="EH23" s="2173"/>
      <c r="EI23" s="2192">
        <v>0</v>
      </c>
      <c r="EJ23" s="2174"/>
      <c r="EK23" s="2174">
        <v>279851</v>
      </c>
      <c r="EL23" s="2174"/>
      <c r="EM23" s="2177"/>
      <c r="EN23" s="2177"/>
      <c r="EO23" s="2178"/>
      <c r="ES23" s="2254" t="s">
        <v>384</v>
      </c>
      <c r="ET23" s="2255" t="s">
        <v>665</v>
      </c>
      <c r="EU23" s="2257">
        <v>0</v>
      </c>
    </row>
    <row r="24" spans="1:151" ht="15.75">
      <c r="A24" s="1220" t="s">
        <v>390</v>
      </c>
      <c r="B24" s="1221" t="s">
        <v>391</v>
      </c>
      <c r="C24" s="1117">
        <v>8938</v>
      </c>
      <c r="D24" s="1118">
        <v>10267</v>
      </c>
      <c r="E24" s="1222"/>
      <c r="F24" s="1222">
        <v>10267</v>
      </c>
      <c r="G24" s="1222"/>
      <c r="H24" s="1223">
        <v>10267</v>
      </c>
      <c r="K24" s="907" t="s">
        <v>390</v>
      </c>
      <c r="L24" s="908" t="s">
        <v>391</v>
      </c>
      <c r="M24" s="886">
        <v>9179288914</v>
      </c>
      <c r="N24" s="887">
        <v>405640443</v>
      </c>
      <c r="O24" s="888">
        <f t="shared" si="0"/>
        <v>8773648471</v>
      </c>
      <c r="P24" s="889">
        <v>2017</v>
      </c>
      <c r="Q24" s="882">
        <v>0.99170000000000003</v>
      </c>
      <c r="R24" s="891">
        <f t="shared" si="1"/>
        <v>8847079229</v>
      </c>
      <c r="S24" s="892">
        <f t="shared" si="2"/>
        <v>405640443</v>
      </c>
      <c r="T24" s="893">
        <v>208556944</v>
      </c>
      <c r="U24" s="893">
        <v>1222005010</v>
      </c>
      <c r="V24" s="891">
        <f t="shared" si="3"/>
        <v>10683281626</v>
      </c>
      <c r="X24" s="1561" t="s">
        <v>390</v>
      </c>
      <c r="Y24" s="1562" t="s">
        <v>391</v>
      </c>
      <c r="Z24" s="1807">
        <v>10683281626</v>
      </c>
      <c r="AA24" s="1247">
        <v>70723324.364120007</v>
      </c>
      <c r="AB24" s="1802">
        <v>12483675</v>
      </c>
      <c r="AC24" s="1802">
        <v>222700</v>
      </c>
      <c r="AD24" s="1808">
        <v>83429699.364120007</v>
      </c>
      <c r="AE24" s="1809">
        <v>10267</v>
      </c>
      <c r="AF24" s="1810">
        <v>8126</v>
      </c>
      <c r="AG24" s="1811">
        <v>1.3304</v>
      </c>
      <c r="AI24" s="1561" t="s">
        <v>390</v>
      </c>
      <c r="AJ24" s="933" t="s">
        <v>391</v>
      </c>
      <c r="AK24" s="1132">
        <v>83429699.364120007</v>
      </c>
      <c r="AL24" s="1133">
        <v>10267</v>
      </c>
      <c r="AM24" s="1242">
        <v>8126</v>
      </c>
      <c r="AN24" s="1236">
        <v>1.3304</v>
      </c>
      <c r="AO24" s="1234">
        <v>0.67459999999999998</v>
      </c>
      <c r="AP24" s="1235">
        <v>1.2845</v>
      </c>
      <c r="AQ24" s="1236">
        <v>1.242</v>
      </c>
      <c r="AR24" s="1237" t="s">
        <v>4</v>
      </c>
      <c r="AS24" s="1272" t="s">
        <v>4</v>
      </c>
      <c r="AT24" s="1261" t="s">
        <v>4</v>
      </c>
      <c r="AU24" s="1240">
        <v>0</v>
      </c>
      <c r="AV24" s="1241" t="s">
        <v>4</v>
      </c>
      <c r="AW24" s="1242">
        <v>0</v>
      </c>
      <c r="BB24" s="1561" t="s">
        <v>390</v>
      </c>
      <c r="BC24" s="1562" t="s">
        <v>700</v>
      </c>
      <c r="BD24" s="1149">
        <v>10683281626</v>
      </c>
      <c r="BE24" s="1150">
        <v>682.19</v>
      </c>
      <c r="BF24" s="1245">
        <v>15660273</v>
      </c>
      <c r="BG24" s="1246">
        <v>0.67459999999999998</v>
      </c>
      <c r="BH24" s="1153"/>
      <c r="BI24" s="1154">
        <v>10267</v>
      </c>
      <c r="BJ24" s="1247">
        <v>15.05</v>
      </c>
      <c r="BK24" s="1154">
        <v>70916</v>
      </c>
      <c r="BL24" s="1248">
        <v>104</v>
      </c>
      <c r="BN24" s="933" t="s">
        <v>388</v>
      </c>
      <c r="BO24" s="1579" t="s">
        <v>389</v>
      </c>
      <c r="BP24" s="1848">
        <v>0.98968005952380944</v>
      </c>
      <c r="BQ24" s="1853">
        <v>0.99085995085995093</v>
      </c>
      <c r="BR24" s="2268">
        <v>0.95760000000000001</v>
      </c>
      <c r="BS24" s="1849"/>
      <c r="BT24" s="1850">
        <v>2015</v>
      </c>
      <c r="BU24" s="1162">
        <f t="shared" si="4"/>
        <v>0.97399999999999998</v>
      </c>
      <c r="BV24" s="1163"/>
      <c r="BW24" s="2139">
        <v>0.57499999999999996</v>
      </c>
      <c r="BX24" s="1165">
        <v>0.56000000000000005</v>
      </c>
      <c r="BY24" s="1166">
        <v>0.84589999999999999</v>
      </c>
      <c r="BZ24" s="1585"/>
      <c r="CA24" s="1561" t="s">
        <v>390</v>
      </c>
      <c r="CB24" s="933" t="s">
        <v>700</v>
      </c>
      <c r="CC24" s="1154">
        <v>51885</v>
      </c>
      <c r="CD24" s="1154">
        <v>53001</v>
      </c>
      <c r="CE24" s="1154">
        <v>53342</v>
      </c>
      <c r="CF24" s="1252">
        <v>52742.666666666664</v>
      </c>
      <c r="CG24" s="1253">
        <v>1.2845</v>
      </c>
      <c r="CH24" s="1171"/>
      <c r="CI24" s="1254">
        <v>-599.33333333333576</v>
      </c>
      <c r="CJ24" s="1253">
        <v>-1.12E-2</v>
      </c>
      <c r="CL24" s="1575" t="s">
        <v>390</v>
      </c>
      <c r="CM24" s="933" t="s">
        <v>700</v>
      </c>
      <c r="CN24" s="1873" t="s">
        <v>4</v>
      </c>
      <c r="CO24" s="1874"/>
      <c r="CP24" s="1875">
        <v>10267</v>
      </c>
      <c r="CQ24" s="1888">
        <v>29272130</v>
      </c>
      <c r="CR24" s="1888">
        <v>0</v>
      </c>
      <c r="CS24" s="1890">
        <v>29272130</v>
      </c>
      <c r="CT24" s="1891">
        <v>2851.09</v>
      </c>
      <c r="CU24" s="1892"/>
      <c r="CV24" s="1893" t="s">
        <v>4</v>
      </c>
      <c r="CW24" s="1894" t="s">
        <v>4</v>
      </c>
      <c r="CX24" s="1882" t="s">
        <v>4</v>
      </c>
      <c r="CY24" s="1883"/>
      <c r="CZ24" s="1884">
        <v>0.623</v>
      </c>
      <c r="DA24" s="1895" t="s">
        <v>4</v>
      </c>
      <c r="DB24" s="1886"/>
      <c r="DC24" s="1882" t="s">
        <v>4</v>
      </c>
      <c r="DX24" s="2159" t="s">
        <v>372</v>
      </c>
      <c r="DY24" s="2160" t="s">
        <v>372</v>
      </c>
      <c r="DZ24" s="2159" t="s">
        <v>901</v>
      </c>
      <c r="EA24" s="2161" t="s">
        <v>373</v>
      </c>
      <c r="EB24" s="2162">
        <v>12803</v>
      </c>
      <c r="EC24" s="2163"/>
      <c r="ED24" s="2164">
        <v>12803</v>
      </c>
      <c r="EE24" s="2164"/>
      <c r="EF24" s="2163"/>
      <c r="EG24" s="2165">
        <v>0.89375218150087266</v>
      </c>
      <c r="EH24" s="2163"/>
      <c r="EI24" s="2166">
        <v>0</v>
      </c>
      <c r="EJ24" s="2164"/>
      <c r="EK24" s="2164">
        <v>0</v>
      </c>
      <c r="EL24" s="2164">
        <v>0</v>
      </c>
      <c r="EM24" s="2167">
        <v>0</v>
      </c>
      <c r="EN24" s="2167"/>
      <c r="EO24" s="2168"/>
      <c r="ES24" s="2254" t="s">
        <v>386</v>
      </c>
      <c r="ET24" s="2255" t="s">
        <v>387</v>
      </c>
      <c r="EU24" s="2257">
        <v>1028635</v>
      </c>
    </row>
    <row r="25" spans="1:151" ht="15.75">
      <c r="A25" s="1220" t="s">
        <v>392</v>
      </c>
      <c r="B25" s="1221" t="s">
        <v>393</v>
      </c>
      <c r="C25" s="1117">
        <v>3144</v>
      </c>
      <c r="D25" s="1118">
        <v>3365</v>
      </c>
      <c r="E25" s="1222"/>
      <c r="F25" s="1222">
        <v>3365</v>
      </c>
      <c r="G25" s="1222"/>
      <c r="H25" s="1223">
        <v>3365</v>
      </c>
      <c r="K25" s="907" t="s">
        <v>392</v>
      </c>
      <c r="L25" s="908" t="s">
        <v>393</v>
      </c>
      <c r="M25" s="886">
        <v>2773218757</v>
      </c>
      <c r="N25" s="887">
        <v>74592700</v>
      </c>
      <c r="O25" s="888">
        <f t="shared" si="0"/>
        <v>2698626057</v>
      </c>
      <c r="P25" s="889">
        <v>2012</v>
      </c>
      <c r="Q25" s="882">
        <v>0.98799999999999999</v>
      </c>
      <c r="R25" s="891">
        <f t="shared" si="1"/>
        <v>2731402892</v>
      </c>
      <c r="S25" s="892">
        <f t="shared" si="2"/>
        <v>74592700</v>
      </c>
      <c r="T25" s="893">
        <v>60686543</v>
      </c>
      <c r="U25" s="893">
        <v>350047760</v>
      </c>
      <c r="V25" s="891">
        <f t="shared" si="3"/>
        <v>3216729895</v>
      </c>
      <c r="X25" s="1561" t="s">
        <v>392</v>
      </c>
      <c r="Y25" s="1562" t="s">
        <v>393</v>
      </c>
      <c r="Z25" s="1807">
        <v>3216729895</v>
      </c>
      <c r="AA25" s="1247">
        <v>21294751.904899999</v>
      </c>
      <c r="AB25" s="1802">
        <v>6451777</v>
      </c>
      <c r="AC25" s="1802">
        <v>138604</v>
      </c>
      <c r="AD25" s="1808">
        <v>27885132.904899999</v>
      </c>
      <c r="AE25" s="1809">
        <v>3365</v>
      </c>
      <c r="AF25" s="1810">
        <v>8287</v>
      </c>
      <c r="AG25" s="1811">
        <v>1.3567</v>
      </c>
      <c r="AI25" s="1561" t="s">
        <v>392</v>
      </c>
      <c r="AJ25" s="933" t="s">
        <v>393</v>
      </c>
      <c r="AK25" s="1132">
        <v>27885132.904899999</v>
      </c>
      <c r="AL25" s="1133">
        <v>3365</v>
      </c>
      <c r="AM25" s="1242">
        <v>8287</v>
      </c>
      <c r="AN25" s="1236">
        <v>1.3567</v>
      </c>
      <c r="AO25" s="1234">
        <v>0.30430000000000001</v>
      </c>
      <c r="AP25" s="1235">
        <v>0.71060000000000001</v>
      </c>
      <c r="AQ25" s="1236">
        <v>0.92839999999999989</v>
      </c>
      <c r="AR25" s="1237">
        <v>0.92839999999999989</v>
      </c>
      <c r="AS25" s="1272">
        <v>1764.31</v>
      </c>
      <c r="AT25" s="1261">
        <v>136.07000000000016</v>
      </c>
      <c r="AU25" s="1240">
        <v>457876</v>
      </c>
      <c r="AV25" s="1241">
        <v>1</v>
      </c>
      <c r="AW25" s="1242">
        <v>457876</v>
      </c>
      <c r="BB25" s="1561" t="s">
        <v>392</v>
      </c>
      <c r="BC25" s="1562" t="s">
        <v>701</v>
      </c>
      <c r="BD25" s="1149">
        <v>3216729895</v>
      </c>
      <c r="BE25" s="1150">
        <v>455.43</v>
      </c>
      <c r="BF25" s="1245">
        <v>7063061</v>
      </c>
      <c r="BG25" s="1246">
        <v>0.30430000000000001</v>
      </c>
      <c r="BH25" s="1153"/>
      <c r="BI25" s="1154">
        <v>3365</v>
      </c>
      <c r="BJ25" s="1247">
        <v>7.39</v>
      </c>
      <c r="BK25" s="1154">
        <v>28593</v>
      </c>
      <c r="BL25" s="1248">
        <v>63</v>
      </c>
      <c r="BN25" s="933" t="s">
        <v>390</v>
      </c>
      <c r="BO25" s="1579" t="s">
        <v>391</v>
      </c>
      <c r="BP25" s="1848">
        <v>1.0018651685393258</v>
      </c>
      <c r="BQ25" s="1848">
        <v>0.96329411764705886</v>
      </c>
      <c r="BR25" s="2266">
        <v>0.99170000000000003</v>
      </c>
      <c r="BS25" s="1849"/>
      <c r="BT25" s="2267">
        <v>2017</v>
      </c>
      <c r="BU25" s="1162">
        <f t="shared" si="4"/>
        <v>0.9839</v>
      </c>
      <c r="BV25" s="1163"/>
      <c r="BW25" s="2139">
        <v>0.62809999999999999</v>
      </c>
      <c r="BX25" s="1165">
        <v>0.623</v>
      </c>
      <c r="BY25" s="1166">
        <v>0.94110000000000005</v>
      </c>
      <c r="BZ25" s="1585"/>
      <c r="CA25" s="1561" t="s">
        <v>392</v>
      </c>
      <c r="CB25" s="933" t="s">
        <v>701</v>
      </c>
      <c r="CC25" s="1154">
        <v>28347</v>
      </c>
      <c r="CD25" s="1154">
        <v>29678</v>
      </c>
      <c r="CE25" s="1154">
        <v>29512</v>
      </c>
      <c r="CF25" s="1252">
        <v>29179</v>
      </c>
      <c r="CG25" s="1253">
        <v>0.71060000000000001</v>
      </c>
      <c r="CH25" s="1171"/>
      <c r="CI25" s="1254">
        <v>-333</v>
      </c>
      <c r="CJ25" s="1253">
        <v>-1.1299999999999999E-2</v>
      </c>
      <c r="CL25" s="1575" t="s">
        <v>392</v>
      </c>
      <c r="CM25" s="933" t="s">
        <v>701</v>
      </c>
      <c r="CN25" s="1873">
        <v>0.92839999999999989</v>
      </c>
      <c r="CO25" s="1874"/>
      <c r="CP25" s="1875">
        <v>3365</v>
      </c>
      <c r="CQ25" s="1888">
        <v>6721353</v>
      </c>
      <c r="CR25" s="1888">
        <v>0</v>
      </c>
      <c r="CS25" s="1890">
        <v>6721353</v>
      </c>
      <c r="CT25" s="1891">
        <v>1997.43</v>
      </c>
      <c r="CU25" s="1892"/>
      <c r="CV25" s="1893">
        <v>1764.31</v>
      </c>
      <c r="CW25" s="1894">
        <v>136.07000000000016</v>
      </c>
      <c r="CX25" s="1882">
        <v>1</v>
      </c>
      <c r="CY25" s="1883"/>
      <c r="CZ25" s="1884">
        <v>0.51400000000000001</v>
      </c>
      <c r="DA25" s="1895" t="s">
        <v>4</v>
      </c>
      <c r="DB25" s="1886"/>
      <c r="DC25" s="1882">
        <v>1</v>
      </c>
      <c r="DX25" s="2159" t="s">
        <v>372</v>
      </c>
      <c r="DY25" s="2160" t="s">
        <v>19</v>
      </c>
      <c r="DZ25" s="2159" t="s">
        <v>8</v>
      </c>
      <c r="EA25" s="2161" t="s">
        <v>1416</v>
      </c>
      <c r="EB25" s="2162">
        <v>1050</v>
      </c>
      <c r="EC25" s="2163"/>
      <c r="ED25" s="2164">
        <v>1050</v>
      </c>
      <c r="EE25" s="2164"/>
      <c r="EF25" s="2163"/>
      <c r="EG25" s="2165">
        <v>7.3298429319371722E-2</v>
      </c>
      <c r="EH25" s="2163"/>
      <c r="EI25" s="2166">
        <v>0</v>
      </c>
      <c r="EJ25" s="2164"/>
      <c r="EK25" s="2164">
        <v>0</v>
      </c>
      <c r="EL25" s="2169"/>
      <c r="EM25" s="2167"/>
      <c r="EN25" s="2167"/>
      <c r="EO25" s="2168"/>
      <c r="ES25" s="2254" t="s">
        <v>388</v>
      </c>
      <c r="ET25" s="2255" t="s">
        <v>389</v>
      </c>
      <c r="EU25" s="2257">
        <v>0</v>
      </c>
    </row>
    <row r="26" spans="1:151" ht="15.75">
      <c r="A26" s="1220" t="s">
        <v>394</v>
      </c>
      <c r="B26" s="1221" t="s">
        <v>395</v>
      </c>
      <c r="C26" s="1117">
        <v>1962</v>
      </c>
      <c r="D26" s="1118">
        <v>1962</v>
      </c>
      <c r="E26" s="1222"/>
      <c r="F26" s="1222">
        <v>1962</v>
      </c>
      <c r="G26" s="1222"/>
      <c r="H26" s="1223">
        <v>1962</v>
      </c>
      <c r="K26" s="907" t="s">
        <v>394</v>
      </c>
      <c r="L26" s="908" t="s">
        <v>395</v>
      </c>
      <c r="M26" s="886">
        <v>1139071111</v>
      </c>
      <c r="N26" s="887">
        <v>52235760</v>
      </c>
      <c r="O26" s="888">
        <f t="shared" si="0"/>
        <v>1086835351</v>
      </c>
      <c r="P26" s="889">
        <v>2014</v>
      </c>
      <c r="Q26" s="882">
        <v>0.9748</v>
      </c>
      <c r="R26" s="891">
        <f t="shared" si="1"/>
        <v>1114931628</v>
      </c>
      <c r="S26" s="892">
        <f t="shared" si="2"/>
        <v>52235760</v>
      </c>
      <c r="T26" s="893">
        <v>33875153</v>
      </c>
      <c r="U26" s="893">
        <v>256645836</v>
      </c>
      <c r="V26" s="891">
        <f t="shared" si="3"/>
        <v>1457688377</v>
      </c>
      <c r="X26" s="1561" t="s">
        <v>394</v>
      </c>
      <c r="Y26" s="1562" t="s">
        <v>395</v>
      </c>
      <c r="Z26" s="1807">
        <v>1457688377</v>
      </c>
      <c r="AA26" s="1247">
        <v>9649897.0557400007</v>
      </c>
      <c r="AB26" s="1802">
        <v>2797295</v>
      </c>
      <c r="AC26" s="1802">
        <v>56531</v>
      </c>
      <c r="AD26" s="1808">
        <v>12503723.055740001</v>
      </c>
      <c r="AE26" s="1809">
        <v>1962</v>
      </c>
      <c r="AF26" s="1810">
        <v>6373</v>
      </c>
      <c r="AG26" s="1811">
        <v>1.0434000000000001</v>
      </c>
      <c r="AI26" s="1561" t="s">
        <v>394</v>
      </c>
      <c r="AJ26" s="933" t="s">
        <v>395</v>
      </c>
      <c r="AK26" s="1132">
        <v>12503723.055740001</v>
      </c>
      <c r="AL26" s="1133">
        <v>1962</v>
      </c>
      <c r="AM26" s="1242">
        <v>6373</v>
      </c>
      <c r="AN26" s="1236">
        <v>1.0434000000000001</v>
      </c>
      <c r="AO26" s="1234">
        <v>0.36409999999999998</v>
      </c>
      <c r="AP26" s="1235">
        <v>0.85260000000000002</v>
      </c>
      <c r="AQ26" s="1236">
        <v>0.88009999999999999</v>
      </c>
      <c r="AR26" s="1237">
        <v>0.88009999999999999</v>
      </c>
      <c r="AS26" s="1272">
        <v>1672.52</v>
      </c>
      <c r="AT26" s="1261">
        <v>227.86000000000013</v>
      </c>
      <c r="AU26" s="1240">
        <v>447061</v>
      </c>
      <c r="AV26" s="1241">
        <v>1</v>
      </c>
      <c r="AW26" s="1242">
        <v>447061</v>
      </c>
      <c r="BB26" s="1561" t="s">
        <v>394</v>
      </c>
      <c r="BC26" s="1562" t="s">
        <v>702</v>
      </c>
      <c r="BD26" s="1149">
        <v>1457688377</v>
      </c>
      <c r="BE26" s="1150">
        <v>172.47</v>
      </c>
      <c r="BF26" s="1245">
        <v>8451837</v>
      </c>
      <c r="BG26" s="1246">
        <v>0.36409999999999998</v>
      </c>
      <c r="BH26" s="1153"/>
      <c r="BI26" s="1154">
        <v>1962</v>
      </c>
      <c r="BJ26" s="1247">
        <v>11.38</v>
      </c>
      <c r="BK26" s="1154">
        <v>14314</v>
      </c>
      <c r="BL26" s="1248">
        <v>83</v>
      </c>
      <c r="BN26" s="933" t="s">
        <v>392</v>
      </c>
      <c r="BO26" s="1579" t="s">
        <v>393</v>
      </c>
      <c r="BP26" s="1848">
        <v>1.0592631578947369</v>
      </c>
      <c r="BQ26" s="1848">
        <v>1.0054596273291927</v>
      </c>
      <c r="BR26" s="2268">
        <v>0.95269999999999999</v>
      </c>
      <c r="BS26" s="1849"/>
      <c r="BT26" s="1850">
        <v>2012</v>
      </c>
      <c r="BU26" s="1162">
        <f t="shared" si="4"/>
        <v>0.98799999999999999</v>
      </c>
      <c r="BV26" s="1163"/>
      <c r="BW26" s="2139">
        <v>0.52</v>
      </c>
      <c r="BX26" s="1165">
        <v>0.51400000000000001</v>
      </c>
      <c r="BY26" s="1166">
        <v>0.77639999999999998</v>
      </c>
      <c r="BZ26" s="1585"/>
      <c r="CA26" s="1561" t="s">
        <v>394</v>
      </c>
      <c r="CB26" s="933" t="s">
        <v>702</v>
      </c>
      <c r="CC26" s="1154">
        <v>34055</v>
      </c>
      <c r="CD26" s="1154">
        <v>35123</v>
      </c>
      <c r="CE26" s="1154">
        <v>35841</v>
      </c>
      <c r="CF26" s="1252">
        <v>35006.333333333336</v>
      </c>
      <c r="CG26" s="1253">
        <v>0.85260000000000002</v>
      </c>
      <c r="CH26" s="1171"/>
      <c r="CI26" s="1254">
        <v>-834.66666666666424</v>
      </c>
      <c r="CJ26" s="1253">
        <v>-2.3300000000000001E-2</v>
      </c>
      <c r="CL26" s="1575" t="s">
        <v>394</v>
      </c>
      <c r="CM26" s="933" t="s">
        <v>702</v>
      </c>
      <c r="CN26" s="1873">
        <v>0.88009999999999999</v>
      </c>
      <c r="CO26" s="1874"/>
      <c r="CP26" s="1875">
        <v>1962</v>
      </c>
      <c r="CQ26" s="1888">
        <v>3550000</v>
      </c>
      <c r="CR26" s="1888">
        <v>0</v>
      </c>
      <c r="CS26" s="1890">
        <v>3550000</v>
      </c>
      <c r="CT26" s="1891">
        <v>1809.38</v>
      </c>
      <c r="CU26" s="1892"/>
      <c r="CV26" s="1893">
        <v>1672.52</v>
      </c>
      <c r="CW26" s="1894">
        <v>227.86000000000013</v>
      </c>
      <c r="CX26" s="1882">
        <v>1</v>
      </c>
      <c r="CY26" s="1883"/>
      <c r="CZ26" s="1884">
        <v>0.72099999999999997</v>
      </c>
      <c r="DA26" s="1895">
        <v>1</v>
      </c>
      <c r="DB26" s="1886"/>
      <c r="DC26" s="1882">
        <v>1</v>
      </c>
      <c r="DX26" s="2170" t="s">
        <v>372</v>
      </c>
      <c r="DY26" s="2171" t="s">
        <v>1172</v>
      </c>
      <c r="DZ26" s="2170" t="s">
        <v>8</v>
      </c>
      <c r="EA26" s="2172" t="s">
        <v>1417</v>
      </c>
      <c r="EB26" s="2162">
        <v>472</v>
      </c>
      <c r="EC26" s="2173"/>
      <c r="ED26" s="2174">
        <v>472</v>
      </c>
      <c r="EE26" s="2174">
        <v>14325</v>
      </c>
      <c r="EF26" s="2173"/>
      <c r="EG26" s="2175">
        <v>3.2949389179755671E-2</v>
      </c>
      <c r="EH26" s="2173"/>
      <c r="EI26" s="2166">
        <v>0</v>
      </c>
      <c r="EJ26" s="2174"/>
      <c r="EK26" s="2174">
        <v>0</v>
      </c>
      <c r="EL26" s="2176"/>
      <c r="EM26" s="2177"/>
      <c r="EN26" s="2177"/>
      <c r="EO26" s="2178"/>
      <c r="ES26" s="2254" t="s">
        <v>36</v>
      </c>
      <c r="ET26" s="2255" t="s">
        <v>37</v>
      </c>
      <c r="EU26" s="2257">
        <v>0</v>
      </c>
    </row>
    <row r="27" spans="1:151" ht="15.75">
      <c r="A27" s="1220" t="s">
        <v>396</v>
      </c>
      <c r="B27" s="1221" t="s">
        <v>397</v>
      </c>
      <c r="C27" s="1117">
        <v>1280</v>
      </c>
      <c r="D27" s="1118">
        <v>1280</v>
      </c>
      <c r="E27" s="1222"/>
      <c r="F27" s="1222">
        <v>1280</v>
      </c>
      <c r="G27" s="1222"/>
      <c r="H27" s="1223">
        <v>1280</v>
      </c>
      <c r="K27" s="907" t="s">
        <v>396</v>
      </c>
      <c r="L27" s="908" t="s">
        <v>397</v>
      </c>
      <c r="M27" s="886">
        <v>1965045008</v>
      </c>
      <c r="N27" s="887">
        <v>45148982</v>
      </c>
      <c r="O27" s="888">
        <f t="shared" si="0"/>
        <v>1919896026</v>
      </c>
      <c r="P27" s="889">
        <v>2010</v>
      </c>
      <c r="Q27" s="882">
        <v>1.2927999999999999</v>
      </c>
      <c r="R27" s="891">
        <f t="shared" si="1"/>
        <v>1485068089</v>
      </c>
      <c r="S27" s="892">
        <f t="shared" si="2"/>
        <v>45148982</v>
      </c>
      <c r="T27" s="893">
        <v>32813349</v>
      </c>
      <c r="U27" s="893">
        <v>157378824</v>
      </c>
      <c r="V27" s="891">
        <f t="shared" si="3"/>
        <v>1720409244</v>
      </c>
      <c r="X27" s="1561" t="s">
        <v>396</v>
      </c>
      <c r="Y27" s="1562" t="s">
        <v>397</v>
      </c>
      <c r="Z27" s="1807">
        <v>1720409244</v>
      </c>
      <c r="AA27" s="1247">
        <v>11389109.195280001</v>
      </c>
      <c r="AB27" s="1802">
        <v>2232976</v>
      </c>
      <c r="AC27" s="1802">
        <v>41967</v>
      </c>
      <c r="AD27" s="1808">
        <v>13664052.195280001</v>
      </c>
      <c r="AE27" s="1809">
        <v>1280</v>
      </c>
      <c r="AF27" s="1810">
        <v>10675</v>
      </c>
      <c r="AG27" s="1811">
        <v>1.7477</v>
      </c>
      <c r="AI27" s="1561" t="s">
        <v>396</v>
      </c>
      <c r="AJ27" s="933" t="s">
        <v>397</v>
      </c>
      <c r="AK27" s="1132">
        <v>13664052.195280001</v>
      </c>
      <c r="AL27" s="1133">
        <v>1280</v>
      </c>
      <c r="AM27" s="1242">
        <v>10675</v>
      </c>
      <c r="AN27" s="1236">
        <v>1.7477</v>
      </c>
      <c r="AO27" s="1234">
        <v>0.34510000000000002</v>
      </c>
      <c r="AP27" s="1235">
        <v>0.72899999999999998</v>
      </c>
      <c r="AQ27" s="1236">
        <v>1.0981000000000001</v>
      </c>
      <c r="AR27" s="1237" t="s">
        <v>4</v>
      </c>
      <c r="AS27" s="1272" t="s">
        <v>4</v>
      </c>
      <c r="AT27" s="1261" t="s">
        <v>4</v>
      </c>
      <c r="AU27" s="1240">
        <v>0</v>
      </c>
      <c r="AV27" s="1241" t="s">
        <v>4</v>
      </c>
      <c r="AW27" s="1242">
        <v>0</v>
      </c>
      <c r="BB27" s="1561" t="s">
        <v>396</v>
      </c>
      <c r="BC27" s="1562" t="s">
        <v>703</v>
      </c>
      <c r="BD27" s="1149">
        <v>1720409244</v>
      </c>
      <c r="BE27" s="1150">
        <v>214.75</v>
      </c>
      <c r="BF27" s="1245">
        <v>8011219</v>
      </c>
      <c r="BG27" s="1246">
        <v>0.34510000000000002</v>
      </c>
      <c r="BH27" s="1153"/>
      <c r="BI27" s="1154">
        <v>1280</v>
      </c>
      <c r="BJ27" s="1247">
        <v>5.96</v>
      </c>
      <c r="BK27" s="1154">
        <v>11238</v>
      </c>
      <c r="BL27" s="1248">
        <v>52</v>
      </c>
      <c r="BN27" s="933" t="s">
        <v>394</v>
      </c>
      <c r="BO27" s="1579" t="s">
        <v>395</v>
      </c>
      <c r="BP27" s="1853">
        <v>0.93562500000000004</v>
      </c>
      <c r="BQ27" s="1848">
        <v>0.97375964285714289</v>
      </c>
      <c r="BR27" s="2268">
        <v>0.98860000000000003</v>
      </c>
      <c r="BS27" s="1849"/>
      <c r="BT27" s="1850">
        <v>2014</v>
      </c>
      <c r="BU27" s="1162">
        <f t="shared" si="4"/>
        <v>0.9748</v>
      </c>
      <c r="BV27" s="1163"/>
      <c r="BW27" s="2139">
        <v>0.74</v>
      </c>
      <c r="BX27" s="1165">
        <v>0.72099999999999997</v>
      </c>
      <c r="BY27" s="1166">
        <v>1.0891</v>
      </c>
      <c r="BZ27" s="1585"/>
      <c r="CA27" s="1561" t="s">
        <v>396</v>
      </c>
      <c r="CB27" s="933" t="s">
        <v>703</v>
      </c>
      <c r="CC27" s="1154">
        <v>29111</v>
      </c>
      <c r="CD27" s="1154">
        <v>30275</v>
      </c>
      <c r="CE27" s="1154">
        <v>30408</v>
      </c>
      <c r="CF27" s="1252">
        <v>29931.333333333332</v>
      </c>
      <c r="CG27" s="1253">
        <v>0.72899999999999998</v>
      </c>
      <c r="CH27" s="1171"/>
      <c r="CI27" s="1254">
        <v>-476.66666666666788</v>
      </c>
      <c r="CJ27" s="1253">
        <v>-1.5699999999999999E-2</v>
      </c>
      <c r="CL27" s="1575" t="s">
        <v>396</v>
      </c>
      <c r="CM27" s="933" t="s">
        <v>703</v>
      </c>
      <c r="CN27" s="1873" t="s">
        <v>4</v>
      </c>
      <c r="CO27" s="1874"/>
      <c r="CP27" s="1875">
        <v>1280</v>
      </c>
      <c r="CQ27" s="1888">
        <v>1375171</v>
      </c>
      <c r="CR27" s="1888">
        <v>0</v>
      </c>
      <c r="CS27" s="1890">
        <v>1375171</v>
      </c>
      <c r="CT27" s="1891">
        <v>1074.3499999999999</v>
      </c>
      <c r="CU27" s="1892"/>
      <c r="CV27" s="1893" t="s">
        <v>4</v>
      </c>
      <c r="CW27" s="1894" t="s">
        <v>4</v>
      </c>
      <c r="CX27" s="1882" t="s">
        <v>4</v>
      </c>
      <c r="CY27" s="1883"/>
      <c r="CZ27" s="1884">
        <v>0.49099999999999999</v>
      </c>
      <c r="DA27" s="1895" t="s">
        <v>4</v>
      </c>
      <c r="DB27" s="1886"/>
      <c r="DC27" s="1882" t="s">
        <v>4</v>
      </c>
      <c r="DX27" s="2159" t="s">
        <v>374</v>
      </c>
      <c r="DY27" s="2160" t="s">
        <v>374</v>
      </c>
      <c r="DZ27" s="2159" t="s">
        <v>901</v>
      </c>
      <c r="EA27" s="2161" t="s">
        <v>375</v>
      </c>
      <c r="EB27" s="2162">
        <v>23683</v>
      </c>
      <c r="EC27" s="2163"/>
      <c r="ED27" s="2164">
        <v>23683</v>
      </c>
      <c r="EE27" s="2164"/>
      <c r="EF27" s="2163"/>
      <c r="EG27" s="2165">
        <v>0.76663861193836591</v>
      </c>
      <c r="EH27" s="2163"/>
      <c r="EI27" s="2166">
        <v>0</v>
      </c>
      <c r="EJ27" s="2164"/>
      <c r="EK27" s="2164">
        <v>0</v>
      </c>
      <c r="EL27" s="2164">
        <v>0</v>
      </c>
      <c r="EM27" s="2167">
        <v>0</v>
      </c>
      <c r="EN27" s="2167"/>
      <c r="EO27" s="2168"/>
      <c r="ES27" s="2254" t="s">
        <v>38</v>
      </c>
      <c r="ET27" s="2255" t="s">
        <v>39</v>
      </c>
      <c r="EU27" s="2257">
        <v>0</v>
      </c>
    </row>
    <row r="28" spans="1:151" ht="15.75">
      <c r="A28" s="1220" t="s">
        <v>398</v>
      </c>
      <c r="B28" s="1221" t="s">
        <v>399</v>
      </c>
      <c r="C28" s="1117">
        <v>14369</v>
      </c>
      <c r="D28" s="1118">
        <v>15349</v>
      </c>
      <c r="E28" s="1222"/>
      <c r="F28" s="1222">
        <v>15349</v>
      </c>
      <c r="G28" s="1222"/>
      <c r="H28" s="1223">
        <v>15349</v>
      </c>
      <c r="K28" s="907" t="s">
        <v>398</v>
      </c>
      <c r="L28" s="908" t="s">
        <v>399</v>
      </c>
      <c r="M28" s="886">
        <v>5222851197</v>
      </c>
      <c r="N28" s="887">
        <v>220606549</v>
      </c>
      <c r="O28" s="888">
        <f t="shared" si="0"/>
        <v>5002244648</v>
      </c>
      <c r="P28" s="889">
        <v>2016</v>
      </c>
      <c r="Q28" s="882">
        <v>0.97640000000000005</v>
      </c>
      <c r="R28" s="891">
        <f t="shared" si="1"/>
        <v>5123151012</v>
      </c>
      <c r="S28" s="892">
        <f t="shared" si="2"/>
        <v>220606549</v>
      </c>
      <c r="T28" s="893">
        <v>836863332</v>
      </c>
      <c r="U28" s="893">
        <v>2374914485</v>
      </c>
      <c r="V28" s="891">
        <f t="shared" si="3"/>
        <v>8555535378</v>
      </c>
      <c r="X28" s="1561" t="s">
        <v>398</v>
      </c>
      <c r="Y28" s="1562" t="s">
        <v>399</v>
      </c>
      <c r="Z28" s="1807">
        <v>8555535378</v>
      </c>
      <c r="AA28" s="1247">
        <v>56637644.202359997</v>
      </c>
      <c r="AB28" s="1802">
        <v>18619333</v>
      </c>
      <c r="AC28" s="1802">
        <v>444627</v>
      </c>
      <c r="AD28" s="1808">
        <v>75701604.202360004</v>
      </c>
      <c r="AE28" s="1809">
        <v>15349</v>
      </c>
      <c r="AF28" s="1810">
        <v>4932</v>
      </c>
      <c r="AG28" s="1811">
        <v>0.8075</v>
      </c>
      <c r="AI28" s="1561" t="s">
        <v>398</v>
      </c>
      <c r="AJ28" s="933" t="s">
        <v>399</v>
      </c>
      <c r="AK28" s="1132">
        <v>75701604.202360004</v>
      </c>
      <c r="AL28" s="1133">
        <v>15349</v>
      </c>
      <c r="AM28" s="1242">
        <v>4932</v>
      </c>
      <c r="AN28" s="1236">
        <v>0.8075</v>
      </c>
      <c r="AO28" s="1234">
        <v>0.79390000000000005</v>
      </c>
      <c r="AP28" s="1235">
        <v>0.81520000000000004</v>
      </c>
      <c r="AQ28" s="1236">
        <v>0.81</v>
      </c>
      <c r="AR28" s="1237">
        <v>0.81</v>
      </c>
      <c r="AS28" s="1272">
        <v>1539.31</v>
      </c>
      <c r="AT28" s="1261">
        <v>361.07000000000016</v>
      </c>
      <c r="AU28" s="1240">
        <v>5542063</v>
      </c>
      <c r="AV28" s="1241">
        <v>1</v>
      </c>
      <c r="AW28" s="1242">
        <v>5542063</v>
      </c>
      <c r="BB28" s="1561" t="s">
        <v>398</v>
      </c>
      <c r="BC28" s="1562" t="s">
        <v>704</v>
      </c>
      <c r="BD28" s="1149">
        <v>8555535378</v>
      </c>
      <c r="BE28" s="1150">
        <v>464.25</v>
      </c>
      <c r="BF28" s="1245">
        <v>18428725</v>
      </c>
      <c r="BG28" s="1246">
        <v>0.79390000000000005</v>
      </c>
      <c r="BH28" s="1153"/>
      <c r="BI28" s="1154">
        <v>15349</v>
      </c>
      <c r="BJ28" s="1247">
        <v>33.06</v>
      </c>
      <c r="BK28" s="1154">
        <v>98127</v>
      </c>
      <c r="BL28" s="1248">
        <v>211</v>
      </c>
      <c r="BN28" s="933" t="s">
        <v>396</v>
      </c>
      <c r="BO28" s="1579" t="s">
        <v>397</v>
      </c>
      <c r="BP28" s="1848">
        <v>1.4</v>
      </c>
      <c r="BQ28" s="1848">
        <v>1.2946740740740743</v>
      </c>
      <c r="BR28" s="2268">
        <v>1.2558</v>
      </c>
      <c r="BS28" s="1849"/>
      <c r="BT28" s="1850">
        <v>2010</v>
      </c>
      <c r="BU28" s="1162">
        <f t="shared" si="4"/>
        <v>1.2927999999999999</v>
      </c>
      <c r="BV28" s="1163"/>
      <c r="BW28" s="2139">
        <v>0.38</v>
      </c>
      <c r="BX28" s="1165">
        <v>0.49099999999999999</v>
      </c>
      <c r="BY28" s="1166">
        <v>0.74170000000000003</v>
      </c>
      <c r="BZ28" s="1585"/>
      <c r="CA28" s="1561" t="s">
        <v>398</v>
      </c>
      <c r="CB28" s="933" t="s">
        <v>704</v>
      </c>
      <c r="CC28" s="1154">
        <v>32232</v>
      </c>
      <c r="CD28" s="1154">
        <v>33786</v>
      </c>
      <c r="CE28" s="1154">
        <v>34401</v>
      </c>
      <c r="CF28" s="1252">
        <v>33473</v>
      </c>
      <c r="CG28" s="1253">
        <v>0.81520000000000004</v>
      </c>
      <c r="CH28" s="1171"/>
      <c r="CI28" s="1254">
        <v>-928</v>
      </c>
      <c r="CJ28" s="1253">
        <v>-2.7E-2</v>
      </c>
      <c r="CL28" s="1575" t="s">
        <v>398</v>
      </c>
      <c r="CM28" s="933" t="s">
        <v>704</v>
      </c>
      <c r="CN28" s="1873">
        <v>0.81</v>
      </c>
      <c r="CO28" s="1874"/>
      <c r="CP28" s="1875">
        <v>15349</v>
      </c>
      <c r="CQ28" s="1888">
        <v>9900000</v>
      </c>
      <c r="CR28" s="1888">
        <v>11630228</v>
      </c>
      <c r="CS28" s="1890">
        <v>21530228</v>
      </c>
      <c r="CT28" s="1891">
        <v>1402.71</v>
      </c>
      <c r="CU28" s="1892"/>
      <c r="CV28" s="1893">
        <v>1539.31</v>
      </c>
      <c r="CW28" s="1894">
        <v>361.07000000000016</v>
      </c>
      <c r="CX28" s="1882">
        <v>0.91100000000000003</v>
      </c>
      <c r="CY28" s="1883"/>
      <c r="CZ28" s="1884">
        <v>0.70299999999999996</v>
      </c>
      <c r="DA28" s="1895">
        <v>1</v>
      </c>
      <c r="DB28" s="1886"/>
      <c r="DC28" s="1882">
        <v>1</v>
      </c>
      <c r="DX28" s="2159" t="s">
        <v>374</v>
      </c>
      <c r="DY28" s="2160" t="s">
        <v>21</v>
      </c>
      <c r="DZ28" s="2159" t="s">
        <v>901</v>
      </c>
      <c r="EA28" s="2161" t="s">
        <v>22</v>
      </c>
      <c r="EB28" s="2162">
        <v>4330</v>
      </c>
      <c r="EC28" s="2163"/>
      <c r="ED28" s="2164">
        <v>4330</v>
      </c>
      <c r="EE28" s="2164"/>
      <c r="EF28" s="2163"/>
      <c r="EG28" s="2165">
        <v>0.14016573870257673</v>
      </c>
      <c r="EH28" s="2163"/>
      <c r="EI28" s="2166">
        <v>0</v>
      </c>
      <c r="EJ28" s="2164"/>
      <c r="EK28" s="2164">
        <v>0</v>
      </c>
      <c r="EL28" s="2169"/>
      <c r="EM28" s="2167"/>
      <c r="EN28" s="2167"/>
      <c r="EO28" s="2168"/>
      <c r="ES28" s="2254" t="s">
        <v>390</v>
      </c>
      <c r="ET28" s="2255" t="s">
        <v>391</v>
      </c>
      <c r="EU28" s="2257">
        <v>0</v>
      </c>
    </row>
    <row r="29" spans="1:151" ht="15.75">
      <c r="A29" s="1220" t="s">
        <v>400</v>
      </c>
      <c r="B29" s="1221" t="s">
        <v>666</v>
      </c>
      <c r="C29" s="1117">
        <v>5545</v>
      </c>
      <c r="D29" s="1118">
        <v>8665</v>
      </c>
      <c r="E29" s="1222"/>
      <c r="F29" s="1222">
        <v>8665</v>
      </c>
      <c r="G29" s="1222"/>
      <c r="H29" s="1223">
        <v>8665</v>
      </c>
      <c r="K29" s="907" t="s">
        <v>400</v>
      </c>
      <c r="L29" s="908" t="s">
        <v>401</v>
      </c>
      <c r="M29" s="886">
        <v>2379949055</v>
      </c>
      <c r="N29" s="887">
        <v>244146100</v>
      </c>
      <c r="O29" s="888">
        <f t="shared" si="0"/>
        <v>2135802955</v>
      </c>
      <c r="P29" s="889">
        <v>2013</v>
      </c>
      <c r="Q29" s="882">
        <v>0.96220000000000006</v>
      </c>
      <c r="R29" s="891">
        <f t="shared" si="1"/>
        <v>2219707914</v>
      </c>
      <c r="S29" s="892">
        <f t="shared" si="2"/>
        <v>244146100</v>
      </c>
      <c r="T29" s="893">
        <v>183742147</v>
      </c>
      <c r="U29" s="893">
        <v>1264296404</v>
      </c>
      <c r="V29" s="891">
        <f t="shared" si="3"/>
        <v>3911892565</v>
      </c>
      <c r="X29" s="1561" t="s">
        <v>400</v>
      </c>
      <c r="Y29" s="1562" t="s">
        <v>666</v>
      </c>
      <c r="Z29" s="1807">
        <v>3911892565</v>
      </c>
      <c r="AA29" s="1247">
        <v>25896728.780299999</v>
      </c>
      <c r="AB29" s="1802">
        <v>8546787</v>
      </c>
      <c r="AC29" s="1802">
        <v>249297</v>
      </c>
      <c r="AD29" s="1808">
        <v>34692812.780299999</v>
      </c>
      <c r="AE29" s="1809">
        <v>8665</v>
      </c>
      <c r="AF29" s="1810">
        <v>4004</v>
      </c>
      <c r="AG29" s="1811">
        <v>0.65549999999999997</v>
      </c>
      <c r="AI29" s="1561" t="s">
        <v>400</v>
      </c>
      <c r="AJ29" s="933" t="s">
        <v>666</v>
      </c>
      <c r="AK29" s="1132">
        <v>34692812.780299999</v>
      </c>
      <c r="AL29" s="1133">
        <v>8665</v>
      </c>
      <c r="AM29" s="1242">
        <v>4004</v>
      </c>
      <c r="AN29" s="1236">
        <v>0.65549999999999997</v>
      </c>
      <c r="AO29" s="1234">
        <v>0.17979999999999999</v>
      </c>
      <c r="AP29" s="1235">
        <v>0.73929999999999996</v>
      </c>
      <c r="AQ29" s="1236">
        <v>0.64989999999999992</v>
      </c>
      <c r="AR29" s="1237">
        <v>0.64989999999999992</v>
      </c>
      <c r="AS29" s="1272">
        <v>1235.06</v>
      </c>
      <c r="AT29" s="1261">
        <v>665.32000000000016</v>
      </c>
      <c r="AU29" s="1240">
        <v>5764998</v>
      </c>
      <c r="AV29" s="1241">
        <v>1</v>
      </c>
      <c r="AW29" s="1242">
        <v>5764998</v>
      </c>
      <c r="BB29" s="1561" t="s">
        <v>400</v>
      </c>
      <c r="BC29" s="1562" t="s">
        <v>705</v>
      </c>
      <c r="BD29" s="1149">
        <v>3911892565</v>
      </c>
      <c r="BE29" s="1150">
        <v>937.29</v>
      </c>
      <c r="BF29" s="1245">
        <v>4173620</v>
      </c>
      <c r="BG29" s="1246">
        <v>0.17979999999999999</v>
      </c>
      <c r="BH29" s="1153"/>
      <c r="BI29" s="1154">
        <v>8665</v>
      </c>
      <c r="BJ29" s="1247">
        <v>9.24</v>
      </c>
      <c r="BK29" s="1154">
        <v>56754</v>
      </c>
      <c r="BL29" s="1248">
        <v>61</v>
      </c>
      <c r="BN29" s="933" t="s">
        <v>398</v>
      </c>
      <c r="BO29" s="1579" t="s">
        <v>399</v>
      </c>
      <c r="BP29" s="1848">
        <v>1.0222678346810423</v>
      </c>
      <c r="BQ29" s="1848">
        <v>1.0034933333333333</v>
      </c>
      <c r="BR29" s="2268">
        <v>0.96279999999999999</v>
      </c>
      <c r="BS29" s="1849"/>
      <c r="BT29" s="1850">
        <v>2016</v>
      </c>
      <c r="BU29" s="1162">
        <f t="shared" si="4"/>
        <v>0.98629999999999995</v>
      </c>
      <c r="BV29" s="1163"/>
      <c r="BW29" s="2139">
        <v>0.72</v>
      </c>
      <c r="BX29" s="1165">
        <v>0.70299999999999996</v>
      </c>
      <c r="BY29" s="1166">
        <v>1.0619000000000001</v>
      </c>
      <c r="BZ29" s="1585"/>
      <c r="CA29" s="1561" t="s">
        <v>400</v>
      </c>
      <c r="CB29" s="933" t="s">
        <v>705</v>
      </c>
      <c r="CC29" s="1154">
        <v>29728</v>
      </c>
      <c r="CD29" s="1154">
        <v>30149</v>
      </c>
      <c r="CE29" s="1154">
        <v>31192</v>
      </c>
      <c r="CF29" s="1252">
        <v>30356.333333333332</v>
      </c>
      <c r="CG29" s="1253">
        <v>0.73929999999999996</v>
      </c>
      <c r="CH29" s="1171"/>
      <c r="CI29" s="1254">
        <v>-835.66666666666788</v>
      </c>
      <c r="CJ29" s="1253">
        <v>-2.6800000000000001E-2</v>
      </c>
      <c r="CL29" s="1575" t="s">
        <v>400</v>
      </c>
      <c r="CM29" s="933" t="s">
        <v>705</v>
      </c>
      <c r="CN29" s="1873">
        <v>0.64989999999999992</v>
      </c>
      <c r="CO29" s="1874"/>
      <c r="CP29" s="1875">
        <v>8665</v>
      </c>
      <c r="CQ29" s="1888">
        <v>8041042</v>
      </c>
      <c r="CR29" s="1888">
        <v>0</v>
      </c>
      <c r="CS29" s="1890">
        <v>8041042</v>
      </c>
      <c r="CT29" s="1891">
        <v>927.99</v>
      </c>
      <c r="CU29" s="1892"/>
      <c r="CV29" s="1893">
        <v>1235.06</v>
      </c>
      <c r="CW29" s="1894">
        <v>665.32000000000016</v>
      </c>
      <c r="CX29" s="1882">
        <v>0.751</v>
      </c>
      <c r="CY29" s="1883"/>
      <c r="CZ29" s="1884">
        <v>0.77500000000000002</v>
      </c>
      <c r="DA29" s="1895">
        <v>1</v>
      </c>
      <c r="DB29" s="1886"/>
      <c r="DC29" s="1882">
        <v>1</v>
      </c>
      <c r="DX29" s="2159" t="s">
        <v>374</v>
      </c>
      <c r="DY29" s="2160" t="s">
        <v>23</v>
      </c>
      <c r="DZ29" s="2159" t="s">
        <v>8</v>
      </c>
      <c r="EA29" s="2161" t="s">
        <v>24</v>
      </c>
      <c r="EB29" s="2162">
        <v>444</v>
      </c>
      <c r="EC29" s="2163"/>
      <c r="ED29" s="2164">
        <v>444</v>
      </c>
      <c r="EE29" s="2164"/>
      <c r="EF29" s="2163"/>
      <c r="EG29" s="2165">
        <v>1.4372653114074841E-2</v>
      </c>
      <c r="EH29" s="2163"/>
      <c r="EI29" s="2166">
        <v>0</v>
      </c>
      <c r="EJ29" s="2164"/>
      <c r="EK29" s="2164">
        <v>0</v>
      </c>
      <c r="EL29" s="2169"/>
      <c r="EM29" s="2167"/>
      <c r="EN29" s="2167"/>
      <c r="EO29" s="2168"/>
      <c r="ES29" s="2254" t="s">
        <v>392</v>
      </c>
      <c r="ET29" s="2255" t="s">
        <v>393</v>
      </c>
      <c r="EU29" s="2257">
        <v>427805</v>
      </c>
    </row>
    <row r="30" spans="1:151" ht="15.75">
      <c r="A30" s="1220" t="s">
        <v>402</v>
      </c>
      <c r="B30" s="1221" t="s">
        <v>403</v>
      </c>
      <c r="C30" s="1117">
        <v>13625</v>
      </c>
      <c r="D30" s="1118">
        <v>13625</v>
      </c>
      <c r="E30" s="1222"/>
      <c r="F30" s="1222">
        <v>13625</v>
      </c>
      <c r="G30" s="1222"/>
      <c r="H30" s="1223">
        <v>13625</v>
      </c>
      <c r="K30" s="907" t="s">
        <v>402</v>
      </c>
      <c r="L30" s="908" t="s">
        <v>403</v>
      </c>
      <c r="M30" s="886">
        <v>7505204777</v>
      </c>
      <c r="N30" s="887">
        <v>133196948</v>
      </c>
      <c r="O30" s="888">
        <f t="shared" si="0"/>
        <v>7372007829</v>
      </c>
      <c r="P30" s="889">
        <v>2016</v>
      </c>
      <c r="Q30" s="882">
        <v>0.99460000000000004</v>
      </c>
      <c r="R30" s="891">
        <f t="shared" si="1"/>
        <v>7412032806</v>
      </c>
      <c r="S30" s="892">
        <f t="shared" si="2"/>
        <v>133196948</v>
      </c>
      <c r="T30" s="893">
        <v>162065213</v>
      </c>
      <c r="U30" s="893">
        <v>1655371008</v>
      </c>
      <c r="V30" s="891">
        <f t="shared" si="3"/>
        <v>9362665975</v>
      </c>
      <c r="X30" s="1561" t="s">
        <v>402</v>
      </c>
      <c r="Y30" s="1562" t="s">
        <v>403</v>
      </c>
      <c r="Z30" s="1807">
        <v>9362665975</v>
      </c>
      <c r="AA30" s="1247">
        <v>61980848.754500002</v>
      </c>
      <c r="AB30" s="1802">
        <v>16186746</v>
      </c>
      <c r="AC30" s="1802">
        <v>317989</v>
      </c>
      <c r="AD30" s="1808">
        <v>78485583.754500002</v>
      </c>
      <c r="AE30" s="1809">
        <v>13625</v>
      </c>
      <c r="AF30" s="1810">
        <v>5760</v>
      </c>
      <c r="AG30" s="1811">
        <v>0.94299999999999995</v>
      </c>
      <c r="AI30" s="1561" t="s">
        <v>402</v>
      </c>
      <c r="AJ30" s="933" t="s">
        <v>403</v>
      </c>
      <c r="AK30" s="1132">
        <v>78485583.754500002</v>
      </c>
      <c r="AL30" s="1133">
        <v>13625</v>
      </c>
      <c r="AM30" s="1242">
        <v>5760</v>
      </c>
      <c r="AN30" s="1236">
        <v>0.94299999999999995</v>
      </c>
      <c r="AO30" s="1234">
        <v>0.56889999999999996</v>
      </c>
      <c r="AP30" s="1235">
        <v>0.99319999999999997</v>
      </c>
      <c r="AQ30" s="1236">
        <v>0.93069999999999986</v>
      </c>
      <c r="AR30" s="1237">
        <v>0.93069999999999986</v>
      </c>
      <c r="AS30" s="1272">
        <v>1768.68</v>
      </c>
      <c r="AT30" s="1261">
        <v>131.70000000000005</v>
      </c>
      <c r="AU30" s="1240">
        <v>1794413</v>
      </c>
      <c r="AV30" s="1241">
        <v>0.90600000000000003</v>
      </c>
      <c r="AW30" s="1242">
        <v>1625738</v>
      </c>
      <c r="BB30" s="1561" t="s">
        <v>402</v>
      </c>
      <c r="BC30" s="1562" t="s">
        <v>706</v>
      </c>
      <c r="BD30" s="1149">
        <v>9362665975</v>
      </c>
      <c r="BE30" s="1150">
        <v>708.96</v>
      </c>
      <c r="BF30" s="1245">
        <v>13206198</v>
      </c>
      <c r="BG30" s="1246">
        <v>0.56889999999999996</v>
      </c>
      <c r="BH30" s="1153"/>
      <c r="BI30" s="1154">
        <v>13625</v>
      </c>
      <c r="BJ30" s="1247">
        <v>19.22</v>
      </c>
      <c r="BK30" s="1154">
        <v>103272</v>
      </c>
      <c r="BL30" s="1248">
        <v>146</v>
      </c>
      <c r="BN30" s="933" t="s">
        <v>400</v>
      </c>
      <c r="BO30" s="1579" t="s">
        <v>666</v>
      </c>
      <c r="BP30" s="1848">
        <v>0.97744705882352945</v>
      </c>
      <c r="BQ30" s="1848">
        <v>0.95354802259887006</v>
      </c>
      <c r="BR30" s="2268">
        <v>0.96290000000000009</v>
      </c>
      <c r="BS30" s="1849"/>
      <c r="BT30" s="1850">
        <v>2013</v>
      </c>
      <c r="BU30" s="1162">
        <f t="shared" si="4"/>
        <v>0.96220000000000006</v>
      </c>
      <c r="BV30" s="1163"/>
      <c r="BW30" s="2139">
        <v>0.80500000000000005</v>
      </c>
      <c r="BX30" s="1165">
        <v>0.77500000000000002</v>
      </c>
      <c r="BY30" s="1166">
        <v>1.1707000000000001</v>
      </c>
      <c r="BZ30" s="1585"/>
      <c r="CA30" s="1561" t="s">
        <v>402</v>
      </c>
      <c r="CB30" s="933" t="s">
        <v>706</v>
      </c>
      <c r="CC30" s="1154">
        <v>39346</v>
      </c>
      <c r="CD30" s="1154">
        <v>41031</v>
      </c>
      <c r="CE30" s="1154">
        <v>41962</v>
      </c>
      <c r="CF30" s="1252">
        <v>40779.666666666664</v>
      </c>
      <c r="CG30" s="1253">
        <v>0.99319999999999997</v>
      </c>
      <c r="CH30" s="1171"/>
      <c r="CI30" s="1254">
        <v>-1182.3333333333358</v>
      </c>
      <c r="CJ30" s="1253">
        <v>-2.8199999999999999E-2</v>
      </c>
      <c r="CL30" s="1575" t="s">
        <v>402</v>
      </c>
      <c r="CM30" s="933" t="s">
        <v>706</v>
      </c>
      <c r="CN30" s="1873">
        <v>0.93069999999999986</v>
      </c>
      <c r="CO30" s="1874"/>
      <c r="CP30" s="1875">
        <v>13625</v>
      </c>
      <c r="CQ30" s="1888">
        <v>21828486</v>
      </c>
      <c r="CR30" s="1888">
        <v>0</v>
      </c>
      <c r="CS30" s="1890">
        <v>21828486</v>
      </c>
      <c r="CT30" s="1891">
        <v>1602.09</v>
      </c>
      <c r="CU30" s="1892"/>
      <c r="CV30" s="1893">
        <v>1768.68</v>
      </c>
      <c r="CW30" s="1894">
        <v>131.70000000000005</v>
      </c>
      <c r="CX30" s="1882">
        <v>0.90600000000000003</v>
      </c>
      <c r="CY30" s="1883"/>
      <c r="CZ30" s="1884">
        <v>0.53600000000000003</v>
      </c>
      <c r="DA30" s="1895" t="s">
        <v>4</v>
      </c>
      <c r="DB30" s="1886"/>
      <c r="DC30" s="1882">
        <v>0.90600000000000003</v>
      </c>
      <c r="DX30" s="2159" t="s">
        <v>374</v>
      </c>
      <c r="DY30" s="2160" t="s">
        <v>25</v>
      </c>
      <c r="DZ30" s="2159" t="s">
        <v>8</v>
      </c>
      <c r="EA30" s="2161" t="s">
        <v>1418</v>
      </c>
      <c r="EB30" s="2162">
        <v>415</v>
      </c>
      <c r="EC30" s="2163"/>
      <c r="ED30" s="2164">
        <v>415</v>
      </c>
      <c r="EE30" s="2164"/>
      <c r="EF30" s="2163"/>
      <c r="EG30" s="2165">
        <v>1.3433898744011394E-2</v>
      </c>
      <c r="EH30" s="2163"/>
      <c r="EI30" s="2166">
        <v>0</v>
      </c>
      <c r="EJ30" s="2164"/>
      <c r="EK30" s="2164">
        <v>0</v>
      </c>
      <c r="EL30" s="2169"/>
      <c r="EM30" s="2167"/>
      <c r="EN30" s="2167"/>
      <c r="EO30" s="2168"/>
      <c r="ES30" s="2254" t="s">
        <v>394</v>
      </c>
      <c r="ET30" s="2255" t="s">
        <v>395</v>
      </c>
      <c r="EU30" s="2257">
        <v>447061</v>
      </c>
    </row>
    <row r="31" spans="1:151" ht="15.75">
      <c r="A31" s="1220" t="s">
        <v>404</v>
      </c>
      <c r="B31" s="1221" t="s">
        <v>667</v>
      </c>
      <c r="C31" s="1117">
        <v>50405</v>
      </c>
      <c r="D31" s="1118">
        <v>51927</v>
      </c>
      <c r="E31" s="1222"/>
      <c r="F31" s="1222">
        <v>51927</v>
      </c>
      <c r="G31" s="1222"/>
      <c r="H31" s="1223">
        <v>51927</v>
      </c>
      <c r="K31" s="907" t="s">
        <v>404</v>
      </c>
      <c r="L31" s="908" t="s">
        <v>405</v>
      </c>
      <c r="M31" s="886">
        <v>18523994806</v>
      </c>
      <c r="N31" s="887">
        <v>81861620</v>
      </c>
      <c r="O31" s="888">
        <f t="shared" si="0"/>
        <v>18442133186</v>
      </c>
      <c r="P31" s="889">
        <v>2017</v>
      </c>
      <c r="Q31" s="882">
        <v>0.99540000000000006</v>
      </c>
      <c r="R31" s="891">
        <f t="shared" si="1"/>
        <v>18527359038</v>
      </c>
      <c r="S31" s="892">
        <f t="shared" si="2"/>
        <v>81861620</v>
      </c>
      <c r="T31" s="893">
        <v>439285847</v>
      </c>
      <c r="U31" s="893">
        <v>3961409684</v>
      </c>
      <c r="V31" s="891">
        <f t="shared" si="3"/>
        <v>23009916189</v>
      </c>
      <c r="X31" s="1561" t="s">
        <v>404</v>
      </c>
      <c r="Y31" s="1562" t="s">
        <v>667</v>
      </c>
      <c r="Z31" s="1807">
        <v>23009916189</v>
      </c>
      <c r="AA31" s="1247">
        <v>152325645.17118001</v>
      </c>
      <c r="AB31" s="1802">
        <v>51679160</v>
      </c>
      <c r="AC31" s="1802">
        <v>804624</v>
      </c>
      <c r="AD31" s="1808">
        <v>204809429.17118001</v>
      </c>
      <c r="AE31" s="1809">
        <v>51927</v>
      </c>
      <c r="AF31" s="1810">
        <v>3944</v>
      </c>
      <c r="AG31" s="1811">
        <v>0.64570000000000005</v>
      </c>
      <c r="AI31" s="1561" t="s">
        <v>404</v>
      </c>
      <c r="AJ31" s="933" t="s">
        <v>667</v>
      </c>
      <c r="AK31" s="1132">
        <v>204809429.17118001</v>
      </c>
      <c r="AL31" s="1133">
        <v>51927</v>
      </c>
      <c r="AM31" s="1242">
        <v>3944</v>
      </c>
      <c r="AN31" s="1236">
        <v>0.64570000000000005</v>
      </c>
      <c r="AO31" s="1234">
        <v>1.5196000000000001</v>
      </c>
      <c r="AP31" s="1235">
        <v>0.9032</v>
      </c>
      <c r="AQ31" s="1236">
        <v>0.8619</v>
      </c>
      <c r="AR31" s="1237">
        <v>0.8619</v>
      </c>
      <c r="AS31" s="1272">
        <v>1637.94</v>
      </c>
      <c r="AT31" s="1261">
        <v>262.44000000000005</v>
      </c>
      <c r="AU31" s="1240">
        <v>13627722</v>
      </c>
      <c r="AV31" s="1241">
        <v>1</v>
      </c>
      <c r="AW31" s="1242">
        <v>13627722</v>
      </c>
      <c r="BB31" s="1561" t="s">
        <v>404</v>
      </c>
      <c r="BC31" s="1562" t="s">
        <v>707</v>
      </c>
      <c r="BD31" s="1149">
        <v>23009916189</v>
      </c>
      <c r="BE31" s="1150">
        <v>652.30999999999995</v>
      </c>
      <c r="BF31" s="1245">
        <v>35274511</v>
      </c>
      <c r="BG31" s="1246">
        <v>1.5196000000000001</v>
      </c>
      <c r="BH31" s="1153"/>
      <c r="BI31" s="1154">
        <v>51927</v>
      </c>
      <c r="BJ31" s="1247">
        <v>79.599999999999994</v>
      </c>
      <c r="BK31" s="1154">
        <v>330657</v>
      </c>
      <c r="BL31" s="1248">
        <v>507</v>
      </c>
      <c r="BN31" s="933" t="s">
        <v>402</v>
      </c>
      <c r="BO31" s="1579" t="s">
        <v>403</v>
      </c>
      <c r="BP31" s="1848">
        <v>1.1030119047619047</v>
      </c>
      <c r="BQ31" s="1848">
        <v>1.0037</v>
      </c>
      <c r="BR31" s="2268">
        <v>0.99</v>
      </c>
      <c r="BS31" s="1849"/>
      <c r="BT31" s="1850">
        <v>2016</v>
      </c>
      <c r="BU31" s="1162">
        <f t="shared" si="4"/>
        <v>1.0134000000000001</v>
      </c>
      <c r="BV31" s="1163"/>
      <c r="BW31" s="2139">
        <v>0.53939999999999999</v>
      </c>
      <c r="BX31" s="1165">
        <v>0.53600000000000003</v>
      </c>
      <c r="BY31" s="1166">
        <v>0.80969999999999998</v>
      </c>
      <c r="BZ31" s="1585"/>
      <c r="CA31" s="1561" t="s">
        <v>404</v>
      </c>
      <c r="CB31" s="933" t="s">
        <v>707</v>
      </c>
      <c r="CC31" s="1154">
        <v>36146</v>
      </c>
      <c r="CD31" s="1154">
        <v>37270</v>
      </c>
      <c r="CE31" s="1154">
        <v>37835</v>
      </c>
      <c r="CF31" s="1252">
        <v>37083.666666666664</v>
      </c>
      <c r="CG31" s="1253">
        <v>0.9032</v>
      </c>
      <c r="CH31" s="1171"/>
      <c r="CI31" s="1254">
        <v>-751.33333333333576</v>
      </c>
      <c r="CJ31" s="1253">
        <v>-1.9900000000000001E-2</v>
      </c>
      <c r="CL31" s="1575" t="s">
        <v>404</v>
      </c>
      <c r="CM31" s="933" t="s">
        <v>707</v>
      </c>
      <c r="CN31" s="1873">
        <v>0.8619</v>
      </c>
      <c r="CO31" s="1874"/>
      <c r="CP31" s="1875">
        <v>51927</v>
      </c>
      <c r="CQ31" s="1888">
        <v>79463109</v>
      </c>
      <c r="CR31" s="1888">
        <v>0</v>
      </c>
      <c r="CS31" s="1890">
        <v>79463109</v>
      </c>
      <c r="CT31" s="1891">
        <v>1530.28</v>
      </c>
      <c r="CU31" s="1892"/>
      <c r="CV31" s="1893">
        <v>1637.94</v>
      </c>
      <c r="CW31" s="1894">
        <v>262.44000000000005</v>
      </c>
      <c r="CX31" s="1882">
        <v>0.93400000000000005</v>
      </c>
      <c r="CY31" s="1883"/>
      <c r="CZ31" s="1884">
        <v>0.79500000000000004</v>
      </c>
      <c r="DA31" s="1895">
        <v>1</v>
      </c>
      <c r="DB31" s="1886"/>
      <c r="DC31" s="1882">
        <v>1</v>
      </c>
      <c r="DX31" s="2159" t="s">
        <v>374</v>
      </c>
      <c r="DY31" s="2160" t="s">
        <v>1174</v>
      </c>
      <c r="DZ31" s="2159" t="s">
        <v>8</v>
      </c>
      <c r="EA31" s="2161" t="s">
        <v>1125</v>
      </c>
      <c r="EB31" s="2162">
        <v>1220</v>
      </c>
      <c r="EC31" s="2163"/>
      <c r="ED31" s="2164">
        <v>1220</v>
      </c>
      <c r="EE31" s="2164"/>
      <c r="EF31" s="2163"/>
      <c r="EG31" s="2165">
        <v>3.9492425223358801E-2</v>
      </c>
      <c r="EH31" s="2163"/>
      <c r="EI31" s="2166">
        <v>0</v>
      </c>
      <c r="EJ31" s="2164"/>
      <c r="EK31" s="2164">
        <v>0</v>
      </c>
      <c r="EL31" s="2169"/>
      <c r="EM31" s="2167"/>
      <c r="EN31" s="2167"/>
      <c r="EO31" s="2168"/>
      <c r="ES31" s="2254" t="s">
        <v>396</v>
      </c>
      <c r="ET31" s="2255" t="s">
        <v>397</v>
      </c>
      <c r="EU31" s="2257">
        <v>0</v>
      </c>
    </row>
    <row r="32" spans="1:151" ht="15.75">
      <c r="A32" s="1220" t="s">
        <v>406</v>
      </c>
      <c r="B32" s="1221" t="s">
        <v>407</v>
      </c>
      <c r="C32" s="1117">
        <v>4134</v>
      </c>
      <c r="D32" s="1118">
        <v>4172</v>
      </c>
      <c r="E32" s="1222"/>
      <c r="F32" s="1222">
        <v>4172</v>
      </c>
      <c r="G32" s="1222"/>
      <c r="H32" s="1223">
        <v>4172</v>
      </c>
      <c r="K32" s="907" t="s">
        <v>406</v>
      </c>
      <c r="L32" s="908" t="s">
        <v>407</v>
      </c>
      <c r="M32" s="886">
        <v>5642259685</v>
      </c>
      <c r="N32" s="887">
        <v>59582170</v>
      </c>
      <c r="O32" s="888">
        <f t="shared" si="0"/>
        <v>5582677515</v>
      </c>
      <c r="P32" s="889">
        <v>2013</v>
      </c>
      <c r="Q32" s="882">
        <v>0.93</v>
      </c>
      <c r="R32" s="891">
        <f t="shared" si="1"/>
        <v>6002879048</v>
      </c>
      <c r="S32" s="892">
        <f t="shared" si="2"/>
        <v>59582170</v>
      </c>
      <c r="T32" s="893">
        <v>111973793</v>
      </c>
      <c r="U32" s="893">
        <v>505980583</v>
      </c>
      <c r="V32" s="891">
        <f t="shared" si="3"/>
        <v>6680415594</v>
      </c>
      <c r="X32" s="1561" t="s">
        <v>406</v>
      </c>
      <c r="Y32" s="1562" t="s">
        <v>407</v>
      </c>
      <c r="Z32" s="1807">
        <v>6680415594</v>
      </c>
      <c r="AA32" s="1247">
        <v>44224351.232280001</v>
      </c>
      <c r="AB32" s="1802">
        <v>9175284</v>
      </c>
      <c r="AC32" s="1802">
        <v>204202</v>
      </c>
      <c r="AD32" s="1808">
        <v>53603837.232280001</v>
      </c>
      <c r="AE32" s="1809">
        <v>4172</v>
      </c>
      <c r="AF32" s="1810">
        <v>12848</v>
      </c>
      <c r="AG32" s="1811">
        <v>2.1034999999999999</v>
      </c>
      <c r="AI32" s="1561" t="s">
        <v>406</v>
      </c>
      <c r="AJ32" s="933" t="s">
        <v>407</v>
      </c>
      <c r="AK32" s="1132">
        <v>53603837.232280001</v>
      </c>
      <c r="AL32" s="1133">
        <v>4172</v>
      </c>
      <c r="AM32" s="1242">
        <v>12848</v>
      </c>
      <c r="AN32" s="1236">
        <v>2.1034999999999999</v>
      </c>
      <c r="AO32" s="1234">
        <v>1.0991</v>
      </c>
      <c r="AP32" s="1235">
        <v>0.99819999999999998</v>
      </c>
      <c r="AQ32" s="1236">
        <v>1.4504000000000001</v>
      </c>
      <c r="AR32" s="1237" t="s">
        <v>4</v>
      </c>
      <c r="AS32" s="1272" t="s">
        <v>4</v>
      </c>
      <c r="AT32" s="1261" t="s">
        <v>4</v>
      </c>
      <c r="AU32" s="1240">
        <v>0</v>
      </c>
      <c r="AV32" s="1241" t="s">
        <v>4</v>
      </c>
      <c r="AW32" s="1242">
        <v>0</v>
      </c>
      <c r="BB32" s="1561" t="s">
        <v>406</v>
      </c>
      <c r="BC32" s="1562" t="s">
        <v>708</v>
      </c>
      <c r="BD32" s="1149">
        <v>6680415594</v>
      </c>
      <c r="BE32" s="1150">
        <v>261.85000000000002</v>
      </c>
      <c r="BF32" s="1245">
        <v>25512376</v>
      </c>
      <c r="BG32" s="1246">
        <v>1.0991</v>
      </c>
      <c r="BH32" s="1153"/>
      <c r="BI32" s="1154">
        <v>4172</v>
      </c>
      <c r="BJ32" s="1247">
        <v>15.93</v>
      </c>
      <c r="BK32" s="1154">
        <v>26009</v>
      </c>
      <c r="BL32" s="1248">
        <v>99</v>
      </c>
      <c r="BN32" s="933" t="s">
        <v>404</v>
      </c>
      <c r="BO32" s="1579" t="s">
        <v>667</v>
      </c>
      <c r="BP32" s="1848">
        <v>1.0522222222222222</v>
      </c>
      <c r="BQ32" s="1848">
        <v>1.0507860922146635</v>
      </c>
      <c r="BR32" s="2266">
        <v>0.99540000000000006</v>
      </c>
      <c r="BS32" s="1849"/>
      <c r="BT32" s="2267">
        <v>2017</v>
      </c>
      <c r="BU32" s="1162">
        <f t="shared" si="4"/>
        <v>1.0233000000000001</v>
      </c>
      <c r="BV32" s="1163"/>
      <c r="BW32" s="2139">
        <v>0.79900000000000004</v>
      </c>
      <c r="BX32" s="1165">
        <v>0.79500000000000004</v>
      </c>
      <c r="BY32" s="1166">
        <v>1.2009000000000001</v>
      </c>
      <c r="BZ32" s="1585"/>
      <c r="CA32" s="1561" t="s">
        <v>406</v>
      </c>
      <c r="CB32" s="933" t="s">
        <v>708</v>
      </c>
      <c r="CC32" s="1154">
        <v>39554</v>
      </c>
      <c r="CD32" s="1154">
        <v>41595</v>
      </c>
      <c r="CE32" s="1154">
        <v>41810</v>
      </c>
      <c r="CF32" s="1252">
        <v>40986.333333333336</v>
      </c>
      <c r="CG32" s="1253">
        <v>0.99819999999999998</v>
      </c>
      <c r="CH32" s="1171"/>
      <c r="CI32" s="1254">
        <v>-823.66666666666424</v>
      </c>
      <c r="CJ32" s="1253">
        <v>-1.9699999999999999E-2</v>
      </c>
      <c r="CL32" s="1575" t="s">
        <v>406</v>
      </c>
      <c r="CM32" s="933" t="s">
        <v>708</v>
      </c>
      <c r="CN32" s="1873" t="s">
        <v>4</v>
      </c>
      <c r="CO32" s="1874"/>
      <c r="CP32" s="1875">
        <v>4172</v>
      </c>
      <c r="CQ32" s="1888">
        <v>9773759</v>
      </c>
      <c r="CR32" s="1888">
        <v>0</v>
      </c>
      <c r="CS32" s="1890">
        <v>9773759</v>
      </c>
      <c r="CT32" s="1891">
        <v>2342.6999999999998</v>
      </c>
      <c r="CU32" s="1892"/>
      <c r="CV32" s="1893" t="s">
        <v>4</v>
      </c>
      <c r="CW32" s="1894" t="s">
        <v>4</v>
      </c>
      <c r="CX32" s="1882" t="s">
        <v>4</v>
      </c>
      <c r="CY32" s="1883"/>
      <c r="CZ32" s="1884">
        <v>0.44600000000000001</v>
      </c>
      <c r="DA32" s="1895" t="s">
        <v>4</v>
      </c>
      <c r="DB32" s="1886"/>
      <c r="DC32" s="1882" t="s">
        <v>4</v>
      </c>
      <c r="DX32" s="2159" t="s">
        <v>374</v>
      </c>
      <c r="DY32" s="2160" t="s">
        <v>1176</v>
      </c>
      <c r="DZ32" s="2159" t="s">
        <v>8</v>
      </c>
      <c r="EA32" s="2161" t="s">
        <v>1419</v>
      </c>
      <c r="EB32" s="2162">
        <v>620</v>
      </c>
      <c r="EC32" s="2163"/>
      <c r="ED32" s="2164">
        <v>620</v>
      </c>
      <c r="EE32" s="2164"/>
      <c r="EF32" s="2163"/>
      <c r="EG32" s="2165">
        <v>2.0069921015149553E-2</v>
      </c>
      <c r="EH32" s="2163"/>
      <c r="EI32" s="2166">
        <v>0</v>
      </c>
      <c r="EJ32" s="2164"/>
      <c r="EK32" s="2164">
        <v>0</v>
      </c>
      <c r="EL32" s="2169"/>
      <c r="EM32" s="2167"/>
      <c r="EN32" s="2167"/>
      <c r="EO32" s="2168"/>
      <c r="ES32" s="2254" t="s">
        <v>398</v>
      </c>
      <c r="ET32" s="2255" t="s">
        <v>399</v>
      </c>
      <c r="EU32" s="2257">
        <v>5188214</v>
      </c>
    </row>
    <row r="33" spans="1:151" ht="15.75">
      <c r="A33" s="1220" t="s">
        <v>408</v>
      </c>
      <c r="B33" s="1221" t="s">
        <v>409</v>
      </c>
      <c r="C33" s="1117">
        <v>5172</v>
      </c>
      <c r="D33" s="1118">
        <v>5172</v>
      </c>
      <c r="E33" s="1222"/>
      <c r="F33" s="1222">
        <v>5172</v>
      </c>
      <c r="G33" s="1222"/>
      <c r="H33" s="1223">
        <v>5172</v>
      </c>
      <c r="K33" s="907" t="s">
        <v>408</v>
      </c>
      <c r="L33" s="908" t="s">
        <v>409</v>
      </c>
      <c r="M33" s="886">
        <v>12331307801</v>
      </c>
      <c r="N33" s="887">
        <v>33600</v>
      </c>
      <c r="O33" s="888">
        <f t="shared" si="0"/>
        <v>12331274201</v>
      </c>
      <c r="P33" s="889">
        <v>2013</v>
      </c>
      <c r="Q33" s="882">
        <v>0.91800000000000004</v>
      </c>
      <c r="R33" s="891">
        <f t="shared" si="1"/>
        <v>13432760568</v>
      </c>
      <c r="S33" s="892">
        <f t="shared" si="2"/>
        <v>33600</v>
      </c>
      <c r="T33" s="893">
        <v>150851866</v>
      </c>
      <c r="U33" s="893">
        <v>810383103</v>
      </c>
      <c r="V33" s="891">
        <f t="shared" si="3"/>
        <v>14394029137</v>
      </c>
      <c r="X33" s="1561" t="s">
        <v>408</v>
      </c>
      <c r="Y33" s="1562" t="s">
        <v>409</v>
      </c>
      <c r="Z33" s="1807">
        <v>14394029137</v>
      </c>
      <c r="AA33" s="1247">
        <v>95288472.886940002</v>
      </c>
      <c r="AB33" s="1802">
        <v>18506802</v>
      </c>
      <c r="AC33" s="1802">
        <v>554375</v>
      </c>
      <c r="AD33" s="1808">
        <v>114349649.88694</v>
      </c>
      <c r="AE33" s="1809">
        <v>5172</v>
      </c>
      <c r="AF33" s="1810">
        <v>22109</v>
      </c>
      <c r="AG33" s="1811">
        <v>3.6196999999999999</v>
      </c>
      <c r="AI33" s="1561" t="s">
        <v>408</v>
      </c>
      <c r="AJ33" s="933" t="s">
        <v>409</v>
      </c>
      <c r="AK33" s="1132">
        <v>114349649.88694</v>
      </c>
      <c r="AL33" s="1133">
        <v>5172</v>
      </c>
      <c r="AM33" s="1242">
        <v>22109</v>
      </c>
      <c r="AN33" s="1236">
        <v>3.6196999999999999</v>
      </c>
      <c r="AO33" s="1234">
        <v>1.6172</v>
      </c>
      <c r="AP33" s="1235">
        <v>1.1812</v>
      </c>
      <c r="AQ33" s="1236">
        <v>2.2002000000000002</v>
      </c>
      <c r="AR33" s="1237" t="s">
        <v>4</v>
      </c>
      <c r="AS33" s="1272" t="s">
        <v>4</v>
      </c>
      <c r="AT33" s="1261" t="s">
        <v>4</v>
      </c>
      <c r="AU33" s="1240">
        <v>0</v>
      </c>
      <c r="AV33" s="1241" t="s">
        <v>4</v>
      </c>
      <c r="AW33" s="1242">
        <v>0</v>
      </c>
      <c r="BB33" s="1561" t="s">
        <v>408</v>
      </c>
      <c r="BC33" s="1562" t="s">
        <v>709</v>
      </c>
      <c r="BD33" s="1149">
        <v>14394029137</v>
      </c>
      <c r="BE33" s="1150">
        <v>383.42</v>
      </c>
      <c r="BF33" s="1245">
        <v>37541154</v>
      </c>
      <c r="BG33" s="1246">
        <v>1.6172</v>
      </c>
      <c r="BH33" s="1153"/>
      <c r="BI33" s="1154">
        <v>5172</v>
      </c>
      <c r="BJ33" s="1247">
        <v>13.49</v>
      </c>
      <c r="BK33" s="1154">
        <v>36213</v>
      </c>
      <c r="BL33" s="1248">
        <v>94</v>
      </c>
      <c r="BN33" s="933" t="s">
        <v>406</v>
      </c>
      <c r="BO33" s="1579" t="s">
        <v>407</v>
      </c>
      <c r="BP33" s="1848">
        <v>0.95859649122807022</v>
      </c>
      <c r="BQ33" s="1848">
        <v>0.93818181818181823</v>
      </c>
      <c r="BR33" s="2268">
        <v>0.91500000000000004</v>
      </c>
      <c r="BS33" s="1849"/>
      <c r="BT33" s="1850">
        <v>2013</v>
      </c>
      <c r="BU33" s="1162">
        <f t="shared" si="4"/>
        <v>0.93</v>
      </c>
      <c r="BV33" s="1163"/>
      <c r="BW33" s="2139">
        <v>0.48</v>
      </c>
      <c r="BX33" s="1165">
        <v>0.44600000000000001</v>
      </c>
      <c r="BY33" s="1166">
        <v>0.67369999999999997</v>
      </c>
      <c r="BZ33" s="1585"/>
      <c r="CA33" s="1561" t="s">
        <v>408</v>
      </c>
      <c r="CB33" s="933" t="s">
        <v>709</v>
      </c>
      <c r="CC33" s="1154">
        <v>47465</v>
      </c>
      <c r="CD33" s="1154">
        <v>48793</v>
      </c>
      <c r="CE33" s="1154">
        <v>49248</v>
      </c>
      <c r="CF33" s="1252">
        <v>48502</v>
      </c>
      <c r="CG33" s="1253">
        <v>1.1812</v>
      </c>
      <c r="CH33" s="1171"/>
      <c r="CI33" s="1254">
        <v>-746</v>
      </c>
      <c r="CJ33" s="1253">
        <v>-1.5100000000000001E-2</v>
      </c>
      <c r="CL33" s="1575" t="s">
        <v>408</v>
      </c>
      <c r="CM33" s="933" t="s">
        <v>709</v>
      </c>
      <c r="CN33" s="1873" t="s">
        <v>4</v>
      </c>
      <c r="CO33" s="1874"/>
      <c r="CP33" s="1875">
        <v>5172</v>
      </c>
      <c r="CQ33" s="1888">
        <v>21365420</v>
      </c>
      <c r="CR33" s="1888">
        <v>0</v>
      </c>
      <c r="CS33" s="1890">
        <v>21365420</v>
      </c>
      <c r="CT33" s="1891">
        <v>4130.9799999999996</v>
      </c>
      <c r="CU33" s="1892"/>
      <c r="CV33" s="1893" t="s">
        <v>4</v>
      </c>
      <c r="CW33" s="1894" t="s">
        <v>4</v>
      </c>
      <c r="CX33" s="1882" t="s">
        <v>4</v>
      </c>
      <c r="CY33" s="1883"/>
      <c r="CZ33" s="1884">
        <v>0.43099999999999999</v>
      </c>
      <c r="DA33" s="1895" t="s">
        <v>4</v>
      </c>
      <c r="DB33" s="1886"/>
      <c r="DC33" s="1882" t="s">
        <v>4</v>
      </c>
      <c r="DX33" s="2170" t="s">
        <v>374</v>
      </c>
      <c r="DY33" s="2171" t="s">
        <v>27</v>
      </c>
      <c r="DZ33" s="2170" t="s">
        <v>8</v>
      </c>
      <c r="EA33" s="2172" t="s">
        <v>1420</v>
      </c>
      <c r="EB33" s="2162">
        <v>180</v>
      </c>
      <c r="EC33" s="2173"/>
      <c r="ED33" s="2174">
        <v>180</v>
      </c>
      <c r="EE33" s="2174">
        <v>30892</v>
      </c>
      <c r="EF33" s="2173"/>
      <c r="EG33" s="2175">
        <v>5.8267512624627735E-3</v>
      </c>
      <c r="EH33" s="2173"/>
      <c r="EI33" s="2166">
        <v>0</v>
      </c>
      <c r="EJ33" s="2174"/>
      <c r="EK33" s="2174">
        <v>0</v>
      </c>
      <c r="EL33" s="2176"/>
      <c r="EM33" s="2177"/>
      <c r="EN33" s="2177"/>
      <c r="EO33" s="2178"/>
      <c r="ES33" s="2254" t="s">
        <v>400</v>
      </c>
      <c r="ET33" s="2255" t="s">
        <v>666</v>
      </c>
      <c r="EU33" s="2257">
        <v>3689200</v>
      </c>
    </row>
    <row r="34" spans="1:151" ht="15.75">
      <c r="A34" s="1220" t="s">
        <v>410</v>
      </c>
      <c r="B34" s="1221" t="s">
        <v>411</v>
      </c>
      <c r="C34" s="1117">
        <v>18837</v>
      </c>
      <c r="D34" s="1118">
        <v>24552</v>
      </c>
      <c r="E34" s="1222"/>
      <c r="F34" s="1222">
        <v>24552</v>
      </c>
      <c r="G34" s="1222"/>
      <c r="H34" s="1223">
        <v>24552</v>
      </c>
      <c r="K34" s="907" t="s">
        <v>410</v>
      </c>
      <c r="L34" s="908" t="s">
        <v>411</v>
      </c>
      <c r="M34" s="886">
        <v>11294451802</v>
      </c>
      <c r="N34" s="887">
        <v>100441180</v>
      </c>
      <c r="O34" s="888">
        <f t="shared" si="0"/>
        <v>11194010622</v>
      </c>
      <c r="P34" s="889">
        <v>2015</v>
      </c>
      <c r="Q34" s="882">
        <v>0.98709999999999998</v>
      </c>
      <c r="R34" s="891">
        <f t="shared" si="1"/>
        <v>11340300498</v>
      </c>
      <c r="S34" s="892">
        <f t="shared" si="2"/>
        <v>100441180</v>
      </c>
      <c r="T34" s="893">
        <v>414485891</v>
      </c>
      <c r="U34" s="893">
        <v>2314685204</v>
      </c>
      <c r="V34" s="891">
        <f t="shared" si="3"/>
        <v>14169912773</v>
      </c>
      <c r="X34" s="1561" t="s">
        <v>410</v>
      </c>
      <c r="Y34" s="1562" t="s">
        <v>411</v>
      </c>
      <c r="Z34" s="1807">
        <v>14169912773</v>
      </c>
      <c r="AA34" s="1247">
        <v>93804822.557260007</v>
      </c>
      <c r="AB34" s="1802">
        <v>25903965</v>
      </c>
      <c r="AC34" s="1802">
        <v>628102</v>
      </c>
      <c r="AD34" s="1808">
        <v>120336889.55726001</v>
      </c>
      <c r="AE34" s="1809">
        <v>24552</v>
      </c>
      <c r="AF34" s="1810">
        <v>4901</v>
      </c>
      <c r="AG34" s="1811">
        <v>0.8024</v>
      </c>
      <c r="AI34" s="1561" t="s">
        <v>410</v>
      </c>
      <c r="AJ34" s="933" t="s">
        <v>411</v>
      </c>
      <c r="AK34" s="1132">
        <v>120336889.55726001</v>
      </c>
      <c r="AL34" s="1133">
        <v>24552</v>
      </c>
      <c r="AM34" s="1242">
        <v>4901</v>
      </c>
      <c r="AN34" s="1236">
        <v>0.8024</v>
      </c>
      <c r="AO34" s="1234">
        <v>1.1045</v>
      </c>
      <c r="AP34" s="1235">
        <v>0.85040000000000004</v>
      </c>
      <c r="AQ34" s="1236">
        <v>0.85670000000000002</v>
      </c>
      <c r="AR34" s="1237">
        <v>0.85670000000000002</v>
      </c>
      <c r="AS34" s="1272">
        <v>1628.06</v>
      </c>
      <c r="AT34" s="1261">
        <v>272.32000000000016</v>
      </c>
      <c r="AU34" s="1240">
        <v>6686001</v>
      </c>
      <c r="AV34" s="1241">
        <v>0.81899999999999995</v>
      </c>
      <c r="AW34" s="1242">
        <v>5475835</v>
      </c>
      <c r="BB34" s="1561" t="s">
        <v>410</v>
      </c>
      <c r="BC34" s="1562" t="s">
        <v>710</v>
      </c>
      <c r="BD34" s="1149">
        <v>14169912773</v>
      </c>
      <c r="BE34" s="1150">
        <v>552.66999999999996</v>
      </c>
      <c r="BF34" s="1245">
        <v>25639012</v>
      </c>
      <c r="BG34" s="1246">
        <v>1.1045</v>
      </c>
      <c r="BH34" s="1153"/>
      <c r="BI34" s="1154">
        <v>24552</v>
      </c>
      <c r="BJ34" s="1247">
        <v>44.42</v>
      </c>
      <c r="BK34" s="1154">
        <v>165720</v>
      </c>
      <c r="BL34" s="1248">
        <v>300</v>
      </c>
      <c r="BN34" s="933" t="s">
        <v>408</v>
      </c>
      <c r="BO34" s="1579" t="s">
        <v>409</v>
      </c>
      <c r="BP34" s="1848">
        <v>0.95168203243115057</v>
      </c>
      <c r="BQ34" s="1848">
        <v>0.9242424242424242</v>
      </c>
      <c r="BR34" s="2268">
        <v>0.90269999999999995</v>
      </c>
      <c r="BS34" s="1849"/>
      <c r="BT34" s="1850">
        <v>2013</v>
      </c>
      <c r="BU34" s="1162">
        <f t="shared" si="4"/>
        <v>0.91800000000000004</v>
      </c>
      <c r="BV34" s="1163"/>
      <c r="BW34" s="2139">
        <v>0.47</v>
      </c>
      <c r="BX34" s="1165">
        <v>0.43099999999999999</v>
      </c>
      <c r="BY34" s="1166">
        <v>0.65110000000000001</v>
      </c>
      <c r="BZ34" s="1585"/>
      <c r="CA34" s="1561" t="s">
        <v>410</v>
      </c>
      <c r="CB34" s="933" t="s">
        <v>710</v>
      </c>
      <c r="CC34" s="1154">
        <v>33965</v>
      </c>
      <c r="CD34" s="1154">
        <v>35218</v>
      </c>
      <c r="CE34" s="1154">
        <v>35566</v>
      </c>
      <c r="CF34" s="1252">
        <v>34916.333333333336</v>
      </c>
      <c r="CG34" s="1253">
        <v>0.85040000000000004</v>
      </c>
      <c r="CH34" s="1171"/>
      <c r="CI34" s="1254">
        <v>-649.66666666666424</v>
      </c>
      <c r="CJ34" s="1253">
        <v>-1.83E-2</v>
      </c>
      <c r="CL34" s="1575" t="s">
        <v>410</v>
      </c>
      <c r="CM34" s="933" t="s">
        <v>710</v>
      </c>
      <c r="CN34" s="1873">
        <v>0.85670000000000002</v>
      </c>
      <c r="CO34" s="1874"/>
      <c r="CP34" s="1875">
        <v>24552</v>
      </c>
      <c r="CQ34" s="1888">
        <v>29847938</v>
      </c>
      <c r="CR34" s="1888">
        <v>2870466</v>
      </c>
      <c r="CS34" s="1890">
        <v>32718404</v>
      </c>
      <c r="CT34" s="1891">
        <v>1332.62</v>
      </c>
      <c r="CU34" s="1892"/>
      <c r="CV34" s="1893">
        <v>1628.06</v>
      </c>
      <c r="CW34" s="1894">
        <v>272.32000000000016</v>
      </c>
      <c r="CX34" s="1882">
        <v>0.81899999999999995</v>
      </c>
      <c r="CY34" s="1883"/>
      <c r="CZ34" s="1884">
        <v>0.53300000000000003</v>
      </c>
      <c r="DA34" s="1895" t="s">
        <v>4</v>
      </c>
      <c r="DB34" s="1886"/>
      <c r="DC34" s="1882">
        <v>0.81899999999999995</v>
      </c>
      <c r="DX34" s="2159" t="s">
        <v>376</v>
      </c>
      <c r="DY34" s="2160" t="s">
        <v>376</v>
      </c>
      <c r="DZ34" s="2159" t="s">
        <v>901</v>
      </c>
      <c r="EA34" s="2161" t="s">
        <v>377</v>
      </c>
      <c r="EB34" s="2162">
        <v>11895</v>
      </c>
      <c r="EC34" s="2163"/>
      <c r="ED34" s="2164">
        <v>11895</v>
      </c>
      <c r="EE34" s="2164"/>
      <c r="EF34" s="2163"/>
      <c r="EG34" s="2165">
        <v>0.96770257077774158</v>
      </c>
      <c r="EH34" s="2163"/>
      <c r="EI34" s="2166">
        <v>5711355</v>
      </c>
      <c r="EJ34" s="2164"/>
      <c r="EK34" s="2164">
        <v>5526893</v>
      </c>
      <c r="EL34" s="2164">
        <v>5711355</v>
      </c>
      <c r="EM34" s="2167">
        <v>0</v>
      </c>
      <c r="EN34" s="2167"/>
      <c r="EO34" s="2168"/>
      <c r="ES34" s="2254" t="s">
        <v>46</v>
      </c>
      <c r="ET34" s="2255" t="s">
        <v>47</v>
      </c>
      <c r="EU34" s="2257">
        <v>1482998</v>
      </c>
    </row>
    <row r="35" spans="1:151" ht="15.75">
      <c r="A35" s="1220" t="s">
        <v>412</v>
      </c>
      <c r="B35" s="1221" t="s">
        <v>413</v>
      </c>
      <c r="C35" s="1117">
        <v>6133</v>
      </c>
      <c r="D35" s="1118">
        <v>6133</v>
      </c>
      <c r="E35" s="1222"/>
      <c r="F35" s="1222">
        <v>6133</v>
      </c>
      <c r="G35" s="1222"/>
      <c r="H35" s="1223">
        <v>6133</v>
      </c>
      <c r="K35" s="907" t="s">
        <v>412</v>
      </c>
      <c r="L35" s="908" t="s">
        <v>413</v>
      </c>
      <c r="M35" s="886">
        <v>3548309630</v>
      </c>
      <c r="N35" s="887">
        <v>202341050</v>
      </c>
      <c r="O35" s="888">
        <f t="shared" si="0"/>
        <v>3345968580</v>
      </c>
      <c r="P35" s="889">
        <v>2017</v>
      </c>
      <c r="Q35" s="882">
        <v>0.98280000000000001</v>
      </c>
      <c r="R35" s="891">
        <f t="shared" si="1"/>
        <v>3404526435</v>
      </c>
      <c r="S35" s="892">
        <f t="shared" si="2"/>
        <v>202341050</v>
      </c>
      <c r="T35" s="893">
        <v>100603649</v>
      </c>
      <c r="U35" s="893">
        <v>937980342</v>
      </c>
      <c r="V35" s="891">
        <f t="shared" si="3"/>
        <v>4645451476</v>
      </c>
      <c r="X35" s="1561" t="s">
        <v>412</v>
      </c>
      <c r="Y35" s="1562" t="s">
        <v>413</v>
      </c>
      <c r="Z35" s="1807">
        <v>4645451476</v>
      </c>
      <c r="AA35" s="1247">
        <v>30752888.771120001</v>
      </c>
      <c r="AB35" s="1802">
        <v>8023425</v>
      </c>
      <c r="AC35" s="1802">
        <v>258781</v>
      </c>
      <c r="AD35" s="1808">
        <v>39035094.771119997</v>
      </c>
      <c r="AE35" s="1809">
        <v>6133</v>
      </c>
      <c r="AF35" s="1810">
        <v>6365</v>
      </c>
      <c r="AG35" s="1811">
        <v>1.0421</v>
      </c>
      <c r="AI35" s="1561" t="s">
        <v>412</v>
      </c>
      <c r="AJ35" s="933" t="s">
        <v>413</v>
      </c>
      <c r="AK35" s="1132">
        <v>39035094.771119997</v>
      </c>
      <c r="AL35" s="1133">
        <v>6133</v>
      </c>
      <c r="AM35" s="1242">
        <v>6365</v>
      </c>
      <c r="AN35" s="1236">
        <v>1.0421</v>
      </c>
      <c r="AO35" s="1234">
        <v>0.75770000000000004</v>
      </c>
      <c r="AP35" s="1235">
        <v>1.0253000000000001</v>
      </c>
      <c r="AQ35" s="1236">
        <v>1.0053000000000001</v>
      </c>
      <c r="AR35" s="1237" t="s">
        <v>4</v>
      </c>
      <c r="AS35" s="1272" t="s">
        <v>4</v>
      </c>
      <c r="AT35" s="1261" t="s">
        <v>4</v>
      </c>
      <c r="AU35" s="1240">
        <v>0</v>
      </c>
      <c r="AV35" s="1241" t="s">
        <v>4</v>
      </c>
      <c r="AW35" s="1242">
        <v>0</v>
      </c>
      <c r="BB35" s="1561" t="s">
        <v>412</v>
      </c>
      <c r="BC35" s="1562" t="s">
        <v>711</v>
      </c>
      <c r="BD35" s="1149">
        <v>4645451476</v>
      </c>
      <c r="BE35" s="1150">
        <v>264.11</v>
      </c>
      <c r="BF35" s="1245">
        <v>17589078</v>
      </c>
      <c r="BG35" s="1246">
        <v>0.75770000000000004</v>
      </c>
      <c r="BH35" s="1153"/>
      <c r="BI35" s="1154">
        <v>6133</v>
      </c>
      <c r="BJ35" s="1247">
        <v>23.22</v>
      </c>
      <c r="BK35" s="1154">
        <v>42179</v>
      </c>
      <c r="BL35" s="1248">
        <v>160</v>
      </c>
      <c r="BN35" s="933" t="s">
        <v>410</v>
      </c>
      <c r="BO35" s="1579" t="s">
        <v>411</v>
      </c>
      <c r="BP35" s="1848">
        <v>1.0007524752475248</v>
      </c>
      <c r="BQ35" s="1853">
        <v>0.99433715220949248</v>
      </c>
      <c r="BR35" s="2268">
        <v>0.97770000000000001</v>
      </c>
      <c r="BS35" s="1849"/>
      <c r="BT35" s="1850">
        <v>2015</v>
      </c>
      <c r="BU35" s="1162">
        <f t="shared" si="4"/>
        <v>0.98709999999999998</v>
      </c>
      <c r="BV35" s="1163"/>
      <c r="BW35" s="2139">
        <v>0.54</v>
      </c>
      <c r="BX35" s="1165">
        <v>0.53300000000000003</v>
      </c>
      <c r="BY35" s="1166">
        <v>0.80510000000000004</v>
      </c>
      <c r="BZ35" s="1585"/>
      <c r="CA35" s="1561" t="s">
        <v>412</v>
      </c>
      <c r="CB35" s="933" t="s">
        <v>711</v>
      </c>
      <c r="CC35" s="1154">
        <v>40966</v>
      </c>
      <c r="CD35" s="1154">
        <v>42501</v>
      </c>
      <c r="CE35" s="1154">
        <v>42828</v>
      </c>
      <c r="CF35" s="1252">
        <v>42098.333333333336</v>
      </c>
      <c r="CG35" s="1253">
        <v>1.0253000000000001</v>
      </c>
      <c r="CH35" s="1171"/>
      <c r="CI35" s="1254">
        <v>-729.66666666666424</v>
      </c>
      <c r="CJ35" s="1253">
        <v>-1.7000000000000001E-2</v>
      </c>
      <c r="CL35" s="1575" t="s">
        <v>412</v>
      </c>
      <c r="CM35" s="933" t="s">
        <v>711</v>
      </c>
      <c r="CN35" s="1873" t="s">
        <v>4</v>
      </c>
      <c r="CO35" s="1874"/>
      <c r="CP35" s="1875">
        <v>6133</v>
      </c>
      <c r="CQ35" s="1888">
        <v>10439765</v>
      </c>
      <c r="CR35" s="1888">
        <v>0</v>
      </c>
      <c r="CS35" s="1890">
        <v>10439765</v>
      </c>
      <c r="CT35" s="1891">
        <v>1702.23</v>
      </c>
      <c r="CU35" s="1892"/>
      <c r="CV35" s="1893" t="s">
        <v>4</v>
      </c>
      <c r="CW35" s="1894" t="s">
        <v>4</v>
      </c>
      <c r="CX35" s="1882" t="s">
        <v>4</v>
      </c>
      <c r="CY35" s="1883"/>
      <c r="CZ35" s="1884">
        <v>0.71499999999999997</v>
      </c>
      <c r="DA35" s="1895">
        <v>1</v>
      </c>
      <c r="DB35" s="1886"/>
      <c r="DC35" s="1882" t="s">
        <v>4</v>
      </c>
      <c r="DX35" s="2170" t="s">
        <v>376</v>
      </c>
      <c r="DY35" s="2171" t="s">
        <v>29</v>
      </c>
      <c r="DZ35" s="2170" t="s">
        <v>8</v>
      </c>
      <c r="EA35" s="2172" t="s">
        <v>1421</v>
      </c>
      <c r="EB35" s="2162">
        <v>397</v>
      </c>
      <c r="EC35" s="2173"/>
      <c r="ED35" s="2174">
        <v>397</v>
      </c>
      <c r="EE35" s="2174">
        <v>12292</v>
      </c>
      <c r="EF35" s="2173"/>
      <c r="EG35" s="2175">
        <v>3.2297429222258381E-2</v>
      </c>
      <c r="EH35" s="2173"/>
      <c r="EI35" s="2166">
        <v>0</v>
      </c>
      <c r="EJ35" s="2174"/>
      <c r="EK35" s="2174">
        <v>184462</v>
      </c>
      <c r="EL35" s="2176"/>
      <c r="EM35" s="2177"/>
      <c r="EN35" s="2177"/>
      <c r="EO35" s="2178"/>
      <c r="ES35" s="2254" t="s">
        <v>402</v>
      </c>
      <c r="ET35" s="2255" t="s">
        <v>403</v>
      </c>
      <c r="EU35" s="2257">
        <v>1625738</v>
      </c>
    </row>
    <row r="36" spans="1:151" ht="15.75">
      <c r="A36" s="1220" t="s">
        <v>414</v>
      </c>
      <c r="B36" s="1221" t="s">
        <v>415</v>
      </c>
      <c r="C36" s="1117">
        <v>9539</v>
      </c>
      <c r="D36" s="1118">
        <v>9539</v>
      </c>
      <c r="E36" s="1222"/>
      <c r="F36" s="1222">
        <v>9539</v>
      </c>
      <c r="G36" s="1222"/>
      <c r="H36" s="1223">
        <v>9539</v>
      </c>
      <c r="K36" s="907" t="s">
        <v>414</v>
      </c>
      <c r="L36" s="908" t="s">
        <v>415</v>
      </c>
      <c r="M36" s="886">
        <v>3147340986</v>
      </c>
      <c r="N36" s="887">
        <v>192075800</v>
      </c>
      <c r="O36" s="888">
        <f t="shared" si="0"/>
        <v>2955265186</v>
      </c>
      <c r="P36" s="889">
        <v>2017</v>
      </c>
      <c r="Q36" s="882">
        <v>0.97499999999999998</v>
      </c>
      <c r="R36" s="891">
        <f t="shared" si="1"/>
        <v>3031041216</v>
      </c>
      <c r="S36" s="892">
        <f t="shared" si="2"/>
        <v>192075800</v>
      </c>
      <c r="T36" s="893">
        <v>144070311</v>
      </c>
      <c r="U36" s="893">
        <v>980609302</v>
      </c>
      <c r="V36" s="891">
        <f t="shared" si="3"/>
        <v>4347796629</v>
      </c>
      <c r="X36" s="1561" t="s">
        <v>414</v>
      </c>
      <c r="Y36" s="1562" t="s">
        <v>415</v>
      </c>
      <c r="Z36" s="1807">
        <v>4347796629</v>
      </c>
      <c r="AA36" s="1247">
        <v>28782413.683979999</v>
      </c>
      <c r="AB36" s="1802">
        <v>10055448</v>
      </c>
      <c r="AC36" s="1802">
        <v>335684</v>
      </c>
      <c r="AD36" s="1808">
        <v>39173545.683980003</v>
      </c>
      <c r="AE36" s="1809">
        <v>9539</v>
      </c>
      <c r="AF36" s="1810">
        <v>4107</v>
      </c>
      <c r="AG36" s="1811">
        <v>0.6724</v>
      </c>
      <c r="AI36" s="1561" t="s">
        <v>414</v>
      </c>
      <c r="AJ36" s="933" t="s">
        <v>415</v>
      </c>
      <c r="AK36" s="1132">
        <v>39173545.683980003</v>
      </c>
      <c r="AL36" s="1133">
        <v>9539</v>
      </c>
      <c r="AM36" s="1242">
        <v>4107</v>
      </c>
      <c r="AN36" s="1236">
        <v>0.6724</v>
      </c>
      <c r="AO36" s="1234">
        <v>0.22950000000000001</v>
      </c>
      <c r="AP36" s="1235">
        <v>0.77800000000000002</v>
      </c>
      <c r="AQ36" s="1236">
        <v>0.68100000000000005</v>
      </c>
      <c r="AR36" s="1237">
        <v>0.68100000000000005</v>
      </c>
      <c r="AS36" s="1272">
        <v>1294.1600000000001</v>
      </c>
      <c r="AT36" s="1261">
        <v>606.22</v>
      </c>
      <c r="AU36" s="1240">
        <v>5782733</v>
      </c>
      <c r="AV36" s="1241">
        <v>1</v>
      </c>
      <c r="AW36" s="1242">
        <v>5782733</v>
      </c>
      <c r="BB36" s="1561" t="s">
        <v>414</v>
      </c>
      <c r="BC36" s="1562" t="s">
        <v>712</v>
      </c>
      <c r="BD36" s="1149">
        <v>4347796629</v>
      </c>
      <c r="BE36" s="1150">
        <v>816.22</v>
      </c>
      <c r="BF36" s="1245">
        <v>5326746</v>
      </c>
      <c r="BG36" s="1246">
        <v>0.22950000000000001</v>
      </c>
      <c r="BH36" s="1153"/>
      <c r="BI36" s="1154">
        <v>9539</v>
      </c>
      <c r="BJ36" s="1247">
        <v>11.69</v>
      </c>
      <c r="BK36" s="1154">
        <v>60075</v>
      </c>
      <c r="BL36" s="1248">
        <v>74</v>
      </c>
      <c r="BN36" s="933" t="s">
        <v>412</v>
      </c>
      <c r="BO36" s="1579" t="s">
        <v>413</v>
      </c>
      <c r="BP36" s="1848">
        <v>1.0100444444444445</v>
      </c>
      <c r="BQ36" s="1848">
        <v>1.0066522135240923</v>
      </c>
      <c r="BR36" s="2266">
        <v>0.98280000000000001</v>
      </c>
      <c r="BS36" s="1849"/>
      <c r="BT36" s="2267">
        <v>2017</v>
      </c>
      <c r="BU36" s="1162">
        <f t="shared" si="4"/>
        <v>0.99529999999999996</v>
      </c>
      <c r="BV36" s="1163"/>
      <c r="BW36" s="2139">
        <v>0.72799999999999998</v>
      </c>
      <c r="BX36" s="1165">
        <v>0.71499999999999997</v>
      </c>
      <c r="BY36" s="1166">
        <v>1.0801000000000001</v>
      </c>
      <c r="BZ36" s="1585"/>
      <c r="CA36" s="1561" t="s">
        <v>414</v>
      </c>
      <c r="CB36" s="933" t="s">
        <v>712</v>
      </c>
      <c r="CC36" s="1154">
        <v>31995</v>
      </c>
      <c r="CD36" s="1154">
        <v>31989</v>
      </c>
      <c r="CE36" s="1154">
        <v>31844</v>
      </c>
      <c r="CF36" s="1252">
        <v>31942.666666666668</v>
      </c>
      <c r="CG36" s="1253">
        <v>0.77800000000000002</v>
      </c>
      <c r="CH36" s="1171"/>
      <c r="CI36" s="1254">
        <v>98.666666666667879</v>
      </c>
      <c r="CJ36" s="1253">
        <v>3.0999999999999999E-3</v>
      </c>
      <c r="CL36" s="1575" t="s">
        <v>414</v>
      </c>
      <c r="CM36" s="933" t="s">
        <v>712</v>
      </c>
      <c r="CN36" s="1873">
        <v>0.68100000000000005</v>
      </c>
      <c r="CO36" s="1874"/>
      <c r="CP36" s="1875">
        <v>9539</v>
      </c>
      <c r="CQ36" s="1888">
        <v>9465600</v>
      </c>
      <c r="CR36" s="1888">
        <v>0</v>
      </c>
      <c r="CS36" s="1890">
        <v>9465600</v>
      </c>
      <c r="CT36" s="1891">
        <v>992.31</v>
      </c>
      <c r="CU36" s="1892"/>
      <c r="CV36" s="1893">
        <v>1294.1600000000001</v>
      </c>
      <c r="CW36" s="1894">
        <v>606.22</v>
      </c>
      <c r="CX36" s="1882">
        <v>0.76700000000000002</v>
      </c>
      <c r="CY36" s="1883"/>
      <c r="CZ36" s="1884">
        <v>0.67800000000000005</v>
      </c>
      <c r="DA36" s="1895">
        <v>1</v>
      </c>
      <c r="DB36" s="1886"/>
      <c r="DC36" s="1882">
        <v>1</v>
      </c>
      <c r="DX36" s="2159" t="s">
        <v>378</v>
      </c>
      <c r="DY36" s="2160" t="s">
        <v>378</v>
      </c>
      <c r="DZ36" s="2159" t="s">
        <v>901</v>
      </c>
      <c r="EA36" s="2161" t="s">
        <v>379</v>
      </c>
      <c r="EB36" s="2162">
        <v>33631</v>
      </c>
      <c r="EC36" s="2163"/>
      <c r="ED36" s="2164">
        <v>33631</v>
      </c>
      <c r="EE36" s="2164"/>
      <c r="EF36" s="2163"/>
      <c r="EG36" s="2165">
        <v>0.82165107131514015</v>
      </c>
      <c r="EH36" s="2163"/>
      <c r="EI36" s="2166">
        <v>0</v>
      </c>
      <c r="EJ36" s="2164"/>
      <c r="EK36" s="2164">
        <v>0</v>
      </c>
      <c r="EL36" s="2164">
        <v>0</v>
      </c>
      <c r="EM36" s="2167">
        <v>0</v>
      </c>
      <c r="EN36" s="2167"/>
      <c r="EO36" s="2168"/>
      <c r="ES36" s="2254" t="s">
        <v>404</v>
      </c>
      <c r="ET36" s="2255" t="s">
        <v>667</v>
      </c>
      <c r="EU36" s="2257">
        <v>13228288</v>
      </c>
    </row>
    <row r="37" spans="1:151" ht="15.75">
      <c r="A37" s="1220" t="s">
        <v>416</v>
      </c>
      <c r="B37" s="1221" t="s">
        <v>417</v>
      </c>
      <c r="C37" s="1117">
        <v>32491</v>
      </c>
      <c r="D37" s="1118">
        <v>41903</v>
      </c>
      <c r="E37" s="1222"/>
      <c r="F37" s="1222">
        <v>41903</v>
      </c>
      <c r="G37" s="1222"/>
      <c r="H37" s="1223">
        <v>41903</v>
      </c>
      <c r="K37" s="907" t="s">
        <v>416</v>
      </c>
      <c r="L37" s="908" t="s">
        <v>417</v>
      </c>
      <c r="M37" s="886">
        <v>29650715078</v>
      </c>
      <c r="N37" s="887">
        <v>77936801</v>
      </c>
      <c r="O37" s="888">
        <f t="shared" si="0"/>
        <v>29572778277</v>
      </c>
      <c r="P37" s="889">
        <v>2016</v>
      </c>
      <c r="Q37" s="882">
        <v>0.95699999999999996</v>
      </c>
      <c r="R37" s="891">
        <f t="shared" si="1"/>
        <v>30901544699</v>
      </c>
      <c r="S37" s="892">
        <f t="shared" si="2"/>
        <v>77936801</v>
      </c>
      <c r="T37" s="893">
        <v>575537361</v>
      </c>
      <c r="U37" s="893">
        <v>5939397408</v>
      </c>
      <c r="V37" s="891">
        <f t="shared" si="3"/>
        <v>37494416269</v>
      </c>
      <c r="X37" s="1561" t="s">
        <v>416</v>
      </c>
      <c r="Y37" s="1562" t="s">
        <v>417</v>
      </c>
      <c r="Z37" s="1807">
        <v>37494416269</v>
      </c>
      <c r="AA37" s="1247">
        <v>248213035.70078</v>
      </c>
      <c r="AB37" s="1802">
        <v>92603105</v>
      </c>
      <c r="AC37" s="1802">
        <v>725219</v>
      </c>
      <c r="AD37" s="1808">
        <v>341541359.70078003</v>
      </c>
      <c r="AE37" s="1809">
        <v>41903</v>
      </c>
      <c r="AF37" s="1810">
        <v>8151</v>
      </c>
      <c r="AG37" s="1811">
        <v>1.3345</v>
      </c>
      <c r="AI37" s="1561" t="s">
        <v>416</v>
      </c>
      <c r="AJ37" s="933" t="s">
        <v>417</v>
      </c>
      <c r="AK37" s="1132">
        <v>341541359.70078003</v>
      </c>
      <c r="AL37" s="1133">
        <v>41903</v>
      </c>
      <c r="AM37" s="1242">
        <v>8151</v>
      </c>
      <c r="AN37" s="1236">
        <v>1.3345</v>
      </c>
      <c r="AO37" s="1234">
        <v>5.6481000000000003</v>
      </c>
      <c r="AP37" s="1235">
        <v>1.0874999999999999</v>
      </c>
      <c r="AQ37" s="1236">
        <v>1.6423999999999999</v>
      </c>
      <c r="AR37" s="1237" t="s">
        <v>4</v>
      </c>
      <c r="AS37" s="1272" t="s">
        <v>4</v>
      </c>
      <c r="AT37" s="1261" t="s">
        <v>4</v>
      </c>
      <c r="AU37" s="1240">
        <v>0</v>
      </c>
      <c r="AV37" s="1241" t="s">
        <v>4</v>
      </c>
      <c r="AW37" s="1242">
        <v>0</v>
      </c>
      <c r="BB37" s="1561" t="s">
        <v>416</v>
      </c>
      <c r="BC37" s="1562" t="s">
        <v>782</v>
      </c>
      <c r="BD37" s="1149">
        <v>37494416269</v>
      </c>
      <c r="BE37" s="1150">
        <v>285.98</v>
      </c>
      <c r="BF37" s="1245">
        <v>131108526</v>
      </c>
      <c r="BG37" s="1246">
        <v>5.6481000000000003</v>
      </c>
      <c r="BH37" s="1153"/>
      <c r="BI37" s="1154">
        <v>41903</v>
      </c>
      <c r="BJ37" s="1247">
        <v>146.52000000000001</v>
      </c>
      <c r="BK37" s="1154">
        <v>303289</v>
      </c>
      <c r="BL37" s="1248">
        <v>1061</v>
      </c>
      <c r="BN37" s="933" t="s">
        <v>414</v>
      </c>
      <c r="BO37" s="1579" t="s">
        <v>415</v>
      </c>
      <c r="BP37" s="1848">
        <v>0.99480000000000002</v>
      </c>
      <c r="BQ37" s="1848">
        <v>0.90419034090909089</v>
      </c>
      <c r="BR37" s="2266">
        <v>0.97499999999999998</v>
      </c>
      <c r="BS37" s="1849"/>
      <c r="BT37" s="2267">
        <v>2017</v>
      </c>
      <c r="BU37" s="1162">
        <f t="shared" si="4"/>
        <v>0.95469999999999999</v>
      </c>
      <c r="BV37" s="1163"/>
      <c r="BW37" s="2139">
        <v>0.69499999999999995</v>
      </c>
      <c r="BX37" s="1165">
        <v>0.67800000000000005</v>
      </c>
      <c r="BY37" s="1166">
        <v>1.0242</v>
      </c>
      <c r="BZ37" s="1585"/>
      <c r="CA37" s="1561" t="s">
        <v>416</v>
      </c>
      <c r="CB37" s="933" t="s">
        <v>782</v>
      </c>
      <c r="CC37" s="1154">
        <v>43230</v>
      </c>
      <c r="CD37" s="1154">
        <v>44797</v>
      </c>
      <c r="CE37" s="1154">
        <v>45931</v>
      </c>
      <c r="CF37" s="1252">
        <v>44652.666666666664</v>
      </c>
      <c r="CG37" s="1253">
        <v>1.0874999999999999</v>
      </c>
      <c r="CH37" s="1171"/>
      <c r="CI37" s="1254">
        <v>-1278.3333333333358</v>
      </c>
      <c r="CJ37" s="1253">
        <v>-2.7799999999999998E-2</v>
      </c>
      <c r="CL37" s="1575" t="s">
        <v>416</v>
      </c>
      <c r="CM37" s="933" t="s">
        <v>782</v>
      </c>
      <c r="CN37" s="1873" t="s">
        <v>4</v>
      </c>
      <c r="CO37" s="1874"/>
      <c r="CP37" s="1875">
        <v>41903</v>
      </c>
      <c r="CQ37" s="1888">
        <v>126605707</v>
      </c>
      <c r="CR37" s="1888">
        <v>0</v>
      </c>
      <c r="CS37" s="1890">
        <v>126605707</v>
      </c>
      <c r="CT37" s="1891">
        <v>3021.4</v>
      </c>
      <c r="CU37" s="1892"/>
      <c r="CV37" s="1893" t="s">
        <v>4</v>
      </c>
      <c r="CW37" s="1894" t="s">
        <v>4</v>
      </c>
      <c r="CX37" s="1882" t="s">
        <v>4</v>
      </c>
      <c r="CY37" s="1883"/>
      <c r="CZ37" s="1884">
        <v>0.73499999999999999</v>
      </c>
      <c r="DA37" s="1895">
        <v>1</v>
      </c>
      <c r="DB37" s="1886"/>
      <c r="DC37" s="1882" t="s">
        <v>4</v>
      </c>
      <c r="DX37" s="2193" t="s">
        <v>378</v>
      </c>
      <c r="DY37" s="2194" t="s">
        <v>795</v>
      </c>
      <c r="DZ37" s="2159" t="s">
        <v>901</v>
      </c>
      <c r="EA37" s="2195" t="s">
        <v>796</v>
      </c>
      <c r="EB37" s="2162">
        <v>5541</v>
      </c>
      <c r="EC37" s="2163">
        <v>-1281</v>
      </c>
      <c r="ED37" s="2164">
        <v>4260</v>
      </c>
      <c r="EE37" s="2164"/>
      <c r="EF37" s="2163"/>
      <c r="EG37" s="2165">
        <v>0.10407759399965796</v>
      </c>
      <c r="EH37" s="2163"/>
      <c r="EI37" s="2166">
        <v>0</v>
      </c>
      <c r="EJ37" s="2164"/>
      <c r="EK37" s="2164">
        <v>0</v>
      </c>
      <c r="EL37" s="2164"/>
      <c r="EM37" s="2167"/>
      <c r="EN37" s="2167"/>
      <c r="EO37" s="2168"/>
      <c r="ES37" s="2254" t="s">
        <v>406</v>
      </c>
      <c r="ET37" s="2255" t="s">
        <v>407</v>
      </c>
      <c r="EU37" s="2257">
        <v>0</v>
      </c>
    </row>
    <row r="38" spans="1:151" ht="15.75">
      <c r="A38" s="1220" t="s">
        <v>418</v>
      </c>
      <c r="B38" s="1221" t="s">
        <v>419</v>
      </c>
      <c r="C38" s="1117">
        <v>5836</v>
      </c>
      <c r="D38" s="1118">
        <v>6927</v>
      </c>
      <c r="E38" s="1222"/>
      <c r="F38" s="1222">
        <v>6927</v>
      </c>
      <c r="G38" s="1222"/>
      <c r="H38" s="1223">
        <v>6927</v>
      </c>
      <c r="K38" s="907" t="s">
        <v>418</v>
      </c>
      <c r="L38" s="908" t="s">
        <v>419</v>
      </c>
      <c r="M38" s="886">
        <v>2220227700</v>
      </c>
      <c r="N38" s="887">
        <v>214762029</v>
      </c>
      <c r="O38" s="888">
        <f t="shared" si="0"/>
        <v>2005465671</v>
      </c>
      <c r="P38" s="889">
        <v>2017</v>
      </c>
      <c r="Q38" s="882">
        <v>1</v>
      </c>
      <c r="R38" s="891">
        <f t="shared" si="1"/>
        <v>2005465671</v>
      </c>
      <c r="S38" s="892">
        <f t="shared" si="2"/>
        <v>214762029</v>
      </c>
      <c r="T38" s="893">
        <v>172722537</v>
      </c>
      <c r="U38" s="893">
        <v>770694325</v>
      </c>
      <c r="V38" s="891">
        <f t="shared" si="3"/>
        <v>3163644562</v>
      </c>
      <c r="X38" s="1561" t="s">
        <v>418</v>
      </c>
      <c r="Y38" s="1562" t="s">
        <v>419</v>
      </c>
      <c r="Z38" s="1807">
        <v>3163644562</v>
      </c>
      <c r="AA38" s="1247">
        <v>20943327.000440001</v>
      </c>
      <c r="AB38" s="1802">
        <v>6222288</v>
      </c>
      <c r="AC38" s="1802">
        <v>264966</v>
      </c>
      <c r="AD38" s="1808">
        <v>27430581.000440001</v>
      </c>
      <c r="AE38" s="1809">
        <v>6927</v>
      </c>
      <c r="AF38" s="1810">
        <v>3960</v>
      </c>
      <c r="AG38" s="1811">
        <v>0.64829999999999999</v>
      </c>
      <c r="AI38" s="1561" t="s">
        <v>418</v>
      </c>
      <c r="AJ38" s="933" t="s">
        <v>419</v>
      </c>
      <c r="AK38" s="1132">
        <v>27430581.000440001</v>
      </c>
      <c r="AL38" s="1133">
        <v>6927</v>
      </c>
      <c r="AM38" s="1242">
        <v>3960</v>
      </c>
      <c r="AN38" s="1236">
        <v>0.64829999999999999</v>
      </c>
      <c r="AO38" s="1234">
        <v>0.2697</v>
      </c>
      <c r="AP38" s="1235">
        <v>0.7853</v>
      </c>
      <c r="AQ38" s="1236">
        <v>0.67899999999999994</v>
      </c>
      <c r="AR38" s="1237">
        <v>0.67899999999999994</v>
      </c>
      <c r="AS38" s="1272">
        <v>1290.3599999999999</v>
      </c>
      <c r="AT38" s="1261">
        <v>610.02000000000021</v>
      </c>
      <c r="AU38" s="1240">
        <v>4225609</v>
      </c>
      <c r="AV38" s="1241">
        <v>1</v>
      </c>
      <c r="AW38" s="1242">
        <v>4225609</v>
      </c>
      <c r="BB38" s="1561" t="s">
        <v>418</v>
      </c>
      <c r="BC38" s="1562" t="s">
        <v>713</v>
      </c>
      <c r="BD38" s="1149">
        <v>3163644562</v>
      </c>
      <c r="BE38" s="1150">
        <v>505.34</v>
      </c>
      <c r="BF38" s="1245">
        <v>6260428</v>
      </c>
      <c r="BG38" s="1246">
        <v>0.2697</v>
      </c>
      <c r="BH38" s="1153"/>
      <c r="BI38" s="1154">
        <v>6927</v>
      </c>
      <c r="BJ38" s="1247">
        <v>13.71</v>
      </c>
      <c r="BK38" s="1154">
        <v>53496</v>
      </c>
      <c r="BL38" s="1248">
        <v>106</v>
      </c>
      <c r="BN38" s="933" t="s">
        <v>416</v>
      </c>
      <c r="BO38" s="1579" t="s">
        <v>417</v>
      </c>
      <c r="BP38" s="1848">
        <v>1.0178995620894589</v>
      </c>
      <c r="BQ38" s="1848">
        <v>1.0040984848484849</v>
      </c>
      <c r="BR38" s="2268">
        <v>0.93340000000000001</v>
      </c>
      <c r="BS38" s="1849"/>
      <c r="BT38" s="1850">
        <v>2016</v>
      </c>
      <c r="BU38" s="1162">
        <f t="shared" si="4"/>
        <v>0.97099999999999997</v>
      </c>
      <c r="BV38" s="1163"/>
      <c r="BW38" s="2139">
        <v>0.76790000000000003</v>
      </c>
      <c r="BX38" s="1165">
        <v>0.73499999999999999</v>
      </c>
      <c r="BY38" s="1166">
        <v>1.1103000000000001</v>
      </c>
      <c r="BZ38" s="1585"/>
      <c r="CA38" s="1561" t="s">
        <v>418</v>
      </c>
      <c r="CB38" s="933" t="s">
        <v>713</v>
      </c>
      <c r="CC38" s="1154">
        <v>31308</v>
      </c>
      <c r="CD38" s="1154">
        <v>32352</v>
      </c>
      <c r="CE38" s="1154">
        <v>33070</v>
      </c>
      <c r="CF38" s="1252">
        <v>32243.333333333332</v>
      </c>
      <c r="CG38" s="1253">
        <v>0.7853</v>
      </c>
      <c r="CH38" s="1171"/>
      <c r="CI38" s="1254">
        <v>-826.66666666666788</v>
      </c>
      <c r="CJ38" s="1253">
        <v>-2.5000000000000001E-2</v>
      </c>
      <c r="CL38" s="1575" t="s">
        <v>418</v>
      </c>
      <c r="CM38" s="933" t="s">
        <v>713</v>
      </c>
      <c r="CN38" s="1873">
        <v>0.67899999999999994</v>
      </c>
      <c r="CO38" s="1874"/>
      <c r="CP38" s="1875">
        <v>6927</v>
      </c>
      <c r="CQ38" s="1888">
        <v>7451618</v>
      </c>
      <c r="CR38" s="1888">
        <v>0</v>
      </c>
      <c r="CS38" s="1890">
        <v>7451618</v>
      </c>
      <c r="CT38" s="1891">
        <v>1075.74</v>
      </c>
      <c r="CU38" s="1892"/>
      <c r="CV38" s="1893">
        <v>1290.3599999999999</v>
      </c>
      <c r="CW38" s="1894">
        <v>610.02000000000021</v>
      </c>
      <c r="CX38" s="1882">
        <v>0.83399999999999996</v>
      </c>
      <c r="CY38" s="1883"/>
      <c r="CZ38" s="1884">
        <v>0.95</v>
      </c>
      <c r="DA38" s="1895">
        <v>1</v>
      </c>
      <c r="DB38" s="1886"/>
      <c r="DC38" s="1882">
        <v>1</v>
      </c>
      <c r="DX38" s="2196" t="s">
        <v>378</v>
      </c>
      <c r="DY38" s="2194" t="s">
        <v>821</v>
      </c>
      <c r="DZ38" s="2159" t="s">
        <v>8</v>
      </c>
      <c r="EA38" s="2195" t="s">
        <v>1422</v>
      </c>
      <c r="EB38" s="2162">
        <v>1014</v>
      </c>
      <c r="EC38" s="2163"/>
      <c r="ED38" s="2164">
        <v>1014</v>
      </c>
      <c r="EE38" s="2164"/>
      <c r="EF38" s="2163"/>
      <c r="EG38" s="2165">
        <v>2.4773399135129853E-2</v>
      </c>
      <c r="EH38" s="2163"/>
      <c r="EI38" s="2166">
        <v>0</v>
      </c>
      <c r="EJ38" s="2164"/>
      <c r="EK38" s="2164">
        <v>0</v>
      </c>
      <c r="EL38" s="2164"/>
      <c r="EM38" s="2167"/>
      <c r="EN38" s="2167"/>
      <c r="EO38" s="2168"/>
      <c r="ES38" s="2254" t="s">
        <v>408</v>
      </c>
      <c r="ET38" s="2255" t="s">
        <v>409</v>
      </c>
      <c r="EU38" s="2257">
        <v>0</v>
      </c>
    </row>
    <row r="39" spans="1:151" ht="15.75">
      <c r="A39" s="1220" t="s">
        <v>420</v>
      </c>
      <c r="B39" s="1221" t="s">
        <v>421</v>
      </c>
      <c r="C39" s="1117">
        <v>54174</v>
      </c>
      <c r="D39" s="1118">
        <v>58087</v>
      </c>
      <c r="E39" s="1222"/>
      <c r="F39" s="1222">
        <v>58087</v>
      </c>
      <c r="G39" s="1222"/>
      <c r="H39" s="1223">
        <v>58087</v>
      </c>
      <c r="K39" s="907" t="s">
        <v>420</v>
      </c>
      <c r="L39" s="908" t="s">
        <v>421</v>
      </c>
      <c r="M39" s="886">
        <v>28553208214</v>
      </c>
      <c r="N39" s="887">
        <v>128344030</v>
      </c>
      <c r="O39" s="888">
        <f t="shared" si="0"/>
        <v>28424864184</v>
      </c>
      <c r="P39" s="889">
        <v>2017</v>
      </c>
      <c r="Q39" s="882">
        <v>0.998</v>
      </c>
      <c r="R39" s="891">
        <f t="shared" si="1"/>
        <v>28481827840</v>
      </c>
      <c r="S39" s="892">
        <f t="shared" si="2"/>
        <v>128344030</v>
      </c>
      <c r="T39" s="893">
        <v>695663473</v>
      </c>
      <c r="U39" s="893">
        <v>6484300208</v>
      </c>
      <c r="V39" s="891">
        <f t="shared" si="3"/>
        <v>35790135551</v>
      </c>
      <c r="X39" s="1561" t="s">
        <v>420</v>
      </c>
      <c r="Y39" s="1562" t="s">
        <v>421</v>
      </c>
      <c r="Z39" s="1807">
        <v>35790135551</v>
      </c>
      <c r="AA39" s="1247">
        <v>236930697.34762001</v>
      </c>
      <c r="AB39" s="1802">
        <v>62964372</v>
      </c>
      <c r="AC39" s="1802">
        <v>1541682</v>
      </c>
      <c r="AD39" s="1808">
        <v>301436751.34762001</v>
      </c>
      <c r="AE39" s="1809">
        <v>58087</v>
      </c>
      <c r="AF39" s="1810">
        <v>5189</v>
      </c>
      <c r="AG39" s="1811">
        <v>0.84950000000000003</v>
      </c>
      <c r="AI39" s="1561" t="s">
        <v>420</v>
      </c>
      <c r="AJ39" s="933" t="s">
        <v>421</v>
      </c>
      <c r="AK39" s="1132">
        <v>301436751.34762001</v>
      </c>
      <c r="AL39" s="1133">
        <v>58087</v>
      </c>
      <c r="AM39" s="1242">
        <v>5189</v>
      </c>
      <c r="AN39" s="1236">
        <v>0.84950000000000003</v>
      </c>
      <c r="AO39" s="1234">
        <v>3.7776000000000001</v>
      </c>
      <c r="AP39" s="1235">
        <v>1.0692999999999999</v>
      </c>
      <c r="AQ39" s="1236">
        <v>1.2523</v>
      </c>
      <c r="AR39" s="1237" t="s">
        <v>4</v>
      </c>
      <c r="AS39" s="1272" t="s">
        <v>4</v>
      </c>
      <c r="AT39" s="1261" t="s">
        <v>4</v>
      </c>
      <c r="AU39" s="1240">
        <v>0</v>
      </c>
      <c r="AV39" s="1241" t="s">
        <v>4</v>
      </c>
      <c r="AW39" s="1242">
        <v>0</v>
      </c>
      <c r="BB39" s="1561" t="s">
        <v>420</v>
      </c>
      <c r="BC39" s="1562" t="s">
        <v>714</v>
      </c>
      <c r="BD39" s="1149">
        <v>35790135551</v>
      </c>
      <c r="BE39" s="1150">
        <v>408.15</v>
      </c>
      <c r="BF39" s="1245">
        <v>87688682</v>
      </c>
      <c r="BG39" s="1246">
        <v>3.7776000000000001</v>
      </c>
      <c r="BH39" s="1153"/>
      <c r="BI39" s="1154">
        <v>58087</v>
      </c>
      <c r="BJ39" s="1247">
        <v>142.32</v>
      </c>
      <c r="BK39" s="1154">
        <v>369609</v>
      </c>
      <c r="BL39" s="1248">
        <v>906</v>
      </c>
      <c r="BN39" s="933" t="s">
        <v>418</v>
      </c>
      <c r="BO39" s="1579" t="s">
        <v>419</v>
      </c>
      <c r="BP39" s="1848">
        <v>1.0278787878787878</v>
      </c>
      <c r="BQ39" s="1848">
        <v>1.0002111111111112</v>
      </c>
      <c r="BR39" s="2266">
        <v>1</v>
      </c>
      <c r="BS39" s="1849"/>
      <c r="BT39" s="2267">
        <v>2017</v>
      </c>
      <c r="BU39" s="1162">
        <f t="shared" si="4"/>
        <v>1.0046999999999999</v>
      </c>
      <c r="BV39" s="1163"/>
      <c r="BW39" s="2139">
        <v>0.95</v>
      </c>
      <c r="BX39" s="1165">
        <v>0.95</v>
      </c>
      <c r="BY39" s="1166">
        <v>1.4350000000000001</v>
      </c>
      <c r="BZ39" s="1585"/>
      <c r="CA39" s="1561" t="s">
        <v>420</v>
      </c>
      <c r="CB39" s="933" t="s">
        <v>714</v>
      </c>
      <c r="CC39" s="1154">
        <v>42682</v>
      </c>
      <c r="CD39" s="1154">
        <v>44365</v>
      </c>
      <c r="CE39" s="1154">
        <v>44672</v>
      </c>
      <c r="CF39" s="1252">
        <v>43906.333333333336</v>
      </c>
      <c r="CG39" s="1253">
        <v>1.0692999999999999</v>
      </c>
      <c r="CH39" s="1171"/>
      <c r="CI39" s="1254">
        <v>-765.66666666666424</v>
      </c>
      <c r="CJ39" s="1253">
        <v>-1.7100000000000001E-2</v>
      </c>
      <c r="CL39" s="1575" t="s">
        <v>420</v>
      </c>
      <c r="CM39" s="933" t="s">
        <v>714</v>
      </c>
      <c r="CN39" s="1873" t="s">
        <v>4</v>
      </c>
      <c r="CO39" s="1874"/>
      <c r="CP39" s="1875">
        <v>58087</v>
      </c>
      <c r="CQ39" s="1888">
        <v>112778008</v>
      </c>
      <c r="CR39" s="1888">
        <v>0</v>
      </c>
      <c r="CS39" s="1890">
        <v>112778008</v>
      </c>
      <c r="CT39" s="1891">
        <v>1941.54</v>
      </c>
      <c r="CU39" s="1892"/>
      <c r="CV39" s="1893" t="s">
        <v>4</v>
      </c>
      <c r="CW39" s="1894" t="s">
        <v>4</v>
      </c>
      <c r="CX39" s="1882" t="s">
        <v>4</v>
      </c>
      <c r="CY39" s="1883"/>
      <c r="CZ39" s="1884">
        <v>0.72199999999999998</v>
      </c>
      <c r="DA39" s="1895">
        <v>1</v>
      </c>
      <c r="DB39" s="1886"/>
      <c r="DC39" s="1882" t="s">
        <v>4</v>
      </c>
      <c r="DX39" s="2196" t="s">
        <v>378</v>
      </c>
      <c r="DY39" s="2194" t="s">
        <v>1098</v>
      </c>
      <c r="DZ39" s="2159" t="s">
        <v>8</v>
      </c>
      <c r="EA39" s="2195" t="s">
        <v>1423</v>
      </c>
      <c r="EB39" s="2162">
        <v>890</v>
      </c>
      <c r="EC39" s="2163"/>
      <c r="ED39" s="2164">
        <v>890</v>
      </c>
      <c r="EE39" s="2164"/>
      <c r="EF39" s="2163"/>
      <c r="EG39" s="2165">
        <v>2.1743910483496616E-2</v>
      </c>
      <c r="EH39" s="2163"/>
      <c r="EI39" s="2166">
        <v>0</v>
      </c>
      <c r="EJ39" s="2164"/>
      <c r="EK39" s="2164">
        <v>0</v>
      </c>
      <c r="EL39" s="2164"/>
      <c r="EM39" s="2167"/>
      <c r="EN39" s="2167"/>
      <c r="EO39" s="2168"/>
      <c r="ES39" s="2254" t="s">
        <v>410</v>
      </c>
      <c r="ET39" s="2255" t="s">
        <v>411</v>
      </c>
      <c r="EU39" s="2257">
        <v>4201218</v>
      </c>
    </row>
    <row r="40" spans="1:151" ht="15.75">
      <c r="A40" s="1220" t="s">
        <v>422</v>
      </c>
      <c r="B40" s="1221" t="s">
        <v>423</v>
      </c>
      <c r="C40" s="1117">
        <v>8178</v>
      </c>
      <c r="D40" s="1118">
        <v>8876</v>
      </c>
      <c r="E40" s="1222"/>
      <c r="F40" s="1222">
        <v>8876</v>
      </c>
      <c r="G40" s="1222"/>
      <c r="H40" s="1223">
        <v>8876</v>
      </c>
      <c r="K40" s="907" t="s">
        <v>422</v>
      </c>
      <c r="L40" s="908" t="s">
        <v>423</v>
      </c>
      <c r="M40" s="886">
        <v>3665376241</v>
      </c>
      <c r="N40" s="887">
        <v>119278482</v>
      </c>
      <c r="O40" s="888">
        <f t="shared" si="0"/>
        <v>3546097759</v>
      </c>
      <c r="P40" s="889">
        <v>2012</v>
      </c>
      <c r="Q40" s="882">
        <v>0.90359999999999996</v>
      </c>
      <c r="R40" s="891">
        <f t="shared" si="1"/>
        <v>3924410977</v>
      </c>
      <c r="S40" s="892">
        <f t="shared" si="2"/>
        <v>119278482</v>
      </c>
      <c r="T40" s="893">
        <v>135035082</v>
      </c>
      <c r="U40" s="893">
        <v>1003100895</v>
      </c>
      <c r="V40" s="891">
        <f t="shared" si="3"/>
        <v>5181825436</v>
      </c>
      <c r="X40" s="1561" t="s">
        <v>422</v>
      </c>
      <c r="Y40" s="1562" t="s">
        <v>423</v>
      </c>
      <c r="Z40" s="1807">
        <v>5181825436</v>
      </c>
      <c r="AA40" s="1247">
        <v>34303684.386320002</v>
      </c>
      <c r="AB40" s="1802">
        <v>11687372</v>
      </c>
      <c r="AC40" s="1802">
        <v>200728</v>
      </c>
      <c r="AD40" s="1808">
        <v>46191784.386320002</v>
      </c>
      <c r="AE40" s="1809">
        <v>8876</v>
      </c>
      <c r="AF40" s="1810">
        <v>5204</v>
      </c>
      <c r="AG40" s="1811">
        <v>0.85199999999999998</v>
      </c>
      <c r="AI40" s="1561" t="s">
        <v>422</v>
      </c>
      <c r="AJ40" s="933" t="s">
        <v>423</v>
      </c>
      <c r="AK40" s="1132">
        <v>46191784.386320002</v>
      </c>
      <c r="AL40" s="1133">
        <v>8876</v>
      </c>
      <c r="AM40" s="1242">
        <v>5204</v>
      </c>
      <c r="AN40" s="1236">
        <v>0.85199999999999998</v>
      </c>
      <c r="AO40" s="1234">
        <v>0.45400000000000001</v>
      </c>
      <c r="AP40" s="1235">
        <v>0.78169999999999995</v>
      </c>
      <c r="AQ40" s="1236">
        <v>0.77710000000000001</v>
      </c>
      <c r="AR40" s="1237">
        <v>0.77710000000000001</v>
      </c>
      <c r="AS40" s="1272">
        <v>1476.79</v>
      </c>
      <c r="AT40" s="1261">
        <v>423.59000000000015</v>
      </c>
      <c r="AU40" s="1240">
        <v>3759785</v>
      </c>
      <c r="AV40" s="1241">
        <v>1</v>
      </c>
      <c r="AW40" s="1242">
        <v>3759785</v>
      </c>
      <c r="BB40" s="1561" t="s">
        <v>422</v>
      </c>
      <c r="BC40" s="1562" t="s">
        <v>715</v>
      </c>
      <c r="BD40" s="1149">
        <v>5181825436</v>
      </c>
      <c r="BE40" s="1150">
        <v>491.68</v>
      </c>
      <c r="BF40" s="1245">
        <v>10539020</v>
      </c>
      <c r="BG40" s="1246">
        <v>0.45400000000000001</v>
      </c>
      <c r="BH40" s="1153"/>
      <c r="BI40" s="1154">
        <v>8876</v>
      </c>
      <c r="BJ40" s="1247">
        <v>18.05</v>
      </c>
      <c r="BK40" s="1154">
        <v>65318</v>
      </c>
      <c r="BL40" s="1248">
        <v>133</v>
      </c>
      <c r="BN40" s="933" t="s">
        <v>420</v>
      </c>
      <c r="BO40" s="1579" t="s">
        <v>421</v>
      </c>
      <c r="BP40" s="1848">
        <v>0.9821428571428571</v>
      </c>
      <c r="BQ40" s="1848">
        <v>0.97643835616438357</v>
      </c>
      <c r="BR40" s="2266">
        <v>0.998</v>
      </c>
      <c r="BS40" s="1849"/>
      <c r="BT40" s="2267">
        <v>2017</v>
      </c>
      <c r="BU40" s="1162">
        <f t="shared" si="4"/>
        <v>0.98819999999999997</v>
      </c>
      <c r="BV40" s="1163"/>
      <c r="BW40" s="2139">
        <v>0.72350000000000003</v>
      </c>
      <c r="BX40" s="1165">
        <v>0.72199999999999998</v>
      </c>
      <c r="BY40" s="1166">
        <v>1.0906</v>
      </c>
      <c r="BZ40" s="1585"/>
      <c r="CA40" s="1561" t="s">
        <v>422</v>
      </c>
      <c r="CB40" s="933" t="s">
        <v>715</v>
      </c>
      <c r="CC40" s="1154">
        <v>31140</v>
      </c>
      <c r="CD40" s="1154">
        <v>32297</v>
      </c>
      <c r="CE40" s="1154">
        <v>32847</v>
      </c>
      <c r="CF40" s="1252">
        <v>32094.666666666668</v>
      </c>
      <c r="CG40" s="1253">
        <v>0.78169999999999995</v>
      </c>
      <c r="CH40" s="1171"/>
      <c r="CI40" s="1254">
        <v>-752.33333333333212</v>
      </c>
      <c r="CJ40" s="1253">
        <v>-2.29E-2</v>
      </c>
      <c r="CL40" s="1575" t="s">
        <v>422</v>
      </c>
      <c r="CM40" s="933" t="s">
        <v>715</v>
      </c>
      <c r="CN40" s="1873">
        <v>0.77710000000000001</v>
      </c>
      <c r="CO40" s="1874"/>
      <c r="CP40" s="1875">
        <v>8876</v>
      </c>
      <c r="CQ40" s="1888">
        <v>15265283</v>
      </c>
      <c r="CR40" s="1888">
        <v>0</v>
      </c>
      <c r="CS40" s="1890">
        <v>15265283</v>
      </c>
      <c r="CT40" s="1891">
        <v>1719.84</v>
      </c>
      <c r="CU40" s="1892"/>
      <c r="CV40" s="1893">
        <v>1476.79</v>
      </c>
      <c r="CW40" s="1894">
        <v>423.59000000000015</v>
      </c>
      <c r="CX40" s="1882">
        <v>1</v>
      </c>
      <c r="CY40" s="1883"/>
      <c r="CZ40" s="1884">
        <v>0.80900000000000005</v>
      </c>
      <c r="DA40" s="1895">
        <v>1</v>
      </c>
      <c r="DB40" s="1886"/>
      <c r="DC40" s="1882">
        <v>1</v>
      </c>
      <c r="DX40" s="2196" t="s">
        <v>378</v>
      </c>
      <c r="DY40" s="2194" t="s">
        <v>1178</v>
      </c>
      <c r="DZ40" s="2159" t="s">
        <v>8</v>
      </c>
      <c r="EA40" s="2195" t="s">
        <v>1179</v>
      </c>
      <c r="EB40" s="2162">
        <v>492</v>
      </c>
      <c r="EC40" s="2163"/>
      <c r="ED40" s="2164">
        <v>492</v>
      </c>
      <c r="EE40" s="2164"/>
      <c r="EF40" s="2163"/>
      <c r="EG40" s="2165">
        <v>1.202022916615768E-2</v>
      </c>
      <c r="EH40" s="2163"/>
      <c r="EI40" s="2166">
        <v>0</v>
      </c>
      <c r="EJ40" s="2164"/>
      <c r="EK40" s="2164">
        <v>0</v>
      </c>
      <c r="EL40" s="2164"/>
      <c r="EM40" s="2167"/>
      <c r="EN40" s="2167"/>
      <c r="EO40" s="2168"/>
      <c r="ES40" s="2254" t="s">
        <v>58</v>
      </c>
      <c r="ET40" s="2255" t="s">
        <v>59</v>
      </c>
      <c r="EU40" s="2257">
        <v>676004</v>
      </c>
    </row>
    <row r="41" spans="1:151" ht="15.75">
      <c r="A41" s="1220" t="s">
        <v>424</v>
      </c>
      <c r="B41" s="1221" t="s">
        <v>668</v>
      </c>
      <c r="C41" s="1117">
        <v>31153</v>
      </c>
      <c r="D41" s="1118">
        <v>34243</v>
      </c>
      <c r="E41" s="1222"/>
      <c r="F41" s="1222">
        <v>34243</v>
      </c>
      <c r="G41" s="1222"/>
      <c r="H41" s="1223">
        <v>34243</v>
      </c>
      <c r="K41" s="907" t="s">
        <v>424</v>
      </c>
      <c r="L41" s="908" t="s">
        <v>425</v>
      </c>
      <c r="M41" s="886">
        <v>12271760749</v>
      </c>
      <c r="N41" s="887">
        <v>102154252</v>
      </c>
      <c r="O41" s="888">
        <f t="shared" si="0"/>
        <v>12169606497</v>
      </c>
      <c r="P41" s="889">
        <v>2015</v>
      </c>
      <c r="Q41" s="882">
        <v>0.95499999999999996</v>
      </c>
      <c r="R41" s="891">
        <f t="shared" si="1"/>
        <v>12743043452</v>
      </c>
      <c r="S41" s="892">
        <f t="shared" si="2"/>
        <v>102154252</v>
      </c>
      <c r="T41" s="893">
        <v>786328077</v>
      </c>
      <c r="U41" s="893">
        <v>3276953313</v>
      </c>
      <c r="V41" s="891">
        <f t="shared" si="3"/>
        <v>16908479094</v>
      </c>
      <c r="X41" s="1561" t="s">
        <v>424</v>
      </c>
      <c r="Y41" s="1562" t="s">
        <v>668</v>
      </c>
      <c r="Z41" s="1807">
        <v>16908479094</v>
      </c>
      <c r="AA41" s="1247">
        <v>111934131.60228001</v>
      </c>
      <c r="AB41" s="1802">
        <v>35789540</v>
      </c>
      <c r="AC41" s="1802">
        <v>528616</v>
      </c>
      <c r="AD41" s="1808">
        <v>148252287.60228002</v>
      </c>
      <c r="AE41" s="1809">
        <v>34243</v>
      </c>
      <c r="AF41" s="1810">
        <v>4329</v>
      </c>
      <c r="AG41" s="1811">
        <v>0.7087</v>
      </c>
      <c r="AI41" s="1561" t="s">
        <v>424</v>
      </c>
      <c r="AJ41" s="933" t="s">
        <v>668</v>
      </c>
      <c r="AK41" s="1132">
        <v>148252287.60228002</v>
      </c>
      <c r="AL41" s="1133">
        <v>34243</v>
      </c>
      <c r="AM41" s="1242">
        <v>4329</v>
      </c>
      <c r="AN41" s="1236">
        <v>0.7087</v>
      </c>
      <c r="AO41" s="1234">
        <v>2.0459000000000001</v>
      </c>
      <c r="AP41" s="1235">
        <v>0.90659999999999996</v>
      </c>
      <c r="AQ41" s="1236">
        <v>0.9413999999999999</v>
      </c>
      <c r="AR41" s="1237">
        <v>0.9413999999999999</v>
      </c>
      <c r="AS41" s="1272">
        <v>1789.02</v>
      </c>
      <c r="AT41" s="1261">
        <v>111.36000000000013</v>
      </c>
      <c r="AU41" s="1240">
        <v>3813300</v>
      </c>
      <c r="AV41" s="1241">
        <v>1</v>
      </c>
      <c r="AW41" s="1242">
        <v>3813300</v>
      </c>
      <c r="BB41" s="1561" t="s">
        <v>424</v>
      </c>
      <c r="BC41" s="1562" t="s">
        <v>716</v>
      </c>
      <c r="BD41" s="1149">
        <v>16908479094</v>
      </c>
      <c r="BE41" s="1150">
        <v>356.03</v>
      </c>
      <c r="BF41" s="1245">
        <v>47491726</v>
      </c>
      <c r="BG41" s="1246">
        <v>2.0459000000000001</v>
      </c>
      <c r="BH41" s="1153"/>
      <c r="BI41" s="1154">
        <v>34243</v>
      </c>
      <c r="BJ41" s="1247">
        <v>96.18</v>
      </c>
      <c r="BK41" s="1154">
        <v>215439</v>
      </c>
      <c r="BL41" s="1248">
        <v>605</v>
      </c>
      <c r="BN41" s="933" t="s">
        <v>422</v>
      </c>
      <c r="BO41" s="1579" t="s">
        <v>423</v>
      </c>
      <c r="BP41" s="1848">
        <v>0.94970370370370372</v>
      </c>
      <c r="BQ41" s="1848">
        <v>0.92685714285714282</v>
      </c>
      <c r="BR41" s="2268">
        <v>0.87280000000000002</v>
      </c>
      <c r="BS41" s="1849"/>
      <c r="BT41" s="1850">
        <v>2012</v>
      </c>
      <c r="BU41" s="1162">
        <f t="shared" si="4"/>
        <v>0.90359999999999996</v>
      </c>
      <c r="BV41" s="1163"/>
      <c r="BW41" s="2139">
        <v>0.89500000000000002</v>
      </c>
      <c r="BX41" s="1165">
        <v>0.80900000000000005</v>
      </c>
      <c r="BY41" s="1166">
        <v>1.2221</v>
      </c>
      <c r="BZ41" s="1585"/>
      <c r="CA41" s="1561" t="s">
        <v>424</v>
      </c>
      <c r="CB41" s="933" t="s">
        <v>716</v>
      </c>
      <c r="CC41" s="1154">
        <v>35693</v>
      </c>
      <c r="CD41" s="1154">
        <v>37422</v>
      </c>
      <c r="CE41" s="1154">
        <v>38565</v>
      </c>
      <c r="CF41" s="1252">
        <v>37226.666666666664</v>
      </c>
      <c r="CG41" s="1253">
        <v>0.90659999999999996</v>
      </c>
      <c r="CH41" s="1171"/>
      <c r="CI41" s="1254">
        <v>-1338.3333333333358</v>
      </c>
      <c r="CJ41" s="1253">
        <v>-3.4700000000000002E-2</v>
      </c>
      <c r="CL41" s="1575" t="s">
        <v>424</v>
      </c>
      <c r="CM41" s="933" t="s">
        <v>716</v>
      </c>
      <c r="CN41" s="1873">
        <v>0.9413999999999999</v>
      </c>
      <c r="CO41" s="1874"/>
      <c r="CP41" s="1875">
        <v>34243</v>
      </c>
      <c r="CQ41" s="1888">
        <v>45351704</v>
      </c>
      <c r="CR41" s="1888">
        <v>0</v>
      </c>
      <c r="CS41" s="1890">
        <v>45351704</v>
      </c>
      <c r="CT41" s="1891">
        <v>1324.41</v>
      </c>
      <c r="CU41" s="1892"/>
      <c r="CV41" s="1893">
        <v>1789.02</v>
      </c>
      <c r="CW41" s="1894">
        <v>111.36000000000013</v>
      </c>
      <c r="CX41" s="1882">
        <v>0.74</v>
      </c>
      <c r="CY41" s="1883"/>
      <c r="CZ41" s="1884">
        <v>0.83099999999999996</v>
      </c>
      <c r="DA41" s="1895">
        <v>1</v>
      </c>
      <c r="DB41" s="1886"/>
      <c r="DC41" s="1882">
        <v>1</v>
      </c>
      <c r="DX41" s="2170" t="s">
        <v>378</v>
      </c>
      <c r="DY41" s="2171" t="s">
        <v>1314</v>
      </c>
      <c r="DZ41" s="2170" t="s">
        <v>8</v>
      </c>
      <c r="EA41" s="2172" t="s">
        <v>1424</v>
      </c>
      <c r="EB41" s="2162">
        <v>644</v>
      </c>
      <c r="EC41" s="2197"/>
      <c r="ED41" s="2174">
        <v>644</v>
      </c>
      <c r="EE41" s="2174">
        <v>40931</v>
      </c>
      <c r="EF41" s="2173"/>
      <c r="EG41" s="2175">
        <v>1.5733795900417777E-2</v>
      </c>
      <c r="EH41" s="2173"/>
      <c r="EI41" s="2166">
        <v>0</v>
      </c>
      <c r="EJ41" s="2174"/>
      <c r="EK41" s="2174">
        <v>0</v>
      </c>
      <c r="EL41" s="2176"/>
      <c r="EM41" s="2177"/>
      <c r="EN41" s="2177"/>
      <c r="EO41" s="2178"/>
      <c r="ES41" s="2254" t="s">
        <v>60</v>
      </c>
      <c r="ET41" s="2255" t="s">
        <v>61</v>
      </c>
      <c r="EU41" s="2257">
        <v>509401</v>
      </c>
    </row>
    <row r="42" spans="1:151" ht="15.75">
      <c r="A42" s="1220" t="s">
        <v>426</v>
      </c>
      <c r="B42" s="1221" t="s">
        <v>85</v>
      </c>
      <c r="C42" s="1117">
        <v>1706</v>
      </c>
      <c r="D42" s="1118">
        <v>1706</v>
      </c>
      <c r="E42" s="1222"/>
      <c r="F42" s="1222">
        <v>1706</v>
      </c>
      <c r="G42" s="1222"/>
      <c r="H42" s="1223">
        <v>1706</v>
      </c>
      <c r="K42" s="907" t="s">
        <v>426</v>
      </c>
      <c r="L42" s="908" t="s">
        <v>427</v>
      </c>
      <c r="M42" s="886">
        <v>728777866</v>
      </c>
      <c r="N42" s="887">
        <v>98844061</v>
      </c>
      <c r="O42" s="888">
        <f t="shared" si="0"/>
        <v>629933805</v>
      </c>
      <c r="P42" s="889">
        <v>2017</v>
      </c>
      <c r="Q42" s="882">
        <v>0.98840000000000006</v>
      </c>
      <c r="R42" s="891">
        <f t="shared" si="1"/>
        <v>637326796</v>
      </c>
      <c r="S42" s="892">
        <f t="shared" si="2"/>
        <v>98844061</v>
      </c>
      <c r="T42" s="893">
        <v>31803806</v>
      </c>
      <c r="U42" s="893">
        <v>162331706</v>
      </c>
      <c r="V42" s="891">
        <f t="shared" si="3"/>
        <v>930306369</v>
      </c>
      <c r="X42" s="1561" t="s">
        <v>426</v>
      </c>
      <c r="Y42" s="1562" t="s">
        <v>427</v>
      </c>
      <c r="Z42" s="1807">
        <v>930306369</v>
      </c>
      <c r="AA42" s="1247">
        <v>6158628.1627799999</v>
      </c>
      <c r="AB42" s="1802">
        <v>1928144</v>
      </c>
      <c r="AC42" s="1802">
        <v>58896</v>
      </c>
      <c r="AD42" s="1808">
        <v>8145668.1627799999</v>
      </c>
      <c r="AE42" s="1809">
        <v>1706</v>
      </c>
      <c r="AF42" s="1810">
        <v>4775</v>
      </c>
      <c r="AG42" s="1811">
        <v>0.78180000000000005</v>
      </c>
      <c r="AI42" s="1561" t="s">
        <v>426</v>
      </c>
      <c r="AJ42" s="933" t="s">
        <v>85</v>
      </c>
      <c r="AK42" s="1132">
        <v>8145668.1627799999</v>
      </c>
      <c r="AL42" s="1133">
        <v>1706</v>
      </c>
      <c r="AM42" s="1242">
        <v>4775</v>
      </c>
      <c r="AN42" s="1236">
        <v>0.78180000000000005</v>
      </c>
      <c r="AO42" s="1234">
        <v>0.1177</v>
      </c>
      <c r="AP42" s="1235">
        <v>0.81179999999999997</v>
      </c>
      <c r="AQ42" s="1236">
        <v>0.73039999999999994</v>
      </c>
      <c r="AR42" s="1237">
        <v>0.73039999999999994</v>
      </c>
      <c r="AS42" s="1272">
        <v>1388.04</v>
      </c>
      <c r="AT42" s="1261">
        <v>512.34000000000015</v>
      </c>
      <c r="AU42" s="1240">
        <v>874052</v>
      </c>
      <c r="AV42" s="1241">
        <v>1</v>
      </c>
      <c r="AW42" s="1242">
        <v>874052</v>
      </c>
      <c r="BB42" s="1561" t="s">
        <v>426</v>
      </c>
      <c r="BC42" s="1562" t="s">
        <v>783</v>
      </c>
      <c r="BD42" s="1149">
        <v>930306369</v>
      </c>
      <c r="BE42" s="1150">
        <v>340.44</v>
      </c>
      <c r="BF42" s="1245">
        <v>2732659</v>
      </c>
      <c r="BG42" s="1246">
        <v>0.1177</v>
      </c>
      <c r="BH42" s="1153"/>
      <c r="BI42" s="1154">
        <v>1706</v>
      </c>
      <c r="BJ42" s="1247">
        <v>5.01</v>
      </c>
      <c r="BK42" s="1154">
        <v>12001</v>
      </c>
      <c r="BL42" s="1248">
        <v>35</v>
      </c>
      <c r="BN42" s="933" t="s">
        <v>424</v>
      </c>
      <c r="BO42" s="1579" t="s">
        <v>668</v>
      </c>
      <c r="BP42" s="1848">
        <v>0.99544761904761903</v>
      </c>
      <c r="BQ42" s="1853">
        <v>0.97839160839160844</v>
      </c>
      <c r="BR42" s="2268">
        <v>0.92590000000000006</v>
      </c>
      <c r="BS42" s="1849"/>
      <c r="BT42" s="1850">
        <v>2015</v>
      </c>
      <c r="BU42" s="1162">
        <f t="shared" si="4"/>
        <v>0.95499999999999996</v>
      </c>
      <c r="BV42" s="1163"/>
      <c r="BW42" s="2139">
        <v>0.87</v>
      </c>
      <c r="BX42" s="1165">
        <v>0.83099999999999996</v>
      </c>
      <c r="BY42" s="1166">
        <v>1.2553000000000001</v>
      </c>
      <c r="BZ42" s="1585"/>
      <c r="CA42" s="1561" t="s">
        <v>426</v>
      </c>
      <c r="CB42" s="933" t="s">
        <v>1350</v>
      </c>
      <c r="CC42" s="1154">
        <v>32300</v>
      </c>
      <c r="CD42" s="1154">
        <v>33571</v>
      </c>
      <c r="CE42" s="1154">
        <v>34125</v>
      </c>
      <c r="CF42" s="1252">
        <v>33332</v>
      </c>
      <c r="CG42" s="1253">
        <v>0.81179999999999997</v>
      </c>
      <c r="CH42" s="1171"/>
      <c r="CI42" s="1254">
        <v>-793</v>
      </c>
      <c r="CJ42" s="1253">
        <v>-2.3199999999999998E-2</v>
      </c>
      <c r="CL42" s="1575" t="s">
        <v>426</v>
      </c>
      <c r="CM42" s="933" t="s">
        <v>783</v>
      </c>
      <c r="CN42" s="1873">
        <v>0.73039999999999994</v>
      </c>
      <c r="CO42" s="1874"/>
      <c r="CP42" s="1875">
        <v>1706</v>
      </c>
      <c r="CQ42" s="1888">
        <v>2708000</v>
      </c>
      <c r="CR42" s="1888">
        <v>0</v>
      </c>
      <c r="CS42" s="1890">
        <v>2708000</v>
      </c>
      <c r="CT42" s="1891">
        <v>1587.34</v>
      </c>
      <c r="CU42" s="1892"/>
      <c r="CV42" s="1893">
        <v>1388.04</v>
      </c>
      <c r="CW42" s="1894">
        <v>512.34000000000015</v>
      </c>
      <c r="CX42" s="1882">
        <v>1</v>
      </c>
      <c r="CY42" s="1883"/>
      <c r="CZ42" s="1884">
        <v>0.751</v>
      </c>
      <c r="DA42" s="1895">
        <v>1</v>
      </c>
      <c r="DB42" s="1886"/>
      <c r="DC42" s="1882">
        <v>1</v>
      </c>
      <c r="DX42" s="2179" t="s">
        <v>380</v>
      </c>
      <c r="DY42" s="2180" t="s">
        <v>380</v>
      </c>
      <c r="DZ42" s="2179" t="s">
        <v>901</v>
      </c>
      <c r="EA42" s="2181" t="s">
        <v>381</v>
      </c>
      <c r="EB42" s="2162">
        <v>11389</v>
      </c>
      <c r="EC42" s="2182"/>
      <c r="ED42" s="2183">
        <v>11389</v>
      </c>
      <c r="EE42" s="2183">
        <v>11389</v>
      </c>
      <c r="EF42" s="2182"/>
      <c r="EG42" s="2184">
        <v>1</v>
      </c>
      <c r="EH42" s="2182"/>
      <c r="EI42" s="2166">
        <v>4416637</v>
      </c>
      <c r="EJ42" s="2183"/>
      <c r="EK42" s="2183">
        <v>4416637</v>
      </c>
      <c r="EL42" s="2183">
        <v>4416637</v>
      </c>
      <c r="EM42" s="2186">
        <v>0</v>
      </c>
      <c r="EN42" s="2186"/>
      <c r="EO42" s="2187"/>
      <c r="ES42" s="2254" t="s">
        <v>412</v>
      </c>
      <c r="ET42" s="2255" t="s">
        <v>413</v>
      </c>
      <c r="EU42" s="2257">
        <v>0</v>
      </c>
    </row>
    <row r="43" spans="1:151" ht="15.75">
      <c r="A43" s="1220" t="s">
        <v>428</v>
      </c>
      <c r="B43" s="1221" t="s">
        <v>429</v>
      </c>
      <c r="C43" s="1117">
        <v>1121</v>
      </c>
      <c r="D43" s="1118">
        <v>1121</v>
      </c>
      <c r="E43" s="1222"/>
      <c r="F43" s="1222">
        <v>1121</v>
      </c>
      <c r="G43" s="1222"/>
      <c r="H43" s="1223">
        <v>1121</v>
      </c>
      <c r="K43" s="907" t="s">
        <v>428</v>
      </c>
      <c r="L43" s="908" t="s">
        <v>429</v>
      </c>
      <c r="M43" s="886">
        <v>1001461310</v>
      </c>
      <c r="N43" s="887">
        <v>23072520</v>
      </c>
      <c r="O43" s="888">
        <f t="shared" si="0"/>
        <v>978388790</v>
      </c>
      <c r="P43" s="889">
        <v>2015</v>
      </c>
      <c r="Q43" s="882">
        <v>0.98880000000000001</v>
      </c>
      <c r="R43" s="891">
        <f t="shared" si="1"/>
        <v>989470864</v>
      </c>
      <c r="S43" s="892">
        <f t="shared" si="2"/>
        <v>23072520</v>
      </c>
      <c r="T43" s="893">
        <v>34491577</v>
      </c>
      <c r="U43" s="893">
        <v>112918651</v>
      </c>
      <c r="V43" s="891">
        <f t="shared" si="3"/>
        <v>1159953612</v>
      </c>
      <c r="X43" s="1561" t="s">
        <v>428</v>
      </c>
      <c r="Y43" s="1562" t="s">
        <v>429</v>
      </c>
      <c r="Z43" s="1807">
        <v>1159953612</v>
      </c>
      <c r="AA43" s="1247">
        <v>7678892.9114399999</v>
      </c>
      <c r="AB43" s="1802">
        <v>1808379</v>
      </c>
      <c r="AC43" s="1802">
        <v>29035</v>
      </c>
      <c r="AD43" s="1808">
        <v>9516306.9114399999</v>
      </c>
      <c r="AE43" s="1809">
        <v>1121</v>
      </c>
      <c r="AF43" s="1810">
        <v>8489</v>
      </c>
      <c r="AG43" s="1811">
        <v>1.3897999999999999</v>
      </c>
      <c r="AI43" s="1561" t="s">
        <v>428</v>
      </c>
      <c r="AJ43" s="933" t="s">
        <v>429</v>
      </c>
      <c r="AK43" s="1132">
        <v>9516306.9114399999</v>
      </c>
      <c r="AL43" s="1133">
        <v>1121</v>
      </c>
      <c r="AM43" s="1242">
        <v>8489</v>
      </c>
      <c r="AN43" s="1236">
        <v>1.3897999999999999</v>
      </c>
      <c r="AO43" s="1234">
        <v>0.1711</v>
      </c>
      <c r="AP43" s="1235">
        <v>0.71120000000000005</v>
      </c>
      <c r="AQ43" s="1236">
        <v>0.92859999999999998</v>
      </c>
      <c r="AR43" s="1237">
        <v>0.92859999999999998</v>
      </c>
      <c r="AS43" s="1272">
        <v>1764.69</v>
      </c>
      <c r="AT43" s="1261">
        <v>135.69000000000005</v>
      </c>
      <c r="AU43" s="1240">
        <v>152108</v>
      </c>
      <c r="AV43" s="1241">
        <v>0.31</v>
      </c>
      <c r="AW43" s="1242">
        <v>47153</v>
      </c>
      <c r="BB43" s="1561" t="s">
        <v>428</v>
      </c>
      <c r="BC43" s="1562" t="s">
        <v>717</v>
      </c>
      <c r="BD43" s="1149">
        <v>1159953612</v>
      </c>
      <c r="BE43" s="1150">
        <v>292.08</v>
      </c>
      <c r="BF43" s="1245">
        <v>3971356</v>
      </c>
      <c r="BG43" s="1246">
        <v>0.1711</v>
      </c>
      <c r="BH43" s="1153"/>
      <c r="BI43" s="1154">
        <v>1121</v>
      </c>
      <c r="BJ43" s="1247">
        <v>3.84</v>
      </c>
      <c r="BK43" s="1154">
        <v>8833</v>
      </c>
      <c r="BL43" s="1248">
        <v>30</v>
      </c>
      <c r="BN43" s="933" t="s">
        <v>426</v>
      </c>
      <c r="BO43" s="1579" t="s">
        <v>85</v>
      </c>
      <c r="BP43" s="1848">
        <v>1.3067857142857142</v>
      </c>
      <c r="BQ43" s="1848">
        <v>1.1596263888888889</v>
      </c>
      <c r="BR43" s="2266">
        <v>0.98840000000000006</v>
      </c>
      <c r="BS43" s="1849"/>
      <c r="BT43" s="2267">
        <v>2017</v>
      </c>
      <c r="BU43" s="1162">
        <f t="shared" si="4"/>
        <v>1.0985</v>
      </c>
      <c r="BV43" s="1163"/>
      <c r="BW43" s="2139">
        <v>0.76</v>
      </c>
      <c r="BX43" s="1165">
        <v>0.751</v>
      </c>
      <c r="BY43" s="1166">
        <v>1.1344000000000001</v>
      </c>
      <c r="BZ43" s="1585"/>
      <c r="CA43" s="1561" t="s">
        <v>428</v>
      </c>
      <c r="CB43" s="933" t="s">
        <v>717</v>
      </c>
      <c r="CC43" s="1154">
        <v>28357</v>
      </c>
      <c r="CD43" s="1154">
        <v>29704</v>
      </c>
      <c r="CE43" s="1154">
        <v>29540</v>
      </c>
      <c r="CF43" s="1252">
        <v>29200.333333333332</v>
      </c>
      <c r="CG43" s="1253">
        <v>0.71120000000000005</v>
      </c>
      <c r="CH43" s="1171"/>
      <c r="CI43" s="1254">
        <v>-339.66666666666788</v>
      </c>
      <c r="CJ43" s="1253">
        <v>-1.15E-2</v>
      </c>
      <c r="CL43" s="1575" t="s">
        <v>428</v>
      </c>
      <c r="CM43" s="933" t="s">
        <v>717</v>
      </c>
      <c r="CN43" s="1873">
        <v>0.92859999999999998</v>
      </c>
      <c r="CO43" s="1874"/>
      <c r="CP43" s="1875">
        <v>1121</v>
      </c>
      <c r="CQ43" s="1888">
        <v>613169</v>
      </c>
      <c r="CR43" s="1888">
        <v>0</v>
      </c>
      <c r="CS43" s="1890">
        <v>613169</v>
      </c>
      <c r="CT43" s="1891">
        <v>546.98</v>
      </c>
      <c r="CU43" s="1892"/>
      <c r="CV43" s="1893">
        <v>1764.69</v>
      </c>
      <c r="CW43" s="1894">
        <v>135.69000000000005</v>
      </c>
      <c r="CX43" s="1882">
        <v>0.31</v>
      </c>
      <c r="CY43" s="1883"/>
      <c r="CZ43" s="1884">
        <v>0.57799999999999996</v>
      </c>
      <c r="DA43" s="1895" t="s">
        <v>4</v>
      </c>
      <c r="DB43" s="1886"/>
      <c r="DC43" s="1882">
        <v>0.31</v>
      </c>
      <c r="DX43" s="2179" t="s">
        <v>382</v>
      </c>
      <c r="DY43" s="2180" t="s">
        <v>382</v>
      </c>
      <c r="DZ43" s="2179" t="s">
        <v>901</v>
      </c>
      <c r="EA43" s="2181" t="s">
        <v>383</v>
      </c>
      <c r="EB43" s="2162">
        <v>1916</v>
      </c>
      <c r="EC43" s="2182"/>
      <c r="ED43" s="2183">
        <v>1916</v>
      </c>
      <c r="EE43" s="2183">
        <v>1916</v>
      </c>
      <c r="EF43" s="2182"/>
      <c r="EG43" s="2184">
        <v>1</v>
      </c>
      <c r="EH43" s="2182"/>
      <c r="EI43" s="2166">
        <v>608790</v>
      </c>
      <c r="EJ43" s="2183"/>
      <c r="EK43" s="2183">
        <v>608790</v>
      </c>
      <c r="EL43" s="2183">
        <v>608790</v>
      </c>
      <c r="EM43" s="2186">
        <v>0</v>
      </c>
      <c r="EN43" s="2186"/>
      <c r="EO43" s="2187"/>
      <c r="ES43" s="2254" t="s">
        <v>414</v>
      </c>
      <c r="ET43" s="2255" t="s">
        <v>415</v>
      </c>
      <c r="EU43" s="2257">
        <v>5782733</v>
      </c>
    </row>
    <row r="44" spans="1:151" ht="15.75">
      <c r="A44" s="1220" t="s">
        <v>430</v>
      </c>
      <c r="B44" s="1221" t="s">
        <v>431</v>
      </c>
      <c r="C44" s="1117">
        <v>7381</v>
      </c>
      <c r="D44" s="1118">
        <v>9104</v>
      </c>
      <c r="E44" s="1222"/>
      <c r="F44" s="1222">
        <v>9104</v>
      </c>
      <c r="G44" s="1222"/>
      <c r="H44" s="1223">
        <v>9104</v>
      </c>
      <c r="K44" s="907" t="s">
        <v>430</v>
      </c>
      <c r="L44" s="908" t="s">
        <v>431</v>
      </c>
      <c r="M44" s="886">
        <v>3124060521</v>
      </c>
      <c r="N44" s="887">
        <v>231180806</v>
      </c>
      <c r="O44" s="888">
        <f t="shared" si="0"/>
        <v>2892879715</v>
      </c>
      <c r="P44" s="889">
        <v>2010</v>
      </c>
      <c r="Q44" s="882">
        <v>0.9778</v>
      </c>
      <c r="R44" s="891">
        <f t="shared" si="1"/>
        <v>2958559741</v>
      </c>
      <c r="S44" s="892">
        <f t="shared" si="2"/>
        <v>231180806</v>
      </c>
      <c r="T44" s="893">
        <v>139818978</v>
      </c>
      <c r="U44" s="893">
        <v>1001597795</v>
      </c>
      <c r="V44" s="891">
        <f t="shared" si="3"/>
        <v>4331157320</v>
      </c>
      <c r="X44" s="1561" t="s">
        <v>430</v>
      </c>
      <c r="Y44" s="1562" t="s">
        <v>431</v>
      </c>
      <c r="Z44" s="1807">
        <v>4331157320</v>
      </c>
      <c r="AA44" s="1247">
        <v>28672261.4584</v>
      </c>
      <c r="AB44" s="1802">
        <v>7420994</v>
      </c>
      <c r="AC44" s="1802">
        <v>222188</v>
      </c>
      <c r="AD44" s="1808">
        <v>36315443.458399996</v>
      </c>
      <c r="AE44" s="1809">
        <v>9104</v>
      </c>
      <c r="AF44" s="1810">
        <v>3989</v>
      </c>
      <c r="AG44" s="1811">
        <v>0.65310000000000001</v>
      </c>
      <c r="AI44" s="1561" t="s">
        <v>430</v>
      </c>
      <c r="AJ44" s="933" t="s">
        <v>431</v>
      </c>
      <c r="AK44" s="1132">
        <v>36315443.458399996</v>
      </c>
      <c r="AL44" s="1133">
        <v>9104</v>
      </c>
      <c r="AM44" s="1242">
        <v>3989</v>
      </c>
      <c r="AN44" s="1236">
        <v>0.65310000000000001</v>
      </c>
      <c r="AO44" s="1234">
        <v>0.35099999999999998</v>
      </c>
      <c r="AP44" s="1235">
        <v>0.83440000000000003</v>
      </c>
      <c r="AQ44" s="1236">
        <v>0.71350000000000002</v>
      </c>
      <c r="AR44" s="1237">
        <v>0.71350000000000002</v>
      </c>
      <c r="AS44" s="1272">
        <v>1355.92</v>
      </c>
      <c r="AT44" s="1261">
        <v>544.46</v>
      </c>
      <c r="AU44" s="1240">
        <v>4956764</v>
      </c>
      <c r="AV44" s="1241">
        <v>1</v>
      </c>
      <c r="AW44" s="1242">
        <v>4956764</v>
      </c>
      <c r="BB44" s="1561" t="s">
        <v>430</v>
      </c>
      <c r="BC44" s="1562" t="s">
        <v>718</v>
      </c>
      <c r="BD44" s="1149">
        <v>4331157320</v>
      </c>
      <c r="BE44" s="1150">
        <v>531.57000000000005</v>
      </c>
      <c r="BF44" s="1245">
        <v>8147859</v>
      </c>
      <c r="BG44" s="1246">
        <v>0.35099999999999998</v>
      </c>
      <c r="BH44" s="1153"/>
      <c r="BI44" s="1154">
        <v>9104</v>
      </c>
      <c r="BJ44" s="1247">
        <v>17.13</v>
      </c>
      <c r="BK44" s="1154">
        <v>59124</v>
      </c>
      <c r="BL44" s="1248">
        <v>111</v>
      </c>
      <c r="BN44" s="933" t="s">
        <v>428</v>
      </c>
      <c r="BO44" s="1579" t="s">
        <v>429</v>
      </c>
      <c r="BP44" s="1848">
        <v>0.9964924924924925</v>
      </c>
      <c r="BQ44" s="1853">
        <v>0.9961044176706827</v>
      </c>
      <c r="BR44" s="2268">
        <v>0.98140000000000005</v>
      </c>
      <c r="BS44" s="1849"/>
      <c r="BT44" s="1850">
        <v>2015</v>
      </c>
      <c r="BU44" s="1162">
        <f t="shared" si="4"/>
        <v>0.98880000000000001</v>
      </c>
      <c r="BV44" s="1163"/>
      <c r="BW44" s="2139">
        <v>0.58499999999999996</v>
      </c>
      <c r="BX44" s="1165">
        <v>0.57799999999999996</v>
      </c>
      <c r="BY44" s="1166">
        <v>0.87309999999999999</v>
      </c>
      <c r="BZ44" s="1585"/>
      <c r="CA44" s="1561" t="s">
        <v>430</v>
      </c>
      <c r="CB44" s="933" t="s">
        <v>718</v>
      </c>
      <c r="CC44" s="1154">
        <v>33264</v>
      </c>
      <c r="CD44" s="1154">
        <v>34354</v>
      </c>
      <c r="CE44" s="1154">
        <v>35158</v>
      </c>
      <c r="CF44" s="1252">
        <v>34258.666666666664</v>
      </c>
      <c r="CG44" s="1253">
        <v>0.83440000000000003</v>
      </c>
      <c r="CH44" s="1171"/>
      <c r="CI44" s="1254">
        <v>-899.33333333333576</v>
      </c>
      <c r="CJ44" s="1253">
        <v>-2.5600000000000001E-2</v>
      </c>
      <c r="CL44" s="1575" t="s">
        <v>430</v>
      </c>
      <c r="CM44" s="933" t="s">
        <v>718</v>
      </c>
      <c r="CN44" s="1873">
        <v>0.71350000000000002</v>
      </c>
      <c r="CO44" s="1874"/>
      <c r="CP44" s="1875">
        <v>9104</v>
      </c>
      <c r="CQ44" s="1888">
        <v>13576889</v>
      </c>
      <c r="CR44" s="1888">
        <v>0</v>
      </c>
      <c r="CS44" s="1890">
        <v>13576889</v>
      </c>
      <c r="CT44" s="1891">
        <v>1491.31</v>
      </c>
      <c r="CU44" s="1892"/>
      <c r="CV44" s="1893">
        <v>1355.92</v>
      </c>
      <c r="CW44" s="1894">
        <v>544.46</v>
      </c>
      <c r="CX44" s="1882">
        <v>1</v>
      </c>
      <c r="CY44" s="1883"/>
      <c r="CZ44" s="1884">
        <v>0.86</v>
      </c>
      <c r="DA44" s="1895">
        <v>1</v>
      </c>
      <c r="DB44" s="1886"/>
      <c r="DC44" s="1882">
        <v>1</v>
      </c>
      <c r="DX44" s="2159" t="s">
        <v>384</v>
      </c>
      <c r="DY44" s="2160" t="s">
        <v>384</v>
      </c>
      <c r="DZ44" s="2159" t="s">
        <v>901</v>
      </c>
      <c r="EA44" s="2161" t="s">
        <v>665</v>
      </c>
      <c r="EB44" s="2162">
        <v>8164</v>
      </c>
      <c r="EC44" s="2163"/>
      <c r="ED44" s="2164">
        <v>8164</v>
      </c>
      <c r="EE44" s="2164"/>
      <c r="EF44" s="2163"/>
      <c r="EG44" s="2165">
        <v>0.97562141491395793</v>
      </c>
      <c r="EH44" s="2163"/>
      <c r="EI44" s="2166">
        <v>0</v>
      </c>
      <c r="EJ44" s="2164"/>
      <c r="EK44" s="2164">
        <v>0</v>
      </c>
      <c r="EL44" s="2164">
        <v>0</v>
      </c>
      <c r="EM44" s="2167">
        <v>0</v>
      </c>
      <c r="EN44" s="2167"/>
      <c r="EO44" s="2168"/>
      <c r="ES44" s="2254" t="s">
        <v>416</v>
      </c>
      <c r="ET44" s="2255" t="s">
        <v>202</v>
      </c>
      <c r="EU44" s="2257">
        <v>0</v>
      </c>
    </row>
    <row r="45" spans="1:151" ht="15.75">
      <c r="A45" s="1220" t="s">
        <v>432</v>
      </c>
      <c r="B45" s="1221" t="s">
        <v>455</v>
      </c>
      <c r="C45" s="1117">
        <v>2936</v>
      </c>
      <c r="D45" s="1118">
        <v>2936</v>
      </c>
      <c r="E45" s="1222"/>
      <c r="F45" s="1222">
        <v>2936</v>
      </c>
      <c r="G45" s="1222"/>
      <c r="H45" s="1223">
        <v>2936</v>
      </c>
      <c r="K45" s="907" t="s">
        <v>432</v>
      </c>
      <c r="L45" s="908" t="s">
        <v>455</v>
      </c>
      <c r="M45" s="886">
        <v>802745096</v>
      </c>
      <c r="N45" s="887">
        <v>190216877</v>
      </c>
      <c r="O45" s="888">
        <f t="shared" si="0"/>
        <v>612528219</v>
      </c>
      <c r="P45" s="889">
        <v>2013</v>
      </c>
      <c r="Q45" s="882">
        <v>1.0064</v>
      </c>
      <c r="R45" s="891">
        <f t="shared" si="1"/>
        <v>608632968</v>
      </c>
      <c r="S45" s="892">
        <f t="shared" si="2"/>
        <v>190216877</v>
      </c>
      <c r="T45" s="893">
        <v>46240763</v>
      </c>
      <c r="U45" s="893">
        <v>273493582</v>
      </c>
      <c r="V45" s="891">
        <f t="shared" si="3"/>
        <v>1118584190</v>
      </c>
      <c r="X45" s="1561" t="s">
        <v>432</v>
      </c>
      <c r="Y45" s="1562" t="s">
        <v>455</v>
      </c>
      <c r="Z45" s="1807">
        <v>1118584190</v>
      </c>
      <c r="AA45" s="1247">
        <v>7405027.3377999999</v>
      </c>
      <c r="AB45" s="1802">
        <v>3235968</v>
      </c>
      <c r="AC45" s="1802">
        <v>74758</v>
      </c>
      <c r="AD45" s="1808">
        <v>10715753.3378</v>
      </c>
      <c r="AE45" s="1809">
        <v>2936</v>
      </c>
      <c r="AF45" s="1810">
        <v>3650</v>
      </c>
      <c r="AG45" s="1811">
        <v>0.59760000000000002</v>
      </c>
      <c r="AI45" s="1561" t="s">
        <v>432</v>
      </c>
      <c r="AJ45" s="933" t="s">
        <v>455</v>
      </c>
      <c r="AK45" s="1132">
        <v>10715753.3378</v>
      </c>
      <c r="AL45" s="1133">
        <v>2936</v>
      </c>
      <c r="AM45" s="1242">
        <v>3650</v>
      </c>
      <c r="AN45" s="1236">
        <v>0.59760000000000002</v>
      </c>
      <c r="AO45" s="1234">
        <v>0.1812</v>
      </c>
      <c r="AP45" s="1235">
        <v>0.72499999999999998</v>
      </c>
      <c r="AQ45" s="1236">
        <v>0.61959999999999993</v>
      </c>
      <c r="AR45" s="1237">
        <v>0.61959999999999993</v>
      </c>
      <c r="AS45" s="1272">
        <v>1177.48</v>
      </c>
      <c r="AT45" s="1261">
        <v>722.90000000000009</v>
      </c>
      <c r="AU45" s="1240">
        <v>2122434</v>
      </c>
      <c r="AV45" s="1241">
        <v>1</v>
      </c>
      <c r="AW45" s="1242">
        <v>2122434</v>
      </c>
      <c r="BB45" s="1561" t="s">
        <v>432</v>
      </c>
      <c r="BC45" s="1562" t="s">
        <v>719</v>
      </c>
      <c r="BD45" s="1149">
        <v>1118584190</v>
      </c>
      <c r="BE45" s="1150">
        <v>265.93</v>
      </c>
      <c r="BF45" s="1245">
        <v>4206311</v>
      </c>
      <c r="BG45" s="1246">
        <v>0.1812</v>
      </c>
      <c r="BH45" s="1153"/>
      <c r="BI45" s="1154">
        <v>2936</v>
      </c>
      <c r="BJ45" s="1247">
        <v>11.04</v>
      </c>
      <c r="BK45" s="1154">
        <v>21304</v>
      </c>
      <c r="BL45" s="1248">
        <v>80</v>
      </c>
      <c r="BN45" s="933" t="s">
        <v>430</v>
      </c>
      <c r="BO45" s="1579" t="s">
        <v>431</v>
      </c>
      <c r="BP45" s="1848">
        <v>1.0101526315789473</v>
      </c>
      <c r="BQ45" s="1848">
        <v>0.98798399999999997</v>
      </c>
      <c r="BR45" s="2268">
        <v>0.96019999999999994</v>
      </c>
      <c r="BS45" s="1849"/>
      <c r="BT45" s="1850">
        <v>2010</v>
      </c>
      <c r="BU45" s="1162">
        <f t="shared" si="4"/>
        <v>0.9778</v>
      </c>
      <c r="BV45" s="1163"/>
      <c r="BW45" s="2139">
        <v>0.88</v>
      </c>
      <c r="BX45" s="1165">
        <v>0.86</v>
      </c>
      <c r="BY45" s="1166">
        <v>1.2990999999999999</v>
      </c>
      <c r="BZ45" s="1585"/>
      <c r="CA45" s="1561" t="s">
        <v>432</v>
      </c>
      <c r="CB45" s="933" t="s">
        <v>719</v>
      </c>
      <c r="CC45" s="1154">
        <v>30182</v>
      </c>
      <c r="CD45" s="1154">
        <v>29431</v>
      </c>
      <c r="CE45" s="1154">
        <v>29697</v>
      </c>
      <c r="CF45" s="1252">
        <v>29770</v>
      </c>
      <c r="CG45" s="1253">
        <v>0.72499999999999998</v>
      </c>
      <c r="CH45" s="1171"/>
      <c r="CI45" s="1254">
        <v>73</v>
      </c>
      <c r="CJ45" s="1253">
        <v>2.5000000000000001E-3</v>
      </c>
      <c r="CL45" s="1575" t="s">
        <v>432</v>
      </c>
      <c r="CM45" s="933" t="s">
        <v>719</v>
      </c>
      <c r="CN45" s="1873">
        <v>0.61959999999999993</v>
      </c>
      <c r="CO45" s="1874"/>
      <c r="CP45" s="1875">
        <v>2936</v>
      </c>
      <c r="CQ45" s="1888">
        <v>2342000</v>
      </c>
      <c r="CR45" s="1888">
        <v>0</v>
      </c>
      <c r="CS45" s="1890">
        <v>2342000</v>
      </c>
      <c r="CT45" s="1891">
        <v>797.68</v>
      </c>
      <c r="CU45" s="1892"/>
      <c r="CV45" s="1893">
        <v>1177.48</v>
      </c>
      <c r="CW45" s="1894">
        <v>722.90000000000009</v>
      </c>
      <c r="CX45" s="1882">
        <v>0.67700000000000005</v>
      </c>
      <c r="CY45" s="1883"/>
      <c r="CZ45" s="1884">
        <v>0.79100000000000004</v>
      </c>
      <c r="DA45" s="1895">
        <v>1</v>
      </c>
      <c r="DB45" s="1886"/>
      <c r="DC45" s="1882">
        <v>1</v>
      </c>
      <c r="DX45" s="2170" t="s">
        <v>384</v>
      </c>
      <c r="DY45" s="2171" t="s">
        <v>33</v>
      </c>
      <c r="DZ45" s="2170" t="s">
        <v>8</v>
      </c>
      <c r="EA45" s="2172" t="s">
        <v>35</v>
      </c>
      <c r="EB45" s="2162">
        <v>204</v>
      </c>
      <c r="EC45" s="2173"/>
      <c r="ED45" s="2174">
        <v>204</v>
      </c>
      <c r="EE45" s="2174">
        <v>8368</v>
      </c>
      <c r="EF45" s="2173"/>
      <c r="EG45" s="2175">
        <v>2.4378585086042064E-2</v>
      </c>
      <c r="EH45" s="2173"/>
      <c r="EI45" s="2166">
        <v>0</v>
      </c>
      <c r="EJ45" s="2174"/>
      <c r="EK45" s="2174">
        <v>0</v>
      </c>
      <c r="EL45" s="2176"/>
      <c r="EM45" s="2177"/>
      <c r="EN45" s="2177"/>
      <c r="EO45" s="2178"/>
      <c r="ES45" s="2254" t="s">
        <v>418</v>
      </c>
      <c r="ET45" s="2255" t="s">
        <v>419</v>
      </c>
      <c r="EU45" s="2257">
        <v>3560077</v>
      </c>
    </row>
    <row r="46" spans="1:151" ht="15.75">
      <c r="A46" s="1220" t="s">
        <v>456</v>
      </c>
      <c r="B46" s="1221" t="s">
        <v>457</v>
      </c>
      <c r="C46" s="1117">
        <v>71926</v>
      </c>
      <c r="D46" s="1118">
        <v>80341</v>
      </c>
      <c r="E46" s="1222"/>
      <c r="F46" s="1222">
        <v>80341</v>
      </c>
      <c r="G46" s="1222"/>
      <c r="H46" s="1223">
        <v>80341</v>
      </c>
      <c r="K46" s="907" t="s">
        <v>456</v>
      </c>
      <c r="L46" s="908" t="s">
        <v>457</v>
      </c>
      <c r="M46" s="886">
        <v>40567027400</v>
      </c>
      <c r="N46" s="887">
        <v>75603065</v>
      </c>
      <c r="O46" s="888">
        <f t="shared" si="0"/>
        <v>40491424335</v>
      </c>
      <c r="P46" s="889">
        <v>2017</v>
      </c>
      <c r="Q46" s="882">
        <v>0.99750000000000005</v>
      </c>
      <c r="R46" s="891">
        <f t="shared" si="1"/>
        <v>40592906602</v>
      </c>
      <c r="S46" s="892">
        <f t="shared" si="2"/>
        <v>75603065</v>
      </c>
      <c r="T46" s="893">
        <v>1318902194</v>
      </c>
      <c r="U46" s="893">
        <v>8825514932</v>
      </c>
      <c r="V46" s="891">
        <f t="shared" si="3"/>
        <v>50812926793</v>
      </c>
      <c r="X46" s="1561" t="s">
        <v>456</v>
      </c>
      <c r="Y46" s="1562" t="s">
        <v>457</v>
      </c>
      <c r="Z46" s="1807">
        <v>50812926793</v>
      </c>
      <c r="AA46" s="1247">
        <v>336381575.36966002</v>
      </c>
      <c r="AB46" s="1802">
        <v>87150529</v>
      </c>
      <c r="AC46" s="1802">
        <v>1985646</v>
      </c>
      <c r="AD46" s="1808">
        <v>425517750.36966002</v>
      </c>
      <c r="AE46" s="1809">
        <v>80341</v>
      </c>
      <c r="AF46" s="1810">
        <v>5296</v>
      </c>
      <c r="AG46" s="1811">
        <v>0.86709999999999998</v>
      </c>
      <c r="AI46" s="1561" t="s">
        <v>456</v>
      </c>
      <c r="AJ46" s="933" t="s">
        <v>457</v>
      </c>
      <c r="AK46" s="1132">
        <v>425517750.36966002</v>
      </c>
      <c r="AL46" s="1133">
        <v>80341</v>
      </c>
      <c r="AM46" s="1242">
        <v>5296</v>
      </c>
      <c r="AN46" s="1236">
        <v>0.86709999999999998</v>
      </c>
      <c r="AO46" s="1234">
        <v>3.3900999999999999</v>
      </c>
      <c r="AP46" s="1235">
        <v>1.0304</v>
      </c>
      <c r="AQ46" s="1236">
        <v>1.2010000000000001</v>
      </c>
      <c r="AR46" s="1237" t="s">
        <v>4</v>
      </c>
      <c r="AS46" s="1272" t="s">
        <v>4</v>
      </c>
      <c r="AT46" s="1261" t="s">
        <v>4</v>
      </c>
      <c r="AU46" s="1240">
        <v>0</v>
      </c>
      <c r="AV46" s="1241" t="s">
        <v>4</v>
      </c>
      <c r="AW46" s="1242">
        <v>0</v>
      </c>
      <c r="BB46" s="1561" t="s">
        <v>456</v>
      </c>
      <c r="BC46" s="1562" t="s">
        <v>720</v>
      </c>
      <c r="BD46" s="1149">
        <v>50812926793</v>
      </c>
      <c r="BE46" s="1150">
        <v>645.70000000000005</v>
      </c>
      <c r="BF46" s="1245">
        <v>78694327</v>
      </c>
      <c r="BG46" s="1246">
        <v>3.3900999999999999</v>
      </c>
      <c r="BH46" s="1153"/>
      <c r="BI46" s="1154">
        <v>80341</v>
      </c>
      <c r="BJ46" s="1247">
        <v>124.42</v>
      </c>
      <c r="BK46" s="1154">
        <v>523973</v>
      </c>
      <c r="BL46" s="1248">
        <v>811</v>
      </c>
      <c r="BN46" s="933" t="s">
        <v>432</v>
      </c>
      <c r="BO46" s="1579" t="s">
        <v>455</v>
      </c>
      <c r="BP46" s="1848">
        <v>1.04010989010989</v>
      </c>
      <c r="BQ46" s="1848">
        <v>0.97373015873015878</v>
      </c>
      <c r="BR46" s="2268">
        <v>1.0170000000000001</v>
      </c>
      <c r="BS46" s="1849"/>
      <c r="BT46" s="1850">
        <v>2013</v>
      </c>
      <c r="BU46" s="1162">
        <f t="shared" si="4"/>
        <v>1.0064</v>
      </c>
      <c r="BV46" s="1163"/>
      <c r="BW46" s="2139">
        <v>0.78600000000000003</v>
      </c>
      <c r="BX46" s="1165">
        <v>0.79100000000000004</v>
      </c>
      <c r="BY46" s="1166">
        <v>1.1949000000000001</v>
      </c>
      <c r="BZ46" s="1585"/>
      <c r="CA46" s="1561" t="s">
        <v>456</v>
      </c>
      <c r="CB46" s="933" t="s">
        <v>720</v>
      </c>
      <c r="CC46" s="1154">
        <v>40580</v>
      </c>
      <c r="CD46" s="1154">
        <v>42792</v>
      </c>
      <c r="CE46" s="1154">
        <v>43556</v>
      </c>
      <c r="CF46" s="1252">
        <v>42309.333333333336</v>
      </c>
      <c r="CG46" s="1253">
        <v>1.0304</v>
      </c>
      <c r="CH46" s="1171"/>
      <c r="CI46" s="1254">
        <v>-1246.6666666666642</v>
      </c>
      <c r="CJ46" s="1253">
        <v>-2.86E-2</v>
      </c>
      <c r="CL46" s="1575" t="s">
        <v>456</v>
      </c>
      <c r="CM46" s="933" t="s">
        <v>720</v>
      </c>
      <c r="CN46" s="1873" t="s">
        <v>4</v>
      </c>
      <c r="CO46" s="1874"/>
      <c r="CP46" s="1875">
        <v>80341</v>
      </c>
      <c r="CQ46" s="1888">
        <v>188360398</v>
      </c>
      <c r="CR46" s="1888">
        <v>0</v>
      </c>
      <c r="CS46" s="1890">
        <v>188360398</v>
      </c>
      <c r="CT46" s="1891">
        <v>2344.5100000000002</v>
      </c>
      <c r="CU46" s="1892"/>
      <c r="CV46" s="1893" t="s">
        <v>4</v>
      </c>
      <c r="CW46" s="1894" t="s">
        <v>4</v>
      </c>
      <c r="CX46" s="1882" t="s">
        <v>4</v>
      </c>
      <c r="CY46" s="1883"/>
      <c r="CZ46" s="1884">
        <v>0.72899999999999998</v>
      </c>
      <c r="DA46" s="1895">
        <v>1</v>
      </c>
      <c r="DB46" s="1886"/>
      <c r="DC46" s="1882" t="s">
        <v>4</v>
      </c>
      <c r="DX46" s="2179" t="s">
        <v>386</v>
      </c>
      <c r="DY46" s="2180" t="s">
        <v>386</v>
      </c>
      <c r="DZ46" s="2179" t="s">
        <v>901</v>
      </c>
      <c r="EA46" s="2181" t="s">
        <v>387</v>
      </c>
      <c r="EB46" s="2162">
        <v>2475</v>
      </c>
      <c r="EC46" s="2182"/>
      <c r="ED46" s="2183">
        <v>2475</v>
      </c>
      <c r="EE46" s="2183">
        <v>2475</v>
      </c>
      <c r="EF46" s="2182"/>
      <c r="EG46" s="2184">
        <v>1</v>
      </c>
      <c r="EH46" s="2182"/>
      <c r="EI46" s="2166">
        <v>1028635</v>
      </c>
      <c r="EJ46" s="2183"/>
      <c r="EK46" s="2183">
        <v>1028635</v>
      </c>
      <c r="EL46" s="2183">
        <v>1028635</v>
      </c>
      <c r="EM46" s="2186">
        <v>0</v>
      </c>
      <c r="EN46" s="2186"/>
      <c r="EO46" s="2187"/>
      <c r="ES46" s="2254" t="s">
        <v>420</v>
      </c>
      <c r="ET46" s="2255" t="s">
        <v>421</v>
      </c>
      <c r="EU46" s="2257">
        <v>0</v>
      </c>
    </row>
    <row r="47" spans="1:151" ht="15.75">
      <c r="A47" s="1220" t="s">
        <v>458</v>
      </c>
      <c r="B47" s="1221" t="s">
        <v>459</v>
      </c>
      <c r="C47" s="1117">
        <v>2358</v>
      </c>
      <c r="D47" s="1118">
        <v>6531</v>
      </c>
      <c r="E47" s="1222"/>
      <c r="F47" s="1222">
        <v>6531</v>
      </c>
      <c r="G47" s="1222"/>
      <c r="H47" s="1223">
        <v>6531</v>
      </c>
      <c r="K47" s="907" t="s">
        <v>458</v>
      </c>
      <c r="L47" s="908" t="s">
        <v>459</v>
      </c>
      <c r="M47" s="886">
        <v>2519807365</v>
      </c>
      <c r="N47" s="887">
        <v>167814491</v>
      </c>
      <c r="O47" s="888">
        <f t="shared" si="0"/>
        <v>2351992874</v>
      </c>
      <c r="P47" s="889">
        <v>2015</v>
      </c>
      <c r="Q47" s="882">
        <v>0.97670000000000001</v>
      </c>
      <c r="R47" s="891">
        <f t="shared" si="1"/>
        <v>2408101642</v>
      </c>
      <c r="S47" s="892">
        <f t="shared" si="2"/>
        <v>167814491</v>
      </c>
      <c r="T47" s="893">
        <v>231822721</v>
      </c>
      <c r="U47" s="893">
        <v>828613453</v>
      </c>
      <c r="V47" s="891">
        <f t="shared" si="3"/>
        <v>3636352307</v>
      </c>
      <c r="X47" s="1561" t="s">
        <v>458</v>
      </c>
      <c r="Y47" s="1562" t="s">
        <v>459</v>
      </c>
      <c r="Z47" s="1807">
        <v>3636352307</v>
      </c>
      <c r="AA47" s="1247">
        <v>24072652.27234</v>
      </c>
      <c r="AB47" s="1802">
        <v>8483450</v>
      </c>
      <c r="AC47" s="1802">
        <v>215624</v>
      </c>
      <c r="AD47" s="1808">
        <v>32771726.27234</v>
      </c>
      <c r="AE47" s="1809">
        <v>6531</v>
      </c>
      <c r="AF47" s="1810">
        <v>5018</v>
      </c>
      <c r="AG47" s="1811">
        <v>0.82150000000000001</v>
      </c>
      <c r="AI47" s="1561" t="s">
        <v>458</v>
      </c>
      <c r="AJ47" s="933" t="s">
        <v>459</v>
      </c>
      <c r="AK47" s="1132">
        <v>32771726.27234</v>
      </c>
      <c r="AL47" s="1133">
        <v>6531</v>
      </c>
      <c r="AM47" s="1242">
        <v>5018</v>
      </c>
      <c r="AN47" s="1236">
        <v>0.82150000000000001</v>
      </c>
      <c r="AO47" s="1234">
        <v>0.21629999999999999</v>
      </c>
      <c r="AP47" s="1235">
        <v>0.80500000000000005</v>
      </c>
      <c r="AQ47" s="1236">
        <v>0.75270000000000004</v>
      </c>
      <c r="AR47" s="1237">
        <v>0.75270000000000004</v>
      </c>
      <c r="AS47" s="1272">
        <v>1430.42</v>
      </c>
      <c r="AT47" s="1261">
        <v>469.96000000000004</v>
      </c>
      <c r="AU47" s="1240">
        <v>3069309</v>
      </c>
      <c r="AV47" s="1241">
        <v>1</v>
      </c>
      <c r="AW47" s="1242">
        <v>3069309</v>
      </c>
      <c r="BB47" s="1561" t="s">
        <v>458</v>
      </c>
      <c r="BC47" s="1562" t="s">
        <v>721</v>
      </c>
      <c r="BD47" s="1149">
        <v>3636352307</v>
      </c>
      <c r="BE47" s="1150">
        <v>724.09</v>
      </c>
      <c r="BF47" s="1245">
        <v>5021962</v>
      </c>
      <c r="BG47" s="1246">
        <v>0.21629999999999999</v>
      </c>
      <c r="BH47" s="1153"/>
      <c r="BI47" s="1154">
        <v>6531</v>
      </c>
      <c r="BJ47" s="1247">
        <v>9.02</v>
      </c>
      <c r="BK47" s="1154">
        <v>52176</v>
      </c>
      <c r="BL47" s="1248">
        <v>72</v>
      </c>
      <c r="BN47" s="933" t="s">
        <v>456</v>
      </c>
      <c r="BO47" s="1579" t="s">
        <v>457</v>
      </c>
      <c r="BP47" s="1848">
        <v>0.95672514619883042</v>
      </c>
      <c r="BQ47" s="1848">
        <v>0.97773504273504264</v>
      </c>
      <c r="BR47" s="2266">
        <v>0.99750000000000005</v>
      </c>
      <c r="BS47" s="1849"/>
      <c r="BT47" s="2267">
        <v>2017</v>
      </c>
      <c r="BU47" s="1162">
        <f t="shared" si="4"/>
        <v>0.98409999999999997</v>
      </c>
      <c r="BV47" s="1163"/>
      <c r="BW47" s="2139">
        <v>0.73050000000000004</v>
      </c>
      <c r="BX47" s="1165">
        <v>0.72899999999999998</v>
      </c>
      <c r="BY47" s="1166">
        <v>1.1012</v>
      </c>
      <c r="BZ47" s="1585"/>
      <c r="CA47" s="1561" t="s">
        <v>458</v>
      </c>
      <c r="CB47" s="933" t="s">
        <v>721</v>
      </c>
      <c r="CC47" s="1154">
        <v>31855</v>
      </c>
      <c r="CD47" s="1154">
        <v>33301</v>
      </c>
      <c r="CE47" s="1154">
        <v>34002</v>
      </c>
      <c r="CF47" s="1252">
        <v>33052.666666666664</v>
      </c>
      <c r="CG47" s="1253">
        <v>0.80500000000000005</v>
      </c>
      <c r="CH47" s="1171"/>
      <c r="CI47" s="1254">
        <v>-949.33333333333576</v>
      </c>
      <c r="CJ47" s="1253">
        <v>-2.7900000000000001E-2</v>
      </c>
      <c r="CL47" s="1575" t="s">
        <v>458</v>
      </c>
      <c r="CM47" s="933" t="s">
        <v>721</v>
      </c>
      <c r="CN47" s="1873">
        <v>0.75270000000000004</v>
      </c>
      <c r="CO47" s="1874"/>
      <c r="CP47" s="1875">
        <v>6531</v>
      </c>
      <c r="CQ47" s="1888">
        <v>5202231</v>
      </c>
      <c r="CR47" s="1888">
        <v>3167082</v>
      </c>
      <c r="CS47" s="1890">
        <v>8369313</v>
      </c>
      <c r="CT47" s="1891">
        <v>1281.47</v>
      </c>
      <c r="CU47" s="1892"/>
      <c r="CV47" s="1893">
        <v>1430.42</v>
      </c>
      <c r="CW47" s="1894">
        <v>469.96000000000004</v>
      </c>
      <c r="CX47" s="1882">
        <v>0.89600000000000002</v>
      </c>
      <c r="CY47" s="1883"/>
      <c r="CZ47" s="1884">
        <v>0.76200000000000001</v>
      </c>
      <c r="DA47" s="1895">
        <v>1</v>
      </c>
      <c r="DB47" s="1886"/>
      <c r="DC47" s="1882">
        <v>1</v>
      </c>
      <c r="DX47" s="2159" t="s">
        <v>388</v>
      </c>
      <c r="DY47" s="2160" t="s">
        <v>388</v>
      </c>
      <c r="DZ47" s="2159" t="s">
        <v>901</v>
      </c>
      <c r="EA47" s="2161" t="s">
        <v>389</v>
      </c>
      <c r="EB47" s="2162">
        <v>15910</v>
      </c>
      <c r="EC47" s="2163"/>
      <c r="ED47" s="2164">
        <v>15910</v>
      </c>
      <c r="EE47" s="2164"/>
      <c r="EF47" s="2163"/>
      <c r="EG47" s="2165">
        <v>0.69321598187442812</v>
      </c>
      <c r="EH47" s="2163"/>
      <c r="EI47" s="2166">
        <v>0</v>
      </c>
      <c r="EJ47" s="2164"/>
      <c r="EK47" s="2164">
        <v>0</v>
      </c>
      <c r="EL47" s="2164">
        <v>0</v>
      </c>
      <c r="EM47" s="2167">
        <v>0</v>
      </c>
      <c r="EN47" s="2167"/>
      <c r="EO47" s="2168"/>
      <c r="ES47" s="2254" t="s">
        <v>422</v>
      </c>
      <c r="ET47" s="2255" t="s">
        <v>423</v>
      </c>
      <c r="EU47" s="2257">
        <v>3464119</v>
      </c>
    </row>
    <row r="48" spans="1:151" ht="15.75">
      <c r="A48" s="1220" t="s">
        <v>460</v>
      </c>
      <c r="B48" s="1221" t="s">
        <v>461</v>
      </c>
      <c r="C48" s="1117">
        <v>20523</v>
      </c>
      <c r="D48" s="1118">
        <v>20788</v>
      </c>
      <c r="E48" s="1222"/>
      <c r="F48" s="1222">
        <v>20788</v>
      </c>
      <c r="G48" s="1222"/>
      <c r="H48" s="1223">
        <v>20788</v>
      </c>
      <c r="K48" s="907" t="s">
        <v>460</v>
      </c>
      <c r="L48" s="908" t="s">
        <v>461</v>
      </c>
      <c r="M48" s="886">
        <v>6871178018</v>
      </c>
      <c r="N48" s="887">
        <v>149267250</v>
      </c>
      <c r="O48" s="888">
        <f t="shared" si="0"/>
        <v>6721910768</v>
      </c>
      <c r="P48" s="889">
        <v>2017</v>
      </c>
      <c r="Q48" s="882">
        <v>0.99519999999999997</v>
      </c>
      <c r="R48" s="891">
        <f t="shared" si="1"/>
        <v>6754331559</v>
      </c>
      <c r="S48" s="892">
        <f t="shared" si="2"/>
        <v>149267250</v>
      </c>
      <c r="T48" s="893">
        <v>201237625</v>
      </c>
      <c r="U48" s="893">
        <v>1291333534</v>
      </c>
      <c r="V48" s="891">
        <f t="shared" si="3"/>
        <v>8396169968</v>
      </c>
      <c r="X48" s="1561" t="s">
        <v>460</v>
      </c>
      <c r="Y48" s="1562" t="s">
        <v>461</v>
      </c>
      <c r="Z48" s="1807">
        <v>8396169968</v>
      </c>
      <c r="AA48" s="1247">
        <v>55582645.188160002</v>
      </c>
      <c r="AB48" s="1802">
        <v>23700009</v>
      </c>
      <c r="AC48" s="1802">
        <v>289925</v>
      </c>
      <c r="AD48" s="1808">
        <v>79572579.188160002</v>
      </c>
      <c r="AE48" s="1809">
        <v>20788</v>
      </c>
      <c r="AF48" s="1810">
        <v>3828</v>
      </c>
      <c r="AG48" s="1811">
        <v>0.62670000000000003</v>
      </c>
      <c r="AI48" s="1561" t="s">
        <v>460</v>
      </c>
      <c r="AJ48" s="933" t="s">
        <v>461</v>
      </c>
      <c r="AK48" s="1132">
        <v>79572579.188160002</v>
      </c>
      <c r="AL48" s="1133">
        <v>20788</v>
      </c>
      <c r="AM48" s="1242">
        <v>3828</v>
      </c>
      <c r="AN48" s="1236">
        <v>0.62670000000000003</v>
      </c>
      <c r="AO48" s="1234">
        <v>0.6079</v>
      </c>
      <c r="AP48" s="1235">
        <v>0.76319999999999999</v>
      </c>
      <c r="AQ48" s="1236">
        <v>0.69309999999999994</v>
      </c>
      <c r="AR48" s="1237">
        <v>0.69309999999999994</v>
      </c>
      <c r="AS48" s="1272">
        <v>1317.15</v>
      </c>
      <c r="AT48" s="1261">
        <v>583.23</v>
      </c>
      <c r="AU48" s="1240">
        <v>12124185</v>
      </c>
      <c r="AV48" s="1241">
        <v>1</v>
      </c>
      <c r="AW48" s="1242">
        <v>12124185</v>
      </c>
      <c r="BB48" s="1561" t="s">
        <v>460</v>
      </c>
      <c r="BC48" s="1562" t="s">
        <v>784</v>
      </c>
      <c r="BD48" s="1149">
        <v>8396169968</v>
      </c>
      <c r="BE48" s="1150">
        <v>594.99</v>
      </c>
      <c r="BF48" s="1245">
        <v>14111447</v>
      </c>
      <c r="BG48" s="1246">
        <v>0.6079</v>
      </c>
      <c r="BH48" s="1153"/>
      <c r="BI48" s="1154">
        <v>20788</v>
      </c>
      <c r="BJ48" s="1247">
        <v>34.94</v>
      </c>
      <c r="BK48" s="1154">
        <v>129847</v>
      </c>
      <c r="BL48" s="1248">
        <v>218</v>
      </c>
      <c r="BN48" s="933" t="s">
        <v>458</v>
      </c>
      <c r="BO48" s="1579" t="s">
        <v>459</v>
      </c>
      <c r="BP48" s="1848">
        <v>0.9813883161512027</v>
      </c>
      <c r="BQ48" s="1853">
        <v>0.97389830508474573</v>
      </c>
      <c r="BR48" s="2268">
        <v>0.97699999999999998</v>
      </c>
      <c r="BS48" s="1849"/>
      <c r="BT48" s="1850">
        <v>2015</v>
      </c>
      <c r="BU48" s="1162">
        <f t="shared" si="4"/>
        <v>0.97670000000000001</v>
      </c>
      <c r="BV48" s="1163"/>
      <c r="BW48" s="2139">
        <v>0.78</v>
      </c>
      <c r="BX48" s="1165">
        <v>0.76200000000000001</v>
      </c>
      <c r="BY48" s="1166">
        <v>1.1511</v>
      </c>
      <c r="BZ48" s="1585"/>
      <c r="CA48" s="1561" t="s">
        <v>460</v>
      </c>
      <c r="CB48" s="933" t="s">
        <v>784</v>
      </c>
      <c r="CC48" s="1154">
        <v>30456</v>
      </c>
      <c r="CD48" s="1154">
        <v>31547</v>
      </c>
      <c r="CE48" s="1154">
        <v>32010</v>
      </c>
      <c r="CF48" s="1252">
        <v>31337.666666666668</v>
      </c>
      <c r="CG48" s="1253">
        <v>0.76319999999999999</v>
      </c>
      <c r="CH48" s="1171"/>
      <c r="CI48" s="1254">
        <v>-672.33333333333212</v>
      </c>
      <c r="CJ48" s="1253">
        <v>-2.1000000000000001E-2</v>
      </c>
      <c r="CL48" s="1575" t="s">
        <v>460</v>
      </c>
      <c r="CM48" s="933" t="s">
        <v>784</v>
      </c>
      <c r="CN48" s="1873">
        <v>0.69309999999999994</v>
      </c>
      <c r="CO48" s="1874"/>
      <c r="CP48" s="1875">
        <v>20788</v>
      </c>
      <c r="CQ48" s="1888">
        <v>22547880</v>
      </c>
      <c r="CR48" s="1888">
        <v>302932</v>
      </c>
      <c r="CS48" s="1890">
        <v>22850812</v>
      </c>
      <c r="CT48" s="1891">
        <v>1099.23</v>
      </c>
      <c r="CU48" s="1892"/>
      <c r="CV48" s="1893">
        <v>1317.15</v>
      </c>
      <c r="CW48" s="1894">
        <v>583.23</v>
      </c>
      <c r="CX48" s="1882">
        <v>0.83499999999999996</v>
      </c>
      <c r="CY48" s="1883"/>
      <c r="CZ48" s="1884">
        <v>0.746</v>
      </c>
      <c r="DA48" s="1895">
        <v>1</v>
      </c>
      <c r="DB48" s="1886"/>
      <c r="DC48" s="1882">
        <v>1</v>
      </c>
      <c r="DX48" s="2159" t="s">
        <v>388</v>
      </c>
      <c r="DY48" s="2160" t="s">
        <v>36</v>
      </c>
      <c r="DZ48" s="2159" t="s">
        <v>901</v>
      </c>
      <c r="EA48" s="2161" t="s">
        <v>37</v>
      </c>
      <c r="EB48" s="2162">
        <v>4083</v>
      </c>
      <c r="EC48" s="2163"/>
      <c r="ED48" s="2164">
        <v>4083</v>
      </c>
      <c r="EE48" s="2164"/>
      <c r="EF48" s="2163"/>
      <c r="EG48" s="2165">
        <v>0.17790074506557449</v>
      </c>
      <c r="EH48" s="2163"/>
      <c r="EI48" s="2166">
        <v>0</v>
      </c>
      <c r="EJ48" s="2164"/>
      <c r="EK48" s="2164">
        <v>0</v>
      </c>
      <c r="EL48" s="2169"/>
      <c r="EM48" s="2167"/>
      <c r="EN48" s="2167"/>
      <c r="EO48" s="2168"/>
      <c r="ES48" s="2254" t="s">
        <v>424</v>
      </c>
      <c r="ET48" s="2255" t="s">
        <v>668</v>
      </c>
      <c r="EU48" s="2257">
        <v>3469198</v>
      </c>
    </row>
    <row r="49" spans="1:151" ht="15.75">
      <c r="A49" s="1220" t="s">
        <v>462</v>
      </c>
      <c r="B49" s="1221" t="s">
        <v>463</v>
      </c>
      <c r="C49" s="1117">
        <v>7150</v>
      </c>
      <c r="D49" s="1118">
        <v>7631</v>
      </c>
      <c r="E49" s="1222"/>
      <c r="F49" s="1222">
        <v>7631</v>
      </c>
      <c r="G49" s="1222"/>
      <c r="H49" s="1223">
        <v>7631</v>
      </c>
      <c r="K49" s="907" t="s">
        <v>462</v>
      </c>
      <c r="L49" s="908" t="s">
        <v>463</v>
      </c>
      <c r="M49" s="886">
        <v>6160099938</v>
      </c>
      <c r="N49" s="887">
        <v>201388541</v>
      </c>
      <c r="O49" s="888">
        <f t="shared" si="0"/>
        <v>5958711397</v>
      </c>
      <c r="P49" s="889">
        <v>2017</v>
      </c>
      <c r="Q49" s="882">
        <v>0.98819999999999997</v>
      </c>
      <c r="R49" s="891">
        <f t="shared" si="1"/>
        <v>6029863790</v>
      </c>
      <c r="S49" s="892">
        <f t="shared" si="2"/>
        <v>201388541</v>
      </c>
      <c r="T49" s="893">
        <v>178362543</v>
      </c>
      <c r="U49" s="893">
        <v>1090589137</v>
      </c>
      <c r="V49" s="891">
        <f t="shared" si="3"/>
        <v>7500204011</v>
      </c>
      <c r="X49" s="1561" t="s">
        <v>462</v>
      </c>
      <c r="Y49" s="1562" t="s">
        <v>463</v>
      </c>
      <c r="Z49" s="1807">
        <v>7500204011</v>
      </c>
      <c r="AA49" s="1247">
        <v>49651350.552819997</v>
      </c>
      <c r="AB49" s="1802">
        <v>13799636</v>
      </c>
      <c r="AC49" s="1802">
        <v>403626</v>
      </c>
      <c r="AD49" s="1808">
        <v>63854612.552819997</v>
      </c>
      <c r="AE49" s="1809">
        <v>7631</v>
      </c>
      <c r="AF49" s="1810">
        <v>8368</v>
      </c>
      <c r="AG49" s="1811">
        <v>1.37</v>
      </c>
      <c r="AI49" s="1561" t="s">
        <v>462</v>
      </c>
      <c r="AJ49" s="933" t="s">
        <v>463</v>
      </c>
      <c r="AK49" s="1132">
        <v>63854612.552819997</v>
      </c>
      <c r="AL49" s="1133">
        <v>7631</v>
      </c>
      <c r="AM49" s="1242">
        <v>8368</v>
      </c>
      <c r="AN49" s="1236">
        <v>1.37</v>
      </c>
      <c r="AO49" s="1234">
        <v>0.58350000000000002</v>
      </c>
      <c r="AP49" s="1235">
        <v>0.89480000000000004</v>
      </c>
      <c r="AQ49" s="1236">
        <v>1.0538000000000001</v>
      </c>
      <c r="AR49" s="1237" t="s">
        <v>4</v>
      </c>
      <c r="AS49" s="1272" t="s">
        <v>4</v>
      </c>
      <c r="AT49" s="1261" t="s">
        <v>4</v>
      </c>
      <c r="AU49" s="1240">
        <v>0</v>
      </c>
      <c r="AV49" s="1241" t="s">
        <v>4</v>
      </c>
      <c r="AW49" s="1242">
        <v>0</v>
      </c>
      <c r="BB49" s="1561" t="s">
        <v>462</v>
      </c>
      <c r="BC49" s="1562" t="s">
        <v>722</v>
      </c>
      <c r="BD49" s="1149">
        <v>7500204011</v>
      </c>
      <c r="BE49" s="1150">
        <v>553.69000000000005</v>
      </c>
      <c r="BF49" s="1245">
        <v>13545854</v>
      </c>
      <c r="BG49" s="1246">
        <v>0.58350000000000002</v>
      </c>
      <c r="BH49" s="1153"/>
      <c r="BI49" s="1154">
        <v>7631</v>
      </c>
      <c r="BJ49" s="1247">
        <v>13.78</v>
      </c>
      <c r="BK49" s="1154">
        <v>61496</v>
      </c>
      <c r="BL49" s="1248">
        <v>111</v>
      </c>
      <c r="BN49" s="933" t="s">
        <v>460</v>
      </c>
      <c r="BO49" s="1579" t="s">
        <v>461</v>
      </c>
      <c r="BP49" s="1848">
        <v>1.0465024630541873</v>
      </c>
      <c r="BQ49" s="1848">
        <v>1.0473474860335195</v>
      </c>
      <c r="BR49" s="2266">
        <v>0.99519999999999997</v>
      </c>
      <c r="BS49" s="1849"/>
      <c r="BT49" s="2267">
        <v>2017</v>
      </c>
      <c r="BU49" s="1162">
        <f t="shared" si="4"/>
        <v>1.0210999999999999</v>
      </c>
      <c r="BV49" s="1163"/>
      <c r="BW49" s="2139">
        <v>0.75</v>
      </c>
      <c r="BX49" s="1165">
        <v>0.746</v>
      </c>
      <c r="BY49" s="1166">
        <v>1.1269</v>
      </c>
      <c r="BZ49" s="1585"/>
      <c r="CA49" s="1561" t="s">
        <v>462</v>
      </c>
      <c r="CB49" s="933" t="s">
        <v>722</v>
      </c>
      <c r="CC49" s="1154">
        <v>34120</v>
      </c>
      <c r="CD49" s="1154">
        <v>36918</v>
      </c>
      <c r="CE49" s="1154">
        <v>39183</v>
      </c>
      <c r="CF49" s="1252">
        <v>36740.333333333336</v>
      </c>
      <c r="CG49" s="1253">
        <v>0.89480000000000004</v>
      </c>
      <c r="CH49" s="1171"/>
      <c r="CI49" s="1254">
        <v>-2442.6666666666642</v>
      </c>
      <c r="CJ49" s="1253">
        <v>-6.2300000000000001E-2</v>
      </c>
      <c r="CL49" s="1575" t="s">
        <v>462</v>
      </c>
      <c r="CM49" s="933" t="s">
        <v>722</v>
      </c>
      <c r="CN49" s="1873" t="s">
        <v>4</v>
      </c>
      <c r="CO49" s="1874"/>
      <c r="CP49" s="1875">
        <v>7631</v>
      </c>
      <c r="CQ49" s="1888">
        <v>15086525</v>
      </c>
      <c r="CR49" s="1888">
        <v>0</v>
      </c>
      <c r="CS49" s="1890">
        <v>15086525</v>
      </c>
      <c r="CT49" s="1891">
        <v>1977</v>
      </c>
      <c r="CU49" s="1892"/>
      <c r="CV49" s="1893" t="s">
        <v>4</v>
      </c>
      <c r="CW49" s="1894" t="s">
        <v>4</v>
      </c>
      <c r="CX49" s="1882" t="s">
        <v>4</v>
      </c>
      <c r="CY49" s="1883"/>
      <c r="CZ49" s="1884">
        <v>0.57799999999999996</v>
      </c>
      <c r="DA49" s="1895" t="s">
        <v>4</v>
      </c>
      <c r="DB49" s="1886"/>
      <c r="DC49" s="1882" t="s">
        <v>4</v>
      </c>
      <c r="DX49" s="2170" t="s">
        <v>388</v>
      </c>
      <c r="DY49" s="2171" t="s">
        <v>38</v>
      </c>
      <c r="DZ49" s="2170" t="s">
        <v>901</v>
      </c>
      <c r="EA49" s="2172" t="s">
        <v>39</v>
      </c>
      <c r="EB49" s="2162">
        <v>2958</v>
      </c>
      <c r="EC49" s="2173"/>
      <c r="ED49" s="2174">
        <v>2958</v>
      </c>
      <c r="EE49" s="2174">
        <v>22951</v>
      </c>
      <c r="EF49" s="2173"/>
      <c r="EG49" s="2175">
        <v>0.12888327305999739</v>
      </c>
      <c r="EH49" s="2173"/>
      <c r="EI49" s="2166">
        <v>0</v>
      </c>
      <c r="EJ49" s="2174"/>
      <c r="EK49" s="2174">
        <v>0</v>
      </c>
      <c r="EL49" s="2176"/>
      <c r="EM49" s="2177"/>
      <c r="EN49" s="2177"/>
      <c r="EO49" s="2178"/>
      <c r="ES49" s="2254" t="s">
        <v>426</v>
      </c>
      <c r="ET49" s="2255" t="s">
        <v>85</v>
      </c>
      <c r="EU49" s="2257">
        <v>874052</v>
      </c>
    </row>
    <row r="50" spans="1:151" ht="15.75">
      <c r="A50" s="1220" t="s">
        <v>464</v>
      </c>
      <c r="B50" s="1221" t="s">
        <v>465</v>
      </c>
      <c r="C50" s="1117">
        <v>13376</v>
      </c>
      <c r="D50" s="1118">
        <v>13914</v>
      </c>
      <c r="E50" s="1222"/>
      <c r="F50" s="1222">
        <v>13914</v>
      </c>
      <c r="G50" s="1222"/>
      <c r="H50" s="1223">
        <v>13914</v>
      </c>
      <c r="K50" s="907" t="s">
        <v>464</v>
      </c>
      <c r="L50" s="908" t="s">
        <v>465</v>
      </c>
      <c r="M50" s="886">
        <v>11248901487</v>
      </c>
      <c r="N50" s="887">
        <v>158711006</v>
      </c>
      <c r="O50" s="888">
        <f t="shared" si="0"/>
        <v>11090190481</v>
      </c>
      <c r="P50" s="889">
        <v>2015</v>
      </c>
      <c r="Q50" s="882">
        <v>0.91379999999999995</v>
      </c>
      <c r="R50" s="891">
        <f t="shared" si="1"/>
        <v>12136343271</v>
      </c>
      <c r="S50" s="892">
        <f t="shared" si="2"/>
        <v>158711006</v>
      </c>
      <c r="T50" s="893">
        <v>271152631</v>
      </c>
      <c r="U50" s="893">
        <v>2121986306</v>
      </c>
      <c r="V50" s="891">
        <f t="shared" si="3"/>
        <v>14688193214</v>
      </c>
      <c r="X50" s="1561" t="s">
        <v>464</v>
      </c>
      <c r="Y50" s="1562" t="s">
        <v>465</v>
      </c>
      <c r="Z50" s="1807">
        <v>14688193214</v>
      </c>
      <c r="AA50" s="1247">
        <v>97235839.076680005</v>
      </c>
      <c r="AB50" s="1802">
        <v>23351168</v>
      </c>
      <c r="AC50" s="1802">
        <v>442246</v>
      </c>
      <c r="AD50" s="1808">
        <v>121029253.07668</v>
      </c>
      <c r="AE50" s="1809">
        <v>13914</v>
      </c>
      <c r="AF50" s="1810">
        <v>8698</v>
      </c>
      <c r="AG50" s="1811">
        <v>1.4239999999999999</v>
      </c>
      <c r="AI50" s="1561" t="s">
        <v>464</v>
      </c>
      <c r="AJ50" s="933" t="s">
        <v>465</v>
      </c>
      <c r="AK50" s="1132">
        <v>121029253.07668</v>
      </c>
      <c r="AL50" s="1133">
        <v>13914</v>
      </c>
      <c r="AM50" s="1242">
        <v>8698</v>
      </c>
      <c r="AN50" s="1236">
        <v>1.4239999999999999</v>
      </c>
      <c r="AO50" s="1234">
        <v>1.6960999999999999</v>
      </c>
      <c r="AP50" s="1235">
        <v>0.92549999999999999</v>
      </c>
      <c r="AQ50" s="1236">
        <v>1.202</v>
      </c>
      <c r="AR50" s="1237" t="s">
        <v>4</v>
      </c>
      <c r="AS50" s="1272" t="s">
        <v>4</v>
      </c>
      <c r="AT50" s="1261" t="s">
        <v>4</v>
      </c>
      <c r="AU50" s="1240">
        <v>0</v>
      </c>
      <c r="AV50" s="1241" t="s">
        <v>4</v>
      </c>
      <c r="AW50" s="1242">
        <v>0</v>
      </c>
      <c r="BB50" s="1561" t="s">
        <v>464</v>
      </c>
      <c r="BC50" s="1562" t="s">
        <v>723</v>
      </c>
      <c r="BD50" s="1149">
        <v>14688193214</v>
      </c>
      <c r="BE50" s="1150">
        <v>373.07</v>
      </c>
      <c r="BF50" s="1245">
        <v>39371145</v>
      </c>
      <c r="BG50" s="1246">
        <v>1.6960999999999999</v>
      </c>
      <c r="BH50" s="1153"/>
      <c r="BI50" s="1154">
        <v>13914</v>
      </c>
      <c r="BJ50" s="1247">
        <v>37.299999999999997</v>
      </c>
      <c r="BK50" s="1154">
        <v>113976</v>
      </c>
      <c r="BL50" s="1248">
        <v>306</v>
      </c>
      <c r="BN50" s="933" t="s">
        <v>462</v>
      </c>
      <c r="BO50" s="1579" t="s">
        <v>463</v>
      </c>
      <c r="BP50" s="1848">
        <v>0.99122807017543868</v>
      </c>
      <c r="BQ50" s="1848">
        <v>0.98622267759562843</v>
      </c>
      <c r="BR50" s="2266">
        <v>0.98819999999999997</v>
      </c>
      <c r="BS50" s="1849"/>
      <c r="BT50" s="1850">
        <v>2017</v>
      </c>
      <c r="BU50" s="1162">
        <f t="shared" si="4"/>
        <v>0.98799999999999999</v>
      </c>
      <c r="BV50" s="1163"/>
      <c r="BW50" s="2139">
        <v>0.58499999999999996</v>
      </c>
      <c r="BX50" s="1165">
        <v>0.57799999999999996</v>
      </c>
      <c r="BY50" s="1166">
        <v>0.87309999999999999</v>
      </c>
      <c r="BZ50" s="1585"/>
      <c r="CA50" s="1561" t="s">
        <v>464</v>
      </c>
      <c r="CB50" s="933" t="s">
        <v>723</v>
      </c>
      <c r="CC50" s="1154">
        <v>36789</v>
      </c>
      <c r="CD50" s="1154">
        <v>38211</v>
      </c>
      <c r="CE50" s="1154">
        <v>39002</v>
      </c>
      <c r="CF50" s="1252">
        <v>38000.666666666664</v>
      </c>
      <c r="CG50" s="1253">
        <v>0.92549999999999999</v>
      </c>
      <c r="CH50" s="1171"/>
      <c r="CI50" s="1254">
        <v>-1001.3333333333358</v>
      </c>
      <c r="CJ50" s="1253">
        <v>-2.5700000000000001E-2</v>
      </c>
      <c r="CL50" s="1575" t="s">
        <v>464</v>
      </c>
      <c r="CM50" s="933" t="s">
        <v>723</v>
      </c>
      <c r="CN50" s="1873" t="s">
        <v>4</v>
      </c>
      <c r="CO50" s="1874"/>
      <c r="CP50" s="1875">
        <v>13914</v>
      </c>
      <c r="CQ50" s="1888">
        <v>24320000</v>
      </c>
      <c r="CR50" s="1888">
        <v>0</v>
      </c>
      <c r="CS50" s="1890">
        <v>24320000</v>
      </c>
      <c r="CT50" s="1891">
        <v>1747.88</v>
      </c>
      <c r="CU50" s="1892"/>
      <c r="CV50" s="1893" t="s">
        <v>4</v>
      </c>
      <c r="CW50" s="1894" t="s">
        <v>4</v>
      </c>
      <c r="CX50" s="1882" t="s">
        <v>4</v>
      </c>
      <c r="CY50" s="1883"/>
      <c r="CZ50" s="1884">
        <v>0.51600000000000001</v>
      </c>
      <c r="DA50" s="1895" t="s">
        <v>4</v>
      </c>
      <c r="DB50" s="1886"/>
      <c r="DC50" s="1882" t="s">
        <v>4</v>
      </c>
      <c r="DX50" s="2159" t="s">
        <v>390</v>
      </c>
      <c r="DY50" s="2160" t="s">
        <v>390</v>
      </c>
      <c r="DZ50" s="2159" t="s">
        <v>901</v>
      </c>
      <c r="EA50" s="2161" t="s">
        <v>391</v>
      </c>
      <c r="EB50" s="2162">
        <v>8938</v>
      </c>
      <c r="EC50" s="2163"/>
      <c r="ED50" s="2164">
        <v>8938</v>
      </c>
      <c r="EE50" s="2164"/>
      <c r="EF50" s="2163"/>
      <c r="EG50" s="2165">
        <v>0.87055615077432547</v>
      </c>
      <c r="EH50" s="2163"/>
      <c r="EI50" s="2166">
        <v>0</v>
      </c>
      <c r="EJ50" s="2164"/>
      <c r="EK50" s="2164">
        <v>0</v>
      </c>
      <c r="EL50" s="2164">
        <v>0</v>
      </c>
      <c r="EM50" s="2167">
        <v>0</v>
      </c>
      <c r="EN50" s="2167"/>
      <c r="EO50" s="2168"/>
      <c r="ES50" s="2254" t="s">
        <v>428</v>
      </c>
      <c r="ET50" s="2255" t="s">
        <v>429</v>
      </c>
      <c r="EU50" s="2257">
        <v>47153</v>
      </c>
    </row>
    <row r="51" spans="1:151" ht="15.75">
      <c r="A51" s="1220" t="s">
        <v>466</v>
      </c>
      <c r="B51" s="1221" t="s">
        <v>467</v>
      </c>
      <c r="C51" s="1117">
        <v>2739</v>
      </c>
      <c r="D51" s="1118">
        <v>2739</v>
      </c>
      <c r="E51" s="1222"/>
      <c r="F51" s="1222">
        <v>2739</v>
      </c>
      <c r="G51" s="1222"/>
      <c r="H51" s="1223">
        <v>2739</v>
      </c>
      <c r="K51" s="907" t="s">
        <v>466</v>
      </c>
      <c r="L51" s="908" t="s">
        <v>467</v>
      </c>
      <c r="M51" s="886">
        <v>1133450561</v>
      </c>
      <c r="N51" s="887">
        <v>76658815</v>
      </c>
      <c r="O51" s="888">
        <f t="shared" si="0"/>
        <v>1056791746</v>
      </c>
      <c r="P51" s="889">
        <v>2011</v>
      </c>
      <c r="Q51" s="882">
        <v>1.1698999999999999</v>
      </c>
      <c r="R51" s="891">
        <f t="shared" si="1"/>
        <v>903318015</v>
      </c>
      <c r="S51" s="892">
        <f t="shared" si="2"/>
        <v>76658815</v>
      </c>
      <c r="T51" s="893">
        <v>95699705</v>
      </c>
      <c r="U51" s="893">
        <v>400445717</v>
      </c>
      <c r="V51" s="891">
        <f t="shared" si="3"/>
        <v>1476122252</v>
      </c>
      <c r="X51" s="1561" t="s">
        <v>466</v>
      </c>
      <c r="Y51" s="1562" t="s">
        <v>467</v>
      </c>
      <c r="Z51" s="1807">
        <v>1476122252</v>
      </c>
      <c r="AA51" s="1247">
        <v>9771929.3082400002</v>
      </c>
      <c r="AB51" s="1802">
        <v>4690326</v>
      </c>
      <c r="AC51" s="1802">
        <v>74591</v>
      </c>
      <c r="AD51" s="1808">
        <v>14536846.30824</v>
      </c>
      <c r="AE51" s="1809">
        <v>2739</v>
      </c>
      <c r="AF51" s="1810">
        <v>5307</v>
      </c>
      <c r="AG51" s="1811">
        <v>0.86890000000000001</v>
      </c>
      <c r="AI51" s="1561" t="s">
        <v>466</v>
      </c>
      <c r="AJ51" s="933" t="s">
        <v>467</v>
      </c>
      <c r="AK51" s="1132">
        <v>14536846.30824</v>
      </c>
      <c r="AL51" s="1133">
        <v>2739</v>
      </c>
      <c r="AM51" s="1242">
        <v>5307</v>
      </c>
      <c r="AN51" s="1236">
        <v>0.86890000000000001</v>
      </c>
      <c r="AO51" s="1234">
        <v>0.18010000000000001</v>
      </c>
      <c r="AP51" s="1235">
        <v>0.73029999999999995</v>
      </c>
      <c r="AQ51" s="1236">
        <v>0.73080000000000012</v>
      </c>
      <c r="AR51" s="1237">
        <v>0.73080000000000012</v>
      </c>
      <c r="AS51" s="1272">
        <v>1388.8</v>
      </c>
      <c r="AT51" s="1261">
        <v>511.58000000000015</v>
      </c>
      <c r="AU51" s="1240">
        <v>1401218</v>
      </c>
      <c r="AV51" s="1241">
        <v>1</v>
      </c>
      <c r="AW51" s="1242">
        <v>1401218</v>
      </c>
      <c r="BB51" s="1561" t="s">
        <v>466</v>
      </c>
      <c r="BC51" s="1562" t="s">
        <v>724</v>
      </c>
      <c r="BD51" s="1149">
        <v>1476122252</v>
      </c>
      <c r="BE51" s="1150">
        <v>353.06</v>
      </c>
      <c r="BF51" s="1245">
        <v>4180939</v>
      </c>
      <c r="BG51" s="1246">
        <v>0.18010000000000001</v>
      </c>
      <c r="BH51" s="1153"/>
      <c r="BI51" s="1154">
        <v>2739</v>
      </c>
      <c r="BJ51" s="1247">
        <v>7.76</v>
      </c>
      <c r="BK51" s="1154">
        <v>24212</v>
      </c>
      <c r="BL51" s="1248">
        <v>69</v>
      </c>
      <c r="BN51" s="933" t="s">
        <v>464</v>
      </c>
      <c r="BO51" s="1579" t="s">
        <v>465</v>
      </c>
      <c r="BP51" s="1848">
        <v>0.99458101710506486</v>
      </c>
      <c r="BQ51" s="1853">
        <v>0.94300751879699229</v>
      </c>
      <c r="BR51" s="2268">
        <v>0.86750000000000005</v>
      </c>
      <c r="BS51" s="1849"/>
      <c r="BT51" s="1850">
        <v>2015</v>
      </c>
      <c r="BU51" s="1162">
        <f t="shared" si="4"/>
        <v>0.91379999999999995</v>
      </c>
      <c r="BV51" s="1163"/>
      <c r="BW51" s="2139">
        <v>0.56499999999999995</v>
      </c>
      <c r="BX51" s="1165">
        <v>0.51600000000000001</v>
      </c>
      <c r="BY51" s="1166">
        <v>0.77949999999999997</v>
      </c>
      <c r="BZ51" s="1585"/>
      <c r="CA51" s="1561" t="s">
        <v>466</v>
      </c>
      <c r="CB51" s="933" t="s">
        <v>724</v>
      </c>
      <c r="CC51" s="1154">
        <v>28780</v>
      </c>
      <c r="CD51" s="1154">
        <v>30351</v>
      </c>
      <c r="CE51" s="1154">
        <v>30823</v>
      </c>
      <c r="CF51" s="1252">
        <v>29984.666666666668</v>
      </c>
      <c r="CG51" s="1253">
        <v>0.73029999999999995</v>
      </c>
      <c r="CH51" s="1171"/>
      <c r="CI51" s="1254">
        <v>-838.33333333333212</v>
      </c>
      <c r="CJ51" s="1253">
        <v>-2.7199999999999998E-2</v>
      </c>
      <c r="CL51" s="1575" t="s">
        <v>466</v>
      </c>
      <c r="CM51" s="933" t="s">
        <v>724</v>
      </c>
      <c r="CN51" s="1873">
        <v>0.73080000000000012</v>
      </c>
      <c r="CO51" s="1874"/>
      <c r="CP51" s="1875">
        <v>2739</v>
      </c>
      <c r="CQ51" s="1888">
        <v>4398524</v>
      </c>
      <c r="CR51" s="1888">
        <v>0</v>
      </c>
      <c r="CS51" s="1890">
        <v>4398524</v>
      </c>
      <c r="CT51" s="1891">
        <v>1605.89</v>
      </c>
      <c r="CU51" s="1892"/>
      <c r="CV51" s="1893">
        <v>1388.8</v>
      </c>
      <c r="CW51" s="1894">
        <v>511.58000000000015</v>
      </c>
      <c r="CX51" s="1882">
        <v>1</v>
      </c>
      <c r="CY51" s="1883"/>
      <c r="CZ51" s="1884">
        <v>0.98299999999999998</v>
      </c>
      <c r="DA51" s="1895">
        <v>1</v>
      </c>
      <c r="DB51" s="1886"/>
      <c r="DC51" s="1882">
        <v>1</v>
      </c>
      <c r="DX51" s="2159" t="s">
        <v>390</v>
      </c>
      <c r="DY51" s="2160" t="s">
        <v>40</v>
      </c>
      <c r="DZ51" s="2159" t="s">
        <v>8</v>
      </c>
      <c r="EA51" s="2161" t="s">
        <v>41</v>
      </c>
      <c r="EB51" s="2162">
        <v>585</v>
      </c>
      <c r="EC51" s="2163"/>
      <c r="ED51" s="2164">
        <v>585</v>
      </c>
      <c r="EE51" s="2164"/>
      <c r="EF51" s="2163"/>
      <c r="EG51" s="2165">
        <v>5.697866952371676E-2</v>
      </c>
      <c r="EH51" s="2163"/>
      <c r="EI51" s="2166">
        <v>0</v>
      </c>
      <c r="EJ51" s="2164"/>
      <c r="EK51" s="2164">
        <v>0</v>
      </c>
      <c r="EL51" s="2169"/>
      <c r="EM51" s="2167"/>
      <c r="EN51" s="2167"/>
      <c r="EO51" s="2168"/>
      <c r="ES51" s="2254" t="s">
        <v>430</v>
      </c>
      <c r="ET51" s="2255" t="s">
        <v>431</v>
      </c>
      <c r="EU51" s="2257">
        <v>4018659</v>
      </c>
    </row>
    <row r="52" spans="1:151" ht="15.75">
      <c r="A52" s="1220" t="s">
        <v>468</v>
      </c>
      <c r="B52" s="1221" t="s">
        <v>469</v>
      </c>
      <c r="C52" s="1117">
        <v>9064</v>
      </c>
      <c r="D52" s="1118">
        <v>9064</v>
      </c>
      <c r="E52" s="1222"/>
      <c r="F52" s="1222">
        <v>9064</v>
      </c>
      <c r="G52" s="1222"/>
      <c r="H52" s="1223">
        <v>9064</v>
      </c>
      <c r="K52" s="907" t="s">
        <v>468</v>
      </c>
      <c r="L52" s="908" t="s">
        <v>469</v>
      </c>
      <c r="M52" s="886">
        <v>2812367333</v>
      </c>
      <c r="N52" s="887">
        <v>105570520</v>
      </c>
      <c r="O52" s="888">
        <f t="shared" si="0"/>
        <v>2706796813</v>
      </c>
      <c r="P52" s="889">
        <v>2014</v>
      </c>
      <c r="Q52" s="882">
        <v>1.0107999999999999</v>
      </c>
      <c r="R52" s="891">
        <f t="shared" si="1"/>
        <v>2677875755</v>
      </c>
      <c r="S52" s="892">
        <f t="shared" si="2"/>
        <v>105570520</v>
      </c>
      <c r="T52" s="893">
        <v>109434898</v>
      </c>
      <c r="U52" s="893">
        <v>595701345</v>
      </c>
      <c r="V52" s="891">
        <f t="shared" si="3"/>
        <v>3488582518</v>
      </c>
      <c r="X52" s="1561" t="s">
        <v>468</v>
      </c>
      <c r="Y52" s="1562" t="s">
        <v>469</v>
      </c>
      <c r="Z52" s="1807">
        <v>3488582518</v>
      </c>
      <c r="AA52" s="1247">
        <v>23094416.269159999</v>
      </c>
      <c r="AB52" s="1802">
        <v>7599518</v>
      </c>
      <c r="AC52" s="1802">
        <v>233403</v>
      </c>
      <c r="AD52" s="1808">
        <v>30927337.269159999</v>
      </c>
      <c r="AE52" s="1809">
        <v>9064</v>
      </c>
      <c r="AF52" s="1810">
        <v>3412</v>
      </c>
      <c r="AG52" s="1811">
        <v>0.55859999999999999</v>
      </c>
      <c r="AI52" s="1561" t="s">
        <v>468</v>
      </c>
      <c r="AJ52" s="933" t="s">
        <v>469</v>
      </c>
      <c r="AK52" s="1132">
        <v>30927337.269159999</v>
      </c>
      <c r="AL52" s="1133">
        <v>9064</v>
      </c>
      <c r="AM52" s="1242">
        <v>3412</v>
      </c>
      <c r="AN52" s="1236">
        <v>0.55859999999999999</v>
      </c>
      <c r="AO52" s="1234">
        <v>0.3846</v>
      </c>
      <c r="AP52" s="1235">
        <v>0.70079999999999998</v>
      </c>
      <c r="AQ52" s="1236">
        <v>0.61229999999999996</v>
      </c>
      <c r="AR52" s="1237">
        <v>0.61229999999999996</v>
      </c>
      <c r="AS52" s="1272">
        <v>1163.5999999999999</v>
      </c>
      <c r="AT52" s="1261">
        <v>736.7800000000002</v>
      </c>
      <c r="AU52" s="1240">
        <v>6678174</v>
      </c>
      <c r="AV52" s="1241">
        <v>1</v>
      </c>
      <c r="AW52" s="1242">
        <v>6678174</v>
      </c>
      <c r="BB52" s="1561" t="s">
        <v>468</v>
      </c>
      <c r="BC52" s="1562" t="s">
        <v>725</v>
      </c>
      <c r="BD52" s="1149">
        <v>3488582518</v>
      </c>
      <c r="BE52" s="1150">
        <v>390.74</v>
      </c>
      <c r="BF52" s="1245">
        <v>8928143</v>
      </c>
      <c r="BG52" s="1246">
        <v>0.3846</v>
      </c>
      <c r="BH52" s="1153"/>
      <c r="BI52" s="1154">
        <v>9064</v>
      </c>
      <c r="BJ52" s="1247">
        <v>23.2</v>
      </c>
      <c r="BK52" s="1154">
        <v>52239</v>
      </c>
      <c r="BL52" s="1248">
        <v>134</v>
      </c>
      <c r="BN52" s="933" t="s">
        <v>466</v>
      </c>
      <c r="BO52" s="1579" t="s">
        <v>467</v>
      </c>
      <c r="BP52" s="1848">
        <v>1.264591511627907</v>
      </c>
      <c r="BQ52" s="1848">
        <v>1.13622</v>
      </c>
      <c r="BR52" s="2268">
        <v>1.1606999999999998</v>
      </c>
      <c r="BS52" s="1849"/>
      <c r="BT52" s="1850">
        <v>2011</v>
      </c>
      <c r="BU52" s="1162">
        <f t="shared" si="4"/>
        <v>1.1698999999999999</v>
      </c>
      <c r="BV52" s="1163"/>
      <c r="BW52" s="2139">
        <v>0.84</v>
      </c>
      <c r="BX52" s="1165">
        <v>0.98299999999999998</v>
      </c>
      <c r="BY52" s="1166">
        <v>1.4849000000000001</v>
      </c>
      <c r="BZ52" s="1585"/>
      <c r="CA52" s="1561" t="s">
        <v>468</v>
      </c>
      <c r="CB52" s="933" t="s">
        <v>725</v>
      </c>
      <c r="CC52" s="1154">
        <v>28394</v>
      </c>
      <c r="CD52" s="1154">
        <v>28713</v>
      </c>
      <c r="CE52" s="1154">
        <v>29215</v>
      </c>
      <c r="CF52" s="1252">
        <v>28774</v>
      </c>
      <c r="CG52" s="1253">
        <v>0.70079999999999998</v>
      </c>
      <c r="CH52" s="1171"/>
      <c r="CI52" s="1254">
        <v>-441</v>
      </c>
      <c r="CJ52" s="1253">
        <v>-1.5100000000000001E-2</v>
      </c>
      <c r="CL52" s="1575" t="s">
        <v>468</v>
      </c>
      <c r="CM52" s="933" t="s">
        <v>725</v>
      </c>
      <c r="CN52" s="1873">
        <v>0.61229999999999996</v>
      </c>
      <c r="CO52" s="1874"/>
      <c r="CP52" s="1875">
        <v>9064</v>
      </c>
      <c r="CQ52" s="1888">
        <v>4847979</v>
      </c>
      <c r="CR52" s="1888">
        <v>0</v>
      </c>
      <c r="CS52" s="1890">
        <v>4847979</v>
      </c>
      <c r="CT52" s="1891">
        <v>534.86</v>
      </c>
      <c r="CU52" s="1892"/>
      <c r="CV52" s="1893">
        <v>1163.5999999999999</v>
      </c>
      <c r="CW52" s="1894">
        <v>736.7800000000002</v>
      </c>
      <c r="CX52" s="1882">
        <v>0.46</v>
      </c>
      <c r="CY52" s="1883"/>
      <c r="CZ52" s="1884">
        <v>0.75800000000000001</v>
      </c>
      <c r="DA52" s="1895">
        <v>1</v>
      </c>
      <c r="DB52" s="1886"/>
      <c r="DC52" s="1882">
        <v>1</v>
      </c>
      <c r="DX52" s="2159" t="s">
        <v>390</v>
      </c>
      <c r="DY52" s="2160" t="s">
        <v>42</v>
      </c>
      <c r="DZ52" s="2159" t="s">
        <v>8</v>
      </c>
      <c r="EA52" s="2161" t="s">
        <v>1425</v>
      </c>
      <c r="EB52" s="2162">
        <v>514</v>
      </c>
      <c r="EC52" s="2163"/>
      <c r="ED52" s="2164">
        <v>514</v>
      </c>
      <c r="EE52" s="2164"/>
      <c r="EF52" s="2163"/>
      <c r="EG52" s="2165">
        <v>5.0063309632804129E-2</v>
      </c>
      <c r="EH52" s="2163"/>
      <c r="EI52" s="2166">
        <v>0</v>
      </c>
      <c r="EJ52" s="2164"/>
      <c r="EK52" s="2164">
        <v>0</v>
      </c>
      <c r="EL52" s="2169"/>
      <c r="EM52" s="2167"/>
      <c r="EN52" s="2167"/>
      <c r="EO52" s="2168"/>
      <c r="ES52" s="2254" t="s">
        <v>432</v>
      </c>
      <c r="ET52" s="2255" t="s">
        <v>455</v>
      </c>
      <c r="EU52" s="2257">
        <v>2122434</v>
      </c>
    </row>
    <row r="53" spans="1:151" ht="15.75">
      <c r="A53" s="1220" t="s">
        <v>470</v>
      </c>
      <c r="B53" s="1221" t="s">
        <v>471</v>
      </c>
      <c r="C53" s="1117">
        <v>591</v>
      </c>
      <c r="D53" s="1118">
        <v>591</v>
      </c>
      <c r="E53" s="1222"/>
      <c r="F53" s="1222">
        <v>591</v>
      </c>
      <c r="G53" s="1222"/>
      <c r="H53" s="1223">
        <v>591</v>
      </c>
      <c r="K53" s="907" t="s">
        <v>470</v>
      </c>
      <c r="L53" s="908" t="s">
        <v>471</v>
      </c>
      <c r="M53" s="886">
        <v>831033108</v>
      </c>
      <c r="N53" s="887">
        <v>115896841</v>
      </c>
      <c r="O53" s="888">
        <f t="shared" si="0"/>
        <v>715136267</v>
      </c>
      <c r="P53" s="889">
        <v>2017</v>
      </c>
      <c r="Q53" s="882">
        <v>0.98459999999999992</v>
      </c>
      <c r="R53" s="891">
        <f t="shared" si="1"/>
        <v>726321620</v>
      </c>
      <c r="S53" s="892">
        <f t="shared" si="2"/>
        <v>115896841</v>
      </c>
      <c r="T53" s="893">
        <v>32266695</v>
      </c>
      <c r="U53" s="893">
        <v>100675249</v>
      </c>
      <c r="V53" s="891">
        <f t="shared" si="3"/>
        <v>975160405</v>
      </c>
      <c r="X53" s="1561" t="s">
        <v>470</v>
      </c>
      <c r="Y53" s="1562" t="s">
        <v>471</v>
      </c>
      <c r="Z53" s="1807">
        <v>975160405</v>
      </c>
      <c r="AA53" s="1247">
        <v>6455561.8810999999</v>
      </c>
      <c r="AB53" s="1802">
        <v>1426574</v>
      </c>
      <c r="AC53" s="1802">
        <v>26808</v>
      </c>
      <c r="AD53" s="1808">
        <v>7908943.8810999999</v>
      </c>
      <c r="AE53" s="1809">
        <v>591</v>
      </c>
      <c r="AF53" s="1810">
        <v>13382</v>
      </c>
      <c r="AG53" s="1811">
        <v>2.1909000000000001</v>
      </c>
      <c r="AI53" s="1561" t="s">
        <v>470</v>
      </c>
      <c r="AJ53" s="933" t="s">
        <v>471</v>
      </c>
      <c r="AK53" s="1132">
        <v>7908943.8810999999</v>
      </c>
      <c r="AL53" s="1133">
        <v>591</v>
      </c>
      <c r="AM53" s="1242">
        <v>13382</v>
      </c>
      <c r="AN53" s="1236">
        <v>2.1909000000000001</v>
      </c>
      <c r="AO53" s="1234">
        <v>6.8599999999999994E-2</v>
      </c>
      <c r="AP53" s="1235">
        <v>0.87490000000000001</v>
      </c>
      <c r="AQ53" s="1236">
        <v>1.3207999999999998</v>
      </c>
      <c r="AR53" s="1237" t="s">
        <v>4</v>
      </c>
      <c r="AS53" s="1272" t="s">
        <v>4</v>
      </c>
      <c r="AT53" s="1261" t="s">
        <v>4</v>
      </c>
      <c r="AU53" s="1240">
        <v>0</v>
      </c>
      <c r="AV53" s="1241" t="s">
        <v>4</v>
      </c>
      <c r="AW53" s="1242">
        <v>0</v>
      </c>
      <c r="BB53" s="1561" t="s">
        <v>470</v>
      </c>
      <c r="BC53" s="1562" t="s">
        <v>726</v>
      </c>
      <c r="BD53" s="1149">
        <v>975160405</v>
      </c>
      <c r="BE53" s="1150">
        <v>612.70000000000005</v>
      </c>
      <c r="BF53" s="1245">
        <v>1591579</v>
      </c>
      <c r="BG53" s="1246">
        <v>6.8599999999999994E-2</v>
      </c>
      <c r="BH53" s="1153"/>
      <c r="BI53" s="1154">
        <v>591</v>
      </c>
      <c r="BJ53" s="1247">
        <v>0.96</v>
      </c>
      <c r="BK53" s="1154">
        <v>5600</v>
      </c>
      <c r="BL53" s="1248">
        <v>9</v>
      </c>
      <c r="BN53" s="933" t="s">
        <v>468</v>
      </c>
      <c r="BO53" s="1579" t="s">
        <v>469</v>
      </c>
      <c r="BP53" s="1853">
        <v>0.99323059988992835</v>
      </c>
      <c r="BQ53" s="1848">
        <v>1.0035443569553806</v>
      </c>
      <c r="BR53" s="2268">
        <v>1.0215000000000001</v>
      </c>
      <c r="BS53" s="1849"/>
      <c r="BT53" s="1850">
        <v>2014</v>
      </c>
      <c r="BU53" s="1162">
        <f t="shared" si="4"/>
        <v>1.0107999999999999</v>
      </c>
      <c r="BV53" s="1163"/>
      <c r="BW53" s="2139">
        <v>0.75</v>
      </c>
      <c r="BX53" s="1165">
        <v>0.75800000000000001</v>
      </c>
      <c r="BY53" s="1166">
        <v>1.145</v>
      </c>
      <c r="BZ53" s="1585"/>
      <c r="CA53" s="1561" t="s">
        <v>470</v>
      </c>
      <c r="CB53" s="933" t="s">
        <v>726</v>
      </c>
      <c r="CC53" s="1154">
        <v>36066</v>
      </c>
      <c r="CD53" s="1154">
        <v>34896</v>
      </c>
      <c r="CE53" s="1154">
        <v>36807</v>
      </c>
      <c r="CF53" s="1252">
        <v>35923</v>
      </c>
      <c r="CG53" s="1253">
        <v>0.87490000000000001</v>
      </c>
      <c r="CH53" s="1171"/>
      <c r="CI53" s="1254">
        <v>-884</v>
      </c>
      <c r="CJ53" s="1253">
        <v>-2.4E-2</v>
      </c>
      <c r="CL53" s="1575" t="s">
        <v>470</v>
      </c>
      <c r="CM53" s="933" t="s">
        <v>726</v>
      </c>
      <c r="CN53" s="1873" t="s">
        <v>4</v>
      </c>
      <c r="CO53" s="1874"/>
      <c r="CP53" s="1875">
        <v>591</v>
      </c>
      <c r="CQ53" s="1888">
        <v>1575368</v>
      </c>
      <c r="CR53" s="1888">
        <v>0</v>
      </c>
      <c r="CS53" s="1890">
        <v>1575368</v>
      </c>
      <c r="CT53" s="1891">
        <v>2665.6</v>
      </c>
      <c r="CU53" s="1892"/>
      <c r="CV53" s="1893" t="s">
        <v>4</v>
      </c>
      <c r="CW53" s="1894" t="s">
        <v>4</v>
      </c>
      <c r="CX53" s="1882" t="s">
        <v>4</v>
      </c>
      <c r="CY53" s="1883"/>
      <c r="CZ53" s="1884">
        <v>0.71899999999999997</v>
      </c>
      <c r="DA53" s="1895">
        <v>1</v>
      </c>
      <c r="DB53" s="1886"/>
      <c r="DC53" s="1882" t="s">
        <v>4</v>
      </c>
      <c r="DX53" s="2190" t="s">
        <v>390</v>
      </c>
      <c r="DY53" s="2171" t="s">
        <v>1100</v>
      </c>
      <c r="DZ53" s="2170" t="s">
        <v>8</v>
      </c>
      <c r="EA53" s="2172" t="s">
        <v>1426</v>
      </c>
      <c r="EB53" s="2162">
        <v>230</v>
      </c>
      <c r="EC53" s="2173"/>
      <c r="ED53" s="2174">
        <v>230</v>
      </c>
      <c r="EE53" s="2174">
        <v>10267</v>
      </c>
      <c r="EF53" s="2173"/>
      <c r="EG53" s="2175">
        <v>2.24018700691536E-2</v>
      </c>
      <c r="EH53" s="2173"/>
      <c r="EI53" s="2166">
        <v>0</v>
      </c>
      <c r="EJ53" s="2174"/>
      <c r="EK53" s="2174">
        <v>0</v>
      </c>
      <c r="EL53" s="2176"/>
      <c r="EM53" s="2177"/>
      <c r="EN53" s="2177"/>
      <c r="EO53" s="2178"/>
      <c r="ES53" s="2254" t="s">
        <v>456</v>
      </c>
      <c r="ET53" s="2255" t="s">
        <v>457</v>
      </c>
      <c r="EU53" s="2257">
        <v>0</v>
      </c>
    </row>
    <row r="54" spans="1:151" ht="15.75">
      <c r="A54" s="1220" t="s">
        <v>472</v>
      </c>
      <c r="B54" s="1221" t="s">
        <v>473</v>
      </c>
      <c r="C54" s="1117">
        <v>20283</v>
      </c>
      <c r="D54" s="1118">
        <v>31534</v>
      </c>
      <c r="E54" s="1222"/>
      <c r="F54" s="1222">
        <v>31534</v>
      </c>
      <c r="G54" s="1222"/>
      <c r="H54" s="1223">
        <v>31534</v>
      </c>
      <c r="K54" s="907" t="s">
        <v>472</v>
      </c>
      <c r="L54" s="908" t="s">
        <v>473</v>
      </c>
      <c r="M54" s="886">
        <v>18310102675</v>
      </c>
      <c r="N54" s="887">
        <v>338925870</v>
      </c>
      <c r="O54" s="888">
        <f t="shared" si="0"/>
        <v>17971176805</v>
      </c>
      <c r="P54" s="889">
        <v>2015</v>
      </c>
      <c r="Q54" s="882">
        <v>0.95450000000000002</v>
      </c>
      <c r="R54" s="891">
        <f t="shared" si="1"/>
        <v>18827843693</v>
      </c>
      <c r="S54" s="892">
        <f t="shared" si="2"/>
        <v>338925870</v>
      </c>
      <c r="T54" s="893">
        <v>415081222</v>
      </c>
      <c r="U54" s="893">
        <v>3970988646</v>
      </c>
      <c r="V54" s="891">
        <f t="shared" si="3"/>
        <v>23552839431</v>
      </c>
      <c r="X54" s="1561" t="s">
        <v>472</v>
      </c>
      <c r="Y54" s="1562" t="s">
        <v>473</v>
      </c>
      <c r="Z54" s="1807">
        <v>23552839431</v>
      </c>
      <c r="AA54" s="1247">
        <v>155919797.03321999</v>
      </c>
      <c r="AB54" s="1802">
        <v>33658302</v>
      </c>
      <c r="AC54" s="1802">
        <v>848798</v>
      </c>
      <c r="AD54" s="1808">
        <v>190426897.03321999</v>
      </c>
      <c r="AE54" s="1809">
        <v>31534</v>
      </c>
      <c r="AF54" s="1810">
        <v>6039</v>
      </c>
      <c r="AG54" s="1811">
        <v>0.98870000000000002</v>
      </c>
      <c r="AI54" s="1561" t="s">
        <v>472</v>
      </c>
      <c r="AJ54" s="933" t="s">
        <v>473</v>
      </c>
      <c r="AK54" s="1132">
        <v>190426897.03321999</v>
      </c>
      <c r="AL54" s="1133">
        <v>31534</v>
      </c>
      <c r="AM54" s="1242">
        <v>6039</v>
      </c>
      <c r="AN54" s="1236">
        <v>0.98870000000000002</v>
      </c>
      <c r="AO54" s="1234">
        <v>1.7682</v>
      </c>
      <c r="AP54" s="1235">
        <v>1.0872999999999999</v>
      </c>
      <c r="AQ54" s="1236">
        <v>1.1160000000000001</v>
      </c>
      <c r="AR54" s="1237" t="s">
        <v>4</v>
      </c>
      <c r="AS54" s="1272" t="s">
        <v>4</v>
      </c>
      <c r="AT54" s="1261" t="s">
        <v>4</v>
      </c>
      <c r="AU54" s="1240">
        <v>0</v>
      </c>
      <c r="AV54" s="1241" t="s">
        <v>4</v>
      </c>
      <c r="AW54" s="1242">
        <v>0</v>
      </c>
      <c r="BB54" s="1561" t="s">
        <v>472</v>
      </c>
      <c r="BC54" s="1562" t="s">
        <v>727</v>
      </c>
      <c r="BD54" s="1149">
        <v>23552839431</v>
      </c>
      <c r="BE54" s="1150">
        <v>573.83000000000004</v>
      </c>
      <c r="BF54" s="1245">
        <v>41044977</v>
      </c>
      <c r="BG54" s="1246">
        <v>1.7682</v>
      </c>
      <c r="BH54" s="1153"/>
      <c r="BI54" s="1154">
        <v>31534</v>
      </c>
      <c r="BJ54" s="1247">
        <v>54.95</v>
      </c>
      <c r="BK54" s="1154">
        <v>173146</v>
      </c>
      <c r="BL54" s="1248">
        <v>302</v>
      </c>
      <c r="BN54" s="933" t="s">
        <v>470</v>
      </c>
      <c r="BO54" s="1579" t="s">
        <v>471</v>
      </c>
      <c r="BP54" s="1848">
        <v>1.036358064516129</v>
      </c>
      <c r="BQ54" s="1848">
        <v>1.113475</v>
      </c>
      <c r="BR54" s="2266">
        <v>0.98459999999999992</v>
      </c>
      <c r="BS54" s="1849"/>
      <c r="BT54" s="2267">
        <v>2017</v>
      </c>
      <c r="BU54" s="1162">
        <f t="shared" si="4"/>
        <v>1.0362</v>
      </c>
      <c r="BV54" s="1163"/>
      <c r="BW54" s="2139">
        <v>0.73</v>
      </c>
      <c r="BX54" s="1165">
        <v>0.71899999999999997</v>
      </c>
      <c r="BY54" s="1166">
        <v>1.0861000000000001</v>
      </c>
      <c r="BZ54" s="1585"/>
      <c r="CA54" s="1561" t="s">
        <v>472</v>
      </c>
      <c r="CB54" s="933" t="s">
        <v>727</v>
      </c>
      <c r="CC54" s="1154">
        <v>42941</v>
      </c>
      <c r="CD54" s="1154">
        <v>45170</v>
      </c>
      <c r="CE54" s="1154">
        <v>45817</v>
      </c>
      <c r="CF54" s="1252">
        <v>44642.666666666664</v>
      </c>
      <c r="CG54" s="1253">
        <v>1.0872999999999999</v>
      </c>
      <c r="CH54" s="1171"/>
      <c r="CI54" s="1254">
        <v>-1174.3333333333358</v>
      </c>
      <c r="CJ54" s="1253">
        <v>-2.5600000000000001E-2</v>
      </c>
      <c r="CL54" s="1575" t="s">
        <v>472</v>
      </c>
      <c r="CM54" s="933" t="s">
        <v>727</v>
      </c>
      <c r="CN54" s="1873" t="s">
        <v>4</v>
      </c>
      <c r="CO54" s="1874"/>
      <c r="CP54" s="1875">
        <v>31534</v>
      </c>
      <c r="CQ54" s="1888">
        <v>44705205</v>
      </c>
      <c r="CR54" s="1888">
        <v>5794630</v>
      </c>
      <c r="CS54" s="1890">
        <v>50499835</v>
      </c>
      <c r="CT54" s="1891">
        <v>1601.44</v>
      </c>
      <c r="CU54" s="1892"/>
      <c r="CV54" s="1893" t="s">
        <v>4</v>
      </c>
      <c r="CW54" s="1894" t="s">
        <v>4</v>
      </c>
      <c r="CX54" s="1882" t="s">
        <v>4</v>
      </c>
      <c r="CY54" s="1883"/>
      <c r="CZ54" s="1884">
        <v>0.503</v>
      </c>
      <c r="DA54" s="1895" t="s">
        <v>4</v>
      </c>
      <c r="DB54" s="1886"/>
      <c r="DC54" s="1882" t="s">
        <v>4</v>
      </c>
      <c r="DX54" s="2159" t="s">
        <v>392</v>
      </c>
      <c r="DY54" s="2160" t="s">
        <v>392</v>
      </c>
      <c r="DZ54" s="2159" t="s">
        <v>901</v>
      </c>
      <c r="EA54" s="2161" t="s">
        <v>393</v>
      </c>
      <c r="EB54" s="2162">
        <v>3144</v>
      </c>
      <c r="EC54" s="2163"/>
      <c r="ED54" s="2164">
        <v>3144</v>
      </c>
      <c r="EE54" s="2164"/>
      <c r="EF54" s="2163"/>
      <c r="EG54" s="2165">
        <v>0.93432392273402676</v>
      </c>
      <c r="EH54" s="2163"/>
      <c r="EI54" s="2166">
        <v>457876</v>
      </c>
      <c r="EJ54" s="2164"/>
      <c r="EK54" s="2164">
        <v>427805</v>
      </c>
      <c r="EL54" s="2164">
        <v>457876</v>
      </c>
      <c r="EM54" s="2167">
        <v>0</v>
      </c>
      <c r="EN54" s="2167"/>
      <c r="EO54" s="2168"/>
      <c r="ES54" s="2254" t="s">
        <v>458</v>
      </c>
      <c r="ET54" s="2255" t="s">
        <v>459</v>
      </c>
      <c r="EU54" s="2257">
        <v>1108165</v>
      </c>
    </row>
    <row r="55" spans="1:151" ht="15.75">
      <c r="A55" s="1220" t="s">
        <v>474</v>
      </c>
      <c r="B55" s="1221" t="s">
        <v>475</v>
      </c>
      <c r="C55" s="1117">
        <v>3615</v>
      </c>
      <c r="D55" s="1118">
        <v>3963</v>
      </c>
      <c r="E55" s="1222"/>
      <c r="F55" s="1222">
        <v>3963</v>
      </c>
      <c r="G55" s="1222"/>
      <c r="H55" s="1223">
        <v>3963</v>
      </c>
      <c r="K55" s="907" t="s">
        <v>474</v>
      </c>
      <c r="L55" s="908" t="s">
        <v>475</v>
      </c>
      <c r="M55" s="886">
        <v>8572925189</v>
      </c>
      <c r="N55" s="887">
        <v>124604805</v>
      </c>
      <c r="O55" s="888">
        <f t="shared" si="0"/>
        <v>8448320384</v>
      </c>
      <c r="P55" s="889">
        <v>2016</v>
      </c>
      <c r="Q55" s="882">
        <v>1.0285</v>
      </c>
      <c r="R55" s="891">
        <f t="shared" si="1"/>
        <v>8214215249</v>
      </c>
      <c r="S55" s="892">
        <f t="shared" si="2"/>
        <v>124604805</v>
      </c>
      <c r="T55" s="893">
        <v>190214625</v>
      </c>
      <c r="U55" s="893">
        <v>490947293</v>
      </c>
      <c r="V55" s="891">
        <f t="shared" si="3"/>
        <v>9019981972</v>
      </c>
      <c r="X55" s="1561" t="s">
        <v>474</v>
      </c>
      <c r="Y55" s="1562" t="s">
        <v>475</v>
      </c>
      <c r="Z55" s="1807">
        <v>9019981972</v>
      </c>
      <c r="AA55" s="1247">
        <v>59712280.654639997</v>
      </c>
      <c r="AB55" s="1802">
        <v>11164424</v>
      </c>
      <c r="AC55" s="1802">
        <v>216423</v>
      </c>
      <c r="AD55" s="1808">
        <v>71093127.654639989</v>
      </c>
      <c r="AE55" s="1809">
        <v>3963</v>
      </c>
      <c r="AF55" s="1810">
        <v>17939</v>
      </c>
      <c r="AG55" s="1811">
        <v>2.9369999999999998</v>
      </c>
      <c r="AI55" s="1561" t="s">
        <v>474</v>
      </c>
      <c r="AJ55" s="933" t="s">
        <v>475</v>
      </c>
      <c r="AK55" s="1132">
        <v>71093127.654639989</v>
      </c>
      <c r="AL55" s="1133">
        <v>3963</v>
      </c>
      <c r="AM55" s="1242">
        <v>17939</v>
      </c>
      <c r="AN55" s="1236">
        <v>2.9369999999999998</v>
      </c>
      <c r="AO55" s="1234">
        <v>0.79179999999999995</v>
      </c>
      <c r="AP55" s="1235">
        <v>0.78320000000000001</v>
      </c>
      <c r="AQ55" s="1236">
        <v>1.6456</v>
      </c>
      <c r="AR55" s="1237" t="s">
        <v>4</v>
      </c>
      <c r="AS55" s="1272" t="s">
        <v>4</v>
      </c>
      <c r="AT55" s="1261" t="s">
        <v>4</v>
      </c>
      <c r="AU55" s="1240">
        <v>0</v>
      </c>
      <c r="AV55" s="1241" t="s">
        <v>4</v>
      </c>
      <c r="AW55" s="1242">
        <v>0</v>
      </c>
      <c r="BB55" s="1561" t="s">
        <v>474</v>
      </c>
      <c r="BC55" s="1562" t="s">
        <v>728</v>
      </c>
      <c r="BD55" s="1149">
        <v>9019981972</v>
      </c>
      <c r="BE55" s="1150">
        <v>490.75</v>
      </c>
      <c r="BF55" s="1245">
        <v>18379994</v>
      </c>
      <c r="BG55" s="1246">
        <v>0.79179999999999995</v>
      </c>
      <c r="BH55" s="1153"/>
      <c r="BI55" s="1154">
        <v>3963</v>
      </c>
      <c r="BJ55" s="1247">
        <v>8.08</v>
      </c>
      <c r="BK55" s="1154">
        <v>43099</v>
      </c>
      <c r="BL55" s="1248">
        <v>88</v>
      </c>
      <c r="BN55" s="933" t="s">
        <v>472</v>
      </c>
      <c r="BO55" s="1579" t="s">
        <v>473</v>
      </c>
      <c r="BP55" s="1848">
        <v>0.98452554744525544</v>
      </c>
      <c r="BQ55" s="1853">
        <v>0.95960474308300392</v>
      </c>
      <c r="BR55" s="2268">
        <v>0.94099999999999995</v>
      </c>
      <c r="BS55" s="1849"/>
      <c r="BT55" s="1850">
        <v>2015</v>
      </c>
      <c r="BU55" s="1162">
        <f t="shared" si="4"/>
        <v>0.95450000000000002</v>
      </c>
      <c r="BV55" s="1163"/>
      <c r="BW55" s="2139">
        <v>0.52749999999999997</v>
      </c>
      <c r="BX55" s="1165">
        <v>0.503</v>
      </c>
      <c r="BY55" s="1166">
        <v>0.75980000000000003</v>
      </c>
      <c r="BZ55" s="1585"/>
      <c r="CA55" s="1561" t="s">
        <v>474</v>
      </c>
      <c r="CB55" s="933" t="s">
        <v>728</v>
      </c>
      <c r="CC55" s="1154">
        <v>30928</v>
      </c>
      <c r="CD55" s="1154">
        <v>32411</v>
      </c>
      <c r="CE55" s="1154">
        <v>33134</v>
      </c>
      <c r="CF55" s="1252">
        <v>32157.666666666668</v>
      </c>
      <c r="CG55" s="1253">
        <v>0.78320000000000001</v>
      </c>
      <c r="CH55" s="1171"/>
      <c r="CI55" s="1254">
        <v>-976.33333333333212</v>
      </c>
      <c r="CJ55" s="1253">
        <v>-2.9499999999999998E-2</v>
      </c>
      <c r="CL55" s="1575" t="s">
        <v>474</v>
      </c>
      <c r="CM55" s="933" t="s">
        <v>728</v>
      </c>
      <c r="CN55" s="1873" t="s">
        <v>4</v>
      </c>
      <c r="CO55" s="1874"/>
      <c r="CP55" s="1875">
        <v>3963</v>
      </c>
      <c r="CQ55" s="1888">
        <v>6845726</v>
      </c>
      <c r="CR55" s="1888">
        <v>0</v>
      </c>
      <c r="CS55" s="1890">
        <v>6845726</v>
      </c>
      <c r="CT55" s="1891">
        <v>1727.41</v>
      </c>
      <c r="CU55" s="1892"/>
      <c r="CV55" s="1893" t="s">
        <v>4</v>
      </c>
      <c r="CW55" s="1894" t="s">
        <v>4</v>
      </c>
      <c r="CX55" s="1882" t="s">
        <v>4</v>
      </c>
      <c r="CY55" s="1883"/>
      <c r="CZ55" s="1884">
        <v>0.38100000000000001</v>
      </c>
      <c r="DA55" s="1895" t="s">
        <v>4</v>
      </c>
      <c r="DB55" s="1886"/>
      <c r="DC55" s="1882" t="s">
        <v>4</v>
      </c>
      <c r="DX55" s="2170" t="s">
        <v>392</v>
      </c>
      <c r="DY55" s="2171" t="s">
        <v>44</v>
      </c>
      <c r="DZ55" s="2170" t="s">
        <v>8</v>
      </c>
      <c r="EA55" s="2172" t="s">
        <v>45</v>
      </c>
      <c r="EB55" s="2162">
        <v>221</v>
      </c>
      <c r="EC55" s="2173"/>
      <c r="ED55" s="2174">
        <v>221</v>
      </c>
      <c r="EE55" s="2174">
        <v>3365</v>
      </c>
      <c r="EF55" s="2173"/>
      <c r="EG55" s="2175">
        <v>6.5676077265973257E-2</v>
      </c>
      <c r="EH55" s="2173"/>
      <c r="EI55" s="2166">
        <v>0</v>
      </c>
      <c r="EJ55" s="2174"/>
      <c r="EK55" s="2174">
        <v>30071</v>
      </c>
      <c r="EL55" s="2176"/>
      <c r="EM55" s="2177"/>
      <c r="EN55" s="2177"/>
      <c r="EO55" s="2178"/>
      <c r="ES55" s="2254" t="s">
        <v>91</v>
      </c>
      <c r="ET55" s="2255" t="s">
        <v>92</v>
      </c>
      <c r="EU55" s="2257">
        <v>1322468</v>
      </c>
    </row>
    <row r="56" spans="1:151" ht="15.75">
      <c r="A56" s="1220" t="s">
        <v>476</v>
      </c>
      <c r="B56" s="1221" t="s">
        <v>477</v>
      </c>
      <c r="C56" s="1117">
        <v>37317</v>
      </c>
      <c r="D56" s="1118">
        <v>39209</v>
      </c>
      <c r="E56" s="1222"/>
      <c r="F56" s="1222">
        <v>39209</v>
      </c>
      <c r="G56" s="1222"/>
      <c r="H56" s="1223">
        <v>39209</v>
      </c>
      <c r="K56" s="907" t="s">
        <v>476</v>
      </c>
      <c r="L56" s="908" t="s">
        <v>477</v>
      </c>
      <c r="M56" s="886">
        <v>12635088483</v>
      </c>
      <c r="N56" s="887">
        <v>235764800</v>
      </c>
      <c r="O56" s="888">
        <f t="shared" si="0"/>
        <v>12399323683</v>
      </c>
      <c r="P56" s="889">
        <v>2011</v>
      </c>
      <c r="Q56" s="882">
        <v>0.93610000000000004</v>
      </c>
      <c r="R56" s="891">
        <f t="shared" si="1"/>
        <v>13245725545</v>
      </c>
      <c r="S56" s="892">
        <f t="shared" si="2"/>
        <v>235764800</v>
      </c>
      <c r="T56" s="893">
        <v>376548004</v>
      </c>
      <c r="U56" s="893">
        <v>3271286916</v>
      </c>
      <c r="V56" s="891">
        <f t="shared" si="3"/>
        <v>17129325265</v>
      </c>
      <c r="X56" s="1561" t="s">
        <v>476</v>
      </c>
      <c r="Y56" s="1562" t="s">
        <v>477</v>
      </c>
      <c r="Z56" s="1807">
        <v>17129325265</v>
      </c>
      <c r="AA56" s="1247">
        <v>113396133.2543</v>
      </c>
      <c r="AB56" s="1802">
        <v>35694938</v>
      </c>
      <c r="AC56" s="1802">
        <v>562213</v>
      </c>
      <c r="AD56" s="1808">
        <v>149653284.2543</v>
      </c>
      <c r="AE56" s="1809">
        <v>39209</v>
      </c>
      <c r="AF56" s="1810">
        <v>3817</v>
      </c>
      <c r="AG56" s="1811">
        <v>0.62490000000000001</v>
      </c>
      <c r="AI56" s="1561" t="s">
        <v>476</v>
      </c>
      <c r="AJ56" s="933" t="s">
        <v>477</v>
      </c>
      <c r="AK56" s="1132">
        <v>149653284.2543</v>
      </c>
      <c r="AL56" s="1133">
        <v>39209</v>
      </c>
      <c r="AM56" s="1242">
        <v>3817</v>
      </c>
      <c r="AN56" s="1236">
        <v>0.62490000000000001</v>
      </c>
      <c r="AO56" s="1234">
        <v>0.9325</v>
      </c>
      <c r="AP56" s="1235">
        <v>0.87139999999999995</v>
      </c>
      <c r="AQ56" s="1236">
        <v>0.77899999999999991</v>
      </c>
      <c r="AR56" s="1237">
        <v>0.77899999999999991</v>
      </c>
      <c r="AS56" s="1272">
        <v>1480.4</v>
      </c>
      <c r="AT56" s="1261">
        <v>419.98</v>
      </c>
      <c r="AU56" s="1240">
        <v>16466996</v>
      </c>
      <c r="AV56" s="1241">
        <v>1</v>
      </c>
      <c r="AW56" s="1242">
        <v>16466996</v>
      </c>
      <c r="BB56" s="1561" t="s">
        <v>476</v>
      </c>
      <c r="BC56" s="1562" t="s">
        <v>729</v>
      </c>
      <c r="BD56" s="1149">
        <v>17129325265</v>
      </c>
      <c r="BE56" s="1150">
        <v>791.3</v>
      </c>
      <c r="BF56" s="1245">
        <v>21647068</v>
      </c>
      <c r="BG56" s="1246">
        <v>0.9325</v>
      </c>
      <c r="BH56" s="1153"/>
      <c r="BI56" s="1154">
        <v>39209</v>
      </c>
      <c r="BJ56" s="1247">
        <v>49.55</v>
      </c>
      <c r="BK56" s="1154">
        <v>189045</v>
      </c>
      <c r="BL56" s="1248">
        <v>239</v>
      </c>
      <c r="BN56" s="933" t="s">
        <v>474</v>
      </c>
      <c r="BO56" s="1579" t="s">
        <v>475</v>
      </c>
      <c r="BP56" s="1848">
        <v>1.4044794007490637</v>
      </c>
      <c r="BQ56" s="1848">
        <v>1.0526315789473684</v>
      </c>
      <c r="BR56" s="2268">
        <v>1.0165</v>
      </c>
      <c r="BS56" s="1849"/>
      <c r="BT56" s="1850">
        <v>2016</v>
      </c>
      <c r="BU56" s="1162">
        <f t="shared" si="4"/>
        <v>1.0931999999999999</v>
      </c>
      <c r="BV56" s="1163"/>
      <c r="BW56" s="2139">
        <v>0.37</v>
      </c>
      <c r="BX56" s="1165">
        <v>0.38100000000000001</v>
      </c>
      <c r="BY56" s="1166">
        <v>0.57550000000000001</v>
      </c>
      <c r="BZ56" s="1585"/>
      <c r="CA56" s="1561" t="s">
        <v>476</v>
      </c>
      <c r="CB56" s="933" t="s">
        <v>729</v>
      </c>
      <c r="CC56" s="1154">
        <v>34722</v>
      </c>
      <c r="CD56" s="1154">
        <v>36015</v>
      </c>
      <c r="CE56" s="1154">
        <v>36604</v>
      </c>
      <c r="CF56" s="1252">
        <v>35780.333333333336</v>
      </c>
      <c r="CG56" s="1253">
        <v>0.87139999999999995</v>
      </c>
      <c r="CH56" s="1171"/>
      <c r="CI56" s="1254">
        <v>-823.66666666666424</v>
      </c>
      <c r="CJ56" s="1253">
        <v>-2.2499999999999999E-2</v>
      </c>
      <c r="CL56" s="1575" t="s">
        <v>476</v>
      </c>
      <c r="CM56" s="933" t="s">
        <v>729</v>
      </c>
      <c r="CN56" s="1873">
        <v>0.77899999999999991</v>
      </c>
      <c r="CO56" s="1874"/>
      <c r="CP56" s="1875">
        <v>39209</v>
      </c>
      <c r="CQ56" s="1888">
        <v>56842825</v>
      </c>
      <c r="CR56" s="1888">
        <v>0</v>
      </c>
      <c r="CS56" s="1890">
        <v>56842825</v>
      </c>
      <c r="CT56" s="1891">
        <v>1449.74</v>
      </c>
      <c r="CU56" s="1892"/>
      <c r="CV56" s="1893">
        <v>1480.4</v>
      </c>
      <c r="CW56" s="1894">
        <v>419.98</v>
      </c>
      <c r="CX56" s="1882">
        <v>0.97899999999999998</v>
      </c>
      <c r="CY56" s="1883"/>
      <c r="CZ56" s="1884">
        <v>0.73</v>
      </c>
      <c r="DA56" s="1895">
        <v>1</v>
      </c>
      <c r="DB56" s="1886"/>
      <c r="DC56" s="1882">
        <v>1</v>
      </c>
      <c r="DX56" s="2170" t="s">
        <v>394</v>
      </c>
      <c r="DY56" s="2171" t="s">
        <v>394</v>
      </c>
      <c r="DZ56" s="2170" t="s">
        <v>901</v>
      </c>
      <c r="EA56" s="2172" t="s">
        <v>395</v>
      </c>
      <c r="EB56" s="2162">
        <v>1962</v>
      </c>
      <c r="EC56" s="2173"/>
      <c r="ED56" s="2174">
        <v>1962</v>
      </c>
      <c r="EE56" s="2174">
        <v>1962</v>
      </c>
      <c r="EF56" s="2173"/>
      <c r="EG56" s="2175">
        <v>1</v>
      </c>
      <c r="EH56" s="2173"/>
      <c r="EI56" s="2166">
        <v>447061</v>
      </c>
      <c r="EJ56" s="2174"/>
      <c r="EK56" s="2174">
        <v>447061</v>
      </c>
      <c r="EL56" s="2174">
        <v>447061</v>
      </c>
      <c r="EM56" s="2177">
        <v>0</v>
      </c>
      <c r="EN56" s="2177"/>
      <c r="EO56" s="2178"/>
      <c r="ES56" s="2254" t="s">
        <v>93</v>
      </c>
      <c r="ET56" s="2255" t="s">
        <v>94</v>
      </c>
      <c r="EU56" s="2257">
        <v>378318</v>
      </c>
    </row>
    <row r="57" spans="1:151" ht="15.75">
      <c r="A57" s="1220" t="s">
        <v>478</v>
      </c>
      <c r="B57" s="1221" t="s">
        <v>479</v>
      </c>
      <c r="C57" s="1117">
        <v>1069</v>
      </c>
      <c r="D57" s="1118">
        <v>1069</v>
      </c>
      <c r="E57" s="1222"/>
      <c r="F57" s="1222">
        <v>1069</v>
      </c>
      <c r="G57" s="1222"/>
      <c r="H57" s="1223">
        <v>1069</v>
      </c>
      <c r="K57" s="907" t="s">
        <v>478</v>
      </c>
      <c r="L57" s="908" t="s">
        <v>479</v>
      </c>
      <c r="M57" s="886">
        <v>662149105</v>
      </c>
      <c r="N57" s="887">
        <v>103064816</v>
      </c>
      <c r="O57" s="888">
        <f t="shared" si="0"/>
        <v>559084289</v>
      </c>
      <c r="P57" s="889">
        <v>2014</v>
      </c>
      <c r="Q57" s="882">
        <v>0.9577</v>
      </c>
      <c r="R57" s="891">
        <f t="shared" si="1"/>
        <v>583778103</v>
      </c>
      <c r="S57" s="892">
        <f t="shared" si="2"/>
        <v>103064816</v>
      </c>
      <c r="T57" s="893">
        <v>46650943</v>
      </c>
      <c r="U57" s="893">
        <v>148942927</v>
      </c>
      <c r="V57" s="891">
        <f t="shared" si="3"/>
        <v>882436789</v>
      </c>
      <c r="X57" s="1561" t="s">
        <v>478</v>
      </c>
      <c r="Y57" s="1562" t="s">
        <v>479</v>
      </c>
      <c r="Z57" s="1807">
        <v>882436789</v>
      </c>
      <c r="AA57" s="1247">
        <v>5841731.54318</v>
      </c>
      <c r="AB57" s="1802">
        <v>1599996</v>
      </c>
      <c r="AC57" s="1802">
        <v>72216</v>
      </c>
      <c r="AD57" s="1808">
        <v>7513943.54318</v>
      </c>
      <c r="AE57" s="1809">
        <v>1069</v>
      </c>
      <c r="AF57" s="1810">
        <v>7029</v>
      </c>
      <c r="AG57" s="1811">
        <v>1.1508</v>
      </c>
      <c r="AI57" s="1561" t="s">
        <v>478</v>
      </c>
      <c r="AJ57" s="933" t="s">
        <v>479</v>
      </c>
      <c r="AK57" s="1132">
        <v>7513943.54318</v>
      </c>
      <c r="AL57" s="1133">
        <v>1069</v>
      </c>
      <c r="AM57" s="1242">
        <v>7029</v>
      </c>
      <c r="AN57" s="1236">
        <v>1.1508</v>
      </c>
      <c r="AO57" s="1234">
        <v>8.0799999999999997E-2</v>
      </c>
      <c r="AP57" s="1235">
        <v>0.88880000000000003</v>
      </c>
      <c r="AQ57" s="1236">
        <v>0.91280000000000006</v>
      </c>
      <c r="AR57" s="1237">
        <v>0.91280000000000006</v>
      </c>
      <c r="AS57" s="1272">
        <v>1734.67</v>
      </c>
      <c r="AT57" s="1261">
        <v>165.71000000000004</v>
      </c>
      <c r="AU57" s="1240">
        <v>177144</v>
      </c>
      <c r="AV57" s="1241">
        <v>1</v>
      </c>
      <c r="AW57" s="1242">
        <v>177144</v>
      </c>
      <c r="BB57" s="1561" t="s">
        <v>478</v>
      </c>
      <c r="BC57" s="1562" t="s">
        <v>730</v>
      </c>
      <c r="BD57" s="1149">
        <v>882436789</v>
      </c>
      <c r="BE57" s="1150">
        <v>470.71</v>
      </c>
      <c r="BF57" s="1245">
        <v>1874693</v>
      </c>
      <c r="BG57" s="1246">
        <v>8.0799999999999997E-2</v>
      </c>
      <c r="BH57" s="1153"/>
      <c r="BI57" s="1154">
        <v>1069</v>
      </c>
      <c r="BJ57" s="1247">
        <v>2.27</v>
      </c>
      <c r="BK57" s="1154">
        <v>10130</v>
      </c>
      <c r="BL57" s="1248">
        <v>22</v>
      </c>
      <c r="BN57" s="933" t="s">
        <v>476</v>
      </c>
      <c r="BO57" s="1579" t="s">
        <v>477</v>
      </c>
      <c r="BP57" s="1848">
        <v>0.97519256505576213</v>
      </c>
      <c r="BQ57" s="1848">
        <v>0.95736363636363653</v>
      </c>
      <c r="BR57" s="2268">
        <v>0.90879999999999994</v>
      </c>
      <c r="BS57" s="1849"/>
      <c r="BT57" s="1850">
        <v>2011</v>
      </c>
      <c r="BU57" s="1162">
        <f t="shared" si="4"/>
        <v>0.93610000000000004</v>
      </c>
      <c r="BV57" s="1163"/>
      <c r="BW57" s="2139">
        <v>0.78</v>
      </c>
      <c r="BX57" s="1165">
        <v>0.73</v>
      </c>
      <c r="BY57" s="1166">
        <v>1.1027</v>
      </c>
      <c r="BZ57" s="1585"/>
      <c r="CA57" s="1561" t="s">
        <v>478</v>
      </c>
      <c r="CB57" s="933" t="s">
        <v>730</v>
      </c>
      <c r="CC57" s="1154">
        <v>36526</v>
      </c>
      <c r="CD57" s="1154">
        <v>35922</v>
      </c>
      <c r="CE57" s="1154">
        <v>37039</v>
      </c>
      <c r="CF57" s="1252">
        <v>36495.666666666664</v>
      </c>
      <c r="CG57" s="1253">
        <v>0.88880000000000003</v>
      </c>
      <c r="CH57" s="1171"/>
      <c r="CI57" s="1254">
        <v>-543.33333333333576</v>
      </c>
      <c r="CJ57" s="1253">
        <v>-1.47E-2</v>
      </c>
      <c r="CL57" s="1575" t="s">
        <v>478</v>
      </c>
      <c r="CM57" s="933" t="s">
        <v>730</v>
      </c>
      <c r="CN57" s="1873">
        <v>0.91280000000000006</v>
      </c>
      <c r="CO57" s="1874"/>
      <c r="CP57" s="1875">
        <v>1069</v>
      </c>
      <c r="CQ57" s="1888">
        <v>1801988</v>
      </c>
      <c r="CR57" s="1888">
        <v>0</v>
      </c>
      <c r="CS57" s="1890">
        <v>1801988</v>
      </c>
      <c r="CT57" s="1891">
        <v>1685.68</v>
      </c>
      <c r="CU57" s="1892"/>
      <c r="CV57" s="1893">
        <v>1734.67</v>
      </c>
      <c r="CW57" s="1894">
        <v>165.71000000000004</v>
      </c>
      <c r="CX57" s="1882">
        <v>0.97199999999999998</v>
      </c>
      <c r="CY57" s="1883"/>
      <c r="CZ57" s="1884">
        <v>0.80400000000000005</v>
      </c>
      <c r="DA57" s="1895">
        <v>1</v>
      </c>
      <c r="DB57" s="1886"/>
      <c r="DC57" s="1882">
        <v>1</v>
      </c>
      <c r="DX57" s="2170" t="s">
        <v>396</v>
      </c>
      <c r="DY57" s="2171" t="s">
        <v>396</v>
      </c>
      <c r="DZ57" s="2170" t="s">
        <v>901</v>
      </c>
      <c r="EA57" s="2172" t="s">
        <v>397</v>
      </c>
      <c r="EB57" s="2162">
        <v>1280</v>
      </c>
      <c r="EC57" s="2173"/>
      <c r="ED57" s="2174">
        <v>1280</v>
      </c>
      <c r="EE57" s="2174">
        <v>1280</v>
      </c>
      <c r="EF57" s="2173"/>
      <c r="EG57" s="2175">
        <v>1</v>
      </c>
      <c r="EH57" s="2173"/>
      <c r="EI57" s="2166">
        <v>0</v>
      </c>
      <c r="EJ57" s="2174"/>
      <c r="EK57" s="2174">
        <v>0</v>
      </c>
      <c r="EL57" s="2174">
        <v>0</v>
      </c>
      <c r="EM57" s="2177">
        <v>0</v>
      </c>
      <c r="EN57" s="2177"/>
      <c r="EO57" s="2178"/>
      <c r="ES57" s="2254" t="s">
        <v>460</v>
      </c>
      <c r="ET57" s="2255" t="s">
        <v>461</v>
      </c>
      <c r="EU57" s="2257">
        <v>11969629</v>
      </c>
    </row>
    <row r="58" spans="1:151" ht="15.75">
      <c r="A58" s="1220" t="s">
        <v>480</v>
      </c>
      <c r="B58" s="1221" t="s">
        <v>481</v>
      </c>
      <c r="C58" s="1117">
        <v>9868</v>
      </c>
      <c r="D58" s="1118">
        <v>10064</v>
      </c>
      <c r="E58" s="1222"/>
      <c r="F58" s="1222">
        <v>10064</v>
      </c>
      <c r="G58" s="1222"/>
      <c r="H58" s="1223">
        <v>10064</v>
      </c>
      <c r="K58" s="907" t="s">
        <v>480</v>
      </c>
      <c r="L58" s="908" t="s">
        <v>481</v>
      </c>
      <c r="M58" s="886">
        <v>3803768042</v>
      </c>
      <c r="N58" s="887">
        <v>42090000</v>
      </c>
      <c r="O58" s="888">
        <f t="shared" si="0"/>
        <v>3761678042</v>
      </c>
      <c r="P58" s="889">
        <v>2013</v>
      </c>
      <c r="Q58" s="882">
        <v>0.97599999999999998</v>
      </c>
      <c r="R58" s="891">
        <f t="shared" si="1"/>
        <v>3854178322</v>
      </c>
      <c r="S58" s="892">
        <f t="shared" si="2"/>
        <v>42090000</v>
      </c>
      <c r="T58" s="893">
        <v>130019424</v>
      </c>
      <c r="U58" s="893">
        <v>1378099359</v>
      </c>
      <c r="V58" s="891">
        <f t="shared" si="3"/>
        <v>5404387105</v>
      </c>
      <c r="X58" s="1561" t="s">
        <v>480</v>
      </c>
      <c r="Y58" s="1562" t="s">
        <v>481</v>
      </c>
      <c r="Z58" s="1807">
        <v>5404387105</v>
      </c>
      <c r="AA58" s="1247">
        <v>35777042.6351</v>
      </c>
      <c r="AB58" s="1802">
        <v>13043670</v>
      </c>
      <c r="AC58" s="1802">
        <v>160068</v>
      </c>
      <c r="AD58" s="1808">
        <v>48980780.6351</v>
      </c>
      <c r="AE58" s="1809">
        <v>10064</v>
      </c>
      <c r="AF58" s="1810">
        <v>4867</v>
      </c>
      <c r="AG58" s="1811">
        <v>0.79679999999999995</v>
      </c>
      <c r="AI58" s="1561" t="s">
        <v>480</v>
      </c>
      <c r="AJ58" s="933" t="s">
        <v>481</v>
      </c>
      <c r="AK58" s="1132">
        <v>48980780.6351</v>
      </c>
      <c r="AL58" s="1133">
        <v>10064</v>
      </c>
      <c r="AM58" s="1242">
        <v>4867</v>
      </c>
      <c r="AN58" s="1236">
        <v>0.79679999999999995</v>
      </c>
      <c r="AO58" s="1234">
        <v>0.91320000000000001</v>
      </c>
      <c r="AP58" s="1235">
        <v>0.88100000000000001</v>
      </c>
      <c r="AQ58" s="1236">
        <v>0.85050000000000003</v>
      </c>
      <c r="AR58" s="1237">
        <v>0.85050000000000003</v>
      </c>
      <c r="AS58" s="1272">
        <v>1616.27</v>
      </c>
      <c r="AT58" s="1261">
        <v>284.11000000000013</v>
      </c>
      <c r="AU58" s="1240">
        <v>2859283</v>
      </c>
      <c r="AV58" s="1241">
        <v>1</v>
      </c>
      <c r="AW58" s="1242">
        <v>2859283</v>
      </c>
      <c r="BB58" s="1561" t="s">
        <v>480</v>
      </c>
      <c r="BC58" s="1562" t="s">
        <v>731</v>
      </c>
      <c r="BD58" s="1149">
        <v>5404387105</v>
      </c>
      <c r="BE58" s="1150">
        <v>254.96</v>
      </c>
      <c r="BF58" s="1245">
        <v>21197000</v>
      </c>
      <c r="BG58" s="1246">
        <v>0.91320000000000001</v>
      </c>
      <c r="BH58" s="1153"/>
      <c r="BI58" s="1154">
        <v>10064</v>
      </c>
      <c r="BJ58" s="1247">
        <v>39.47</v>
      </c>
      <c r="BK58" s="1154">
        <v>59227</v>
      </c>
      <c r="BL58" s="1248">
        <v>232</v>
      </c>
      <c r="BN58" s="933" t="s">
        <v>478</v>
      </c>
      <c r="BO58" s="1579" t="s">
        <v>479</v>
      </c>
      <c r="BP58" s="1853">
        <v>0.92866666666666675</v>
      </c>
      <c r="BQ58" s="1848">
        <v>0.97299500000000005</v>
      </c>
      <c r="BR58" s="2268">
        <v>0.95709999999999995</v>
      </c>
      <c r="BS58" s="1849"/>
      <c r="BT58" s="1850">
        <v>2014</v>
      </c>
      <c r="BU58" s="1162">
        <f t="shared" si="4"/>
        <v>0.9577</v>
      </c>
      <c r="BV58" s="1163"/>
      <c r="BW58" s="2139">
        <v>0.84</v>
      </c>
      <c r="BX58" s="1165">
        <v>0.80400000000000005</v>
      </c>
      <c r="BY58" s="1166">
        <v>1.2144999999999999</v>
      </c>
      <c r="BZ58" s="1585"/>
      <c r="CA58" s="1561" t="s">
        <v>480</v>
      </c>
      <c r="CB58" s="933" t="s">
        <v>731</v>
      </c>
      <c r="CC58" s="1154">
        <v>34522</v>
      </c>
      <c r="CD58" s="1154">
        <v>36656</v>
      </c>
      <c r="CE58" s="1154">
        <v>37346</v>
      </c>
      <c r="CF58" s="1252">
        <v>36174.666666666664</v>
      </c>
      <c r="CG58" s="1253">
        <v>0.88100000000000001</v>
      </c>
      <c r="CH58" s="1171"/>
      <c r="CI58" s="1254">
        <v>-1171.3333333333358</v>
      </c>
      <c r="CJ58" s="1253">
        <v>-3.1399999999999997E-2</v>
      </c>
      <c r="CL58" s="1575" t="s">
        <v>480</v>
      </c>
      <c r="CM58" s="933" t="s">
        <v>731</v>
      </c>
      <c r="CN58" s="1873">
        <v>0.85050000000000003</v>
      </c>
      <c r="CO58" s="1874"/>
      <c r="CP58" s="1875">
        <v>10064</v>
      </c>
      <c r="CQ58" s="1888">
        <v>16904278</v>
      </c>
      <c r="CR58" s="1888">
        <v>0</v>
      </c>
      <c r="CS58" s="1890">
        <v>16904278</v>
      </c>
      <c r="CT58" s="1891">
        <v>1679.68</v>
      </c>
      <c r="CU58" s="1892"/>
      <c r="CV58" s="1893">
        <v>1616.27</v>
      </c>
      <c r="CW58" s="1894">
        <v>284.11000000000013</v>
      </c>
      <c r="CX58" s="1882">
        <v>1</v>
      </c>
      <c r="CY58" s="1883"/>
      <c r="CZ58" s="1884">
        <v>0.77600000000000002</v>
      </c>
      <c r="DA58" s="1895">
        <v>1</v>
      </c>
      <c r="DB58" s="1886"/>
      <c r="DC58" s="1882">
        <v>1</v>
      </c>
      <c r="DX58" s="2159" t="s">
        <v>398</v>
      </c>
      <c r="DY58" s="2160" t="s">
        <v>398</v>
      </c>
      <c r="DZ58" s="2159" t="s">
        <v>901</v>
      </c>
      <c r="EA58" s="2161" t="s">
        <v>399</v>
      </c>
      <c r="EB58" s="2162">
        <v>14369</v>
      </c>
      <c r="EC58" s="2163"/>
      <c r="ED58" s="2164">
        <v>14369</v>
      </c>
      <c r="EE58" s="2164"/>
      <c r="EF58" s="2163"/>
      <c r="EG58" s="2165">
        <v>0.93615219232523295</v>
      </c>
      <c r="EH58" s="2163"/>
      <c r="EI58" s="2166">
        <v>5542063</v>
      </c>
      <c r="EJ58" s="2164"/>
      <c r="EK58" s="2164">
        <v>5188214</v>
      </c>
      <c r="EL58" s="2164">
        <v>5542063</v>
      </c>
      <c r="EM58" s="2167">
        <v>0</v>
      </c>
      <c r="EN58" s="2167"/>
      <c r="EO58" s="2168"/>
      <c r="ES58" s="2254" t="s">
        <v>462</v>
      </c>
      <c r="ET58" s="2255" t="s">
        <v>463</v>
      </c>
      <c r="EU58" s="2257">
        <v>0</v>
      </c>
    </row>
    <row r="59" spans="1:151" ht="15.75">
      <c r="A59" s="1220" t="s">
        <v>482</v>
      </c>
      <c r="B59" s="1221" t="s">
        <v>483</v>
      </c>
      <c r="C59" s="1117">
        <v>8506</v>
      </c>
      <c r="D59" s="1118">
        <v>8730</v>
      </c>
      <c r="E59" s="1222"/>
      <c r="F59" s="1222">
        <v>8730</v>
      </c>
      <c r="G59" s="1222"/>
      <c r="H59" s="1223">
        <v>8730</v>
      </c>
      <c r="K59" s="907" t="s">
        <v>482</v>
      </c>
      <c r="L59" s="908" t="s">
        <v>483</v>
      </c>
      <c r="M59" s="886">
        <v>2700473550</v>
      </c>
      <c r="N59" s="887">
        <v>192971265</v>
      </c>
      <c r="O59" s="888">
        <f t="shared" si="0"/>
        <v>2507502285</v>
      </c>
      <c r="P59" s="889">
        <v>2017</v>
      </c>
      <c r="Q59" s="882">
        <v>0.99360000000000004</v>
      </c>
      <c r="R59" s="891">
        <f t="shared" si="1"/>
        <v>2523653668</v>
      </c>
      <c r="S59" s="892">
        <f t="shared" si="2"/>
        <v>192971265</v>
      </c>
      <c r="T59" s="893">
        <v>106216004</v>
      </c>
      <c r="U59" s="893">
        <v>1277678551</v>
      </c>
      <c r="V59" s="891">
        <f t="shared" si="3"/>
        <v>4100519488</v>
      </c>
      <c r="X59" s="1561" t="s">
        <v>482</v>
      </c>
      <c r="Y59" s="1562" t="s">
        <v>483</v>
      </c>
      <c r="Z59" s="1807">
        <v>4100519488</v>
      </c>
      <c r="AA59" s="1247">
        <v>27145439.010559998</v>
      </c>
      <c r="AB59" s="1802">
        <v>9877016</v>
      </c>
      <c r="AC59" s="1802">
        <v>287932</v>
      </c>
      <c r="AD59" s="1808">
        <v>37310387.010559998</v>
      </c>
      <c r="AE59" s="1809">
        <v>8730</v>
      </c>
      <c r="AF59" s="1810">
        <v>4274</v>
      </c>
      <c r="AG59" s="1811">
        <v>0.69969999999999999</v>
      </c>
      <c r="AI59" s="1561" t="s">
        <v>482</v>
      </c>
      <c r="AJ59" s="933" t="s">
        <v>483</v>
      </c>
      <c r="AK59" s="1132">
        <v>37310387.010559998</v>
      </c>
      <c r="AL59" s="1133">
        <v>8730</v>
      </c>
      <c r="AM59" s="1242">
        <v>4274</v>
      </c>
      <c r="AN59" s="1236">
        <v>0.69969999999999999</v>
      </c>
      <c r="AO59" s="1234">
        <v>0.441</v>
      </c>
      <c r="AP59" s="1235">
        <v>0.91279999999999994</v>
      </c>
      <c r="AQ59" s="1236">
        <v>0.78039999999999998</v>
      </c>
      <c r="AR59" s="1237">
        <v>0.78039999999999998</v>
      </c>
      <c r="AS59" s="1272">
        <v>1483.06</v>
      </c>
      <c r="AT59" s="1261">
        <v>417.32000000000016</v>
      </c>
      <c r="AU59" s="1240">
        <v>3643204</v>
      </c>
      <c r="AV59" s="1241">
        <v>1</v>
      </c>
      <c r="AW59" s="1242">
        <v>3643204</v>
      </c>
      <c r="BB59" s="1561" t="s">
        <v>482</v>
      </c>
      <c r="BC59" s="1562" t="s">
        <v>732</v>
      </c>
      <c r="BD59" s="1149">
        <v>4100519488</v>
      </c>
      <c r="BE59" s="1150">
        <v>400.59</v>
      </c>
      <c r="BF59" s="1245">
        <v>10236200</v>
      </c>
      <c r="BG59" s="1246">
        <v>0.441</v>
      </c>
      <c r="BH59" s="1153"/>
      <c r="BI59" s="1154">
        <v>8730</v>
      </c>
      <c r="BJ59" s="1247">
        <v>21.79</v>
      </c>
      <c r="BK59" s="1154">
        <v>57779</v>
      </c>
      <c r="BL59" s="1248">
        <v>144</v>
      </c>
      <c r="BN59" s="933" t="s">
        <v>480</v>
      </c>
      <c r="BO59" s="1579" t="s">
        <v>481</v>
      </c>
      <c r="BP59" s="1848">
        <v>0.99019607843137269</v>
      </c>
      <c r="BQ59" s="1848">
        <v>0.97859649122807013</v>
      </c>
      <c r="BR59" s="2268">
        <v>0.96950000000000003</v>
      </c>
      <c r="BS59" s="1849"/>
      <c r="BT59" s="1850">
        <v>2013</v>
      </c>
      <c r="BU59" s="1162">
        <f t="shared" si="4"/>
        <v>0.97599999999999998</v>
      </c>
      <c r="BV59" s="1163"/>
      <c r="BW59" s="2139">
        <v>0.79500000000000004</v>
      </c>
      <c r="BX59" s="1165">
        <v>0.77600000000000002</v>
      </c>
      <c r="BY59" s="1166">
        <v>1.1721999999999999</v>
      </c>
      <c r="BZ59" s="1585"/>
      <c r="CA59" s="1561" t="s">
        <v>482</v>
      </c>
      <c r="CB59" s="933" t="s">
        <v>732</v>
      </c>
      <c r="CC59" s="1154">
        <v>36470</v>
      </c>
      <c r="CD59" s="1154">
        <v>37410</v>
      </c>
      <c r="CE59" s="1154">
        <v>38559</v>
      </c>
      <c r="CF59" s="1252">
        <v>37479.666666666664</v>
      </c>
      <c r="CG59" s="1253">
        <v>0.91279999999999994</v>
      </c>
      <c r="CH59" s="1171"/>
      <c r="CI59" s="1254">
        <v>-1079.3333333333358</v>
      </c>
      <c r="CJ59" s="1253">
        <v>-2.8000000000000001E-2</v>
      </c>
      <c r="CL59" s="1575" t="s">
        <v>482</v>
      </c>
      <c r="CM59" s="933" t="s">
        <v>732</v>
      </c>
      <c r="CN59" s="1873">
        <v>0.78039999999999998</v>
      </c>
      <c r="CO59" s="1874"/>
      <c r="CP59" s="1875">
        <v>8730</v>
      </c>
      <c r="CQ59" s="1888">
        <v>10100000</v>
      </c>
      <c r="CR59" s="1888">
        <v>0</v>
      </c>
      <c r="CS59" s="1890">
        <v>10100000</v>
      </c>
      <c r="CT59" s="1891">
        <v>1156.93</v>
      </c>
      <c r="CU59" s="1892"/>
      <c r="CV59" s="1893">
        <v>1483.06</v>
      </c>
      <c r="CW59" s="1894">
        <v>417.32000000000016</v>
      </c>
      <c r="CX59" s="1882">
        <v>0.78</v>
      </c>
      <c r="CY59" s="1883"/>
      <c r="CZ59" s="1884">
        <v>0.83</v>
      </c>
      <c r="DA59" s="1895">
        <v>1</v>
      </c>
      <c r="DB59" s="1886"/>
      <c r="DC59" s="1882">
        <v>1</v>
      </c>
      <c r="DX59" s="2190" t="s">
        <v>398</v>
      </c>
      <c r="DY59" s="2171" t="s">
        <v>1102</v>
      </c>
      <c r="DZ59" s="2170" t="s">
        <v>8</v>
      </c>
      <c r="EA59" s="2172" t="s">
        <v>1427</v>
      </c>
      <c r="EB59" s="2162">
        <v>980</v>
      </c>
      <c r="EC59" s="2173"/>
      <c r="ED59" s="2174">
        <v>980</v>
      </c>
      <c r="EE59" s="2174">
        <v>15349</v>
      </c>
      <c r="EF59" s="2173"/>
      <c r="EG59" s="2175">
        <v>6.3847807674767082E-2</v>
      </c>
      <c r="EH59" s="2173"/>
      <c r="EI59" s="2166">
        <v>0</v>
      </c>
      <c r="EJ59" s="2174"/>
      <c r="EK59" s="2174">
        <v>353849</v>
      </c>
      <c r="EL59" s="2174"/>
      <c r="EM59" s="2177"/>
      <c r="EN59" s="2177"/>
      <c r="EO59" s="2178"/>
      <c r="ES59" s="2254" t="s">
        <v>464</v>
      </c>
      <c r="ET59" s="2255" t="s">
        <v>465</v>
      </c>
      <c r="EU59" s="2257">
        <v>0</v>
      </c>
    </row>
    <row r="60" spans="1:151" ht="15.75">
      <c r="A60" s="1220" t="s">
        <v>484</v>
      </c>
      <c r="B60" s="1221" t="s">
        <v>485</v>
      </c>
      <c r="C60" s="1117">
        <v>11443</v>
      </c>
      <c r="D60" s="1118">
        <v>13656</v>
      </c>
      <c r="E60" s="1222"/>
      <c r="F60" s="1222">
        <v>13656</v>
      </c>
      <c r="G60" s="1222"/>
      <c r="H60" s="1223">
        <v>13656</v>
      </c>
      <c r="K60" s="907" t="s">
        <v>484</v>
      </c>
      <c r="L60" s="908" t="s">
        <v>485</v>
      </c>
      <c r="M60" s="886">
        <v>7165298691</v>
      </c>
      <c r="N60" s="887">
        <v>157187552</v>
      </c>
      <c r="O60" s="888">
        <f t="shared" si="0"/>
        <v>7008111139</v>
      </c>
      <c r="P60" s="889">
        <v>2015</v>
      </c>
      <c r="Q60" s="882">
        <v>0.93130000000000002</v>
      </c>
      <c r="R60" s="891">
        <f t="shared" si="1"/>
        <v>7525084440</v>
      </c>
      <c r="S60" s="892">
        <f t="shared" si="2"/>
        <v>157187552</v>
      </c>
      <c r="T60" s="893">
        <v>419846478</v>
      </c>
      <c r="U60" s="893">
        <v>1515267022</v>
      </c>
      <c r="V60" s="891">
        <f t="shared" si="3"/>
        <v>9617385492</v>
      </c>
      <c r="X60" s="1561" t="s">
        <v>484</v>
      </c>
      <c r="Y60" s="1562" t="s">
        <v>485</v>
      </c>
      <c r="Z60" s="1807">
        <v>9617385492</v>
      </c>
      <c r="AA60" s="1247">
        <v>63667091.957039997</v>
      </c>
      <c r="AB60" s="1802">
        <v>16844534</v>
      </c>
      <c r="AC60" s="1802">
        <v>282944</v>
      </c>
      <c r="AD60" s="1808">
        <v>80794569.957039997</v>
      </c>
      <c r="AE60" s="1809">
        <v>13656</v>
      </c>
      <c r="AF60" s="1810">
        <v>5916</v>
      </c>
      <c r="AG60" s="1811">
        <v>0.96860000000000002</v>
      </c>
      <c r="AI60" s="1561" t="s">
        <v>484</v>
      </c>
      <c r="AJ60" s="933" t="s">
        <v>485</v>
      </c>
      <c r="AK60" s="1132">
        <v>80794569.957039997</v>
      </c>
      <c r="AL60" s="1133">
        <v>13656</v>
      </c>
      <c r="AM60" s="1242">
        <v>5916</v>
      </c>
      <c r="AN60" s="1236">
        <v>0.96860000000000002</v>
      </c>
      <c r="AO60" s="1234">
        <v>1.3906000000000001</v>
      </c>
      <c r="AP60" s="1235">
        <v>0.9587</v>
      </c>
      <c r="AQ60" s="1236">
        <v>1.0059</v>
      </c>
      <c r="AR60" s="1237" t="s">
        <v>4</v>
      </c>
      <c r="AS60" s="1272" t="s">
        <v>4</v>
      </c>
      <c r="AT60" s="1261" t="s">
        <v>4</v>
      </c>
      <c r="AU60" s="1240">
        <v>0</v>
      </c>
      <c r="AV60" s="1241" t="s">
        <v>4</v>
      </c>
      <c r="AW60" s="1242">
        <v>0</v>
      </c>
      <c r="BB60" s="1561" t="s">
        <v>484</v>
      </c>
      <c r="BC60" s="1562" t="s">
        <v>733</v>
      </c>
      <c r="BD60" s="1149">
        <v>9617385492</v>
      </c>
      <c r="BE60" s="1150">
        <v>297.94</v>
      </c>
      <c r="BF60" s="1245">
        <v>32279605</v>
      </c>
      <c r="BG60" s="1246">
        <v>1.3906000000000001</v>
      </c>
      <c r="BH60" s="1153"/>
      <c r="BI60" s="1154">
        <v>13656</v>
      </c>
      <c r="BJ60" s="1247">
        <v>45.83</v>
      </c>
      <c r="BK60" s="1154">
        <v>82041</v>
      </c>
      <c r="BL60" s="1248">
        <v>275</v>
      </c>
      <c r="BN60" s="933" t="s">
        <v>482</v>
      </c>
      <c r="BO60" s="1579" t="s">
        <v>483</v>
      </c>
      <c r="BP60" s="1848">
        <v>1.0420069911239653</v>
      </c>
      <c r="BQ60" s="1848">
        <v>1.0861272676914555</v>
      </c>
      <c r="BR60" s="2266">
        <v>0.99360000000000004</v>
      </c>
      <c r="BS60" s="1849"/>
      <c r="BT60" s="2267">
        <v>2017</v>
      </c>
      <c r="BU60" s="1162">
        <f t="shared" si="4"/>
        <v>1.0325</v>
      </c>
      <c r="BV60" s="1163"/>
      <c r="BW60" s="2139">
        <v>0.83499999999999996</v>
      </c>
      <c r="BX60" s="1165">
        <v>0.83</v>
      </c>
      <c r="BY60" s="1166">
        <v>1.2538</v>
      </c>
      <c r="BZ60" s="1585"/>
      <c r="CA60" s="1561" t="s">
        <v>484</v>
      </c>
      <c r="CB60" s="933" t="s">
        <v>733</v>
      </c>
      <c r="CC60" s="1154">
        <v>37831</v>
      </c>
      <c r="CD60" s="1154">
        <v>39676</v>
      </c>
      <c r="CE60" s="1154">
        <v>40591</v>
      </c>
      <c r="CF60" s="1252">
        <v>39366</v>
      </c>
      <c r="CG60" s="1253">
        <v>0.9587</v>
      </c>
      <c r="CH60" s="1171"/>
      <c r="CI60" s="1254">
        <v>-1225</v>
      </c>
      <c r="CJ60" s="1253">
        <v>-3.0200000000000001E-2</v>
      </c>
      <c r="CL60" s="1575" t="s">
        <v>484</v>
      </c>
      <c r="CM60" s="933" t="s">
        <v>733</v>
      </c>
      <c r="CN60" s="1873" t="s">
        <v>4</v>
      </c>
      <c r="CO60" s="1874"/>
      <c r="CP60" s="1875">
        <v>13656</v>
      </c>
      <c r="CQ60" s="1888">
        <v>17818484</v>
      </c>
      <c r="CR60" s="1888">
        <v>0</v>
      </c>
      <c r="CS60" s="1890">
        <v>17818484</v>
      </c>
      <c r="CT60" s="1891">
        <v>1304.81</v>
      </c>
      <c r="CU60" s="1892"/>
      <c r="CV60" s="1893" t="s">
        <v>4</v>
      </c>
      <c r="CW60" s="1894" t="s">
        <v>4</v>
      </c>
      <c r="CX60" s="1882" t="s">
        <v>4</v>
      </c>
      <c r="CY60" s="1883"/>
      <c r="CZ60" s="1884">
        <v>0.56899999999999995</v>
      </c>
      <c r="DA60" s="1895" t="s">
        <v>4</v>
      </c>
      <c r="DB60" s="1886"/>
      <c r="DC60" s="1882" t="s">
        <v>4</v>
      </c>
      <c r="DX60" s="2159" t="s">
        <v>400</v>
      </c>
      <c r="DY60" s="2160" t="s">
        <v>400</v>
      </c>
      <c r="DZ60" s="2159" t="s">
        <v>901</v>
      </c>
      <c r="EA60" s="2161" t="s">
        <v>666</v>
      </c>
      <c r="EB60" s="2162">
        <v>5545</v>
      </c>
      <c r="EC60" s="2163"/>
      <c r="ED60" s="2164">
        <v>5545</v>
      </c>
      <c r="EE60" s="2164"/>
      <c r="EF60" s="2163"/>
      <c r="EG60" s="2165">
        <v>0.63993075591459891</v>
      </c>
      <c r="EH60" s="2163"/>
      <c r="EI60" s="2166">
        <v>5764998</v>
      </c>
      <c r="EJ60" s="2164"/>
      <c r="EK60" s="2164">
        <v>3689200</v>
      </c>
      <c r="EL60" s="2164">
        <v>5764998</v>
      </c>
      <c r="EM60" s="2167">
        <v>0</v>
      </c>
      <c r="EN60" s="2167"/>
      <c r="EO60" s="2168"/>
      <c r="ES60" s="2254" t="s">
        <v>466</v>
      </c>
      <c r="ET60" s="2255" t="s">
        <v>467</v>
      </c>
      <c r="EU60" s="2257">
        <v>1401218</v>
      </c>
    </row>
    <row r="61" spans="1:151" ht="15.75">
      <c r="A61" s="1220" t="s">
        <v>486</v>
      </c>
      <c r="B61" s="1221" t="s">
        <v>487</v>
      </c>
      <c r="C61" s="1117">
        <v>4466</v>
      </c>
      <c r="D61" s="1118">
        <v>4466</v>
      </c>
      <c r="E61" s="1222"/>
      <c r="F61" s="1222">
        <v>4466</v>
      </c>
      <c r="G61" s="1222"/>
      <c r="H61" s="1223">
        <v>4466</v>
      </c>
      <c r="K61" s="907" t="s">
        <v>486</v>
      </c>
      <c r="L61" s="908" t="s">
        <v>487</v>
      </c>
      <c r="M61" s="886">
        <v>7441742304</v>
      </c>
      <c r="N61" s="887">
        <v>114512470</v>
      </c>
      <c r="O61" s="888">
        <f t="shared" si="0"/>
        <v>7327229834</v>
      </c>
      <c r="P61" s="889">
        <v>2015</v>
      </c>
      <c r="Q61" s="882">
        <v>1.0271999999999999</v>
      </c>
      <c r="R61" s="891">
        <f t="shared" si="1"/>
        <v>7133206614</v>
      </c>
      <c r="S61" s="892">
        <f t="shared" si="2"/>
        <v>114512470</v>
      </c>
      <c r="T61" s="893">
        <v>158904619</v>
      </c>
      <c r="U61" s="893">
        <v>449593461</v>
      </c>
      <c r="V61" s="891">
        <f t="shared" si="3"/>
        <v>7856217164</v>
      </c>
      <c r="X61" s="1561" t="s">
        <v>486</v>
      </c>
      <c r="Y61" s="1562" t="s">
        <v>487</v>
      </c>
      <c r="Z61" s="1807">
        <v>7856217164</v>
      </c>
      <c r="AA61" s="1247">
        <v>52008157.62568</v>
      </c>
      <c r="AB61" s="1802">
        <v>9160809</v>
      </c>
      <c r="AC61" s="1802">
        <v>135034</v>
      </c>
      <c r="AD61" s="1808">
        <v>61304000.62568</v>
      </c>
      <c r="AE61" s="1809">
        <v>4466</v>
      </c>
      <c r="AF61" s="1810">
        <v>13727</v>
      </c>
      <c r="AG61" s="1811">
        <v>2.2473999999999998</v>
      </c>
      <c r="AI61" s="1561" t="s">
        <v>486</v>
      </c>
      <c r="AJ61" s="933" t="s">
        <v>487</v>
      </c>
      <c r="AK61" s="1132">
        <v>61304000.62568</v>
      </c>
      <c r="AL61" s="1133">
        <v>4466</v>
      </c>
      <c r="AM61" s="1242">
        <v>13727</v>
      </c>
      <c r="AN61" s="1236">
        <v>2.2473999999999998</v>
      </c>
      <c r="AO61" s="1234">
        <v>0.65649999999999997</v>
      </c>
      <c r="AP61" s="1235">
        <v>0.87129999999999996</v>
      </c>
      <c r="AQ61" s="1236">
        <v>1.4004000000000001</v>
      </c>
      <c r="AR61" s="1237" t="s">
        <v>4</v>
      </c>
      <c r="AS61" s="1272" t="s">
        <v>4</v>
      </c>
      <c r="AT61" s="1261" t="s">
        <v>4</v>
      </c>
      <c r="AU61" s="1240">
        <v>0</v>
      </c>
      <c r="AV61" s="1241" t="s">
        <v>4</v>
      </c>
      <c r="AW61" s="1242">
        <v>0</v>
      </c>
      <c r="BB61" s="1561" t="s">
        <v>486</v>
      </c>
      <c r="BC61" s="1562" t="s">
        <v>734</v>
      </c>
      <c r="BD61" s="1149">
        <v>7856217164</v>
      </c>
      <c r="BE61" s="1150">
        <v>515.55999999999995</v>
      </c>
      <c r="BF61" s="1245">
        <v>15238221</v>
      </c>
      <c r="BG61" s="1246">
        <v>0.65649999999999997</v>
      </c>
      <c r="BH61" s="1153"/>
      <c r="BI61" s="1154">
        <v>4466</v>
      </c>
      <c r="BJ61" s="1247">
        <v>8.66</v>
      </c>
      <c r="BK61" s="1154">
        <v>35075</v>
      </c>
      <c r="BL61" s="1248">
        <v>68</v>
      </c>
      <c r="BN61" s="933" t="s">
        <v>484</v>
      </c>
      <c r="BO61" s="1579" t="s">
        <v>485</v>
      </c>
      <c r="BP61" s="1848">
        <v>0.97399999999999987</v>
      </c>
      <c r="BQ61" s="1853">
        <v>0.93677099236641226</v>
      </c>
      <c r="BR61" s="2268">
        <v>0.91339999999999999</v>
      </c>
      <c r="BS61" s="1849"/>
      <c r="BT61" s="1850">
        <v>2015</v>
      </c>
      <c r="BU61" s="1162">
        <f t="shared" si="4"/>
        <v>0.93130000000000002</v>
      </c>
      <c r="BV61" s="1163"/>
      <c r="BW61" s="2139">
        <v>0.61099999999999999</v>
      </c>
      <c r="BX61" s="1165">
        <v>0.56899999999999995</v>
      </c>
      <c r="BY61" s="1166">
        <v>0.85950000000000004</v>
      </c>
      <c r="BZ61" s="1585"/>
      <c r="CA61" s="1561" t="s">
        <v>486</v>
      </c>
      <c r="CB61" s="933" t="s">
        <v>734</v>
      </c>
      <c r="CC61" s="1154">
        <v>34561</v>
      </c>
      <c r="CD61" s="1154">
        <v>36017</v>
      </c>
      <c r="CE61" s="1154">
        <v>36746</v>
      </c>
      <c r="CF61" s="1252">
        <v>35774.666666666664</v>
      </c>
      <c r="CG61" s="1253">
        <v>0.87129999999999996</v>
      </c>
      <c r="CH61" s="1171"/>
      <c r="CI61" s="1254">
        <v>-971.33333333333576</v>
      </c>
      <c r="CJ61" s="1253">
        <v>-2.64E-2</v>
      </c>
      <c r="CL61" s="1575" t="s">
        <v>486</v>
      </c>
      <c r="CM61" s="933" t="s">
        <v>734</v>
      </c>
      <c r="CN61" s="1873" t="s">
        <v>4</v>
      </c>
      <c r="CO61" s="1874"/>
      <c r="CP61" s="1875">
        <v>4466</v>
      </c>
      <c r="CQ61" s="1888">
        <v>7196335</v>
      </c>
      <c r="CR61" s="1888">
        <v>454036</v>
      </c>
      <c r="CS61" s="1890">
        <v>7650371</v>
      </c>
      <c r="CT61" s="1891">
        <v>1713.03</v>
      </c>
      <c r="CU61" s="1892"/>
      <c r="CV61" s="1893" t="s">
        <v>4</v>
      </c>
      <c r="CW61" s="1894" t="s">
        <v>4</v>
      </c>
      <c r="CX61" s="1882" t="s">
        <v>4</v>
      </c>
      <c r="CY61" s="1883"/>
      <c r="CZ61" s="1884">
        <v>0.35799999999999998</v>
      </c>
      <c r="DA61" s="1895" t="s">
        <v>4</v>
      </c>
      <c r="DB61" s="1886"/>
      <c r="DC61" s="1882" t="s">
        <v>4</v>
      </c>
      <c r="DX61" s="2189" t="s">
        <v>400</v>
      </c>
      <c r="DY61" s="2160" t="s">
        <v>46</v>
      </c>
      <c r="DZ61" s="2159" t="s">
        <v>901</v>
      </c>
      <c r="EA61" s="2161" t="s">
        <v>47</v>
      </c>
      <c r="EB61" s="2162">
        <v>2229</v>
      </c>
      <c r="EC61" s="2163"/>
      <c r="ED61" s="2164">
        <v>2229</v>
      </c>
      <c r="EE61" s="2164"/>
      <c r="EF61" s="2163"/>
      <c r="EG61" s="2165">
        <v>0.25724177726485864</v>
      </c>
      <c r="EH61" s="2163"/>
      <c r="EI61" s="2166">
        <v>0</v>
      </c>
      <c r="EJ61" s="2164"/>
      <c r="EK61" s="2164">
        <v>1482998</v>
      </c>
      <c r="EL61" s="2164"/>
      <c r="EM61" s="2167"/>
      <c r="EN61" s="2167"/>
      <c r="EO61" s="2168"/>
      <c r="ES61" s="2254" t="s">
        <v>468</v>
      </c>
      <c r="ET61" s="2255" t="s">
        <v>469</v>
      </c>
      <c r="EU61" s="2257">
        <v>6678174</v>
      </c>
    </row>
    <row r="62" spans="1:151" ht="15.75">
      <c r="A62" s="1220" t="s">
        <v>488</v>
      </c>
      <c r="B62" s="1221" t="s">
        <v>489</v>
      </c>
      <c r="C62" s="1117">
        <v>2286</v>
      </c>
      <c r="D62" s="1118">
        <v>2286</v>
      </c>
      <c r="E62" s="1222"/>
      <c r="F62" s="1222">
        <v>2286</v>
      </c>
      <c r="G62" s="1222"/>
      <c r="H62" s="1223">
        <v>2286</v>
      </c>
      <c r="K62" s="907" t="s">
        <v>488</v>
      </c>
      <c r="L62" s="908" t="s">
        <v>489</v>
      </c>
      <c r="M62" s="886">
        <v>1865355651</v>
      </c>
      <c r="N62" s="887">
        <v>153512343</v>
      </c>
      <c r="O62" s="888">
        <f t="shared" si="0"/>
        <v>1711843308</v>
      </c>
      <c r="P62" s="889">
        <v>2012</v>
      </c>
      <c r="Q62" s="882">
        <v>0.85029999999999994</v>
      </c>
      <c r="R62" s="891">
        <f t="shared" si="1"/>
        <v>2013222754</v>
      </c>
      <c r="S62" s="892">
        <f t="shared" si="2"/>
        <v>153512343</v>
      </c>
      <c r="T62" s="893">
        <v>67774034</v>
      </c>
      <c r="U62" s="893">
        <v>248123413</v>
      </c>
      <c r="V62" s="891">
        <f t="shared" si="3"/>
        <v>2482632544</v>
      </c>
      <c r="X62" s="1561" t="s">
        <v>488</v>
      </c>
      <c r="Y62" s="1562" t="s">
        <v>489</v>
      </c>
      <c r="Z62" s="1807">
        <v>2482632544</v>
      </c>
      <c r="AA62" s="1247">
        <v>16435027.44128</v>
      </c>
      <c r="AB62" s="1802">
        <v>3320506</v>
      </c>
      <c r="AC62" s="1802">
        <v>203005</v>
      </c>
      <c r="AD62" s="1808">
        <v>19958538.44128</v>
      </c>
      <c r="AE62" s="1809">
        <v>2286</v>
      </c>
      <c r="AF62" s="1810">
        <v>8731</v>
      </c>
      <c r="AG62" s="1811">
        <v>1.4294</v>
      </c>
      <c r="AI62" s="1561" t="s">
        <v>488</v>
      </c>
      <c r="AJ62" s="933" t="s">
        <v>489</v>
      </c>
      <c r="AK62" s="1132">
        <v>19958538.44128</v>
      </c>
      <c r="AL62" s="1133">
        <v>2286</v>
      </c>
      <c r="AM62" s="1242">
        <v>8731</v>
      </c>
      <c r="AN62" s="1236">
        <v>1.4294</v>
      </c>
      <c r="AO62" s="1234">
        <v>0.2379</v>
      </c>
      <c r="AP62" s="1235">
        <v>0.73129999999999995</v>
      </c>
      <c r="AQ62" s="1236">
        <v>0.96130000000000004</v>
      </c>
      <c r="AR62" s="1237">
        <v>0.96130000000000004</v>
      </c>
      <c r="AS62" s="1272">
        <v>1826.84</v>
      </c>
      <c r="AT62" s="1261">
        <v>73.540000000000191</v>
      </c>
      <c r="AU62" s="1240">
        <v>168112</v>
      </c>
      <c r="AV62" s="1241">
        <v>0.61499999999999999</v>
      </c>
      <c r="AW62" s="1242">
        <v>103389</v>
      </c>
      <c r="BB62" s="1561" t="s">
        <v>488</v>
      </c>
      <c r="BC62" s="1562" t="s">
        <v>735</v>
      </c>
      <c r="BD62" s="1149">
        <v>2482632544</v>
      </c>
      <c r="BE62" s="1150">
        <v>449.57</v>
      </c>
      <c r="BF62" s="1245">
        <v>5522238</v>
      </c>
      <c r="BG62" s="1246">
        <v>0.2379</v>
      </c>
      <c r="BH62" s="1153"/>
      <c r="BI62" s="1154">
        <v>2286</v>
      </c>
      <c r="BJ62" s="1247">
        <v>5.08</v>
      </c>
      <c r="BK62" s="1154">
        <v>22037</v>
      </c>
      <c r="BL62" s="1248">
        <v>49</v>
      </c>
      <c r="BN62" s="933" t="s">
        <v>486</v>
      </c>
      <c r="BO62" s="1579" t="s">
        <v>487</v>
      </c>
      <c r="BP62" s="1848">
        <v>0.99927606557377047</v>
      </c>
      <c r="BQ62" s="1853">
        <v>1.0409194835680751</v>
      </c>
      <c r="BR62" s="2268">
        <v>1.0273000000000001</v>
      </c>
      <c r="BS62" s="1849"/>
      <c r="BT62" s="1850">
        <v>2015</v>
      </c>
      <c r="BU62" s="1162">
        <f t="shared" si="4"/>
        <v>1.0271999999999999</v>
      </c>
      <c r="BV62" s="1163"/>
      <c r="BW62" s="2139">
        <v>0.34899999999999998</v>
      </c>
      <c r="BX62" s="1165">
        <v>0.35799999999999998</v>
      </c>
      <c r="BY62" s="1166">
        <v>0.54079999999999995</v>
      </c>
      <c r="BZ62" s="1585"/>
      <c r="CA62" s="1561" t="s">
        <v>488</v>
      </c>
      <c r="CB62" s="933" t="s">
        <v>735</v>
      </c>
      <c r="CC62" s="1154">
        <v>28791</v>
      </c>
      <c r="CD62" s="1154">
        <v>30266</v>
      </c>
      <c r="CE62" s="1154">
        <v>31022</v>
      </c>
      <c r="CF62" s="1252">
        <v>30026.333333333332</v>
      </c>
      <c r="CG62" s="1253">
        <v>0.73129999999999995</v>
      </c>
      <c r="CH62" s="1171"/>
      <c r="CI62" s="1254">
        <v>-995.66666666666788</v>
      </c>
      <c r="CJ62" s="1253">
        <v>-3.2099999999999997E-2</v>
      </c>
      <c r="CL62" s="1575" t="s">
        <v>488</v>
      </c>
      <c r="CM62" s="933" t="s">
        <v>735</v>
      </c>
      <c r="CN62" s="1873">
        <v>0.96130000000000004</v>
      </c>
      <c r="CO62" s="1874"/>
      <c r="CP62" s="1875">
        <v>2286</v>
      </c>
      <c r="CQ62" s="1888">
        <v>2567740</v>
      </c>
      <c r="CR62" s="1888">
        <v>0</v>
      </c>
      <c r="CS62" s="1890">
        <v>2567740</v>
      </c>
      <c r="CT62" s="1891">
        <v>1123.25</v>
      </c>
      <c r="CU62" s="1892"/>
      <c r="CV62" s="1893">
        <v>1826.84</v>
      </c>
      <c r="CW62" s="1894">
        <v>73.540000000000191</v>
      </c>
      <c r="CX62" s="1882">
        <v>0.61499999999999999</v>
      </c>
      <c r="CY62" s="1883"/>
      <c r="CZ62" s="1884">
        <v>0.442</v>
      </c>
      <c r="DA62" s="1895" t="s">
        <v>4</v>
      </c>
      <c r="DB62" s="1886"/>
      <c r="DC62" s="1882">
        <v>0.61499999999999999</v>
      </c>
      <c r="DX62" s="2159" t="s">
        <v>400</v>
      </c>
      <c r="DY62" s="2160" t="s">
        <v>1104</v>
      </c>
      <c r="DZ62" s="2159" t="s">
        <v>8</v>
      </c>
      <c r="EA62" s="2161" t="s">
        <v>1428</v>
      </c>
      <c r="EB62" s="2162">
        <v>116</v>
      </c>
      <c r="EC62" s="2163"/>
      <c r="ED62" s="2164">
        <v>116</v>
      </c>
      <c r="EE62" s="2164"/>
      <c r="EF62" s="2163"/>
      <c r="EG62" s="2165">
        <v>1.3387189844200807E-2</v>
      </c>
      <c r="EH62" s="2163"/>
      <c r="EI62" s="2166">
        <v>0</v>
      </c>
      <c r="EJ62" s="2164"/>
      <c r="EK62" s="2164">
        <v>77177</v>
      </c>
      <c r="EL62" s="2169"/>
      <c r="EM62" s="2167"/>
      <c r="EN62" s="2167"/>
      <c r="EO62" s="2168"/>
      <c r="ES62" s="2254" t="s">
        <v>470</v>
      </c>
      <c r="ET62" s="2255" t="s">
        <v>471</v>
      </c>
      <c r="EU62" s="2257">
        <v>0</v>
      </c>
    </row>
    <row r="63" spans="1:151" ht="15.75">
      <c r="A63" s="1220" t="s">
        <v>490</v>
      </c>
      <c r="B63" s="1221" t="s">
        <v>491</v>
      </c>
      <c r="C63" s="1117">
        <v>2966</v>
      </c>
      <c r="D63" s="1118">
        <v>3386</v>
      </c>
      <c r="E63" s="1222"/>
      <c r="F63" s="1222">
        <v>3386</v>
      </c>
      <c r="G63" s="1222"/>
      <c r="H63" s="1223">
        <v>3386</v>
      </c>
      <c r="K63" s="907" t="s">
        <v>490</v>
      </c>
      <c r="L63" s="908" t="s">
        <v>491</v>
      </c>
      <c r="M63" s="886">
        <v>1149926181</v>
      </c>
      <c r="N63" s="887">
        <v>135263558</v>
      </c>
      <c r="O63" s="888">
        <f t="shared" si="0"/>
        <v>1014662623</v>
      </c>
      <c r="P63" s="889">
        <v>2017</v>
      </c>
      <c r="Q63" s="882">
        <v>1.0148000000000001</v>
      </c>
      <c r="R63" s="891">
        <f t="shared" si="1"/>
        <v>999864627</v>
      </c>
      <c r="S63" s="892">
        <f t="shared" si="2"/>
        <v>135263558</v>
      </c>
      <c r="T63" s="893">
        <v>73106482</v>
      </c>
      <c r="U63" s="893">
        <v>743967713</v>
      </c>
      <c r="V63" s="891">
        <f t="shared" si="3"/>
        <v>1952202380</v>
      </c>
      <c r="X63" s="1561" t="s">
        <v>490</v>
      </c>
      <c r="Y63" s="1562" t="s">
        <v>491</v>
      </c>
      <c r="Z63" s="1807">
        <v>1952202380</v>
      </c>
      <c r="AA63" s="1247">
        <v>12923579.7556</v>
      </c>
      <c r="AB63" s="1802">
        <v>4451920</v>
      </c>
      <c r="AC63" s="1802">
        <v>212187</v>
      </c>
      <c r="AD63" s="1808">
        <v>17587686.755599998</v>
      </c>
      <c r="AE63" s="1809">
        <v>3386</v>
      </c>
      <c r="AF63" s="1810">
        <v>5194</v>
      </c>
      <c r="AG63" s="1811">
        <v>0.85040000000000004</v>
      </c>
      <c r="AI63" s="1561" t="s">
        <v>490</v>
      </c>
      <c r="AJ63" s="933" t="s">
        <v>491</v>
      </c>
      <c r="AK63" s="1132">
        <v>17587686.755599998</v>
      </c>
      <c r="AL63" s="1133">
        <v>3386</v>
      </c>
      <c r="AM63" s="1242">
        <v>5194</v>
      </c>
      <c r="AN63" s="1236">
        <v>0.85040000000000004</v>
      </c>
      <c r="AO63" s="1234">
        <v>0.18229999999999999</v>
      </c>
      <c r="AP63" s="1235">
        <v>0.83830000000000005</v>
      </c>
      <c r="AQ63" s="1236">
        <v>0.77760000000000007</v>
      </c>
      <c r="AR63" s="1237">
        <v>0.77760000000000007</v>
      </c>
      <c r="AS63" s="1272">
        <v>1477.74</v>
      </c>
      <c r="AT63" s="1261">
        <v>422.6400000000001</v>
      </c>
      <c r="AU63" s="1240">
        <v>1431059</v>
      </c>
      <c r="AV63" s="1241">
        <v>1</v>
      </c>
      <c r="AW63" s="1242">
        <v>1431059</v>
      </c>
      <c r="BB63" s="1561" t="s">
        <v>490</v>
      </c>
      <c r="BC63" s="1562" t="s">
        <v>736</v>
      </c>
      <c r="BD63" s="1149">
        <v>1952202380</v>
      </c>
      <c r="BE63" s="1150">
        <v>461.22</v>
      </c>
      <c r="BF63" s="1245">
        <v>4232692</v>
      </c>
      <c r="BG63" s="1246">
        <v>0.18229999999999999</v>
      </c>
      <c r="BH63" s="1153"/>
      <c r="BI63" s="1154">
        <v>3386</v>
      </c>
      <c r="BJ63" s="1247">
        <v>7.34</v>
      </c>
      <c r="BK63" s="1154">
        <v>23509</v>
      </c>
      <c r="BL63" s="1248">
        <v>51</v>
      </c>
      <c r="BN63" s="933" t="s">
        <v>488</v>
      </c>
      <c r="BO63" s="1579" t="s">
        <v>489</v>
      </c>
      <c r="BP63" s="1848">
        <v>0.89970398671096352</v>
      </c>
      <c r="BQ63" s="1848">
        <v>0.87511503496503495</v>
      </c>
      <c r="BR63" s="2268">
        <v>0.81720000000000004</v>
      </c>
      <c r="BS63" s="1849"/>
      <c r="BT63" s="1850">
        <v>2012</v>
      </c>
      <c r="BU63" s="1162">
        <f t="shared" si="4"/>
        <v>0.85029999999999994</v>
      </c>
      <c r="BV63" s="1163"/>
      <c r="BW63" s="2139">
        <v>0.52</v>
      </c>
      <c r="BX63" s="1165">
        <v>0.442</v>
      </c>
      <c r="BY63" s="1166">
        <v>0.66769999999999996</v>
      </c>
      <c r="BZ63" s="1585"/>
      <c r="CA63" s="1561" t="s">
        <v>490</v>
      </c>
      <c r="CB63" s="933" t="s">
        <v>736</v>
      </c>
      <c r="CC63" s="1154">
        <v>33669</v>
      </c>
      <c r="CD63" s="1154">
        <v>33923</v>
      </c>
      <c r="CE63" s="1154">
        <v>35666</v>
      </c>
      <c r="CF63" s="1252">
        <v>34419.333333333336</v>
      </c>
      <c r="CG63" s="1253">
        <v>0.83830000000000005</v>
      </c>
      <c r="CH63" s="1171"/>
      <c r="CI63" s="1254">
        <v>-1246.6666666666642</v>
      </c>
      <c r="CJ63" s="1253">
        <v>-3.5000000000000003E-2</v>
      </c>
      <c r="CL63" s="1575" t="s">
        <v>490</v>
      </c>
      <c r="CM63" s="933" t="s">
        <v>736</v>
      </c>
      <c r="CN63" s="1873">
        <v>0.77760000000000007</v>
      </c>
      <c r="CO63" s="1874"/>
      <c r="CP63" s="1875">
        <v>3386</v>
      </c>
      <c r="CQ63" s="1888">
        <v>5654000</v>
      </c>
      <c r="CR63" s="1888">
        <v>0</v>
      </c>
      <c r="CS63" s="1890">
        <v>5654000</v>
      </c>
      <c r="CT63" s="1891">
        <v>1669.82</v>
      </c>
      <c r="CU63" s="1892"/>
      <c r="CV63" s="1893">
        <v>1477.74</v>
      </c>
      <c r="CW63" s="1894">
        <v>422.6400000000001</v>
      </c>
      <c r="CX63" s="1882">
        <v>1</v>
      </c>
      <c r="CY63" s="1883"/>
      <c r="CZ63" s="1884">
        <v>0.80200000000000005</v>
      </c>
      <c r="DA63" s="1895">
        <v>1</v>
      </c>
      <c r="DB63" s="1886"/>
      <c r="DC63" s="1882">
        <v>1</v>
      </c>
      <c r="DX63" s="2190" t="s">
        <v>400</v>
      </c>
      <c r="DY63" s="2171" t="s">
        <v>294</v>
      </c>
      <c r="DZ63" s="2170" t="s">
        <v>8</v>
      </c>
      <c r="EA63" s="2172" t="s">
        <v>295</v>
      </c>
      <c r="EB63" s="2162">
        <v>775</v>
      </c>
      <c r="EC63" s="2173"/>
      <c r="ED63" s="2174">
        <v>775</v>
      </c>
      <c r="EE63" s="2174">
        <v>8665</v>
      </c>
      <c r="EF63" s="2173"/>
      <c r="EG63" s="2175">
        <v>8.9440276976341604E-2</v>
      </c>
      <c r="EH63" s="2173"/>
      <c r="EI63" s="2166">
        <v>0</v>
      </c>
      <c r="EJ63" s="2174"/>
      <c r="EK63" s="2174">
        <v>515623</v>
      </c>
      <c r="EL63" s="2176"/>
      <c r="EM63" s="2177"/>
      <c r="EN63" s="2177"/>
      <c r="EO63" s="2178"/>
      <c r="ES63" s="2254" t="s">
        <v>472</v>
      </c>
      <c r="ET63" s="2255" t="s">
        <v>473</v>
      </c>
      <c r="EU63" s="2257">
        <v>0</v>
      </c>
    </row>
    <row r="64" spans="1:151" ht="15.75">
      <c r="A64" s="1220" t="s">
        <v>492</v>
      </c>
      <c r="B64" s="1221" t="s">
        <v>493</v>
      </c>
      <c r="C64" s="1117">
        <v>5945</v>
      </c>
      <c r="D64" s="1118">
        <v>5945</v>
      </c>
      <c r="E64" s="1222"/>
      <c r="F64" s="1222">
        <v>5945</v>
      </c>
      <c r="G64" s="1222"/>
      <c r="H64" s="1223">
        <v>5945</v>
      </c>
      <c r="K64" s="907" t="s">
        <v>492</v>
      </c>
      <c r="L64" s="908" t="s">
        <v>493</v>
      </c>
      <c r="M64" s="886">
        <v>2647788660</v>
      </c>
      <c r="N64" s="887">
        <v>53288630</v>
      </c>
      <c r="O64" s="888">
        <f t="shared" si="0"/>
        <v>2594500030</v>
      </c>
      <c r="P64" s="889">
        <v>2011</v>
      </c>
      <c r="Q64" s="882">
        <v>0.97260000000000002</v>
      </c>
      <c r="R64" s="891">
        <f t="shared" si="1"/>
        <v>2667592052</v>
      </c>
      <c r="S64" s="892">
        <f t="shared" si="2"/>
        <v>53288630</v>
      </c>
      <c r="T64" s="893">
        <v>227219596</v>
      </c>
      <c r="U64" s="893">
        <v>865148612</v>
      </c>
      <c r="V64" s="891">
        <f t="shared" si="3"/>
        <v>3813248890</v>
      </c>
      <c r="X64" s="1561" t="s">
        <v>492</v>
      </c>
      <c r="Y64" s="1562" t="s">
        <v>493</v>
      </c>
      <c r="Z64" s="1807">
        <v>3813248890</v>
      </c>
      <c r="AA64" s="1247">
        <v>25243707.651799999</v>
      </c>
      <c r="AB64" s="1802">
        <v>8895691</v>
      </c>
      <c r="AC64" s="1802">
        <v>255973</v>
      </c>
      <c r="AD64" s="1808">
        <v>34395371.651799999</v>
      </c>
      <c r="AE64" s="1809">
        <v>5945</v>
      </c>
      <c r="AF64" s="1810">
        <v>5786</v>
      </c>
      <c r="AG64" s="1811">
        <v>0.94730000000000003</v>
      </c>
      <c r="AI64" s="1561" t="s">
        <v>492</v>
      </c>
      <c r="AJ64" s="933" t="s">
        <v>493</v>
      </c>
      <c r="AK64" s="1132">
        <v>34395371.651799999</v>
      </c>
      <c r="AL64" s="1133">
        <v>5945</v>
      </c>
      <c r="AM64" s="1242">
        <v>5786</v>
      </c>
      <c r="AN64" s="1236">
        <v>0.94730000000000003</v>
      </c>
      <c r="AO64" s="1234">
        <v>0.37280000000000002</v>
      </c>
      <c r="AP64" s="1235">
        <v>0.74370000000000003</v>
      </c>
      <c r="AQ64" s="1236">
        <v>0.78810000000000002</v>
      </c>
      <c r="AR64" s="1237">
        <v>0.78810000000000002</v>
      </c>
      <c r="AS64" s="1272">
        <v>1497.69</v>
      </c>
      <c r="AT64" s="1261">
        <v>402.69000000000005</v>
      </c>
      <c r="AU64" s="1240">
        <v>2393992</v>
      </c>
      <c r="AV64" s="1241">
        <v>0.97399999999999998</v>
      </c>
      <c r="AW64" s="1242">
        <v>2331748</v>
      </c>
      <c r="BB64" s="1561" t="s">
        <v>492</v>
      </c>
      <c r="BC64" s="1562" t="s">
        <v>737</v>
      </c>
      <c r="BD64" s="1149">
        <v>3813248890</v>
      </c>
      <c r="BE64" s="1150">
        <v>440.61</v>
      </c>
      <c r="BF64" s="1245">
        <v>8654476</v>
      </c>
      <c r="BG64" s="1246">
        <v>0.37280000000000002</v>
      </c>
      <c r="BH64" s="1153"/>
      <c r="BI64" s="1154">
        <v>5945</v>
      </c>
      <c r="BJ64" s="1247">
        <v>13.49</v>
      </c>
      <c r="BK64" s="1154">
        <v>45589</v>
      </c>
      <c r="BL64" s="1248">
        <v>103</v>
      </c>
      <c r="BN64" s="933" t="s">
        <v>490</v>
      </c>
      <c r="BO64" s="1579" t="s">
        <v>491</v>
      </c>
      <c r="BP64" s="1848">
        <v>1.0819594594594595</v>
      </c>
      <c r="BQ64" s="1848">
        <v>1.0918297872340426</v>
      </c>
      <c r="BR64" s="2266">
        <v>1.0148000000000001</v>
      </c>
      <c r="BS64" s="1849"/>
      <c r="BT64" s="2267">
        <v>2017</v>
      </c>
      <c r="BU64" s="1162">
        <f t="shared" si="4"/>
        <v>1.0517000000000001</v>
      </c>
      <c r="BV64" s="1163"/>
      <c r="BW64" s="2139">
        <v>0.79</v>
      </c>
      <c r="BX64" s="1165">
        <v>0.80200000000000005</v>
      </c>
      <c r="BY64" s="1166">
        <v>1.2115</v>
      </c>
      <c r="BZ64" s="1585"/>
      <c r="CA64" s="1561" t="s">
        <v>492</v>
      </c>
      <c r="CB64" s="933" t="s">
        <v>737</v>
      </c>
      <c r="CC64" s="1154">
        <v>29351</v>
      </c>
      <c r="CD64" s="1154">
        <v>30776</v>
      </c>
      <c r="CE64" s="1154">
        <v>31479</v>
      </c>
      <c r="CF64" s="1252">
        <v>30535.333333333332</v>
      </c>
      <c r="CG64" s="1253">
        <v>0.74370000000000003</v>
      </c>
      <c r="CH64" s="1171"/>
      <c r="CI64" s="1254">
        <v>-943.66666666666788</v>
      </c>
      <c r="CJ64" s="1253">
        <v>-0.03</v>
      </c>
      <c r="CL64" s="1575" t="s">
        <v>492</v>
      </c>
      <c r="CM64" s="933" t="s">
        <v>737</v>
      </c>
      <c r="CN64" s="1873">
        <v>0.78810000000000002</v>
      </c>
      <c r="CO64" s="1874"/>
      <c r="CP64" s="1875">
        <v>5945</v>
      </c>
      <c r="CQ64" s="1888">
        <v>8672532</v>
      </c>
      <c r="CR64" s="1888">
        <v>0</v>
      </c>
      <c r="CS64" s="1890">
        <v>8672532</v>
      </c>
      <c r="CT64" s="1891">
        <v>1458.79</v>
      </c>
      <c r="CU64" s="1892"/>
      <c r="CV64" s="1893">
        <v>1497.69</v>
      </c>
      <c r="CW64" s="1894">
        <v>402.69000000000005</v>
      </c>
      <c r="CX64" s="1882">
        <v>0.97399999999999998</v>
      </c>
      <c r="CY64" s="1883"/>
      <c r="CZ64" s="1884">
        <v>0.53500000000000003</v>
      </c>
      <c r="DA64" s="1895" t="s">
        <v>4</v>
      </c>
      <c r="DB64" s="1886"/>
      <c r="DC64" s="1882">
        <v>0.97399999999999998</v>
      </c>
      <c r="DX64" s="2179" t="s">
        <v>402</v>
      </c>
      <c r="DY64" s="2180" t="s">
        <v>402</v>
      </c>
      <c r="DZ64" s="2179" t="s">
        <v>901</v>
      </c>
      <c r="EA64" s="2181" t="s">
        <v>403</v>
      </c>
      <c r="EB64" s="2162">
        <v>13625</v>
      </c>
      <c r="EC64" s="2182"/>
      <c r="ED64" s="2183">
        <v>13625</v>
      </c>
      <c r="EE64" s="2183">
        <v>13625</v>
      </c>
      <c r="EF64" s="2182"/>
      <c r="EG64" s="2184">
        <v>1</v>
      </c>
      <c r="EH64" s="2182"/>
      <c r="EI64" s="2166">
        <v>1625738</v>
      </c>
      <c r="EJ64" s="2183"/>
      <c r="EK64" s="2183">
        <v>1625738</v>
      </c>
      <c r="EL64" s="2183">
        <v>1625738</v>
      </c>
      <c r="EM64" s="2186">
        <v>0</v>
      </c>
      <c r="EN64" s="2186"/>
      <c r="EO64" s="2187"/>
      <c r="ES64" s="2254" t="s">
        <v>97</v>
      </c>
      <c r="ET64" s="2255" t="s">
        <v>98</v>
      </c>
      <c r="EU64" s="2257">
        <v>0</v>
      </c>
    </row>
    <row r="65" spans="1:151" ht="15.75">
      <c r="A65" s="1220" t="s">
        <v>494</v>
      </c>
      <c r="B65" s="1221" t="s">
        <v>669</v>
      </c>
      <c r="C65" s="1117">
        <v>149683</v>
      </c>
      <c r="D65" s="1118">
        <v>169015</v>
      </c>
      <c r="E65" s="1222"/>
      <c r="F65" s="1222">
        <v>169015</v>
      </c>
      <c r="G65" s="1222"/>
      <c r="H65" s="1223">
        <v>169015</v>
      </c>
      <c r="K65" s="907" t="s">
        <v>494</v>
      </c>
      <c r="L65" s="908" t="s">
        <v>495</v>
      </c>
      <c r="M65" s="886">
        <v>102036596946</v>
      </c>
      <c r="N65" s="887">
        <v>46926928</v>
      </c>
      <c r="O65" s="888">
        <f t="shared" si="0"/>
        <v>101989670018</v>
      </c>
      <c r="P65" s="889">
        <v>2011</v>
      </c>
      <c r="Q65" s="882">
        <v>0.83730000000000004</v>
      </c>
      <c r="R65" s="891">
        <f t="shared" si="1"/>
        <v>121807798899</v>
      </c>
      <c r="S65" s="892">
        <f t="shared" si="2"/>
        <v>46926928</v>
      </c>
      <c r="T65" s="893">
        <v>4611534456</v>
      </c>
      <c r="U65" s="893">
        <v>19433139797</v>
      </c>
      <c r="V65" s="891">
        <f t="shared" si="3"/>
        <v>145899400080</v>
      </c>
      <c r="X65" s="1561" t="s">
        <v>494</v>
      </c>
      <c r="Y65" s="1562" t="s">
        <v>669</v>
      </c>
      <c r="Z65" s="1807">
        <v>145899400080</v>
      </c>
      <c r="AA65" s="1247">
        <v>965854028.52960002</v>
      </c>
      <c r="AB65" s="1802">
        <v>276256392</v>
      </c>
      <c r="AC65" s="1802">
        <v>1733914</v>
      </c>
      <c r="AD65" s="1808">
        <v>1243844334.5296001</v>
      </c>
      <c r="AE65" s="1809">
        <v>169015</v>
      </c>
      <c r="AF65" s="1810">
        <v>7359</v>
      </c>
      <c r="AG65" s="1811">
        <v>1.2048000000000001</v>
      </c>
      <c r="AI65" s="1561" t="s">
        <v>494</v>
      </c>
      <c r="AJ65" s="933" t="s">
        <v>669</v>
      </c>
      <c r="AK65" s="1132">
        <v>1243844334.5296001</v>
      </c>
      <c r="AL65" s="1133">
        <v>169015</v>
      </c>
      <c r="AM65" s="1242">
        <v>7359</v>
      </c>
      <c r="AN65" s="1236">
        <v>1.2048000000000001</v>
      </c>
      <c r="AO65" s="1234">
        <v>11.9984</v>
      </c>
      <c r="AP65" s="1235">
        <v>1.2732000000000001</v>
      </c>
      <c r="AQ65" s="1236">
        <v>2.3182999999999998</v>
      </c>
      <c r="AR65" s="1237" t="s">
        <v>4</v>
      </c>
      <c r="AS65" s="1272" t="s">
        <v>4</v>
      </c>
      <c r="AT65" s="1261" t="s">
        <v>4</v>
      </c>
      <c r="AU65" s="1240">
        <v>0</v>
      </c>
      <c r="AV65" s="1241" t="s">
        <v>4</v>
      </c>
      <c r="AW65" s="1242">
        <v>0</v>
      </c>
      <c r="BB65" s="1561" t="s">
        <v>494</v>
      </c>
      <c r="BC65" s="1562" t="s">
        <v>738</v>
      </c>
      <c r="BD65" s="1149">
        <v>145899400080</v>
      </c>
      <c r="BE65" s="1150">
        <v>523.84</v>
      </c>
      <c r="BF65" s="1245">
        <v>278519014</v>
      </c>
      <c r="BG65" s="1246">
        <v>11.9984</v>
      </c>
      <c r="BH65" s="1153"/>
      <c r="BI65" s="1154">
        <v>169015</v>
      </c>
      <c r="BJ65" s="1247">
        <v>322.64999999999998</v>
      </c>
      <c r="BK65" s="1154">
        <v>1056264</v>
      </c>
      <c r="BL65" s="1248">
        <v>2016</v>
      </c>
      <c r="BN65" s="933" t="s">
        <v>492</v>
      </c>
      <c r="BO65" s="1579" t="s">
        <v>493</v>
      </c>
      <c r="BP65" s="1848">
        <v>0.97560975609756095</v>
      </c>
      <c r="BQ65" s="1848">
        <v>0.98006060606060597</v>
      </c>
      <c r="BR65" s="2268">
        <v>0.96660000000000001</v>
      </c>
      <c r="BS65" s="1849"/>
      <c r="BT65" s="1850">
        <v>2011</v>
      </c>
      <c r="BU65" s="1162">
        <f t="shared" si="4"/>
        <v>0.97260000000000002</v>
      </c>
      <c r="BV65" s="1163"/>
      <c r="BW65" s="2139">
        <v>0.55000000000000004</v>
      </c>
      <c r="BX65" s="1165">
        <v>0.53500000000000003</v>
      </c>
      <c r="BY65" s="1166">
        <v>0.80820000000000003</v>
      </c>
      <c r="BZ65" s="1585"/>
      <c r="CA65" s="1561" t="s">
        <v>494</v>
      </c>
      <c r="CB65" s="933" t="s">
        <v>738</v>
      </c>
      <c r="CC65" s="1154">
        <v>50031</v>
      </c>
      <c r="CD65" s="1154">
        <v>52710</v>
      </c>
      <c r="CE65" s="1154">
        <v>54087</v>
      </c>
      <c r="CF65" s="1252">
        <v>52276</v>
      </c>
      <c r="CG65" s="1253">
        <v>1.2732000000000001</v>
      </c>
      <c r="CH65" s="1171"/>
      <c r="CI65" s="1254">
        <v>-1811</v>
      </c>
      <c r="CJ65" s="1253">
        <v>-3.3500000000000002E-2</v>
      </c>
      <c r="CL65" s="1575" t="s">
        <v>494</v>
      </c>
      <c r="CM65" s="933" t="s">
        <v>738</v>
      </c>
      <c r="CN65" s="1873" t="s">
        <v>4</v>
      </c>
      <c r="CO65" s="1874"/>
      <c r="CP65" s="1875">
        <v>169015</v>
      </c>
      <c r="CQ65" s="1888">
        <v>413493792</v>
      </c>
      <c r="CR65" s="1888">
        <v>0</v>
      </c>
      <c r="CS65" s="1890">
        <v>413493792</v>
      </c>
      <c r="CT65" s="1891">
        <v>2446.4899999999998</v>
      </c>
      <c r="CU65" s="1892"/>
      <c r="CV65" s="1893" t="s">
        <v>4</v>
      </c>
      <c r="CW65" s="1894" t="s">
        <v>4</v>
      </c>
      <c r="CX65" s="1882" t="s">
        <v>4</v>
      </c>
      <c r="CY65" s="1883"/>
      <c r="CZ65" s="1884">
        <v>0.68300000000000005</v>
      </c>
      <c r="DA65" s="1895">
        <v>1</v>
      </c>
      <c r="DB65" s="1886"/>
      <c r="DC65" s="1882" t="s">
        <v>4</v>
      </c>
      <c r="DX65" s="2159" t="s">
        <v>404</v>
      </c>
      <c r="DY65" s="2160" t="s">
        <v>404</v>
      </c>
      <c r="DZ65" s="2159" t="s">
        <v>901</v>
      </c>
      <c r="EA65" s="2161" t="s">
        <v>667</v>
      </c>
      <c r="EB65" s="2162">
        <v>50405</v>
      </c>
      <c r="EC65" s="2163"/>
      <c r="ED65" s="2164">
        <v>50405</v>
      </c>
      <c r="EE65" s="2164"/>
      <c r="EF65" s="2163"/>
      <c r="EG65" s="2165">
        <v>0.97068962196930308</v>
      </c>
      <c r="EH65" s="2163"/>
      <c r="EI65" s="2166">
        <v>13627722</v>
      </c>
      <c r="EJ65" s="2164"/>
      <c r="EK65" s="2198">
        <v>13228288</v>
      </c>
      <c r="EL65" s="2164">
        <v>13627722</v>
      </c>
      <c r="EM65" s="2167">
        <v>0</v>
      </c>
      <c r="EN65" s="2167"/>
      <c r="EO65" s="2168"/>
      <c r="ES65" s="2254" t="s">
        <v>474</v>
      </c>
      <c r="ET65" s="2255" t="s">
        <v>475</v>
      </c>
      <c r="EU65" s="2257">
        <v>0</v>
      </c>
    </row>
    <row r="66" spans="1:151" ht="15.75">
      <c r="A66" s="1220" t="s">
        <v>496</v>
      </c>
      <c r="B66" s="1221" t="s">
        <v>497</v>
      </c>
      <c r="C66" s="1117">
        <v>1877</v>
      </c>
      <c r="D66" s="1118">
        <v>1877</v>
      </c>
      <c r="E66" s="1222"/>
      <c r="F66" s="1222">
        <v>1877</v>
      </c>
      <c r="G66" s="1222"/>
      <c r="H66" s="1223">
        <v>1877</v>
      </c>
      <c r="K66" s="907" t="s">
        <v>496</v>
      </c>
      <c r="L66" s="908" t="s">
        <v>497</v>
      </c>
      <c r="M66" s="886">
        <v>1375530396</v>
      </c>
      <c r="N66" s="887">
        <v>59633600</v>
      </c>
      <c r="O66" s="888">
        <f t="shared" si="0"/>
        <v>1315896796</v>
      </c>
      <c r="P66" s="889">
        <v>2014</v>
      </c>
      <c r="Q66" s="882">
        <v>1.0295000000000001</v>
      </c>
      <c r="R66" s="891">
        <f t="shared" si="1"/>
        <v>1278190186</v>
      </c>
      <c r="S66" s="892">
        <f t="shared" si="2"/>
        <v>59633600</v>
      </c>
      <c r="T66" s="893">
        <v>74668988</v>
      </c>
      <c r="U66" s="893">
        <v>305231634</v>
      </c>
      <c r="V66" s="891">
        <f t="shared" si="3"/>
        <v>1717724408</v>
      </c>
      <c r="X66" s="1561" t="s">
        <v>496</v>
      </c>
      <c r="Y66" s="1562" t="s">
        <v>497</v>
      </c>
      <c r="Z66" s="1807">
        <v>1717724408</v>
      </c>
      <c r="AA66" s="1247">
        <v>11371335.58096</v>
      </c>
      <c r="AB66" s="1802">
        <v>3267621</v>
      </c>
      <c r="AC66" s="1802">
        <v>41785</v>
      </c>
      <c r="AD66" s="1808">
        <v>14680741.58096</v>
      </c>
      <c r="AE66" s="1809">
        <v>1877</v>
      </c>
      <c r="AF66" s="1810">
        <v>7821</v>
      </c>
      <c r="AG66" s="1811">
        <v>1.2805</v>
      </c>
      <c r="AI66" s="1561" t="s">
        <v>496</v>
      </c>
      <c r="AJ66" s="933" t="s">
        <v>497</v>
      </c>
      <c r="AK66" s="1132">
        <v>14680741.58096</v>
      </c>
      <c r="AL66" s="1133">
        <v>1877</v>
      </c>
      <c r="AM66" s="1242">
        <v>7821</v>
      </c>
      <c r="AN66" s="1236">
        <v>1.2805</v>
      </c>
      <c r="AO66" s="1234">
        <v>0.3342</v>
      </c>
      <c r="AP66" s="1235">
        <v>0.76190000000000002</v>
      </c>
      <c r="AQ66" s="1236">
        <v>0.92659999999999998</v>
      </c>
      <c r="AR66" s="1237">
        <v>0.92659999999999998</v>
      </c>
      <c r="AS66" s="1272">
        <v>1760.89</v>
      </c>
      <c r="AT66" s="1261">
        <v>139.49</v>
      </c>
      <c r="AU66" s="1240">
        <v>261823</v>
      </c>
      <c r="AV66" s="1241">
        <v>0.68899999999999995</v>
      </c>
      <c r="AW66" s="1242">
        <v>180396</v>
      </c>
      <c r="BB66" s="1561" t="s">
        <v>496</v>
      </c>
      <c r="BC66" s="1562" t="s">
        <v>739</v>
      </c>
      <c r="BD66" s="1149">
        <v>1717724408</v>
      </c>
      <c r="BE66" s="1150">
        <v>221.42</v>
      </c>
      <c r="BF66" s="1245">
        <v>7757765</v>
      </c>
      <c r="BG66" s="1246">
        <v>0.3342</v>
      </c>
      <c r="BH66" s="1153"/>
      <c r="BI66" s="1154">
        <v>1877</v>
      </c>
      <c r="BJ66" s="1247">
        <v>8.48</v>
      </c>
      <c r="BK66" s="1154">
        <v>15209</v>
      </c>
      <c r="BL66" s="1248">
        <v>69</v>
      </c>
      <c r="BN66" s="933" t="s">
        <v>494</v>
      </c>
      <c r="BO66" s="1579" t="s">
        <v>669</v>
      </c>
      <c r="BP66" s="1848">
        <v>0.89800000000000002</v>
      </c>
      <c r="BQ66" s="1848">
        <v>0.86276942355889719</v>
      </c>
      <c r="BR66" s="2268">
        <v>0.80010000000000003</v>
      </c>
      <c r="BS66" s="1849"/>
      <c r="BT66" s="1850">
        <v>2011</v>
      </c>
      <c r="BU66" s="1162">
        <f t="shared" si="4"/>
        <v>0.83730000000000004</v>
      </c>
      <c r="BV66" s="1163"/>
      <c r="BW66" s="2139">
        <v>0.81569999999999998</v>
      </c>
      <c r="BX66" s="1165">
        <v>0.68300000000000005</v>
      </c>
      <c r="BY66" s="1166">
        <v>1.0317000000000001</v>
      </c>
      <c r="BZ66" s="1585"/>
      <c r="CA66" s="1561" t="s">
        <v>496</v>
      </c>
      <c r="CB66" s="933" t="s">
        <v>739</v>
      </c>
      <c r="CC66" s="1154">
        <v>30217</v>
      </c>
      <c r="CD66" s="1154">
        <v>31545</v>
      </c>
      <c r="CE66" s="1154">
        <v>32095</v>
      </c>
      <c r="CF66" s="1252">
        <v>31285.666666666668</v>
      </c>
      <c r="CG66" s="1253">
        <v>0.76190000000000002</v>
      </c>
      <c r="CH66" s="1171"/>
      <c r="CI66" s="1254">
        <v>-809.33333333333212</v>
      </c>
      <c r="CJ66" s="1253">
        <v>-2.52E-2</v>
      </c>
      <c r="CL66" s="1575" t="s">
        <v>496</v>
      </c>
      <c r="CM66" s="933" t="s">
        <v>739</v>
      </c>
      <c r="CN66" s="1873">
        <v>0.92659999999999998</v>
      </c>
      <c r="CO66" s="1874"/>
      <c r="CP66" s="1875">
        <v>1877</v>
      </c>
      <c r="CQ66" s="1888">
        <v>2276771</v>
      </c>
      <c r="CR66" s="1888">
        <v>0</v>
      </c>
      <c r="CS66" s="1890">
        <v>2276771</v>
      </c>
      <c r="CT66" s="1891">
        <v>1212.98</v>
      </c>
      <c r="CU66" s="1892"/>
      <c r="CV66" s="1893">
        <v>1760.89</v>
      </c>
      <c r="CW66" s="1894">
        <v>139.49</v>
      </c>
      <c r="CX66" s="1882">
        <v>0.68899999999999995</v>
      </c>
      <c r="CY66" s="1883"/>
      <c r="CZ66" s="1884">
        <v>0.59699999999999998</v>
      </c>
      <c r="DA66" s="1895" t="s">
        <v>4</v>
      </c>
      <c r="DB66" s="1886"/>
      <c r="DC66" s="1882">
        <v>0.68899999999999995</v>
      </c>
      <c r="DX66" s="2159" t="s">
        <v>404</v>
      </c>
      <c r="DY66" s="2160" t="s">
        <v>56</v>
      </c>
      <c r="DZ66" s="2159" t="s">
        <v>8</v>
      </c>
      <c r="EA66" s="2161" t="s">
        <v>57</v>
      </c>
      <c r="EB66" s="2162">
        <v>950</v>
      </c>
      <c r="EC66" s="2163"/>
      <c r="ED66" s="2164">
        <v>950</v>
      </c>
      <c r="EE66" s="2164"/>
      <c r="EF66" s="2163"/>
      <c r="EG66" s="2165">
        <v>1.8294914013904134E-2</v>
      </c>
      <c r="EH66" s="2163"/>
      <c r="EI66" s="2166">
        <v>0</v>
      </c>
      <c r="EJ66" s="2164"/>
      <c r="EK66" s="2164">
        <v>249318</v>
      </c>
      <c r="EL66" s="2169"/>
      <c r="EM66" s="2167"/>
      <c r="EN66" s="2167"/>
      <c r="EO66" s="2168"/>
      <c r="ES66" s="2254" t="s">
        <v>476</v>
      </c>
      <c r="ET66" s="2255" t="s">
        <v>477</v>
      </c>
      <c r="EU66" s="2257">
        <v>15672394</v>
      </c>
    </row>
    <row r="67" spans="1:151" ht="15.75">
      <c r="A67" s="1220" t="s">
        <v>498</v>
      </c>
      <c r="B67" s="1221" t="s">
        <v>499</v>
      </c>
      <c r="C67" s="1117">
        <v>3817</v>
      </c>
      <c r="D67" s="1118">
        <v>3817</v>
      </c>
      <c r="E67" s="1222"/>
      <c r="F67" s="1222">
        <v>3817</v>
      </c>
      <c r="G67" s="1222"/>
      <c r="H67" s="1223">
        <v>3817</v>
      </c>
      <c r="K67" s="907" t="s">
        <v>498</v>
      </c>
      <c r="L67" s="908" t="s">
        <v>499</v>
      </c>
      <c r="M67" s="886">
        <v>2475821040</v>
      </c>
      <c r="N67" s="887">
        <v>108668472</v>
      </c>
      <c r="O67" s="888">
        <f t="shared" si="0"/>
        <v>2367152568</v>
      </c>
      <c r="P67" s="889">
        <v>2012</v>
      </c>
      <c r="Q67" s="882">
        <v>0.98440000000000005</v>
      </c>
      <c r="R67" s="891">
        <f t="shared" si="1"/>
        <v>2404665347</v>
      </c>
      <c r="S67" s="892">
        <f t="shared" si="2"/>
        <v>108668472</v>
      </c>
      <c r="T67" s="893">
        <v>94218578</v>
      </c>
      <c r="U67" s="893">
        <v>576433001</v>
      </c>
      <c r="V67" s="891">
        <f t="shared" si="3"/>
        <v>3183985398</v>
      </c>
      <c r="X67" s="1561" t="s">
        <v>498</v>
      </c>
      <c r="Y67" s="1562" t="s">
        <v>499</v>
      </c>
      <c r="Z67" s="1807">
        <v>3183985398</v>
      </c>
      <c r="AA67" s="1247">
        <v>21077983.334759999</v>
      </c>
      <c r="AB67" s="1802">
        <v>4366817</v>
      </c>
      <c r="AC67" s="1802">
        <v>326364</v>
      </c>
      <c r="AD67" s="1808">
        <v>25771164.334759999</v>
      </c>
      <c r="AE67" s="1809">
        <v>3817</v>
      </c>
      <c r="AF67" s="1810">
        <v>6752</v>
      </c>
      <c r="AG67" s="1811">
        <v>1.1053999999999999</v>
      </c>
      <c r="AI67" s="1561" t="s">
        <v>498</v>
      </c>
      <c r="AJ67" s="933" t="s">
        <v>499</v>
      </c>
      <c r="AK67" s="1132">
        <v>25771164.334759999</v>
      </c>
      <c r="AL67" s="1133">
        <v>3817</v>
      </c>
      <c r="AM67" s="1242">
        <v>6752</v>
      </c>
      <c r="AN67" s="1236">
        <v>1.1053999999999999</v>
      </c>
      <c r="AO67" s="1234">
        <v>0.27889999999999998</v>
      </c>
      <c r="AP67" s="1235">
        <v>0.82199999999999995</v>
      </c>
      <c r="AQ67" s="1236">
        <v>0.88109999999999999</v>
      </c>
      <c r="AR67" s="1237">
        <v>0.88109999999999999</v>
      </c>
      <c r="AS67" s="1272">
        <v>1674.42</v>
      </c>
      <c r="AT67" s="1261">
        <v>225.96000000000004</v>
      </c>
      <c r="AU67" s="1240">
        <v>862489</v>
      </c>
      <c r="AV67" s="1241">
        <v>0.83599999999999997</v>
      </c>
      <c r="AW67" s="1242">
        <v>721041</v>
      </c>
      <c r="BB67" s="1561" t="s">
        <v>498</v>
      </c>
      <c r="BC67" s="1562" t="s">
        <v>740</v>
      </c>
      <c r="BD67" s="1149">
        <v>3183985398</v>
      </c>
      <c r="BE67" s="1150">
        <v>491.76</v>
      </c>
      <c r="BF67" s="1245">
        <v>6474673</v>
      </c>
      <c r="BG67" s="1246">
        <v>0.27889999999999998</v>
      </c>
      <c r="BH67" s="1153"/>
      <c r="BI67" s="1154">
        <v>3817</v>
      </c>
      <c r="BJ67" s="1247">
        <v>7.76</v>
      </c>
      <c r="BK67" s="1154">
        <v>27789</v>
      </c>
      <c r="BL67" s="1248">
        <v>57</v>
      </c>
      <c r="BN67" s="933" t="s">
        <v>496</v>
      </c>
      <c r="BO67" s="1579" t="s">
        <v>497</v>
      </c>
      <c r="BP67" s="1853">
        <v>1</v>
      </c>
      <c r="BQ67" s="1848">
        <v>1.0458132875143185</v>
      </c>
      <c r="BR67" s="2268">
        <v>1.0284</v>
      </c>
      <c r="BS67" s="1849"/>
      <c r="BT67" s="1850">
        <v>2014</v>
      </c>
      <c r="BU67" s="1162">
        <f t="shared" si="4"/>
        <v>1.0295000000000001</v>
      </c>
      <c r="BV67" s="1163"/>
      <c r="BW67" s="2139">
        <v>0.57999999999999996</v>
      </c>
      <c r="BX67" s="1165">
        <v>0.59699999999999998</v>
      </c>
      <c r="BY67" s="1166">
        <v>0.90180000000000005</v>
      </c>
      <c r="BZ67" s="1585"/>
      <c r="CA67" s="1561" t="s">
        <v>498</v>
      </c>
      <c r="CB67" s="933" t="s">
        <v>740</v>
      </c>
      <c r="CC67" s="1154">
        <v>32840</v>
      </c>
      <c r="CD67" s="1154">
        <v>34078</v>
      </c>
      <c r="CE67" s="1154">
        <v>34330</v>
      </c>
      <c r="CF67" s="1252">
        <v>33749.333333333336</v>
      </c>
      <c r="CG67" s="1253">
        <v>0.82199999999999995</v>
      </c>
      <c r="CH67" s="1171"/>
      <c r="CI67" s="1254">
        <v>-580.66666666666424</v>
      </c>
      <c r="CJ67" s="1253">
        <v>-1.6899999999999998E-2</v>
      </c>
      <c r="CL67" s="1575" t="s">
        <v>498</v>
      </c>
      <c r="CM67" s="933" t="s">
        <v>740</v>
      </c>
      <c r="CN67" s="1873">
        <v>0.88109999999999999</v>
      </c>
      <c r="CO67" s="1874"/>
      <c r="CP67" s="1875">
        <v>3817</v>
      </c>
      <c r="CQ67" s="1888">
        <v>5344283</v>
      </c>
      <c r="CR67" s="1888">
        <v>0</v>
      </c>
      <c r="CS67" s="1890">
        <v>5344283</v>
      </c>
      <c r="CT67" s="1891">
        <v>1400.13</v>
      </c>
      <c r="CU67" s="1892"/>
      <c r="CV67" s="1893">
        <v>1674.42</v>
      </c>
      <c r="CW67" s="1894">
        <v>225.96000000000004</v>
      </c>
      <c r="CX67" s="1882">
        <v>0.83599999999999997</v>
      </c>
      <c r="CY67" s="1883"/>
      <c r="CZ67" s="1884">
        <v>0.61</v>
      </c>
      <c r="DA67" s="1895" t="s">
        <v>4</v>
      </c>
      <c r="DB67" s="1886"/>
      <c r="DC67" s="1882">
        <v>0.83599999999999997</v>
      </c>
      <c r="DX67" s="2170" t="s">
        <v>404</v>
      </c>
      <c r="DY67" s="2171" t="s">
        <v>1180</v>
      </c>
      <c r="DZ67" s="2170" t="s">
        <v>8</v>
      </c>
      <c r="EA67" s="2172" t="s">
        <v>1429</v>
      </c>
      <c r="EB67" s="2162">
        <v>572</v>
      </c>
      <c r="EC67" s="2173"/>
      <c r="ED67" s="2174">
        <v>572</v>
      </c>
      <c r="EE67" s="2174">
        <v>51927</v>
      </c>
      <c r="EF67" s="2173"/>
      <c r="EG67" s="2175">
        <v>1.1015464016792806E-2</v>
      </c>
      <c r="EH67" s="2173"/>
      <c r="EI67" s="2166">
        <v>0</v>
      </c>
      <c r="EJ67" s="2174"/>
      <c r="EK67" s="2174">
        <v>150116</v>
      </c>
      <c r="EL67" s="2176"/>
      <c r="EM67" s="2177"/>
      <c r="EN67" s="2177"/>
      <c r="EO67" s="2178"/>
      <c r="ES67" s="2254" t="s">
        <v>478</v>
      </c>
      <c r="ET67" s="2255" t="s">
        <v>479</v>
      </c>
      <c r="EU67" s="2257">
        <v>177144</v>
      </c>
    </row>
    <row r="68" spans="1:151" ht="15.75">
      <c r="A68" s="1220" t="s">
        <v>500</v>
      </c>
      <c r="B68" s="1221" t="s">
        <v>501</v>
      </c>
      <c r="C68" s="1117">
        <v>12882</v>
      </c>
      <c r="D68" s="1118">
        <v>14054</v>
      </c>
      <c r="E68" s="1222"/>
      <c r="F68" s="1222">
        <v>14054</v>
      </c>
      <c r="G68" s="1222"/>
      <c r="H68" s="1223">
        <v>14054</v>
      </c>
      <c r="K68" s="907" t="s">
        <v>500</v>
      </c>
      <c r="L68" s="908" t="s">
        <v>501</v>
      </c>
      <c r="M68" s="886">
        <v>10922524844</v>
      </c>
      <c r="N68" s="887">
        <v>294557540</v>
      </c>
      <c r="O68" s="888">
        <f t="shared" si="0"/>
        <v>10627967304</v>
      </c>
      <c r="P68" s="889">
        <v>2015</v>
      </c>
      <c r="Q68" s="882">
        <v>0.98819999999999997</v>
      </c>
      <c r="R68" s="891">
        <f t="shared" si="1"/>
        <v>10754874827</v>
      </c>
      <c r="S68" s="892">
        <f t="shared" si="2"/>
        <v>294557540</v>
      </c>
      <c r="T68" s="893">
        <v>195625858</v>
      </c>
      <c r="U68" s="893">
        <v>1335581462</v>
      </c>
      <c r="V68" s="891">
        <f t="shared" si="3"/>
        <v>12580639687</v>
      </c>
      <c r="X68" s="1561" t="s">
        <v>500</v>
      </c>
      <c r="Y68" s="1562" t="s">
        <v>501</v>
      </c>
      <c r="Z68" s="1807">
        <v>12580639687</v>
      </c>
      <c r="AA68" s="1247">
        <v>83283834.727939993</v>
      </c>
      <c r="AB68" s="1802">
        <v>16398699</v>
      </c>
      <c r="AC68" s="1802">
        <v>437742</v>
      </c>
      <c r="AD68" s="1808">
        <v>100120275.72793999</v>
      </c>
      <c r="AE68" s="1809">
        <v>14054</v>
      </c>
      <c r="AF68" s="1810">
        <v>7124</v>
      </c>
      <c r="AG68" s="1811">
        <v>1.1662999999999999</v>
      </c>
      <c r="AI68" s="1561" t="s">
        <v>500</v>
      </c>
      <c r="AJ68" s="933" t="s">
        <v>501</v>
      </c>
      <c r="AK68" s="1132">
        <v>100120275.72793999</v>
      </c>
      <c r="AL68" s="1133">
        <v>14054</v>
      </c>
      <c r="AM68" s="1242">
        <v>7124</v>
      </c>
      <c r="AN68" s="1236">
        <v>1.1662999999999999</v>
      </c>
      <c r="AO68" s="1234">
        <v>0.77659999999999996</v>
      </c>
      <c r="AP68" s="1235">
        <v>1.0802</v>
      </c>
      <c r="AQ68" s="1236">
        <v>1.0843000000000003</v>
      </c>
      <c r="AR68" s="1237" t="s">
        <v>4</v>
      </c>
      <c r="AS68" s="1272" t="s">
        <v>4</v>
      </c>
      <c r="AT68" s="1261" t="s">
        <v>4</v>
      </c>
      <c r="AU68" s="1240">
        <v>0</v>
      </c>
      <c r="AV68" s="1241" t="s">
        <v>4</v>
      </c>
      <c r="AW68" s="1242">
        <v>0</v>
      </c>
      <c r="BB68" s="1561" t="s">
        <v>500</v>
      </c>
      <c r="BC68" s="1562" t="s">
        <v>741</v>
      </c>
      <c r="BD68" s="1149">
        <v>12580639687</v>
      </c>
      <c r="BE68" s="1150">
        <v>697.84</v>
      </c>
      <c r="BF68" s="1245">
        <v>18027972</v>
      </c>
      <c r="BG68" s="1246">
        <v>0.77659999999999996</v>
      </c>
      <c r="BH68" s="1153"/>
      <c r="BI68" s="1154">
        <v>14054</v>
      </c>
      <c r="BJ68" s="1247">
        <v>20.14</v>
      </c>
      <c r="BK68" s="1154">
        <v>95730</v>
      </c>
      <c r="BL68" s="1248">
        <v>137</v>
      </c>
      <c r="BN68" s="933" t="s">
        <v>498</v>
      </c>
      <c r="BO68" s="1579" t="s">
        <v>499</v>
      </c>
      <c r="BP68" s="1848">
        <v>0.96881533101045303</v>
      </c>
      <c r="BQ68" s="1848">
        <v>1.0074410774410776</v>
      </c>
      <c r="BR68" s="2268">
        <v>0.97430000000000005</v>
      </c>
      <c r="BS68" s="1849"/>
      <c r="BT68" s="1850">
        <v>2012</v>
      </c>
      <c r="BU68" s="1162">
        <f t="shared" si="4"/>
        <v>0.98440000000000005</v>
      </c>
      <c r="BV68" s="1163"/>
      <c r="BW68" s="2139">
        <v>0.62</v>
      </c>
      <c r="BX68" s="1165">
        <v>0.61</v>
      </c>
      <c r="BY68" s="1166">
        <v>0.92149999999999999</v>
      </c>
      <c r="BZ68" s="1585"/>
      <c r="CA68" s="1561" t="s">
        <v>500</v>
      </c>
      <c r="CB68" s="933" t="s">
        <v>741</v>
      </c>
      <c r="CC68" s="1154">
        <v>43172</v>
      </c>
      <c r="CD68" s="1154">
        <v>44701</v>
      </c>
      <c r="CE68" s="1154">
        <v>45181</v>
      </c>
      <c r="CF68" s="1252">
        <v>44351.333333333336</v>
      </c>
      <c r="CG68" s="1253">
        <v>1.0802</v>
      </c>
      <c r="CH68" s="1171"/>
      <c r="CI68" s="1254">
        <v>-829.66666666666424</v>
      </c>
      <c r="CJ68" s="1253">
        <v>-1.84E-2</v>
      </c>
      <c r="CL68" s="1575" t="s">
        <v>500</v>
      </c>
      <c r="CM68" s="933" t="s">
        <v>741</v>
      </c>
      <c r="CN68" s="1873" t="s">
        <v>4</v>
      </c>
      <c r="CO68" s="1874"/>
      <c r="CP68" s="1875">
        <v>14054</v>
      </c>
      <c r="CQ68" s="1888">
        <v>27029515</v>
      </c>
      <c r="CR68" s="1888">
        <v>0</v>
      </c>
      <c r="CS68" s="1890">
        <v>27029515</v>
      </c>
      <c r="CT68" s="1891">
        <v>1923.26</v>
      </c>
      <c r="CU68" s="1892"/>
      <c r="CV68" s="1893" t="s">
        <v>4</v>
      </c>
      <c r="CW68" s="1894" t="s">
        <v>4</v>
      </c>
      <c r="CX68" s="1882" t="s">
        <v>4</v>
      </c>
      <c r="CY68" s="1883"/>
      <c r="CZ68" s="1884">
        <v>0.46</v>
      </c>
      <c r="DA68" s="1895" t="s">
        <v>4</v>
      </c>
      <c r="DB68" s="1886"/>
      <c r="DC68" s="1882" t="s">
        <v>4</v>
      </c>
      <c r="DX68" s="2159" t="s">
        <v>406</v>
      </c>
      <c r="DY68" s="2160" t="s">
        <v>406</v>
      </c>
      <c r="DZ68" s="2159" t="s">
        <v>901</v>
      </c>
      <c r="EA68" s="2161" t="s">
        <v>407</v>
      </c>
      <c r="EB68" s="2162">
        <v>4134</v>
      </c>
      <c r="EC68" s="2163"/>
      <c r="ED68" s="2164">
        <v>4134</v>
      </c>
      <c r="EE68" s="2164"/>
      <c r="EF68" s="2163"/>
      <c r="EG68" s="2165">
        <v>0.99089165867689355</v>
      </c>
      <c r="EH68" s="2163"/>
      <c r="EI68" s="2166">
        <v>0</v>
      </c>
      <c r="EJ68" s="2164"/>
      <c r="EK68" s="2164">
        <v>0</v>
      </c>
      <c r="EL68" s="2164">
        <v>0</v>
      </c>
      <c r="EM68" s="2167">
        <v>0</v>
      </c>
      <c r="EN68" s="2167"/>
      <c r="EO68" s="2168"/>
      <c r="ES68" s="2254" t="s">
        <v>480</v>
      </c>
      <c r="ET68" s="2255" t="s">
        <v>481</v>
      </c>
      <c r="EU68" s="2257">
        <v>2859283</v>
      </c>
    </row>
    <row r="69" spans="1:151" ht="15.75">
      <c r="A69" s="1220" t="s">
        <v>502</v>
      </c>
      <c r="B69" s="1221" t="s">
        <v>503</v>
      </c>
      <c r="C69" s="1117">
        <v>14832</v>
      </c>
      <c r="D69" s="1118">
        <v>16132</v>
      </c>
      <c r="E69" s="1222"/>
      <c r="F69" s="1222">
        <v>16132</v>
      </c>
      <c r="G69" s="1222"/>
      <c r="H69" s="1223">
        <v>16132</v>
      </c>
      <c r="K69" s="907" t="s">
        <v>502</v>
      </c>
      <c r="L69" s="908" t="s">
        <v>503</v>
      </c>
      <c r="M69" s="886">
        <v>5342121153</v>
      </c>
      <c r="N69" s="887">
        <v>221318427</v>
      </c>
      <c r="O69" s="888">
        <f t="shared" si="0"/>
        <v>5120802726</v>
      </c>
      <c r="P69" s="889">
        <v>2017</v>
      </c>
      <c r="Q69" s="882">
        <v>0.98419999999999996</v>
      </c>
      <c r="R69" s="891">
        <f t="shared" si="1"/>
        <v>5203010289</v>
      </c>
      <c r="S69" s="892">
        <f t="shared" si="2"/>
        <v>221318427</v>
      </c>
      <c r="T69" s="893">
        <v>160466675</v>
      </c>
      <c r="U69" s="893">
        <v>1878842879</v>
      </c>
      <c r="V69" s="891">
        <f t="shared" si="3"/>
        <v>7463638270</v>
      </c>
      <c r="X69" s="1561" t="s">
        <v>502</v>
      </c>
      <c r="Y69" s="1562" t="s">
        <v>503</v>
      </c>
      <c r="Z69" s="1807">
        <v>7463638270</v>
      </c>
      <c r="AA69" s="1247">
        <v>49409285.347400002</v>
      </c>
      <c r="AB69" s="1802">
        <v>13963088</v>
      </c>
      <c r="AC69" s="1802">
        <v>448083</v>
      </c>
      <c r="AD69" s="1808">
        <v>63820456.347400002</v>
      </c>
      <c r="AE69" s="1809">
        <v>16132</v>
      </c>
      <c r="AF69" s="1810">
        <v>3956</v>
      </c>
      <c r="AG69" s="1811">
        <v>0.64770000000000005</v>
      </c>
      <c r="AI69" s="1561" t="s">
        <v>502</v>
      </c>
      <c r="AJ69" s="933" t="s">
        <v>503</v>
      </c>
      <c r="AK69" s="1132">
        <v>63820456.347400002</v>
      </c>
      <c r="AL69" s="1133">
        <v>16132</v>
      </c>
      <c r="AM69" s="1242">
        <v>3956</v>
      </c>
      <c r="AN69" s="1236">
        <v>0.64770000000000005</v>
      </c>
      <c r="AO69" s="1234">
        <v>0.59499999999999997</v>
      </c>
      <c r="AP69" s="1235">
        <v>0.94930000000000003</v>
      </c>
      <c r="AQ69" s="1236">
        <v>0.79330000000000001</v>
      </c>
      <c r="AR69" s="1237">
        <v>0.79330000000000001</v>
      </c>
      <c r="AS69" s="1272">
        <v>1507.57</v>
      </c>
      <c r="AT69" s="1261">
        <v>392.81000000000017</v>
      </c>
      <c r="AU69" s="1240">
        <v>6336811</v>
      </c>
      <c r="AV69" s="1241">
        <v>0.94</v>
      </c>
      <c r="AW69" s="1242">
        <v>5956602</v>
      </c>
      <c r="BB69" s="1561" t="s">
        <v>502</v>
      </c>
      <c r="BC69" s="1562" t="s">
        <v>742</v>
      </c>
      <c r="BD69" s="1149">
        <v>7463638270</v>
      </c>
      <c r="BE69" s="1150">
        <v>540.41</v>
      </c>
      <c r="BF69" s="1245">
        <v>13811066</v>
      </c>
      <c r="BG69" s="1246">
        <v>0.59499999999999997</v>
      </c>
      <c r="BH69" s="1153"/>
      <c r="BI69" s="1154">
        <v>16132</v>
      </c>
      <c r="BJ69" s="1247">
        <v>29.85</v>
      </c>
      <c r="BK69" s="1154">
        <v>94484</v>
      </c>
      <c r="BL69" s="1248">
        <v>175</v>
      </c>
      <c r="BN69" s="933" t="s">
        <v>500</v>
      </c>
      <c r="BO69" s="1579" t="s">
        <v>501</v>
      </c>
      <c r="BP69" s="1848">
        <v>0.99760254083484567</v>
      </c>
      <c r="BQ69" s="1853">
        <v>0.99697772795216755</v>
      </c>
      <c r="BR69" s="2268">
        <v>0.97930000000000006</v>
      </c>
      <c r="BS69" s="1849"/>
      <c r="BT69" s="1850">
        <v>2015</v>
      </c>
      <c r="BU69" s="1162">
        <f t="shared" si="4"/>
        <v>0.98819999999999997</v>
      </c>
      <c r="BV69" s="1163"/>
      <c r="BW69" s="2139">
        <v>0.46500000000000002</v>
      </c>
      <c r="BX69" s="1165">
        <v>0.46</v>
      </c>
      <c r="BY69" s="1166">
        <v>0.69489999999999996</v>
      </c>
      <c r="BZ69" s="1585"/>
      <c r="CA69" s="1561" t="s">
        <v>502</v>
      </c>
      <c r="CB69" s="933" t="s">
        <v>742</v>
      </c>
      <c r="CC69" s="1154">
        <v>37824</v>
      </c>
      <c r="CD69" s="1154">
        <v>39236</v>
      </c>
      <c r="CE69" s="1154">
        <v>39875</v>
      </c>
      <c r="CF69" s="1252">
        <v>38978.333333333336</v>
      </c>
      <c r="CG69" s="1253">
        <v>0.94930000000000003</v>
      </c>
      <c r="CH69" s="1171"/>
      <c r="CI69" s="1254">
        <v>-896.66666666666424</v>
      </c>
      <c r="CJ69" s="1253">
        <v>-2.2499999999999999E-2</v>
      </c>
      <c r="CL69" s="1575" t="s">
        <v>502</v>
      </c>
      <c r="CM69" s="933" t="s">
        <v>742</v>
      </c>
      <c r="CN69" s="1873">
        <v>0.79330000000000001</v>
      </c>
      <c r="CO69" s="1874"/>
      <c r="CP69" s="1875">
        <v>16132</v>
      </c>
      <c r="CQ69" s="1888">
        <v>22508589</v>
      </c>
      <c r="CR69" s="1888">
        <v>357456</v>
      </c>
      <c r="CS69" s="1890">
        <v>22866045</v>
      </c>
      <c r="CT69" s="1891">
        <v>1417.43</v>
      </c>
      <c r="CU69" s="1892"/>
      <c r="CV69" s="1893">
        <v>1507.57</v>
      </c>
      <c r="CW69" s="1894">
        <v>392.81000000000017</v>
      </c>
      <c r="CX69" s="1882">
        <v>0.94</v>
      </c>
      <c r="CY69" s="1883"/>
      <c r="CZ69" s="1884">
        <v>0.65900000000000003</v>
      </c>
      <c r="DA69" s="1895" t="s">
        <v>4</v>
      </c>
      <c r="DB69" s="1886"/>
      <c r="DC69" s="1882">
        <v>0.94</v>
      </c>
      <c r="DX69" s="2190" t="s">
        <v>406</v>
      </c>
      <c r="DY69" s="2171" t="s">
        <v>1001</v>
      </c>
      <c r="DZ69" s="2170" t="s">
        <v>8</v>
      </c>
      <c r="EA69" s="2172" t="s">
        <v>1430</v>
      </c>
      <c r="EB69" s="2162">
        <v>38</v>
      </c>
      <c r="EC69" s="2173"/>
      <c r="ED69" s="2174">
        <v>38</v>
      </c>
      <c r="EE69" s="2174">
        <v>4172</v>
      </c>
      <c r="EF69" s="2173"/>
      <c r="EG69" s="2175">
        <v>9.1083413231064243E-3</v>
      </c>
      <c r="EH69" s="2173"/>
      <c r="EI69" s="2166">
        <v>0</v>
      </c>
      <c r="EJ69" s="2174"/>
      <c r="EK69" s="2174">
        <v>0</v>
      </c>
      <c r="EL69" s="2174"/>
      <c r="EM69" s="2177"/>
      <c r="EN69" s="2177"/>
      <c r="EO69" s="2178"/>
      <c r="ES69" s="2254" t="s">
        <v>482</v>
      </c>
      <c r="ET69" s="2255" t="s">
        <v>483</v>
      </c>
      <c r="EU69" s="2257">
        <v>3549724</v>
      </c>
    </row>
    <row r="70" spans="1:151" ht="15.75">
      <c r="A70" s="1220" t="s">
        <v>504</v>
      </c>
      <c r="B70" s="1221" t="s">
        <v>505</v>
      </c>
      <c r="C70" s="1117">
        <v>26292</v>
      </c>
      <c r="D70" s="1118">
        <v>28534</v>
      </c>
      <c r="E70" s="1222"/>
      <c r="F70" s="1222">
        <v>28534</v>
      </c>
      <c r="G70" s="1222"/>
      <c r="H70" s="1223">
        <v>28534</v>
      </c>
      <c r="K70" s="907" t="s">
        <v>504</v>
      </c>
      <c r="L70" s="908" t="s">
        <v>505</v>
      </c>
      <c r="M70" s="886">
        <v>28948394127</v>
      </c>
      <c r="N70" s="887">
        <v>31287600</v>
      </c>
      <c r="O70" s="888">
        <f t="shared" ref="O70:O105" si="5">M70-N70</f>
        <v>28917106527</v>
      </c>
      <c r="P70" s="889">
        <v>2017</v>
      </c>
      <c r="Q70" s="882">
        <v>0.95279999999999998</v>
      </c>
      <c r="R70" s="891">
        <f t="shared" ref="R70:R105" si="6">ROUND(O70/Q70,0)</f>
        <v>30349608026</v>
      </c>
      <c r="S70" s="892">
        <f t="shared" ref="S70:S105" si="7">N70</f>
        <v>31287600</v>
      </c>
      <c r="T70" s="893">
        <v>673709962</v>
      </c>
      <c r="U70" s="893">
        <v>4109028045</v>
      </c>
      <c r="V70" s="891">
        <f t="shared" ref="V70:V105" si="8">SUM(R70:U70)</f>
        <v>35163633633</v>
      </c>
      <c r="X70" s="1561" t="s">
        <v>504</v>
      </c>
      <c r="Y70" s="1562" t="s">
        <v>505</v>
      </c>
      <c r="Z70" s="1807">
        <v>35163633633</v>
      </c>
      <c r="AA70" s="1247">
        <v>232783254.65046</v>
      </c>
      <c r="AB70" s="1802">
        <v>65425267</v>
      </c>
      <c r="AC70" s="1802">
        <v>811294</v>
      </c>
      <c r="AD70" s="1808">
        <v>299019815.65046</v>
      </c>
      <c r="AE70" s="1809">
        <v>28534</v>
      </c>
      <c r="AF70" s="1810">
        <v>10479</v>
      </c>
      <c r="AG70" s="1811">
        <v>1.7156</v>
      </c>
      <c r="AI70" s="1561" t="s">
        <v>504</v>
      </c>
      <c r="AJ70" s="933" t="s">
        <v>505</v>
      </c>
      <c r="AK70" s="1132">
        <v>299019815.65046</v>
      </c>
      <c r="AL70" s="1133">
        <v>28534</v>
      </c>
      <c r="AM70" s="1242">
        <v>10479</v>
      </c>
      <c r="AN70" s="1236">
        <v>1.7156</v>
      </c>
      <c r="AO70" s="1234">
        <v>7.9090999999999996</v>
      </c>
      <c r="AP70" s="1235">
        <v>0.99850000000000005</v>
      </c>
      <c r="AQ70" s="1236">
        <v>1.9763999999999999</v>
      </c>
      <c r="AR70" s="1237" t="s">
        <v>4</v>
      </c>
      <c r="AS70" s="1272" t="s">
        <v>4</v>
      </c>
      <c r="AT70" s="1261" t="s">
        <v>4</v>
      </c>
      <c r="AU70" s="1240">
        <v>0</v>
      </c>
      <c r="AV70" s="1241" t="s">
        <v>4</v>
      </c>
      <c r="AW70" s="1242">
        <v>0</v>
      </c>
      <c r="BB70" s="1561" t="s">
        <v>504</v>
      </c>
      <c r="BC70" s="1562" t="s">
        <v>743</v>
      </c>
      <c r="BD70" s="1149">
        <v>35163633633</v>
      </c>
      <c r="BE70" s="1150">
        <v>191.53</v>
      </c>
      <c r="BF70" s="1245">
        <v>183593346</v>
      </c>
      <c r="BG70" s="1246">
        <v>7.9090999999999996</v>
      </c>
      <c r="BH70" s="1153"/>
      <c r="BI70" s="1154">
        <v>28534</v>
      </c>
      <c r="BJ70" s="1247">
        <v>148.97999999999999</v>
      </c>
      <c r="BK70" s="1154">
        <v>225369</v>
      </c>
      <c r="BL70" s="1248">
        <v>1177</v>
      </c>
      <c r="BN70" s="933" t="s">
        <v>502</v>
      </c>
      <c r="BO70" s="1579" t="s">
        <v>503</v>
      </c>
      <c r="BP70" s="1848">
        <v>1.0183333333333333</v>
      </c>
      <c r="BQ70" s="1848">
        <v>1.0223680555555557</v>
      </c>
      <c r="BR70" s="2266">
        <v>0.98419999999999996</v>
      </c>
      <c r="BS70" s="1849"/>
      <c r="BT70" s="2267">
        <v>2017</v>
      </c>
      <c r="BU70" s="1162">
        <f t="shared" si="4"/>
        <v>1.0025999999999999</v>
      </c>
      <c r="BV70" s="1163"/>
      <c r="BW70" s="2139">
        <v>0.67</v>
      </c>
      <c r="BX70" s="1165">
        <v>0.65900000000000003</v>
      </c>
      <c r="BY70" s="1166">
        <v>0.99550000000000005</v>
      </c>
      <c r="BZ70" s="1585"/>
      <c r="CA70" s="1561" t="s">
        <v>504</v>
      </c>
      <c r="CB70" s="933" t="s">
        <v>743</v>
      </c>
      <c r="CC70" s="1154">
        <v>39415</v>
      </c>
      <c r="CD70" s="1154">
        <v>41324</v>
      </c>
      <c r="CE70" s="1154">
        <v>42262</v>
      </c>
      <c r="CF70" s="1252">
        <v>41000.333333333336</v>
      </c>
      <c r="CG70" s="1253">
        <v>0.99850000000000005</v>
      </c>
      <c r="CH70" s="1171"/>
      <c r="CI70" s="1254">
        <v>-1261.6666666666642</v>
      </c>
      <c r="CJ70" s="1253">
        <v>-2.9899999999999999E-2</v>
      </c>
      <c r="CL70" s="1575" t="s">
        <v>504</v>
      </c>
      <c r="CM70" s="933" t="s">
        <v>743</v>
      </c>
      <c r="CN70" s="1873" t="s">
        <v>4</v>
      </c>
      <c r="CO70" s="1874"/>
      <c r="CP70" s="1875">
        <v>28534</v>
      </c>
      <c r="CQ70" s="1888">
        <v>72855604</v>
      </c>
      <c r="CR70" s="1888">
        <v>0</v>
      </c>
      <c r="CS70" s="1890">
        <v>72855604</v>
      </c>
      <c r="CT70" s="1891">
        <v>2553.29</v>
      </c>
      <c r="CU70" s="1892"/>
      <c r="CV70" s="1893" t="s">
        <v>4</v>
      </c>
      <c r="CW70" s="1894" t="s">
        <v>4</v>
      </c>
      <c r="CX70" s="1882" t="s">
        <v>4</v>
      </c>
      <c r="CY70" s="1883"/>
      <c r="CZ70" s="1884">
        <v>0.54300000000000004</v>
      </c>
      <c r="DA70" s="1895" t="s">
        <v>4</v>
      </c>
      <c r="DB70" s="1886"/>
      <c r="DC70" s="1882" t="s">
        <v>4</v>
      </c>
      <c r="DX70" s="2179" t="s">
        <v>408</v>
      </c>
      <c r="DY70" s="2180" t="s">
        <v>408</v>
      </c>
      <c r="DZ70" s="2179" t="s">
        <v>901</v>
      </c>
      <c r="EA70" s="2181" t="s">
        <v>409</v>
      </c>
      <c r="EB70" s="2162">
        <v>5172</v>
      </c>
      <c r="EC70" s="2182"/>
      <c r="ED70" s="2183">
        <v>5172</v>
      </c>
      <c r="EE70" s="2183">
        <v>5172</v>
      </c>
      <c r="EF70" s="2182"/>
      <c r="EG70" s="2184">
        <v>1</v>
      </c>
      <c r="EH70" s="2182"/>
      <c r="EI70" s="2166">
        <v>0</v>
      </c>
      <c r="EJ70" s="2183"/>
      <c r="EK70" s="2183">
        <v>0</v>
      </c>
      <c r="EL70" s="2183">
        <v>0</v>
      </c>
      <c r="EM70" s="2186">
        <v>0</v>
      </c>
      <c r="EN70" s="2186"/>
      <c r="EO70" s="2187"/>
      <c r="ES70" s="2254" t="s">
        <v>484</v>
      </c>
      <c r="ET70" s="2255" t="s">
        <v>485</v>
      </c>
      <c r="EU70" s="2257">
        <v>0</v>
      </c>
    </row>
    <row r="71" spans="1:151" ht="15.75">
      <c r="A71" s="1220" t="s">
        <v>506</v>
      </c>
      <c r="B71" s="1221" t="s">
        <v>507</v>
      </c>
      <c r="C71" s="1117">
        <v>1533</v>
      </c>
      <c r="D71" s="1118">
        <v>2836</v>
      </c>
      <c r="E71" s="1222"/>
      <c r="F71" s="1222">
        <v>2836</v>
      </c>
      <c r="G71" s="1222"/>
      <c r="H71" s="1223">
        <v>2836</v>
      </c>
      <c r="K71" s="907" t="s">
        <v>506</v>
      </c>
      <c r="L71" s="908" t="s">
        <v>507</v>
      </c>
      <c r="M71" s="886">
        <v>1455287936</v>
      </c>
      <c r="N71" s="887">
        <v>179736670</v>
      </c>
      <c r="O71" s="888">
        <f t="shared" si="5"/>
        <v>1275551266</v>
      </c>
      <c r="P71" s="889">
        <v>2015</v>
      </c>
      <c r="Q71" s="882">
        <v>0.99960000000000004</v>
      </c>
      <c r="R71" s="891">
        <f t="shared" si="6"/>
        <v>1276061691</v>
      </c>
      <c r="S71" s="892">
        <f t="shared" si="7"/>
        <v>179736670</v>
      </c>
      <c r="T71" s="893">
        <v>129789535</v>
      </c>
      <c r="U71" s="893">
        <v>463608296</v>
      </c>
      <c r="V71" s="891">
        <f t="shared" si="8"/>
        <v>2049196192</v>
      </c>
      <c r="X71" s="1561" t="s">
        <v>506</v>
      </c>
      <c r="Y71" s="1562" t="s">
        <v>507</v>
      </c>
      <c r="Z71" s="1807">
        <v>2049196192</v>
      </c>
      <c r="AA71" s="1247">
        <v>13565678.79104</v>
      </c>
      <c r="AB71" s="1802">
        <v>2368015</v>
      </c>
      <c r="AC71" s="1802">
        <v>56903</v>
      </c>
      <c r="AD71" s="1808">
        <v>15990596.79104</v>
      </c>
      <c r="AE71" s="1809">
        <v>2836</v>
      </c>
      <c r="AF71" s="1810">
        <v>5638</v>
      </c>
      <c r="AG71" s="1811">
        <v>0.92310000000000003</v>
      </c>
      <c r="AI71" s="1561" t="s">
        <v>506</v>
      </c>
      <c r="AJ71" s="933" t="s">
        <v>507</v>
      </c>
      <c r="AK71" s="1132">
        <v>15990596.79104</v>
      </c>
      <c r="AL71" s="1133">
        <v>2836</v>
      </c>
      <c r="AM71" s="1242">
        <v>5638</v>
      </c>
      <c r="AN71" s="1236">
        <v>0.92310000000000003</v>
      </c>
      <c r="AO71" s="1234">
        <v>0.16450000000000001</v>
      </c>
      <c r="AP71" s="1235">
        <v>0.76339999999999997</v>
      </c>
      <c r="AQ71" s="1236">
        <v>0.76739999999999986</v>
      </c>
      <c r="AR71" s="1237">
        <v>0.76739999999999986</v>
      </c>
      <c r="AS71" s="1272">
        <v>1458.35</v>
      </c>
      <c r="AT71" s="1261">
        <v>442.0300000000002</v>
      </c>
      <c r="AU71" s="1240">
        <v>1253597</v>
      </c>
      <c r="AV71" s="1241">
        <v>1</v>
      </c>
      <c r="AW71" s="1242">
        <v>1253597</v>
      </c>
      <c r="BB71" s="1561" t="s">
        <v>506</v>
      </c>
      <c r="BC71" s="1562" t="s">
        <v>744</v>
      </c>
      <c r="BD71" s="1149">
        <v>2049196192</v>
      </c>
      <c r="BE71" s="1150">
        <v>536.59</v>
      </c>
      <c r="BF71" s="1245">
        <v>3818924</v>
      </c>
      <c r="BG71" s="1246">
        <v>0.16450000000000001</v>
      </c>
      <c r="BH71" s="1153"/>
      <c r="BI71" s="1154">
        <v>2836</v>
      </c>
      <c r="BJ71" s="1247">
        <v>5.29</v>
      </c>
      <c r="BK71" s="1154">
        <v>20930</v>
      </c>
      <c r="BL71" s="1248">
        <v>39</v>
      </c>
      <c r="BN71" s="933" t="s">
        <v>504</v>
      </c>
      <c r="BO71" s="1579" t="s">
        <v>505</v>
      </c>
      <c r="BP71" s="1848">
        <v>0.93154875717017205</v>
      </c>
      <c r="BQ71" s="1848">
        <v>0.90159292035398242</v>
      </c>
      <c r="BR71" s="2266">
        <v>0.95279999999999998</v>
      </c>
      <c r="BS71" s="1849"/>
      <c r="BT71" s="2267">
        <v>2017</v>
      </c>
      <c r="BU71" s="1162">
        <f t="shared" ref="BU71:BU106" si="9">IF(BT71=$E$9,BR71,IF(BT71=$D$9,ROUND(((BQ71*2)+(BR71*4))/6,4),ROUND(((BP71*1)+(BQ71*2)+(BR71*3))/6,4)))</f>
        <v>0.93220000000000003</v>
      </c>
      <c r="BV71" s="1163"/>
      <c r="BW71" s="2139">
        <v>0.56999999999999995</v>
      </c>
      <c r="BX71" s="1165">
        <v>0.54300000000000004</v>
      </c>
      <c r="BY71" s="1166">
        <v>0.82020000000000004</v>
      </c>
      <c r="BZ71" s="1585"/>
      <c r="CA71" s="1561" t="s">
        <v>506</v>
      </c>
      <c r="CB71" s="933" t="s">
        <v>744</v>
      </c>
      <c r="CC71" s="1154">
        <v>30689</v>
      </c>
      <c r="CD71" s="1154">
        <v>31205</v>
      </c>
      <c r="CE71" s="1154">
        <v>32143</v>
      </c>
      <c r="CF71" s="1252">
        <v>31345.666666666668</v>
      </c>
      <c r="CG71" s="1253">
        <v>0.76339999999999997</v>
      </c>
      <c r="CH71" s="1171"/>
      <c r="CI71" s="1254">
        <v>-797.33333333333212</v>
      </c>
      <c r="CJ71" s="1253">
        <v>-2.4799999999999999E-2</v>
      </c>
      <c r="CL71" s="1575" t="s">
        <v>506</v>
      </c>
      <c r="CM71" s="933" t="s">
        <v>744</v>
      </c>
      <c r="CN71" s="1873">
        <v>0.76739999999999986</v>
      </c>
      <c r="CO71" s="1874"/>
      <c r="CP71" s="1875">
        <v>2836</v>
      </c>
      <c r="CQ71" s="1888">
        <v>3650000</v>
      </c>
      <c r="CR71" s="1888">
        <v>0</v>
      </c>
      <c r="CS71" s="1890">
        <v>3650000</v>
      </c>
      <c r="CT71" s="1891">
        <v>1287.02</v>
      </c>
      <c r="CU71" s="1892"/>
      <c r="CV71" s="1893">
        <v>1458.35</v>
      </c>
      <c r="CW71" s="1894">
        <v>442.0300000000002</v>
      </c>
      <c r="CX71" s="1882">
        <v>0.88300000000000001</v>
      </c>
      <c r="CY71" s="1883"/>
      <c r="CZ71" s="1884">
        <v>0.92</v>
      </c>
      <c r="DA71" s="1895">
        <v>1</v>
      </c>
      <c r="DB71" s="1886"/>
      <c r="DC71" s="1882">
        <v>1</v>
      </c>
      <c r="DX71" s="2159" t="s">
        <v>410</v>
      </c>
      <c r="DY71" s="2160" t="s">
        <v>410</v>
      </c>
      <c r="DZ71" s="2159" t="s">
        <v>901</v>
      </c>
      <c r="EA71" s="2161" t="s">
        <v>411</v>
      </c>
      <c r="EB71" s="2162">
        <v>18837</v>
      </c>
      <c r="EC71" s="2163"/>
      <c r="ED71" s="2164">
        <v>18837</v>
      </c>
      <c r="EE71" s="2164"/>
      <c r="EF71" s="2163"/>
      <c r="EG71" s="2165">
        <v>0.76722873900293254</v>
      </c>
      <c r="EH71" s="2163"/>
      <c r="EI71" s="2166">
        <v>5475835</v>
      </c>
      <c r="EJ71" s="2164"/>
      <c r="EK71" s="2198">
        <v>4201218</v>
      </c>
      <c r="EL71" s="2164">
        <v>5475835</v>
      </c>
      <c r="EM71" s="2167">
        <v>0</v>
      </c>
      <c r="EN71" s="2167"/>
      <c r="EO71" s="2168"/>
      <c r="ES71" s="2254" t="s">
        <v>486</v>
      </c>
      <c r="ET71" s="2255" t="s">
        <v>487</v>
      </c>
      <c r="EU71" s="2257">
        <v>0</v>
      </c>
    </row>
    <row r="72" spans="1:151" ht="15.75">
      <c r="A72" s="1220" t="s">
        <v>508</v>
      </c>
      <c r="B72" s="1221" t="s">
        <v>509</v>
      </c>
      <c r="C72" s="1117">
        <v>27598</v>
      </c>
      <c r="D72" s="1118">
        <v>27794</v>
      </c>
      <c r="E72" s="1222"/>
      <c r="F72" s="1222">
        <v>27794</v>
      </c>
      <c r="G72" s="1222"/>
      <c r="H72" s="1223">
        <v>27794</v>
      </c>
      <c r="K72" s="907" t="s">
        <v>508</v>
      </c>
      <c r="L72" s="908" t="s">
        <v>509</v>
      </c>
      <c r="M72" s="886">
        <v>11785735914</v>
      </c>
      <c r="N72" s="887">
        <v>121110965</v>
      </c>
      <c r="O72" s="888">
        <f t="shared" si="5"/>
        <v>11664624949</v>
      </c>
      <c r="P72" s="889">
        <v>2014</v>
      </c>
      <c r="Q72" s="882">
        <v>1.0007999999999999</v>
      </c>
      <c r="R72" s="891">
        <f t="shared" si="6"/>
        <v>11655300708</v>
      </c>
      <c r="S72" s="892">
        <f t="shared" si="7"/>
        <v>121110965</v>
      </c>
      <c r="T72" s="893">
        <v>315527205</v>
      </c>
      <c r="U72" s="893">
        <v>1838222844</v>
      </c>
      <c r="V72" s="891">
        <f t="shared" si="8"/>
        <v>13930161722</v>
      </c>
      <c r="X72" s="1561" t="s">
        <v>508</v>
      </c>
      <c r="Y72" s="1562" t="s">
        <v>509</v>
      </c>
      <c r="Z72" s="1807">
        <v>13930161722</v>
      </c>
      <c r="AA72" s="1247">
        <v>92217670.599639997</v>
      </c>
      <c r="AB72" s="1802">
        <v>35907990</v>
      </c>
      <c r="AC72" s="1802">
        <v>808490</v>
      </c>
      <c r="AD72" s="1808">
        <v>128934150.59964</v>
      </c>
      <c r="AE72" s="1809">
        <v>27794</v>
      </c>
      <c r="AF72" s="1810">
        <v>4639</v>
      </c>
      <c r="AG72" s="1811">
        <v>0.75949999999999995</v>
      </c>
      <c r="AI72" s="1561" t="s">
        <v>508</v>
      </c>
      <c r="AJ72" s="933" t="s">
        <v>509</v>
      </c>
      <c r="AK72" s="1132">
        <v>128934150.59964</v>
      </c>
      <c r="AL72" s="1133">
        <v>27794</v>
      </c>
      <c r="AM72" s="1242">
        <v>4639</v>
      </c>
      <c r="AN72" s="1236">
        <v>0.75949999999999995</v>
      </c>
      <c r="AO72" s="1234">
        <v>0.78680000000000005</v>
      </c>
      <c r="AP72" s="1235">
        <v>1.1035999999999999</v>
      </c>
      <c r="AQ72" s="1236">
        <v>0.93429999999999991</v>
      </c>
      <c r="AR72" s="1237">
        <v>0.93429999999999991</v>
      </c>
      <c r="AS72" s="1272">
        <v>1775.53</v>
      </c>
      <c r="AT72" s="1261">
        <v>124.85000000000014</v>
      </c>
      <c r="AU72" s="1240">
        <v>3470081</v>
      </c>
      <c r="AV72" s="1241">
        <v>1</v>
      </c>
      <c r="AW72" s="1242">
        <v>3470081</v>
      </c>
      <c r="BB72" s="1561" t="s">
        <v>508</v>
      </c>
      <c r="BC72" s="1562" t="s">
        <v>745</v>
      </c>
      <c r="BD72" s="1149">
        <v>13930161722</v>
      </c>
      <c r="BE72" s="1150">
        <v>762.74</v>
      </c>
      <c r="BF72" s="1245">
        <v>18263316</v>
      </c>
      <c r="BG72" s="1246">
        <v>0.78680000000000005</v>
      </c>
      <c r="BH72" s="1153"/>
      <c r="BI72" s="1154">
        <v>27794</v>
      </c>
      <c r="BJ72" s="1247">
        <v>36.44</v>
      </c>
      <c r="BK72" s="1154">
        <v>193680</v>
      </c>
      <c r="BL72" s="1248">
        <v>254</v>
      </c>
      <c r="BN72" s="933" t="s">
        <v>506</v>
      </c>
      <c r="BO72" s="1579" t="s">
        <v>507</v>
      </c>
      <c r="BP72" s="1848">
        <v>0.99055291534949075</v>
      </c>
      <c r="BQ72" s="1853">
        <v>1.0034987012987013</v>
      </c>
      <c r="BR72" s="2268">
        <v>1</v>
      </c>
      <c r="BS72" s="1849"/>
      <c r="BT72" s="1850">
        <v>2015</v>
      </c>
      <c r="BU72" s="1162">
        <f t="shared" si="9"/>
        <v>0.99960000000000004</v>
      </c>
      <c r="BV72" s="1163"/>
      <c r="BW72" s="2139">
        <v>0.92</v>
      </c>
      <c r="BX72" s="1165">
        <v>0.92</v>
      </c>
      <c r="BY72" s="1166">
        <v>1.3896999999999999</v>
      </c>
      <c r="BZ72" s="1585"/>
      <c r="CA72" s="1561" t="s">
        <v>508</v>
      </c>
      <c r="CB72" s="933" t="s">
        <v>745</v>
      </c>
      <c r="CC72" s="1154">
        <v>44078</v>
      </c>
      <c r="CD72" s="1154">
        <v>44349</v>
      </c>
      <c r="CE72" s="1154">
        <v>47517</v>
      </c>
      <c r="CF72" s="1252">
        <v>45314.666666666664</v>
      </c>
      <c r="CG72" s="1253">
        <v>1.1035999999999999</v>
      </c>
      <c r="CH72" s="1171"/>
      <c r="CI72" s="1254">
        <v>-2202.3333333333358</v>
      </c>
      <c r="CJ72" s="1253">
        <v>-4.6300000000000001E-2</v>
      </c>
      <c r="CL72" s="1575" t="s">
        <v>508</v>
      </c>
      <c r="CM72" s="933" t="s">
        <v>745</v>
      </c>
      <c r="CN72" s="1873">
        <v>0.93429999999999991</v>
      </c>
      <c r="CO72" s="1874"/>
      <c r="CP72" s="1875">
        <v>27794</v>
      </c>
      <c r="CQ72" s="1888">
        <v>46712236</v>
      </c>
      <c r="CR72" s="1888">
        <v>0</v>
      </c>
      <c r="CS72" s="1890">
        <v>46712236</v>
      </c>
      <c r="CT72" s="1891">
        <v>1680.66</v>
      </c>
      <c r="CU72" s="1892"/>
      <c r="CV72" s="1893">
        <v>1775.53</v>
      </c>
      <c r="CW72" s="1894">
        <v>124.85000000000014</v>
      </c>
      <c r="CX72" s="1882">
        <v>0.94699999999999995</v>
      </c>
      <c r="CY72" s="1883"/>
      <c r="CZ72" s="1884">
        <v>0.67600000000000005</v>
      </c>
      <c r="DA72" s="1895">
        <v>1</v>
      </c>
      <c r="DB72" s="1886"/>
      <c r="DC72" s="1882">
        <v>1</v>
      </c>
      <c r="DX72" s="2159" t="s">
        <v>410</v>
      </c>
      <c r="DY72" s="2160" t="s">
        <v>58</v>
      </c>
      <c r="DZ72" s="2159" t="s">
        <v>901</v>
      </c>
      <c r="EA72" s="2161" t="s">
        <v>59</v>
      </c>
      <c r="EB72" s="2162">
        <v>3031</v>
      </c>
      <c r="EC72" s="2163"/>
      <c r="ED72" s="2164">
        <v>3031</v>
      </c>
      <c r="EE72" s="2164"/>
      <c r="EF72" s="2163"/>
      <c r="EG72" s="2165">
        <v>0.12345226458129684</v>
      </c>
      <c r="EH72" s="2163"/>
      <c r="EI72" s="2166">
        <v>0</v>
      </c>
      <c r="EJ72" s="2164"/>
      <c r="EK72" s="2164">
        <v>676004</v>
      </c>
      <c r="EL72" s="2169"/>
      <c r="EM72" s="2167"/>
      <c r="EN72" s="2167"/>
      <c r="EO72" s="2168"/>
      <c r="ES72" s="2254" t="s">
        <v>488</v>
      </c>
      <c r="ET72" s="2255" t="s">
        <v>489</v>
      </c>
      <c r="EU72" s="2257">
        <v>0</v>
      </c>
    </row>
    <row r="73" spans="1:151" ht="15.75">
      <c r="A73" s="1220" t="s">
        <v>510</v>
      </c>
      <c r="B73" s="1221" t="s">
        <v>511</v>
      </c>
      <c r="C73" s="1117">
        <v>7388</v>
      </c>
      <c r="D73" s="1118">
        <v>20910</v>
      </c>
      <c r="E73" s="1222"/>
      <c r="F73" s="1222">
        <v>20910</v>
      </c>
      <c r="G73" s="1222"/>
      <c r="H73" s="1223">
        <v>20910</v>
      </c>
      <c r="K73" s="907" t="s">
        <v>510</v>
      </c>
      <c r="L73" s="908" t="s">
        <v>511</v>
      </c>
      <c r="M73" s="886">
        <v>16327114900</v>
      </c>
      <c r="N73" s="887">
        <v>336477948</v>
      </c>
      <c r="O73" s="888">
        <f t="shared" si="5"/>
        <v>15990636952</v>
      </c>
      <c r="P73" s="889">
        <v>2017</v>
      </c>
      <c r="Q73" s="882">
        <v>1</v>
      </c>
      <c r="R73" s="891">
        <f t="shared" si="6"/>
        <v>15990636952</v>
      </c>
      <c r="S73" s="892">
        <f t="shared" si="7"/>
        <v>336477948</v>
      </c>
      <c r="T73" s="893">
        <v>315583138</v>
      </c>
      <c r="U73" s="893">
        <v>1598794007</v>
      </c>
      <c r="V73" s="891">
        <f t="shared" si="8"/>
        <v>18241492045</v>
      </c>
      <c r="X73" s="1561" t="s">
        <v>510</v>
      </c>
      <c r="Y73" s="1562" t="s">
        <v>511</v>
      </c>
      <c r="Z73" s="1807">
        <v>18241492045</v>
      </c>
      <c r="AA73" s="1247">
        <v>120758677.3379</v>
      </c>
      <c r="AB73" s="1802">
        <v>27631329</v>
      </c>
      <c r="AC73" s="1802">
        <v>637124</v>
      </c>
      <c r="AD73" s="1808">
        <v>149027130.33789998</v>
      </c>
      <c r="AE73" s="1809">
        <v>20910</v>
      </c>
      <c r="AF73" s="1810">
        <v>7127</v>
      </c>
      <c r="AG73" s="1811">
        <v>1.1668000000000001</v>
      </c>
      <c r="AI73" s="1561" t="s">
        <v>510</v>
      </c>
      <c r="AJ73" s="933" t="s">
        <v>511</v>
      </c>
      <c r="AK73" s="1132">
        <v>149027130.33789998</v>
      </c>
      <c r="AL73" s="1133">
        <v>20910</v>
      </c>
      <c r="AM73" s="1242">
        <v>7127</v>
      </c>
      <c r="AN73" s="1236">
        <v>1.1668000000000001</v>
      </c>
      <c r="AO73" s="1234">
        <v>1.9746999999999999</v>
      </c>
      <c r="AP73" s="1235">
        <v>1.3841000000000001</v>
      </c>
      <c r="AQ73" s="1236">
        <v>1.3563000000000001</v>
      </c>
      <c r="AR73" s="1237" t="s">
        <v>4</v>
      </c>
      <c r="AS73" s="1272" t="s">
        <v>4</v>
      </c>
      <c r="AT73" s="1261" t="s">
        <v>4</v>
      </c>
      <c r="AU73" s="1240">
        <v>0</v>
      </c>
      <c r="AV73" s="1241" t="s">
        <v>4</v>
      </c>
      <c r="AW73" s="1242">
        <v>0</v>
      </c>
      <c r="BB73" s="1561" t="s">
        <v>510</v>
      </c>
      <c r="BC73" s="1562" t="s">
        <v>746</v>
      </c>
      <c r="BD73" s="1149">
        <v>18241492045</v>
      </c>
      <c r="BE73" s="1150">
        <v>397.96</v>
      </c>
      <c r="BF73" s="1245">
        <v>45837501</v>
      </c>
      <c r="BG73" s="1246">
        <v>1.9746999999999999</v>
      </c>
      <c r="BH73" s="1153"/>
      <c r="BI73" s="1154">
        <v>20910</v>
      </c>
      <c r="BJ73" s="1247">
        <v>52.54</v>
      </c>
      <c r="BK73" s="1154">
        <v>142364</v>
      </c>
      <c r="BL73" s="1248">
        <v>358</v>
      </c>
      <c r="BN73" s="933" t="s">
        <v>508</v>
      </c>
      <c r="BO73" s="1579" t="s">
        <v>509</v>
      </c>
      <c r="BP73" s="1853">
        <v>1</v>
      </c>
      <c r="BQ73" s="1848">
        <v>0.99983333333333335</v>
      </c>
      <c r="BR73" s="2268">
        <v>1.0017</v>
      </c>
      <c r="BS73" s="1849"/>
      <c r="BT73" s="1850">
        <v>2014</v>
      </c>
      <c r="BU73" s="1162">
        <f t="shared" si="9"/>
        <v>1.0007999999999999</v>
      </c>
      <c r="BV73" s="1163"/>
      <c r="BW73" s="2139">
        <v>0.67500000000000004</v>
      </c>
      <c r="BX73" s="1165">
        <v>0.67600000000000005</v>
      </c>
      <c r="BY73" s="1166">
        <v>1.0210999999999999</v>
      </c>
      <c r="BZ73" s="1585"/>
      <c r="CA73" s="1561" t="s">
        <v>510</v>
      </c>
      <c r="CB73" s="933" t="s">
        <v>746</v>
      </c>
      <c r="CC73" s="1154">
        <v>54540</v>
      </c>
      <c r="CD73" s="1154">
        <v>57520</v>
      </c>
      <c r="CE73" s="1154">
        <v>58438</v>
      </c>
      <c r="CF73" s="1252">
        <v>56832.666666666664</v>
      </c>
      <c r="CG73" s="1253">
        <v>1.3841000000000001</v>
      </c>
      <c r="CH73" s="1171"/>
      <c r="CI73" s="1254">
        <v>-1605.3333333333358</v>
      </c>
      <c r="CJ73" s="1253">
        <v>-2.75E-2</v>
      </c>
      <c r="CL73" s="1575" t="s">
        <v>510</v>
      </c>
      <c r="CM73" s="933" t="s">
        <v>746</v>
      </c>
      <c r="CN73" s="1873" t="s">
        <v>4</v>
      </c>
      <c r="CO73" s="1874"/>
      <c r="CP73" s="1875">
        <v>20910</v>
      </c>
      <c r="CQ73" s="1888">
        <v>80591748</v>
      </c>
      <c r="CR73" s="1888">
        <v>22803452</v>
      </c>
      <c r="CS73" s="1890">
        <v>103395200</v>
      </c>
      <c r="CT73" s="1891">
        <v>4944.7700000000004</v>
      </c>
      <c r="CU73" s="1892"/>
      <c r="CV73" s="1893" t="s">
        <v>4</v>
      </c>
      <c r="CW73" s="1894" t="s">
        <v>4</v>
      </c>
      <c r="CX73" s="1882" t="s">
        <v>4</v>
      </c>
      <c r="CY73" s="1883"/>
      <c r="CZ73" s="1884">
        <v>0.83799999999999997</v>
      </c>
      <c r="DA73" s="1895">
        <v>1</v>
      </c>
      <c r="DB73" s="1886"/>
      <c r="DC73" s="1882" t="s">
        <v>4</v>
      </c>
      <c r="DX73" s="2170" t="s">
        <v>410</v>
      </c>
      <c r="DY73" s="2171" t="s">
        <v>60</v>
      </c>
      <c r="DZ73" s="2170" t="s">
        <v>901</v>
      </c>
      <c r="EA73" s="2172" t="s">
        <v>61</v>
      </c>
      <c r="EB73" s="2162">
        <v>2284</v>
      </c>
      <c r="EC73" s="2173"/>
      <c r="ED73" s="2174">
        <v>2284</v>
      </c>
      <c r="EE73" s="2174"/>
      <c r="EF73" s="2173"/>
      <c r="EG73" s="2175">
        <v>9.3027044639947862E-2</v>
      </c>
      <c r="EH73" s="2173"/>
      <c r="EI73" s="2166">
        <v>0</v>
      </c>
      <c r="EJ73" s="2174"/>
      <c r="EK73" s="2174">
        <v>509401</v>
      </c>
      <c r="EL73" s="2176"/>
      <c r="EM73" s="2177"/>
      <c r="EN73" s="2177"/>
      <c r="EO73" s="2178"/>
      <c r="ES73" s="2254" t="s">
        <v>490</v>
      </c>
      <c r="ET73" s="2255" t="s">
        <v>491</v>
      </c>
      <c r="EU73" s="2257">
        <v>1253550</v>
      </c>
    </row>
    <row r="74" spans="1:151" ht="15.75">
      <c r="A74" s="1220" t="s">
        <v>512</v>
      </c>
      <c r="B74" s="1221" t="s">
        <v>513</v>
      </c>
      <c r="C74" s="1117">
        <v>1367</v>
      </c>
      <c r="D74" s="1118">
        <v>1942</v>
      </c>
      <c r="E74" s="1222"/>
      <c r="F74" s="1222">
        <v>1942</v>
      </c>
      <c r="G74" s="1222"/>
      <c r="H74" s="1223">
        <v>1942</v>
      </c>
      <c r="K74" s="907" t="s">
        <v>512</v>
      </c>
      <c r="L74" s="908" t="s">
        <v>513</v>
      </c>
      <c r="M74" s="886">
        <v>1430423109</v>
      </c>
      <c r="N74" s="887">
        <v>51251760</v>
      </c>
      <c r="O74" s="888">
        <f t="shared" si="5"/>
        <v>1379171349</v>
      </c>
      <c r="P74" s="889">
        <v>2012</v>
      </c>
      <c r="Q74" s="882">
        <v>0.94020000000000004</v>
      </c>
      <c r="R74" s="891">
        <f t="shared" si="6"/>
        <v>1466891458</v>
      </c>
      <c r="S74" s="892">
        <f t="shared" si="7"/>
        <v>51251760</v>
      </c>
      <c r="T74" s="893">
        <v>33004950</v>
      </c>
      <c r="U74" s="893">
        <v>222213974</v>
      </c>
      <c r="V74" s="891">
        <f t="shared" si="8"/>
        <v>1773362142</v>
      </c>
      <c r="X74" s="1561" t="s">
        <v>512</v>
      </c>
      <c r="Y74" s="1562" t="s">
        <v>513</v>
      </c>
      <c r="Z74" s="1807">
        <v>1773362142</v>
      </c>
      <c r="AA74" s="1247">
        <v>11739657.380039999</v>
      </c>
      <c r="AB74" s="1802">
        <v>2534116</v>
      </c>
      <c r="AC74" s="1802">
        <v>28971</v>
      </c>
      <c r="AD74" s="1808">
        <v>14302744.380039999</v>
      </c>
      <c r="AE74" s="1809">
        <v>1942</v>
      </c>
      <c r="AF74" s="1810">
        <v>7365</v>
      </c>
      <c r="AG74" s="1811">
        <v>1.2058</v>
      </c>
      <c r="AI74" s="1561" t="s">
        <v>512</v>
      </c>
      <c r="AJ74" s="933" t="s">
        <v>513</v>
      </c>
      <c r="AK74" s="1132">
        <v>14302744.380039999</v>
      </c>
      <c r="AL74" s="1133">
        <v>1942</v>
      </c>
      <c r="AM74" s="1242">
        <v>7365</v>
      </c>
      <c r="AN74" s="1236">
        <v>1.2058</v>
      </c>
      <c r="AO74" s="1234">
        <v>0.22700000000000001</v>
      </c>
      <c r="AP74" s="1235">
        <v>0.9385</v>
      </c>
      <c r="AQ74" s="1236">
        <v>0.97430000000000005</v>
      </c>
      <c r="AR74" s="1237">
        <v>0.97430000000000005</v>
      </c>
      <c r="AS74" s="1272">
        <v>1851.54</v>
      </c>
      <c r="AT74" s="1261">
        <v>48.840000000000146</v>
      </c>
      <c r="AU74" s="1240">
        <v>94847</v>
      </c>
      <c r="AV74" s="1241">
        <v>0.97599999999999998</v>
      </c>
      <c r="AW74" s="1242">
        <v>92571</v>
      </c>
      <c r="BB74" s="1561" t="s">
        <v>512</v>
      </c>
      <c r="BC74" s="1562" t="s">
        <v>747</v>
      </c>
      <c r="BD74" s="1149">
        <v>1773362142</v>
      </c>
      <c r="BE74" s="1150">
        <v>336.54</v>
      </c>
      <c r="BF74" s="1245">
        <v>5269395</v>
      </c>
      <c r="BG74" s="1246">
        <v>0.22700000000000001</v>
      </c>
      <c r="BH74" s="1153"/>
      <c r="BI74" s="1154">
        <v>1942</v>
      </c>
      <c r="BJ74" s="1247">
        <v>5.77</v>
      </c>
      <c r="BK74" s="1154">
        <v>13315</v>
      </c>
      <c r="BL74" s="1248">
        <v>40</v>
      </c>
      <c r="BN74" s="933" t="s">
        <v>510</v>
      </c>
      <c r="BO74" s="1579" t="s">
        <v>511</v>
      </c>
      <c r="BP74" s="1848">
        <v>0.97897281639928702</v>
      </c>
      <c r="BQ74" s="1848">
        <v>0.99217391304347824</v>
      </c>
      <c r="BR74" s="2266">
        <v>1</v>
      </c>
      <c r="BS74" s="1849"/>
      <c r="BT74" s="2267">
        <v>2017</v>
      </c>
      <c r="BU74" s="1162">
        <f t="shared" si="9"/>
        <v>0.99390000000000001</v>
      </c>
      <c r="BV74" s="1163"/>
      <c r="BW74" s="2139">
        <v>0.8377</v>
      </c>
      <c r="BX74" s="1165">
        <v>0.83799999999999997</v>
      </c>
      <c r="BY74" s="1166">
        <v>1.2659</v>
      </c>
      <c r="BZ74" s="1585"/>
      <c r="CA74" s="1561" t="s">
        <v>512</v>
      </c>
      <c r="CB74" s="933" t="s">
        <v>747</v>
      </c>
      <c r="CC74" s="1154">
        <v>36992</v>
      </c>
      <c r="CD74" s="1154">
        <v>38823</v>
      </c>
      <c r="CE74" s="1154">
        <v>39786</v>
      </c>
      <c r="CF74" s="1252">
        <v>38533.666666666664</v>
      </c>
      <c r="CG74" s="1253">
        <v>0.9385</v>
      </c>
      <c r="CH74" s="1171"/>
      <c r="CI74" s="1254">
        <v>-1252.3333333333358</v>
      </c>
      <c r="CJ74" s="1253">
        <v>-3.15E-2</v>
      </c>
      <c r="CL74" s="1575" t="s">
        <v>512</v>
      </c>
      <c r="CM74" s="933" t="s">
        <v>747</v>
      </c>
      <c r="CN74" s="1873">
        <v>0.97430000000000005</v>
      </c>
      <c r="CO74" s="1874"/>
      <c r="CP74" s="1875">
        <v>1942</v>
      </c>
      <c r="CQ74" s="1888">
        <v>3507710</v>
      </c>
      <c r="CR74" s="1888">
        <v>0</v>
      </c>
      <c r="CS74" s="1890">
        <v>3507710</v>
      </c>
      <c r="CT74" s="1891">
        <v>1806.24</v>
      </c>
      <c r="CU74" s="1892"/>
      <c r="CV74" s="1893">
        <v>1851.54</v>
      </c>
      <c r="CW74" s="1894">
        <v>48.840000000000146</v>
      </c>
      <c r="CX74" s="1882">
        <v>0.97599999999999998</v>
      </c>
      <c r="CY74" s="1883"/>
      <c r="CZ74" s="1884">
        <v>0.58799999999999997</v>
      </c>
      <c r="DA74" s="1895" t="s">
        <v>4</v>
      </c>
      <c r="DB74" s="1886"/>
      <c r="DC74" s="1882">
        <v>0.97599999999999998</v>
      </c>
      <c r="DX74" s="2179" t="s">
        <v>410</v>
      </c>
      <c r="DY74" s="2180" t="s">
        <v>1431</v>
      </c>
      <c r="DZ74" s="2179" t="s">
        <v>8</v>
      </c>
      <c r="EA74" s="2181" t="s">
        <v>1432</v>
      </c>
      <c r="EB74" s="2162">
        <v>400</v>
      </c>
      <c r="EC74" s="2182"/>
      <c r="ED74" s="2183">
        <v>400</v>
      </c>
      <c r="EE74" s="2183">
        <v>24552</v>
      </c>
      <c r="EF74" s="2182"/>
      <c r="EG74" s="2184">
        <v>1.6291951775822745E-2</v>
      </c>
      <c r="EH74" s="2182"/>
      <c r="EI74" s="2166">
        <v>0</v>
      </c>
      <c r="EJ74" s="2183"/>
      <c r="EK74" s="2183">
        <v>89212</v>
      </c>
      <c r="EL74" s="2183"/>
      <c r="EM74" s="2186"/>
      <c r="EN74" s="2186"/>
      <c r="EO74" s="2187"/>
      <c r="ES74" s="2254" t="s">
        <v>492</v>
      </c>
      <c r="ET74" s="2255" t="s">
        <v>493</v>
      </c>
      <c r="EU74" s="2257">
        <v>2331748</v>
      </c>
    </row>
    <row r="75" spans="1:151" ht="15.75">
      <c r="A75" s="1220" t="s">
        <v>514</v>
      </c>
      <c r="B75" s="1221" t="s">
        <v>515</v>
      </c>
      <c r="C75" s="1117">
        <v>5418</v>
      </c>
      <c r="D75" s="1118">
        <v>5941</v>
      </c>
      <c r="E75" s="1222"/>
      <c r="F75" s="1222">
        <v>5941</v>
      </c>
      <c r="G75" s="1222"/>
      <c r="H75" s="1223">
        <v>5941</v>
      </c>
      <c r="K75" s="907" t="s">
        <v>514</v>
      </c>
      <c r="L75" s="908" t="s">
        <v>515</v>
      </c>
      <c r="M75" s="886">
        <v>2529561465</v>
      </c>
      <c r="N75" s="887">
        <v>108677200</v>
      </c>
      <c r="O75" s="888">
        <f t="shared" si="5"/>
        <v>2420884265</v>
      </c>
      <c r="P75" s="889">
        <v>2014</v>
      </c>
      <c r="Q75" s="882">
        <v>0.98799999999999999</v>
      </c>
      <c r="R75" s="891">
        <f t="shared" si="6"/>
        <v>2450287718</v>
      </c>
      <c r="S75" s="892">
        <f t="shared" si="7"/>
        <v>108677200</v>
      </c>
      <c r="T75" s="893">
        <v>87286345</v>
      </c>
      <c r="U75" s="893">
        <v>662467190</v>
      </c>
      <c r="V75" s="891">
        <f t="shared" si="8"/>
        <v>3308718453</v>
      </c>
      <c r="X75" s="1561" t="s">
        <v>514</v>
      </c>
      <c r="Y75" s="1562" t="s">
        <v>515</v>
      </c>
      <c r="Z75" s="1807">
        <v>3308718453</v>
      </c>
      <c r="AA75" s="1247">
        <v>21903716.158860002</v>
      </c>
      <c r="AB75" s="1802">
        <v>7692520</v>
      </c>
      <c r="AC75" s="1802">
        <v>180039</v>
      </c>
      <c r="AD75" s="1808">
        <v>29776275.158860002</v>
      </c>
      <c r="AE75" s="1809">
        <v>5941</v>
      </c>
      <c r="AF75" s="1810">
        <v>5012</v>
      </c>
      <c r="AG75" s="1811">
        <v>0.8206</v>
      </c>
      <c r="AI75" s="1561" t="s">
        <v>514</v>
      </c>
      <c r="AJ75" s="933" t="s">
        <v>515</v>
      </c>
      <c r="AK75" s="1132">
        <v>29776275.158860002</v>
      </c>
      <c r="AL75" s="1133">
        <v>5941</v>
      </c>
      <c r="AM75" s="1242">
        <v>5012</v>
      </c>
      <c r="AN75" s="1236">
        <v>0.8206</v>
      </c>
      <c r="AO75" s="1234">
        <v>0.62829999999999997</v>
      </c>
      <c r="AP75" s="1235">
        <v>0.86609999999999998</v>
      </c>
      <c r="AQ75" s="1236">
        <v>0.82409999999999994</v>
      </c>
      <c r="AR75" s="1237">
        <v>0.82409999999999994</v>
      </c>
      <c r="AS75" s="1272">
        <v>1566.1</v>
      </c>
      <c r="AT75" s="1261">
        <v>334.2800000000002</v>
      </c>
      <c r="AU75" s="1240">
        <v>1985957</v>
      </c>
      <c r="AV75" s="1241">
        <v>1</v>
      </c>
      <c r="AW75" s="1242">
        <v>1985957</v>
      </c>
      <c r="BB75" s="1561" t="s">
        <v>514</v>
      </c>
      <c r="BC75" s="1562" t="s">
        <v>748</v>
      </c>
      <c r="BD75" s="1149">
        <v>3308718453</v>
      </c>
      <c r="BE75" s="1150">
        <v>226.88</v>
      </c>
      <c r="BF75" s="1245">
        <v>14583562</v>
      </c>
      <c r="BG75" s="1246">
        <v>0.62829999999999997</v>
      </c>
      <c r="BH75" s="1153"/>
      <c r="BI75" s="1154">
        <v>5941</v>
      </c>
      <c r="BJ75" s="1247">
        <v>26.19</v>
      </c>
      <c r="BK75" s="1154">
        <v>39901</v>
      </c>
      <c r="BL75" s="1248">
        <v>176</v>
      </c>
      <c r="BN75" s="933" t="s">
        <v>512</v>
      </c>
      <c r="BO75" s="1579" t="s">
        <v>513</v>
      </c>
      <c r="BP75" s="1848">
        <v>0.9286875816993464</v>
      </c>
      <c r="BQ75" s="1848">
        <v>0.92895454545454537</v>
      </c>
      <c r="BR75" s="2268">
        <v>0.95150000000000001</v>
      </c>
      <c r="BS75" s="1849"/>
      <c r="BT75" s="1850">
        <v>2012</v>
      </c>
      <c r="BU75" s="1162">
        <f t="shared" si="9"/>
        <v>0.94020000000000004</v>
      </c>
      <c r="BV75" s="1163"/>
      <c r="BW75" s="2139">
        <v>0.625</v>
      </c>
      <c r="BX75" s="1165">
        <v>0.58799999999999997</v>
      </c>
      <c r="BY75" s="1166">
        <v>0.88819999999999999</v>
      </c>
      <c r="BZ75" s="1585"/>
      <c r="CA75" s="1561" t="s">
        <v>514</v>
      </c>
      <c r="CB75" s="933" t="s">
        <v>748</v>
      </c>
      <c r="CC75" s="1154">
        <v>34560</v>
      </c>
      <c r="CD75" s="1154">
        <v>35792</v>
      </c>
      <c r="CE75" s="1154">
        <v>36330</v>
      </c>
      <c r="CF75" s="1252">
        <v>35560.666666666664</v>
      </c>
      <c r="CG75" s="1253">
        <v>0.86609999999999998</v>
      </c>
      <c r="CH75" s="1171"/>
      <c r="CI75" s="1254">
        <v>-769.33333333333576</v>
      </c>
      <c r="CJ75" s="1253">
        <v>-2.12E-2</v>
      </c>
      <c r="CL75" s="1575" t="s">
        <v>514</v>
      </c>
      <c r="CM75" s="933" t="s">
        <v>748</v>
      </c>
      <c r="CN75" s="1873">
        <v>0.82409999999999994</v>
      </c>
      <c r="CO75" s="1874"/>
      <c r="CP75" s="1875">
        <v>5941</v>
      </c>
      <c r="CQ75" s="1888">
        <v>10000000</v>
      </c>
      <c r="CR75" s="1888">
        <v>0</v>
      </c>
      <c r="CS75" s="1890">
        <v>10000000</v>
      </c>
      <c r="CT75" s="1891">
        <v>1683.22</v>
      </c>
      <c r="CU75" s="1892"/>
      <c r="CV75" s="1893">
        <v>1566.1</v>
      </c>
      <c r="CW75" s="1894">
        <v>334.2800000000002</v>
      </c>
      <c r="CX75" s="1882">
        <v>1</v>
      </c>
      <c r="CY75" s="1883"/>
      <c r="CZ75" s="1884">
        <v>0.76100000000000001</v>
      </c>
      <c r="DA75" s="1895">
        <v>1</v>
      </c>
      <c r="DB75" s="1886"/>
      <c r="DC75" s="1882">
        <v>1</v>
      </c>
      <c r="DX75" s="2179" t="s">
        <v>412</v>
      </c>
      <c r="DY75" s="2180" t="s">
        <v>412</v>
      </c>
      <c r="DZ75" s="2179" t="s">
        <v>901</v>
      </c>
      <c r="EA75" s="2181" t="s">
        <v>413</v>
      </c>
      <c r="EB75" s="2162">
        <v>6133</v>
      </c>
      <c r="EC75" s="2182"/>
      <c r="ED75" s="2183">
        <v>6133</v>
      </c>
      <c r="EE75" s="2183">
        <v>6133</v>
      </c>
      <c r="EF75" s="2182"/>
      <c r="EG75" s="2184">
        <v>1</v>
      </c>
      <c r="EH75" s="2182"/>
      <c r="EI75" s="2166">
        <v>0</v>
      </c>
      <c r="EJ75" s="2183"/>
      <c r="EK75" s="2183">
        <v>0</v>
      </c>
      <c r="EL75" s="2183">
        <v>0</v>
      </c>
      <c r="EM75" s="2186">
        <v>0</v>
      </c>
      <c r="EN75" s="2186"/>
      <c r="EO75" s="2187"/>
      <c r="ES75" s="2254" t="s">
        <v>494</v>
      </c>
      <c r="ET75" s="2255" t="s">
        <v>669</v>
      </c>
      <c r="EU75" s="2257">
        <v>0</v>
      </c>
    </row>
    <row r="76" spans="1:151" ht="15.75">
      <c r="A76" s="1220" t="s">
        <v>516</v>
      </c>
      <c r="B76" s="1221" t="s">
        <v>517</v>
      </c>
      <c r="C76" s="1117">
        <v>9405</v>
      </c>
      <c r="D76" s="1118">
        <v>9405</v>
      </c>
      <c r="E76" s="1222"/>
      <c r="F76" s="1222">
        <v>9405</v>
      </c>
      <c r="G76" s="1222"/>
      <c r="H76" s="1223">
        <v>9405</v>
      </c>
      <c r="K76" s="907" t="s">
        <v>516</v>
      </c>
      <c r="L76" s="908" t="s">
        <v>517</v>
      </c>
      <c r="M76" s="886">
        <v>6089564993</v>
      </c>
      <c r="N76" s="887">
        <v>169565734</v>
      </c>
      <c r="O76" s="888">
        <f t="shared" si="5"/>
        <v>5919999259</v>
      </c>
      <c r="P76" s="889">
        <v>2011</v>
      </c>
      <c r="Q76" s="882">
        <v>0.94610000000000005</v>
      </c>
      <c r="R76" s="891">
        <f t="shared" si="6"/>
        <v>6257265890</v>
      </c>
      <c r="S76" s="892">
        <f t="shared" si="7"/>
        <v>169565734</v>
      </c>
      <c r="T76" s="893">
        <v>136798243</v>
      </c>
      <c r="U76" s="893">
        <v>793645515</v>
      </c>
      <c r="V76" s="891">
        <f t="shared" si="8"/>
        <v>7357275382</v>
      </c>
      <c r="X76" s="1561" t="s">
        <v>516</v>
      </c>
      <c r="Y76" s="1562" t="s">
        <v>517</v>
      </c>
      <c r="Z76" s="1807">
        <v>7357275382</v>
      </c>
      <c r="AA76" s="1247">
        <v>48705163.028839998</v>
      </c>
      <c r="AB76" s="1802">
        <v>11023496</v>
      </c>
      <c r="AC76" s="1802">
        <v>210803</v>
      </c>
      <c r="AD76" s="1808">
        <v>59939462.028839998</v>
      </c>
      <c r="AE76" s="1809">
        <v>9405</v>
      </c>
      <c r="AF76" s="1810">
        <v>6373</v>
      </c>
      <c r="AG76" s="1811">
        <v>1.0434000000000001</v>
      </c>
      <c r="AI76" s="1561" t="s">
        <v>516</v>
      </c>
      <c r="AJ76" s="933" t="s">
        <v>517</v>
      </c>
      <c r="AK76" s="1132">
        <v>59939462.028839998</v>
      </c>
      <c r="AL76" s="1133">
        <v>9405</v>
      </c>
      <c r="AM76" s="1242">
        <v>6373</v>
      </c>
      <c r="AN76" s="1236">
        <v>1.0434000000000001</v>
      </c>
      <c r="AO76" s="1234">
        <v>0.3644</v>
      </c>
      <c r="AP76" s="1235">
        <v>0.80559999999999998</v>
      </c>
      <c r="AQ76" s="1236">
        <v>0.85660000000000003</v>
      </c>
      <c r="AR76" s="1237">
        <v>0.85660000000000003</v>
      </c>
      <c r="AS76" s="1272">
        <v>1627.87</v>
      </c>
      <c r="AT76" s="1261">
        <v>272.51000000000022</v>
      </c>
      <c r="AU76" s="1240">
        <v>2562957</v>
      </c>
      <c r="AV76" s="1241">
        <v>0.92500000000000004</v>
      </c>
      <c r="AW76" s="1242">
        <v>2370735</v>
      </c>
      <c r="BB76" s="1561" t="s">
        <v>516</v>
      </c>
      <c r="BC76" s="1562" t="s">
        <v>749</v>
      </c>
      <c r="BD76" s="1149">
        <v>7357275382</v>
      </c>
      <c r="BE76" s="1150">
        <v>869.79</v>
      </c>
      <c r="BF76" s="1245">
        <v>8458680</v>
      </c>
      <c r="BG76" s="1246">
        <v>0.3644</v>
      </c>
      <c r="BH76" s="1153"/>
      <c r="BI76" s="1154">
        <v>9405</v>
      </c>
      <c r="BJ76" s="1247">
        <v>10.81</v>
      </c>
      <c r="BK76" s="1154">
        <v>59297</v>
      </c>
      <c r="BL76" s="1248">
        <v>68</v>
      </c>
      <c r="BN76" s="933" t="s">
        <v>514</v>
      </c>
      <c r="BO76" s="1579" t="s">
        <v>515</v>
      </c>
      <c r="BP76" s="1853">
        <v>1.0389944808554672</v>
      </c>
      <c r="BQ76" s="1848">
        <v>1</v>
      </c>
      <c r="BR76" s="2268">
        <v>0.96299999999999997</v>
      </c>
      <c r="BS76" s="1849"/>
      <c r="BT76" s="1850">
        <v>2014</v>
      </c>
      <c r="BU76" s="1162">
        <f t="shared" si="9"/>
        <v>0.98799999999999999</v>
      </c>
      <c r="BV76" s="1163"/>
      <c r="BW76" s="2139">
        <v>0.77</v>
      </c>
      <c r="BX76" s="1165">
        <v>0.76100000000000001</v>
      </c>
      <c r="BY76" s="1166">
        <v>1.1495</v>
      </c>
      <c r="BZ76" s="1585"/>
      <c r="CA76" s="1561" t="s">
        <v>516</v>
      </c>
      <c r="CB76" s="933" t="s">
        <v>749</v>
      </c>
      <c r="CC76" s="1154">
        <v>32264</v>
      </c>
      <c r="CD76" s="1154">
        <v>33301</v>
      </c>
      <c r="CE76" s="1154">
        <v>33674</v>
      </c>
      <c r="CF76" s="1252">
        <v>33079.666666666664</v>
      </c>
      <c r="CG76" s="1253">
        <v>0.80559999999999998</v>
      </c>
      <c r="CH76" s="1171"/>
      <c r="CI76" s="1254">
        <v>-594.33333333333576</v>
      </c>
      <c r="CJ76" s="1253">
        <v>-1.7600000000000001E-2</v>
      </c>
      <c r="CL76" s="1575" t="s">
        <v>516</v>
      </c>
      <c r="CM76" s="933" t="s">
        <v>749</v>
      </c>
      <c r="CN76" s="1873">
        <v>0.85660000000000003</v>
      </c>
      <c r="CO76" s="1874"/>
      <c r="CP76" s="1875">
        <v>9405</v>
      </c>
      <c r="CQ76" s="1888">
        <v>14154466</v>
      </c>
      <c r="CR76" s="1888">
        <v>0</v>
      </c>
      <c r="CS76" s="1890">
        <v>14154466</v>
      </c>
      <c r="CT76" s="1891">
        <v>1504.99</v>
      </c>
      <c r="CU76" s="1892"/>
      <c r="CV76" s="1893">
        <v>1627.87</v>
      </c>
      <c r="CW76" s="1894">
        <v>272.51000000000022</v>
      </c>
      <c r="CX76" s="1882">
        <v>0.92500000000000004</v>
      </c>
      <c r="CY76" s="1883"/>
      <c r="CZ76" s="1884">
        <v>0.64800000000000002</v>
      </c>
      <c r="DA76" s="1895" t="s">
        <v>4</v>
      </c>
      <c r="DB76" s="1886"/>
      <c r="DC76" s="1882">
        <v>0.92500000000000004</v>
      </c>
      <c r="DX76" s="2159" t="s">
        <v>414</v>
      </c>
      <c r="DY76" s="2160" t="s">
        <v>414</v>
      </c>
      <c r="DZ76" s="2159" t="s">
        <v>901</v>
      </c>
      <c r="EA76" s="2161" t="s">
        <v>415</v>
      </c>
      <c r="EB76" s="2162">
        <v>9539</v>
      </c>
      <c r="EC76" s="2163"/>
      <c r="ED76" s="2164">
        <v>9539</v>
      </c>
      <c r="EE76" s="2164">
        <v>9539</v>
      </c>
      <c r="EF76" s="2163"/>
      <c r="EG76" s="2165">
        <v>1</v>
      </c>
      <c r="EH76" s="2163"/>
      <c r="EI76" s="2166">
        <v>5782733</v>
      </c>
      <c r="EJ76" s="2164"/>
      <c r="EK76" s="2164">
        <v>5782733</v>
      </c>
      <c r="EL76" s="2164">
        <v>5782733</v>
      </c>
      <c r="EM76" s="2167">
        <v>0</v>
      </c>
      <c r="EN76" s="2167"/>
      <c r="EO76" s="2168"/>
      <c r="ES76" s="2254" t="s">
        <v>496</v>
      </c>
      <c r="ET76" s="2255" t="s">
        <v>497</v>
      </c>
      <c r="EU76" s="2257">
        <v>180396</v>
      </c>
    </row>
    <row r="77" spans="1:151" ht="15.75">
      <c r="A77" s="1220" t="s">
        <v>518</v>
      </c>
      <c r="B77" s="1221" t="s">
        <v>519</v>
      </c>
      <c r="C77" s="1117">
        <v>1625</v>
      </c>
      <c r="D77" s="1118">
        <v>1625</v>
      </c>
      <c r="E77" s="1222"/>
      <c r="F77" s="1222">
        <v>1625</v>
      </c>
      <c r="G77" s="1222"/>
      <c r="H77" s="1223">
        <v>1625</v>
      </c>
      <c r="K77" s="907" t="s">
        <v>518</v>
      </c>
      <c r="L77" s="908" t="s">
        <v>519</v>
      </c>
      <c r="M77" s="886">
        <v>1357826249</v>
      </c>
      <c r="N77" s="887">
        <v>1371026934</v>
      </c>
      <c r="O77" s="888">
        <f t="shared" si="5"/>
        <v>-13200685</v>
      </c>
      <c r="P77" s="889">
        <v>2016</v>
      </c>
      <c r="Q77" s="882">
        <v>1.0216000000000001</v>
      </c>
      <c r="R77" s="891">
        <f t="shared" si="6"/>
        <v>-12921579</v>
      </c>
      <c r="S77" s="892">
        <f t="shared" si="7"/>
        <v>1371026934</v>
      </c>
      <c r="T77" s="893">
        <v>59304444</v>
      </c>
      <c r="U77" s="893">
        <v>401331176</v>
      </c>
      <c r="V77" s="891">
        <f t="shared" si="8"/>
        <v>1818740975</v>
      </c>
      <c r="X77" s="1561" t="s">
        <v>518</v>
      </c>
      <c r="Y77" s="1562" t="s">
        <v>519</v>
      </c>
      <c r="Z77" s="1807">
        <v>1818740975</v>
      </c>
      <c r="AA77" s="1247">
        <v>12040065.2545</v>
      </c>
      <c r="AB77" s="1802">
        <v>2024974</v>
      </c>
      <c r="AC77" s="1802">
        <v>82001</v>
      </c>
      <c r="AD77" s="1808">
        <v>14147040.2545</v>
      </c>
      <c r="AE77" s="1809">
        <v>1625</v>
      </c>
      <c r="AF77" s="1810">
        <v>8706</v>
      </c>
      <c r="AG77" s="1811">
        <v>1.4253</v>
      </c>
      <c r="AI77" s="1561" t="s">
        <v>518</v>
      </c>
      <c r="AJ77" s="933" t="s">
        <v>519</v>
      </c>
      <c r="AK77" s="1132">
        <v>14147040.2545</v>
      </c>
      <c r="AL77" s="1133">
        <v>1625</v>
      </c>
      <c r="AM77" s="1242">
        <v>8706</v>
      </c>
      <c r="AN77" s="1236">
        <v>1.4253</v>
      </c>
      <c r="AO77" s="1234">
        <v>0.31709999999999999</v>
      </c>
      <c r="AP77" s="1235">
        <v>0.89449999999999996</v>
      </c>
      <c r="AQ77" s="1236">
        <v>1.0491000000000001</v>
      </c>
      <c r="AR77" s="1237" t="s">
        <v>4</v>
      </c>
      <c r="AS77" s="1272" t="s">
        <v>4</v>
      </c>
      <c r="AT77" s="1261" t="s">
        <v>4</v>
      </c>
      <c r="AU77" s="1240">
        <v>0</v>
      </c>
      <c r="AV77" s="1241" t="s">
        <v>4</v>
      </c>
      <c r="AW77" s="1242">
        <v>0</v>
      </c>
      <c r="BB77" s="1561" t="s">
        <v>518</v>
      </c>
      <c r="BC77" s="1562" t="s">
        <v>750</v>
      </c>
      <c r="BD77" s="1149">
        <v>1818740975</v>
      </c>
      <c r="BE77" s="1150">
        <v>247.09</v>
      </c>
      <c r="BF77" s="1245">
        <v>7360642</v>
      </c>
      <c r="BG77" s="1246">
        <v>0.31709999999999999</v>
      </c>
      <c r="BH77" s="1153"/>
      <c r="BI77" s="1154">
        <v>1625</v>
      </c>
      <c r="BJ77" s="1247">
        <v>6.58</v>
      </c>
      <c r="BK77" s="1154">
        <v>13669</v>
      </c>
      <c r="BL77" s="1248">
        <v>55</v>
      </c>
      <c r="BN77" s="933" t="s">
        <v>516</v>
      </c>
      <c r="BO77" s="1579" t="s">
        <v>517</v>
      </c>
      <c r="BP77" s="1848">
        <v>0.99596444444444443</v>
      </c>
      <c r="BQ77" s="1848">
        <v>0.96169333333333329</v>
      </c>
      <c r="BR77" s="2268">
        <v>0.91900000000000004</v>
      </c>
      <c r="BS77" s="1849"/>
      <c r="BT77" s="1850">
        <v>2011</v>
      </c>
      <c r="BU77" s="1162">
        <f t="shared" si="9"/>
        <v>0.94610000000000005</v>
      </c>
      <c r="BV77" s="1163"/>
      <c r="BW77" s="2139">
        <v>0.68500000000000005</v>
      </c>
      <c r="BX77" s="1165">
        <v>0.64800000000000002</v>
      </c>
      <c r="BY77" s="1166">
        <v>0.97889999999999999</v>
      </c>
      <c r="BZ77" s="1585"/>
      <c r="CA77" s="1561" t="s">
        <v>518</v>
      </c>
      <c r="CB77" s="933" t="s">
        <v>750</v>
      </c>
      <c r="CC77" s="1154">
        <v>35914</v>
      </c>
      <c r="CD77" s="1154">
        <v>36607</v>
      </c>
      <c r="CE77" s="1154">
        <v>37667</v>
      </c>
      <c r="CF77" s="1252">
        <v>36729.333333333336</v>
      </c>
      <c r="CG77" s="1253">
        <v>0.89449999999999996</v>
      </c>
      <c r="CH77" s="1171"/>
      <c r="CI77" s="1254">
        <v>-937.66666666666424</v>
      </c>
      <c r="CJ77" s="1253">
        <v>-2.4899999999999999E-2</v>
      </c>
      <c r="CL77" s="1575" t="s">
        <v>518</v>
      </c>
      <c r="CM77" s="933" t="s">
        <v>750</v>
      </c>
      <c r="CN77" s="1873" t="s">
        <v>4</v>
      </c>
      <c r="CO77" s="1874"/>
      <c r="CP77" s="1875">
        <v>1625</v>
      </c>
      <c r="CQ77" s="1888">
        <v>2775000</v>
      </c>
      <c r="CR77" s="1888">
        <v>0</v>
      </c>
      <c r="CS77" s="1890">
        <v>2775000</v>
      </c>
      <c r="CT77" s="1891">
        <v>1707.69</v>
      </c>
      <c r="CU77" s="1892"/>
      <c r="CV77" s="1893" t="s">
        <v>4</v>
      </c>
      <c r="CW77" s="1894" t="s">
        <v>4</v>
      </c>
      <c r="CX77" s="1882" t="s">
        <v>4</v>
      </c>
      <c r="CY77" s="1883"/>
      <c r="CZ77" s="1884">
        <v>0.58199999999999996</v>
      </c>
      <c r="DA77" s="1895" t="s">
        <v>4</v>
      </c>
      <c r="DB77" s="1886"/>
      <c r="DC77" s="1882" t="s">
        <v>4</v>
      </c>
      <c r="DX77" s="2159" t="s">
        <v>416</v>
      </c>
      <c r="DY77" s="2160" t="s">
        <v>416</v>
      </c>
      <c r="DZ77" s="2159" t="s">
        <v>901</v>
      </c>
      <c r="EA77" s="2161" t="s">
        <v>417</v>
      </c>
      <c r="EB77" s="2162">
        <v>32491</v>
      </c>
      <c r="EC77" s="2163"/>
      <c r="ED77" s="2164">
        <v>32491</v>
      </c>
      <c r="EE77" s="2164"/>
      <c r="EF77" s="2163"/>
      <c r="EG77" s="2165">
        <v>0.7753860105481708</v>
      </c>
      <c r="EH77" s="2163"/>
      <c r="EI77" s="2166">
        <v>0</v>
      </c>
      <c r="EJ77" s="2164"/>
      <c r="EK77" s="2164">
        <v>0</v>
      </c>
      <c r="EL77" s="2169"/>
      <c r="EM77" s="2167"/>
      <c r="EN77" s="2167"/>
      <c r="EO77" s="2168"/>
      <c r="ES77" s="2254" t="s">
        <v>498</v>
      </c>
      <c r="ET77" s="2255" t="s">
        <v>499</v>
      </c>
      <c r="EU77" s="2257">
        <v>721041</v>
      </c>
    </row>
    <row r="78" spans="1:151" ht="15.75">
      <c r="A78" s="1220" t="s">
        <v>520</v>
      </c>
      <c r="B78" s="1221" t="s">
        <v>521</v>
      </c>
      <c r="C78" s="1117">
        <v>4366</v>
      </c>
      <c r="D78" s="1118">
        <v>5491</v>
      </c>
      <c r="E78" s="1222"/>
      <c r="F78" s="1222">
        <v>5491</v>
      </c>
      <c r="G78" s="1222"/>
      <c r="H78" s="1223">
        <v>5491</v>
      </c>
      <c r="K78" s="907" t="s">
        <v>520</v>
      </c>
      <c r="L78" s="908" t="s">
        <v>521</v>
      </c>
      <c r="M78" s="886">
        <v>2800855359</v>
      </c>
      <c r="N78" s="887">
        <v>123588214</v>
      </c>
      <c r="O78" s="888">
        <f t="shared" si="5"/>
        <v>2677267145</v>
      </c>
      <c r="P78" s="889">
        <v>2013</v>
      </c>
      <c r="Q78" s="882">
        <v>1.0023</v>
      </c>
      <c r="R78" s="891">
        <f t="shared" si="6"/>
        <v>2671123561</v>
      </c>
      <c r="S78" s="892">
        <f t="shared" si="7"/>
        <v>123588214</v>
      </c>
      <c r="T78" s="893">
        <v>889051094</v>
      </c>
      <c r="U78" s="893">
        <v>873515140</v>
      </c>
      <c r="V78" s="891">
        <f t="shared" si="8"/>
        <v>4557278009</v>
      </c>
      <c r="X78" s="1561" t="s">
        <v>520</v>
      </c>
      <c r="Y78" s="1562" t="s">
        <v>521</v>
      </c>
      <c r="Z78" s="1807">
        <v>4557278009</v>
      </c>
      <c r="AA78" s="1247">
        <v>30169180.419580001</v>
      </c>
      <c r="AB78" s="1802">
        <v>7471570</v>
      </c>
      <c r="AC78" s="1802">
        <v>103962</v>
      </c>
      <c r="AD78" s="1808">
        <v>37744712.419579998</v>
      </c>
      <c r="AE78" s="1809">
        <v>5491</v>
      </c>
      <c r="AF78" s="1810">
        <v>6874</v>
      </c>
      <c r="AG78" s="1811">
        <v>1.1254</v>
      </c>
      <c r="AI78" s="1561" t="s">
        <v>520</v>
      </c>
      <c r="AJ78" s="933" t="s">
        <v>521</v>
      </c>
      <c r="AK78" s="1132">
        <v>37744712.419579998</v>
      </c>
      <c r="AL78" s="1133">
        <v>5491</v>
      </c>
      <c r="AM78" s="1242">
        <v>6874</v>
      </c>
      <c r="AN78" s="1236">
        <v>1.1254</v>
      </c>
      <c r="AO78" s="1234">
        <v>0.50039999999999996</v>
      </c>
      <c r="AP78" s="1235">
        <v>0.84699999999999998</v>
      </c>
      <c r="AQ78" s="1236">
        <v>0.92369999999999997</v>
      </c>
      <c r="AR78" s="1237">
        <v>0.92369999999999997</v>
      </c>
      <c r="AS78" s="1272">
        <v>1755.38</v>
      </c>
      <c r="AT78" s="1261">
        <v>145</v>
      </c>
      <c r="AU78" s="1240">
        <v>796195</v>
      </c>
      <c r="AV78" s="1241">
        <v>1</v>
      </c>
      <c r="AW78" s="1242">
        <v>796195</v>
      </c>
      <c r="BB78" s="1561" t="s">
        <v>520</v>
      </c>
      <c r="BC78" s="1562" t="s">
        <v>751</v>
      </c>
      <c r="BD78" s="1149">
        <v>4557278009</v>
      </c>
      <c r="BE78" s="1150">
        <v>392.32</v>
      </c>
      <c r="BF78" s="1245">
        <v>11616227</v>
      </c>
      <c r="BG78" s="1246">
        <v>0.50039999999999996</v>
      </c>
      <c r="BH78" s="1153"/>
      <c r="BI78" s="1154">
        <v>5491</v>
      </c>
      <c r="BJ78" s="1247">
        <v>14</v>
      </c>
      <c r="BK78" s="1154">
        <v>39755</v>
      </c>
      <c r="BL78" s="1248">
        <v>101</v>
      </c>
      <c r="BN78" s="933" t="s">
        <v>518</v>
      </c>
      <c r="BO78" s="1579" t="s">
        <v>519</v>
      </c>
      <c r="BP78" s="1848">
        <v>1.3168431372549021</v>
      </c>
      <c r="BQ78" s="1848">
        <v>0.99199999999999999</v>
      </c>
      <c r="BR78" s="2268">
        <v>1.0364</v>
      </c>
      <c r="BS78" s="1849"/>
      <c r="BT78" s="1850">
        <v>2016</v>
      </c>
      <c r="BU78" s="1162">
        <f t="shared" si="9"/>
        <v>1.0683</v>
      </c>
      <c r="BV78" s="1163"/>
      <c r="BW78" s="2139">
        <v>0.56999999999999995</v>
      </c>
      <c r="BX78" s="1165">
        <v>0.58199999999999996</v>
      </c>
      <c r="BY78" s="1166">
        <v>0.87919999999999998</v>
      </c>
      <c r="BZ78" s="1585"/>
      <c r="CA78" s="1561" t="s">
        <v>520</v>
      </c>
      <c r="CB78" s="933" t="s">
        <v>751</v>
      </c>
      <c r="CC78" s="1154">
        <v>34153</v>
      </c>
      <c r="CD78" s="1154">
        <v>34825</v>
      </c>
      <c r="CE78" s="1154">
        <v>35359</v>
      </c>
      <c r="CF78" s="1252">
        <v>34779</v>
      </c>
      <c r="CG78" s="1253">
        <v>0.84699999999999998</v>
      </c>
      <c r="CH78" s="1171"/>
      <c r="CI78" s="1254">
        <v>-580</v>
      </c>
      <c r="CJ78" s="1253">
        <v>-1.6400000000000001E-2</v>
      </c>
      <c r="CL78" s="1575" t="s">
        <v>520</v>
      </c>
      <c r="CM78" s="933" t="s">
        <v>751</v>
      </c>
      <c r="CN78" s="1873">
        <v>0.92369999999999997</v>
      </c>
      <c r="CO78" s="1874"/>
      <c r="CP78" s="1875">
        <v>5491</v>
      </c>
      <c r="CQ78" s="1888">
        <v>9359614</v>
      </c>
      <c r="CR78" s="1888">
        <v>0</v>
      </c>
      <c r="CS78" s="1890">
        <v>9359614</v>
      </c>
      <c r="CT78" s="1891">
        <v>1704.54</v>
      </c>
      <c r="CU78" s="1892"/>
      <c r="CV78" s="1893">
        <v>1755.38</v>
      </c>
      <c r="CW78" s="1894">
        <v>145</v>
      </c>
      <c r="CX78" s="1882">
        <v>0.97099999999999997</v>
      </c>
      <c r="CY78" s="1883"/>
      <c r="CZ78" s="1884">
        <v>0.70199999999999996</v>
      </c>
      <c r="DA78" s="1895">
        <v>1</v>
      </c>
      <c r="DB78" s="1886"/>
      <c r="DC78" s="1882">
        <v>1</v>
      </c>
      <c r="DX78" s="2159" t="s">
        <v>416</v>
      </c>
      <c r="DY78" s="2160" t="s">
        <v>1236</v>
      </c>
      <c r="DZ78" s="2159" t="s">
        <v>8</v>
      </c>
      <c r="EA78" s="2161" t="s">
        <v>1433</v>
      </c>
      <c r="EB78" s="2162">
        <v>896</v>
      </c>
      <c r="EC78" s="2163"/>
      <c r="ED78" s="2164">
        <v>896</v>
      </c>
      <c r="EE78" s="2164"/>
      <c r="EF78" s="2163"/>
      <c r="EG78" s="2165">
        <v>2.1382717227883444E-2</v>
      </c>
      <c r="EH78" s="2163"/>
      <c r="EI78" s="2166">
        <v>0</v>
      </c>
      <c r="EJ78" s="2164"/>
      <c r="EK78" s="2164">
        <v>0</v>
      </c>
      <c r="EL78" s="2169"/>
      <c r="EM78" s="2167"/>
      <c r="EN78" s="2167"/>
      <c r="EO78" s="2168"/>
      <c r="ES78" s="2254" t="s">
        <v>500</v>
      </c>
      <c r="ET78" s="2255" t="s">
        <v>501</v>
      </c>
      <c r="EU78" s="2257">
        <v>0</v>
      </c>
    </row>
    <row r="79" spans="1:151" ht="15.75">
      <c r="A79" s="1220" t="s">
        <v>522</v>
      </c>
      <c r="B79" s="1221" t="s">
        <v>523</v>
      </c>
      <c r="C79" s="1117">
        <v>23547</v>
      </c>
      <c r="D79" s="1118">
        <v>24609</v>
      </c>
      <c r="E79" s="1222"/>
      <c r="F79" s="1222">
        <v>24609</v>
      </c>
      <c r="G79" s="1222"/>
      <c r="H79" s="1223">
        <v>24609</v>
      </c>
      <c r="K79" s="907" t="s">
        <v>522</v>
      </c>
      <c r="L79" s="908" t="s">
        <v>523</v>
      </c>
      <c r="M79" s="886">
        <v>9934093508</v>
      </c>
      <c r="N79" s="887">
        <v>238926331</v>
      </c>
      <c r="O79" s="888">
        <f t="shared" si="5"/>
        <v>9695167177</v>
      </c>
      <c r="P79" s="889">
        <v>2016</v>
      </c>
      <c r="Q79" s="882">
        <v>0.99329999999999996</v>
      </c>
      <c r="R79" s="891">
        <f t="shared" si="6"/>
        <v>9760562949</v>
      </c>
      <c r="S79" s="892">
        <f t="shared" si="7"/>
        <v>238926331</v>
      </c>
      <c r="T79" s="893">
        <v>180058529</v>
      </c>
      <c r="U79" s="893">
        <v>2560304921</v>
      </c>
      <c r="V79" s="891">
        <f t="shared" si="8"/>
        <v>12739852730</v>
      </c>
      <c r="X79" s="1561" t="s">
        <v>522</v>
      </c>
      <c r="Y79" s="1562" t="s">
        <v>523</v>
      </c>
      <c r="Z79" s="1807">
        <v>12739852730</v>
      </c>
      <c r="AA79" s="1247">
        <v>84337825.072600007</v>
      </c>
      <c r="AB79" s="1802">
        <v>28915349</v>
      </c>
      <c r="AC79" s="1802">
        <v>589178</v>
      </c>
      <c r="AD79" s="1808">
        <v>113842352.07260001</v>
      </c>
      <c r="AE79" s="1809">
        <v>24609</v>
      </c>
      <c r="AF79" s="1810">
        <v>4626</v>
      </c>
      <c r="AG79" s="1811">
        <v>0.75739999999999996</v>
      </c>
      <c r="AI79" s="1561" t="s">
        <v>522</v>
      </c>
      <c r="AJ79" s="933" t="s">
        <v>523</v>
      </c>
      <c r="AK79" s="1132">
        <v>113842352.07260001</v>
      </c>
      <c r="AL79" s="1133">
        <v>24609</v>
      </c>
      <c r="AM79" s="1242">
        <v>4626</v>
      </c>
      <c r="AN79" s="1236">
        <v>0.75739999999999996</v>
      </c>
      <c r="AO79" s="1234">
        <v>0.84179999999999999</v>
      </c>
      <c r="AP79" s="1235">
        <v>0.90159999999999996</v>
      </c>
      <c r="AQ79" s="1236">
        <v>0.83800000000000008</v>
      </c>
      <c r="AR79" s="1237">
        <v>0.83800000000000008</v>
      </c>
      <c r="AS79" s="1272">
        <v>1592.52</v>
      </c>
      <c r="AT79" s="1261">
        <v>307.86000000000013</v>
      </c>
      <c r="AU79" s="1240">
        <v>7576127</v>
      </c>
      <c r="AV79" s="1241">
        <v>1</v>
      </c>
      <c r="AW79" s="1242">
        <v>7576127</v>
      </c>
      <c r="BB79" s="1561" t="s">
        <v>522</v>
      </c>
      <c r="BC79" s="1562" t="s">
        <v>752</v>
      </c>
      <c r="BD79" s="1149">
        <v>12739852730</v>
      </c>
      <c r="BE79" s="1150">
        <v>651.97</v>
      </c>
      <c r="BF79" s="1245">
        <v>19540551</v>
      </c>
      <c r="BG79" s="1246">
        <v>0.84179999999999999</v>
      </c>
      <c r="BH79" s="1153"/>
      <c r="BI79" s="1154">
        <v>24609</v>
      </c>
      <c r="BJ79" s="1247">
        <v>37.75</v>
      </c>
      <c r="BK79" s="1154">
        <v>176219</v>
      </c>
      <c r="BL79" s="1248">
        <v>270</v>
      </c>
      <c r="BN79" s="933" t="s">
        <v>520</v>
      </c>
      <c r="BO79" s="1579" t="s">
        <v>521</v>
      </c>
      <c r="BP79" s="1848">
        <v>1.0518133333333333</v>
      </c>
      <c r="BQ79" s="1848">
        <v>1.0067647142331353</v>
      </c>
      <c r="BR79" s="2268">
        <v>0.98280000000000001</v>
      </c>
      <c r="BS79" s="1849"/>
      <c r="BT79" s="1850">
        <v>2013</v>
      </c>
      <c r="BU79" s="1162">
        <f t="shared" si="9"/>
        <v>1.0023</v>
      </c>
      <c r="BV79" s="1163"/>
      <c r="BW79" s="2139">
        <v>0.7</v>
      </c>
      <c r="BX79" s="1165">
        <v>0.70199999999999996</v>
      </c>
      <c r="BY79" s="1166">
        <v>1.0604</v>
      </c>
      <c r="BZ79" s="1585"/>
      <c r="CA79" s="1561" t="s">
        <v>522</v>
      </c>
      <c r="CB79" s="933" t="s">
        <v>752</v>
      </c>
      <c r="CC79" s="1154">
        <v>35995</v>
      </c>
      <c r="CD79" s="1154">
        <v>37116</v>
      </c>
      <c r="CE79" s="1154">
        <v>37943</v>
      </c>
      <c r="CF79" s="1252">
        <v>37018</v>
      </c>
      <c r="CG79" s="1253">
        <v>0.90159999999999996</v>
      </c>
      <c r="CH79" s="1171"/>
      <c r="CI79" s="1254">
        <v>-925</v>
      </c>
      <c r="CJ79" s="1253">
        <v>-2.4400000000000002E-2</v>
      </c>
      <c r="CL79" s="1575" t="s">
        <v>522</v>
      </c>
      <c r="CM79" s="933" t="s">
        <v>752</v>
      </c>
      <c r="CN79" s="1873">
        <v>0.83800000000000008</v>
      </c>
      <c r="CO79" s="1874"/>
      <c r="CP79" s="1875">
        <v>24609</v>
      </c>
      <c r="CQ79" s="1888">
        <v>38213340</v>
      </c>
      <c r="CR79" s="1888">
        <v>0</v>
      </c>
      <c r="CS79" s="1890">
        <v>38213340</v>
      </c>
      <c r="CT79" s="1891">
        <v>1552.82</v>
      </c>
      <c r="CU79" s="1892"/>
      <c r="CV79" s="1893">
        <v>1592.52</v>
      </c>
      <c r="CW79" s="1894">
        <v>307.86000000000013</v>
      </c>
      <c r="CX79" s="1882">
        <v>0.97499999999999998</v>
      </c>
      <c r="CY79" s="1883"/>
      <c r="CZ79" s="1884">
        <v>0.69099999999999995</v>
      </c>
      <c r="DA79" s="1895">
        <v>1</v>
      </c>
      <c r="DB79" s="1886"/>
      <c r="DC79" s="1882">
        <v>1</v>
      </c>
      <c r="DX79" s="2159" t="s">
        <v>416</v>
      </c>
      <c r="DY79" s="2160" t="s">
        <v>1238</v>
      </c>
      <c r="DZ79" s="2159" t="s">
        <v>8</v>
      </c>
      <c r="EA79" s="2161" t="s">
        <v>1239</v>
      </c>
      <c r="EB79" s="2162">
        <v>1026</v>
      </c>
      <c r="EC79" s="2163"/>
      <c r="ED79" s="2164">
        <v>1026</v>
      </c>
      <c r="EE79" s="2164"/>
      <c r="EF79" s="2163"/>
      <c r="EG79" s="2165">
        <v>2.4485120397107606E-2</v>
      </c>
      <c r="EH79" s="2163"/>
      <c r="EI79" s="2166">
        <v>0</v>
      </c>
      <c r="EJ79" s="2164"/>
      <c r="EK79" s="2164">
        <v>0</v>
      </c>
      <c r="EL79" s="2169"/>
      <c r="EM79" s="2167"/>
      <c r="EN79" s="2167"/>
      <c r="EO79" s="2168"/>
      <c r="ES79" s="2254" t="s">
        <v>502</v>
      </c>
      <c r="ET79" s="2255" t="s">
        <v>203</v>
      </c>
      <c r="EU79" s="2257">
        <v>5476588</v>
      </c>
    </row>
    <row r="80" spans="1:151" ht="15.75">
      <c r="A80" s="1220" t="s">
        <v>524</v>
      </c>
      <c r="B80" s="1221" t="s">
        <v>525</v>
      </c>
      <c r="C80" s="1117">
        <v>2128</v>
      </c>
      <c r="D80" s="1118">
        <v>2128</v>
      </c>
      <c r="E80" s="1222"/>
      <c r="F80" s="1222">
        <v>2128</v>
      </c>
      <c r="G80" s="1222"/>
      <c r="H80" s="1223">
        <v>2128</v>
      </c>
      <c r="K80" s="907" t="s">
        <v>524</v>
      </c>
      <c r="L80" s="908" t="s">
        <v>525</v>
      </c>
      <c r="M80" s="886">
        <v>2524198245</v>
      </c>
      <c r="N80" s="887">
        <v>122258410</v>
      </c>
      <c r="O80" s="888">
        <f t="shared" si="5"/>
        <v>2401939835</v>
      </c>
      <c r="P80" s="889">
        <v>2017</v>
      </c>
      <c r="Q80" s="882">
        <v>0.99970000000000003</v>
      </c>
      <c r="R80" s="891">
        <f t="shared" si="6"/>
        <v>2402660633</v>
      </c>
      <c r="S80" s="892">
        <f t="shared" si="7"/>
        <v>122258410</v>
      </c>
      <c r="T80" s="893">
        <v>86418488</v>
      </c>
      <c r="U80" s="893">
        <v>270834353</v>
      </c>
      <c r="V80" s="891">
        <f t="shared" si="8"/>
        <v>2882171884</v>
      </c>
      <c r="X80" s="1561" t="s">
        <v>524</v>
      </c>
      <c r="Y80" s="1562" t="s">
        <v>525</v>
      </c>
      <c r="Z80" s="1807">
        <v>2882171884</v>
      </c>
      <c r="AA80" s="1247">
        <v>19079977.872079998</v>
      </c>
      <c r="AB80" s="1802">
        <v>3483149</v>
      </c>
      <c r="AC80" s="1802">
        <v>168357</v>
      </c>
      <c r="AD80" s="1808">
        <v>22731483.872079998</v>
      </c>
      <c r="AE80" s="1809">
        <v>2128</v>
      </c>
      <c r="AF80" s="1810">
        <v>10682</v>
      </c>
      <c r="AG80" s="1811">
        <v>1.7488999999999999</v>
      </c>
      <c r="AI80" s="1561" t="s">
        <v>524</v>
      </c>
      <c r="AJ80" s="933" t="s">
        <v>525</v>
      </c>
      <c r="AK80" s="1132">
        <v>22731483.872079998</v>
      </c>
      <c r="AL80" s="1133">
        <v>2128</v>
      </c>
      <c r="AM80" s="1242">
        <v>10682</v>
      </c>
      <c r="AN80" s="1236">
        <v>1.7488999999999999</v>
      </c>
      <c r="AO80" s="1234">
        <v>0.5222</v>
      </c>
      <c r="AP80" s="1235">
        <v>1.0179</v>
      </c>
      <c r="AQ80" s="1236">
        <v>1.2608000000000001</v>
      </c>
      <c r="AR80" s="1237" t="s">
        <v>4</v>
      </c>
      <c r="AS80" s="1272" t="s">
        <v>4</v>
      </c>
      <c r="AT80" s="1261" t="s">
        <v>4</v>
      </c>
      <c r="AU80" s="1240">
        <v>0</v>
      </c>
      <c r="AV80" s="1241" t="s">
        <v>4</v>
      </c>
      <c r="AW80" s="1242">
        <v>0</v>
      </c>
      <c r="BB80" s="1561" t="s">
        <v>524</v>
      </c>
      <c r="BC80" s="1562" t="s">
        <v>753</v>
      </c>
      <c r="BD80" s="1149">
        <v>2882171884</v>
      </c>
      <c r="BE80" s="1150">
        <v>237.79</v>
      </c>
      <c r="BF80" s="1245">
        <v>12120661</v>
      </c>
      <c r="BG80" s="1246">
        <v>0.5222</v>
      </c>
      <c r="BH80" s="1153"/>
      <c r="BI80" s="1154">
        <v>2128</v>
      </c>
      <c r="BJ80" s="1247">
        <v>8.9499999999999993</v>
      </c>
      <c r="BK80" s="1154">
        <v>21135</v>
      </c>
      <c r="BL80" s="1248">
        <v>89</v>
      </c>
      <c r="BN80" s="933" t="s">
        <v>522</v>
      </c>
      <c r="BO80" s="1579" t="s">
        <v>523</v>
      </c>
      <c r="BP80" s="1848">
        <v>0.99284805653710251</v>
      </c>
      <c r="BQ80" s="1848">
        <v>1.0031840524303659</v>
      </c>
      <c r="BR80" s="2268">
        <v>0.98829999999999996</v>
      </c>
      <c r="BS80" s="1849"/>
      <c r="BT80" s="1850">
        <v>2016</v>
      </c>
      <c r="BU80" s="1162">
        <f t="shared" si="9"/>
        <v>0.99399999999999999</v>
      </c>
      <c r="BV80" s="1163"/>
      <c r="BW80" s="2139">
        <v>0.69599999999999995</v>
      </c>
      <c r="BX80" s="1165">
        <v>0.69099999999999995</v>
      </c>
      <c r="BY80" s="1166">
        <v>1.0438000000000001</v>
      </c>
      <c r="BZ80" s="1585"/>
      <c r="CA80" s="1561" t="s">
        <v>524</v>
      </c>
      <c r="CB80" s="933" t="s">
        <v>753</v>
      </c>
      <c r="CC80" s="1154">
        <v>40747</v>
      </c>
      <c r="CD80" s="1154">
        <v>42030</v>
      </c>
      <c r="CE80" s="1154">
        <v>42611</v>
      </c>
      <c r="CF80" s="1252">
        <v>41796</v>
      </c>
      <c r="CG80" s="1253">
        <v>1.0179</v>
      </c>
      <c r="CH80" s="1171"/>
      <c r="CI80" s="1254">
        <v>-815</v>
      </c>
      <c r="CJ80" s="1253">
        <v>-1.9099999999999999E-2</v>
      </c>
      <c r="CL80" s="1575" t="s">
        <v>524</v>
      </c>
      <c r="CM80" s="933" t="s">
        <v>753</v>
      </c>
      <c r="CN80" s="1873" t="s">
        <v>4</v>
      </c>
      <c r="CO80" s="1874"/>
      <c r="CP80" s="1875">
        <v>2128</v>
      </c>
      <c r="CQ80" s="1888">
        <v>5129788</v>
      </c>
      <c r="CR80" s="1888">
        <v>0</v>
      </c>
      <c r="CS80" s="1890">
        <v>5129788</v>
      </c>
      <c r="CT80" s="1891">
        <v>2410.61</v>
      </c>
      <c r="CU80" s="1892"/>
      <c r="CV80" s="1893" t="s">
        <v>4</v>
      </c>
      <c r="CW80" s="1894" t="s">
        <v>4</v>
      </c>
      <c r="CX80" s="1882" t="s">
        <v>4</v>
      </c>
      <c r="CY80" s="1883"/>
      <c r="CZ80" s="1884">
        <v>0.52900000000000003</v>
      </c>
      <c r="DA80" s="1895" t="s">
        <v>4</v>
      </c>
      <c r="DB80" s="1886"/>
      <c r="DC80" s="1882" t="s">
        <v>4</v>
      </c>
      <c r="DX80" s="2159" t="s">
        <v>416</v>
      </c>
      <c r="DY80" s="2160" t="s">
        <v>62</v>
      </c>
      <c r="DZ80" s="2159" t="s">
        <v>8</v>
      </c>
      <c r="EA80" s="2161" t="s">
        <v>63</v>
      </c>
      <c r="EB80" s="2162">
        <v>645</v>
      </c>
      <c r="EC80" s="2163"/>
      <c r="ED80" s="2164">
        <v>645</v>
      </c>
      <c r="EE80" s="2164"/>
      <c r="EF80" s="2163"/>
      <c r="EG80" s="2165">
        <v>1.5392692647304489E-2</v>
      </c>
      <c r="EH80" s="2163"/>
      <c r="EI80" s="2166">
        <v>0</v>
      </c>
      <c r="EJ80" s="2164"/>
      <c r="EK80" s="2164">
        <v>0</v>
      </c>
      <c r="EL80" s="2169"/>
      <c r="EM80" s="2167"/>
      <c r="EN80" s="2167"/>
      <c r="EO80" s="2168"/>
      <c r="ES80" s="2254" t="s">
        <v>504</v>
      </c>
      <c r="ET80" s="2255" t="s">
        <v>505</v>
      </c>
      <c r="EU80" s="2257">
        <v>0</v>
      </c>
    </row>
    <row r="81" spans="1:151" ht="15.75">
      <c r="A81" s="1220" t="s">
        <v>526</v>
      </c>
      <c r="B81" s="1221" t="s">
        <v>527</v>
      </c>
      <c r="C81" s="1117">
        <v>15952</v>
      </c>
      <c r="D81" s="1118">
        <v>22174</v>
      </c>
      <c r="E81" s="1222"/>
      <c r="F81" s="1222">
        <v>22174</v>
      </c>
      <c r="G81" s="1222"/>
      <c r="H81" s="1223">
        <v>22174</v>
      </c>
      <c r="K81" s="907" t="s">
        <v>526</v>
      </c>
      <c r="L81" s="908" t="s">
        <v>527</v>
      </c>
      <c r="M81" s="886">
        <v>8063388754</v>
      </c>
      <c r="N81" s="887">
        <v>150854904</v>
      </c>
      <c r="O81" s="888">
        <f t="shared" si="5"/>
        <v>7912533850</v>
      </c>
      <c r="P81" s="889">
        <v>2014</v>
      </c>
      <c r="Q81" s="882">
        <v>0.94410000000000005</v>
      </c>
      <c r="R81" s="891">
        <f t="shared" si="6"/>
        <v>8381033630</v>
      </c>
      <c r="S81" s="892">
        <f t="shared" si="7"/>
        <v>150854904</v>
      </c>
      <c r="T81" s="893">
        <v>292691811</v>
      </c>
      <c r="U81" s="893">
        <v>2388960063</v>
      </c>
      <c r="V81" s="891">
        <f t="shared" si="8"/>
        <v>11213540408</v>
      </c>
      <c r="X81" s="1561" t="s">
        <v>526</v>
      </c>
      <c r="Y81" s="1562" t="s">
        <v>527</v>
      </c>
      <c r="Z81" s="1807">
        <v>11213540408</v>
      </c>
      <c r="AA81" s="1247">
        <v>74233637.500960007</v>
      </c>
      <c r="AB81" s="1802">
        <v>22796388</v>
      </c>
      <c r="AC81" s="1802">
        <v>1055415</v>
      </c>
      <c r="AD81" s="1808">
        <v>98085440.500960007</v>
      </c>
      <c r="AE81" s="1809">
        <v>22174</v>
      </c>
      <c r="AF81" s="1810">
        <v>4423</v>
      </c>
      <c r="AG81" s="1811">
        <v>0.72409999999999997</v>
      </c>
      <c r="AI81" s="1561" t="s">
        <v>526</v>
      </c>
      <c r="AJ81" s="933" t="s">
        <v>527</v>
      </c>
      <c r="AK81" s="1132">
        <v>98085440.500960007</v>
      </c>
      <c r="AL81" s="1133">
        <v>22174</v>
      </c>
      <c r="AM81" s="1242">
        <v>4423</v>
      </c>
      <c r="AN81" s="1236">
        <v>0.72409999999999997</v>
      </c>
      <c r="AO81" s="1234">
        <v>0.61729999999999996</v>
      </c>
      <c r="AP81" s="1235">
        <v>0.81979999999999997</v>
      </c>
      <c r="AQ81" s="1236">
        <v>0.76119999999999999</v>
      </c>
      <c r="AR81" s="1237">
        <v>0.76119999999999999</v>
      </c>
      <c r="AS81" s="1272">
        <v>1446.57</v>
      </c>
      <c r="AT81" s="1261">
        <v>453.81000000000017</v>
      </c>
      <c r="AU81" s="1240">
        <v>10062783</v>
      </c>
      <c r="AV81" s="1241">
        <v>0.88300000000000001</v>
      </c>
      <c r="AW81" s="1242">
        <v>8885437</v>
      </c>
      <c r="BB81" s="1561" t="s">
        <v>526</v>
      </c>
      <c r="BC81" s="1562" t="s">
        <v>754</v>
      </c>
      <c r="BD81" s="1149">
        <v>11213540408</v>
      </c>
      <c r="BE81" s="1150">
        <v>782.52</v>
      </c>
      <c r="BF81" s="1245">
        <v>14330037</v>
      </c>
      <c r="BG81" s="1246">
        <v>0.61729999999999996</v>
      </c>
      <c r="BH81" s="1153"/>
      <c r="BI81" s="1154">
        <v>22174</v>
      </c>
      <c r="BJ81" s="1247">
        <v>28.34</v>
      </c>
      <c r="BK81" s="1154">
        <v>143477</v>
      </c>
      <c r="BL81" s="1248">
        <v>183</v>
      </c>
      <c r="BN81" s="933" t="s">
        <v>524</v>
      </c>
      <c r="BO81" s="1579" t="s">
        <v>525</v>
      </c>
      <c r="BP81" s="1848">
        <v>1.0148950617283949</v>
      </c>
      <c r="BQ81" s="1848">
        <v>0.96769565217391307</v>
      </c>
      <c r="BR81" s="2266">
        <v>0.99970000000000003</v>
      </c>
      <c r="BS81" s="1849"/>
      <c r="BT81" s="2267">
        <v>2017</v>
      </c>
      <c r="BU81" s="1162">
        <f t="shared" si="9"/>
        <v>0.99160000000000004</v>
      </c>
      <c r="BV81" s="1163"/>
      <c r="BW81" s="2139">
        <v>0.52939999999999998</v>
      </c>
      <c r="BX81" s="1165">
        <v>0.52900000000000003</v>
      </c>
      <c r="BY81" s="1166">
        <v>0.79910000000000003</v>
      </c>
      <c r="BZ81" s="1585"/>
      <c r="CA81" s="1561" t="s">
        <v>526</v>
      </c>
      <c r="CB81" s="933" t="s">
        <v>754</v>
      </c>
      <c r="CC81" s="1154">
        <v>32877</v>
      </c>
      <c r="CD81" s="1154">
        <v>34002</v>
      </c>
      <c r="CE81" s="1154">
        <v>34110</v>
      </c>
      <c r="CF81" s="1252">
        <v>33663</v>
      </c>
      <c r="CG81" s="1253">
        <v>0.81979999999999997</v>
      </c>
      <c r="CH81" s="1171"/>
      <c r="CI81" s="1254">
        <v>-447</v>
      </c>
      <c r="CJ81" s="1253">
        <v>-1.3100000000000001E-2</v>
      </c>
      <c r="CL81" s="1575" t="s">
        <v>526</v>
      </c>
      <c r="CM81" s="933" t="s">
        <v>754</v>
      </c>
      <c r="CN81" s="1873">
        <v>0.76119999999999999</v>
      </c>
      <c r="CO81" s="1874"/>
      <c r="CP81" s="1875">
        <v>22174</v>
      </c>
      <c r="CQ81" s="1888">
        <v>22817355</v>
      </c>
      <c r="CR81" s="1888">
        <v>5499534</v>
      </c>
      <c r="CS81" s="1890">
        <v>28316889</v>
      </c>
      <c r="CT81" s="1891">
        <v>1277.03</v>
      </c>
      <c r="CU81" s="1892"/>
      <c r="CV81" s="1893">
        <v>1446.57</v>
      </c>
      <c r="CW81" s="1894">
        <v>453.81000000000017</v>
      </c>
      <c r="CX81" s="1882">
        <v>0.88300000000000001</v>
      </c>
      <c r="CY81" s="1883"/>
      <c r="CZ81" s="1884">
        <v>0.61599999999999999</v>
      </c>
      <c r="DA81" s="1895" t="s">
        <v>4</v>
      </c>
      <c r="DB81" s="1886"/>
      <c r="DC81" s="1882">
        <v>0.88300000000000001</v>
      </c>
      <c r="DX81" s="2159" t="s">
        <v>416</v>
      </c>
      <c r="DY81" s="2160" t="s">
        <v>64</v>
      </c>
      <c r="DZ81" s="2159" t="s">
        <v>8</v>
      </c>
      <c r="EA81" s="2161" t="s">
        <v>1434</v>
      </c>
      <c r="EB81" s="2162">
        <v>450</v>
      </c>
      <c r="EC81" s="2163"/>
      <c r="ED81" s="2164">
        <v>450</v>
      </c>
      <c r="EE81" s="2164"/>
      <c r="EF81" s="2163"/>
      <c r="EG81" s="2165">
        <v>1.0739087893468249E-2</v>
      </c>
      <c r="EH81" s="2163"/>
      <c r="EI81" s="2166">
        <v>0</v>
      </c>
      <c r="EJ81" s="2164"/>
      <c r="EK81" s="2164">
        <v>0</v>
      </c>
      <c r="EL81" s="2169"/>
      <c r="EM81" s="2167"/>
      <c r="EN81" s="2167"/>
      <c r="EO81" s="2168"/>
      <c r="ES81" s="2254" t="s">
        <v>506</v>
      </c>
      <c r="ET81" s="2255" t="s">
        <v>507</v>
      </c>
      <c r="EU81" s="2257">
        <v>677632</v>
      </c>
    </row>
    <row r="82" spans="1:151" ht="15.75">
      <c r="A82" s="1220" t="s">
        <v>528</v>
      </c>
      <c r="B82" s="1221" t="s">
        <v>529</v>
      </c>
      <c r="C82" s="1117">
        <v>7100</v>
      </c>
      <c r="D82" s="1118">
        <v>7100</v>
      </c>
      <c r="E82" s="1222"/>
      <c r="F82" s="1222">
        <v>7100</v>
      </c>
      <c r="G82" s="1222"/>
      <c r="H82" s="1223">
        <v>7100</v>
      </c>
      <c r="K82" s="907" t="s">
        <v>528</v>
      </c>
      <c r="L82" s="908" t="s">
        <v>529</v>
      </c>
      <c r="M82" s="886">
        <v>1865856128</v>
      </c>
      <c r="N82" s="887">
        <v>88198291</v>
      </c>
      <c r="O82" s="888">
        <f t="shared" si="5"/>
        <v>1777657837</v>
      </c>
      <c r="P82" s="889">
        <v>2016</v>
      </c>
      <c r="Q82" s="882">
        <v>0.98719999999999997</v>
      </c>
      <c r="R82" s="891">
        <f t="shared" si="6"/>
        <v>1800706885</v>
      </c>
      <c r="S82" s="892">
        <f t="shared" si="7"/>
        <v>88198291</v>
      </c>
      <c r="T82" s="893">
        <v>784236186</v>
      </c>
      <c r="U82" s="893">
        <v>655270990</v>
      </c>
      <c r="V82" s="891">
        <f t="shared" si="8"/>
        <v>3328412352</v>
      </c>
      <c r="X82" s="1561" t="s">
        <v>528</v>
      </c>
      <c r="Y82" s="1562" t="s">
        <v>529</v>
      </c>
      <c r="Z82" s="1807">
        <v>3328412352</v>
      </c>
      <c r="AA82" s="1247">
        <v>22034089.770240001</v>
      </c>
      <c r="AB82" s="1802">
        <v>6747931</v>
      </c>
      <c r="AC82" s="1802">
        <v>156851</v>
      </c>
      <c r="AD82" s="1808">
        <v>28938871.770240001</v>
      </c>
      <c r="AE82" s="1809">
        <v>7100</v>
      </c>
      <c r="AF82" s="1810">
        <v>4076</v>
      </c>
      <c r="AG82" s="1811">
        <v>0.6673</v>
      </c>
      <c r="AI82" s="1561" t="s">
        <v>528</v>
      </c>
      <c r="AJ82" s="933" t="s">
        <v>529</v>
      </c>
      <c r="AK82" s="1132">
        <v>28938871.770240001</v>
      </c>
      <c r="AL82" s="1133">
        <v>7100</v>
      </c>
      <c r="AM82" s="1242">
        <v>4076</v>
      </c>
      <c r="AN82" s="1236">
        <v>0.6673</v>
      </c>
      <c r="AO82" s="1234">
        <v>0.30259999999999998</v>
      </c>
      <c r="AP82" s="1235">
        <v>0.77039999999999997</v>
      </c>
      <c r="AQ82" s="1236">
        <v>0.68240000000000001</v>
      </c>
      <c r="AR82" s="1237">
        <v>0.68240000000000001</v>
      </c>
      <c r="AS82" s="1272">
        <v>1296.82</v>
      </c>
      <c r="AT82" s="1261">
        <v>603.56000000000017</v>
      </c>
      <c r="AU82" s="1240">
        <v>4285276</v>
      </c>
      <c r="AV82" s="1241">
        <v>1</v>
      </c>
      <c r="AW82" s="1242">
        <v>4285276</v>
      </c>
      <c r="BB82" s="1561" t="s">
        <v>528</v>
      </c>
      <c r="BC82" s="1562" t="s">
        <v>755</v>
      </c>
      <c r="BD82" s="1149">
        <v>3328412352</v>
      </c>
      <c r="BE82" s="1150">
        <v>473.82</v>
      </c>
      <c r="BF82" s="1245">
        <v>7024635</v>
      </c>
      <c r="BG82" s="1246">
        <v>0.30259999999999998</v>
      </c>
      <c r="BH82" s="1153"/>
      <c r="BI82" s="1154">
        <v>7100</v>
      </c>
      <c r="BJ82" s="1247">
        <v>14.98</v>
      </c>
      <c r="BK82" s="1154">
        <v>44999</v>
      </c>
      <c r="BL82" s="1248">
        <v>95</v>
      </c>
      <c r="BN82" s="933" t="s">
        <v>526</v>
      </c>
      <c r="BO82" s="1579" t="s">
        <v>527</v>
      </c>
      <c r="BP82" s="1853">
        <v>0.95811509591326105</v>
      </c>
      <c r="BQ82" s="1848">
        <v>0.96471328671328682</v>
      </c>
      <c r="BR82" s="2268">
        <v>0.92569999999999997</v>
      </c>
      <c r="BS82" s="1849"/>
      <c r="BT82" s="1850">
        <v>2014</v>
      </c>
      <c r="BU82" s="1162">
        <f t="shared" si="9"/>
        <v>0.94410000000000005</v>
      </c>
      <c r="BV82" s="1163"/>
      <c r="BW82" s="2139">
        <v>0.65249999999999997</v>
      </c>
      <c r="BX82" s="1165">
        <v>0.61599999999999999</v>
      </c>
      <c r="BY82" s="1166">
        <v>0.93049999999999999</v>
      </c>
      <c r="BZ82" s="1585"/>
      <c r="CA82" s="1561" t="s">
        <v>528</v>
      </c>
      <c r="CB82" s="933" t="s">
        <v>755</v>
      </c>
      <c r="CC82" s="1154">
        <v>30209</v>
      </c>
      <c r="CD82" s="1154">
        <v>31842</v>
      </c>
      <c r="CE82" s="1154">
        <v>32848</v>
      </c>
      <c r="CF82" s="1252">
        <v>31633</v>
      </c>
      <c r="CG82" s="1253">
        <v>0.77039999999999997</v>
      </c>
      <c r="CH82" s="1171"/>
      <c r="CI82" s="1254">
        <v>-1215</v>
      </c>
      <c r="CJ82" s="1253">
        <v>-3.6999999999999998E-2</v>
      </c>
      <c r="CL82" s="1575" t="s">
        <v>528</v>
      </c>
      <c r="CM82" s="933" t="s">
        <v>755</v>
      </c>
      <c r="CN82" s="1873">
        <v>0.68240000000000001</v>
      </c>
      <c r="CO82" s="1874"/>
      <c r="CP82" s="1875">
        <v>7100</v>
      </c>
      <c r="CQ82" s="1888">
        <v>7485000</v>
      </c>
      <c r="CR82" s="1888">
        <v>0</v>
      </c>
      <c r="CS82" s="1890">
        <v>7485000</v>
      </c>
      <c r="CT82" s="1891">
        <v>1054.23</v>
      </c>
      <c r="CU82" s="1892"/>
      <c r="CV82" s="1893">
        <v>1296.82</v>
      </c>
      <c r="CW82" s="1894">
        <v>603.56000000000017</v>
      </c>
      <c r="CX82" s="1882">
        <v>0.81299999999999994</v>
      </c>
      <c r="CY82" s="1883"/>
      <c r="CZ82" s="1884">
        <v>0.78</v>
      </c>
      <c r="DA82" s="1895">
        <v>1</v>
      </c>
      <c r="DB82" s="1886"/>
      <c r="DC82" s="1882">
        <v>1</v>
      </c>
      <c r="DX82" s="2189" t="s">
        <v>416</v>
      </c>
      <c r="DY82" s="2160" t="s">
        <v>66</v>
      </c>
      <c r="DZ82" s="2159" t="s">
        <v>8</v>
      </c>
      <c r="EA82" s="2161" t="s">
        <v>1435</v>
      </c>
      <c r="EB82" s="2162">
        <v>260</v>
      </c>
      <c r="EC82" s="2163"/>
      <c r="ED82" s="2164">
        <v>260</v>
      </c>
      <c r="EE82" s="2164"/>
      <c r="EF82" s="2163"/>
      <c r="EG82" s="2165">
        <v>6.2048063384483208E-3</v>
      </c>
      <c r="EH82" s="2163"/>
      <c r="EI82" s="2166">
        <v>0</v>
      </c>
      <c r="EJ82" s="2164"/>
      <c r="EK82" s="2164">
        <v>0</v>
      </c>
      <c r="EL82" s="2169"/>
      <c r="EM82" s="2167"/>
      <c r="EN82" s="2167"/>
      <c r="EO82" s="2168"/>
      <c r="ES82" s="2254" t="s">
        <v>508</v>
      </c>
      <c r="ET82" s="2255" t="s">
        <v>509</v>
      </c>
      <c r="EU82" s="2257">
        <v>3445610</v>
      </c>
    </row>
    <row r="83" spans="1:151" ht="15.75">
      <c r="A83" s="1220" t="s">
        <v>530</v>
      </c>
      <c r="B83" s="1221" t="s">
        <v>534</v>
      </c>
      <c r="C83" s="1117">
        <v>21725</v>
      </c>
      <c r="D83" s="1118">
        <v>22339</v>
      </c>
      <c r="E83" s="1222"/>
      <c r="F83" s="1222">
        <v>22339</v>
      </c>
      <c r="G83" s="1222"/>
      <c r="H83" s="1223">
        <v>22339</v>
      </c>
      <c r="K83" s="907" t="s">
        <v>530</v>
      </c>
      <c r="L83" s="908" t="s">
        <v>534</v>
      </c>
      <c r="M83" s="886">
        <v>4367638178</v>
      </c>
      <c r="N83" s="887">
        <v>247485200</v>
      </c>
      <c r="O83" s="888">
        <f t="shared" si="5"/>
        <v>4120152978</v>
      </c>
      <c r="P83" s="889">
        <v>2010</v>
      </c>
      <c r="Q83" s="882">
        <v>0.99180000000000001</v>
      </c>
      <c r="R83" s="891">
        <f t="shared" si="6"/>
        <v>4154217562</v>
      </c>
      <c r="S83" s="892">
        <f t="shared" si="7"/>
        <v>247485200</v>
      </c>
      <c r="T83" s="893">
        <v>369055256</v>
      </c>
      <c r="U83" s="893">
        <v>1923642850</v>
      </c>
      <c r="V83" s="891">
        <f t="shared" si="8"/>
        <v>6694400868</v>
      </c>
      <c r="X83" s="1561" t="s">
        <v>530</v>
      </c>
      <c r="Y83" s="1562" t="s">
        <v>534</v>
      </c>
      <c r="Z83" s="1807">
        <v>6694400868</v>
      </c>
      <c r="AA83" s="1247">
        <v>44316933.746160001</v>
      </c>
      <c r="AB83" s="1802">
        <v>23120933</v>
      </c>
      <c r="AC83" s="1802">
        <v>537366</v>
      </c>
      <c r="AD83" s="1808">
        <v>67975232.746160001</v>
      </c>
      <c r="AE83" s="1809">
        <v>22339</v>
      </c>
      <c r="AF83" s="1810">
        <v>3043</v>
      </c>
      <c r="AG83" s="1811">
        <v>0.49819999999999998</v>
      </c>
      <c r="AI83" s="1561" t="s">
        <v>530</v>
      </c>
      <c r="AJ83" s="933" t="s">
        <v>534</v>
      </c>
      <c r="AK83" s="1132">
        <v>67975232.746160001</v>
      </c>
      <c r="AL83" s="1133">
        <v>22339</v>
      </c>
      <c r="AM83" s="1242">
        <v>3043</v>
      </c>
      <c r="AN83" s="1236">
        <v>0.49819999999999998</v>
      </c>
      <c r="AO83" s="1234">
        <v>0.30380000000000001</v>
      </c>
      <c r="AP83" s="1235">
        <v>0.66239999999999999</v>
      </c>
      <c r="AQ83" s="1236">
        <v>0.56089999999999995</v>
      </c>
      <c r="AR83" s="1237">
        <v>0.56089999999999995</v>
      </c>
      <c r="AS83" s="1272">
        <v>1065.92</v>
      </c>
      <c r="AT83" s="1261">
        <v>834.46</v>
      </c>
      <c r="AU83" s="1240">
        <v>18641002</v>
      </c>
      <c r="AV83" s="1241">
        <v>1</v>
      </c>
      <c r="AW83" s="1242">
        <v>18641002</v>
      </c>
      <c r="BB83" s="1561" t="s">
        <v>530</v>
      </c>
      <c r="BC83" s="1562" t="s">
        <v>756</v>
      </c>
      <c r="BD83" s="1149">
        <v>6694400868</v>
      </c>
      <c r="BE83" s="1150">
        <v>949.22</v>
      </c>
      <c r="BF83" s="1245">
        <v>7052528</v>
      </c>
      <c r="BG83" s="1246">
        <v>0.30380000000000001</v>
      </c>
      <c r="BH83" s="1153"/>
      <c r="BI83" s="1154">
        <v>22339</v>
      </c>
      <c r="BJ83" s="1247">
        <v>23.53</v>
      </c>
      <c r="BK83" s="1154">
        <v>132914</v>
      </c>
      <c r="BL83" s="1248">
        <v>140</v>
      </c>
      <c r="BN83" s="933" t="s">
        <v>528</v>
      </c>
      <c r="BO83" s="1579" t="s">
        <v>529</v>
      </c>
      <c r="BP83" s="1848">
        <v>1.0068461538461539</v>
      </c>
      <c r="BQ83" s="1848">
        <v>1.0077414285714286</v>
      </c>
      <c r="BR83" s="2268">
        <v>0.97689999999999999</v>
      </c>
      <c r="BS83" s="1849"/>
      <c r="BT83" s="1850">
        <v>2016</v>
      </c>
      <c r="BU83" s="1162">
        <f t="shared" si="9"/>
        <v>0.99219999999999997</v>
      </c>
      <c r="BV83" s="1163"/>
      <c r="BW83" s="2139">
        <v>0.79</v>
      </c>
      <c r="BX83" s="1165">
        <v>0.78</v>
      </c>
      <c r="BY83" s="1166">
        <v>1.1781999999999999</v>
      </c>
      <c r="BZ83" s="1585"/>
      <c r="CA83" s="1561" t="s">
        <v>530</v>
      </c>
      <c r="CB83" s="933" t="s">
        <v>756</v>
      </c>
      <c r="CC83" s="1154">
        <v>26668</v>
      </c>
      <c r="CD83" s="1154">
        <v>27215</v>
      </c>
      <c r="CE83" s="1154">
        <v>27717</v>
      </c>
      <c r="CF83" s="1252">
        <v>27200</v>
      </c>
      <c r="CG83" s="1253">
        <v>0.66239999999999999</v>
      </c>
      <c r="CH83" s="1171"/>
      <c r="CI83" s="1254">
        <v>-517</v>
      </c>
      <c r="CJ83" s="1253">
        <v>-1.8700000000000001E-2</v>
      </c>
      <c r="CL83" s="1575" t="s">
        <v>530</v>
      </c>
      <c r="CM83" s="933" t="s">
        <v>756</v>
      </c>
      <c r="CN83" s="1873">
        <v>0.56089999999999995</v>
      </c>
      <c r="CO83" s="1874"/>
      <c r="CP83" s="1875">
        <v>22339</v>
      </c>
      <c r="CQ83" s="1888">
        <v>12375000</v>
      </c>
      <c r="CR83" s="1888">
        <v>0</v>
      </c>
      <c r="CS83" s="1890">
        <v>12375000</v>
      </c>
      <c r="CT83" s="1891">
        <v>553.96</v>
      </c>
      <c r="CU83" s="1892"/>
      <c r="CV83" s="1893">
        <v>1065.92</v>
      </c>
      <c r="CW83" s="1894">
        <v>834.46</v>
      </c>
      <c r="CX83" s="1882">
        <v>0.52</v>
      </c>
      <c r="CY83" s="1883"/>
      <c r="CZ83" s="1884">
        <v>0.76400000000000001</v>
      </c>
      <c r="DA83" s="1895">
        <v>1</v>
      </c>
      <c r="DB83" s="1886"/>
      <c r="DC83" s="1882">
        <v>1</v>
      </c>
      <c r="DX83" s="2189" t="s">
        <v>416</v>
      </c>
      <c r="DY83" s="2160" t="s">
        <v>68</v>
      </c>
      <c r="DZ83" s="2159" t="s">
        <v>8</v>
      </c>
      <c r="EA83" s="2161" t="s">
        <v>1436</v>
      </c>
      <c r="EB83" s="2162">
        <v>665</v>
      </c>
      <c r="EC83" s="2163"/>
      <c r="ED83" s="2164">
        <v>665</v>
      </c>
      <c r="EE83" s="2164"/>
      <c r="EF83" s="2163"/>
      <c r="EG83" s="2165">
        <v>1.5869985442569744E-2</v>
      </c>
      <c r="EH83" s="2163"/>
      <c r="EI83" s="2166">
        <v>0</v>
      </c>
      <c r="EJ83" s="2164"/>
      <c r="EK83" s="2164">
        <v>0</v>
      </c>
      <c r="EL83" s="2169"/>
      <c r="EM83" s="2167"/>
      <c r="EN83" s="2167"/>
      <c r="EO83" s="2168"/>
      <c r="ES83" s="2254" t="s">
        <v>510</v>
      </c>
      <c r="ET83" s="2255" t="s">
        <v>511</v>
      </c>
      <c r="EU83" s="2257">
        <v>0</v>
      </c>
    </row>
    <row r="84" spans="1:151" ht="15.75">
      <c r="A84" s="1220" t="s">
        <v>535</v>
      </c>
      <c r="B84" s="1221" t="s">
        <v>536</v>
      </c>
      <c r="C84" s="1117">
        <v>11616</v>
      </c>
      <c r="D84" s="1118">
        <v>12533</v>
      </c>
      <c r="E84" s="1222"/>
      <c r="F84" s="1222">
        <v>12533</v>
      </c>
      <c r="G84" s="1222"/>
      <c r="H84" s="1223">
        <v>12533</v>
      </c>
      <c r="K84" s="907" t="s">
        <v>535</v>
      </c>
      <c r="L84" s="908" t="s">
        <v>536</v>
      </c>
      <c r="M84" s="886">
        <v>4954624489</v>
      </c>
      <c r="N84" s="887">
        <v>168879188</v>
      </c>
      <c r="O84" s="888">
        <f t="shared" si="5"/>
        <v>4785745301</v>
      </c>
      <c r="P84" s="889">
        <v>2011</v>
      </c>
      <c r="Q84" s="882">
        <v>1.0307999999999999</v>
      </c>
      <c r="R84" s="891">
        <f t="shared" si="6"/>
        <v>4642748643</v>
      </c>
      <c r="S84" s="892">
        <f t="shared" si="7"/>
        <v>168879188</v>
      </c>
      <c r="T84" s="893">
        <v>832705416</v>
      </c>
      <c r="U84" s="893">
        <v>1558580417</v>
      </c>
      <c r="V84" s="891">
        <f t="shared" si="8"/>
        <v>7202913664</v>
      </c>
      <c r="X84" s="1561" t="s">
        <v>535</v>
      </c>
      <c r="Y84" s="1562" t="s">
        <v>536</v>
      </c>
      <c r="Z84" s="1807">
        <v>7202913664</v>
      </c>
      <c r="AA84" s="1247">
        <v>47683288.455679998</v>
      </c>
      <c r="AB84" s="1802">
        <v>12425306</v>
      </c>
      <c r="AC84" s="1802">
        <v>310131</v>
      </c>
      <c r="AD84" s="1808">
        <v>60418725.455679998</v>
      </c>
      <c r="AE84" s="1809">
        <v>12533</v>
      </c>
      <c r="AF84" s="1810">
        <v>4821</v>
      </c>
      <c r="AG84" s="1811">
        <v>0.7893</v>
      </c>
      <c r="AI84" s="1561" t="s">
        <v>535</v>
      </c>
      <c r="AJ84" s="933" t="s">
        <v>536</v>
      </c>
      <c r="AK84" s="1132">
        <v>60418725.455679998</v>
      </c>
      <c r="AL84" s="1133">
        <v>12533</v>
      </c>
      <c r="AM84" s="1242">
        <v>4821</v>
      </c>
      <c r="AN84" s="1236">
        <v>0.7893</v>
      </c>
      <c r="AO84" s="1234">
        <v>0.54869999999999997</v>
      </c>
      <c r="AP84" s="1235">
        <v>0.82250000000000001</v>
      </c>
      <c r="AQ84" s="1236">
        <v>0.78189999999999993</v>
      </c>
      <c r="AR84" s="1237">
        <v>0.78189999999999993</v>
      </c>
      <c r="AS84" s="1272">
        <v>1485.91</v>
      </c>
      <c r="AT84" s="1261">
        <v>414.47</v>
      </c>
      <c r="AU84" s="1240">
        <v>5194553</v>
      </c>
      <c r="AV84" s="1241">
        <v>1</v>
      </c>
      <c r="AW84" s="1242">
        <v>5194553</v>
      </c>
      <c r="BB84" s="1561" t="s">
        <v>535</v>
      </c>
      <c r="BC84" s="1562" t="s">
        <v>757</v>
      </c>
      <c r="BD84" s="1149">
        <v>7202913664</v>
      </c>
      <c r="BE84" s="1150">
        <v>565.54999999999995</v>
      </c>
      <c r="BF84" s="1245">
        <v>12736122</v>
      </c>
      <c r="BG84" s="1246">
        <v>0.54869999999999997</v>
      </c>
      <c r="BH84" s="1153"/>
      <c r="BI84" s="1154">
        <v>12533</v>
      </c>
      <c r="BJ84" s="1247">
        <v>22.16</v>
      </c>
      <c r="BK84" s="1154">
        <v>91920</v>
      </c>
      <c r="BL84" s="1248">
        <v>163</v>
      </c>
      <c r="BN84" s="933" t="s">
        <v>530</v>
      </c>
      <c r="BO84" s="1579" t="s">
        <v>534</v>
      </c>
      <c r="BP84" s="1848">
        <v>0.99950000000000006</v>
      </c>
      <c r="BQ84" s="1848">
        <v>0.99822222222222223</v>
      </c>
      <c r="BR84" s="2268">
        <v>0.98499999999999999</v>
      </c>
      <c r="BS84" s="1849"/>
      <c r="BT84" s="1850">
        <v>2010</v>
      </c>
      <c r="BU84" s="1162">
        <f t="shared" si="9"/>
        <v>0.99180000000000001</v>
      </c>
      <c r="BV84" s="1163"/>
      <c r="BW84" s="2139">
        <v>0.77</v>
      </c>
      <c r="BX84" s="1165">
        <v>0.76400000000000001</v>
      </c>
      <c r="BY84" s="1166">
        <v>1.1540999999999999</v>
      </c>
      <c r="BZ84" s="1585"/>
      <c r="CA84" s="1561" t="s">
        <v>535</v>
      </c>
      <c r="CB84" s="933" t="s">
        <v>757</v>
      </c>
      <c r="CC84" s="1154">
        <v>32978</v>
      </c>
      <c r="CD84" s="1154">
        <v>33891</v>
      </c>
      <c r="CE84" s="1154">
        <v>34445</v>
      </c>
      <c r="CF84" s="1252">
        <v>33771.333333333336</v>
      </c>
      <c r="CG84" s="1253">
        <v>0.82250000000000001</v>
      </c>
      <c r="CH84" s="1171"/>
      <c r="CI84" s="1254">
        <v>-673.66666666666424</v>
      </c>
      <c r="CJ84" s="1253">
        <v>-1.9599999999999999E-2</v>
      </c>
      <c r="CL84" s="1575" t="s">
        <v>535</v>
      </c>
      <c r="CM84" s="933" t="s">
        <v>757</v>
      </c>
      <c r="CN84" s="1873">
        <v>0.78189999999999993</v>
      </c>
      <c r="CO84" s="1874"/>
      <c r="CP84" s="1875">
        <v>12533</v>
      </c>
      <c r="CQ84" s="1888">
        <v>15834840</v>
      </c>
      <c r="CR84" s="1888">
        <v>0</v>
      </c>
      <c r="CS84" s="1890">
        <v>15834840</v>
      </c>
      <c r="CT84" s="1891">
        <v>1263.45</v>
      </c>
      <c r="CU84" s="1892"/>
      <c r="CV84" s="1893">
        <v>1485.91</v>
      </c>
      <c r="CW84" s="1894">
        <v>414.47</v>
      </c>
      <c r="CX84" s="1882">
        <v>0.85</v>
      </c>
      <c r="CY84" s="1883"/>
      <c r="CZ84" s="1884">
        <v>0.71699999999999997</v>
      </c>
      <c r="DA84" s="1895">
        <v>1</v>
      </c>
      <c r="DB84" s="1886"/>
      <c r="DC84" s="1882">
        <v>1</v>
      </c>
      <c r="DX84" s="2189" t="s">
        <v>416</v>
      </c>
      <c r="DY84" s="2160" t="s">
        <v>70</v>
      </c>
      <c r="DZ84" s="2159" t="s">
        <v>8</v>
      </c>
      <c r="EA84" s="2161" t="s">
        <v>1437</v>
      </c>
      <c r="EB84" s="2162">
        <v>862</v>
      </c>
      <c r="EC84" s="2163"/>
      <c r="ED84" s="2164">
        <v>862</v>
      </c>
      <c r="EE84" s="2164"/>
      <c r="EF84" s="2163"/>
      <c r="EG84" s="2165">
        <v>2.057131947593251E-2</v>
      </c>
      <c r="EH84" s="2163"/>
      <c r="EI84" s="2166">
        <v>0</v>
      </c>
      <c r="EJ84" s="2164"/>
      <c r="EK84" s="2164">
        <v>0</v>
      </c>
      <c r="EL84" s="2169"/>
      <c r="EM84" s="2167"/>
      <c r="EN84" s="2167"/>
      <c r="EO84" s="2168"/>
      <c r="ES84" s="2254" t="s">
        <v>132</v>
      </c>
      <c r="ET84" s="2255" t="s">
        <v>204</v>
      </c>
      <c r="EU84" s="2257">
        <v>0</v>
      </c>
    </row>
    <row r="85" spans="1:151" ht="15.75">
      <c r="A85" s="1220" t="s">
        <v>537</v>
      </c>
      <c r="B85" s="1221" t="s">
        <v>538</v>
      </c>
      <c r="C85" s="1117">
        <v>18771</v>
      </c>
      <c r="D85" s="1118">
        <v>18893</v>
      </c>
      <c r="E85" s="1275">
        <v>1281</v>
      </c>
      <c r="F85" s="1222">
        <v>20174</v>
      </c>
      <c r="G85" s="1222"/>
      <c r="H85" s="1223">
        <v>20174</v>
      </c>
      <c r="K85" s="907" t="s">
        <v>537</v>
      </c>
      <c r="L85" s="908" t="s">
        <v>538</v>
      </c>
      <c r="M85" s="886">
        <v>8980779698</v>
      </c>
      <c r="N85" s="887">
        <v>317180098</v>
      </c>
      <c r="O85" s="888">
        <f t="shared" si="5"/>
        <v>8663599600</v>
      </c>
      <c r="P85" s="889">
        <v>2015</v>
      </c>
      <c r="Q85" s="882">
        <v>0.98050000000000004</v>
      </c>
      <c r="R85" s="891">
        <f t="shared" si="6"/>
        <v>8835899643</v>
      </c>
      <c r="S85" s="892">
        <f t="shared" si="7"/>
        <v>317180098</v>
      </c>
      <c r="T85" s="893">
        <v>741153450</v>
      </c>
      <c r="U85" s="893">
        <v>2586804429</v>
      </c>
      <c r="V85" s="891">
        <f t="shared" si="8"/>
        <v>12481037620</v>
      </c>
      <c r="X85" s="1561" t="s">
        <v>537</v>
      </c>
      <c r="Y85" s="1562" t="s">
        <v>538</v>
      </c>
      <c r="Z85" s="1807">
        <v>12481037620</v>
      </c>
      <c r="AA85" s="1247">
        <v>82624469.044400007</v>
      </c>
      <c r="AB85" s="1802">
        <v>22497021</v>
      </c>
      <c r="AC85" s="1802">
        <v>717234</v>
      </c>
      <c r="AD85" s="1808">
        <v>105838724.04440001</v>
      </c>
      <c r="AE85" s="1809">
        <v>20174</v>
      </c>
      <c r="AF85" s="1810">
        <v>5246</v>
      </c>
      <c r="AG85" s="1811">
        <v>0.8589</v>
      </c>
      <c r="AI85" s="1561" t="s">
        <v>537</v>
      </c>
      <c r="AJ85" s="933" t="s">
        <v>538</v>
      </c>
      <c r="AK85" s="1132">
        <v>105838724.04440001</v>
      </c>
      <c r="AL85" s="1133">
        <v>20174</v>
      </c>
      <c r="AM85" s="1242">
        <v>5246</v>
      </c>
      <c r="AN85" s="1236">
        <v>0.8589</v>
      </c>
      <c r="AO85" s="1234">
        <v>1.0513999999999999</v>
      </c>
      <c r="AP85" s="1235">
        <v>0.83479999999999999</v>
      </c>
      <c r="AQ85" s="1236">
        <v>0.86609999999999998</v>
      </c>
      <c r="AR85" s="1237">
        <v>0.86609999999999998</v>
      </c>
      <c r="AS85" s="1272">
        <v>1645.92</v>
      </c>
      <c r="AT85" s="1261">
        <v>254.46000000000004</v>
      </c>
      <c r="AU85" s="1240">
        <v>5133476</v>
      </c>
      <c r="AV85" s="1241">
        <v>1</v>
      </c>
      <c r="AW85" s="1242">
        <v>5133476</v>
      </c>
      <c r="BB85" s="1561" t="s">
        <v>537</v>
      </c>
      <c r="BC85" s="1562" t="s">
        <v>758</v>
      </c>
      <c r="BD85" s="1149">
        <v>12481037620</v>
      </c>
      <c r="BE85" s="1150">
        <v>511.37</v>
      </c>
      <c r="BF85" s="1245">
        <v>24407059</v>
      </c>
      <c r="BG85" s="1246">
        <v>1.0513999999999999</v>
      </c>
      <c r="BH85" s="1153"/>
      <c r="BI85" s="1154">
        <v>20174</v>
      </c>
      <c r="BJ85" s="1247">
        <v>39.450000000000003</v>
      </c>
      <c r="BK85" s="1154">
        <v>140537</v>
      </c>
      <c r="BL85" s="1248">
        <v>275</v>
      </c>
      <c r="BN85" s="933" t="s">
        <v>535</v>
      </c>
      <c r="BO85" s="1579" t="s">
        <v>536</v>
      </c>
      <c r="BP85" s="1848">
        <v>1.0353351463607594</v>
      </c>
      <c r="BQ85" s="1848">
        <v>1.0519730769230768</v>
      </c>
      <c r="BR85" s="2268">
        <v>1.0151999999999999</v>
      </c>
      <c r="BS85" s="1849"/>
      <c r="BT85" s="1850">
        <v>2011</v>
      </c>
      <c r="BU85" s="1162">
        <f t="shared" si="9"/>
        <v>1.0307999999999999</v>
      </c>
      <c r="BV85" s="1163"/>
      <c r="BW85" s="2139">
        <v>0.69599999999999995</v>
      </c>
      <c r="BX85" s="1165">
        <v>0.71699999999999997</v>
      </c>
      <c r="BY85" s="1166">
        <v>1.0831</v>
      </c>
      <c r="BZ85" s="1585"/>
      <c r="CA85" s="1561" t="s">
        <v>537</v>
      </c>
      <c r="CB85" s="933" t="s">
        <v>758</v>
      </c>
      <c r="CC85" s="1154">
        <v>32931</v>
      </c>
      <c r="CD85" s="1154">
        <v>34592</v>
      </c>
      <c r="CE85" s="1154">
        <v>35307</v>
      </c>
      <c r="CF85" s="1252">
        <v>34276.666666666664</v>
      </c>
      <c r="CG85" s="1253">
        <v>0.83479999999999999</v>
      </c>
      <c r="CH85" s="1171"/>
      <c r="CI85" s="1254">
        <v>-1030.3333333333358</v>
      </c>
      <c r="CJ85" s="1253">
        <v>-2.92E-2</v>
      </c>
      <c r="CL85" s="1575" t="s">
        <v>537</v>
      </c>
      <c r="CM85" s="933" t="s">
        <v>900</v>
      </c>
      <c r="CN85" s="1873">
        <v>0.86609999999999998</v>
      </c>
      <c r="CO85" s="1874"/>
      <c r="CP85" s="1875">
        <v>20174</v>
      </c>
      <c r="CQ85" s="1888">
        <v>37700048</v>
      </c>
      <c r="CR85" s="1888">
        <v>0</v>
      </c>
      <c r="CS85" s="1890">
        <v>37700048</v>
      </c>
      <c r="CT85" s="1891">
        <v>1868.74</v>
      </c>
      <c r="CU85" s="1892"/>
      <c r="CV85" s="1893">
        <v>1645.92</v>
      </c>
      <c r="CW85" s="1894">
        <v>254.46000000000004</v>
      </c>
      <c r="CX85" s="1882">
        <v>1</v>
      </c>
      <c r="CY85" s="1883"/>
      <c r="CZ85" s="1884">
        <v>0.65</v>
      </c>
      <c r="DA85" s="1895" t="s">
        <v>4</v>
      </c>
      <c r="DB85" s="1886"/>
      <c r="DC85" s="1882">
        <v>1</v>
      </c>
      <c r="DX85" s="2189" t="s">
        <v>416</v>
      </c>
      <c r="DY85" s="2160" t="s">
        <v>264</v>
      </c>
      <c r="DZ85" s="2159" t="s">
        <v>8</v>
      </c>
      <c r="EA85" s="2161" t="s">
        <v>1438</v>
      </c>
      <c r="EB85" s="2162">
        <v>630</v>
      </c>
      <c r="EC85" s="2163"/>
      <c r="ED85" s="2164">
        <v>630</v>
      </c>
      <c r="EE85" s="2164"/>
      <c r="EF85" s="2163"/>
      <c r="EG85" s="2165">
        <v>1.5034723050855547E-2</v>
      </c>
      <c r="EH85" s="2163"/>
      <c r="EI85" s="2166">
        <v>0</v>
      </c>
      <c r="EJ85" s="2164"/>
      <c r="EK85" s="2164">
        <v>0</v>
      </c>
      <c r="EL85" s="2169"/>
      <c r="EM85" s="2167"/>
      <c r="EN85" s="2167"/>
      <c r="EO85" s="2168"/>
      <c r="ES85" s="2254" t="s">
        <v>512</v>
      </c>
      <c r="ET85" s="2255" t="s">
        <v>513</v>
      </c>
      <c r="EU85" s="2257">
        <v>65162</v>
      </c>
    </row>
    <row r="86" spans="1:151" ht="15.75">
      <c r="A86" s="1220" t="s">
        <v>539</v>
      </c>
      <c r="B86" s="1221" t="s">
        <v>540</v>
      </c>
      <c r="C86" s="1117">
        <v>7847</v>
      </c>
      <c r="D86" s="1118">
        <v>9854</v>
      </c>
      <c r="E86" s="1222"/>
      <c r="F86" s="1222">
        <v>9854</v>
      </c>
      <c r="G86" s="1222"/>
      <c r="H86" s="1223">
        <v>9854</v>
      </c>
      <c r="K86" s="907" t="s">
        <v>539</v>
      </c>
      <c r="L86" s="908" t="s">
        <v>540</v>
      </c>
      <c r="M86" s="886">
        <v>4531215104</v>
      </c>
      <c r="N86" s="887">
        <v>141589400</v>
      </c>
      <c r="O86" s="888">
        <f t="shared" si="5"/>
        <v>4389625704</v>
      </c>
      <c r="P86" s="889">
        <v>2012</v>
      </c>
      <c r="Q86" s="882">
        <v>0.97099999999999997</v>
      </c>
      <c r="R86" s="891">
        <f t="shared" si="6"/>
        <v>4520726781</v>
      </c>
      <c r="S86" s="892">
        <f t="shared" si="7"/>
        <v>141589400</v>
      </c>
      <c r="T86" s="893">
        <v>540677148</v>
      </c>
      <c r="U86" s="893">
        <v>995457433</v>
      </c>
      <c r="V86" s="891">
        <f t="shared" si="8"/>
        <v>6198450762</v>
      </c>
      <c r="X86" s="1561" t="s">
        <v>539</v>
      </c>
      <c r="Y86" s="1562" t="s">
        <v>540</v>
      </c>
      <c r="Z86" s="1807">
        <v>6198450762</v>
      </c>
      <c r="AA86" s="1247">
        <v>41033744.044440001</v>
      </c>
      <c r="AB86" s="1802">
        <v>12746940</v>
      </c>
      <c r="AC86" s="1802">
        <v>215399</v>
      </c>
      <c r="AD86" s="1808">
        <v>53996083.044440001</v>
      </c>
      <c r="AE86" s="1809">
        <v>9854</v>
      </c>
      <c r="AF86" s="1810">
        <v>5480</v>
      </c>
      <c r="AG86" s="1811">
        <v>0.8972</v>
      </c>
      <c r="AI86" s="1561" t="s">
        <v>539</v>
      </c>
      <c r="AJ86" s="933" t="s">
        <v>540</v>
      </c>
      <c r="AK86" s="1132">
        <v>53996083.044440001</v>
      </c>
      <c r="AL86" s="1133">
        <v>9854</v>
      </c>
      <c r="AM86" s="1242">
        <v>5480</v>
      </c>
      <c r="AN86" s="1236">
        <v>0.8972</v>
      </c>
      <c r="AO86" s="1234">
        <v>0.4733</v>
      </c>
      <c r="AP86" s="1235">
        <v>0.7117</v>
      </c>
      <c r="AQ86" s="1236">
        <v>0.7621</v>
      </c>
      <c r="AR86" s="1237">
        <v>0.7621</v>
      </c>
      <c r="AS86" s="1272">
        <v>1448.28</v>
      </c>
      <c r="AT86" s="1261">
        <v>452.10000000000014</v>
      </c>
      <c r="AU86" s="1240">
        <v>4454993</v>
      </c>
      <c r="AV86" s="1241">
        <v>0.95299999999999996</v>
      </c>
      <c r="AW86" s="1242">
        <v>4245608</v>
      </c>
      <c r="BB86" s="1561" t="s">
        <v>539</v>
      </c>
      <c r="BC86" s="1562" t="s">
        <v>759</v>
      </c>
      <c r="BD86" s="1149">
        <v>6198450762</v>
      </c>
      <c r="BE86" s="1150">
        <v>564.15</v>
      </c>
      <c r="BF86" s="1245">
        <v>10987239</v>
      </c>
      <c r="BG86" s="1246">
        <v>0.4733</v>
      </c>
      <c r="BH86" s="1153"/>
      <c r="BI86" s="1154">
        <v>9854</v>
      </c>
      <c r="BJ86" s="1247">
        <v>17.47</v>
      </c>
      <c r="BK86" s="1154">
        <v>67669</v>
      </c>
      <c r="BL86" s="1248">
        <v>120</v>
      </c>
      <c r="BN86" s="933" t="s">
        <v>537</v>
      </c>
      <c r="BO86" s="1579" t="s">
        <v>538</v>
      </c>
      <c r="BP86" s="1848">
        <v>1.0246283185840708</v>
      </c>
      <c r="BQ86" s="1853">
        <v>0.97930120481927707</v>
      </c>
      <c r="BR86" s="2268">
        <v>0.96660000000000001</v>
      </c>
      <c r="BS86" s="1849"/>
      <c r="BT86" s="1850">
        <v>2015</v>
      </c>
      <c r="BU86" s="1162">
        <f t="shared" si="9"/>
        <v>0.98050000000000004</v>
      </c>
      <c r="BV86" s="1163"/>
      <c r="BW86" s="2139">
        <v>0.66249999999999998</v>
      </c>
      <c r="BX86" s="1165">
        <v>0.65</v>
      </c>
      <c r="BY86" s="1166">
        <v>0.9819</v>
      </c>
      <c r="BZ86" s="1585"/>
      <c r="CA86" s="1561" t="s">
        <v>539</v>
      </c>
      <c r="CB86" s="933" t="s">
        <v>759</v>
      </c>
      <c r="CC86" s="1154">
        <v>28297</v>
      </c>
      <c r="CD86" s="1154">
        <v>29340</v>
      </c>
      <c r="CE86" s="1154">
        <v>30036</v>
      </c>
      <c r="CF86" s="1252">
        <v>29224.333333333332</v>
      </c>
      <c r="CG86" s="1253">
        <v>0.7117</v>
      </c>
      <c r="CH86" s="1171"/>
      <c r="CI86" s="1254">
        <v>-811.66666666666788</v>
      </c>
      <c r="CJ86" s="1253">
        <v>-2.7E-2</v>
      </c>
      <c r="CL86" s="1575" t="s">
        <v>539</v>
      </c>
      <c r="CM86" s="933" t="s">
        <v>759</v>
      </c>
      <c r="CN86" s="1873">
        <v>0.7621</v>
      </c>
      <c r="CO86" s="1874"/>
      <c r="CP86" s="1875">
        <v>9854</v>
      </c>
      <c r="CQ86" s="1888">
        <v>13598146</v>
      </c>
      <c r="CR86" s="1888">
        <v>0</v>
      </c>
      <c r="CS86" s="1890">
        <v>13598146</v>
      </c>
      <c r="CT86" s="1891">
        <v>1379.96</v>
      </c>
      <c r="CU86" s="1892"/>
      <c r="CV86" s="1893">
        <v>1448.28</v>
      </c>
      <c r="CW86" s="1894">
        <v>452.10000000000014</v>
      </c>
      <c r="CX86" s="1882">
        <v>0.95299999999999996</v>
      </c>
      <c r="CY86" s="1883"/>
      <c r="CZ86" s="1884">
        <v>0.58899999999999997</v>
      </c>
      <c r="DA86" s="1895" t="s">
        <v>4</v>
      </c>
      <c r="DB86" s="1886"/>
      <c r="DC86" s="1882">
        <v>0.95299999999999996</v>
      </c>
      <c r="DX86" s="2189" t="s">
        <v>416</v>
      </c>
      <c r="DY86" s="2160" t="s">
        <v>296</v>
      </c>
      <c r="DZ86" s="2159" t="s">
        <v>8</v>
      </c>
      <c r="EA86" s="2161" t="s">
        <v>297</v>
      </c>
      <c r="EB86" s="2162">
        <v>1360</v>
      </c>
      <c r="EC86" s="2163"/>
      <c r="ED86" s="2164">
        <v>1360</v>
      </c>
      <c r="EE86" s="2164"/>
      <c r="EF86" s="2163"/>
      <c r="EG86" s="2165">
        <v>3.2455910078037373E-2</v>
      </c>
      <c r="EH86" s="2163"/>
      <c r="EI86" s="2166">
        <v>0</v>
      </c>
      <c r="EJ86" s="2164"/>
      <c r="EK86" s="2164">
        <v>0</v>
      </c>
      <c r="EL86" s="2169"/>
      <c r="EM86" s="2167"/>
      <c r="EN86" s="2167"/>
      <c r="EO86" s="2168"/>
      <c r="ES86" s="2254" t="s">
        <v>514</v>
      </c>
      <c r="ET86" s="2255" t="s">
        <v>515</v>
      </c>
      <c r="EU86" s="2257">
        <v>1811129</v>
      </c>
    </row>
    <row r="87" spans="1:151" ht="15.75">
      <c r="A87" s="1220" t="s">
        <v>541</v>
      </c>
      <c r="B87" s="1221" t="s">
        <v>542</v>
      </c>
      <c r="C87" s="1117">
        <v>8052</v>
      </c>
      <c r="D87" s="1118">
        <v>11044</v>
      </c>
      <c r="E87" s="1222"/>
      <c r="F87" s="1222">
        <v>11044</v>
      </c>
      <c r="G87" s="1222"/>
      <c r="H87" s="1223">
        <v>11044</v>
      </c>
      <c r="K87" s="907" t="s">
        <v>541</v>
      </c>
      <c r="L87" s="908" t="s">
        <v>542</v>
      </c>
      <c r="M87" s="886">
        <v>3367792707</v>
      </c>
      <c r="N87" s="887">
        <v>664025005</v>
      </c>
      <c r="O87" s="888">
        <f t="shared" si="5"/>
        <v>2703767702</v>
      </c>
      <c r="P87" s="889">
        <v>2011</v>
      </c>
      <c r="Q87" s="882">
        <v>1.0153000000000001</v>
      </c>
      <c r="R87" s="891">
        <f t="shared" si="6"/>
        <v>2663023443</v>
      </c>
      <c r="S87" s="892">
        <f t="shared" si="7"/>
        <v>664025005</v>
      </c>
      <c r="T87" s="893">
        <v>176420086</v>
      </c>
      <c r="U87" s="893">
        <v>1047345908</v>
      </c>
      <c r="V87" s="891">
        <f t="shared" si="8"/>
        <v>4550814442</v>
      </c>
      <c r="X87" s="1561" t="s">
        <v>541</v>
      </c>
      <c r="Y87" s="1562" t="s">
        <v>542</v>
      </c>
      <c r="Z87" s="1807">
        <v>4550814442</v>
      </c>
      <c r="AA87" s="1247">
        <v>30126391.606040001</v>
      </c>
      <c r="AB87" s="1802">
        <v>12224474</v>
      </c>
      <c r="AC87" s="1802">
        <v>322956</v>
      </c>
      <c r="AD87" s="1808">
        <v>42673821.606040001</v>
      </c>
      <c r="AE87" s="1809">
        <v>11044</v>
      </c>
      <c r="AF87" s="1810">
        <v>3864</v>
      </c>
      <c r="AG87" s="1811">
        <v>0.63260000000000005</v>
      </c>
      <c r="AI87" s="1561" t="s">
        <v>541</v>
      </c>
      <c r="AJ87" s="933" t="s">
        <v>542</v>
      </c>
      <c r="AK87" s="1132">
        <v>42673821.606040001</v>
      </c>
      <c r="AL87" s="1133">
        <v>11044</v>
      </c>
      <c r="AM87" s="1242">
        <v>3864</v>
      </c>
      <c r="AN87" s="1236">
        <v>0.63260000000000005</v>
      </c>
      <c r="AO87" s="1234">
        <v>0.20749999999999999</v>
      </c>
      <c r="AP87" s="1235">
        <v>0.8821</v>
      </c>
      <c r="AQ87" s="1236">
        <v>0.71489999999999998</v>
      </c>
      <c r="AR87" s="1237">
        <v>0.71489999999999998</v>
      </c>
      <c r="AS87" s="1272">
        <v>1358.58</v>
      </c>
      <c r="AT87" s="1261">
        <v>541.80000000000018</v>
      </c>
      <c r="AU87" s="1240">
        <v>5983639</v>
      </c>
      <c r="AV87" s="1241">
        <v>1</v>
      </c>
      <c r="AW87" s="1242">
        <v>5983639</v>
      </c>
      <c r="BB87" s="1561" t="s">
        <v>541</v>
      </c>
      <c r="BC87" s="1562" t="s">
        <v>760</v>
      </c>
      <c r="BD87" s="1149">
        <v>4550814442</v>
      </c>
      <c r="BE87" s="1150">
        <v>944.74</v>
      </c>
      <c r="BF87" s="1245">
        <v>4817002</v>
      </c>
      <c r="BG87" s="1246">
        <v>0.20749999999999999</v>
      </c>
      <c r="BH87" s="1153"/>
      <c r="BI87" s="1154">
        <v>11044</v>
      </c>
      <c r="BJ87" s="1247">
        <v>11.69</v>
      </c>
      <c r="BK87" s="1154">
        <v>63646</v>
      </c>
      <c r="BL87" s="1248">
        <v>67</v>
      </c>
      <c r="BN87" s="933" t="s">
        <v>539</v>
      </c>
      <c r="BO87" s="1579" t="s">
        <v>540</v>
      </c>
      <c r="BP87" s="1848">
        <v>1</v>
      </c>
      <c r="BQ87" s="1848">
        <v>1.018897927053267</v>
      </c>
      <c r="BR87" s="2268">
        <v>0.92949999999999999</v>
      </c>
      <c r="BS87" s="1849"/>
      <c r="BT87" s="1850">
        <v>2012</v>
      </c>
      <c r="BU87" s="1162">
        <f t="shared" si="9"/>
        <v>0.97099999999999997</v>
      </c>
      <c r="BV87" s="1163"/>
      <c r="BW87" s="2139">
        <v>0.60699999999999998</v>
      </c>
      <c r="BX87" s="1165">
        <v>0.58899999999999997</v>
      </c>
      <c r="BY87" s="1166">
        <v>0.88970000000000005</v>
      </c>
      <c r="BZ87" s="1585"/>
      <c r="CA87" s="1561" t="s">
        <v>541</v>
      </c>
      <c r="CB87" s="933" t="s">
        <v>760</v>
      </c>
      <c r="CC87" s="1154">
        <v>35742</v>
      </c>
      <c r="CD87" s="1154">
        <v>36284</v>
      </c>
      <c r="CE87" s="1154">
        <v>36632</v>
      </c>
      <c r="CF87" s="1252">
        <v>36219.333333333336</v>
      </c>
      <c r="CG87" s="1253">
        <v>0.8821</v>
      </c>
      <c r="CH87" s="1171"/>
      <c r="CI87" s="1254">
        <v>-412.66666666666424</v>
      </c>
      <c r="CJ87" s="1253">
        <v>-1.1299999999999999E-2</v>
      </c>
      <c r="CL87" s="1575" t="s">
        <v>541</v>
      </c>
      <c r="CM87" s="933" t="s">
        <v>760</v>
      </c>
      <c r="CN87" s="1873">
        <v>0.71489999999999998</v>
      </c>
      <c r="CO87" s="1874"/>
      <c r="CP87" s="1875">
        <v>11044</v>
      </c>
      <c r="CQ87" s="1888">
        <v>11149125</v>
      </c>
      <c r="CR87" s="1888">
        <v>1714084</v>
      </c>
      <c r="CS87" s="1890">
        <v>12863209</v>
      </c>
      <c r="CT87" s="1891">
        <v>1164.72</v>
      </c>
      <c r="CU87" s="1892"/>
      <c r="CV87" s="1893">
        <v>1358.58</v>
      </c>
      <c r="CW87" s="1894">
        <v>541.80000000000018</v>
      </c>
      <c r="CX87" s="1882">
        <v>0.85699999999999998</v>
      </c>
      <c r="CY87" s="1883"/>
      <c r="CZ87" s="1884">
        <v>0.83799999999999997</v>
      </c>
      <c r="DA87" s="1895">
        <v>1</v>
      </c>
      <c r="DB87" s="1886"/>
      <c r="DC87" s="1882">
        <v>1</v>
      </c>
      <c r="DX87" s="2189" t="s">
        <v>416</v>
      </c>
      <c r="DY87" s="2160" t="s">
        <v>969</v>
      </c>
      <c r="DZ87" s="2159" t="s">
        <v>8</v>
      </c>
      <c r="EA87" s="2161" t="s">
        <v>1439</v>
      </c>
      <c r="EB87" s="2162">
        <v>225</v>
      </c>
      <c r="EC87" s="2163"/>
      <c r="ED87" s="2164">
        <v>225</v>
      </c>
      <c r="EE87" s="2164"/>
      <c r="EF87" s="2163"/>
      <c r="EG87" s="2165">
        <v>5.3695439467341243E-3</v>
      </c>
      <c r="EH87" s="2163"/>
      <c r="EI87" s="2166">
        <v>0</v>
      </c>
      <c r="EJ87" s="2164"/>
      <c r="EK87" s="2164">
        <v>0</v>
      </c>
      <c r="EL87" s="2169"/>
      <c r="EM87" s="2167"/>
      <c r="EN87" s="2167"/>
      <c r="EO87" s="2168"/>
      <c r="ES87" s="2254" t="s">
        <v>516</v>
      </c>
      <c r="ET87" s="2255" t="s">
        <v>517</v>
      </c>
      <c r="EU87" s="2257">
        <v>2370735</v>
      </c>
    </row>
    <row r="88" spans="1:151" ht="15.75">
      <c r="A88" s="1220" t="s">
        <v>543</v>
      </c>
      <c r="B88" s="1221" t="s">
        <v>544</v>
      </c>
      <c r="C88" s="1117">
        <v>5586</v>
      </c>
      <c r="D88" s="1118">
        <v>5586</v>
      </c>
      <c r="E88" s="1222"/>
      <c r="F88" s="1222">
        <v>5586</v>
      </c>
      <c r="G88" s="1222"/>
      <c r="H88" s="1223">
        <v>5586</v>
      </c>
      <c r="K88" s="907" t="s">
        <v>543</v>
      </c>
      <c r="L88" s="908" t="s">
        <v>544</v>
      </c>
      <c r="M88" s="886">
        <v>1476588308</v>
      </c>
      <c r="N88" s="887">
        <v>84336400</v>
      </c>
      <c r="O88" s="888">
        <f t="shared" si="5"/>
        <v>1392251908</v>
      </c>
      <c r="P88" s="889">
        <v>2011</v>
      </c>
      <c r="Q88" s="882">
        <v>1.0463</v>
      </c>
      <c r="R88" s="891">
        <f t="shared" si="6"/>
        <v>1330643131</v>
      </c>
      <c r="S88" s="892">
        <f t="shared" si="7"/>
        <v>84336400</v>
      </c>
      <c r="T88" s="893">
        <v>119258900</v>
      </c>
      <c r="U88" s="893">
        <v>631953669</v>
      </c>
      <c r="V88" s="891">
        <f t="shared" si="8"/>
        <v>2166192100</v>
      </c>
      <c r="X88" s="1561" t="s">
        <v>543</v>
      </c>
      <c r="Y88" s="1562" t="s">
        <v>544</v>
      </c>
      <c r="Z88" s="1807">
        <v>2166192100</v>
      </c>
      <c r="AA88" s="1247">
        <v>14340191.702</v>
      </c>
      <c r="AB88" s="1802">
        <v>6735178</v>
      </c>
      <c r="AC88" s="1802">
        <v>154090</v>
      </c>
      <c r="AD88" s="1808">
        <v>21229459.702</v>
      </c>
      <c r="AE88" s="1809">
        <v>5586</v>
      </c>
      <c r="AF88" s="1810">
        <v>3800</v>
      </c>
      <c r="AG88" s="1811">
        <v>0.62209999999999999</v>
      </c>
      <c r="AI88" s="1561" t="s">
        <v>543</v>
      </c>
      <c r="AJ88" s="933" t="s">
        <v>544</v>
      </c>
      <c r="AK88" s="1132">
        <v>21229459.702</v>
      </c>
      <c r="AL88" s="1133">
        <v>5586</v>
      </c>
      <c r="AM88" s="1242">
        <v>3800</v>
      </c>
      <c r="AN88" s="1236">
        <v>0.62209999999999999</v>
      </c>
      <c r="AO88" s="1234">
        <v>0.29270000000000002</v>
      </c>
      <c r="AP88" s="1235">
        <v>0.73809999999999998</v>
      </c>
      <c r="AQ88" s="1236">
        <v>0.6472</v>
      </c>
      <c r="AR88" s="1237">
        <v>0.6472</v>
      </c>
      <c r="AS88" s="1272">
        <v>1229.93</v>
      </c>
      <c r="AT88" s="1261">
        <v>670.45</v>
      </c>
      <c r="AU88" s="1240">
        <v>3745134</v>
      </c>
      <c r="AV88" s="1241">
        <v>1</v>
      </c>
      <c r="AW88" s="1242">
        <v>3745134</v>
      </c>
      <c r="BB88" s="1561" t="s">
        <v>543</v>
      </c>
      <c r="BC88" s="1562" t="s">
        <v>761</v>
      </c>
      <c r="BD88" s="1149">
        <v>2166192100</v>
      </c>
      <c r="BE88" s="1150">
        <v>318.83999999999997</v>
      </c>
      <c r="BF88" s="1245">
        <v>6793978</v>
      </c>
      <c r="BG88" s="1246">
        <v>0.29270000000000002</v>
      </c>
      <c r="BH88" s="1153"/>
      <c r="BI88" s="1154">
        <v>5586</v>
      </c>
      <c r="BJ88" s="1247">
        <v>17.52</v>
      </c>
      <c r="BK88" s="1154">
        <v>35829</v>
      </c>
      <c r="BL88" s="1248">
        <v>112</v>
      </c>
      <c r="BN88" s="933" t="s">
        <v>541</v>
      </c>
      <c r="BO88" s="1579" t="s">
        <v>542</v>
      </c>
      <c r="BP88" s="1848">
        <v>1.0374000000000001</v>
      </c>
      <c r="BQ88" s="1848">
        <v>1.0242955588452998</v>
      </c>
      <c r="BR88" s="2268">
        <v>1.002</v>
      </c>
      <c r="BS88" s="1849"/>
      <c r="BT88" s="1850">
        <v>2011</v>
      </c>
      <c r="BU88" s="1162">
        <f t="shared" si="9"/>
        <v>1.0153000000000001</v>
      </c>
      <c r="BV88" s="1163"/>
      <c r="BW88" s="2139">
        <v>0.82499999999999996</v>
      </c>
      <c r="BX88" s="1165">
        <v>0.83799999999999997</v>
      </c>
      <c r="BY88" s="1166">
        <v>1.2659</v>
      </c>
      <c r="BZ88" s="1585"/>
      <c r="CA88" s="1561" t="s">
        <v>543</v>
      </c>
      <c r="CB88" s="933" t="s">
        <v>761</v>
      </c>
      <c r="CC88" s="1154">
        <v>29322</v>
      </c>
      <c r="CD88" s="1154">
        <v>30555</v>
      </c>
      <c r="CE88" s="1154">
        <v>31041</v>
      </c>
      <c r="CF88" s="1252">
        <v>30306</v>
      </c>
      <c r="CG88" s="1253">
        <v>0.73809999999999998</v>
      </c>
      <c r="CH88" s="1171"/>
      <c r="CI88" s="1254">
        <v>-735</v>
      </c>
      <c r="CJ88" s="1253">
        <v>-2.3699999999999999E-2</v>
      </c>
      <c r="CL88" s="1575" t="s">
        <v>543</v>
      </c>
      <c r="CM88" s="933" t="s">
        <v>761</v>
      </c>
      <c r="CN88" s="1873">
        <v>0.6472</v>
      </c>
      <c r="CO88" s="1874"/>
      <c r="CP88" s="1875">
        <v>5586</v>
      </c>
      <c r="CQ88" s="1888">
        <v>10583014</v>
      </c>
      <c r="CR88" s="1888">
        <v>0</v>
      </c>
      <c r="CS88" s="1890">
        <v>10583014</v>
      </c>
      <c r="CT88" s="1891">
        <v>1894.56</v>
      </c>
      <c r="CU88" s="1892"/>
      <c r="CV88" s="1893">
        <v>1229.93</v>
      </c>
      <c r="CW88" s="1894">
        <v>670.45</v>
      </c>
      <c r="CX88" s="1882">
        <v>1</v>
      </c>
      <c r="CY88" s="1883"/>
      <c r="CZ88" s="1884">
        <v>1.0569999999999999</v>
      </c>
      <c r="DA88" s="1895">
        <v>1</v>
      </c>
      <c r="DB88" s="1886"/>
      <c r="DC88" s="1882">
        <v>1</v>
      </c>
      <c r="DX88" s="2189" t="s">
        <v>416</v>
      </c>
      <c r="DY88" s="2161" t="s">
        <v>1003</v>
      </c>
      <c r="DZ88" s="2159" t="s">
        <v>8</v>
      </c>
      <c r="EA88" s="2161" t="s">
        <v>1440</v>
      </c>
      <c r="EB88" s="2162">
        <v>557</v>
      </c>
      <c r="EC88" s="2163"/>
      <c r="ED88" s="2164">
        <v>557</v>
      </c>
      <c r="EE88" s="2164"/>
      <c r="EF88" s="2163"/>
      <c r="EG88" s="2165">
        <v>1.3292604348137366E-2</v>
      </c>
      <c r="EH88" s="2163"/>
      <c r="EI88" s="2166">
        <v>0</v>
      </c>
      <c r="EJ88" s="2164"/>
      <c r="EK88" s="2164">
        <v>0</v>
      </c>
      <c r="EL88" s="2169"/>
      <c r="EM88" s="2167"/>
      <c r="EN88" s="2167"/>
      <c r="EO88" s="2168"/>
      <c r="ES88" s="2254" t="s">
        <v>518</v>
      </c>
      <c r="ET88" s="2255" t="s">
        <v>519</v>
      </c>
      <c r="EU88" s="2257">
        <v>0</v>
      </c>
    </row>
    <row r="89" spans="1:151" ht="15.75">
      <c r="A89" s="1220" t="s">
        <v>545</v>
      </c>
      <c r="B89" s="1221" t="s">
        <v>546</v>
      </c>
      <c r="C89" s="1117">
        <v>8414</v>
      </c>
      <c r="D89" s="1118">
        <v>9304</v>
      </c>
      <c r="E89" s="1222"/>
      <c r="F89" s="1222">
        <v>9304</v>
      </c>
      <c r="G89" s="1222"/>
      <c r="H89" s="1223">
        <v>9304</v>
      </c>
      <c r="K89" s="907" t="s">
        <v>545</v>
      </c>
      <c r="L89" s="908" t="s">
        <v>546</v>
      </c>
      <c r="M89" s="886">
        <v>3733873440</v>
      </c>
      <c r="N89" s="887">
        <v>225227948</v>
      </c>
      <c r="O89" s="888">
        <f t="shared" si="5"/>
        <v>3508645492</v>
      </c>
      <c r="P89" s="889">
        <v>2017</v>
      </c>
      <c r="Q89" s="882">
        <v>0.98329999999999995</v>
      </c>
      <c r="R89" s="891">
        <f t="shared" si="6"/>
        <v>3568235017</v>
      </c>
      <c r="S89" s="892">
        <f t="shared" si="7"/>
        <v>225227948</v>
      </c>
      <c r="T89" s="893">
        <v>156688576</v>
      </c>
      <c r="U89" s="893">
        <v>914265211</v>
      </c>
      <c r="V89" s="891">
        <f t="shared" si="8"/>
        <v>4864416752</v>
      </c>
      <c r="X89" s="1561" t="s">
        <v>545</v>
      </c>
      <c r="Y89" s="1562" t="s">
        <v>546</v>
      </c>
      <c r="Z89" s="1807">
        <v>4864416752</v>
      </c>
      <c r="AA89" s="1247">
        <v>32202438.89824</v>
      </c>
      <c r="AB89" s="1802">
        <v>8882459</v>
      </c>
      <c r="AC89" s="1802">
        <v>257545</v>
      </c>
      <c r="AD89" s="1808">
        <v>41342442.89824</v>
      </c>
      <c r="AE89" s="1809">
        <v>9304</v>
      </c>
      <c r="AF89" s="1810">
        <v>4444</v>
      </c>
      <c r="AG89" s="1811">
        <v>0.72760000000000002</v>
      </c>
      <c r="AI89" s="1561" t="s">
        <v>545</v>
      </c>
      <c r="AJ89" s="933" t="s">
        <v>546</v>
      </c>
      <c r="AK89" s="1132">
        <v>41342442.89824</v>
      </c>
      <c r="AL89" s="1133">
        <v>9304</v>
      </c>
      <c r="AM89" s="1242">
        <v>4444</v>
      </c>
      <c r="AN89" s="1236">
        <v>0.72760000000000002</v>
      </c>
      <c r="AO89" s="1234">
        <v>0.53039999999999998</v>
      </c>
      <c r="AP89" s="1235">
        <v>0.84119999999999995</v>
      </c>
      <c r="AQ89" s="1236">
        <v>0.76460000000000006</v>
      </c>
      <c r="AR89" s="1237">
        <v>0.76460000000000006</v>
      </c>
      <c r="AS89" s="1272">
        <v>1453.03</v>
      </c>
      <c r="AT89" s="1261">
        <v>447.35000000000014</v>
      </c>
      <c r="AU89" s="1240">
        <v>4162144</v>
      </c>
      <c r="AV89" s="1241">
        <v>0.75700000000000001</v>
      </c>
      <c r="AW89" s="1242">
        <v>3150743</v>
      </c>
      <c r="BB89" s="1561" t="s">
        <v>545</v>
      </c>
      <c r="BC89" s="1562" t="s">
        <v>762</v>
      </c>
      <c r="BD89" s="1149">
        <v>4864416752</v>
      </c>
      <c r="BE89" s="1150">
        <v>395.09</v>
      </c>
      <c r="BF89" s="1245">
        <v>12312174</v>
      </c>
      <c r="BG89" s="1246">
        <v>0.53039999999999998</v>
      </c>
      <c r="BH89" s="1153"/>
      <c r="BI89" s="1154">
        <v>9304</v>
      </c>
      <c r="BJ89" s="1247">
        <v>23.55</v>
      </c>
      <c r="BK89" s="1154">
        <v>61701</v>
      </c>
      <c r="BL89" s="1248">
        <v>156</v>
      </c>
      <c r="BN89" s="933" t="s">
        <v>543</v>
      </c>
      <c r="BO89" s="1579" t="s">
        <v>544</v>
      </c>
      <c r="BP89" s="1848">
        <v>1.0194202898550724</v>
      </c>
      <c r="BQ89" s="1848">
        <v>1.0669999999999999</v>
      </c>
      <c r="BR89" s="2268">
        <v>1.0415000000000001</v>
      </c>
      <c r="BS89" s="1849"/>
      <c r="BT89" s="1850">
        <v>2011</v>
      </c>
      <c r="BU89" s="1162">
        <f t="shared" si="9"/>
        <v>1.0463</v>
      </c>
      <c r="BV89" s="1163"/>
      <c r="BW89" s="2139">
        <v>1.01</v>
      </c>
      <c r="BX89" s="1165">
        <v>1.0569999999999999</v>
      </c>
      <c r="BY89" s="1166">
        <v>1.5967</v>
      </c>
      <c r="BZ89" s="1585"/>
      <c r="CA89" s="1561" t="s">
        <v>545</v>
      </c>
      <c r="CB89" s="933" t="s">
        <v>762</v>
      </c>
      <c r="CC89" s="1154">
        <v>32852</v>
      </c>
      <c r="CD89" s="1154">
        <v>34701</v>
      </c>
      <c r="CE89" s="1154">
        <v>36060</v>
      </c>
      <c r="CF89" s="1252">
        <v>34537.666666666664</v>
      </c>
      <c r="CG89" s="1253">
        <v>0.84119999999999995</v>
      </c>
      <c r="CH89" s="1171"/>
      <c r="CI89" s="1254">
        <v>-1522.3333333333358</v>
      </c>
      <c r="CJ89" s="1253">
        <v>-4.2200000000000001E-2</v>
      </c>
      <c r="CL89" s="1575" t="s">
        <v>545</v>
      </c>
      <c r="CM89" s="933" t="s">
        <v>762</v>
      </c>
      <c r="CN89" s="1873">
        <v>0.76460000000000006</v>
      </c>
      <c r="CO89" s="1874"/>
      <c r="CP89" s="1875">
        <v>9304</v>
      </c>
      <c r="CQ89" s="1888">
        <v>10234243</v>
      </c>
      <c r="CR89" s="1888">
        <v>0</v>
      </c>
      <c r="CS89" s="1890">
        <v>10234243</v>
      </c>
      <c r="CT89" s="1891">
        <v>1099.98</v>
      </c>
      <c r="CU89" s="1892"/>
      <c r="CV89" s="1893">
        <v>1453.03</v>
      </c>
      <c r="CW89" s="1894">
        <v>447.35000000000014</v>
      </c>
      <c r="CX89" s="1882">
        <v>0.75700000000000001</v>
      </c>
      <c r="CY89" s="1883"/>
      <c r="CZ89" s="1884">
        <v>0.65900000000000003</v>
      </c>
      <c r="DA89" s="1895" t="s">
        <v>4</v>
      </c>
      <c r="DB89" s="1886"/>
      <c r="DC89" s="1882">
        <v>0.75700000000000001</v>
      </c>
      <c r="DX89" s="2189" t="s">
        <v>416</v>
      </c>
      <c r="DY89" s="2161" t="s">
        <v>1108</v>
      </c>
      <c r="DZ89" s="2159" t="s">
        <v>8</v>
      </c>
      <c r="EA89" s="2161" t="s">
        <v>1441</v>
      </c>
      <c r="EB89" s="2162">
        <v>398</v>
      </c>
      <c r="EC89" s="2163"/>
      <c r="ED89" s="2164">
        <v>398</v>
      </c>
      <c r="EE89" s="2164"/>
      <c r="EF89" s="2163"/>
      <c r="EG89" s="2165">
        <v>9.4981266257785843E-3</v>
      </c>
      <c r="EH89" s="2163"/>
      <c r="EI89" s="2166">
        <v>0</v>
      </c>
      <c r="EJ89" s="2164"/>
      <c r="EK89" s="2164">
        <v>0</v>
      </c>
      <c r="EL89" s="2169"/>
      <c r="EM89" s="2167"/>
      <c r="EN89" s="2167"/>
      <c r="EO89" s="2168"/>
      <c r="ES89" s="2254" t="s">
        <v>520</v>
      </c>
      <c r="ET89" s="2255" t="s">
        <v>521</v>
      </c>
      <c r="EU89" s="2257">
        <v>633070</v>
      </c>
    </row>
    <row r="90" spans="1:151" ht="15.75">
      <c r="A90" s="1220" t="s">
        <v>547</v>
      </c>
      <c r="B90" s="1221" t="s">
        <v>548</v>
      </c>
      <c r="C90" s="1117">
        <v>5819</v>
      </c>
      <c r="D90" s="1118">
        <v>5819</v>
      </c>
      <c r="E90" s="1222"/>
      <c r="F90" s="1222">
        <v>5819</v>
      </c>
      <c r="G90" s="1222"/>
      <c r="H90" s="1223">
        <v>5819</v>
      </c>
      <c r="K90" s="907" t="s">
        <v>547</v>
      </c>
      <c r="L90" s="908" t="s">
        <v>548</v>
      </c>
      <c r="M90" s="886">
        <v>2762529711</v>
      </c>
      <c r="N90" s="887">
        <v>102021200</v>
      </c>
      <c r="O90" s="888">
        <f t="shared" si="5"/>
        <v>2660508511</v>
      </c>
      <c r="P90" s="889">
        <v>2017</v>
      </c>
      <c r="Q90" s="882">
        <v>0.99879999999999991</v>
      </c>
      <c r="R90" s="891">
        <f t="shared" si="6"/>
        <v>2663704957</v>
      </c>
      <c r="S90" s="892">
        <f t="shared" si="7"/>
        <v>102021200</v>
      </c>
      <c r="T90" s="893">
        <v>574875572</v>
      </c>
      <c r="U90" s="893">
        <v>582838223</v>
      </c>
      <c r="V90" s="891">
        <f t="shared" si="8"/>
        <v>3923439952</v>
      </c>
      <c r="X90" s="1561" t="s">
        <v>547</v>
      </c>
      <c r="Y90" s="1562" t="s">
        <v>548</v>
      </c>
      <c r="Z90" s="1807">
        <v>3923439952</v>
      </c>
      <c r="AA90" s="1247">
        <v>25973172.482239999</v>
      </c>
      <c r="AB90" s="1802">
        <v>7933848</v>
      </c>
      <c r="AC90" s="1802">
        <v>135124</v>
      </c>
      <c r="AD90" s="1808">
        <v>34042144.482239999</v>
      </c>
      <c r="AE90" s="1809">
        <v>5819</v>
      </c>
      <c r="AF90" s="1810">
        <v>5850</v>
      </c>
      <c r="AG90" s="1811">
        <v>0.95779999999999998</v>
      </c>
      <c r="AI90" s="1561" t="s">
        <v>547</v>
      </c>
      <c r="AJ90" s="933" t="s">
        <v>548</v>
      </c>
      <c r="AK90" s="1132">
        <v>34042144.482239999</v>
      </c>
      <c r="AL90" s="1133">
        <v>5819</v>
      </c>
      <c r="AM90" s="1242">
        <v>5850</v>
      </c>
      <c r="AN90" s="1236">
        <v>0.95779999999999998</v>
      </c>
      <c r="AO90" s="1234">
        <v>0.37659999999999999</v>
      </c>
      <c r="AP90" s="1235">
        <v>0.79679999999999995</v>
      </c>
      <c r="AQ90" s="1236">
        <v>0.81919999999999993</v>
      </c>
      <c r="AR90" s="1237">
        <v>0.81919999999999993</v>
      </c>
      <c r="AS90" s="1272">
        <v>1556.79</v>
      </c>
      <c r="AT90" s="1261">
        <v>343.59000000000015</v>
      </c>
      <c r="AU90" s="1240">
        <v>1999350</v>
      </c>
      <c r="AV90" s="1241">
        <v>1</v>
      </c>
      <c r="AW90" s="1242">
        <v>1999350</v>
      </c>
      <c r="BB90" s="1561" t="s">
        <v>547</v>
      </c>
      <c r="BC90" s="1562" t="s">
        <v>763</v>
      </c>
      <c r="BD90" s="1149">
        <v>3923439952</v>
      </c>
      <c r="BE90" s="1150">
        <v>448.86</v>
      </c>
      <c r="BF90" s="1245">
        <v>8740899</v>
      </c>
      <c r="BG90" s="1246">
        <v>0.37659999999999999</v>
      </c>
      <c r="BH90" s="1153"/>
      <c r="BI90" s="1154">
        <v>5819</v>
      </c>
      <c r="BJ90" s="1247">
        <v>12.96</v>
      </c>
      <c r="BK90" s="1154">
        <v>46568</v>
      </c>
      <c r="BL90" s="1248">
        <v>104</v>
      </c>
      <c r="BN90" s="933" t="s">
        <v>545</v>
      </c>
      <c r="BO90" s="1579" t="s">
        <v>546</v>
      </c>
      <c r="BP90" s="1848">
        <v>0.93101777777777783</v>
      </c>
      <c r="BQ90" s="1848">
        <v>0.90730454415818995</v>
      </c>
      <c r="BR90" s="2266">
        <v>0.98329999999999995</v>
      </c>
      <c r="BS90" s="1849"/>
      <c r="BT90" s="2267">
        <v>2017</v>
      </c>
      <c r="BU90" s="1162">
        <f t="shared" si="9"/>
        <v>0.94930000000000003</v>
      </c>
      <c r="BV90" s="1163"/>
      <c r="BW90" s="2139">
        <v>0.67</v>
      </c>
      <c r="BX90" s="1165">
        <v>0.65900000000000003</v>
      </c>
      <c r="BY90" s="1166">
        <v>0.99550000000000005</v>
      </c>
      <c r="BZ90" s="1585"/>
      <c r="CA90" s="1561" t="s">
        <v>547</v>
      </c>
      <c r="CB90" s="933" t="s">
        <v>763</v>
      </c>
      <c r="CC90" s="1154">
        <v>31847</v>
      </c>
      <c r="CD90" s="1154">
        <v>32943</v>
      </c>
      <c r="CE90" s="1154">
        <v>33354</v>
      </c>
      <c r="CF90" s="1252">
        <v>32714.666666666668</v>
      </c>
      <c r="CG90" s="1253">
        <v>0.79679999999999995</v>
      </c>
      <c r="CH90" s="1171"/>
      <c r="CI90" s="1254">
        <v>-639.33333333333212</v>
      </c>
      <c r="CJ90" s="1253">
        <v>-1.9199999999999998E-2</v>
      </c>
      <c r="CL90" s="1575" t="s">
        <v>547</v>
      </c>
      <c r="CM90" s="933" t="s">
        <v>763</v>
      </c>
      <c r="CN90" s="1873">
        <v>0.81919999999999993</v>
      </c>
      <c r="CO90" s="1874"/>
      <c r="CP90" s="1875">
        <v>5819</v>
      </c>
      <c r="CQ90" s="1888">
        <v>10012838</v>
      </c>
      <c r="CR90" s="1888">
        <v>0</v>
      </c>
      <c r="CS90" s="1890">
        <v>10012838</v>
      </c>
      <c r="CT90" s="1891">
        <v>1720.71</v>
      </c>
      <c r="CU90" s="1892"/>
      <c r="CV90" s="1893">
        <v>1556.79</v>
      </c>
      <c r="CW90" s="1894">
        <v>343.59000000000015</v>
      </c>
      <c r="CX90" s="1882">
        <v>1</v>
      </c>
      <c r="CY90" s="1883"/>
      <c r="CZ90" s="1884">
        <v>0.65900000000000003</v>
      </c>
      <c r="DA90" s="1895" t="s">
        <v>4</v>
      </c>
      <c r="DB90" s="1886"/>
      <c r="DC90" s="1882">
        <v>1</v>
      </c>
      <c r="DX90" s="2189" t="s">
        <v>416</v>
      </c>
      <c r="DY90" s="2161" t="s">
        <v>1182</v>
      </c>
      <c r="DZ90" s="2159" t="s">
        <v>8</v>
      </c>
      <c r="EA90" s="2161" t="s">
        <v>1442</v>
      </c>
      <c r="EB90" s="2162">
        <v>340</v>
      </c>
      <c r="EC90" s="2163"/>
      <c r="ED90" s="2164">
        <v>340</v>
      </c>
      <c r="EE90" s="2164"/>
      <c r="EF90" s="2163"/>
      <c r="EG90" s="2165">
        <v>8.1139775195093432E-3</v>
      </c>
      <c r="EH90" s="2163"/>
      <c r="EI90" s="2166">
        <v>0</v>
      </c>
      <c r="EJ90" s="2164"/>
      <c r="EK90" s="2164">
        <v>0</v>
      </c>
      <c r="EL90" s="2169"/>
      <c r="EM90" s="2167"/>
      <c r="EN90" s="2167"/>
      <c r="EO90" s="2168"/>
      <c r="ES90" s="2254" t="s">
        <v>522</v>
      </c>
      <c r="ET90" s="2255" t="s">
        <v>523</v>
      </c>
      <c r="EU90" s="2257">
        <v>7249179</v>
      </c>
    </row>
    <row r="91" spans="1:151" ht="15.75">
      <c r="A91" s="1220" t="s">
        <v>549</v>
      </c>
      <c r="B91" s="1221" t="s">
        <v>550</v>
      </c>
      <c r="C91" s="1117">
        <v>7645</v>
      </c>
      <c r="D91" s="1118">
        <v>11485</v>
      </c>
      <c r="E91" s="1222"/>
      <c r="F91" s="1222">
        <v>11485</v>
      </c>
      <c r="G91" s="1222"/>
      <c r="H91" s="1223">
        <v>11485</v>
      </c>
      <c r="K91" s="907" t="s">
        <v>549</v>
      </c>
      <c r="L91" s="908" t="s">
        <v>550</v>
      </c>
      <c r="M91" s="886">
        <v>4244347376</v>
      </c>
      <c r="N91" s="887">
        <v>277937170</v>
      </c>
      <c r="O91" s="888">
        <f t="shared" si="5"/>
        <v>3966410206</v>
      </c>
      <c r="P91" s="889">
        <v>2016</v>
      </c>
      <c r="Q91" s="882">
        <v>0.98699999999999999</v>
      </c>
      <c r="R91" s="891">
        <f t="shared" si="6"/>
        <v>4018652691</v>
      </c>
      <c r="S91" s="892">
        <f t="shared" si="7"/>
        <v>277937170</v>
      </c>
      <c r="T91" s="893">
        <v>226358853</v>
      </c>
      <c r="U91" s="893">
        <v>1228718745</v>
      </c>
      <c r="V91" s="891">
        <f t="shared" si="8"/>
        <v>5751667459</v>
      </c>
      <c r="X91" s="1561" t="s">
        <v>549</v>
      </c>
      <c r="Y91" s="1562" t="s">
        <v>550</v>
      </c>
      <c r="Z91" s="1807">
        <v>5751667459</v>
      </c>
      <c r="AA91" s="1247">
        <v>38076038.57858</v>
      </c>
      <c r="AB91" s="1802">
        <v>17729935</v>
      </c>
      <c r="AC91" s="1802">
        <v>315337</v>
      </c>
      <c r="AD91" s="1808">
        <v>56121310.57858</v>
      </c>
      <c r="AE91" s="1809">
        <v>11485</v>
      </c>
      <c r="AF91" s="1810">
        <v>4886</v>
      </c>
      <c r="AG91" s="1811">
        <v>0.79990000000000006</v>
      </c>
      <c r="AI91" s="1561" t="s">
        <v>549</v>
      </c>
      <c r="AJ91" s="933" t="s">
        <v>550</v>
      </c>
      <c r="AK91" s="1132">
        <v>56121310.57858</v>
      </c>
      <c r="AL91" s="1133">
        <v>11485</v>
      </c>
      <c r="AM91" s="1242">
        <v>4886</v>
      </c>
      <c r="AN91" s="1236">
        <v>0.79990000000000006</v>
      </c>
      <c r="AO91" s="1234">
        <v>0.46560000000000001</v>
      </c>
      <c r="AP91" s="1235">
        <v>0.84919999999999995</v>
      </c>
      <c r="AQ91" s="1236">
        <v>0.7911999999999999</v>
      </c>
      <c r="AR91" s="1237">
        <v>0.7911999999999999</v>
      </c>
      <c r="AS91" s="1272">
        <v>1503.58</v>
      </c>
      <c r="AT91" s="1261">
        <v>396.80000000000018</v>
      </c>
      <c r="AU91" s="1240">
        <v>4557248</v>
      </c>
      <c r="AV91" s="1241">
        <v>0.83199999999999996</v>
      </c>
      <c r="AW91" s="1242">
        <v>3791630</v>
      </c>
      <c r="BB91" s="1561" t="s">
        <v>549</v>
      </c>
      <c r="BC91" s="1562" t="s">
        <v>764</v>
      </c>
      <c r="BD91" s="1149">
        <v>5751667459</v>
      </c>
      <c r="BE91" s="1150">
        <v>532.16999999999996</v>
      </c>
      <c r="BF91" s="1245">
        <v>10807951</v>
      </c>
      <c r="BG91" s="1246">
        <v>0.46560000000000001</v>
      </c>
      <c r="BH91" s="1153"/>
      <c r="BI91" s="1154">
        <v>11485</v>
      </c>
      <c r="BJ91" s="1247">
        <v>21.58</v>
      </c>
      <c r="BK91" s="1154">
        <v>72795</v>
      </c>
      <c r="BL91" s="1248">
        <v>137</v>
      </c>
      <c r="BN91" s="933" t="s">
        <v>547</v>
      </c>
      <c r="BO91" s="1579" t="s">
        <v>548</v>
      </c>
      <c r="BP91" s="1848">
        <v>0.98687499999999995</v>
      </c>
      <c r="BQ91" s="1848">
        <v>0.98961937716262971</v>
      </c>
      <c r="BR91" s="2266">
        <v>0.99879999999999991</v>
      </c>
      <c r="BS91" s="1849"/>
      <c r="BT91" s="2267">
        <v>2017</v>
      </c>
      <c r="BU91" s="1162">
        <f t="shared" si="9"/>
        <v>0.99380000000000002</v>
      </c>
      <c r="BV91" s="1163"/>
      <c r="BW91" s="2139">
        <v>0.66</v>
      </c>
      <c r="BX91" s="1165">
        <v>0.65900000000000003</v>
      </c>
      <c r="BY91" s="1166">
        <v>0.99550000000000005</v>
      </c>
      <c r="BZ91" s="1585"/>
      <c r="CA91" s="1561" t="s">
        <v>549</v>
      </c>
      <c r="CB91" s="933" t="s">
        <v>764</v>
      </c>
      <c r="CC91" s="1154">
        <v>33872</v>
      </c>
      <c r="CD91" s="1154">
        <v>35173</v>
      </c>
      <c r="CE91" s="1154">
        <v>35563</v>
      </c>
      <c r="CF91" s="1252">
        <v>34869.333333333336</v>
      </c>
      <c r="CG91" s="1253">
        <v>0.84919999999999995</v>
      </c>
      <c r="CH91" s="1171"/>
      <c r="CI91" s="1254">
        <v>-693.66666666666424</v>
      </c>
      <c r="CJ91" s="1253">
        <v>-1.95E-2</v>
      </c>
      <c r="CL91" s="1575" t="s">
        <v>549</v>
      </c>
      <c r="CM91" s="933" t="s">
        <v>764</v>
      </c>
      <c r="CN91" s="1873">
        <v>0.7911999999999999</v>
      </c>
      <c r="CO91" s="1874"/>
      <c r="CP91" s="1875">
        <v>11485</v>
      </c>
      <c r="CQ91" s="1888">
        <v>12560710</v>
      </c>
      <c r="CR91" s="1888">
        <v>1808975</v>
      </c>
      <c r="CS91" s="1890">
        <v>14369685</v>
      </c>
      <c r="CT91" s="1891">
        <v>1251.17</v>
      </c>
      <c r="CU91" s="1892"/>
      <c r="CV91" s="1893">
        <v>1503.58</v>
      </c>
      <c r="CW91" s="1894">
        <v>396.80000000000018</v>
      </c>
      <c r="CX91" s="1882">
        <v>0.83199999999999996</v>
      </c>
      <c r="CY91" s="1883"/>
      <c r="CZ91" s="1884">
        <v>0.57399999999999995</v>
      </c>
      <c r="DA91" s="1895" t="s">
        <v>4</v>
      </c>
      <c r="DB91" s="1886"/>
      <c r="DC91" s="1882">
        <v>0.83199999999999996</v>
      </c>
      <c r="DX91" s="2190" t="s">
        <v>416</v>
      </c>
      <c r="DY91" s="2172" t="s">
        <v>1232</v>
      </c>
      <c r="DZ91" s="2170" t="s">
        <v>8</v>
      </c>
      <c r="EA91" s="2172" t="s">
        <v>1233</v>
      </c>
      <c r="EB91" s="2162">
        <v>677</v>
      </c>
      <c r="EC91" s="2173"/>
      <c r="ED91" s="2174">
        <v>677</v>
      </c>
      <c r="EE91" s="2174"/>
      <c r="EF91" s="2173"/>
      <c r="EG91" s="2175">
        <v>1.6156361119728898E-2</v>
      </c>
      <c r="EH91" s="2173"/>
      <c r="EI91" s="2166">
        <v>0</v>
      </c>
      <c r="EJ91" s="2174"/>
      <c r="EK91" s="2174">
        <v>0</v>
      </c>
      <c r="EL91" s="2176"/>
      <c r="EM91" s="2177"/>
      <c r="EN91" s="2177"/>
      <c r="EO91" s="2178"/>
      <c r="ES91" s="2254" t="s">
        <v>524</v>
      </c>
      <c r="ET91" s="2255" t="s">
        <v>525</v>
      </c>
      <c r="EU91" s="2257">
        <v>0</v>
      </c>
    </row>
    <row r="92" spans="1:151" ht="15.75">
      <c r="A92" s="1220" t="s">
        <v>551</v>
      </c>
      <c r="B92" s="1221" t="s">
        <v>552</v>
      </c>
      <c r="C92" s="1117">
        <v>1960</v>
      </c>
      <c r="D92" s="1118">
        <v>2176</v>
      </c>
      <c r="E92" s="1222"/>
      <c r="F92" s="1222">
        <v>2176</v>
      </c>
      <c r="G92" s="1222"/>
      <c r="H92" s="1223">
        <v>2176</v>
      </c>
      <c r="K92" s="907" t="s">
        <v>551</v>
      </c>
      <c r="L92" s="908" t="s">
        <v>552</v>
      </c>
      <c r="M92" s="886">
        <v>1408261717</v>
      </c>
      <c r="N92" s="887">
        <v>24993340</v>
      </c>
      <c r="O92" s="888">
        <f t="shared" si="5"/>
        <v>1383268377</v>
      </c>
      <c r="P92" s="889">
        <v>2013</v>
      </c>
      <c r="Q92" s="882">
        <v>1.0175000000000001</v>
      </c>
      <c r="R92" s="891">
        <f t="shared" si="6"/>
        <v>1359477520</v>
      </c>
      <c r="S92" s="892">
        <f t="shared" si="7"/>
        <v>24993340</v>
      </c>
      <c r="T92" s="893">
        <v>71366578</v>
      </c>
      <c r="U92" s="893">
        <v>156036432</v>
      </c>
      <c r="V92" s="891">
        <f t="shared" si="8"/>
        <v>1611873870</v>
      </c>
      <c r="X92" s="1561" t="s">
        <v>551</v>
      </c>
      <c r="Y92" s="1562" t="s">
        <v>552</v>
      </c>
      <c r="Z92" s="1807">
        <v>1611873870</v>
      </c>
      <c r="AA92" s="1247">
        <v>10670605.019400001</v>
      </c>
      <c r="AB92" s="1802">
        <v>3248444</v>
      </c>
      <c r="AC92" s="1802">
        <v>86086</v>
      </c>
      <c r="AD92" s="1808">
        <v>14005135.019400001</v>
      </c>
      <c r="AE92" s="1809">
        <v>2176</v>
      </c>
      <c r="AF92" s="1810">
        <v>6436</v>
      </c>
      <c r="AG92" s="1811">
        <v>1.0537000000000001</v>
      </c>
      <c r="AI92" s="1561" t="s">
        <v>551</v>
      </c>
      <c r="AJ92" s="933" t="s">
        <v>552</v>
      </c>
      <c r="AK92" s="1132">
        <v>14005135.019400001</v>
      </c>
      <c r="AL92" s="1133">
        <v>2176</v>
      </c>
      <c r="AM92" s="1242">
        <v>6436</v>
      </c>
      <c r="AN92" s="1236">
        <v>1.0537000000000001</v>
      </c>
      <c r="AO92" s="1234">
        <v>0.13150000000000001</v>
      </c>
      <c r="AP92" s="1235">
        <v>0.77610000000000001</v>
      </c>
      <c r="AQ92" s="1236">
        <v>0.82279999999999998</v>
      </c>
      <c r="AR92" s="1237">
        <v>0.82279999999999998</v>
      </c>
      <c r="AS92" s="1272">
        <v>1563.63</v>
      </c>
      <c r="AT92" s="1261">
        <v>336.75</v>
      </c>
      <c r="AU92" s="1240">
        <v>732768</v>
      </c>
      <c r="AV92" s="1241">
        <v>0.252</v>
      </c>
      <c r="AW92" s="1242">
        <v>184658</v>
      </c>
      <c r="BB92" s="1561" t="s">
        <v>551</v>
      </c>
      <c r="BC92" s="1562" t="s">
        <v>765</v>
      </c>
      <c r="BD92" s="1149">
        <v>1611873870</v>
      </c>
      <c r="BE92" s="1150">
        <v>528</v>
      </c>
      <c r="BF92" s="1245">
        <v>3052791</v>
      </c>
      <c r="BG92" s="1246">
        <v>0.13150000000000001</v>
      </c>
      <c r="BH92" s="1153"/>
      <c r="BI92" s="1154">
        <v>2176</v>
      </c>
      <c r="BJ92" s="1247">
        <v>4.12</v>
      </c>
      <c r="BK92" s="1154">
        <v>14717</v>
      </c>
      <c r="BL92" s="1248">
        <v>28</v>
      </c>
      <c r="BN92" s="933" t="s">
        <v>549</v>
      </c>
      <c r="BO92" s="1579" t="s">
        <v>550</v>
      </c>
      <c r="BP92" s="1848">
        <v>0.98677685950413219</v>
      </c>
      <c r="BQ92" s="1848">
        <v>0.99630136986301365</v>
      </c>
      <c r="BR92" s="2268">
        <v>0.98230000000000006</v>
      </c>
      <c r="BS92" s="1849"/>
      <c r="BT92" s="1850">
        <v>2016</v>
      </c>
      <c r="BU92" s="1162">
        <f t="shared" si="9"/>
        <v>0.98770000000000002</v>
      </c>
      <c r="BV92" s="1163"/>
      <c r="BW92" s="2139">
        <v>0.58199999999999996</v>
      </c>
      <c r="BX92" s="1165">
        <v>0.57399999999999995</v>
      </c>
      <c r="BY92" s="1166">
        <v>0.86709999999999998</v>
      </c>
      <c r="BZ92" s="1585"/>
      <c r="CA92" s="1561" t="s">
        <v>551</v>
      </c>
      <c r="CB92" s="933" t="s">
        <v>765</v>
      </c>
      <c r="CC92" s="1154">
        <v>30603</v>
      </c>
      <c r="CD92" s="1154">
        <v>31937</v>
      </c>
      <c r="CE92" s="1154">
        <v>33065</v>
      </c>
      <c r="CF92" s="1252">
        <v>31868.333333333332</v>
      </c>
      <c r="CG92" s="1253">
        <v>0.77610000000000001</v>
      </c>
      <c r="CH92" s="1171"/>
      <c r="CI92" s="1254">
        <v>-1196.6666666666679</v>
      </c>
      <c r="CJ92" s="1253">
        <v>-3.6200000000000003E-2</v>
      </c>
      <c r="CL92" s="1575" t="s">
        <v>551</v>
      </c>
      <c r="CM92" s="933" t="s">
        <v>765</v>
      </c>
      <c r="CN92" s="1873">
        <v>0.82279999999999998</v>
      </c>
      <c r="CO92" s="1874"/>
      <c r="CP92" s="1875">
        <v>2176</v>
      </c>
      <c r="CQ92" s="1888">
        <v>858674</v>
      </c>
      <c r="CR92" s="1888">
        <v>0</v>
      </c>
      <c r="CS92" s="1890">
        <v>858674</v>
      </c>
      <c r="CT92" s="1891">
        <v>394.61</v>
      </c>
      <c r="CU92" s="1892"/>
      <c r="CV92" s="1893">
        <v>1563.63</v>
      </c>
      <c r="CW92" s="1894">
        <v>336.75</v>
      </c>
      <c r="CX92" s="1882">
        <v>0.252</v>
      </c>
      <c r="CY92" s="1883"/>
      <c r="CZ92" s="1884">
        <v>0.36599999999999999</v>
      </c>
      <c r="DA92" s="1895" t="s">
        <v>4</v>
      </c>
      <c r="DB92" s="1886"/>
      <c r="DC92" s="1882">
        <v>0.252</v>
      </c>
      <c r="DX92" s="2159" t="s">
        <v>416</v>
      </c>
      <c r="DY92" s="2160" t="s">
        <v>1234</v>
      </c>
      <c r="DZ92" s="2159" t="s">
        <v>8</v>
      </c>
      <c r="EA92" s="2161" t="s">
        <v>1235</v>
      </c>
      <c r="EB92" s="2162">
        <v>421</v>
      </c>
      <c r="EC92" s="2163"/>
      <c r="ED92" s="2164">
        <v>421</v>
      </c>
      <c r="EE92" s="2164">
        <v>41903</v>
      </c>
      <c r="EF92" s="2163"/>
      <c r="EG92" s="2165">
        <v>1.0047013340333628E-2</v>
      </c>
      <c r="EH92" s="2163"/>
      <c r="EI92" s="2166">
        <v>0</v>
      </c>
      <c r="EJ92" s="2164"/>
      <c r="EK92" s="2164">
        <v>0</v>
      </c>
      <c r="EL92" s="2164"/>
      <c r="EM92" s="2167"/>
      <c r="EN92" s="2167"/>
      <c r="EO92" s="2168"/>
      <c r="ES92" s="2254" t="s">
        <v>526</v>
      </c>
      <c r="ET92" s="2255" t="s">
        <v>527</v>
      </c>
      <c r="EU92" s="2257">
        <v>6392193</v>
      </c>
    </row>
    <row r="93" spans="1:151" ht="15.75">
      <c r="A93" s="1220" t="s">
        <v>553</v>
      </c>
      <c r="B93" s="1221" t="s">
        <v>554</v>
      </c>
      <c r="C93" s="1117">
        <v>3346</v>
      </c>
      <c r="D93" s="1118">
        <v>3796</v>
      </c>
      <c r="E93" s="1222"/>
      <c r="F93" s="1222">
        <v>3796</v>
      </c>
      <c r="G93" s="1222"/>
      <c r="H93" s="1223">
        <v>3796</v>
      </c>
      <c r="K93" s="907" t="s">
        <v>553</v>
      </c>
      <c r="L93" s="908" t="s">
        <v>554</v>
      </c>
      <c r="M93" s="886">
        <v>5258380829</v>
      </c>
      <c r="N93" s="887">
        <v>34733510</v>
      </c>
      <c r="O93" s="888">
        <f t="shared" si="5"/>
        <v>5223647319</v>
      </c>
      <c r="P93" s="889">
        <v>2016</v>
      </c>
      <c r="Q93" s="882">
        <v>0.98009999999999997</v>
      </c>
      <c r="R93" s="891">
        <f t="shared" si="6"/>
        <v>5329708519</v>
      </c>
      <c r="S93" s="892">
        <f t="shared" si="7"/>
        <v>34733510</v>
      </c>
      <c r="T93" s="893">
        <v>125429145</v>
      </c>
      <c r="U93" s="893">
        <v>432578943</v>
      </c>
      <c r="V93" s="891">
        <f t="shared" si="8"/>
        <v>5922450117</v>
      </c>
      <c r="X93" s="1561" t="s">
        <v>553</v>
      </c>
      <c r="Y93" s="1562" t="s">
        <v>554</v>
      </c>
      <c r="Z93" s="1807">
        <v>5922450117</v>
      </c>
      <c r="AA93" s="1247">
        <v>39206619.77454</v>
      </c>
      <c r="AB93" s="1802">
        <v>7185740</v>
      </c>
      <c r="AC93" s="1802">
        <v>95718</v>
      </c>
      <c r="AD93" s="1808">
        <v>46488077.77454</v>
      </c>
      <c r="AE93" s="1809">
        <v>3796</v>
      </c>
      <c r="AF93" s="1810">
        <v>12247</v>
      </c>
      <c r="AG93" s="1811">
        <v>2.0051000000000001</v>
      </c>
      <c r="AI93" s="1561" t="s">
        <v>553</v>
      </c>
      <c r="AJ93" s="933" t="s">
        <v>554</v>
      </c>
      <c r="AK93" s="1132">
        <v>46488077.77454</v>
      </c>
      <c r="AL93" s="1133">
        <v>3796</v>
      </c>
      <c r="AM93" s="1242">
        <v>12247</v>
      </c>
      <c r="AN93" s="1236">
        <v>2.0051000000000001</v>
      </c>
      <c r="AO93" s="1234">
        <v>0.67400000000000004</v>
      </c>
      <c r="AP93" s="1235">
        <v>0.88019999999999998</v>
      </c>
      <c r="AQ93" s="1236">
        <v>1.3094999999999999</v>
      </c>
      <c r="AR93" s="1237" t="s">
        <v>4</v>
      </c>
      <c r="AS93" s="1272" t="s">
        <v>4</v>
      </c>
      <c r="AT93" s="1261" t="s">
        <v>4</v>
      </c>
      <c r="AU93" s="1240">
        <v>0</v>
      </c>
      <c r="AV93" s="1241" t="s">
        <v>4</v>
      </c>
      <c r="AW93" s="1242">
        <v>0</v>
      </c>
      <c r="BB93" s="1561" t="s">
        <v>553</v>
      </c>
      <c r="BC93" s="1562" t="s">
        <v>766</v>
      </c>
      <c r="BD93" s="1149">
        <v>5922450117</v>
      </c>
      <c r="BE93" s="1150">
        <v>378.53</v>
      </c>
      <c r="BF93" s="1245">
        <v>15645920</v>
      </c>
      <c r="BG93" s="1246">
        <v>0.67400000000000004</v>
      </c>
      <c r="BH93" s="1153"/>
      <c r="BI93" s="1154">
        <v>3796</v>
      </c>
      <c r="BJ93" s="1247">
        <v>10.029999999999999</v>
      </c>
      <c r="BK93" s="1154">
        <v>34093</v>
      </c>
      <c r="BL93" s="1248">
        <v>90</v>
      </c>
      <c r="BN93" s="933" t="s">
        <v>551</v>
      </c>
      <c r="BO93" s="1579" t="s">
        <v>552</v>
      </c>
      <c r="BP93" s="1848">
        <v>1.0752469857508222</v>
      </c>
      <c r="BQ93" s="1848">
        <v>1.0364901960784314</v>
      </c>
      <c r="BR93" s="2268">
        <v>0.98549999999999993</v>
      </c>
      <c r="BS93" s="1849"/>
      <c r="BT93" s="1850">
        <v>2013</v>
      </c>
      <c r="BU93" s="1162">
        <f t="shared" si="9"/>
        <v>1.0175000000000001</v>
      </c>
      <c r="BV93" s="1163"/>
      <c r="BW93" s="2139">
        <v>0.36</v>
      </c>
      <c r="BX93" s="1165">
        <v>0.36599999999999999</v>
      </c>
      <c r="BY93" s="1166">
        <v>0.55289999999999995</v>
      </c>
      <c r="BZ93" s="1585"/>
      <c r="CA93" s="1561" t="s">
        <v>553</v>
      </c>
      <c r="CB93" s="933" t="s">
        <v>766</v>
      </c>
      <c r="CC93" s="1154">
        <v>34665</v>
      </c>
      <c r="CD93" s="1154">
        <v>36572</v>
      </c>
      <c r="CE93" s="1154">
        <v>37182</v>
      </c>
      <c r="CF93" s="1252">
        <v>36139.666666666664</v>
      </c>
      <c r="CG93" s="1253">
        <v>0.88019999999999998</v>
      </c>
      <c r="CH93" s="1171"/>
      <c r="CI93" s="1254">
        <v>-1042.3333333333358</v>
      </c>
      <c r="CJ93" s="1253">
        <v>-2.8000000000000001E-2</v>
      </c>
      <c r="CL93" s="1575" t="s">
        <v>553</v>
      </c>
      <c r="CM93" s="933" t="s">
        <v>766</v>
      </c>
      <c r="CN93" s="1873" t="s">
        <v>4</v>
      </c>
      <c r="CO93" s="1874"/>
      <c r="CP93" s="1875">
        <v>3796</v>
      </c>
      <c r="CQ93" s="1888">
        <v>11177315</v>
      </c>
      <c r="CR93" s="1888">
        <v>0</v>
      </c>
      <c r="CS93" s="1890">
        <v>11177315</v>
      </c>
      <c r="CT93" s="1891">
        <v>2944.5</v>
      </c>
      <c r="CU93" s="1892"/>
      <c r="CV93" s="1893" t="s">
        <v>4</v>
      </c>
      <c r="CW93" s="1894" t="s">
        <v>4</v>
      </c>
      <c r="CX93" s="1882" t="s">
        <v>4</v>
      </c>
      <c r="CY93" s="1883"/>
      <c r="CZ93" s="1884">
        <v>0.501</v>
      </c>
      <c r="DA93" s="1895" t="s">
        <v>4</v>
      </c>
      <c r="DB93" s="1886"/>
      <c r="DC93" s="1882" t="s">
        <v>4</v>
      </c>
      <c r="DX93" s="2190" t="s">
        <v>418</v>
      </c>
      <c r="DY93" s="2171" t="s">
        <v>418</v>
      </c>
      <c r="DZ93" s="2170" t="s">
        <v>901</v>
      </c>
      <c r="EA93" s="2172" t="s">
        <v>419</v>
      </c>
      <c r="EB93" s="2162">
        <v>5836</v>
      </c>
      <c r="EC93" s="2173"/>
      <c r="ED93" s="2174">
        <v>5836</v>
      </c>
      <c r="EE93" s="2174"/>
      <c r="EF93" s="2173"/>
      <c r="EG93" s="2175">
        <v>0.84250036090659741</v>
      </c>
      <c r="EH93" s="2173"/>
      <c r="EI93" s="2166">
        <v>4225609</v>
      </c>
      <c r="EJ93" s="2174"/>
      <c r="EK93" s="2174">
        <v>3560077</v>
      </c>
      <c r="EL93" s="2174">
        <v>4225609</v>
      </c>
      <c r="EM93" s="2177">
        <v>0</v>
      </c>
      <c r="EN93" s="2177"/>
      <c r="EO93" s="2178"/>
      <c r="ES93" s="2254" t="s">
        <v>141</v>
      </c>
      <c r="ET93" s="2255" t="s">
        <v>142</v>
      </c>
      <c r="EU93" s="2257">
        <v>1800008</v>
      </c>
    </row>
    <row r="94" spans="1:151" ht="15.75">
      <c r="A94" s="1220" t="s">
        <v>555</v>
      </c>
      <c r="B94" s="1221" t="s">
        <v>556</v>
      </c>
      <c r="C94" s="1117">
        <v>670</v>
      </c>
      <c r="D94" s="1118">
        <v>670</v>
      </c>
      <c r="E94" s="1222"/>
      <c r="F94" s="1222">
        <v>670</v>
      </c>
      <c r="G94" s="1222"/>
      <c r="H94" s="1223">
        <v>670</v>
      </c>
      <c r="K94" s="907" t="s">
        <v>555</v>
      </c>
      <c r="L94" s="908" t="s">
        <v>556</v>
      </c>
      <c r="M94" s="886">
        <v>351796230</v>
      </c>
      <c r="N94" s="887">
        <v>64609330</v>
      </c>
      <c r="O94" s="888">
        <f t="shared" si="5"/>
        <v>287186900</v>
      </c>
      <c r="P94" s="889">
        <v>2017</v>
      </c>
      <c r="Q94" s="882">
        <v>0.99750000000000005</v>
      </c>
      <c r="R94" s="891">
        <f t="shared" si="6"/>
        <v>287906667</v>
      </c>
      <c r="S94" s="892">
        <f t="shared" si="7"/>
        <v>64609330</v>
      </c>
      <c r="T94" s="893">
        <v>11938520</v>
      </c>
      <c r="U94" s="893">
        <v>62652356</v>
      </c>
      <c r="V94" s="891">
        <f t="shared" si="8"/>
        <v>427106873</v>
      </c>
      <c r="X94" s="1561" t="s">
        <v>555</v>
      </c>
      <c r="Y94" s="1562" t="s">
        <v>556</v>
      </c>
      <c r="Z94" s="1807">
        <v>427106873</v>
      </c>
      <c r="AA94" s="1247">
        <v>2827447.49926</v>
      </c>
      <c r="AB94" s="1802">
        <v>702518</v>
      </c>
      <c r="AC94" s="1802">
        <v>91769</v>
      </c>
      <c r="AD94" s="1808">
        <v>3621734.49926</v>
      </c>
      <c r="AE94" s="1809">
        <v>670</v>
      </c>
      <c r="AF94" s="1810">
        <v>5406</v>
      </c>
      <c r="AG94" s="1811">
        <v>0.8851</v>
      </c>
      <c r="AI94" s="1561" t="s">
        <v>555</v>
      </c>
      <c r="AJ94" s="933" t="s">
        <v>556</v>
      </c>
      <c r="AK94" s="1132">
        <v>3621734.49926</v>
      </c>
      <c r="AL94" s="1133">
        <v>670</v>
      </c>
      <c r="AM94" s="1242">
        <v>5406</v>
      </c>
      <c r="AN94" s="1236">
        <v>0.8851</v>
      </c>
      <c r="AO94" s="1234">
        <v>4.7300000000000002E-2</v>
      </c>
      <c r="AP94" s="1235">
        <v>0.71540000000000004</v>
      </c>
      <c r="AQ94" s="1236">
        <v>0.71640000000000004</v>
      </c>
      <c r="AR94" s="1237">
        <v>0.71640000000000004</v>
      </c>
      <c r="AS94" s="1272">
        <v>1361.43</v>
      </c>
      <c r="AT94" s="1261">
        <v>538.95000000000005</v>
      </c>
      <c r="AU94" s="1240">
        <v>361097</v>
      </c>
      <c r="AV94" s="1241">
        <v>1</v>
      </c>
      <c r="AW94" s="1242">
        <v>361097</v>
      </c>
      <c r="BB94" s="1561" t="s">
        <v>555</v>
      </c>
      <c r="BC94" s="1562" t="s">
        <v>767</v>
      </c>
      <c r="BD94" s="1149">
        <v>427106873</v>
      </c>
      <c r="BE94" s="1150">
        <v>389.03</v>
      </c>
      <c r="BF94" s="1245">
        <v>1097876</v>
      </c>
      <c r="BG94" s="1246">
        <v>4.7300000000000002E-2</v>
      </c>
      <c r="BH94" s="1153"/>
      <c r="BI94" s="1154">
        <v>670</v>
      </c>
      <c r="BJ94" s="1247">
        <v>1.72</v>
      </c>
      <c r="BK94" s="1154">
        <v>4141</v>
      </c>
      <c r="BL94" s="1248">
        <v>11</v>
      </c>
      <c r="BN94" s="933" t="s">
        <v>553</v>
      </c>
      <c r="BO94" s="1579" t="s">
        <v>554</v>
      </c>
      <c r="BP94" s="1848">
        <v>1.0511460674157302</v>
      </c>
      <c r="BQ94" s="1848">
        <v>0.99891386554621842</v>
      </c>
      <c r="BR94" s="2268">
        <v>0.9706999999999999</v>
      </c>
      <c r="BS94" s="1849"/>
      <c r="BT94" s="1850">
        <v>2016</v>
      </c>
      <c r="BU94" s="1162">
        <f t="shared" si="9"/>
        <v>0.99350000000000005</v>
      </c>
      <c r="BV94" s="1163"/>
      <c r="BW94" s="2139">
        <v>0.51100000000000001</v>
      </c>
      <c r="BX94" s="1165">
        <v>0.501</v>
      </c>
      <c r="BY94" s="1166">
        <v>0.75680000000000003</v>
      </c>
      <c r="BZ94" s="1585"/>
      <c r="CA94" s="1561" t="s">
        <v>555</v>
      </c>
      <c r="CB94" s="933" t="s">
        <v>767</v>
      </c>
      <c r="CC94" s="1154">
        <v>29276</v>
      </c>
      <c r="CD94" s="1154">
        <v>29399</v>
      </c>
      <c r="CE94" s="1154">
        <v>29449</v>
      </c>
      <c r="CF94" s="1252">
        <v>29374.666666666668</v>
      </c>
      <c r="CG94" s="1253">
        <v>0.71540000000000004</v>
      </c>
      <c r="CH94" s="1171"/>
      <c r="CI94" s="1254">
        <v>-74.333333333332121</v>
      </c>
      <c r="CJ94" s="1253">
        <v>-2.5000000000000001E-3</v>
      </c>
      <c r="CL94" s="1575" t="s">
        <v>555</v>
      </c>
      <c r="CM94" s="933" t="s">
        <v>767</v>
      </c>
      <c r="CN94" s="1873">
        <v>0.71640000000000004</v>
      </c>
      <c r="CO94" s="1874"/>
      <c r="CP94" s="1875">
        <v>670</v>
      </c>
      <c r="CQ94" s="1888">
        <v>567595</v>
      </c>
      <c r="CR94" s="1888">
        <v>0</v>
      </c>
      <c r="CS94" s="1890">
        <v>567595</v>
      </c>
      <c r="CT94" s="1891">
        <v>847.16</v>
      </c>
      <c r="CU94" s="1892"/>
      <c r="CV94" s="1893">
        <v>1361.43</v>
      </c>
      <c r="CW94" s="1894">
        <v>538.95000000000005</v>
      </c>
      <c r="CX94" s="1882">
        <v>0.622</v>
      </c>
      <c r="CY94" s="1883"/>
      <c r="CZ94" s="1884">
        <v>0.82799999999999996</v>
      </c>
      <c r="DA94" s="1895">
        <v>1</v>
      </c>
      <c r="DB94" s="1886"/>
      <c r="DC94" s="1882">
        <v>1</v>
      </c>
      <c r="DX94" s="2159" t="s">
        <v>418</v>
      </c>
      <c r="DY94" s="2160" t="s">
        <v>1005</v>
      </c>
      <c r="DZ94" s="2159" t="s">
        <v>8</v>
      </c>
      <c r="EA94" s="2161" t="s">
        <v>1443</v>
      </c>
      <c r="EB94" s="2162">
        <v>1091</v>
      </c>
      <c r="EC94" s="2163"/>
      <c r="ED94" s="2164">
        <v>1091</v>
      </c>
      <c r="EE94" s="2164">
        <v>6927</v>
      </c>
      <c r="EF94" s="2163"/>
      <c r="EG94" s="2165">
        <v>0.15749963909340262</v>
      </c>
      <c r="EH94" s="2163"/>
      <c r="EI94" s="2166">
        <v>0</v>
      </c>
      <c r="EJ94" s="2164"/>
      <c r="EK94" s="2164">
        <v>665532</v>
      </c>
      <c r="EL94" s="2164"/>
      <c r="EM94" s="2167"/>
      <c r="EN94" s="2167"/>
      <c r="EO94" s="2168"/>
      <c r="ES94" s="2254" t="s">
        <v>528</v>
      </c>
      <c r="ET94" s="2255" t="s">
        <v>529</v>
      </c>
      <c r="EU94" s="2257">
        <v>4285276</v>
      </c>
    </row>
    <row r="95" spans="1:151" ht="15.75">
      <c r="A95" s="1220" t="s">
        <v>557</v>
      </c>
      <c r="B95" s="1221" t="s">
        <v>558</v>
      </c>
      <c r="C95" s="1117">
        <v>41320</v>
      </c>
      <c r="D95" s="1118">
        <v>45117</v>
      </c>
      <c r="E95" s="1222"/>
      <c r="F95" s="1222">
        <v>45117</v>
      </c>
      <c r="G95" s="1222"/>
      <c r="H95" s="1223">
        <v>45117</v>
      </c>
      <c r="K95" s="907" t="s">
        <v>557</v>
      </c>
      <c r="L95" s="908" t="s">
        <v>558</v>
      </c>
      <c r="M95" s="886">
        <v>20881317737</v>
      </c>
      <c r="N95" s="887">
        <v>409096391</v>
      </c>
      <c r="O95" s="888">
        <f t="shared" si="5"/>
        <v>20472221346</v>
      </c>
      <c r="P95" s="889">
        <v>2015</v>
      </c>
      <c r="Q95" s="882">
        <v>0.92600000000000005</v>
      </c>
      <c r="R95" s="891">
        <f t="shared" si="6"/>
        <v>22108230395</v>
      </c>
      <c r="S95" s="892">
        <f t="shared" si="7"/>
        <v>409096391</v>
      </c>
      <c r="T95" s="893">
        <v>420815848</v>
      </c>
      <c r="U95" s="893">
        <v>4028157404</v>
      </c>
      <c r="V95" s="891">
        <f t="shared" si="8"/>
        <v>26966300038</v>
      </c>
      <c r="X95" s="1561" t="s">
        <v>557</v>
      </c>
      <c r="Y95" s="1562" t="s">
        <v>558</v>
      </c>
      <c r="Z95" s="1807">
        <v>26966300038</v>
      </c>
      <c r="AA95" s="1247">
        <v>178516906.25156</v>
      </c>
      <c r="AB95" s="1802">
        <v>41522939</v>
      </c>
      <c r="AC95" s="1802">
        <v>640970</v>
      </c>
      <c r="AD95" s="1808">
        <v>220680815.25156</v>
      </c>
      <c r="AE95" s="1809">
        <v>45117</v>
      </c>
      <c r="AF95" s="1810">
        <v>4891</v>
      </c>
      <c r="AG95" s="1811">
        <v>0.80079999999999996</v>
      </c>
      <c r="AI95" s="1561" t="s">
        <v>557</v>
      </c>
      <c r="AJ95" s="933" t="s">
        <v>558</v>
      </c>
      <c r="AK95" s="1132">
        <v>220680815.25156</v>
      </c>
      <c r="AL95" s="1133">
        <v>45117</v>
      </c>
      <c r="AM95" s="1242">
        <v>4891</v>
      </c>
      <c r="AN95" s="1236">
        <v>0.80079999999999996</v>
      </c>
      <c r="AO95" s="1234">
        <v>1.8394999999999999</v>
      </c>
      <c r="AP95" s="1235">
        <v>1.0862000000000001</v>
      </c>
      <c r="AQ95" s="1236">
        <v>1.0473999999999999</v>
      </c>
      <c r="AR95" s="1237" t="s">
        <v>4</v>
      </c>
      <c r="AS95" s="1272" t="s">
        <v>4</v>
      </c>
      <c r="AT95" s="1261" t="s">
        <v>4</v>
      </c>
      <c r="AU95" s="1240">
        <v>0</v>
      </c>
      <c r="AV95" s="1241" t="s">
        <v>4</v>
      </c>
      <c r="AW95" s="1242">
        <v>0</v>
      </c>
      <c r="BB95" s="1561" t="s">
        <v>557</v>
      </c>
      <c r="BC95" s="1562" t="s">
        <v>768</v>
      </c>
      <c r="BD95" s="1149">
        <v>26966300038</v>
      </c>
      <c r="BE95" s="1150">
        <v>631.52</v>
      </c>
      <c r="BF95" s="1245">
        <v>42700627</v>
      </c>
      <c r="BG95" s="1246">
        <v>1.8394999999999999</v>
      </c>
      <c r="BH95" s="1153"/>
      <c r="BI95" s="1154">
        <v>45117</v>
      </c>
      <c r="BJ95" s="1247">
        <v>71.44</v>
      </c>
      <c r="BK95" s="1154">
        <v>224009</v>
      </c>
      <c r="BL95" s="1248">
        <v>355</v>
      </c>
      <c r="BN95" s="933" t="s">
        <v>555</v>
      </c>
      <c r="BO95" s="1579" t="s">
        <v>556</v>
      </c>
      <c r="BP95" s="1848">
        <v>1.4293333333333333</v>
      </c>
      <c r="BQ95" s="1848">
        <v>1.4585499999999998</v>
      </c>
      <c r="BR95" s="2266">
        <v>0.99750000000000005</v>
      </c>
      <c r="BS95" s="1849"/>
      <c r="BT95" s="1850">
        <v>2017</v>
      </c>
      <c r="BU95" s="1162">
        <f t="shared" si="9"/>
        <v>1.2232000000000001</v>
      </c>
      <c r="BV95" s="1163"/>
      <c r="BW95" s="2139">
        <v>0.83</v>
      </c>
      <c r="BX95" s="1165">
        <v>0.82799999999999996</v>
      </c>
      <c r="BY95" s="1166">
        <v>1.2507999999999999</v>
      </c>
      <c r="BZ95" s="1585"/>
      <c r="CA95" s="1561" t="s">
        <v>557</v>
      </c>
      <c r="CB95" s="933" t="s">
        <v>768</v>
      </c>
      <c r="CC95" s="1154">
        <v>42200</v>
      </c>
      <c r="CD95" s="1154">
        <v>45350</v>
      </c>
      <c r="CE95" s="1154">
        <v>46246</v>
      </c>
      <c r="CF95" s="1252">
        <v>44598.666666666664</v>
      </c>
      <c r="CG95" s="1253">
        <v>1.0862000000000001</v>
      </c>
      <c r="CH95" s="1171"/>
      <c r="CI95" s="1254">
        <v>-1647.3333333333358</v>
      </c>
      <c r="CJ95" s="1253">
        <v>-3.56E-2</v>
      </c>
      <c r="CL95" s="1575" t="s">
        <v>557</v>
      </c>
      <c r="CM95" s="933" t="s">
        <v>768</v>
      </c>
      <c r="CN95" s="1873" t="s">
        <v>4</v>
      </c>
      <c r="CO95" s="1874"/>
      <c r="CP95" s="1875">
        <v>45117</v>
      </c>
      <c r="CQ95" s="1888">
        <v>94544835</v>
      </c>
      <c r="CR95" s="1888">
        <v>0</v>
      </c>
      <c r="CS95" s="1890">
        <v>94544835</v>
      </c>
      <c r="CT95" s="1891">
        <v>2095.5500000000002</v>
      </c>
      <c r="CU95" s="1892"/>
      <c r="CV95" s="1893" t="s">
        <v>4</v>
      </c>
      <c r="CW95" s="1894" t="s">
        <v>4</v>
      </c>
      <c r="CX95" s="1882" t="s">
        <v>4</v>
      </c>
      <c r="CY95" s="1883"/>
      <c r="CZ95" s="1884">
        <v>0.72299999999999998</v>
      </c>
      <c r="DA95" s="1895">
        <v>1</v>
      </c>
      <c r="DB95" s="1886"/>
      <c r="DC95" s="1882" t="s">
        <v>4</v>
      </c>
      <c r="DX95" s="2159" t="s">
        <v>420</v>
      </c>
      <c r="DY95" s="2160" t="s">
        <v>420</v>
      </c>
      <c r="DZ95" s="2159" t="s">
        <v>901</v>
      </c>
      <c r="EA95" s="2161" t="s">
        <v>421</v>
      </c>
      <c r="EB95" s="2162">
        <v>54174</v>
      </c>
      <c r="EC95" s="2163"/>
      <c r="ED95" s="2164">
        <v>54174</v>
      </c>
      <c r="EE95" s="2164"/>
      <c r="EF95" s="2163"/>
      <c r="EG95" s="2165">
        <v>0.93263552946442407</v>
      </c>
      <c r="EH95" s="2163"/>
      <c r="EI95" s="2166">
        <v>0</v>
      </c>
      <c r="EJ95" s="2164"/>
      <c r="EK95" s="2164">
        <v>0</v>
      </c>
      <c r="EL95" s="2169">
        <v>0</v>
      </c>
      <c r="EM95" s="2167">
        <v>0</v>
      </c>
      <c r="EN95" s="2167"/>
      <c r="EO95" s="2168"/>
      <c r="ES95" s="2254" t="s">
        <v>530</v>
      </c>
      <c r="ET95" s="2255" t="s">
        <v>534</v>
      </c>
      <c r="EU95" s="2257">
        <v>18128644</v>
      </c>
    </row>
    <row r="96" spans="1:151" ht="15.75">
      <c r="A96" s="1220" t="s">
        <v>559</v>
      </c>
      <c r="B96" s="1221" t="s">
        <v>560</v>
      </c>
      <c r="C96" s="1117">
        <v>5539</v>
      </c>
      <c r="D96" s="1118">
        <v>7815</v>
      </c>
      <c r="E96" s="1222"/>
      <c r="F96" s="1222">
        <v>7815</v>
      </c>
      <c r="G96" s="1222"/>
      <c r="H96" s="1223">
        <v>7815</v>
      </c>
      <c r="K96" s="907" t="s">
        <v>559</v>
      </c>
      <c r="L96" s="908" t="s">
        <v>560</v>
      </c>
      <c r="M96" s="886">
        <v>1937430616</v>
      </c>
      <c r="N96" s="887">
        <v>75562831</v>
      </c>
      <c r="O96" s="888">
        <f t="shared" si="5"/>
        <v>1861867785</v>
      </c>
      <c r="P96" s="889">
        <v>2016</v>
      </c>
      <c r="Q96" s="882">
        <v>0.99450000000000005</v>
      </c>
      <c r="R96" s="891">
        <f t="shared" si="6"/>
        <v>1872164691</v>
      </c>
      <c r="S96" s="892">
        <f t="shared" si="7"/>
        <v>75562831</v>
      </c>
      <c r="T96" s="893">
        <v>88126141</v>
      </c>
      <c r="U96" s="893">
        <v>668753236</v>
      </c>
      <c r="V96" s="891">
        <f t="shared" si="8"/>
        <v>2704606899</v>
      </c>
      <c r="X96" s="1561" t="s">
        <v>559</v>
      </c>
      <c r="Y96" s="1562" t="s">
        <v>560</v>
      </c>
      <c r="Z96" s="1807">
        <v>2704606899</v>
      </c>
      <c r="AA96" s="1247">
        <v>17904497.671379998</v>
      </c>
      <c r="AB96" s="1802">
        <v>8426334</v>
      </c>
      <c r="AC96" s="1802">
        <v>210721</v>
      </c>
      <c r="AD96" s="1808">
        <v>26541552.671379998</v>
      </c>
      <c r="AE96" s="1809">
        <v>7815</v>
      </c>
      <c r="AF96" s="1810">
        <v>3396</v>
      </c>
      <c r="AG96" s="1811">
        <v>0.55600000000000005</v>
      </c>
      <c r="AI96" s="1561" t="s">
        <v>559</v>
      </c>
      <c r="AJ96" s="933" t="s">
        <v>560</v>
      </c>
      <c r="AK96" s="1132">
        <v>26541552.671379998</v>
      </c>
      <c r="AL96" s="1133">
        <v>7815</v>
      </c>
      <c r="AM96" s="1242">
        <v>3396</v>
      </c>
      <c r="AN96" s="1236">
        <v>0.55600000000000005</v>
      </c>
      <c r="AO96" s="1234">
        <v>0.45960000000000001</v>
      </c>
      <c r="AP96" s="1235">
        <v>0.77590000000000003</v>
      </c>
      <c r="AQ96" s="1236">
        <v>0.65640000000000009</v>
      </c>
      <c r="AR96" s="1237">
        <v>0.65640000000000009</v>
      </c>
      <c r="AS96" s="1272">
        <v>1247.4100000000001</v>
      </c>
      <c r="AT96" s="1261">
        <v>652.97</v>
      </c>
      <c r="AU96" s="1240">
        <v>5102961</v>
      </c>
      <c r="AV96" s="1241">
        <v>1</v>
      </c>
      <c r="AW96" s="1242">
        <v>5102961</v>
      </c>
      <c r="BB96" s="1561" t="s">
        <v>559</v>
      </c>
      <c r="BC96" s="1562" t="s">
        <v>769</v>
      </c>
      <c r="BD96" s="1149">
        <v>2704606899</v>
      </c>
      <c r="BE96" s="1150">
        <v>253.52</v>
      </c>
      <c r="BF96" s="1245">
        <v>10668219</v>
      </c>
      <c r="BG96" s="1246">
        <v>0.45960000000000001</v>
      </c>
      <c r="BH96" s="1153"/>
      <c r="BI96" s="1154">
        <v>7815</v>
      </c>
      <c r="BJ96" s="1247">
        <v>30.83</v>
      </c>
      <c r="BK96" s="1154">
        <v>44968</v>
      </c>
      <c r="BL96" s="1248">
        <v>177</v>
      </c>
      <c r="BN96" s="933" t="s">
        <v>557</v>
      </c>
      <c r="BO96" s="1579" t="s">
        <v>558</v>
      </c>
      <c r="BP96" s="1848">
        <v>0.99714285714285711</v>
      </c>
      <c r="BQ96" s="1853">
        <v>0.95332284374799303</v>
      </c>
      <c r="BR96" s="2268">
        <v>0.88400000000000001</v>
      </c>
      <c r="BS96" s="1849"/>
      <c r="BT96" s="1850">
        <v>2015</v>
      </c>
      <c r="BU96" s="1162">
        <f t="shared" si="9"/>
        <v>0.92600000000000005</v>
      </c>
      <c r="BV96" s="1163"/>
      <c r="BW96" s="2139">
        <v>0.78100000000000003</v>
      </c>
      <c r="BX96" s="1165">
        <v>0.72299999999999998</v>
      </c>
      <c r="BY96" s="1166">
        <v>1.0921000000000001</v>
      </c>
      <c r="BZ96" s="1585"/>
      <c r="CA96" s="1561" t="s">
        <v>559</v>
      </c>
      <c r="CB96" s="933" t="s">
        <v>769</v>
      </c>
      <c r="CC96" s="1154">
        <v>30998</v>
      </c>
      <c r="CD96" s="1154">
        <v>32013</v>
      </c>
      <c r="CE96" s="1154">
        <v>32565</v>
      </c>
      <c r="CF96" s="1252">
        <v>31858.666666666668</v>
      </c>
      <c r="CG96" s="1253">
        <v>0.77590000000000003</v>
      </c>
      <c r="CH96" s="1171"/>
      <c r="CI96" s="1254">
        <v>-706.33333333333212</v>
      </c>
      <c r="CJ96" s="1253">
        <v>-2.1700000000000001E-2</v>
      </c>
      <c r="CL96" s="1575" t="s">
        <v>559</v>
      </c>
      <c r="CM96" s="933" t="s">
        <v>769</v>
      </c>
      <c r="CN96" s="1873">
        <v>0.65640000000000009</v>
      </c>
      <c r="CO96" s="1874"/>
      <c r="CP96" s="1875">
        <v>7815</v>
      </c>
      <c r="CQ96" s="1888">
        <v>8232440</v>
      </c>
      <c r="CR96" s="1888">
        <v>0</v>
      </c>
      <c r="CS96" s="1890">
        <v>8232440</v>
      </c>
      <c r="CT96" s="1891">
        <v>1053.42</v>
      </c>
      <c r="CU96" s="1892"/>
      <c r="CV96" s="1893">
        <v>1247.4100000000001</v>
      </c>
      <c r="CW96" s="1894">
        <v>652.97</v>
      </c>
      <c r="CX96" s="1882">
        <v>0.84399999999999997</v>
      </c>
      <c r="CY96" s="1883"/>
      <c r="CZ96" s="1884">
        <v>0.88500000000000001</v>
      </c>
      <c r="DA96" s="1895">
        <v>1</v>
      </c>
      <c r="DB96" s="1886"/>
      <c r="DC96" s="1882">
        <v>1</v>
      </c>
      <c r="DX96" s="2159" t="s">
        <v>420</v>
      </c>
      <c r="DY96" s="2160" t="s">
        <v>72</v>
      </c>
      <c r="DZ96" s="2159" t="s">
        <v>8</v>
      </c>
      <c r="EA96" s="2161" t="s">
        <v>1444</v>
      </c>
      <c r="EB96" s="2162">
        <v>755</v>
      </c>
      <c r="EC96" s="2163"/>
      <c r="ED96" s="2164">
        <v>755</v>
      </c>
      <c r="EE96" s="2164"/>
      <c r="EF96" s="2163"/>
      <c r="EG96" s="2165">
        <v>1.2997744762167094E-2</v>
      </c>
      <c r="EH96" s="2163"/>
      <c r="EI96" s="2166">
        <v>0</v>
      </c>
      <c r="EJ96" s="2164"/>
      <c r="EK96" s="2164">
        <v>0</v>
      </c>
      <c r="EL96" s="2169"/>
      <c r="EM96" s="2167"/>
      <c r="EN96" s="2167"/>
      <c r="EO96" s="2168"/>
      <c r="ES96" s="2254" t="s">
        <v>535</v>
      </c>
      <c r="ET96" s="2255" t="s">
        <v>536</v>
      </c>
      <c r="EU96" s="2257">
        <v>4814484</v>
      </c>
    </row>
    <row r="97" spans="1:151" ht="15.75">
      <c r="A97" s="1220" t="s">
        <v>561</v>
      </c>
      <c r="B97" s="1221" t="s">
        <v>636</v>
      </c>
      <c r="C97" s="1117">
        <v>162743</v>
      </c>
      <c r="D97" s="1118">
        <v>178840</v>
      </c>
      <c r="E97" s="1222"/>
      <c r="F97" s="1222">
        <v>178840</v>
      </c>
      <c r="G97" s="1222"/>
      <c r="H97" s="1223">
        <v>178840</v>
      </c>
      <c r="K97" s="907" t="s">
        <v>561</v>
      </c>
      <c r="L97" s="908" t="s">
        <v>636</v>
      </c>
      <c r="M97" s="886">
        <v>122874155245</v>
      </c>
      <c r="N97" s="887">
        <v>349664144</v>
      </c>
      <c r="O97" s="888">
        <f t="shared" si="5"/>
        <v>122524491101</v>
      </c>
      <c r="P97" s="889">
        <v>2016</v>
      </c>
      <c r="Q97" s="882">
        <v>0.96060000000000001</v>
      </c>
      <c r="R97" s="891">
        <f t="shared" si="6"/>
        <v>127549959506</v>
      </c>
      <c r="S97" s="892">
        <f t="shared" si="7"/>
        <v>349664144</v>
      </c>
      <c r="T97" s="893">
        <v>3447570780</v>
      </c>
      <c r="U97" s="893">
        <v>17721511854</v>
      </c>
      <c r="V97" s="891">
        <f t="shared" si="8"/>
        <v>149068706284</v>
      </c>
      <c r="X97" s="1561" t="s">
        <v>561</v>
      </c>
      <c r="Y97" s="1562" t="s">
        <v>636</v>
      </c>
      <c r="Z97" s="1807">
        <v>149068706284</v>
      </c>
      <c r="AA97" s="1247">
        <v>986834835.60008001</v>
      </c>
      <c r="AB97" s="1802">
        <v>159304632</v>
      </c>
      <c r="AC97" s="1802">
        <v>2796453</v>
      </c>
      <c r="AD97" s="1808">
        <v>1148935920.60008</v>
      </c>
      <c r="AE97" s="1809">
        <v>178840</v>
      </c>
      <c r="AF97" s="1810">
        <v>6424</v>
      </c>
      <c r="AG97" s="1811">
        <v>1.0517000000000001</v>
      </c>
      <c r="AI97" s="1561" t="s">
        <v>561</v>
      </c>
      <c r="AJ97" s="933" t="s">
        <v>636</v>
      </c>
      <c r="AK97" s="1132">
        <v>1148935920.60008</v>
      </c>
      <c r="AL97" s="1133">
        <v>178840</v>
      </c>
      <c r="AM97" s="1242">
        <v>6424</v>
      </c>
      <c r="AN97" s="1236">
        <v>1.0517000000000001</v>
      </c>
      <c r="AO97" s="1234">
        <v>7.6886999999999999</v>
      </c>
      <c r="AP97" s="1235">
        <v>1.2827</v>
      </c>
      <c r="AQ97" s="1236">
        <v>1.831</v>
      </c>
      <c r="AR97" s="1237" t="s">
        <v>4</v>
      </c>
      <c r="AS97" s="1272" t="s">
        <v>4</v>
      </c>
      <c r="AT97" s="1261" t="s">
        <v>4</v>
      </c>
      <c r="AU97" s="1240">
        <v>0</v>
      </c>
      <c r="AV97" s="1241" t="s">
        <v>4</v>
      </c>
      <c r="AW97" s="1242">
        <v>0</v>
      </c>
      <c r="BB97" s="1561" t="s">
        <v>561</v>
      </c>
      <c r="BC97" s="1562" t="s">
        <v>770</v>
      </c>
      <c r="BD97" s="1149">
        <v>149068706284</v>
      </c>
      <c r="BE97" s="1150">
        <v>835.22</v>
      </c>
      <c r="BF97" s="1245">
        <v>178478373</v>
      </c>
      <c r="BG97" s="1246">
        <v>7.6886999999999999</v>
      </c>
      <c r="BH97" s="1153"/>
      <c r="BI97" s="1154">
        <v>178840</v>
      </c>
      <c r="BJ97" s="1247">
        <v>214.12</v>
      </c>
      <c r="BK97" s="1154">
        <v>1030326</v>
      </c>
      <c r="BL97" s="1248">
        <v>1234</v>
      </c>
      <c r="BN97" s="933" t="s">
        <v>559</v>
      </c>
      <c r="BO97" s="1579" t="s">
        <v>560</v>
      </c>
      <c r="BP97" s="1848">
        <v>1.2</v>
      </c>
      <c r="BQ97" s="1848">
        <v>1.0261307692307693</v>
      </c>
      <c r="BR97" s="2268">
        <v>0.97870000000000001</v>
      </c>
      <c r="BS97" s="1849"/>
      <c r="BT97" s="1850">
        <v>2016</v>
      </c>
      <c r="BU97" s="1162">
        <f t="shared" si="9"/>
        <v>1.0314000000000001</v>
      </c>
      <c r="BV97" s="1163"/>
      <c r="BW97" s="2139">
        <v>0.89</v>
      </c>
      <c r="BX97" s="1165">
        <v>0.88500000000000001</v>
      </c>
      <c r="BY97" s="1166">
        <v>1.3369</v>
      </c>
      <c r="BZ97" s="1585"/>
      <c r="CA97" s="1561" t="s">
        <v>561</v>
      </c>
      <c r="CB97" s="933" t="s">
        <v>770</v>
      </c>
      <c r="CC97" s="1154">
        <v>50656</v>
      </c>
      <c r="CD97" s="1154">
        <v>53288</v>
      </c>
      <c r="CE97" s="1154">
        <v>54063</v>
      </c>
      <c r="CF97" s="1252">
        <v>52669</v>
      </c>
      <c r="CG97" s="1253">
        <v>1.2827</v>
      </c>
      <c r="CH97" s="1171"/>
      <c r="CI97" s="1254">
        <v>-1394</v>
      </c>
      <c r="CJ97" s="1253">
        <v>-2.58E-2</v>
      </c>
      <c r="CL97" s="1575" t="s">
        <v>561</v>
      </c>
      <c r="CM97" s="933" t="s">
        <v>770</v>
      </c>
      <c r="CN97" s="1873" t="s">
        <v>4</v>
      </c>
      <c r="CO97" s="1874"/>
      <c r="CP97" s="1875">
        <v>178840</v>
      </c>
      <c r="CQ97" s="1888">
        <v>407871457</v>
      </c>
      <c r="CR97" s="1888">
        <v>0</v>
      </c>
      <c r="CS97" s="1890">
        <v>407871457</v>
      </c>
      <c r="CT97" s="1891">
        <v>2280.65</v>
      </c>
      <c r="CU97" s="1892"/>
      <c r="CV97" s="1893" t="s">
        <v>4</v>
      </c>
      <c r="CW97" s="1894" t="s">
        <v>4</v>
      </c>
      <c r="CX97" s="1882" t="s">
        <v>4</v>
      </c>
      <c r="CY97" s="1883"/>
      <c r="CZ97" s="1884">
        <v>0.59099999999999997</v>
      </c>
      <c r="DA97" s="1895" t="s">
        <v>4</v>
      </c>
      <c r="DB97" s="1886"/>
      <c r="DC97" s="1882" t="s">
        <v>4</v>
      </c>
      <c r="DX97" s="2159" t="s">
        <v>420</v>
      </c>
      <c r="DY97" s="2160" t="s">
        <v>76</v>
      </c>
      <c r="DZ97" s="2159" t="s">
        <v>8</v>
      </c>
      <c r="EA97" s="2161" t="s">
        <v>1445</v>
      </c>
      <c r="EB97" s="2162">
        <v>470</v>
      </c>
      <c r="EC97" s="2163"/>
      <c r="ED97" s="2164">
        <v>470</v>
      </c>
      <c r="EE97" s="2193"/>
      <c r="EF97" s="2163"/>
      <c r="EG97" s="2165">
        <v>8.0913113088987212E-3</v>
      </c>
      <c r="EH97" s="2163"/>
      <c r="EI97" s="2166">
        <v>0</v>
      </c>
      <c r="EJ97" s="2164"/>
      <c r="EK97" s="2164">
        <v>0</v>
      </c>
      <c r="EL97" s="2169"/>
      <c r="EM97" s="2167"/>
      <c r="EN97" s="2167"/>
      <c r="EO97" s="2168"/>
      <c r="ES97" s="2254" t="s">
        <v>537</v>
      </c>
      <c r="ET97" s="2255" t="s">
        <v>205</v>
      </c>
      <c r="EU97" s="2257">
        <v>4776469</v>
      </c>
    </row>
    <row r="98" spans="1:151" ht="15.75">
      <c r="A98" s="1220" t="s">
        <v>637</v>
      </c>
      <c r="B98" s="1221" t="s">
        <v>638</v>
      </c>
      <c r="C98" s="1117">
        <v>1897</v>
      </c>
      <c r="D98" s="1118">
        <v>2049</v>
      </c>
      <c r="E98" s="1222"/>
      <c r="F98" s="1222">
        <v>2049</v>
      </c>
      <c r="G98" s="1222"/>
      <c r="H98" s="1223">
        <v>2049</v>
      </c>
      <c r="K98" s="907" t="s">
        <v>637</v>
      </c>
      <c r="L98" s="908" t="s">
        <v>638</v>
      </c>
      <c r="M98" s="886">
        <v>2080803405</v>
      </c>
      <c r="N98" s="887">
        <v>77878532</v>
      </c>
      <c r="O98" s="888">
        <f t="shared" si="5"/>
        <v>2002924873</v>
      </c>
      <c r="P98" s="889">
        <v>2017</v>
      </c>
      <c r="Q98" s="882">
        <v>1.0293999999999999</v>
      </c>
      <c r="R98" s="891">
        <f t="shared" si="6"/>
        <v>1945720685</v>
      </c>
      <c r="S98" s="892">
        <f t="shared" si="7"/>
        <v>77878532</v>
      </c>
      <c r="T98" s="893">
        <v>61185878</v>
      </c>
      <c r="U98" s="893">
        <v>262334585</v>
      </c>
      <c r="V98" s="891">
        <f t="shared" si="8"/>
        <v>2347119680</v>
      </c>
      <c r="X98" s="1561" t="s">
        <v>637</v>
      </c>
      <c r="Y98" s="1562" t="s">
        <v>638</v>
      </c>
      <c r="Z98" s="1807">
        <v>2347119680</v>
      </c>
      <c r="AA98" s="1247">
        <v>15537932.2816</v>
      </c>
      <c r="AB98" s="1802">
        <v>3099558</v>
      </c>
      <c r="AC98" s="1802">
        <v>64980</v>
      </c>
      <c r="AD98" s="1808">
        <v>18702470.281599998</v>
      </c>
      <c r="AE98" s="1809">
        <v>2049</v>
      </c>
      <c r="AF98" s="1810">
        <v>9128</v>
      </c>
      <c r="AG98" s="1811">
        <v>1.4944</v>
      </c>
      <c r="AI98" s="1561" t="s">
        <v>637</v>
      </c>
      <c r="AJ98" s="933" t="s">
        <v>638</v>
      </c>
      <c r="AK98" s="1132">
        <v>18702470.281599998</v>
      </c>
      <c r="AL98" s="1133">
        <v>2049</v>
      </c>
      <c r="AM98" s="1242">
        <v>9128</v>
      </c>
      <c r="AN98" s="1236">
        <v>1.4944</v>
      </c>
      <c r="AO98" s="1234">
        <v>0.23599999999999999</v>
      </c>
      <c r="AP98" s="1235">
        <v>0.69189999999999996</v>
      </c>
      <c r="AQ98" s="1236">
        <v>0.96739999999999993</v>
      </c>
      <c r="AR98" s="1237">
        <v>0.96739999999999993</v>
      </c>
      <c r="AS98" s="1272">
        <v>1838.43</v>
      </c>
      <c r="AT98" s="1261">
        <v>61.950000000000045</v>
      </c>
      <c r="AU98" s="1240">
        <v>126936</v>
      </c>
      <c r="AV98" s="1241">
        <v>1</v>
      </c>
      <c r="AW98" s="1242">
        <v>126936</v>
      </c>
      <c r="BB98" s="1561" t="s">
        <v>637</v>
      </c>
      <c r="BC98" s="1562" t="s">
        <v>771</v>
      </c>
      <c r="BD98" s="1149">
        <v>2347119680</v>
      </c>
      <c r="BE98" s="1150">
        <v>428.46</v>
      </c>
      <c r="BF98" s="1245">
        <v>5478037</v>
      </c>
      <c r="BG98" s="1246">
        <v>0.23599999999999999</v>
      </c>
      <c r="BH98" s="1153"/>
      <c r="BI98" s="1154">
        <v>2049</v>
      </c>
      <c r="BJ98" s="1247">
        <v>4.78</v>
      </c>
      <c r="BK98" s="1154">
        <v>20244</v>
      </c>
      <c r="BL98" s="1248">
        <v>47</v>
      </c>
      <c r="BN98" s="933" t="s">
        <v>561</v>
      </c>
      <c r="BO98" s="1579" t="s">
        <v>636</v>
      </c>
      <c r="BP98" s="1848">
        <v>1.0044148968678379</v>
      </c>
      <c r="BQ98" s="1848">
        <v>0.99572390165887925</v>
      </c>
      <c r="BR98" s="2268">
        <v>0.94299999999999995</v>
      </c>
      <c r="BS98" s="1849"/>
      <c r="BT98" s="1850">
        <v>2016</v>
      </c>
      <c r="BU98" s="1162">
        <f t="shared" si="9"/>
        <v>0.9708</v>
      </c>
      <c r="BV98" s="1163"/>
      <c r="BW98" s="2139">
        <v>0.61499999999999999</v>
      </c>
      <c r="BX98" s="1165">
        <v>0.59099999999999997</v>
      </c>
      <c r="BY98" s="1166">
        <v>0.89270000000000005</v>
      </c>
      <c r="BZ98" s="1585"/>
      <c r="CA98" s="1561" t="s">
        <v>637</v>
      </c>
      <c r="CB98" s="933" t="s">
        <v>771</v>
      </c>
      <c r="CC98" s="1154">
        <v>27777</v>
      </c>
      <c r="CD98" s="1154">
        <v>28261</v>
      </c>
      <c r="CE98" s="1154">
        <v>29190</v>
      </c>
      <c r="CF98" s="1252">
        <v>28409.333333333332</v>
      </c>
      <c r="CG98" s="1253">
        <v>0.69189999999999996</v>
      </c>
      <c r="CH98" s="1171"/>
      <c r="CI98" s="1254">
        <v>-780.66666666666788</v>
      </c>
      <c r="CJ98" s="1253">
        <v>-2.6700000000000002E-2</v>
      </c>
      <c r="CL98" s="1575" t="s">
        <v>637</v>
      </c>
      <c r="CM98" s="933" t="s">
        <v>771</v>
      </c>
      <c r="CN98" s="1873">
        <v>0.96739999999999993</v>
      </c>
      <c r="CO98" s="1874"/>
      <c r="CP98" s="1875">
        <v>2049</v>
      </c>
      <c r="CQ98" s="1888">
        <v>4958073</v>
      </c>
      <c r="CR98" s="1888">
        <v>0</v>
      </c>
      <c r="CS98" s="1890">
        <v>4958073</v>
      </c>
      <c r="CT98" s="1891">
        <v>2419.75</v>
      </c>
      <c r="CU98" s="1892"/>
      <c r="CV98" s="1893">
        <v>1838.43</v>
      </c>
      <c r="CW98" s="1894">
        <v>61.950000000000045</v>
      </c>
      <c r="CX98" s="1882">
        <v>1</v>
      </c>
      <c r="CY98" s="1883"/>
      <c r="CZ98" s="1884">
        <v>0.78200000000000003</v>
      </c>
      <c r="DA98" s="1895">
        <v>1</v>
      </c>
      <c r="DB98" s="1886"/>
      <c r="DC98" s="1882">
        <v>1</v>
      </c>
      <c r="DX98" s="2159" t="s">
        <v>420</v>
      </c>
      <c r="DY98" s="2160" t="s">
        <v>78</v>
      </c>
      <c r="DZ98" s="2159" t="s">
        <v>8</v>
      </c>
      <c r="EA98" s="2161" t="s">
        <v>1446</v>
      </c>
      <c r="EB98" s="2162">
        <v>823</v>
      </c>
      <c r="EC98" s="2163"/>
      <c r="ED98" s="2164">
        <v>823</v>
      </c>
      <c r="EE98" s="2164"/>
      <c r="EF98" s="2163"/>
      <c r="EG98" s="2165">
        <v>1.4168402568560952E-2</v>
      </c>
      <c r="EH98" s="2163"/>
      <c r="EI98" s="2166">
        <v>0</v>
      </c>
      <c r="EJ98" s="2164"/>
      <c r="EK98" s="2164">
        <v>0</v>
      </c>
      <c r="EL98" s="2169"/>
      <c r="EM98" s="2167"/>
      <c r="EN98" s="2167"/>
      <c r="EO98" s="2168"/>
      <c r="ES98" s="2254" t="s">
        <v>539</v>
      </c>
      <c r="ET98" s="2255" t="s">
        <v>540</v>
      </c>
      <c r="EU98" s="2257">
        <v>3380889</v>
      </c>
    </row>
    <row r="99" spans="1:151" ht="15.75">
      <c r="A99" s="1220" t="s">
        <v>639</v>
      </c>
      <c r="B99" s="1221" t="s">
        <v>640</v>
      </c>
      <c r="C99" s="1117">
        <v>1344</v>
      </c>
      <c r="D99" s="1118">
        <v>1344</v>
      </c>
      <c r="E99" s="1222"/>
      <c r="F99" s="1222">
        <v>1344</v>
      </c>
      <c r="G99" s="1222"/>
      <c r="H99" s="1223">
        <v>1344</v>
      </c>
      <c r="K99" s="907" t="s">
        <v>639</v>
      </c>
      <c r="L99" s="908" t="s">
        <v>640</v>
      </c>
      <c r="M99" s="886">
        <v>692233709</v>
      </c>
      <c r="N99" s="887">
        <v>111766310</v>
      </c>
      <c r="O99" s="888">
        <f t="shared" si="5"/>
        <v>580467399</v>
      </c>
      <c r="P99" s="889">
        <v>2013</v>
      </c>
      <c r="Q99" s="882">
        <v>1.02</v>
      </c>
      <c r="R99" s="891">
        <f t="shared" si="6"/>
        <v>569085685</v>
      </c>
      <c r="S99" s="892">
        <f t="shared" si="7"/>
        <v>111766310</v>
      </c>
      <c r="T99" s="893">
        <v>60297488</v>
      </c>
      <c r="U99" s="893">
        <v>170819604</v>
      </c>
      <c r="V99" s="891">
        <f t="shared" si="8"/>
        <v>911969087</v>
      </c>
      <c r="X99" s="1561" t="s">
        <v>639</v>
      </c>
      <c r="Y99" s="1562" t="s">
        <v>640</v>
      </c>
      <c r="Z99" s="1807">
        <v>911969087</v>
      </c>
      <c r="AA99" s="1247">
        <v>6037235.3559400002</v>
      </c>
      <c r="AB99" s="1802">
        <v>2089254</v>
      </c>
      <c r="AC99" s="1802">
        <v>72801</v>
      </c>
      <c r="AD99" s="1808">
        <v>8199290.3559400002</v>
      </c>
      <c r="AE99" s="1809">
        <v>1344</v>
      </c>
      <c r="AF99" s="1810">
        <v>6101</v>
      </c>
      <c r="AG99" s="1811">
        <v>0.99890000000000001</v>
      </c>
      <c r="AI99" s="1561" t="s">
        <v>639</v>
      </c>
      <c r="AJ99" s="933" t="s">
        <v>640</v>
      </c>
      <c r="AK99" s="1132">
        <v>8199290.3559400002</v>
      </c>
      <c r="AL99" s="1133">
        <v>1344</v>
      </c>
      <c r="AM99" s="1242">
        <v>6101</v>
      </c>
      <c r="AN99" s="1236">
        <v>0.99890000000000001</v>
      </c>
      <c r="AO99" s="1234">
        <v>0.1129</v>
      </c>
      <c r="AP99" s="1235">
        <v>0.80020000000000002</v>
      </c>
      <c r="AQ99" s="1236">
        <v>0.81100000000000005</v>
      </c>
      <c r="AR99" s="1237">
        <v>0.81100000000000005</v>
      </c>
      <c r="AS99" s="1272">
        <v>1541.21</v>
      </c>
      <c r="AT99" s="1261">
        <v>359.17000000000007</v>
      </c>
      <c r="AU99" s="1240">
        <v>482724</v>
      </c>
      <c r="AV99" s="1241">
        <v>1</v>
      </c>
      <c r="AW99" s="1242">
        <v>482724</v>
      </c>
      <c r="BB99" s="1561" t="s">
        <v>639</v>
      </c>
      <c r="BC99" s="1562" t="s">
        <v>772</v>
      </c>
      <c r="BD99" s="1149">
        <v>911969087</v>
      </c>
      <c r="BE99" s="1150">
        <v>348.13</v>
      </c>
      <c r="BF99" s="1245">
        <v>2619622</v>
      </c>
      <c r="BG99" s="1246">
        <v>0.1129</v>
      </c>
      <c r="BH99" s="1153"/>
      <c r="BI99" s="1154">
        <v>1344</v>
      </c>
      <c r="BJ99" s="1247">
        <v>3.86</v>
      </c>
      <c r="BK99" s="1154">
        <v>12394</v>
      </c>
      <c r="BL99" s="1248">
        <v>36</v>
      </c>
      <c r="BN99" s="933" t="s">
        <v>637</v>
      </c>
      <c r="BO99" s="1579" t="s">
        <v>638</v>
      </c>
      <c r="BP99" s="1848">
        <v>1.1371066666666667</v>
      </c>
      <c r="BQ99" s="1848">
        <v>1.2332535778985507</v>
      </c>
      <c r="BR99" s="2266">
        <v>1.0293999999999999</v>
      </c>
      <c r="BS99" s="1849"/>
      <c r="BT99" s="2267">
        <v>2017</v>
      </c>
      <c r="BU99" s="1162">
        <f t="shared" si="9"/>
        <v>1.1153</v>
      </c>
      <c r="BV99" s="1163"/>
      <c r="BW99" s="2139">
        <v>0.76</v>
      </c>
      <c r="BX99" s="1165">
        <v>0.78200000000000003</v>
      </c>
      <c r="BY99" s="1166">
        <v>1.1813</v>
      </c>
      <c r="BZ99" s="1585"/>
      <c r="CA99" s="1561" t="s">
        <v>639</v>
      </c>
      <c r="CB99" s="933" t="s">
        <v>772</v>
      </c>
      <c r="CC99" s="1154">
        <v>31821</v>
      </c>
      <c r="CD99" s="1154">
        <v>32851</v>
      </c>
      <c r="CE99" s="1154">
        <v>33901</v>
      </c>
      <c r="CF99" s="1252">
        <v>32857.666666666664</v>
      </c>
      <c r="CG99" s="1253">
        <v>0.80020000000000002</v>
      </c>
      <c r="CH99" s="1171"/>
      <c r="CI99" s="1254">
        <v>-1043.3333333333358</v>
      </c>
      <c r="CJ99" s="1253">
        <v>-3.0800000000000001E-2</v>
      </c>
      <c r="CL99" s="1575" t="s">
        <v>639</v>
      </c>
      <c r="CM99" s="933" t="s">
        <v>772</v>
      </c>
      <c r="CN99" s="1873">
        <v>0.81100000000000005</v>
      </c>
      <c r="CO99" s="1874"/>
      <c r="CP99" s="1875">
        <v>1344</v>
      </c>
      <c r="CQ99" s="1888">
        <v>1603000</v>
      </c>
      <c r="CR99" s="1888">
        <v>0</v>
      </c>
      <c r="CS99" s="1890">
        <v>1603000</v>
      </c>
      <c r="CT99" s="1891">
        <v>1192.71</v>
      </c>
      <c r="CU99" s="1892"/>
      <c r="CV99" s="1893">
        <v>1541.21</v>
      </c>
      <c r="CW99" s="1894">
        <v>359.17000000000007</v>
      </c>
      <c r="CX99" s="1882">
        <v>0.77400000000000002</v>
      </c>
      <c r="CY99" s="1883"/>
      <c r="CZ99" s="1884">
        <v>0.872</v>
      </c>
      <c r="DA99" s="1895">
        <v>1</v>
      </c>
      <c r="DB99" s="1886"/>
      <c r="DC99" s="1882">
        <v>1</v>
      </c>
      <c r="DX99" s="2190" t="s">
        <v>420</v>
      </c>
      <c r="DY99" s="2171" t="s">
        <v>677</v>
      </c>
      <c r="DZ99" s="2170" t="s">
        <v>8</v>
      </c>
      <c r="EA99" s="2172" t="s">
        <v>1447</v>
      </c>
      <c r="EB99" s="2162">
        <v>550</v>
      </c>
      <c r="EC99" s="2173"/>
      <c r="ED99" s="2174">
        <v>550</v>
      </c>
      <c r="EE99" s="2174"/>
      <c r="EF99" s="2173"/>
      <c r="EG99" s="2175">
        <v>9.4685557870091419E-3</v>
      </c>
      <c r="EH99" s="2173"/>
      <c r="EI99" s="2166">
        <v>0</v>
      </c>
      <c r="EJ99" s="2174"/>
      <c r="EK99" s="2174">
        <v>0</v>
      </c>
      <c r="EL99" s="2176"/>
      <c r="EM99" s="2177"/>
      <c r="EN99" s="2177"/>
      <c r="EO99" s="2178"/>
      <c r="ES99" s="2254" t="s">
        <v>541</v>
      </c>
      <c r="ET99" s="2255" t="s">
        <v>542</v>
      </c>
      <c r="EU99" s="2257">
        <v>4362573</v>
      </c>
    </row>
    <row r="100" spans="1:151" ht="15.75">
      <c r="A100" s="1220" t="s">
        <v>641</v>
      </c>
      <c r="B100" s="1221" t="s">
        <v>642</v>
      </c>
      <c r="C100" s="1117">
        <v>4694</v>
      </c>
      <c r="D100" s="1118">
        <v>4884</v>
      </c>
      <c r="E100" s="1222"/>
      <c r="F100" s="1222">
        <v>4884</v>
      </c>
      <c r="G100" s="1222"/>
      <c r="H100" s="1223">
        <v>4884</v>
      </c>
      <c r="K100" s="907" t="s">
        <v>641</v>
      </c>
      <c r="L100" s="908" t="s">
        <v>642</v>
      </c>
      <c r="M100" s="886">
        <v>8445945918</v>
      </c>
      <c r="N100" s="887">
        <v>462249083</v>
      </c>
      <c r="O100" s="888">
        <f t="shared" si="5"/>
        <v>7983696835</v>
      </c>
      <c r="P100" s="889">
        <v>2014</v>
      </c>
      <c r="Q100" s="882">
        <v>1.0043</v>
      </c>
      <c r="R100" s="891">
        <f t="shared" si="6"/>
        <v>7949513925</v>
      </c>
      <c r="S100" s="892">
        <f t="shared" si="7"/>
        <v>462249083</v>
      </c>
      <c r="T100" s="893">
        <v>104256450</v>
      </c>
      <c r="U100" s="893">
        <v>614468945</v>
      </c>
      <c r="V100" s="891">
        <f t="shared" si="8"/>
        <v>9130488403</v>
      </c>
      <c r="X100" s="1561" t="s">
        <v>641</v>
      </c>
      <c r="Y100" s="1562" t="s">
        <v>642</v>
      </c>
      <c r="Z100" s="1807">
        <v>9130488403</v>
      </c>
      <c r="AA100" s="1247">
        <v>60443833.227860004</v>
      </c>
      <c r="AB100" s="1802">
        <v>11548101</v>
      </c>
      <c r="AC100" s="1802">
        <v>338720</v>
      </c>
      <c r="AD100" s="1808">
        <v>72330654.227860004</v>
      </c>
      <c r="AE100" s="1809">
        <v>4884</v>
      </c>
      <c r="AF100" s="1810">
        <v>14810</v>
      </c>
      <c r="AG100" s="1811">
        <v>2.4247000000000001</v>
      </c>
      <c r="AI100" s="1561" t="s">
        <v>641</v>
      </c>
      <c r="AJ100" s="933" t="s">
        <v>642</v>
      </c>
      <c r="AK100" s="1132">
        <v>72330654.227860004</v>
      </c>
      <c r="AL100" s="1133">
        <v>4884</v>
      </c>
      <c r="AM100" s="1242">
        <v>14810</v>
      </c>
      <c r="AN100" s="1236">
        <v>2.4247000000000001</v>
      </c>
      <c r="AO100" s="1234">
        <v>1.2584</v>
      </c>
      <c r="AP100" s="1235">
        <v>0.81130000000000002</v>
      </c>
      <c r="AQ100" s="1236">
        <v>1.5013999999999998</v>
      </c>
      <c r="AR100" s="1237" t="s">
        <v>4</v>
      </c>
      <c r="AS100" s="1272" t="s">
        <v>4</v>
      </c>
      <c r="AT100" s="1261" t="s">
        <v>4</v>
      </c>
      <c r="AU100" s="1240">
        <v>0</v>
      </c>
      <c r="AV100" s="1241" t="s">
        <v>4</v>
      </c>
      <c r="AW100" s="1242">
        <v>0</v>
      </c>
      <c r="BB100" s="1561" t="s">
        <v>641</v>
      </c>
      <c r="BC100" s="1562" t="s">
        <v>773</v>
      </c>
      <c r="BD100" s="1149">
        <v>9130488403</v>
      </c>
      <c r="BE100" s="1150">
        <v>312.56</v>
      </c>
      <c r="BF100" s="1245">
        <v>29211954</v>
      </c>
      <c r="BG100" s="1246">
        <v>1.2584</v>
      </c>
      <c r="BH100" s="1153"/>
      <c r="BI100" s="1154">
        <v>4884</v>
      </c>
      <c r="BJ100" s="1247">
        <v>15.63</v>
      </c>
      <c r="BK100" s="1154">
        <v>55191</v>
      </c>
      <c r="BL100" s="1248">
        <v>177</v>
      </c>
      <c r="BN100" s="933" t="s">
        <v>639</v>
      </c>
      <c r="BO100" s="1579" t="s">
        <v>640</v>
      </c>
      <c r="BP100" s="1848">
        <v>1</v>
      </c>
      <c r="BQ100" s="1848">
        <v>1.015068493150685</v>
      </c>
      <c r="BR100" s="2268">
        <v>1.0299</v>
      </c>
      <c r="BS100" s="1849"/>
      <c r="BT100" s="1850">
        <v>2013</v>
      </c>
      <c r="BU100" s="1162">
        <f t="shared" si="9"/>
        <v>1.02</v>
      </c>
      <c r="BV100" s="1163"/>
      <c r="BW100" s="2139">
        <v>0.85499999999999998</v>
      </c>
      <c r="BX100" s="1165">
        <v>0.872</v>
      </c>
      <c r="BY100" s="1166">
        <v>1.3171999999999999</v>
      </c>
      <c r="BZ100" s="1585"/>
      <c r="CA100" s="1561" t="s">
        <v>641</v>
      </c>
      <c r="CB100" s="933" t="s">
        <v>773</v>
      </c>
      <c r="CC100" s="1154">
        <v>32194</v>
      </c>
      <c r="CD100" s="1154">
        <v>33674</v>
      </c>
      <c r="CE100" s="1154">
        <v>34069</v>
      </c>
      <c r="CF100" s="1252">
        <v>33312.333333333336</v>
      </c>
      <c r="CG100" s="1253">
        <v>0.81130000000000002</v>
      </c>
      <c r="CH100" s="1171"/>
      <c r="CI100" s="1254">
        <v>-756.66666666666424</v>
      </c>
      <c r="CJ100" s="1253">
        <v>-2.2200000000000001E-2</v>
      </c>
      <c r="CL100" s="1575" t="s">
        <v>641</v>
      </c>
      <c r="CM100" s="933" t="s">
        <v>773</v>
      </c>
      <c r="CN100" s="1873" t="s">
        <v>4</v>
      </c>
      <c r="CO100" s="1874"/>
      <c r="CP100" s="1875">
        <v>4884</v>
      </c>
      <c r="CQ100" s="1888">
        <v>12713223</v>
      </c>
      <c r="CR100" s="1888">
        <v>0</v>
      </c>
      <c r="CS100" s="1890">
        <v>12713223</v>
      </c>
      <c r="CT100" s="1891">
        <v>2603.04</v>
      </c>
      <c r="CU100" s="1892"/>
      <c r="CV100" s="1893" t="s">
        <v>4</v>
      </c>
      <c r="CW100" s="1894" t="s">
        <v>4</v>
      </c>
      <c r="CX100" s="1882" t="s">
        <v>4</v>
      </c>
      <c r="CY100" s="1883"/>
      <c r="CZ100" s="1884">
        <v>0.35499999999999998</v>
      </c>
      <c r="DA100" s="1895" t="s">
        <v>4</v>
      </c>
      <c r="DB100" s="1886"/>
      <c r="DC100" s="1882" t="s">
        <v>4</v>
      </c>
      <c r="DX100" s="2159" t="s">
        <v>420</v>
      </c>
      <c r="DY100" s="2160" t="s">
        <v>1110</v>
      </c>
      <c r="DZ100" s="2159" t="s">
        <v>8</v>
      </c>
      <c r="EA100" s="2161" t="s">
        <v>1448</v>
      </c>
      <c r="EB100" s="2162">
        <v>978</v>
      </c>
      <c r="EC100" s="2163"/>
      <c r="ED100" s="2164">
        <v>978</v>
      </c>
      <c r="EE100" s="2164"/>
      <c r="EF100" s="2163"/>
      <c r="EG100" s="2165">
        <v>1.6836813744899891E-2</v>
      </c>
      <c r="EH100" s="2163"/>
      <c r="EI100" s="2166">
        <v>0</v>
      </c>
      <c r="EJ100" s="2164"/>
      <c r="EK100" s="2164">
        <v>0</v>
      </c>
      <c r="EL100" s="2164"/>
      <c r="EM100" s="2167"/>
      <c r="EN100" s="2167"/>
      <c r="EO100" s="2168"/>
      <c r="ES100" s="2254" t="s">
        <v>149</v>
      </c>
      <c r="ET100" s="2255" t="s">
        <v>150</v>
      </c>
      <c r="EU100" s="2257">
        <v>1621066</v>
      </c>
    </row>
    <row r="101" spans="1:151" ht="15.75">
      <c r="A101" s="1220" t="s">
        <v>643</v>
      </c>
      <c r="B101" s="1221" t="s">
        <v>644</v>
      </c>
      <c r="C101" s="1117">
        <v>18565</v>
      </c>
      <c r="D101" s="1118">
        <v>19650</v>
      </c>
      <c r="E101" s="1222"/>
      <c r="F101" s="1222">
        <v>19650</v>
      </c>
      <c r="G101" s="1222"/>
      <c r="H101" s="1223">
        <v>19650</v>
      </c>
      <c r="K101" s="907" t="s">
        <v>643</v>
      </c>
      <c r="L101" s="908" t="s">
        <v>644</v>
      </c>
      <c r="M101" s="886">
        <v>5979489615</v>
      </c>
      <c r="N101" s="887">
        <v>280347763</v>
      </c>
      <c r="O101" s="888">
        <f t="shared" si="5"/>
        <v>5699141852</v>
      </c>
      <c r="P101" s="889">
        <v>2011</v>
      </c>
      <c r="Q101" s="882">
        <v>0.99370000000000003</v>
      </c>
      <c r="R101" s="891">
        <f t="shared" si="6"/>
        <v>5735274079</v>
      </c>
      <c r="S101" s="892">
        <f t="shared" si="7"/>
        <v>280347763</v>
      </c>
      <c r="T101" s="893">
        <v>723602773</v>
      </c>
      <c r="U101" s="893">
        <v>1592663478</v>
      </c>
      <c r="V101" s="891">
        <f t="shared" si="8"/>
        <v>8331888093</v>
      </c>
      <c r="X101" s="1561" t="s">
        <v>643</v>
      </c>
      <c r="Y101" s="1562" t="s">
        <v>644</v>
      </c>
      <c r="Z101" s="1807">
        <v>8331888093</v>
      </c>
      <c r="AA101" s="1247">
        <v>55157099.175659999</v>
      </c>
      <c r="AB101" s="1802">
        <v>20559300</v>
      </c>
      <c r="AC101" s="1802">
        <v>605560</v>
      </c>
      <c r="AD101" s="1808">
        <v>76321959.175659999</v>
      </c>
      <c r="AE101" s="1809">
        <v>19650</v>
      </c>
      <c r="AF101" s="1810">
        <v>3884</v>
      </c>
      <c r="AG101" s="1811">
        <v>0.63590000000000002</v>
      </c>
      <c r="AI101" s="1561" t="s">
        <v>643</v>
      </c>
      <c r="AJ101" s="933" t="s">
        <v>644</v>
      </c>
      <c r="AK101" s="1132">
        <v>76321959.175659999</v>
      </c>
      <c r="AL101" s="1133">
        <v>19650</v>
      </c>
      <c r="AM101" s="1242">
        <v>3884</v>
      </c>
      <c r="AN101" s="1236">
        <v>0.63590000000000002</v>
      </c>
      <c r="AO101" s="1234">
        <v>0.64900000000000002</v>
      </c>
      <c r="AP101" s="1235">
        <v>0.88200000000000001</v>
      </c>
      <c r="AQ101" s="1236">
        <v>0.76029999999999998</v>
      </c>
      <c r="AR101" s="1237">
        <v>0.76029999999999998</v>
      </c>
      <c r="AS101" s="1272">
        <v>1444.86</v>
      </c>
      <c r="AT101" s="1261">
        <v>455.52000000000021</v>
      </c>
      <c r="AU101" s="1240">
        <v>8950968</v>
      </c>
      <c r="AV101" s="1241">
        <v>0.71499999999999997</v>
      </c>
      <c r="AW101" s="1242">
        <v>6399942</v>
      </c>
      <c r="BB101" s="1561" t="s">
        <v>643</v>
      </c>
      <c r="BC101" s="1562" t="s">
        <v>774</v>
      </c>
      <c r="BD101" s="1149">
        <v>8331888093</v>
      </c>
      <c r="BE101" s="1150">
        <v>553.09</v>
      </c>
      <c r="BF101" s="1245">
        <v>15064254</v>
      </c>
      <c r="BG101" s="1246">
        <v>0.64900000000000002</v>
      </c>
      <c r="BH101" s="1153"/>
      <c r="BI101" s="1154">
        <v>19650</v>
      </c>
      <c r="BJ101" s="1247">
        <v>35.53</v>
      </c>
      <c r="BK101" s="1154">
        <v>125126</v>
      </c>
      <c r="BL101" s="1248">
        <v>226</v>
      </c>
      <c r="BN101" s="933" t="s">
        <v>641</v>
      </c>
      <c r="BO101" s="1579" t="s">
        <v>642</v>
      </c>
      <c r="BP101" s="1853">
        <v>0.99697117071045938</v>
      </c>
      <c r="BQ101" s="1848">
        <v>0.9936491935483871</v>
      </c>
      <c r="BR101" s="2268">
        <v>1.0139</v>
      </c>
      <c r="BS101" s="1849"/>
      <c r="BT101" s="1850">
        <v>2014</v>
      </c>
      <c r="BU101" s="1162">
        <f t="shared" si="9"/>
        <v>1.0043</v>
      </c>
      <c r="BV101" s="1163"/>
      <c r="BW101" s="2139">
        <v>0.35299999999999998</v>
      </c>
      <c r="BX101" s="1165">
        <v>0.35499999999999998</v>
      </c>
      <c r="BY101" s="1166">
        <v>0.5363</v>
      </c>
      <c r="BZ101" s="1585"/>
      <c r="CA101" s="1561" t="s">
        <v>643</v>
      </c>
      <c r="CB101" s="933" t="s">
        <v>774</v>
      </c>
      <c r="CC101" s="1154">
        <v>35391</v>
      </c>
      <c r="CD101" s="1154">
        <v>36303</v>
      </c>
      <c r="CE101" s="1154">
        <v>36950</v>
      </c>
      <c r="CF101" s="1252">
        <v>36214.666666666664</v>
      </c>
      <c r="CG101" s="1253">
        <v>0.88200000000000001</v>
      </c>
      <c r="CH101" s="1171"/>
      <c r="CI101" s="1254">
        <v>-735.33333333333576</v>
      </c>
      <c r="CJ101" s="1253">
        <v>-1.9900000000000001E-2</v>
      </c>
      <c r="CL101" s="1575" t="s">
        <v>643</v>
      </c>
      <c r="CM101" s="933" t="s">
        <v>774</v>
      </c>
      <c r="CN101" s="1873">
        <v>0.76029999999999998</v>
      </c>
      <c r="CO101" s="1874"/>
      <c r="CP101" s="1875">
        <v>19650</v>
      </c>
      <c r="CQ101" s="1888">
        <v>20306456</v>
      </c>
      <c r="CR101" s="1888">
        <v>0</v>
      </c>
      <c r="CS101" s="1890">
        <v>20306456</v>
      </c>
      <c r="CT101" s="1891">
        <v>1033.4100000000001</v>
      </c>
      <c r="CU101" s="1892"/>
      <c r="CV101" s="1893">
        <v>1444.86</v>
      </c>
      <c r="CW101" s="1894">
        <v>455.52000000000021</v>
      </c>
      <c r="CX101" s="1882">
        <v>0.71499999999999997</v>
      </c>
      <c r="CY101" s="1883"/>
      <c r="CZ101" s="1884">
        <v>0.65900000000000003</v>
      </c>
      <c r="DA101" s="1895" t="s">
        <v>4</v>
      </c>
      <c r="DB101" s="1886"/>
      <c r="DC101" s="1882">
        <v>0.71499999999999997</v>
      </c>
      <c r="DX101" s="2189" t="s">
        <v>420</v>
      </c>
      <c r="DY101" s="2199" t="s">
        <v>1449</v>
      </c>
      <c r="DZ101" s="2159" t="s">
        <v>8</v>
      </c>
      <c r="EA101" s="2161" t="s">
        <v>1450</v>
      </c>
      <c r="EB101" s="2162">
        <v>337</v>
      </c>
      <c r="EC101" s="2163"/>
      <c r="ED101" s="2164">
        <v>337</v>
      </c>
      <c r="EE101" s="2164">
        <v>58087</v>
      </c>
      <c r="EF101" s="2163"/>
      <c r="EG101" s="2165">
        <v>5.8016423640401471E-3</v>
      </c>
      <c r="EH101" s="2163"/>
      <c r="EI101" s="2166">
        <v>0</v>
      </c>
      <c r="EJ101" s="2164"/>
      <c r="EK101" s="2164">
        <v>0</v>
      </c>
      <c r="EL101" s="2164"/>
      <c r="EM101" s="2167"/>
      <c r="EN101" s="2167"/>
      <c r="EO101" s="2168"/>
      <c r="ES101" s="2254" t="s">
        <v>543</v>
      </c>
      <c r="ET101" s="2255" t="s">
        <v>544</v>
      </c>
      <c r="EU101" s="2257">
        <v>3745134</v>
      </c>
    </row>
    <row r="102" spans="1:151" ht="15.75">
      <c r="A102" s="1220" t="s">
        <v>645</v>
      </c>
      <c r="B102" s="1221" t="s">
        <v>646</v>
      </c>
      <c r="C102" s="1117">
        <v>9086</v>
      </c>
      <c r="D102" s="1118">
        <v>9308</v>
      </c>
      <c r="E102" s="1222"/>
      <c r="F102" s="1222">
        <v>9308</v>
      </c>
      <c r="G102" s="1222"/>
      <c r="H102" s="1223">
        <v>9308</v>
      </c>
      <c r="K102" s="907" t="s">
        <v>645</v>
      </c>
      <c r="L102" s="908" t="s">
        <v>646</v>
      </c>
      <c r="M102" s="886">
        <v>4283252850</v>
      </c>
      <c r="N102" s="887">
        <v>326067760</v>
      </c>
      <c r="O102" s="888">
        <f t="shared" si="5"/>
        <v>3957185090</v>
      </c>
      <c r="P102" s="889">
        <v>2013</v>
      </c>
      <c r="Q102" s="882">
        <v>0.94369999999999998</v>
      </c>
      <c r="R102" s="891">
        <f t="shared" si="6"/>
        <v>4193265964</v>
      </c>
      <c r="S102" s="892">
        <f t="shared" si="7"/>
        <v>326067760</v>
      </c>
      <c r="T102" s="893">
        <v>203119996</v>
      </c>
      <c r="U102" s="893">
        <v>997815427</v>
      </c>
      <c r="V102" s="891">
        <f t="shared" si="8"/>
        <v>5720269147</v>
      </c>
      <c r="X102" s="1561" t="s">
        <v>645</v>
      </c>
      <c r="Y102" s="1562" t="s">
        <v>646</v>
      </c>
      <c r="Z102" s="1807">
        <v>5720269147</v>
      </c>
      <c r="AA102" s="1247">
        <v>37868181.753140002</v>
      </c>
      <c r="AB102" s="1802">
        <v>15112072</v>
      </c>
      <c r="AC102" s="1802">
        <v>376281</v>
      </c>
      <c r="AD102" s="1808">
        <v>53356534.753140002</v>
      </c>
      <c r="AE102" s="1809">
        <v>9308</v>
      </c>
      <c r="AF102" s="1810">
        <v>5732</v>
      </c>
      <c r="AG102" s="1811">
        <v>0.93840000000000001</v>
      </c>
      <c r="AI102" s="1561" t="s">
        <v>645</v>
      </c>
      <c r="AJ102" s="933" t="s">
        <v>646</v>
      </c>
      <c r="AK102" s="1132">
        <v>53356534.753140002</v>
      </c>
      <c r="AL102" s="1133">
        <v>9308</v>
      </c>
      <c r="AM102" s="1242">
        <v>5732</v>
      </c>
      <c r="AN102" s="1236">
        <v>0.93840000000000001</v>
      </c>
      <c r="AO102" s="1234">
        <v>0.32669999999999999</v>
      </c>
      <c r="AP102" s="1235">
        <v>0.79300000000000004</v>
      </c>
      <c r="AQ102" s="1236">
        <v>0.80459999999999998</v>
      </c>
      <c r="AR102" s="1237">
        <v>0.80459999999999998</v>
      </c>
      <c r="AS102" s="1272">
        <v>1529.05</v>
      </c>
      <c r="AT102" s="1261">
        <v>371.33000000000015</v>
      </c>
      <c r="AU102" s="1240">
        <v>3456340</v>
      </c>
      <c r="AV102" s="1241">
        <v>0.82799999999999996</v>
      </c>
      <c r="AW102" s="1242">
        <v>2861850</v>
      </c>
      <c r="BB102" s="1561" t="s">
        <v>645</v>
      </c>
      <c r="BC102" s="1562" t="s">
        <v>775</v>
      </c>
      <c r="BD102" s="1149">
        <v>5720269147</v>
      </c>
      <c r="BE102" s="1150">
        <v>754.28</v>
      </c>
      <c r="BF102" s="1245">
        <v>7583748</v>
      </c>
      <c r="BG102" s="1246">
        <v>0.32669999999999999</v>
      </c>
      <c r="BH102" s="1153"/>
      <c r="BI102" s="1154">
        <v>9308</v>
      </c>
      <c r="BJ102" s="1247">
        <v>12.34</v>
      </c>
      <c r="BK102" s="1154">
        <v>69890</v>
      </c>
      <c r="BL102" s="1248">
        <v>93</v>
      </c>
      <c r="BN102" s="933" t="s">
        <v>643</v>
      </c>
      <c r="BO102" s="1579" t="s">
        <v>644</v>
      </c>
      <c r="BP102" s="1848">
        <v>1.0036592662080466</v>
      </c>
      <c r="BQ102" s="1848">
        <v>0.99819157088122612</v>
      </c>
      <c r="BR102" s="2268">
        <v>0.98730000000000007</v>
      </c>
      <c r="BS102" s="1849"/>
      <c r="BT102" s="1850">
        <v>2011</v>
      </c>
      <c r="BU102" s="1162">
        <f t="shared" si="9"/>
        <v>0.99370000000000003</v>
      </c>
      <c r="BV102" s="1163"/>
      <c r="BW102" s="2139">
        <v>0.66349999999999998</v>
      </c>
      <c r="BX102" s="1165">
        <v>0.65900000000000003</v>
      </c>
      <c r="BY102" s="1166">
        <v>0.99550000000000005</v>
      </c>
      <c r="BZ102" s="1585"/>
      <c r="CA102" s="1561" t="s">
        <v>645</v>
      </c>
      <c r="CB102" s="933" t="s">
        <v>775</v>
      </c>
      <c r="CC102" s="1154">
        <v>31101</v>
      </c>
      <c r="CD102" s="1154">
        <v>33104</v>
      </c>
      <c r="CE102" s="1154">
        <v>33482</v>
      </c>
      <c r="CF102" s="1252">
        <v>32562.333333333332</v>
      </c>
      <c r="CG102" s="1253">
        <v>0.79300000000000004</v>
      </c>
      <c r="CH102" s="1171"/>
      <c r="CI102" s="1254">
        <v>-919.66666666666788</v>
      </c>
      <c r="CJ102" s="1253">
        <v>-2.75E-2</v>
      </c>
      <c r="CL102" s="1575" t="s">
        <v>645</v>
      </c>
      <c r="CM102" s="933" t="s">
        <v>775</v>
      </c>
      <c r="CN102" s="1873">
        <v>0.80459999999999998</v>
      </c>
      <c r="CO102" s="1874"/>
      <c r="CP102" s="1875">
        <v>9308</v>
      </c>
      <c r="CQ102" s="1888">
        <v>11778330</v>
      </c>
      <c r="CR102" s="1888">
        <v>0</v>
      </c>
      <c r="CS102" s="1890">
        <v>11778330</v>
      </c>
      <c r="CT102" s="1891">
        <v>1265.4000000000001</v>
      </c>
      <c r="CU102" s="1892"/>
      <c r="CV102" s="1893">
        <v>1529.05</v>
      </c>
      <c r="CW102" s="1894">
        <v>371.33000000000015</v>
      </c>
      <c r="CX102" s="1882">
        <v>0.82799999999999996</v>
      </c>
      <c r="CY102" s="1883"/>
      <c r="CZ102" s="1884">
        <v>0.63200000000000001</v>
      </c>
      <c r="DA102" s="1895" t="s">
        <v>4</v>
      </c>
      <c r="DB102" s="1886"/>
      <c r="DC102" s="1882">
        <v>0.82799999999999996</v>
      </c>
      <c r="DX102" s="2170" t="s">
        <v>422</v>
      </c>
      <c r="DY102" s="2171" t="s">
        <v>422</v>
      </c>
      <c r="DZ102" s="2170" t="s">
        <v>901</v>
      </c>
      <c r="EA102" s="2172" t="s">
        <v>423</v>
      </c>
      <c r="EB102" s="2162">
        <v>8178</v>
      </c>
      <c r="EC102" s="2173"/>
      <c r="ED102" s="2174">
        <v>8178</v>
      </c>
      <c r="EE102" s="2174"/>
      <c r="EF102" s="2173"/>
      <c r="EG102" s="2175">
        <v>0.92136097341144663</v>
      </c>
      <c r="EH102" s="2173"/>
      <c r="EI102" s="2166">
        <v>3759785</v>
      </c>
      <c r="EJ102" s="2174"/>
      <c r="EK102" s="2174">
        <v>3464119</v>
      </c>
      <c r="EL102" s="2176">
        <v>3759785</v>
      </c>
      <c r="EM102" s="2177">
        <v>0</v>
      </c>
      <c r="EN102" s="2177"/>
      <c r="EO102" s="2178"/>
      <c r="ES102" s="2254" t="s">
        <v>545</v>
      </c>
      <c r="ET102" s="2255" t="s">
        <v>546</v>
      </c>
      <c r="EU102" s="2257">
        <v>2849350</v>
      </c>
    </row>
    <row r="103" spans="1:151" ht="15.75">
      <c r="A103" s="1220" t="s">
        <v>647</v>
      </c>
      <c r="B103" s="1221" t="s">
        <v>648</v>
      </c>
      <c r="C103" s="1117">
        <v>11162</v>
      </c>
      <c r="D103" s="1118">
        <v>13300</v>
      </c>
      <c r="E103" s="1222"/>
      <c r="F103" s="1222">
        <v>13300</v>
      </c>
      <c r="G103" s="1222"/>
      <c r="H103" s="1223">
        <v>13300</v>
      </c>
      <c r="K103" s="907" t="s">
        <v>647</v>
      </c>
      <c r="L103" s="908" t="s">
        <v>648</v>
      </c>
      <c r="M103" s="886">
        <v>4671261953</v>
      </c>
      <c r="N103" s="887">
        <v>187793619</v>
      </c>
      <c r="O103" s="888">
        <f t="shared" si="5"/>
        <v>4483468334</v>
      </c>
      <c r="P103" s="889">
        <v>2016</v>
      </c>
      <c r="Q103" s="882">
        <v>1.0172000000000001</v>
      </c>
      <c r="R103" s="891">
        <f t="shared" si="6"/>
        <v>4407656640</v>
      </c>
      <c r="S103" s="892">
        <f t="shared" si="7"/>
        <v>187793619</v>
      </c>
      <c r="T103" s="893">
        <v>110326490</v>
      </c>
      <c r="U103" s="893">
        <v>2023781171</v>
      </c>
      <c r="V103" s="891">
        <f t="shared" si="8"/>
        <v>6729557920</v>
      </c>
      <c r="X103" s="1561" t="s">
        <v>647</v>
      </c>
      <c r="Y103" s="1562" t="s">
        <v>648</v>
      </c>
      <c r="Z103" s="1807">
        <v>6729557920</v>
      </c>
      <c r="AA103" s="1247">
        <v>44549673.430399999</v>
      </c>
      <c r="AB103" s="1802">
        <v>14449583</v>
      </c>
      <c r="AC103" s="1802">
        <v>461510</v>
      </c>
      <c r="AD103" s="1808">
        <v>59460766.430399999</v>
      </c>
      <c r="AE103" s="1809">
        <v>13300</v>
      </c>
      <c r="AF103" s="1810">
        <v>4471</v>
      </c>
      <c r="AG103" s="1811">
        <v>0.73199999999999998</v>
      </c>
      <c r="AI103" s="1561" t="s">
        <v>647</v>
      </c>
      <c r="AJ103" s="933" t="s">
        <v>648</v>
      </c>
      <c r="AK103" s="1132">
        <v>59460766.430399999</v>
      </c>
      <c r="AL103" s="1133">
        <v>13300</v>
      </c>
      <c r="AM103" s="1242">
        <v>4471</v>
      </c>
      <c r="AN103" s="1236">
        <v>0.73199999999999998</v>
      </c>
      <c r="AO103" s="1234">
        <v>0.78739999999999999</v>
      </c>
      <c r="AP103" s="1235">
        <v>0.91339999999999999</v>
      </c>
      <c r="AQ103" s="1236">
        <v>0.82820000000000005</v>
      </c>
      <c r="AR103" s="1237">
        <v>0.82820000000000005</v>
      </c>
      <c r="AS103" s="1272">
        <v>1573.89</v>
      </c>
      <c r="AT103" s="1261">
        <v>326.49</v>
      </c>
      <c r="AU103" s="1240">
        <v>4342317</v>
      </c>
      <c r="AV103" s="1241">
        <v>1</v>
      </c>
      <c r="AW103" s="1242">
        <v>4342317</v>
      </c>
      <c r="BB103" s="1561" t="s">
        <v>647</v>
      </c>
      <c r="BC103" s="1562" t="s">
        <v>776</v>
      </c>
      <c r="BD103" s="1149">
        <v>6729557920</v>
      </c>
      <c r="BE103" s="1150">
        <v>368.17</v>
      </c>
      <c r="BF103" s="1245">
        <v>18278398</v>
      </c>
      <c r="BG103" s="1246">
        <v>0.78739999999999999</v>
      </c>
      <c r="BH103" s="1153"/>
      <c r="BI103" s="1154">
        <v>13300</v>
      </c>
      <c r="BJ103" s="1247">
        <v>36.119999999999997</v>
      </c>
      <c r="BK103" s="1154">
        <v>81599</v>
      </c>
      <c r="BL103" s="1248">
        <v>222</v>
      </c>
      <c r="BN103" s="933" t="s">
        <v>645</v>
      </c>
      <c r="BO103" s="1579" t="s">
        <v>646</v>
      </c>
      <c r="BP103" s="1848">
        <v>0.9499463401210787</v>
      </c>
      <c r="BQ103" s="1848">
        <v>0.93230144927536229</v>
      </c>
      <c r="BR103" s="2268">
        <v>0.94930000000000003</v>
      </c>
      <c r="BS103" s="1849"/>
      <c r="BT103" s="1850">
        <v>2013</v>
      </c>
      <c r="BU103" s="1162">
        <f t="shared" si="9"/>
        <v>0.94369999999999998</v>
      </c>
      <c r="BV103" s="1163"/>
      <c r="BW103" s="2139">
        <v>0.67</v>
      </c>
      <c r="BX103" s="1165">
        <v>0.63200000000000001</v>
      </c>
      <c r="BY103" s="1166">
        <v>0.95469999999999999</v>
      </c>
      <c r="BZ103" s="1585"/>
      <c r="CA103" s="1561" t="s">
        <v>647</v>
      </c>
      <c r="CB103" s="933" t="s">
        <v>776</v>
      </c>
      <c r="CC103" s="1154">
        <v>36485</v>
      </c>
      <c r="CD103" s="1154">
        <v>37761</v>
      </c>
      <c r="CE103" s="1154">
        <v>38272</v>
      </c>
      <c r="CF103" s="1252">
        <v>37506</v>
      </c>
      <c r="CG103" s="1253">
        <v>0.91339999999999999</v>
      </c>
      <c r="CH103" s="1171"/>
      <c r="CI103" s="1254">
        <v>-766</v>
      </c>
      <c r="CJ103" s="1253">
        <v>-0.02</v>
      </c>
      <c r="CL103" s="1575" t="s">
        <v>647</v>
      </c>
      <c r="CM103" s="933" t="s">
        <v>776</v>
      </c>
      <c r="CN103" s="1873">
        <v>0.82820000000000005</v>
      </c>
      <c r="CO103" s="1874"/>
      <c r="CP103" s="1875">
        <v>13300</v>
      </c>
      <c r="CQ103" s="1888">
        <v>19482452</v>
      </c>
      <c r="CR103" s="1888">
        <v>0</v>
      </c>
      <c r="CS103" s="1890">
        <v>19482452</v>
      </c>
      <c r="CT103" s="1891">
        <v>1464.85</v>
      </c>
      <c r="CU103" s="1892"/>
      <c r="CV103" s="1893">
        <v>1573.89</v>
      </c>
      <c r="CW103" s="1894">
        <v>326.49</v>
      </c>
      <c r="CX103" s="1882">
        <v>0.93100000000000005</v>
      </c>
      <c r="CY103" s="1883"/>
      <c r="CZ103" s="1884">
        <v>0.74299999999999999</v>
      </c>
      <c r="DA103" s="1895">
        <v>1</v>
      </c>
      <c r="DB103" s="1886"/>
      <c r="DC103" s="1882">
        <v>1</v>
      </c>
      <c r="DX103" s="2159" t="s">
        <v>422</v>
      </c>
      <c r="DY103" s="2160" t="s">
        <v>80</v>
      </c>
      <c r="DZ103" s="2159" t="s">
        <v>8</v>
      </c>
      <c r="EA103" s="2161" t="s">
        <v>1451</v>
      </c>
      <c r="EB103" s="2162">
        <v>301</v>
      </c>
      <c r="EC103" s="2163"/>
      <c r="ED103" s="2164">
        <v>301</v>
      </c>
      <c r="EE103" s="2164"/>
      <c r="EF103" s="2163"/>
      <c r="EG103" s="2165">
        <v>3.3911671924290218E-2</v>
      </c>
      <c r="EH103" s="2163"/>
      <c r="EI103" s="2166">
        <v>0</v>
      </c>
      <c r="EJ103" s="2164"/>
      <c r="EK103" s="2164">
        <v>127501</v>
      </c>
      <c r="EL103" s="2164"/>
      <c r="EM103" s="2167"/>
      <c r="EN103" s="2167"/>
      <c r="EO103" s="2168"/>
      <c r="ES103" s="2254" t="s">
        <v>547</v>
      </c>
      <c r="ET103" s="2255" t="s">
        <v>548</v>
      </c>
      <c r="EU103" s="2257">
        <v>1999350</v>
      </c>
    </row>
    <row r="104" spans="1:151" ht="15.75">
      <c r="A104" s="1220" t="s">
        <v>649</v>
      </c>
      <c r="B104" s="1221" t="s">
        <v>650</v>
      </c>
      <c r="C104" s="1117">
        <v>5182</v>
      </c>
      <c r="D104" s="1118">
        <v>5182</v>
      </c>
      <c r="E104" s="1222"/>
      <c r="F104" s="1222">
        <v>5182</v>
      </c>
      <c r="G104" s="1222"/>
      <c r="H104" s="1223">
        <v>5182</v>
      </c>
      <c r="K104" s="907" t="s">
        <v>649</v>
      </c>
      <c r="L104" s="908" t="s">
        <v>650</v>
      </c>
      <c r="M104" s="886">
        <v>2253558353</v>
      </c>
      <c r="N104" s="887">
        <v>258537560</v>
      </c>
      <c r="O104" s="888">
        <f t="shared" si="5"/>
        <v>1995020793</v>
      </c>
      <c r="P104" s="889">
        <v>2017</v>
      </c>
      <c r="Q104" s="882">
        <v>1.0037</v>
      </c>
      <c r="R104" s="891">
        <f t="shared" si="6"/>
        <v>1987666427</v>
      </c>
      <c r="S104" s="892">
        <f t="shared" si="7"/>
        <v>258537560</v>
      </c>
      <c r="T104" s="893">
        <v>96806253</v>
      </c>
      <c r="U104" s="893">
        <v>651446805</v>
      </c>
      <c r="V104" s="891">
        <f t="shared" si="8"/>
        <v>2994457045</v>
      </c>
      <c r="X104" s="1561" t="s">
        <v>649</v>
      </c>
      <c r="Y104" s="1562" t="s">
        <v>650</v>
      </c>
      <c r="Z104" s="1807">
        <v>2994457045</v>
      </c>
      <c r="AA104" s="1247">
        <v>19823305.637899999</v>
      </c>
      <c r="AB104" s="1802">
        <v>6437968</v>
      </c>
      <c r="AC104" s="1802">
        <v>172848</v>
      </c>
      <c r="AD104" s="1808">
        <v>26434121.637899999</v>
      </c>
      <c r="AE104" s="1809">
        <v>5182</v>
      </c>
      <c r="AF104" s="1810">
        <v>5101</v>
      </c>
      <c r="AG104" s="1811">
        <v>0.83509999999999995</v>
      </c>
      <c r="AI104" s="1561" t="s">
        <v>649</v>
      </c>
      <c r="AJ104" s="933" t="s">
        <v>650</v>
      </c>
      <c r="AK104" s="1132">
        <v>26434121.637899999</v>
      </c>
      <c r="AL104" s="1133">
        <v>5182</v>
      </c>
      <c r="AM104" s="1242">
        <v>5101</v>
      </c>
      <c r="AN104" s="1236">
        <v>0.83509999999999995</v>
      </c>
      <c r="AO104" s="1234">
        <v>0.38529999999999998</v>
      </c>
      <c r="AP104" s="1235">
        <v>0.82469999999999999</v>
      </c>
      <c r="AQ104" s="1236">
        <v>0.78489999999999993</v>
      </c>
      <c r="AR104" s="1237">
        <v>0.78489999999999993</v>
      </c>
      <c r="AS104" s="1272">
        <v>1491.61</v>
      </c>
      <c r="AT104" s="1261">
        <v>408.77000000000021</v>
      </c>
      <c r="AU104" s="1240">
        <v>2118246</v>
      </c>
      <c r="AV104" s="1241">
        <v>0.8</v>
      </c>
      <c r="AW104" s="1242">
        <v>1694597</v>
      </c>
      <c r="BB104" s="1561" t="s">
        <v>649</v>
      </c>
      <c r="BC104" s="1562" t="s">
        <v>777</v>
      </c>
      <c r="BD104" s="1149">
        <v>2994457045</v>
      </c>
      <c r="BE104" s="1150">
        <v>334.83</v>
      </c>
      <c r="BF104" s="1245">
        <v>8943216</v>
      </c>
      <c r="BG104" s="1246">
        <v>0.38529999999999998</v>
      </c>
      <c r="BH104" s="1153"/>
      <c r="BI104" s="1154">
        <v>5182</v>
      </c>
      <c r="BJ104" s="1247">
        <v>15.48</v>
      </c>
      <c r="BK104" s="1154">
        <v>37875</v>
      </c>
      <c r="BL104" s="1248">
        <v>113</v>
      </c>
      <c r="BN104" s="933" t="s">
        <v>647</v>
      </c>
      <c r="BO104" s="1579" t="s">
        <v>648</v>
      </c>
      <c r="BP104" s="1848">
        <v>1.0886121933382089</v>
      </c>
      <c r="BQ104" s="1848">
        <v>1.007792507204611</v>
      </c>
      <c r="BR104" s="2268">
        <v>1.0219</v>
      </c>
      <c r="BS104" s="1849"/>
      <c r="BT104" s="1850">
        <v>2016</v>
      </c>
      <c r="BU104" s="1162">
        <f t="shared" si="9"/>
        <v>1.0283</v>
      </c>
      <c r="BV104" s="1163"/>
      <c r="BW104" s="2139">
        <v>0.73</v>
      </c>
      <c r="BX104" s="1165">
        <v>0.74299999999999999</v>
      </c>
      <c r="BY104" s="1166">
        <v>1.1224000000000001</v>
      </c>
      <c r="BZ104" s="1585"/>
      <c r="CA104" s="1561" t="s">
        <v>649</v>
      </c>
      <c r="CB104" s="933" t="s">
        <v>777</v>
      </c>
      <c r="CC104" s="1154">
        <v>33216</v>
      </c>
      <c r="CD104" s="1154">
        <v>34081</v>
      </c>
      <c r="CE104" s="1154">
        <v>34294</v>
      </c>
      <c r="CF104" s="1252">
        <v>33863.666666666664</v>
      </c>
      <c r="CG104" s="1253">
        <v>0.82469999999999999</v>
      </c>
      <c r="CH104" s="1171"/>
      <c r="CI104" s="1254">
        <v>-430.33333333333576</v>
      </c>
      <c r="CJ104" s="1253">
        <v>-1.2500000000000001E-2</v>
      </c>
      <c r="CL104" s="1575" t="s">
        <v>649</v>
      </c>
      <c r="CM104" s="933" t="s">
        <v>777</v>
      </c>
      <c r="CN104" s="1873">
        <v>0.78489999999999993</v>
      </c>
      <c r="CO104" s="1874"/>
      <c r="CP104" s="1875">
        <v>5182</v>
      </c>
      <c r="CQ104" s="1888">
        <v>6186725</v>
      </c>
      <c r="CR104" s="1888">
        <v>0</v>
      </c>
      <c r="CS104" s="1890">
        <v>6186725</v>
      </c>
      <c r="CT104" s="1891">
        <v>1193.8900000000001</v>
      </c>
      <c r="CU104" s="1892"/>
      <c r="CV104" s="1893">
        <v>1491.61</v>
      </c>
      <c r="CW104" s="1894">
        <v>408.77000000000021</v>
      </c>
      <c r="CX104" s="1882">
        <v>0.8</v>
      </c>
      <c r="CY104" s="1883"/>
      <c r="CZ104" s="1884">
        <v>0.66200000000000003</v>
      </c>
      <c r="DA104" s="1895" t="s">
        <v>4</v>
      </c>
      <c r="DB104" s="1886"/>
      <c r="DC104" s="1882">
        <v>0.8</v>
      </c>
      <c r="DX104" s="2159" t="s">
        <v>422</v>
      </c>
      <c r="DY104" s="2160" t="s">
        <v>1240</v>
      </c>
      <c r="DZ104" s="2159" t="s">
        <v>8</v>
      </c>
      <c r="EA104" s="2161" t="s">
        <v>1452</v>
      </c>
      <c r="EB104" s="2162">
        <v>397</v>
      </c>
      <c r="EC104" s="2163"/>
      <c r="ED104" s="2164">
        <v>397</v>
      </c>
      <c r="EE104" s="2164">
        <v>8876</v>
      </c>
      <c r="EF104" s="2163"/>
      <c r="EG104" s="2165">
        <v>4.4727354664263183E-2</v>
      </c>
      <c r="EH104" s="2163"/>
      <c r="EI104" s="2166">
        <v>0</v>
      </c>
      <c r="EJ104" s="2164"/>
      <c r="EK104" s="2164">
        <v>168165</v>
      </c>
      <c r="EL104" s="2169"/>
      <c r="EM104" s="2167"/>
      <c r="EN104" s="2167"/>
      <c r="EO104" s="2168"/>
      <c r="ES104" s="2254" t="s">
        <v>549</v>
      </c>
      <c r="ET104" s="2255" t="s">
        <v>550</v>
      </c>
      <c r="EU104" s="2257">
        <v>2523902</v>
      </c>
    </row>
    <row r="105" spans="1:151" ht="16.5" thickBot="1">
      <c r="A105" s="1282" t="s">
        <v>651</v>
      </c>
      <c r="B105" s="1283" t="s">
        <v>652</v>
      </c>
      <c r="C105" s="1117">
        <v>2127</v>
      </c>
      <c r="D105" s="1118">
        <v>2127</v>
      </c>
      <c r="E105" s="1284"/>
      <c r="F105" s="1284">
        <v>2127</v>
      </c>
      <c r="G105" s="1284"/>
      <c r="H105" s="1285">
        <v>2127</v>
      </c>
      <c r="K105" s="909" t="s">
        <v>651</v>
      </c>
      <c r="L105" s="910" t="s">
        <v>652</v>
      </c>
      <c r="M105" s="894">
        <v>1986879540</v>
      </c>
      <c r="N105" s="895">
        <v>96625120</v>
      </c>
      <c r="O105" s="896">
        <f t="shared" si="5"/>
        <v>1890254420</v>
      </c>
      <c r="P105" s="889">
        <v>2016</v>
      </c>
      <c r="Q105" s="882">
        <v>0.95899999999999996</v>
      </c>
      <c r="R105" s="897">
        <f t="shared" si="6"/>
        <v>1971068217</v>
      </c>
      <c r="S105" s="898">
        <f t="shared" si="7"/>
        <v>96625120</v>
      </c>
      <c r="T105" s="899">
        <v>47130515</v>
      </c>
      <c r="U105" s="899">
        <v>264402184</v>
      </c>
      <c r="V105" s="897">
        <f t="shared" si="8"/>
        <v>2379226036</v>
      </c>
      <c r="X105" s="1561" t="s">
        <v>651</v>
      </c>
      <c r="Y105" s="1562" t="s">
        <v>652</v>
      </c>
      <c r="Z105" s="1812">
        <v>2379226036</v>
      </c>
      <c r="AA105" s="1813">
        <v>15750476.35832</v>
      </c>
      <c r="AB105" s="1814">
        <v>3377442</v>
      </c>
      <c r="AC105" s="1802">
        <v>65035</v>
      </c>
      <c r="AD105" s="1815">
        <v>19192953.358319998</v>
      </c>
      <c r="AE105" s="1816">
        <v>2127</v>
      </c>
      <c r="AF105" s="1817">
        <v>9023</v>
      </c>
      <c r="AG105" s="1818">
        <v>1.4772000000000001</v>
      </c>
      <c r="AI105" s="1561" t="s">
        <v>651</v>
      </c>
      <c r="AJ105" s="933" t="s">
        <v>652</v>
      </c>
      <c r="AK105" s="1132">
        <v>19192953.358319998</v>
      </c>
      <c r="AL105" s="1133">
        <v>2127</v>
      </c>
      <c r="AM105" s="1305">
        <v>9023</v>
      </c>
      <c r="AN105" s="1299">
        <v>1.4772000000000001</v>
      </c>
      <c r="AO105" s="1297">
        <v>0.32790000000000002</v>
      </c>
      <c r="AP105" s="1298">
        <v>0.76739999999999997</v>
      </c>
      <c r="AQ105" s="1299">
        <v>1.0073999999999999</v>
      </c>
      <c r="AR105" s="1300" t="s">
        <v>4</v>
      </c>
      <c r="AS105" s="1301" t="s">
        <v>4</v>
      </c>
      <c r="AT105" s="1302" t="s">
        <v>4</v>
      </c>
      <c r="AU105" s="1303">
        <v>0</v>
      </c>
      <c r="AV105" s="1304" t="s">
        <v>4</v>
      </c>
      <c r="AW105" s="1305">
        <v>0</v>
      </c>
      <c r="BB105" s="1561" t="s">
        <v>651</v>
      </c>
      <c r="BC105" s="1562" t="s">
        <v>778</v>
      </c>
      <c r="BD105" s="1149">
        <v>2379226036</v>
      </c>
      <c r="BE105" s="1150">
        <v>312.60000000000002</v>
      </c>
      <c r="BF105" s="1245">
        <v>7611088</v>
      </c>
      <c r="BG105" s="1306">
        <v>0.32790000000000002</v>
      </c>
      <c r="BH105" s="1307"/>
      <c r="BI105" s="1154">
        <v>2127</v>
      </c>
      <c r="BJ105" s="1308">
        <v>6.8</v>
      </c>
      <c r="BK105" s="1154">
        <v>18099</v>
      </c>
      <c r="BL105" s="1309">
        <v>58</v>
      </c>
      <c r="BN105" s="933" t="s">
        <v>649</v>
      </c>
      <c r="BO105" s="1579" t="s">
        <v>650</v>
      </c>
      <c r="BP105" s="1848">
        <v>1.0351985151049665</v>
      </c>
      <c r="BQ105" s="1848">
        <v>1.0200507954545452</v>
      </c>
      <c r="BR105" s="2266">
        <v>1.0037</v>
      </c>
      <c r="BS105" s="1849"/>
      <c r="BT105" s="2267">
        <v>2017</v>
      </c>
      <c r="BU105" s="1162">
        <f t="shared" si="9"/>
        <v>1.0144</v>
      </c>
      <c r="BV105" s="1163"/>
      <c r="BW105" s="2139">
        <v>0.66</v>
      </c>
      <c r="BX105" s="1165">
        <v>0.66200000000000003</v>
      </c>
      <c r="BY105" s="1166">
        <v>1</v>
      </c>
      <c r="BZ105" s="1585"/>
      <c r="CA105" s="1561" t="s">
        <v>651</v>
      </c>
      <c r="CB105" s="933" t="s">
        <v>778</v>
      </c>
      <c r="CC105" s="1154">
        <v>30750</v>
      </c>
      <c r="CD105" s="1154">
        <v>31455</v>
      </c>
      <c r="CE105" s="1154">
        <v>32318</v>
      </c>
      <c r="CF105" s="1252">
        <v>31507.666666666668</v>
      </c>
      <c r="CG105" s="1253">
        <v>0.76739999999999997</v>
      </c>
      <c r="CH105" s="1171"/>
      <c r="CI105" s="1254">
        <v>-810.33333333333212</v>
      </c>
      <c r="CJ105" s="1253">
        <v>-2.5100000000000001E-2</v>
      </c>
      <c r="CL105" s="1575" t="s">
        <v>651</v>
      </c>
      <c r="CM105" s="933" t="s">
        <v>778</v>
      </c>
      <c r="CN105" s="1873" t="s">
        <v>4</v>
      </c>
      <c r="CO105" s="1874"/>
      <c r="CP105" s="1897">
        <v>2127</v>
      </c>
      <c r="CQ105" s="1898">
        <v>3048363</v>
      </c>
      <c r="CR105" s="1898">
        <v>0</v>
      </c>
      <c r="CS105" s="1899">
        <v>3048363</v>
      </c>
      <c r="CT105" s="1900">
        <v>1433.17</v>
      </c>
      <c r="CU105" s="1892"/>
      <c r="CV105" s="1901" t="s">
        <v>4</v>
      </c>
      <c r="CW105" s="1902" t="s">
        <v>4</v>
      </c>
      <c r="CX105" s="1903" t="s">
        <v>4</v>
      </c>
      <c r="CY105" s="1883"/>
      <c r="CZ105" s="1884">
        <v>0.57499999999999996</v>
      </c>
      <c r="DA105" s="1904" t="s">
        <v>4</v>
      </c>
      <c r="DB105" s="1886"/>
      <c r="DC105" s="1903" t="s">
        <v>4</v>
      </c>
      <c r="DX105" s="2170" t="s">
        <v>424</v>
      </c>
      <c r="DY105" s="2171" t="s">
        <v>424</v>
      </c>
      <c r="DZ105" s="2170" t="s">
        <v>901</v>
      </c>
      <c r="EA105" s="2172" t="s">
        <v>668</v>
      </c>
      <c r="EB105" s="2162">
        <v>31153</v>
      </c>
      <c r="EC105" s="2173"/>
      <c r="ED105" s="2174">
        <v>31153</v>
      </c>
      <c r="EE105" s="2174"/>
      <c r="EF105" s="2173"/>
      <c r="EG105" s="2175">
        <v>0.90976257921326986</v>
      </c>
      <c r="EH105" s="2173"/>
      <c r="EI105" s="2166">
        <v>3813300</v>
      </c>
      <c r="EJ105" s="2174"/>
      <c r="EK105" s="2174">
        <v>3469198</v>
      </c>
      <c r="EL105" s="2176">
        <v>3813300</v>
      </c>
      <c r="EM105" s="2177">
        <v>0</v>
      </c>
      <c r="EN105" s="2177"/>
      <c r="EO105" s="2178"/>
      <c r="ES105" s="2254" t="s">
        <v>153</v>
      </c>
      <c r="ET105" s="2258" t="s">
        <v>154</v>
      </c>
      <c r="EU105" s="2257">
        <v>393524</v>
      </c>
    </row>
    <row r="106" spans="1:151" ht="16.5" thickBot="1">
      <c r="A106" s="1316"/>
      <c r="B106" s="1317" t="s">
        <v>654</v>
      </c>
      <c r="C106" s="1318">
        <v>1386970</v>
      </c>
      <c r="D106" s="1318">
        <v>1556141</v>
      </c>
      <c r="E106" s="1319">
        <v>0</v>
      </c>
      <c r="F106" s="1319">
        <v>1556141</v>
      </c>
      <c r="G106" s="1319">
        <v>0</v>
      </c>
      <c r="H106" s="1319">
        <v>1556141</v>
      </c>
      <c r="K106" s="911"/>
      <c r="L106" s="911" t="s">
        <v>654</v>
      </c>
      <c r="M106" s="912">
        <f>SUM(M6:M105)</f>
        <v>882184069750</v>
      </c>
      <c r="N106" s="913">
        <f>SUM(N6:N105)</f>
        <v>17022074529</v>
      </c>
      <c r="O106" s="913">
        <f>SUM(O6:O105)</f>
        <v>865161995221</v>
      </c>
      <c r="P106" s="914"/>
      <c r="Q106" s="915">
        <v>0.98650000000000004</v>
      </c>
      <c r="R106" s="916">
        <f>SUM(R6:R105)</f>
        <v>905032079318</v>
      </c>
      <c r="S106" s="917">
        <f>SUM(S6:S105)</f>
        <v>17022074529</v>
      </c>
      <c r="T106" s="916">
        <v>34059825223</v>
      </c>
      <c r="U106" s="916">
        <v>172451647976</v>
      </c>
      <c r="V106" s="916">
        <f>SUM(V6:V105)</f>
        <v>1128565627046</v>
      </c>
      <c r="X106" s="1562"/>
      <c r="Y106" s="1562" t="s">
        <v>654</v>
      </c>
      <c r="Z106" s="1819">
        <v>1128565627046</v>
      </c>
      <c r="AA106" s="1820">
        <v>7471104451.0445213</v>
      </c>
      <c r="AB106" s="1820">
        <v>1990821222</v>
      </c>
      <c r="AC106" s="1820">
        <v>38255040</v>
      </c>
      <c r="AD106" s="1821">
        <v>9500180713.0445194</v>
      </c>
      <c r="AE106" s="1822">
        <v>1555384</v>
      </c>
      <c r="AF106" s="1823">
        <v>6108</v>
      </c>
      <c r="AG106" s="1823"/>
      <c r="AJ106" s="933" t="s">
        <v>654</v>
      </c>
      <c r="AK106" s="1839">
        <v>9500180713.0445194</v>
      </c>
      <c r="AL106" s="1327">
        <v>1555384</v>
      </c>
      <c r="AM106" s="1840">
        <v>6108</v>
      </c>
      <c r="AN106" s="1333"/>
      <c r="AO106" s="1330"/>
      <c r="AP106" s="1330"/>
      <c r="AQ106" s="1331"/>
      <c r="AR106" s="1325"/>
      <c r="AS106" s="1332"/>
      <c r="AT106" s="1332"/>
      <c r="AU106" s="1839">
        <v>254974603</v>
      </c>
      <c r="AV106" s="1841"/>
      <c r="AW106" s="1842">
        <v>244278212</v>
      </c>
      <c r="BB106" s="1562"/>
      <c r="BC106" s="1562" t="s">
        <v>785</v>
      </c>
      <c r="BD106" s="1339">
        <v>1128565627046</v>
      </c>
      <c r="BE106" s="1340">
        <v>48617.899999999972</v>
      </c>
      <c r="BF106" s="1341">
        <v>23212965</v>
      </c>
      <c r="BG106" s="1342"/>
      <c r="BH106" s="1342"/>
      <c r="BI106" s="1339">
        <v>1555384</v>
      </c>
      <c r="BJ106" s="1343">
        <v>31.99</v>
      </c>
      <c r="BK106" s="1344">
        <v>10167566</v>
      </c>
      <c r="BL106" s="1847"/>
      <c r="BN106" s="933" t="s">
        <v>651</v>
      </c>
      <c r="BO106" s="1579" t="s">
        <v>652</v>
      </c>
      <c r="BP106" s="1848">
        <v>1.0416666666666667</v>
      </c>
      <c r="BQ106" s="1848">
        <v>0.99387499999999984</v>
      </c>
      <c r="BR106" s="2268">
        <v>0.94159999999999999</v>
      </c>
      <c r="BS106" s="1849"/>
      <c r="BT106" s="1850">
        <v>2016</v>
      </c>
      <c r="BU106" s="1162">
        <f t="shared" si="9"/>
        <v>0.97570000000000001</v>
      </c>
      <c r="BV106" s="1163"/>
      <c r="BW106" s="2139">
        <v>0.6</v>
      </c>
      <c r="BX106" s="1165">
        <v>0.57499999999999996</v>
      </c>
      <c r="BY106" s="1166">
        <v>0.86860000000000004</v>
      </c>
      <c r="BZ106" s="1585"/>
      <c r="CA106" s="1561"/>
      <c r="CC106" s="1809"/>
      <c r="CD106" s="1809"/>
      <c r="CE106" s="1809"/>
      <c r="CF106" s="1252"/>
      <c r="CG106" s="1253"/>
      <c r="CH106" s="1171"/>
      <c r="CI106" s="1254"/>
      <c r="CJ106" s="1253"/>
      <c r="CM106" s="933" t="s">
        <v>654</v>
      </c>
      <c r="CN106" s="1874"/>
      <c r="CO106" s="1874"/>
      <c r="CP106" s="1905">
        <v>1555384</v>
      </c>
      <c r="CQ106" s="1906">
        <v>2891191697</v>
      </c>
      <c r="CR106" s="1907">
        <v>64623122</v>
      </c>
      <c r="CS106" s="1907">
        <v>2955814819</v>
      </c>
      <c r="CT106" s="1908">
        <v>1900.38</v>
      </c>
      <c r="CU106" s="1892"/>
      <c r="CV106" s="1909"/>
      <c r="CW106" s="1909"/>
      <c r="CX106" s="1910"/>
      <c r="CY106" s="1911"/>
      <c r="CZ106" s="1912">
        <v>0.66200000000000003</v>
      </c>
      <c r="DA106" s="1913"/>
      <c r="DB106" s="1913"/>
      <c r="DC106" s="1914"/>
      <c r="DX106" s="2179" t="s">
        <v>424</v>
      </c>
      <c r="DY106" s="2180" t="s">
        <v>83</v>
      </c>
      <c r="DZ106" s="2179" t="s">
        <v>8</v>
      </c>
      <c r="EA106" s="2181" t="s">
        <v>1453</v>
      </c>
      <c r="EB106" s="2162">
        <v>1440</v>
      </c>
      <c r="EC106" s="2182"/>
      <c r="ED106" s="2183">
        <v>1440</v>
      </c>
      <c r="EE106" s="2183"/>
      <c r="EF106" s="2182"/>
      <c r="EG106" s="2184">
        <v>4.2052390269544139E-2</v>
      </c>
      <c r="EH106" s="2182"/>
      <c r="EI106" s="2166">
        <v>0</v>
      </c>
      <c r="EJ106" s="2183"/>
      <c r="EK106" s="2183">
        <v>160358</v>
      </c>
      <c r="EL106" s="2183"/>
      <c r="EM106" s="2186"/>
      <c r="EN106" s="2186"/>
      <c r="EO106" s="2187"/>
      <c r="ES106" s="2254" t="s">
        <v>155</v>
      </c>
      <c r="ET106" s="2255" t="s">
        <v>156</v>
      </c>
      <c r="EU106" s="2257">
        <v>540765</v>
      </c>
    </row>
    <row r="107" spans="1:151" ht="16.5" thickTop="1" thickBot="1">
      <c r="A107" s="1316"/>
      <c r="B107" s="992"/>
      <c r="C107" s="992"/>
      <c r="D107" s="994"/>
      <c r="E107" s="1366"/>
      <c r="F107" s="1366"/>
      <c r="G107" s="1366"/>
      <c r="H107" s="1367"/>
      <c r="K107" s="901"/>
      <c r="L107" s="901"/>
      <c r="M107" s="918" t="s">
        <v>809</v>
      </c>
      <c r="N107" s="918" t="s">
        <v>809</v>
      </c>
      <c r="O107" s="919"/>
      <c r="P107" s="900" t="s">
        <v>810</v>
      </c>
      <c r="Q107" s="920" t="s">
        <v>811</v>
      </c>
      <c r="R107" s="921"/>
      <c r="S107" s="918" t="s">
        <v>809</v>
      </c>
      <c r="T107" s="918" t="s">
        <v>809</v>
      </c>
      <c r="U107" s="918" t="s">
        <v>809</v>
      </c>
      <c r="V107" s="921"/>
      <c r="X107" s="1562"/>
      <c r="Y107" s="1562"/>
      <c r="Z107" s="1824"/>
      <c r="AA107" s="1824"/>
      <c r="AB107" s="1385"/>
      <c r="AC107" s="1825"/>
      <c r="AD107" s="1826"/>
      <c r="AE107" s="1827"/>
      <c r="AF107" s="1828"/>
      <c r="AG107" s="1828"/>
      <c r="AI107" s="933" t="s">
        <v>653</v>
      </c>
      <c r="AK107" s="1373"/>
      <c r="AL107" s="1325"/>
      <c r="AM107" s="1374"/>
      <c r="AN107" s="1325"/>
      <c r="AO107" s="1325"/>
      <c r="AP107" s="1325"/>
      <c r="AQ107" s="1375"/>
      <c r="AR107" s="1376" t="s">
        <v>906</v>
      </c>
      <c r="AS107" s="1377"/>
      <c r="AT107" s="1378"/>
      <c r="AU107" s="1325"/>
      <c r="AV107" s="1325"/>
      <c r="AW107" s="1379"/>
      <c r="BB107" s="1562"/>
      <c r="BC107" s="1562"/>
      <c r="BD107" s="1381"/>
      <c r="BE107" s="1382" t="s">
        <v>809</v>
      </c>
      <c r="BF107" s="1383" t="s">
        <v>811</v>
      </c>
      <c r="BG107" s="1384"/>
      <c r="BH107" s="1384"/>
      <c r="BI107" s="1385"/>
      <c r="BJ107" s="1385"/>
      <c r="BK107" s="1383" t="s">
        <v>810</v>
      </c>
      <c r="BL107" s="1386"/>
      <c r="BN107" s="1579"/>
      <c r="BO107" s="1579"/>
      <c r="BP107" s="1346"/>
      <c r="BQ107" s="1346"/>
      <c r="BR107" s="1346"/>
      <c r="BS107" s="1160"/>
      <c r="BT107" s="1163"/>
      <c r="BU107" s="1163"/>
      <c r="BV107" s="1163"/>
      <c r="BW107" s="1346"/>
      <c r="BX107" s="1160"/>
      <c r="BY107" s="1160"/>
      <c r="BZ107" s="1585"/>
      <c r="CB107" s="933" t="s">
        <v>781</v>
      </c>
      <c r="CC107" s="1809">
        <v>39558</v>
      </c>
      <c r="CD107" s="1809">
        <v>41378</v>
      </c>
      <c r="CE107" s="1809">
        <v>42244</v>
      </c>
      <c r="CF107" s="1252">
        <v>41060</v>
      </c>
      <c r="CG107" s="1252"/>
      <c r="CH107" s="1171"/>
      <c r="CI107" s="1860"/>
      <c r="CJ107" s="1253"/>
      <c r="CN107" s="1874"/>
      <c r="CO107" s="1874"/>
      <c r="CP107" s="1915"/>
      <c r="CQ107" s="1915"/>
      <c r="CR107" s="1874"/>
      <c r="CS107" s="1874"/>
      <c r="CT107" s="1874"/>
      <c r="CU107" s="1874"/>
      <c r="CV107" s="1909"/>
      <c r="CW107" s="1874"/>
      <c r="CX107" s="1910"/>
      <c r="CY107" s="1911"/>
      <c r="CZ107" s="1914"/>
      <c r="DA107" s="1914"/>
      <c r="DB107" s="1914"/>
      <c r="DC107" s="1914"/>
      <c r="DX107" s="2179" t="s">
        <v>424</v>
      </c>
      <c r="DY107" s="2180" t="s">
        <v>596</v>
      </c>
      <c r="DZ107" s="2179" t="s">
        <v>8</v>
      </c>
      <c r="EA107" s="2181" t="s">
        <v>597</v>
      </c>
      <c r="EB107" s="2162">
        <v>1650</v>
      </c>
      <c r="EC107" s="2182"/>
      <c r="ED107" s="2183">
        <v>1650</v>
      </c>
      <c r="EE107" s="2183">
        <v>34243</v>
      </c>
      <c r="EF107" s="2182"/>
      <c r="EG107" s="2184">
        <v>4.8185030517185992E-2</v>
      </c>
      <c r="EH107" s="2182"/>
      <c r="EI107" s="2166">
        <v>0</v>
      </c>
      <c r="EJ107" s="2183"/>
      <c r="EK107" s="2183">
        <v>183744</v>
      </c>
      <c r="EL107" s="2183"/>
      <c r="EM107" s="2186"/>
      <c r="EN107" s="2186"/>
      <c r="EO107" s="2187"/>
      <c r="ES107" s="2254" t="s">
        <v>551</v>
      </c>
      <c r="ET107" s="2255" t="s">
        <v>552</v>
      </c>
      <c r="EU107" s="2257">
        <v>166328</v>
      </c>
    </row>
    <row r="108" spans="1:151" ht="15.75" thickBot="1">
      <c r="A108" s="1316"/>
      <c r="B108" s="992"/>
      <c r="C108" s="994"/>
      <c r="D108" s="994"/>
      <c r="E108" s="1366"/>
      <c r="F108" s="1366"/>
      <c r="G108" s="1366"/>
      <c r="H108" s="1367"/>
      <c r="K108" s="901"/>
      <c r="L108" s="901"/>
      <c r="M108" s="918"/>
      <c r="N108" s="918"/>
      <c r="O108" s="919"/>
      <c r="P108" s="900"/>
      <c r="Q108" s="922"/>
      <c r="R108" s="921"/>
      <c r="S108" s="923"/>
      <c r="T108" s="918"/>
      <c r="U108" s="918"/>
      <c r="V108" s="921"/>
      <c r="X108" s="1562"/>
      <c r="Y108" s="1562"/>
      <c r="Z108" s="1829" t="s">
        <v>915</v>
      </c>
      <c r="AA108" s="1830">
        <v>6.62E-3</v>
      </c>
      <c r="AB108" s="1698" t="s">
        <v>803</v>
      </c>
      <c r="AC108" s="982" t="s">
        <v>1293</v>
      </c>
      <c r="AD108" s="984"/>
      <c r="AE108" s="1474"/>
      <c r="AF108" s="1475"/>
      <c r="AG108" s="1475"/>
      <c r="AK108" s="1404"/>
      <c r="AL108" s="1325"/>
      <c r="AM108" s="1404"/>
      <c r="AN108" s="1404"/>
      <c r="AO108" s="1405"/>
      <c r="AP108" s="1404"/>
      <c r="AQ108" s="1406"/>
      <c r="AR108" s="1405" t="s">
        <v>907</v>
      </c>
      <c r="AS108" s="1407">
        <v>1900.38</v>
      </c>
      <c r="AT108" s="1408"/>
      <c r="AU108" s="1325"/>
      <c r="AV108" s="1409">
        <v>67</v>
      </c>
      <c r="AW108" s="1410"/>
      <c r="BB108" s="1380" t="s">
        <v>607</v>
      </c>
      <c r="BC108" s="1380" t="s">
        <v>939</v>
      </c>
      <c r="BD108" s="1381"/>
      <c r="BE108" s="1411"/>
      <c r="BF108" s="1386"/>
      <c r="BG108" s="1412"/>
      <c r="BH108" s="1412"/>
      <c r="BI108" s="1381"/>
      <c r="BJ108" s="1381"/>
      <c r="BK108" s="1386"/>
      <c r="BL108" s="1386"/>
      <c r="BN108" s="1579"/>
      <c r="BO108" s="1579"/>
      <c r="BP108" s="1387"/>
      <c r="BQ108" s="1387"/>
      <c r="BR108" s="1387"/>
      <c r="BS108" s="1160"/>
      <c r="BT108" s="1388"/>
      <c r="BU108" s="1388"/>
      <c r="BV108" s="1388"/>
      <c r="BW108" s="1389" t="s">
        <v>812</v>
      </c>
      <c r="BX108" s="1390">
        <v>0.66200000000000003</v>
      </c>
      <c r="BY108" s="1160"/>
      <c r="BZ108" s="1585"/>
      <c r="CN108" s="1874"/>
      <c r="CO108" s="1874"/>
      <c r="CP108" s="1915"/>
      <c r="CQ108" s="1915"/>
      <c r="CR108" s="1874"/>
      <c r="CS108" s="1915"/>
      <c r="CT108" s="1874"/>
      <c r="CU108" s="1874"/>
      <c r="CV108" s="1909"/>
      <c r="CW108" s="1874"/>
      <c r="CX108" s="1910"/>
      <c r="CY108" s="1911"/>
      <c r="CZ108" s="1914"/>
      <c r="DA108" s="1914"/>
      <c r="DB108" s="1914"/>
      <c r="DC108" s="1914"/>
      <c r="DX108" s="2159" t="s">
        <v>426</v>
      </c>
      <c r="DY108" s="2160" t="s">
        <v>426</v>
      </c>
      <c r="DZ108" s="2159" t="s">
        <v>901</v>
      </c>
      <c r="EA108" s="2161" t="s">
        <v>85</v>
      </c>
      <c r="EB108" s="2162">
        <v>1706</v>
      </c>
      <c r="EC108" s="2163"/>
      <c r="ED108" s="2164">
        <v>1706</v>
      </c>
      <c r="EE108" s="2164">
        <v>1706</v>
      </c>
      <c r="EF108" s="2163"/>
      <c r="EG108" s="2165">
        <v>1</v>
      </c>
      <c r="EH108" s="2163"/>
      <c r="EI108" s="2166">
        <v>874052</v>
      </c>
      <c r="EJ108" s="2164"/>
      <c r="EK108" s="2164">
        <v>874052</v>
      </c>
      <c r="EL108" s="2164">
        <v>874052</v>
      </c>
      <c r="EM108" s="2167">
        <v>0</v>
      </c>
      <c r="EN108" s="2167"/>
      <c r="EO108" s="2168"/>
      <c r="ES108" s="2254" t="s">
        <v>553</v>
      </c>
      <c r="ET108" s="2255" t="s">
        <v>554</v>
      </c>
      <c r="EU108" s="2257">
        <v>0</v>
      </c>
    </row>
    <row r="109" spans="1:151" ht="16.5" thickTop="1" thickBot="1">
      <c r="A109" s="1316"/>
      <c r="B109" s="1416"/>
      <c r="C109" s="993"/>
      <c r="D109" s="994"/>
      <c r="E109" s="1366"/>
      <c r="F109" s="1366"/>
      <c r="G109" s="1366"/>
      <c r="H109" s="1367"/>
      <c r="K109" s="900" t="s">
        <v>803</v>
      </c>
      <c r="L109" s="901" t="s">
        <v>868</v>
      </c>
      <c r="M109" s="919"/>
      <c r="N109" s="919"/>
      <c r="O109" s="919"/>
      <c r="P109" s="901"/>
      <c r="Q109" s="922"/>
      <c r="R109" s="921"/>
      <c r="S109" s="924"/>
      <c r="T109" s="921"/>
      <c r="U109" s="921"/>
      <c r="V109" s="921"/>
      <c r="X109" s="1562"/>
      <c r="Y109" s="1562"/>
      <c r="Z109" s="1831" t="s">
        <v>873</v>
      </c>
      <c r="AA109" s="1832"/>
      <c r="AB109" s="1699"/>
      <c r="AC109" s="982" t="s">
        <v>874</v>
      </c>
      <c r="AD109" s="984"/>
      <c r="AE109" s="1474"/>
      <c r="AF109" s="1475"/>
      <c r="AG109" s="1475"/>
      <c r="AK109" s="1404"/>
      <c r="AL109" s="1325"/>
      <c r="AM109" s="1404"/>
      <c r="AN109" s="1404"/>
      <c r="AO109" s="1325"/>
      <c r="AP109" s="1325"/>
      <c r="AQ109" s="1420"/>
      <c r="AR109" s="1421" t="s">
        <v>235</v>
      </c>
      <c r="AS109" s="1422" t="s">
        <v>902</v>
      </c>
      <c r="AT109" s="1423"/>
      <c r="AU109" s="1325"/>
      <c r="AV109" s="1409"/>
      <c r="AW109" s="1404"/>
      <c r="BB109" s="1380"/>
      <c r="BC109" s="903" t="s">
        <v>1348</v>
      </c>
      <c r="BD109" s="1381"/>
      <c r="BE109" s="1411"/>
      <c r="BF109" s="1386"/>
      <c r="BG109" s="1412"/>
      <c r="BH109" s="1412"/>
      <c r="BI109" s="1381"/>
      <c r="BJ109" s="1381"/>
      <c r="BK109" s="1386"/>
      <c r="BL109" s="1386"/>
      <c r="BN109" s="1579"/>
      <c r="BO109" s="1579"/>
      <c r="BP109" s="1346"/>
      <c r="BQ109" s="1346"/>
      <c r="BR109" s="1346"/>
      <c r="BS109" s="1160"/>
      <c r="BT109" s="1413"/>
      <c r="BU109" s="1413"/>
      <c r="BV109" s="1413"/>
      <c r="BW109" s="1414"/>
      <c r="BX109" s="1413"/>
      <c r="BY109" s="1413"/>
      <c r="BZ109" s="1585"/>
      <c r="CN109" s="1874"/>
      <c r="CO109" s="1874"/>
      <c r="CP109" s="1915"/>
      <c r="CQ109" s="1915"/>
      <c r="CR109" s="1874"/>
      <c r="CS109" s="1915"/>
      <c r="CT109" s="1874"/>
      <c r="CU109" s="1874"/>
      <c r="CV109" s="1909"/>
      <c r="CW109" s="1874"/>
      <c r="CX109" s="1910"/>
      <c r="CY109" s="1911"/>
      <c r="CZ109" s="1914"/>
      <c r="DA109" s="1914"/>
      <c r="DB109" s="1914"/>
      <c r="DC109" s="1914"/>
      <c r="DX109" s="2189" t="s">
        <v>428</v>
      </c>
      <c r="DY109" s="2160" t="s">
        <v>428</v>
      </c>
      <c r="DZ109" s="2159" t="s">
        <v>901</v>
      </c>
      <c r="EA109" s="2161" t="s">
        <v>429</v>
      </c>
      <c r="EB109" s="2162">
        <v>1121</v>
      </c>
      <c r="EC109" s="2163"/>
      <c r="ED109" s="2164">
        <v>1121</v>
      </c>
      <c r="EE109" s="2164">
        <v>1121</v>
      </c>
      <c r="EF109" s="2163"/>
      <c r="EG109" s="2165">
        <v>1</v>
      </c>
      <c r="EH109" s="2163"/>
      <c r="EI109" s="2166">
        <v>47153</v>
      </c>
      <c r="EJ109" s="2164"/>
      <c r="EK109" s="2164">
        <v>47153</v>
      </c>
      <c r="EL109" s="2164">
        <v>47153</v>
      </c>
      <c r="EM109" s="2167">
        <v>0</v>
      </c>
      <c r="EN109" s="2167"/>
      <c r="EO109" s="2168"/>
      <c r="ES109" s="2254" t="s">
        <v>555</v>
      </c>
      <c r="ET109" s="2255" t="s">
        <v>556</v>
      </c>
      <c r="EU109" s="2257">
        <v>361097</v>
      </c>
    </row>
    <row r="110" spans="1:151" ht="19.5" thickBot="1">
      <c r="A110" s="1316"/>
      <c r="B110" s="1316"/>
      <c r="C110" s="1316"/>
      <c r="D110" s="936" t="s">
        <v>803</v>
      </c>
      <c r="E110" s="1784" t="s">
        <v>676</v>
      </c>
      <c r="F110" s="1429"/>
      <c r="G110" s="1430"/>
      <c r="H110" s="1431"/>
      <c r="K110" s="900"/>
      <c r="L110" s="902" t="s">
        <v>1289</v>
      </c>
      <c r="M110" s="925"/>
      <c r="N110" s="919"/>
      <c r="O110" s="919"/>
      <c r="P110" s="901"/>
      <c r="Q110" s="922"/>
      <c r="R110" s="921"/>
      <c r="S110" s="924"/>
      <c r="T110" s="921"/>
      <c r="U110" s="921"/>
      <c r="V110" s="921"/>
      <c r="X110" s="1562"/>
      <c r="Y110" s="1562"/>
      <c r="Z110" s="1831" t="s">
        <v>875</v>
      </c>
      <c r="AA110" s="1832"/>
      <c r="AB110" s="1699"/>
      <c r="AC110" s="982" t="s">
        <v>982</v>
      </c>
      <c r="AD110" s="984"/>
      <c r="AE110" s="1474"/>
      <c r="AF110" s="1475"/>
      <c r="AG110" s="1475"/>
      <c r="AK110" s="1404"/>
      <c r="AL110" s="1325"/>
      <c r="AM110" s="1325"/>
      <c r="AN110" s="1379"/>
      <c r="AO110" s="1325"/>
      <c r="AP110" s="1325"/>
      <c r="AQ110" s="1325"/>
      <c r="AR110" s="1404"/>
      <c r="AS110" s="1325"/>
      <c r="AT110" s="1325"/>
      <c r="AU110" s="1325"/>
      <c r="AV110" s="1409"/>
      <c r="AW110" s="1404"/>
      <c r="BB110" s="1380" t="s">
        <v>609</v>
      </c>
      <c r="BC110" s="1380" t="s">
        <v>1349</v>
      </c>
      <c r="BD110" s="1381"/>
      <c r="BE110" s="1411"/>
      <c r="BF110" s="1386"/>
      <c r="BG110" s="1412"/>
      <c r="BH110" s="1412"/>
      <c r="BI110" s="1381"/>
      <c r="BJ110" s="1381"/>
      <c r="BK110" s="1386"/>
      <c r="BL110" s="1386"/>
      <c r="BN110" s="1579"/>
      <c r="BO110" s="2140" t="s">
        <v>813</v>
      </c>
      <c r="BP110" s="2141"/>
      <c r="BQ110" s="2141"/>
      <c r="BR110" s="2141"/>
      <c r="BS110" s="1160"/>
      <c r="BT110" s="1163"/>
      <c r="BU110" s="1163"/>
      <c r="BV110" s="1163"/>
      <c r="BW110" s="1346"/>
      <c r="BX110" s="1160"/>
      <c r="BY110" s="1579"/>
      <c r="BZ110" s="1579"/>
      <c r="CA110" s="1579"/>
      <c r="CN110" s="1916"/>
      <c r="CO110" s="1916"/>
      <c r="CP110" s="1916"/>
      <c r="CQ110" s="1916"/>
      <c r="CR110" s="1916"/>
      <c r="CS110" s="1916"/>
      <c r="CT110" s="1916"/>
      <c r="CU110" s="1917"/>
      <c r="CV110" s="1909"/>
      <c r="CW110" s="1917"/>
      <c r="CX110" s="1910"/>
      <c r="CY110" s="1911"/>
      <c r="CZ110" s="1914"/>
      <c r="DA110" s="1914"/>
      <c r="DB110" s="1914"/>
      <c r="DC110" s="1914"/>
      <c r="DX110" s="2190" t="s">
        <v>430</v>
      </c>
      <c r="DY110" s="2171" t="s">
        <v>430</v>
      </c>
      <c r="DZ110" s="2170" t="s">
        <v>901</v>
      </c>
      <c r="EA110" s="2172" t="s">
        <v>431</v>
      </c>
      <c r="EB110" s="2162">
        <v>7381</v>
      </c>
      <c r="EC110" s="2173"/>
      <c r="ED110" s="2174">
        <v>7381</v>
      </c>
      <c r="EE110" s="2174"/>
      <c r="EF110" s="2173"/>
      <c r="EG110" s="2175">
        <v>0.81074253075571179</v>
      </c>
      <c r="EH110" s="2173"/>
      <c r="EI110" s="2166">
        <v>4956764</v>
      </c>
      <c r="EJ110" s="2174"/>
      <c r="EK110" s="2174">
        <v>4018659</v>
      </c>
      <c r="EL110" s="2174">
        <v>4956764</v>
      </c>
      <c r="EM110" s="2177">
        <v>0</v>
      </c>
      <c r="EN110" s="2177"/>
      <c r="EO110" s="2178"/>
      <c r="ES110" s="2254" t="s">
        <v>557</v>
      </c>
      <c r="ET110" s="2255" t="s">
        <v>558</v>
      </c>
      <c r="EU110" s="2257">
        <v>0</v>
      </c>
    </row>
    <row r="111" spans="1:151" ht="15.75" thickBot="1">
      <c r="A111" s="992"/>
      <c r="B111" s="992"/>
      <c r="C111" s="1367"/>
      <c r="D111" s="992"/>
      <c r="E111" s="1433" t="s">
        <v>865</v>
      </c>
      <c r="F111" s="1434" t="s">
        <v>3</v>
      </c>
      <c r="G111" s="1435"/>
      <c r="H111" s="1436"/>
      <c r="K111" s="900"/>
      <c r="L111" s="901" t="s">
        <v>1280</v>
      </c>
      <c r="M111" s="919"/>
      <c r="N111" s="919"/>
      <c r="O111" s="919"/>
      <c r="P111" s="901"/>
      <c r="Q111" s="926"/>
      <c r="R111" s="921"/>
      <c r="S111" s="924"/>
      <c r="T111" s="921"/>
      <c r="U111" s="921"/>
      <c r="V111" s="921"/>
      <c r="X111" s="1562"/>
      <c r="Y111" s="1562"/>
      <c r="Z111" s="1833" t="s">
        <v>916</v>
      </c>
      <c r="AA111" s="1834"/>
      <c r="AB111" s="1698" t="s">
        <v>869</v>
      </c>
      <c r="AC111" s="1700" t="s">
        <v>930</v>
      </c>
      <c r="AD111" s="984"/>
      <c r="AE111" s="1474"/>
      <c r="AF111" s="1475"/>
      <c r="AG111" s="1475"/>
      <c r="AK111" s="1843"/>
      <c r="AL111" s="1843"/>
      <c r="AM111" s="1843"/>
      <c r="AN111" s="1440"/>
      <c r="AO111" s="1409"/>
      <c r="AP111" s="1409"/>
      <c r="AQ111" s="1409"/>
      <c r="AR111" s="1409"/>
      <c r="AS111" s="1432"/>
      <c r="AT111" s="1441"/>
      <c r="AU111" s="1442" t="s">
        <v>800</v>
      </c>
      <c r="AV111" s="1443"/>
      <c r="AW111" s="1444"/>
      <c r="BB111" s="1380"/>
      <c r="BC111" s="1704" t="s">
        <v>1402</v>
      </c>
      <c r="BD111" s="1381"/>
      <c r="BE111" s="1411"/>
      <c r="BF111" s="1386"/>
      <c r="BG111" s="1412"/>
      <c r="BH111" s="1412"/>
      <c r="BI111" s="1381"/>
      <c r="BJ111" s="1381"/>
      <c r="BK111" s="1386"/>
      <c r="BL111" s="1386"/>
      <c r="BN111" s="1579"/>
      <c r="BO111" s="1160" t="s">
        <v>1081</v>
      </c>
      <c r="BP111" s="1346"/>
      <c r="BQ111" s="1346"/>
      <c r="BR111" s="1346"/>
      <c r="BS111" s="1160"/>
      <c r="BT111" s="1163"/>
      <c r="BU111" s="1163"/>
      <c r="BV111" s="1163"/>
      <c r="BW111" s="1346"/>
      <c r="BX111" s="1160"/>
      <c r="BY111" s="1579"/>
      <c r="BZ111" s="1563"/>
      <c r="CN111" s="1918"/>
      <c r="CO111" s="1918"/>
      <c r="CP111" s="1918"/>
      <c r="CQ111" s="1918"/>
      <c r="CR111" s="1918"/>
      <c r="CS111" s="1918"/>
      <c r="CT111" s="1918"/>
      <c r="CU111" s="1919"/>
      <c r="CV111" s="1909"/>
      <c r="CW111" s="1919"/>
      <c r="CX111" s="1910"/>
      <c r="CY111" s="1911"/>
      <c r="CZ111" s="1914"/>
      <c r="DA111" s="1914"/>
      <c r="DB111" s="1914"/>
      <c r="DC111" s="1914"/>
      <c r="DX111" s="2179" t="s">
        <v>430</v>
      </c>
      <c r="DY111" s="2180" t="s">
        <v>1112</v>
      </c>
      <c r="DZ111" s="2179" t="s">
        <v>8</v>
      </c>
      <c r="EA111" s="2181" t="s">
        <v>1113</v>
      </c>
      <c r="EB111" s="2162">
        <v>1200</v>
      </c>
      <c r="EC111" s="2182"/>
      <c r="ED111" s="2183">
        <v>1200</v>
      </c>
      <c r="EE111" s="2183"/>
      <c r="EF111" s="2182"/>
      <c r="EG111" s="2184">
        <v>0.13181019332161686</v>
      </c>
      <c r="EH111" s="2182"/>
      <c r="EI111" s="2166">
        <v>0</v>
      </c>
      <c r="EJ111" s="2183"/>
      <c r="EK111" s="2183">
        <v>653352</v>
      </c>
      <c r="EL111" s="2183"/>
      <c r="EM111" s="2186"/>
      <c r="EN111" s="2186"/>
      <c r="EO111" s="2187"/>
      <c r="ES111" s="2254" t="s">
        <v>559</v>
      </c>
      <c r="ET111" s="2255" t="s">
        <v>560</v>
      </c>
      <c r="EU111" s="2257">
        <v>3616801</v>
      </c>
    </row>
    <row r="112" spans="1:151" ht="15">
      <c r="A112" s="1316"/>
      <c r="B112" s="992"/>
      <c r="C112" s="992"/>
      <c r="D112" s="992"/>
      <c r="E112" s="1448" t="s">
        <v>866</v>
      </c>
      <c r="F112" s="1449" t="s">
        <v>1548</v>
      </c>
      <c r="G112" s="1450"/>
      <c r="H112" s="1451" t="s">
        <v>333</v>
      </c>
      <c r="K112" s="900" t="s">
        <v>869</v>
      </c>
      <c r="L112" s="901" t="s">
        <v>1290</v>
      </c>
      <c r="M112" s="919"/>
      <c r="N112" s="919"/>
      <c r="O112" s="919"/>
      <c r="P112" s="901"/>
      <c r="Q112" s="922"/>
      <c r="R112" s="921"/>
      <c r="S112" s="924"/>
      <c r="T112" s="921"/>
      <c r="U112" s="921"/>
      <c r="V112" s="921"/>
      <c r="X112" s="1562"/>
      <c r="Y112" s="1562"/>
      <c r="Z112" s="1835"/>
      <c r="AA112" s="1835"/>
      <c r="AB112" s="1699"/>
      <c r="AC112" s="1700" t="s">
        <v>1294</v>
      </c>
      <c r="AD112" s="984"/>
      <c r="AE112" s="1474"/>
      <c r="AF112" s="1475"/>
      <c r="AG112" s="1475"/>
      <c r="AI112" s="1575"/>
      <c r="AK112" s="1432"/>
      <c r="AL112" s="1432"/>
      <c r="AM112" s="1432"/>
      <c r="AN112" s="1409"/>
      <c r="AO112" s="1409"/>
      <c r="AP112" s="1409"/>
      <c r="AQ112" s="1409"/>
      <c r="AR112" s="1409"/>
      <c r="AS112" s="1432"/>
      <c r="AT112" s="1454"/>
      <c r="AU112" s="1432"/>
      <c r="AV112" s="1455" t="s">
        <v>802</v>
      </c>
      <c r="AW112" s="1456">
        <v>237876223</v>
      </c>
      <c r="BB112" s="1380" t="s">
        <v>593</v>
      </c>
      <c r="BC112" s="1380" t="s">
        <v>944</v>
      </c>
      <c r="BD112" s="1381"/>
      <c r="BE112" s="1411"/>
      <c r="BF112" s="1386"/>
      <c r="BG112" s="1412"/>
      <c r="BH112" s="1412"/>
      <c r="BI112" s="1381"/>
      <c r="BJ112" s="1381"/>
      <c r="BK112" s="1386"/>
      <c r="BL112" s="1386"/>
      <c r="BN112" s="1579"/>
      <c r="BO112" s="1160" t="s">
        <v>1357</v>
      </c>
      <c r="BP112" s="1346"/>
      <c r="BQ112" s="1346"/>
      <c r="BR112" s="1346"/>
      <c r="BS112" s="1160"/>
      <c r="BT112" s="1163"/>
      <c r="BU112" s="1163"/>
      <c r="BV112" s="1163"/>
      <c r="BW112" s="1346"/>
      <c r="BX112" s="1160"/>
      <c r="BY112" s="1579"/>
      <c r="BZ112" s="1579"/>
      <c r="CA112" s="1579"/>
      <c r="CN112" s="1916"/>
      <c r="CO112" s="1916"/>
      <c r="CP112" s="1916"/>
      <c r="CQ112" s="1916"/>
      <c r="CR112" s="1916"/>
      <c r="CS112" s="1916"/>
      <c r="CT112" s="1916"/>
      <c r="CU112" s="1917"/>
      <c r="CV112" s="1909"/>
      <c r="CW112" s="1917"/>
      <c r="CX112" s="1910"/>
      <c r="CY112" s="1911"/>
      <c r="CZ112" s="1914"/>
      <c r="DA112" s="1914"/>
      <c r="DB112" s="1914"/>
      <c r="DC112" s="1914"/>
      <c r="DX112" s="2159" t="s">
        <v>430</v>
      </c>
      <c r="DY112" s="2160" t="s">
        <v>1114</v>
      </c>
      <c r="DZ112" s="2159" t="s">
        <v>8</v>
      </c>
      <c r="EA112" s="2161" t="s">
        <v>1454</v>
      </c>
      <c r="EB112" s="2162">
        <v>523</v>
      </c>
      <c r="EC112" s="2163"/>
      <c r="ED112" s="2164">
        <v>523</v>
      </c>
      <c r="EE112" s="2164">
        <v>9104</v>
      </c>
      <c r="EF112" s="2163"/>
      <c r="EG112" s="2165">
        <v>5.7447275922671355E-2</v>
      </c>
      <c r="EH112" s="2163"/>
      <c r="EI112" s="2166">
        <v>0</v>
      </c>
      <c r="EJ112" s="2164"/>
      <c r="EK112" s="2164">
        <v>284753</v>
      </c>
      <c r="EL112" s="2164"/>
      <c r="EM112" s="2167"/>
      <c r="EN112" s="2167"/>
      <c r="EO112" s="2168"/>
      <c r="ES112" s="2254" t="s">
        <v>561</v>
      </c>
      <c r="ET112" s="2255" t="s">
        <v>636</v>
      </c>
      <c r="EU112" s="2257">
        <v>0</v>
      </c>
    </row>
    <row r="113" spans="1:152" ht="15.75" thickBot="1">
      <c r="A113" s="1680"/>
      <c r="B113" s="992"/>
      <c r="C113" s="992"/>
      <c r="D113" s="1785" t="s">
        <v>1278</v>
      </c>
      <c r="E113" s="1463" t="s">
        <v>867</v>
      </c>
      <c r="F113" s="1464" t="s">
        <v>972</v>
      </c>
      <c r="G113" s="1465" t="s">
        <v>352</v>
      </c>
      <c r="H113" s="1466" t="s">
        <v>289</v>
      </c>
      <c r="K113" s="900"/>
      <c r="L113" s="901" t="s">
        <v>261</v>
      </c>
      <c r="M113" s="919"/>
      <c r="N113" s="919"/>
      <c r="O113" s="919"/>
      <c r="P113" s="901"/>
      <c r="Q113" s="922"/>
      <c r="R113" s="921"/>
      <c r="S113" s="924"/>
      <c r="T113" s="921"/>
      <c r="U113" s="921"/>
      <c r="V113" s="921"/>
      <c r="X113" s="1562"/>
      <c r="Y113" s="1562"/>
      <c r="Z113" s="1835"/>
      <c r="AA113" s="1835"/>
      <c r="AB113" s="1699"/>
      <c r="AC113" s="1700" t="s">
        <v>1295</v>
      </c>
      <c r="AD113" s="984"/>
      <c r="AE113" s="1474"/>
      <c r="AF113" s="1475"/>
      <c r="AG113" s="1475"/>
      <c r="AI113" s="1575"/>
      <c r="AK113" s="1432"/>
      <c r="AL113" s="1432">
        <v>0.76629999999999998</v>
      </c>
      <c r="AM113" s="1432">
        <v>1.7569999999999999</v>
      </c>
      <c r="AN113" s="1409">
        <v>1.0501</v>
      </c>
      <c r="AO113" s="1409"/>
      <c r="AP113" s="1409"/>
      <c r="AQ113" s="1409"/>
      <c r="AR113" s="1409"/>
      <c r="AS113" s="1432"/>
      <c r="AT113" s="1454"/>
      <c r="AU113" s="1010"/>
      <c r="AV113" s="1455" t="s">
        <v>801</v>
      </c>
      <c r="AW113" s="1467">
        <v>244278212</v>
      </c>
      <c r="BB113" s="1562"/>
      <c r="BC113" s="1562"/>
      <c r="BD113" s="1381"/>
      <c r="BE113" s="1411"/>
      <c r="BF113" s="1386"/>
      <c r="BG113" s="1412"/>
      <c r="BH113" s="1412"/>
      <c r="BI113" s="1381"/>
      <c r="BJ113" s="1381"/>
      <c r="BK113" s="1386"/>
      <c r="BL113" s="1386"/>
      <c r="BN113" s="1579"/>
      <c r="BO113" s="1160" t="s">
        <v>1083</v>
      </c>
      <c r="BP113" s="1346"/>
      <c r="BQ113" s="1346"/>
      <c r="BR113" s="1346"/>
      <c r="BS113" s="1160"/>
      <c r="BT113" s="1163"/>
      <c r="BU113" s="1163"/>
      <c r="BV113" s="1163"/>
      <c r="BW113" s="1163"/>
      <c r="BX113" s="1163"/>
      <c r="BY113" s="1581"/>
      <c r="BZ113" s="1579"/>
      <c r="CA113" s="1579"/>
      <c r="CN113" s="1874"/>
      <c r="CO113" s="1874"/>
      <c r="CP113" s="1915"/>
      <c r="CQ113" s="1915"/>
      <c r="CR113" s="1874"/>
      <c r="CS113" s="1874"/>
      <c r="CT113" s="1874"/>
      <c r="CU113" s="1874"/>
      <c r="CV113" s="1909"/>
      <c r="CW113" s="1874"/>
      <c r="CX113" s="1910"/>
      <c r="CY113" s="1911"/>
      <c r="CZ113" s="1914"/>
      <c r="DA113" s="1914"/>
      <c r="DB113" s="1914"/>
      <c r="DC113" s="1914"/>
      <c r="DX113" s="2159" t="s">
        <v>432</v>
      </c>
      <c r="DY113" s="2160" t="s">
        <v>432</v>
      </c>
      <c r="DZ113" s="2159" t="s">
        <v>901</v>
      </c>
      <c r="EA113" s="2161" t="s">
        <v>455</v>
      </c>
      <c r="EB113" s="2162">
        <v>2936</v>
      </c>
      <c r="EC113" s="2163"/>
      <c r="ED113" s="2164">
        <v>2936</v>
      </c>
      <c r="EE113" s="2164">
        <v>2936</v>
      </c>
      <c r="EF113" s="2163"/>
      <c r="EG113" s="2165">
        <v>1</v>
      </c>
      <c r="EH113" s="2163"/>
      <c r="EI113" s="2166">
        <v>2122434</v>
      </c>
      <c r="EJ113" s="2164"/>
      <c r="EK113" s="2164">
        <v>2122434</v>
      </c>
      <c r="EL113" s="2169">
        <v>2122434</v>
      </c>
      <c r="EM113" s="2167"/>
      <c r="EN113" s="2167"/>
      <c r="EO113" s="2168"/>
      <c r="ES113" s="2254" t="s">
        <v>637</v>
      </c>
      <c r="ET113" s="2255" t="s">
        <v>638</v>
      </c>
      <c r="EU113" s="2257">
        <v>117520</v>
      </c>
    </row>
    <row r="114" spans="1:152" ht="15.75" thickBot="1">
      <c r="A114" s="1316"/>
      <c r="B114" s="1468"/>
      <c r="C114" s="1468"/>
      <c r="D114" s="900" t="s">
        <v>674</v>
      </c>
      <c r="E114" s="1469">
        <v>5541</v>
      </c>
      <c r="F114" s="1470">
        <v>5541</v>
      </c>
      <c r="G114" s="1471">
        <v>-1281</v>
      </c>
      <c r="H114" s="1471">
        <f>F114+G114</f>
        <v>4260</v>
      </c>
      <c r="K114" s="900"/>
      <c r="L114" s="901" t="s">
        <v>870</v>
      </c>
      <c r="M114" s="919"/>
      <c r="N114" s="919"/>
      <c r="O114" s="919"/>
      <c r="P114" s="901"/>
      <c r="Q114" s="922"/>
      <c r="R114" s="921"/>
      <c r="S114" s="924"/>
      <c r="T114" s="921"/>
      <c r="U114" s="921"/>
      <c r="V114" s="921"/>
      <c r="X114" s="1562"/>
      <c r="Y114" s="1562"/>
      <c r="Z114" s="1835"/>
      <c r="AA114" s="1835"/>
      <c r="AB114" s="1701"/>
      <c r="AC114" s="1702" t="s">
        <v>933</v>
      </c>
      <c r="AD114" s="984"/>
      <c r="AE114" s="1474" t="s">
        <v>934</v>
      </c>
      <c r="AF114" s="1475"/>
      <c r="AG114" s="1475"/>
      <c r="AI114" s="1575"/>
      <c r="AK114" s="1003"/>
      <c r="AL114" s="1003">
        <v>0.74729999999999996</v>
      </c>
      <c r="AM114" s="1003">
        <v>1.6771</v>
      </c>
      <c r="AN114" s="1479">
        <v>1.0235000000000001</v>
      </c>
      <c r="AO114" s="1479"/>
      <c r="AP114" s="1479"/>
      <c r="AQ114" s="1479"/>
      <c r="AR114" s="1479"/>
      <c r="AS114" s="1003"/>
      <c r="AT114" s="1454"/>
      <c r="AU114" s="1455"/>
      <c r="AV114" s="1455" t="s">
        <v>604</v>
      </c>
      <c r="AW114" s="1480">
        <v>-6401989</v>
      </c>
      <c r="BB114" s="1562"/>
      <c r="BC114" s="1562"/>
      <c r="BD114" s="1381"/>
      <c r="BE114" s="1411"/>
      <c r="BF114" s="1386"/>
      <c r="BG114" s="1412"/>
      <c r="BH114" s="1412"/>
      <c r="BI114" s="1381"/>
      <c r="BJ114" s="1381"/>
      <c r="BK114" s="1386"/>
      <c r="BL114" s="1386"/>
      <c r="BN114" s="1579"/>
      <c r="BO114" s="1458"/>
      <c r="BP114" s="1346"/>
      <c r="BQ114" s="1346"/>
      <c r="BR114" s="1346"/>
      <c r="BS114" s="1160"/>
      <c r="BT114" s="1163"/>
      <c r="BU114" s="1163"/>
      <c r="BV114" s="1163"/>
      <c r="BW114" s="1346"/>
      <c r="BX114" s="1160"/>
      <c r="BY114" s="1579"/>
      <c r="BZ114" s="1579"/>
      <c r="CA114" s="1579"/>
      <c r="CN114" s="1874"/>
      <c r="CO114" s="1874"/>
      <c r="CP114" s="1915"/>
      <c r="CQ114" s="1915"/>
      <c r="CR114" s="1874"/>
      <c r="CS114" s="1874"/>
      <c r="CT114" s="1874"/>
      <c r="CU114" s="1874"/>
      <c r="CV114" s="1909"/>
      <c r="CW114" s="1874"/>
      <c r="CX114" s="1910"/>
      <c r="CY114" s="1911"/>
      <c r="CZ114" s="1914"/>
      <c r="DA114" s="1914"/>
      <c r="DB114" s="1914"/>
      <c r="DC114" s="1914"/>
      <c r="DX114" s="2159" t="s">
        <v>456</v>
      </c>
      <c r="DY114" s="2160" t="s">
        <v>456</v>
      </c>
      <c r="DZ114" s="2159" t="s">
        <v>901</v>
      </c>
      <c r="EA114" s="2161" t="s">
        <v>457</v>
      </c>
      <c r="EB114" s="2162">
        <v>71926</v>
      </c>
      <c r="EC114" s="2163"/>
      <c r="ED114" s="2164">
        <v>71926</v>
      </c>
      <c r="EE114" s="2164"/>
      <c r="EF114" s="2163"/>
      <c r="EG114" s="2165">
        <v>0.89525895868858985</v>
      </c>
      <c r="EH114" s="2163"/>
      <c r="EI114" s="2166">
        <v>0</v>
      </c>
      <c r="EJ114" s="2164"/>
      <c r="EK114" s="2164">
        <v>0</v>
      </c>
      <c r="EL114" s="2169">
        <v>0</v>
      </c>
      <c r="EM114" s="2167">
        <v>0</v>
      </c>
      <c r="EN114" s="2167"/>
      <c r="EO114" s="2168"/>
      <c r="ES114" s="2254" t="s">
        <v>639</v>
      </c>
      <c r="ET114" s="2255" t="s">
        <v>640</v>
      </c>
      <c r="EU114" s="2257">
        <v>482724</v>
      </c>
    </row>
    <row r="115" spans="1:152" ht="15.75" thickTop="1">
      <c r="A115" s="1316"/>
      <c r="B115" s="1468"/>
      <c r="C115" s="1468"/>
      <c r="D115" s="900" t="s">
        <v>675</v>
      </c>
      <c r="E115" s="1482">
        <v>1281</v>
      </c>
      <c r="F115" s="994"/>
      <c r="G115" s="1471">
        <v>1281</v>
      </c>
      <c r="H115" s="1471">
        <v>1281</v>
      </c>
      <c r="K115" s="900"/>
      <c r="L115" s="901"/>
      <c r="M115" s="900" t="s">
        <v>1288</v>
      </c>
      <c r="N115" s="1794" t="s">
        <v>1072</v>
      </c>
      <c r="O115" s="919"/>
      <c r="P115" s="901"/>
      <c r="Q115" s="922"/>
      <c r="R115" s="921"/>
      <c r="S115" s="924"/>
      <c r="T115" s="921"/>
      <c r="U115" s="921"/>
      <c r="V115" s="921"/>
      <c r="Z115" s="1835"/>
      <c r="AA115" s="1835"/>
      <c r="AB115" s="1836"/>
      <c r="AC115" s="1475"/>
      <c r="AD115" s="984"/>
      <c r="AE115" s="1474"/>
      <c r="AF115" s="1475"/>
      <c r="AG115" s="1475"/>
      <c r="AI115" s="1575"/>
      <c r="AK115" s="1003"/>
      <c r="AL115" s="1003"/>
      <c r="AM115" s="1003"/>
      <c r="AN115" s="1479"/>
      <c r="AO115" s="1479"/>
      <c r="AP115" s="1479"/>
      <c r="AQ115" s="1479"/>
      <c r="AR115" s="1479"/>
      <c r="AS115" s="1003"/>
      <c r="AT115" s="1454"/>
      <c r="AU115" s="1455"/>
      <c r="AV115" s="1003"/>
      <c r="AW115" s="1844" t="s">
        <v>1296</v>
      </c>
      <c r="BD115" s="1381"/>
      <c r="BE115" s="1411"/>
      <c r="BF115" s="1386"/>
      <c r="BG115" s="1412"/>
      <c r="BH115" s="1412"/>
      <c r="BI115" s="1381"/>
      <c r="BJ115" s="1381"/>
      <c r="BK115" s="1386"/>
      <c r="BL115" s="1386"/>
      <c r="BN115" s="1579"/>
      <c r="BO115" s="2140" t="s">
        <v>1266</v>
      </c>
      <c r="BP115" s="2141"/>
      <c r="BQ115" s="2141"/>
      <c r="BR115" s="2141"/>
      <c r="BS115" s="2140"/>
      <c r="BT115" s="1388"/>
      <c r="BU115" s="1163"/>
      <c r="BV115" s="1163"/>
      <c r="BW115" s="1346"/>
      <c r="BX115" s="1160"/>
      <c r="BY115" s="1579"/>
      <c r="BZ115" s="1579"/>
      <c r="CA115" s="1579"/>
      <c r="DX115" s="2159" t="s">
        <v>456</v>
      </c>
      <c r="DY115" s="2160" t="s">
        <v>86</v>
      </c>
      <c r="DZ115" s="2159" t="s">
        <v>8</v>
      </c>
      <c r="EA115" s="2161" t="s">
        <v>87</v>
      </c>
      <c r="EB115" s="2162">
        <v>906</v>
      </c>
      <c r="EC115" s="2163"/>
      <c r="ED115" s="2164">
        <v>906</v>
      </c>
      <c r="EE115" s="2164"/>
      <c r="EF115" s="2163"/>
      <c r="EG115" s="2165">
        <v>1.1276932077021695E-2</v>
      </c>
      <c r="EH115" s="2163"/>
      <c r="EI115" s="2166">
        <v>0</v>
      </c>
      <c r="EJ115" s="2164"/>
      <c r="EK115" s="2164">
        <v>0</v>
      </c>
      <c r="EL115" s="2169"/>
      <c r="EM115" s="2167"/>
      <c r="EN115" s="2167"/>
      <c r="EO115" s="2168"/>
      <c r="ES115" s="2254" t="s">
        <v>641</v>
      </c>
      <c r="ET115" s="2255" t="s">
        <v>642</v>
      </c>
      <c r="EU115" s="2257">
        <v>0</v>
      </c>
    </row>
    <row r="116" spans="1:152" ht="15.75" thickBot="1">
      <c r="A116" s="1316"/>
      <c r="D116" s="924" t="s">
        <v>1063</v>
      </c>
      <c r="E116" s="1486">
        <v>5451</v>
      </c>
      <c r="F116" s="1487">
        <v>5451</v>
      </c>
      <c r="G116" s="1487">
        <v>0</v>
      </c>
      <c r="H116" s="1487">
        <v>5451</v>
      </c>
      <c r="K116" s="900" t="s">
        <v>871</v>
      </c>
      <c r="L116" s="901" t="s">
        <v>872</v>
      </c>
      <c r="M116" s="919"/>
      <c r="N116" s="919"/>
      <c r="O116" s="919"/>
      <c r="P116" s="901"/>
      <c r="Q116" s="922"/>
      <c r="R116" s="921"/>
      <c r="S116" s="924"/>
      <c r="T116" s="921"/>
      <c r="U116" s="921"/>
      <c r="V116" s="921"/>
      <c r="AI116" s="1575"/>
      <c r="AK116" s="1003"/>
      <c r="AL116" s="1003"/>
      <c r="AM116" s="1003"/>
      <c r="AN116" s="1479"/>
      <c r="AO116" s="1479"/>
      <c r="AP116" s="1479"/>
      <c r="AQ116" s="1479"/>
      <c r="AR116" s="1479"/>
      <c r="AS116" s="1003"/>
      <c r="AT116" s="1488"/>
      <c r="AU116" s="1489"/>
      <c r="AV116" s="1490"/>
      <c r="AW116" s="1491"/>
      <c r="BN116" s="1579"/>
      <c r="BO116" s="1160" t="s">
        <v>1358</v>
      </c>
      <c r="BP116" s="1346"/>
      <c r="BQ116" s="1346"/>
      <c r="BR116" s="1346"/>
      <c r="BS116" s="1160"/>
      <c r="BT116" s="1163"/>
      <c r="BU116" s="1163"/>
      <c r="BV116" s="1163"/>
      <c r="BW116" s="1346"/>
      <c r="BX116" s="1160"/>
      <c r="BY116" s="1579"/>
      <c r="BZ116" s="1579"/>
      <c r="CA116" s="1579"/>
      <c r="DX116" s="2159" t="s">
        <v>456</v>
      </c>
      <c r="DY116" s="2160" t="s">
        <v>88</v>
      </c>
      <c r="DZ116" s="2159" t="s">
        <v>8</v>
      </c>
      <c r="EA116" s="2161" t="s">
        <v>1455</v>
      </c>
      <c r="EB116" s="2162">
        <v>310</v>
      </c>
      <c r="EC116" s="2163"/>
      <c r="ED116" s="2164">
        <v>310</v>
      </c>
      <c r="EE116" s="2164"/>
      <c r="EF116" s="2163"/>
      <c r="EG116" s="2165">
        <v>3.8585529181862314E-3</v>
      </c>
      <c r="EH116" s="2163"/>
      <c r="EI116" s="2166">
        <v>0</v>
      </c>
      <c r="EJ116" s="2164"/>
      <c r="EK116" s="2164">
        <v>0</v>
      </c>
      <c r="EL116" s="2169"/>
      <c r="EM116" s="2167"/>
      <c r="EN116" s="2167"/>
      <c r="EO116" s="2168"/>
      <c r="ES116" s="2254" t="s">
        <v>643</v>
      </c>
      <c r="ET116" s="2255" t="s">
        <v>644</v>
      </c>
      <c r="EU116" s="2257">
        <v>7642721</v>
      </c>
      <c r="EV116" s="933" t="s">
        <v>1547</v>
      </c>
    </row>
    <row r="117" spans="1:152" ht="17.25" thickTop="1" thickBot="1">
      <c r="A117" s="1316"/>
      <c r="C117" s="772"/>
      <c r="D117" s="182"/>
      <c r="E117" s="286"/>
      <c r="F117" s="181"/>
      <c r="G117" s="181"/>
      <c r="H117" s="181"/>
      <c r="K117" s="901"/>
      <c r="L117" s="901"/>
      <c r="M117" s="919"/>
      <c r="N117" s="919"/>
      <c r="O117" s="919"/>
      <c r="P117" s="901"/>
      <c r="Q117" s="922"/>
      <c r="R117" s="921"/>
      <c r="S117" s="924"/>
      <c r="T117" s="921"/>
      <c r="U117" s="921"/>
      <c r="V117" s="921"/>
      <c r="AK117" s="1003"/>
      <c r="AL117" s="1003"/>
      <c r="AM117" s="1003"/>
      <c r="AN117" s="1479"/>
      <c r="AO117" s="1479"/>
      <c r="AP117" s="1479"/>
      <c r="AQ117" s="1479"/>
      <c r="AR117" s="1479"/>
      <c r="AS117" s="1479"/>
      <c r="AT117" s="1479"/>
      <c r="AU117" s="1479"/>
      <c r="AV117" s="1479"/>
      <c r="AW117" s="1845"/>
      <c r="BN117" s="1579"/>
      <c r="BO117" s="1160" t="s">
        <v>1359</v>
      </c>
      <c r="BP117" s="1346"/>
      <c r="BQ117" s="1346"/>
      <c r="BR117" s="1346"/>
      <c r="BS117" s="1160"/>
      <c r="BT117" s="1163"/>
      <c r="BU117" s="1163"/>
      <c r="BV117" s="1163"/>
      <c r="BW117" s="1346"/>
      <c r="BX117" s="1160"/>
      <c r="BY117" s="1579"/>
      <c r="BZ117" s="1579"/>
      <c r="CA117" s="1579"/>
      <c r="DX117" s="2189" t="s">
        <v>456</v>
      </c>
      <c r="DY117" s="2160" t="s">
        <v>89</v>
      </c>
      <c r="DZ117" s="2159" t="s">
        <v>8</v>
      </c>
      <c r="EA117" s="2161" t="s">
        <v>1456</v>
      </c>
      <c r="EB117" s="2162">
        <v>1054</v>
      </c>
      <c r="EC117" s="2163"/>
      <c r="ED117" s="2164">
        <v>1054</v>
      </c>
      <c r="EE117" s="2164"/>
      <c r="EF117" s="2163"/>
      <c r="EG117" s="2165">
        <v>1.3119079921833187E-2</v>
      </c>
      <c r="EH117" s="2163"/>
      <c r="EI117" s="2166">
        <v>0</v>
      </c>
      <c r="EJ117" s="2164"/>
      <c r="EK117" s="2164">
        <v>0</v>
      </c>
      <c r="EL117" s="2169"/>
      <c r="EM117" s="2167"/>
      <c r="EN117" s="2167"/>
      <c r="EO117" s="2168"/>
      <c r="ES117" s="2254" t="s">
        <v>645</v>
      </c>
      <c r="ET117" s="2255" t="s">
        <v>646</v>
      </c>
      <c r="EU117" s="2257">
        <v>2793594</v>
      </c>
    </row>
    <row r="118" spans="1:152" ht="15.75">
      <c r="A118" s="1316"/>
      <c r="C118" s="772"/>
      <c r="D118" s="1786" t="s">
        <v>1384</v>
      </c>
      <c r="E118" s="1787"/>
      <c r="F118" s="1788"/>
      <c r="G118" s="1789"/>
      <c r="H118" s="1795"/>
      <c r="I118" s="1790"/>
      <c r="J118" s="1791"/>
      <c r="K118" s="901"/>
      <c r="L118" s="901" t="s">
        <v>1283</v>
      </c>
      <c r="M118" s="919"/>
      <c r="N118" s="919"/>
      <c r="O118" s="919"/>
      <c r="P118" s="901"/>
      <c r="Q118" s="922"/>
      <c r="R118" s="921"/>
      <c r="S118" s="924"/>
      <c r="T118" s="921"/>
      <c r="U118" s="921"/>
      <c r="V118" s="921"/>
      <c r="BN118" s="1579"/>
      <c r="BO118" s="1160"/>
      <c r="BP118" s="1346"/>
      <c r="BQ118" s="1346"/>
      <c r="BR118" s="1346"/>
      <c r="BS118" s="1160"/>
      <c r="BT118" s="1163"/>
      <c r="BU118" s="1163"/>
      <c r="BV118" s="1163"/>
      <c r="BW118" s="1346"/>
      <c r="BX118" s="1160"/>
      <c r="BY118" s="1579"/>
      <c r="BZ118" s="1579"/>
      <c r="CA118" s="1579"/>
      <c r="DX118" s="2189" t="s">
        <v>456</v>
      </c>
      <c r="DY118" s="2160" t="s">
        <v>298</v>
      </c>
      <c r="DZ118" s="2159" t="s">
        <v>8</v>
      </c>
      <c r="EA118" s="2161" t="s">
        <v>299</v>
      </c>
      <c r="EB118" s="2162">
        <v>1320</v>
      </c>
      <c r="EC118" s="2163"/>
      <c r="ED118" s="2164">
        <v>1320</v>
      </c>
      <c r="EE118" s="2164"/>
      <c r="EF118" s="2163"/>
      <c r="EG118" s="2165">
        <v>1.6429967264534918E-2</v>
      </c>
      <c r="EH118" s="2163"/>
      <c r="EI118" s="2166">
        <v>0</v>
      </c>
      <c r="EJ118" s="2164"/>
      <c r="EK118" s="2164">
        <v>0</v>
      </c>
      <c r="EL118" s="2169"/>
      <c r="EM118" s="2167"/>
      <c r="EN118" s="2167"/>
      <c r="EO118" s="2168"/>
      <c r="ES118" s="2254" t="s">
        <v>647</v>
      </c>
      <c r="ET118" s="2255" t="s">
        <v>648</v>
      </c>
      <c r="EU118" s="2257">
        <v>3644281</v>
      </c>
      <c r="EV118" s="933">
        <v>7642721</v>
      </c>
    </row>
    <row r="119" spans="1:152" ht="16.5" thickBot="1">
      <c r="A119" s="1316"/>
      <c r="C119" s="772"/>
      <c r="D119" s="1797" t="s">
        <v>1385</v>
      </c>
      <c r="E119" s="1796"/>
      <c r="F119" s="1796"/>
      <c r="G119" s="1792"/>
      <c r="H119" s="1792"/>
      <c r="I119" s="1686"/>
      <c r="J119" s="1793"/>
      <c r="K119" s="901"/>
      <c r="M119" s="919"/>
      <c r="N119" s="919"/>
      <c r="O119" s="919"/>
      <c r="P119" s="901"/>
      <c r="Q119" s="922"/>
      <c r="R119" s="921"/>
      <c r="S119" s="924"/>
      <c r="T119" s="921"/>
      <c r="U119" s="921"/>
      <c r="V119" s="921"/>
      <c r="BN119" s="1579"/>
      <c r="BO119" s="2140" t="s">
        <v>862</v>
      </c>
      <c r="BP119" s="2141"/>
      <c r="BQ119" s="2141"/>
      <c r="BR119" s="2141"/>
      <c r="BS119" s="2140"/>
      <c r="BT119" s="1388"/>
      <c r="BU119" s="1163"/>
      <c r="BV119" s="1163"/>
      <c r="BW119" s="1346"/>
      <c r="BX119" s="1160"/>
      <c r="BY119" s="1579"/>
      <c r="BZ119" s="1579"/>
      <c r="CA119" s="1579"/>
      <c r="DX119" s="2189" t="s">
        <v>456</v>
      </c>
      <c r="DY119" s="2199" t="s">
        <v>1007</v>
      </c>
      <c r="DZ119" s="2159" t="s">
        <v>8</v>
      </c>
      <c r="EA119" s="2161" t="s">
        <v>1008</v>
      </c>
      <c r="EB119" s="2162">
        <v>1350</v>
      </c>
      <c r="EC119" s="2163"/>
      <c r="ED119" s="2164">
        <v>1350</v>
      </c>
      <c r="EE119" s="2164"/>
      <c r="EF119" s="2163"/>
      <c r="EG119" s="2165">
        <v>1.6803375611456169E-2</v>
      </c>
      <c r="EH119" s="2163"/>
      <c r="EI119" s="2166">
        <v>0</v>
      </c>
      <c r="EJ119" s="2164"/>
      <c r="EK119" s="2164">
        <v>0</v>
      </c>
      <c r="EL119" s="2169"/>
      <c r="EM119" s="2167"/>
      <c r="EN119" s="2167"/>
      <c r="EO119" s="2168"/>
      <c r="ES119" s="2254" t="s">
        <v>649</v>
      </c>
      <c r="ET119" s="2255" t="s">
        <v>650</v>
      </c>
      <c r="EU119" s="2257">
        <v>1694597</v>
      </c>
      <c r="EV119" s="933">
        <v>6046561</v>
      </c>
    </row>
    <row r="120" spans="1:152" ht="15">
      <c r="A120" s="1316"/>
      <c r="B120" s="992"/>
      <c r="C120" s="765"/>
      <c r="D120" s="994"/>
      <c r="E120" s="774"/>
      <c r="F120" s="774"/>
      <c r="G120" s="13"/>
      <c r="H120" s="6"/>
      <c r="BN120" s="1579"/>
      <c r="BO120" s="1160" t="s">
        <v>1302</v>
      </c>
      <c r="BP120" s="1346"/>
      <c r="BQ120" s="1346"/>
      <c r="BR120" s="1346"/>
      <c r="BS120" s="1160"/>
      <c r="BT120" s="1163"/>
      <c r="BU120" s="1163"/>
      <c r="BV120" s="1163"/>
      <c r="BW120" s="1346"/>
      <c r="BX120" s="1160"/>
      <c r="BY120" s="1579"/>
      <c r="BZ120" s="1579"/>
      <c r="CA120" s="1579"/>
      <c r="DX120" s="2189" t="s">
        <v>456</v>
      </c>
      <c r="DY120" s="2199" t="s">
        <v>1009</v>
      </c>
      <c r="DZ120" s="2159" t="s">
        <v>8</v>
      </c>
      <c r="EA120" s="2161" t="s">
        <v>1457</v>
      </c>
      <c r="EB120" s="2162">
        <v>750</v>
      </c>
      <c r="EC120" s="2163"/>
      <c r="ED120" s="2164">
        <v>750</v>
      </c>
      <c r="EE120" s="2164"/>
      <c r="EF120" s="2163"/>
      <c r="EG120" s="2165">
        <v>9.3352086730312048E-3</v>
      </c>
      <c r="EH120" s="2163"/>
      <c r="EI120" s="2166">
        <v>0</v>
      </c>
      <c r="EJ120" s="2164"/>
      <c r="EK120" s="2164">
        <v>0</v>
      </c>
      <c r="EL120" s="2169"/>
      <c r="EM120" s="2167"/>
      <c r="EN120" s="2167"/>
      <c r="EO120" s="2168"/>
      <c r="ES120" s="2259" t="s">
        <v>651</v>
      </c>
      <c r="ET120" s="2260" t="s">
        <v>652</v>
      </c>
      <c r="EU120" s="2257">
        <v>0</v>
      </c>
      <c r="EV120" s="933">
        <v>1596160</v>
      </c>
    </row>
    <row r="121" spans="1:152" ht="15.75" thickBot="1">
      <c r="A121" s="1681"/>
      <c r="B121" s="992"/>
      <c r="C121" s="992"/>
      <c r="D121" s="994"/>
      <c r="E121" s="994"/>
      <c r="F121" s="994"/>
      <c r="G121" s="1682"/>
      <c r="H121" s="1683"/>
      <c r="BN121" s="1579"/>
      <c r="BO121" s="1160" t="s">
        <v>1303</v>
      </c>
      <c r="BP121" s="1346"/>
      <c r="BQ121" s="1346"/>
      <c r="BR121" s="1346"/>
      <c r="BS121" s="1160"/>
      <c r="BT121" s="1163"/>
      <c r="BU121" s="1163"/>
      <c r="BV121" s="1163"/>
      <c r="BW121" s="1346"/>
      <c r="BX121" s="1160"/>
      <c r="BY121" s="1579"/>
      <c r="BZ121" s="1579"/>
      <c r="CA121" s="1579"/>
      <c r="DX121" s="2190" t="s">
        <v>456</v>
      </c>
      <c r="DY121" s="2171" t="s">
        <v>1116</v>
      </c>
      <c r="DZ121" s="2170" t="s">
        <v>8</v>
      </c>
      <c r="EA121" s="2172" t="s">
        <v>1458</v>
      </c>
      <c r="EB121" s="2162">
        <v>920</v>
      </c>
      <c r="EC121" s="2173"/>
      <c r="ED121" s="2174">
        <v>920</v>
      </c>
      <c r="EE121" s="2174"/>
      <c r="EF121" s="2173"/>
      <c r="EG121" s="2175">
        <v>1.1451189305584945E-2</v>
      </c>
      <c r="EH121" s="2173"/>
      <c r="EI121" s="2166">
        <v>0</v>
      </c>
      <c r="EJ121" s="2174"/>
      <c r="EK121" s="2174">
        <v>0</v>
      </c>
      <c r="EL121" s="2176"/>
      <c r="EM121" s="2177"/>
      <c r="EN121" s="2177"/>
      <c r="EO121" s="2178"/>
      <c r="ES121" s="2261"/>
      <c r="ET121" s="2262" t="s">
        <v>206</v>
      </c>
      <c r="EU121" s="2257">
        <v>13747523</v>
      </c>
    </row>
    <row r="122" spans="1:152" ht="15.75" thickBot="1">
      <c r="BN122" s="1579"/>
      <c r="BO122" s="1160" t="s">
        <v>1304</v>
      </c>
      <c r="BP122" s="1346"/>
      <c r="BQ122" s="1346"/>
      <c r="BR122" s="1346"/>
      <c r="BS122" s="1160"/>
      <c r="BT122" s="1163"/>
      <c r="BU122" s="1163"/>
      <c r="BV122" s="1163"/>
      <c r="BW122" s="1346"/>
      <c r="BX122" s="1160"/>
      <c r="BY122" s="1579"/>
      <c r="BZ122" s="1579"/>
      <c r="CA122" s="1579"/>
      <c r="DX122" s="2159" t="s">
        <v>456</v>
      </c>
      <c r="DY122" s="2160" t="s">
        <v>1242</v>
      </c>
      <c r="DZ122" s="2159" t="s">
        <v>8</v>
      </c>
      <c r="EA122" s="2161" t="s">
        <v>1243</v>
      </c>
      <c r="EB122" s="2162">
        <v>553</v>
      </c>
      <c r="EC122" s="2163"/>
      <c r="ED122" s="2164">
        <v>553</v>
      </c>
      <c r="EE122" s="2164"/>
      <c r="EF122" s="2163"/>
      <c r="EG122" s="2165">
        <v>6.883160528248341E-3</v>
      </c>
      <c r="EH122" s="2163"/>
      <c r="EI122" s="2166">
        <v>0</v>
      </c>
      <c r="EJ122" s="2164"/>
      <c r="EK122" s="2164">
        <v>0</v>
      </c>
      <c r="EL122" s="2164"/>
      <c r="EM122" s="2167"/>
      <c r="EN122" s="2167"/>
      <c r="EO122" s="2168"/>
      <c r="ES122" s="2287" t="s">
        <v>654</v>
      </c>
      <c r="ET122" s="2288"/>
      <c r="EU122" s="2263">
        <f>SUM(EU6:EU121)</f>
        <v>245770983</v>
      </c>
    </row>
    <row r="123" spans="1:152" ht="15">
      <c r="BN123" s="1579"/>
      <c r="BO123" s="1160" t="s">
        <v>1305</v>
      </c>
      <c r="BP123" s="1346"/>
      <c r="BQ123" s="1346"/>
      <c r="BR123" s="1346"/>
      <c r="BS123" s="1160"/>
      <c r="BT123" s="1163"/>
      <c r="BU123" s="1163"/>
      <c r="BV123" s="1163"/>
      <c r="BW123" s="1346"/>
      <c r="BX123" s="1160"/>
      <c r="BY123" s="1579"/>
      <c r="BZ123" s="1579"/>
      <c r="CA123" s="1579"/>
      <c r="DX123" s="2159" t="s">
        <v>456</v>
      </c>
      <c r="DY123" s="2160" t="s">
        <v>1316</v>
      </c>
      <c r="DZ123" s="2159" t="s">
        <v>8</v>
      </c>
      <c r="EA123" s="2161" t="s">
        <v>1459</v>
      </c>
      <c r="EB123" s="2162">
        <v>788</v>
      </c>
      <c r="EC123" s="2163"/>
      <c r="ED123" s="2164">
        <v>788</v>
      </c>
      <c r="EE123" s="2164"/>
      <c r="EF123" s="2163"/>
      <c r="EG123" s="2165">
        <v>9.8081925791314514E-3</v>
      </c>
      <c r="EH123" s="2163"/>
      <c r="EI123" s="2166">
        <v>0</v>
      </c>
      <c r="EJ123" s="2164"/>
      <c r="EK123" s="2164">
        <v>0</v>
      </c>
      <c r="EL123" s="2169"/>
      <c r="EM123" s="2167"/>
      <c r="EN123" s="2167"/>
      <c r="EO123" s="2168"/>
      <c r="ES123" s="2264"/>
      <c r="ET123" s="2265"/>
      <c r="EU123" s="2265"/>
    </row>
    <row r="124" spans="1:152" ht="15">
      <c r="BN124" s="1579"/>
      <c r="BO124" s="1160" t="s">
        <v>1306</v>
      </c>
      <c r="BP124" s="1346"/>
      <c r="BQ124" s="1346"/>
      <c r="BR124" s="1346"/>
      <c r="BS124" s="1160"/>
      <c r="BT124" s="1163"/>
      <c r="BU124" s="1163"/>
      <c r="BV124" s="1163"/>
      <c r="BW124" s="1346"/>
      <c r="BX124" s="1160"/>
      <c r="BY124" s="1579"/>
      <c r="BZ124" s="1579"/>
      <c r="CA124" s="1579"/>
      <c r="DX124" s="2159" t="s">
        <v>456</v>
      </c>
      <c r="DY124" s="2160" t="s">
        <v>1460</v>
      </c>
      <c r="DZ124" s="2159" t="s">
        <v>8</v>
      </c>
      <c r="EA124" s="2161" t="s">
        <v>1461</v>
      </c>
      <c r="EB124" s="2162">
        <v>166</v>
      </c>
      <c r="EC124" s="2163"/>
      <c r="ED124" s="2164">
        <v>166</v>
      </c>
      <c r="EE124" s="2164"/>
      <c r="EF124" s="2163"/>
      <c r="EG124" s="2165">
        <v>2.0661928529642397E-3</v>
      </c>
      <c r="EH124" s="2163"/>
      <c r="EI124" s="2166">
        <v>0</v>
      </c>
      <c r="EJ124" s="2164"/>
      <c r="EK124" s="2164">
        <v>0</v>
      </c>
      <c r="EL124" s="2169"/>
      <c r="EM124" s="2167"/>
      <c r="EN124" s="2167"/>
      <c r="EO124" s="2168"/>
      <c r="ES124" s="2264"/>
      <c r="ET124" s="2265"/>
      <c r="EU124" s="2265">
        <f>COUNTIF(EU6:EU120,"&gt;0")</f>
        <v>75</v>
      </c>
    </row>
    <row r="125" spans="1:152" ht="15">
      <c r="BN125" s="1579"/>
      <c r="BO125" s="1160" t="s">
        <v>1274</v>
      </c>
      <c r="BP125" s="1346"/>
      <c r="BQ125" s="1346"/>
      <c r="BR125" s="1346"/>
      <c r="BS125" s="1160"/>
      <c r="BT125" s="1163"/>
      <c r="BU125" s="1163"/>
      <c r="BV125" s="1163"/>
      <c r="BW125" s="1346"/>
      <c r="BX125" s="1160"/>
      <c r="BY125" s="1579"/>
      <c r="BZ125" s="1579"/>
      <c r="CA125" s="1579"/>
      <c r="DX125" s="2170" t="s">
        <v>456</v>
      </c>
      <c r="DY125" s="2171" t="s">
        <v>1462</v>
      </c>
      <c r="DZ125" s="2170" t="s">
        <v>8</v>
      </c>
      <c r="EA125" s="2172" t="s">
        <v>1463</v>
      </c>
      <c r="EB125" s="2162">
        <v>298</v>
      </c>
      <c r="EC125" s="2173"/>
      <c r="ED125" s="2174">
        <v>298</v>
      </c>
      <c r="EE125" s="2174">
        <v>80341</v>
      </c>
      <c r="EF125" s="2173"/>
      <c r="EG125" s="2175">
        <v>3.709189579417732E-3</v>
      </c>
      <c r="EH125" s="2173"/>
      <c r="EI125" s="2166">
        <v>0</v>
      </c>
      <c r="EJ125" s="2174"/>
      <c r="EK125" s="2174">
        <v>0</v>
      </c>
      <c r="EL125" s="2176"/>
      <c r="EM125" s="2177"/>
      <c r="EN125" s="2177"/>
      <c r="EO125" s="2178"/>
      <c r="ES125" s="1575"/>
      <c r="EU125" s="1563"/>
    </row>
    <row r="126" spans="1:152" ht="15">
      <c r="BN126" s="1579"/>
      <c r="BO126" s="1160" t="s">
        <v>1275</v>
      </c>
      <c r="BP126" s="1346"/>
      <c r="BQ126" s="1346"/>
      <c r="BR126" s="1346"/>
      <c r="BS126" s="1160"/>
      <c r="BT126" s="1163"/>
      <c r="BU126" s="1163"/>
      <c r="BV126" s="1163"/>
      <c r="BW126" s="1346"/>
      <c r="BX126" s="1160"/>
      <c r="BY126" s="1579"/>
      <c r="BZ126" s="1579"/>
      <c r="CA126" s="1579"/>
      <c r="DX126" s="2159" t="s">
        <v>458</v>
      </c>
      <c r="DY126" s="2160" t="s">
        <v>458</v>
      </c>
      <c r="DZ126" s="2159" t="s">
        <v>901</v>
      </c>
      <c r="EA126" s="2161" t="s">
        <v>459</v>
      </c>
      <c r="EB126" s="2162">
        <v>2358</v>
      </c>
      <c r="EC126" s="2163"/>
      <c r="ED126" s="2164">
        <v>2358</v>
      </c>
      <c r="EE126" s="2164"/>
      <c r="EF126" s="2163"/>
      <c r="EG126" s="2165">
        <v>0.36104731281580155</v>
      </c>
      <c r="EH126" s="2163"/>
      <c r="EI126" s="2166">
        <v>3069309</v>
      </c>
      <c r="EJ126" s="2164"/>
      <c r="EK126" s="2164">
        <v>1108165</v>
      </c>
      <c r="EL126" s="2164">
        <v>3069309</v>
      </c>
      <c r="EM126" s="2167">
        <v>0</v>
      </c>
      <c r="EN126" s="2167">
        <v>-1</v>
      </c>
      <c r="EO126" s="2168"/>
      <c r="ES126" s="1575" t="s">
        <v>1140</v>
      </c>
      <c r="EU126" s="1566"/>
    </row>
    <row r="127" spans="1:152" ht="15" customHeight="1">
      <c r="BN127" s="1579"/>
      <c r="BO127" s="1160"/>
      <c r="BP127" s="1346"/>
      <c r="BQ127" s="1346"/>
      <c r="BR127" s="1346"/>
      <c r="BS127" s="1160"/>
      <c r="BT127" s="1163"/>
      <c r="BU127" s="1163"/>
      <c r="BV127" s="1163"/>
      <c r="BW127" s="1346"/>
      <c r="BX127" s="1160"/>
      <c r="BY127" s="1579"/>
      <c r="BZ127" s="1579"/>
      <c r="CA127" s="1579"/>
      <c r="DX127" s="2170" t="s">
        <v>458</v>
      </c>
      <c r="DY127" s="2171" t="s">
        <v>91</v>
      </c>
      <c r="DZ127" s="2170" t="s">
        <v>901</v>
      </c>
      <c r="EA127" s="2172" t="s">
        <v>92</v>
      </c>
      <c r="EB127" s="2162">
        <v>2814</v>
      </c>
      <c r="EC127" s="2173"/>
      <c r="ED127" s="2174">
        <v>2814</v>
      </c>
      <c r="EE127" s="2174"/>
      <c r="EF127" s="2173"/>
      <c r="EG127" s="2175">
        <v>0.43086816720257237</v>
      </c>
      <c r="EH127" s="2173"/>
      <c r="EI127" s="2166">
        <v>0</v>
      </c>
      <c r="EJ127" s="2174"/>
      <c r="EK127" s="2174">
        <v>1322468</v>
      </c>
      <c r="EL127" s="2176"/>
      <c r="EM127" s="2177"/>
      <c r="EN127" s="2177"/>
      <c r="EO127" s="2178"/>
      <c r="ES127" s="2293" t="s">
        <v>1392</v>
      </c>
      <c r="ET127" s="2293"/>
      <c r="EU127" s="2293"/>
      <c r="EV127" s="2293"/>
    </row>
    <row r="128" spans="1:152" ht="15">
      <c r="BN128" s="1579"/>
      <c r="BO128" s="2140" t="s">
        <v>1276</v>
      </c>
      <c r="BP128" s="2141"/>
      <c r="BQ128" s="2141"/>
      <c r="BR128" s="1346"/>
      <c r="BS128" s="1160"/>
      <c r="BT128" s="1163"/>
      <c r="BU128" s="1163"/>
      <c r="BV128" s="1163"/>
      <c r="BW128" s="1346"/>
      <c r="BX128" s="1160"/>
      <c r="BY128" s="1579"/>
      <c r="BZ128" s="1579"/>
      <c r="CA128" s="1579"/>
      <c r="DX128" s="2159" t="s">
        <v>458</v>
      </c>
      <c r="DY128" s="2160" t="s">
        <v>93</v>
      </c>
      <c r="DZ128" s="2159" t="s">
        <v>901</v>
      </c>
      <c r="EA128" s="2161" t="s">
        <v>94</v>
      </c>
      <c r="EB128" s="2162">
        <v>805</v>
      </c>
      <c r="EC128" s="2163"/>
      <c r="ED128" s="2164">
        <v>805</v>
      </c>
      <c r="EE128" s="2164"/>
      <c r="EF128" s="2163"/>
      <c r="EG128" s="2165">
        <v>0.1232583065380493</v>
      </c>
      <c r="EH128" s="2163"/>
      <c r="EI128" s="2166">
        <v>0</v>
      </c>
      <c r="EJ128" s="2164"/>
      <c r="EK128" s="2164">
        <v>378318</v>
      </c>
      <c r="EL128" s="2164"/>
      <c r="EM128" s="2167"/>
      <c r="EN128" s="2167"/>
      <c r="EO128" s="2168"/>
      <c r="ES128" s="2293"/>
      <c r="ET128" s="2293"/>
      <c r="EU128" s="2293"/>
      <c r="EV128" s="2293"/>
    </row>
    <row r="129" spans="66:153" ht="17.100000000000001" customHeight="1">
      <c r="BN129" s="1579"/>
      <c r="BO129" s="1160" t="s">
        <v>1274</v>
      </c>
      <c r="BP129" s="1346"/>
      <c r="BQ129" s="1346"/>
      <c r="BR129" s="1346"/>
      <c r="BS129" s="1160"/>
      <c r="BT129" s="1163"/>
      <c r="BU129" s="1163"/>
      <c r="BV129" s="1163"/>
      <c r="BW129" s="1346"/>
      <c r="BX129" s="1160"/>
      <c r="BY129" s="1579"/>
      <c r="BZ129" s="1579"/>
      <c r="CA129" s="1579"/>
      <c r="DX129" s="2170" t="s">
        <v>458</v>
      </c>
      <c r="DY129" s="2200" t="s">
        <v>1184</v>
      </c>
      <c r="DZ129" s="2170" t="s">
        <v>8</v>
      </c>
      <c r="EA129" s="2172" t="s">
        <v>1464</v>
      </c>
      <c r="EB129" s="2162">
        <v>554</v>
      </c>
      <c r="EC129" s="2173"/>
      <c r="ED129" s="2174">
        <v>554</v>
      </c>
      <c r="EE129" s="2174">
        <v>6531</v>
      </c>
      <c r="EF129" s="2173"/>
      <c r="EG129" s="2175">
        <v>8.4826213443576784E-2</v>
      </c>
      <c r="EH129" s="2173"/>
      <c r="EI129" s="2166">
        <v>0</v>
      </c>
      <c r="EJ129" s="2174"/>
      <c r="EK129" s="2174">
        <v>260358</v>
      </c>
      <c r="EL129" s="2174"/>
      <c r="EM129" s="2177"/>
      <c r="EN129" s="2177"/>
      <c r="EO129" s="2178"/>
      <c r="ES129" s="2293"/>
      <c r="ET129" s="2293"/>
      <c r="EU129" s="2293"/>
      <c r="EV129" s="2293"/>
    </row>
    <row r="130" spans="66:153" ht="15">
      <c r="BN130" s="1579"/>
      <c r="BO130" s="1160" t="s">
        <v>1286</v>
      </c>
      <c r="BP130" s="1346"/>
      <c r="BQ130" s="1346"/>
      <c r="BR130" s="1346"/>
      <c r="BS130" s="1160"/>
      <c r="BT130" s="1163"/>
      <c r="BU130" s="1163"/>
      <c r="BV130" s="1163"/>
      <c r="BW130" s="1346"/>
      <c r="BX130" s="1160"/>
      <c r="BY130" s="1579"/>
      <c r="BZ130" s="1579"/>
      <c r="CA130" s="1579"/>
      <c r="DX130" s="2159" t="s">
        <v>460</v>
      </c>
      <c r="DY130" s="2160" t="s">
        <v>460</v>
      </c>
      <c r="DZ130" s="2159" t="s">
        <v>901</v>
      </c>
      <c r="EA130" s="2161" t="s">
        <v>461</v>
      </c>
      <c r="EB130" s="2162">
        <v>20523</v>
      </c>
      <c r="EC130" s="2163"/>
      <c r="ED130" s="2164">
        <v>20523</v>
      </c>
      <c r="EE130" s="2164"/>
      <c r="EF130" s="2163"/>
      <c r="EG130" s="2165">
        <v>0.98725226091976137</v>
      </c>
      <c r="EH130" s="2163"/>
      <c r="EI130" s="2166">
        <v>12124185</v>
      </c>
      <c r="EJ130" s="2164"/>
      <c r="EK130" s="2164">
        <v>11969629</v>
      </c>
      <c r="EL130" s="2164">
        <v>12124185</v>
      </c>
      <c r="EM130" s="2167">
        <v>0</v>
      </c>
      <c r="EN130" s="2167"/>
      <c r="EO130" s="2168"/>
      <c r="ES130" s="2293"/>
      <c r="ET130" s="2293"/>
      <c r="EU130" s="2293"/>
      <c r="EV130" s="2293"/>
    </row>
    <row r="131" spans="66:153" ht="15">
      <c r="BN131" s="1579"/>
      <c r="BO131" s="126" t="s">
        <v>653</v>
      </c>
      <c r="BP131"/>
      <c r="BQ131"/>
      <c r="BR131"/>
      <c r="BS131"/>
      <c r="BT131"/>
      <c r="BU131"/>
      <c r="BV131"/>
      <c r="BW131"/>
      <c r="BX131"/>
      <c r="BY131" s="1579"/>
      <c r="BZ131" s="1579"/>
      <c r="CA131" s="1579"/>
      <c r="DX131" s="2159" t="s">
        <v>460</v>
      </c>
      <c r="DY131" s="2160" t="s">
        <v>1186</v>
      </c>
      <c r="DZ131" s="2159" t="s">
        <v>8</v>
      </c>
      <c r="EA131" s="2161" t="s">
        <v>1465</v>
      </c>
      <c r="EB131" s="2162">
        <v>265</v>
      </c>
      <c r="EC131" s="2163"/>
      <c r="ED131" s="2164">
        <v>265</v>
      </c>
      <c r="EE131" s="2164">
        <v>20788</v>
      </c>
      <c r="EF131" s="2163"/>
      <c r="EG131" s="2165">
        <v>1.27477390802386E-2</v>
      </c>
      <c r="EH131" s="2163"/>
      <c r="EI131" s="2166">
        <v>0</v>
      </c>
      <c r="EJ131" s="2164"/>
      <c r="EK131" s="2164">
        <v>154556</v>
      </c>
      <c r="EL131" s="2169"/>
      <c r="EM131" s="2167"/>
      <c r="EN131" s="2167"/>
      <c r="EO131" s="2168"/>
      <c r="ES131" s="2293"/>
      <c r="ET131" s="2293"/>
      <c r="EU131" s="2293"/>
      <c r="EV131" s="2293"/>
    </row>
    <row r="132" spans="66:153">
      <c r="BN132" s="1579"/>
      <c r="BO132" s="1579"/>
      <c r="BP132" s="1579"/>
      <c r="BQ132" s="1579"/>
      <c r="BR132" s="1579"/>
      <c r="BS132" s="1579"/>
      <c r="BT132" s="1581"/>
      <c r="BU132" s="1581"/>
      <c r="BV132" s="1581"/>
      <c r="BW132" s="1579"/>
      <c r="BX132" s="1579"/>
      <c r="BY132" s="1579"/>
      <c r="BZ132" s="1579"/>
      <c r="CA132" s="1579"/>
      <c r="DX132" s="2170" t="s">
        <v>462</v>
      </c>
      <c r="DY132" s="2171" t="s">
        <v>462</v>
      </c>
      <c r="DZ132" s="2170" t="s">
        <v>901</v>
      </c>
      <c r="EA132" s="2172" t="s">
        <v>463</v>
      </c>
      <c r="EB132" s="2162">
        <v>7150</v>
      </c>
      <c r="EC132" s="2173"/>
      <c r="ED132" s="2174">
        <v>7150</v>
      </c>
      <c r="EE132" s="2174"/>
      <c r="EF132" s="2173"/>
      <c r="EG132" s="2175">
        <v>0.93696763202725719</v>
      </c>
      <c r="EH132" s="2173"/>
      <c r="EI132" s="2166">
        <v>0</v>
      </c>
      <c r="EJ132" s="2174"/>
      <c r="EK132" s="2174">
        <v>0</v>
      </c>
      <c r="EL132" s="2176"/>
      <c r="EM132" s="2177"/>
      <c r="EN132" s="2177"/>
      <c r="EO132" s="2178"/>
      <c r="ES132" s="2293"/>
      <c r="ET132" s="2293"/>
      <c r="EU132" s="2293"/>
      <c r="EV132" s="2293"/>
    </row>
    <row r="133" spans="66:153">
      <c r="BN133" s="1579"/>
      <c r="BO133" s="1579"/>
      <c r="BP133" s="1579"/>
      <c r="BQ133" s="1579"/>
      <c r="BR133" s="1579"/>
      <c r="BS133" s="1579"/>
      <c r="BT133" s="1581"/>
      <c r="BU133" s="1581"/>
      <c r="BV133" s="1581"/>
      <c r="BW133" s="1579"/>
      <c r="BX133" s="1579"/>
      <c r="BY133" s="1579"/>
      <c r="BZ133" s="1579"/>
      <c r="CA133" s="1579"/>
      <c r="DX133" s="2170" t="s">
        <v>462</v>
      </c>
      <c r="DY133" s="2171" t="s">
        <v>1244</v>
      </c>
      <c r="DZ133" s="2170" t="s">
        <v>8</v>
      </c>
      <c r="EA133" s="2172" t="s">
        <v>1466</v>
      </c>
      <c r="EB133" s="2162">
        <v>481</v>
      </c>
      <c r="EC133" s="2173"/>
      <c r="ED133" s="2174">
        <v>481</v>
      </c>
      <c r="EE133" s="2174">
        <v>7631</v>
      </c>
      <c r="EF133" s="2173"/>
      <c r="EG133" s="2175">
        <v>6.3032367972742753E-2</v>
      </c>
      <c r="EH133" s="2173"/>
      <c r="EI133" s="2166">
        <v>0</v>
      </c>
      <c r="EJ133" s="2174"/>
      <c r="EK133" s="2174">
        <v>0</v>
      </c>
      <c r="EL133" s="2174">
        <v>0</v>
      </c>
      <c r="EM133" s="2177">
        <v>0</v>
      </c>
      <c r="EN133" s="2177"/>
      <c r="EO133" s="2178"/>
      <c r="ES133" s="2293"/>
      <c r="ET133" s="2293"/>
      <c r="EU133" s="2293"/>
      <c r="EV133" s="2293"/>
      <c r="EW133" s="1691"/>
    </row>
    <row r="134" spans="66:153">
      <c r="BN134" s="1579"/>
      <c r="BO134" s="1579"/>
      <c r="BP134" s="1579"/>
      <c r="BQ134" s="1579"/>
      <c r="BR134" s="1579"/>
      <c r="BS134" s="1579"/>
      <c r="BT134" s="1581"/>
      <c r="BU134" s="1581"/>
      <c r="BV134" s="1581"/>
      <c r="BW134" s="1579"/>
      <c r="BX134" s="1579"/>
      <c r="BY134" s="1579"/>
      <c r="BZ134" s="1579"/>
      <c r="CA134" s="1579"/>
      <c r="DX134" s="2179" t="s">
        <v>464</v>
      </c>
      <c r="DY134" s="2180" t="s">
        <v>464</v>
      </c>
      <c r="DZ134" s="2179" t="s">
        <v>901</v>
      </c>
      <c r="EA134" s="2181" t="s">
        <v>465</v>
      </c>
      <c r="EB134" s="2162">
        <v>13376</v>
      </c>
      <c r="EC134" s="2182"/>
      <c r="ED134" s="2183">
        <v>13376</v>
      </c>
      <c r="EE134" s="2183"/>
      <c r="EF134" s="2182"/>
      <c r="EG134" s="2184">
        <v>0.96133390829380483</v>
      </c>
      <c r="EH134" s="2182"/>
      <c r="EI134" s="2166">
        <v>0</v>
      </c>
      <c r="EJ134" s="2183"/>
      <c r="EK134" s="2183">
        <v>0</v>
      </c>
      <c r="EL134" s="2183">
        <v>0</v>
      </c>
      <c r="EM134" s="2186">
        <v>0</v>
      </c>
      <c r="EN134" s="2186"/>
      <c r="EO134" s="2187"/>
      <c r="ES134" s="2293"/>
      <c r="ET134" s="2293"/>
      <c r="EU134" s="2293"/>
      <c r="EV134" s="2293"/>
      <c r="EW134" s="901"/>
    </row>
    <row r="135" spans="66:153">
      <c r="BN135" s="1579"/>
      <c r="BO135" s="1579"/>
      <c r="BP135" s="1579"/>
      <c r="BQ135" s="1579"/>
      <c r="BR135" s="1579"/>
      <c r="BS135" s="1579"/>
      <c r="BT135" s="1581"/>
      <c r="BU135" s="1581"/>
      <c r="BV135" s="1581"/>
      <c r="BW135" s="1579"/>
      <c r="BX135" s="1579"/>
      <c r="BY135" s="1579"/>
      <c r="BZ135" s="1579"/>
      <c r="CA135" s="1579"/>
      <c r="DX135" s="2170" t="s">
        <v>464</v>
      </c>
      <c r="DY135" s="2171" t="s">
        <v>95</v>
      </c>
      <c r="DZ135" s="2170" t="s">
        <v>8</v>
      </c>
      <c r="EA135" s="2172" t="s">
        <v>1467</v>
      </c>
      <c r="EB135" s="2162">
        <v>204</v>
      </c>
      <c r="EC135" s="2173"/>
      <c r="ED135" s="2174">
        <v>204</v>
      </c>
      <c r="EE135" s="2174"/>
      <c r="EF135" s="2173"/>
      <c r="EG135" s="2175">
        <v>1.4661492022423459E-2</v>
      </c>
      <c r="EH135" s="2173"/>
      <c r="EI135" s="2166">
        <v>0</v>
      </c>
      <c r="EJ135" s="2174"/>
      <c r="EK135" s="2174">
        <v>0</v>
      </c>
      <c r="EL135" s="2174">
        <v>0</v>
      </c>
      <c r="EM135" s="2177">
        <v>0</v>
      </c>
      <c r="EN135" s="2177"/>
      <c r="EO135" s="2178"/>
      <c r="ES135" s="2293"/>
      <c r="ET135" s="2293"/>
      <c r="EU135" s="2293"/>
      <c r="EV135" s="2293"/>
      <c r="EW135" s="901"/>
    </row>
    <row r="136" spans="66:153">
      <c r="BN136" s="1579"/>
      <c r="BO136" s="1579"/>
      <c r="BP136" s="1579"/>
      <c r="BQ136" s="1579"/>
      <c r="BR136" s="1579"/>
      <c r="BS136" s="1579"/>
      <c r="BT136" s="1581"/>
      <c r="BU136" s="1581"/>
      <c r="BV136" s="1581"/>
      <c r="BW136" s="1579"/>
      <c r="BX136" s="1579"/>
      <c r="BY136" s="1579"/>
      <c r="BZ136" s="1579"/>
      <c r="CA136" s="1579"/>
      <c r="DX136" s="2159" t="s">
        <v>464</v>
      </c>
      <c r="DY136" s="2160" t="s">
        <v>1318</v>
      </c>
      <c r="DZ136" s="2159" t="s">
        <v>8</v>
      </c>
      <c r="EA136" s="2161" t="s">
        <v>1319</v>
      </c>
      <c r="EB136" s="2162">
        <v>334</v>
      </c>
      <c r="EC136" s="2163"/>
      <c r="ED136" s="2164">
        <v>334</v>
      </c>
      <c r="EE136" s="2164">
        <v>13914</v>
      </c>
      <c r="EF136" s="2163"/>
      <c r="EG136" s="2165">
        <v>2.4004599683771742E-2</v>
      </c>
      <c r="EH136" s="2163"/>
      <c r="EI136" s="2166">
        <v>0</v>
      </c>
      <c r="EJ136" s="2164"/>
      <c r="EK136" s="2164">
        <v>0</v>
      </c>
      <c r="EL136" s="2164"/>
      <c r="EM136" s="2167"/>
      <c r="EN136" s="2167"/>
      <c r="EO136" s="2168"/>
      <c r="ES136" s="2293"/>
      <c r="ET136" s="2293"/>
      <c r="EU136" s="2293"/>
      <c r="EV136" s="2293"/>
      <c r="EW136" s="901"/>
    </row>
    <row r="137" spans="66:153">
      <c r="BZ137" s="1579"/>
      <c r="CA137" s="1579"/>
      <c r="DX137" s="2159" t="s">
        <v>466</v>
      </c>
      <c r="DY137" s="2160" t="s">
        <v>466</v>
      </c>
      <c r="DZ137" s="2159" t="s">
        <v>901</v>
      </c>
      <c r="EA137" s="2161" t="s">
        <v>467</v>
      </c>
      <c r="EB137" s="2162">
        <v>2739</v>
      </c>
      <c r="EC137" s="2163"/>
      <c r="ED137" s="2164">
        <v>2739</v>
      </c>
      <c r="EE137" s="2164">
        <v>2739</v>
      </c>
      <c r="EF137" s="2163"/>
      <c r="EG137" s="2165">
        <v>1</v>
      </c>
      <c r="EH137" s="2163"/>
      <c r="EI137" s="2166">
        <v>1401218</v>
      </c>
      <c r="EJ137" s="2164"/>
      <c r="EK137" s="2164">
        <v>1401218</v>
      </c>
      <c r="EL137" s="2169">
        <v>1401218</v>
      </c>
      <c r="EM137" s="2167">
        <v>0</v>
      </c>
      <c r="EN137" s="2167"/>
      <c r="EO137" s="2168"/>
      <c r="ES137" s="2293"/>
      <c r="ET137" s="2293"/>
      <c r="EU137" s="2293"/>
      <c r="EV137" s="2293"/>
      <c r="EW137" s="901"/>
    </row>
    <row r="138" spans="66:153">
      <c r="BZ138" s="1579"/>
      <c r="CA138" s="1579"/>
      <c r="DX138" s="2159" t="s">
        <v>468</v>
      </c>
      <c r="DY138" s="2160" t="s">
        <v>468</v>
      </c>
      <c r="DZ138" s="2159" t="s">
        <v>901</v>
      </c>
      <c r="EA138" s="2161" t="s">
        <v>469</v>
      </c>
      <c r="EB138" s="2162">
        <v>9064</v>
      </c>
      <c r="EC138" s="2163"/>
      <c r="ED138" s="2164">
        <v>9064</v>
      </c>
      <c r="EE138" s="2164">
        <v>9064</v>
      </c>
      <c r="EF138" s="2163"/>
      <c r="EG138" s="2165">
        <v>1</v>
      </c>
      <c r="EH138" s="2163"/>
      <c r="EI138" s="2166">
        <v>6678174</v>
      </c>
      <c r="EJ138" s="2164"/>
      <c r="EK138" s="2164">
        <v>6678174</v>
      </c>
      <c r="EL138" s="2169">
        <v>6678174</v>
      </c>
      <c r="EM138" s="2167">
        <v>0</v>
      </c>
      <c r="EN138" s="2167"/>
      <c r="EO138" s="2168"/>
      <c r="ES138" s="2293"/>
      <c r="ET138" s="2293"/>
      <c r="EU138" s="2293"/>
      <c r="EV138" s="2293"/>
    </row>
    <row r="139" spans="66:153">
      <c r="BZ139" s="1579"/>
      <c r="CA139" s="1579"/>
      <c r="DX139" s="2159" t="s">
        <v>470</v>
      </c>
      <c r="DY139" s="2160" t="s">
        <v>470</v>
      </c>
      <c r="DZ139" s="2159" t="s">
        <v>901</v>
      </c>
      <c r="EA139" s="2161" t="s">
        <v>471</v>
      </c>
      <c r="EB139" s="2162">
        <v>591</v>
      </c>
      <c r="EC139" s="2163"/>
      <c r="ED139" s="2164">
        <v>591</v>
      </c>
      <c r="EE139" s="2164">
        <v>591</v>
      </c>
      <c r="EF139" s="2163"/>
      <c r="EG139" s="2165">
        <v>1</v>
      </c>
      <c r="EH139" s="2163"/>
      <c r="EI139" s="2166">
        <v>0</v>
      </c>
      <c r="EJ139" s="2164"/>
      <c r="EK139" s="2164">
        <v>0</v>
      </c>
      <c r="EL139" s="2169"/>
      <c r="EM139" s="2167"/>
      <c r="EN139" s="2167"/>
      <c r="EO139" s="2168"/>
      <c r="ES139" s="2293"/>
      <c r="ET139" s="2293"/>
      <c r="EU139" s="2293"/>
      <c r="EV139" s="2293"/>
    </row>
    <row r="140" spans="66:153">
      <c r="BZ140" s="1579"/>
      <c r="CA140" s="1579"/>
      <c r="DX140" s="2159" t="s">
        <v>472</v>
      </c>
      <c r="DY140" s="2160" t="s">
        <v>472</v>
      </c>
      <c r="DZ140" s="2159" t="s">
        <v>901</v>
      </c>
      <c r="EA140" s="2161" t="s">
        <v>473</v>
      </c>
      <c r="EB140" s="2162">
        <v>20283</v>
      </c>
      <c r="EC140" s="2163"/>
      <c r="ED140" s="2164">
        <v>20283</v>
      </c>
      <c r="EE140" s="2164"/>
      <c r="EF140" s="2163"/>
      <c r="EG140" s="2165">
        <v>0.64321050294919768</v>
      </c>
      <c r="EH140" s="2163"/>
      <c r="EI140" s="2166">
        <v>0</v>
      </c>
      <c r="EJ140" s="2164"/>
      <c r="EK140" s="2164">
        <v>0</v>
      </c>
      <c r="EL140" s="2169"/>
      <c r="EM140" s="2167"/>
      <c r="EN140" s="2167"/>
      <c r="EO140" s="2168"/>
      <c r="ES140" s="2293"/>
      <c r="ET140" s="2293"/>
      <c r="EU140" s="2293"/>
      <c r="EV140" s="2293"/>
    </row>
    <row r="141" spans="66:153">
      <c r="BN141" s="1579"/>
      <c r="BO141" s="1579"/>
      <c r="BP141" s="1579"/>
      <c r="BQ141" s="1579"/>
      <c r="BR141" s="1579"/>
      <c r="BS141" s="1579"/>
      <c r="BT141" s="1581"/>
      <c r="BU141" s="1581"/>
      <c r="BV141" s="1581"/>
      <c r="BW141" s="1579"/>
      <c r="BX141" s="1579"/>
      <c r="BY141" s="1579"/>
      <c r="DX141" s="2159" t="s">
        <v>472</v>
      </c>
      <c r="DY141" s="2160" t="s">
        <v>97</v>
      </c>
      <c r="DZ141" s="2159" t="s">
        <v>901</v>
      </c>
      <c r="EA141" s="2161" t="s">
        <v>98</v>
      </c>
      <c r="EB141" s="2162">
        <v>5991</v>
      </c>
      <c r="EC141" s="2163"/>
      <c r="ED141" s="2164">
        <v>5991</v>
      </c>
      <c r="EE141" s="2164"/>
      <c r="EF141" s="2163"/>
      <c r="EG141" s="2165">
        <v>0.18998541257055876</v>
      </c>
      <c r="EH141" s="2163"/>
      <c r="EI141" s="2166">
        <v>0</v>
      </c>
      <c r="EJ141" s="2164"/>
      <c r="EK141" s="2164">
        <v>0</v>
      </c>
      <c r="EL141" s="2169"/>
      <c r="EM141" s="2167"/>
      <c r="EN141" s="2167"/>
      <c r="EO141" s="2168"/>
      <c r="ES141" s="2293"/>
      <c r="ET141" s="2293"/>
      <c r="EU141" s="2293"/>
      <c r="EV141" s="2293"/>
    </row>
    <row r="142" spans="66:153" ht="9" customHeight="1">
      <c r="DX142" s="2190" t="s">
        <v>472</v>
      </c>
      <c r="DY142" s="2171" t="s">
        <v>99</v>
      </c>
      <c r="DZ142" s="2170" t="s">
        <v>8</v>
      </c>
      <c r="EA142" s="2172" t="s">
        <v>1468</v>
      </c>
      <c r="EB142" s="2162">
        <v>656</v>
      </c>
      <c r="EC142" s="2173"/>
      <c r="ED142" s="2174">
        <v>656</v>
      </c>
      <c r="EE142" s="2174"/>
      <c r="EF142" s="2173"/>
      <c r="EG142" s="2175">
        <v>2.0802942855330755E-2</v>
      </c>
      <c r="EH142" s="2173"/>
      <c r="EI142" s="2166">
        <v>0</v>
      </c>
      <c r="EJ142" s="2174"/>
      <c r="EK142" s="2174">
        <v>0</v>
      </c>
      <c r="EL142" s="2176"/>
      <c r="EM142" s="2177"/>
      <c r="EN142" s="2177"/>
      <c r="EO142" s="2178"/>
      <c r="ES142" s="2293"/>
      <c r="ET142" s="2293"/>
      <c r="EU142" s="2293"/>
      <c r="EV142" s="2293"/>
    </row>
    <row r="143" spans="66:153" ht="38.25" customHeight="1">
      <c r="DX143" s="2159" t="s">
        <v>472</v>
      </c>
      <c r="DY143" s="2160" t="s">
        <v>101</v>
      </c>
      <c r="DZ143" s="2159" t="s">
        <v>8</v>
      </c>
      <c r="EA143" s="2161" t="s">
        <v>1469</v>
      </c>
      <c r="EB143" s="2162">
        <v>120</v>
      </c>
      <c r="EC143" s="2163"/>
      <c r="ED143" s="2164">
        <v>120</v>
      </c>
      <c r="EE143" s="2164"/>
      <c r="EF143" s="2163"/>
      <c r="EG143" s="2165">
        <v>3.805416375975138E-3</v>
      </c>
      <c r="EH143" s="2163"/>
      <c r="EI143" s="2166">
        <v>0</v>
      </c>
      <c r="EJ143" s="2164"/>
      <c r="EK143" s="2164">
        <v>0</v>
      </c>
      <c r="EL143" s="2164"/>
      <c r="EM143" s="2167"/>
      <c r="EN143" s="2167"/>
      <c r="EO143" s="2168"/>
      <c r="ES143" s="2293"/>
      <c r="ET143" s="2293"/>
      <c r="EU143" s="2293"/>
      <c r="EV143" s="2293"/>
    </row>
    <row r="144" spans="66:153">
      <c r="DX144" s="2159" t="s">
        <v>472</v>
      </c>
      <c r="DY144" s="2160" t="s">
        <v>300</v>
      </c>
      <c r="DZ144" s="2159" t="s">
        <v>8</v>
      </c>
      <c r="EA144" s="2161" t="s">
        <v>1470</v>
      </c>
      <c r="EB144" s="2162">
        <v>1885</v>
      </c>
      <c r="EC144" s="2163"/>
      <c r="ED144" s="2164">
        <v>1885</v>
      </c>
      <c r="EE144" s="2164"/>
      <c r="EF144" s="2163"/>
      <c r="EG144" s="2165">
        <v>5.9776748905942791E-2</v>
      </c>
      <c r="EH144" s="2163"/>
      <c r="EI144" s="2166">
        <v>0</v>
      </c>
      <c r="EJ144" s="2164"/>
      <c r="EK144" s="2164">
        <v>0</v>
      </c>
      <c r="EL144" s="2164"/>
      <c r="EM144" s="2167"/>
      <c r="EN144" s="2167"/>
      <c r="EO144" s="2168"/>
      <c r="ES144" s="2293"/>
      <c r="ET144" s="2293"/>
      <c r="EU144" s="2293"/>
      <c r="EV144" s="2293"/>
    </row>
    <row r="145" spans="128:151">
      <c r="DX145" s="2201" t="s">
        <v>472</v>
      </c>
      <c r="DY145" s="2202" t="s">
        <v>1118</v>
      </c>
      <c r="DZ145" s="2201" t="s">
        <v>8</v>
      </c>
      <c r="EA145" s="2203" t="s">
        <v>1471</v>
      </c>
      <c r="EB145" s="2162">
        <v>1775</v>
      </c>
      <c r="EC145" s="2173"/>
      <c r="ED145" s="2174">
        <v>1775</v>
      </c>
      <c r="EE145" s="2174"/>
      <c r="EF145" s="2173"/>
      <c r="EG145" s="2175">
        <v>5.6288450561298914E-2</v>
      </c>
      <c r="EH145" s="2173"/>
      <c r="EI145" s="2166">
        <v>0</v>
      </c>
      <c r="EJ145" s="2174"/>
      <c r="EK145" s="2174">
        <v>0</v>
      </c>
      <c r="EL145" s="2176"/>
      <c r="EM145" s="2177"/>
      <c r="EN145" s="2177"/>
      <c r="EO145" s="2178"/>
      <c r="ES145" s="2270"/>
      <c r="ET145" s="2270"/>
      <c r="EU145" s="2270"/>
    </row>
    <row r="146" spans="128:151">
      <c r="DX146" s="2159" t="s">
        <v>472</v>
      </c>
      <c r="DY146" s="2160" t="s">
        <v>1320</v>
      </c>
      <c r="DZ146" s="2159" t="s">
        <v>8</v>
      </c>
      <c r="EA146" s="2161" t="s">
        <v>1321</v>
      </c>
      <c r="EB146" s="2162">
        <v>824</v>
      </c>
      <c r="EC146" s="2163"/>
      <c r="ED146" s="2164">
        <v>824</v>
      </c>
      <c r="EE146" s="2164">
        <v>31534</v>
      </c>
      <c r="EF146" s="2163"/>
      <c r="EG146" s="2165">
        <v>2.6130525781695946E-2</v>
      </c>
      <c r="EH146" s="2163"/>
      <c r="EI146" s="2166">
        <v>0</v>
      </c>
      <c r="EJ146" s="2164"/>
      <c r="EK146" s="2164">
        <v>0</v>
      </c>
      <c r="EL146" s="2164"/>
      <c r="EM146" s="2167"/>
      <c r="EN146" s="2167"/>
      <c r="EO146" s="2168"/>
      <c r="ES146" s="2270"/>
      <c r="ET146" s="2270"/>
      <c r="EU146" s="2270"/>
    </row>
    <row r="147" spans="128:151">
      <c r="DX147" s="2190" t="s">
        <v>474</v>
      </c>
      <c r="DY147" s="2171" t="s">
        <v>474</v>
      </c>
      <c r="DZ147" s="2170" t="s">
        <v>901</v>
      </c>
      <c r="EA147" s="2172" t="s">
        <v>475</v>
      </c>
      <c r="EB147" s="2162">
        <v>3615</v>
      </c>
      <c r="EC147" s="2173"/>
      <c r="ED147" s="2174">
        <v>3615</v>
      </c>
      <c r="EE147" s="2174"/>
      <c r="EF147" s="2173"/>
      <c r="EG147" s="2175">
        <v>0.91218773656320973</v>
      </c>
      <c r="EH147" s="2173"/>
      <c r="EI147" s="2166">
        <v>0</v>
      </c>
      <c r="EJ147" s="2174"/>
      <c r="EK147" s="2174">
        <v>0</v>
      </c>
      <c r="EL147" s="2174"/>
      <c r="EM147" s="2177"/>
      <c r="EN147" s="2177"/>
      <c r="EO147" s="2178"/>
      <c r="ES147" s="2270"/>
      <c r="ET147" s="2270"/>
      <c r="EU147" s="2270"/>
    </row>
    <row r="148" spans="128:151">
      <c r="DX148" s="2170" t="s">
        <v>474</v>
      </c>
      <c r="DY148" s="2171" t="s">
        <v>103</v>
      </c>
      <c r="DZ148" s="2170" t="s">
        <v>8</v>
      </c>
      <c r="EA148" s="2172" t="s">
        <v>104</v>
      </c>
      <c r="EB148" s="2162">
        <v>283</v>
      </c>
      <c r="EC148" s="2173"/>
      <c r="ED148" s="2174">
        <v>283</v>
      </c>
      <c r="EE148" s="2174"/>
      <c r="EF148" s="2173"/>
      <c r="EG148" s="2175">
        <v>7.1410547564976029E-2</v>
      </c>
      <c r="EH148" s="2173"/>
      <c r="EI148" s="2166">
        <v>0</v>
      </c>
      <c r="EJ148" s="2174"/>
      <c r="EK148" s="2174">
        <v>0</v>
      </c>
      <c r="EL148" s="2174"/>
      <c r="EM148" s="2177"/>
      <c r="EN148" s="2177"/>
      <c r="EO148" s="2178"/>
      <c r="ES148" s="2270"/>
      <c r="ET148" s="2270"/>
      <c r="EU148" s="2270"/>
    </row>
    <row r="149" spans="128:151">
      <c r="DX149" s="2170" t="s">
        <v>474</v>
      </c>
      <c r="DY149" s="2171" t="s">
        <v>1368</v>
      </c>
      <c r="DZ149" s="2170" t="s">
        <v>8</v>
      </c>
      <c r="EA149" s="2172" t="s">
        <v>1472</v>
      </c>
      <c r="EB149" s="2162">
        <v>65</v>
      </c>
      <c r="EC149" s="2173"/>
      <c r="ED149" s="2174">
        <v>65</v>
      </c>
      <c r="EE149" s="2174">
        <v>3963</v>
      </c>
      <c r="EF149" s="2173"/>
      <c r="EG149" s="2175">
        <v>1.6401715871814281E-2</v>
      </c>
      <c r="EH149" s="2173"/>
      <c r="EI149" s="2166">
        <v>0</v>
      </c>
      <c r="EJ149" s="2174"/>
      <c r="EK149" s="2174">
        <v>0</v>
      </c>
      <c r="EL149" s="2174"/>
      <c r="EM149" s="2177"/>
      <c r="EN149" s="2177"/>
      <c r="EO149" s="2178"/>
      <c r="ES149" s="2270"/>
      <c r="ET149" s="2270"/>
      <c r="EU149" s="2270"/>
    </row>
    <row r="150" spans="128:151">
      <c r="DX150" s="2159" t="s">
        <v>476</v>
      </c>
      <c r="DY150" s="2160" t="s">
        <v>476</v>
      </c>
      <c r="DZ150" s="2159" t="s">
        <v>901</v>
      </c>
      <c r="EA150" s="2161" t="s">
        <v>477</v>
      </c>
      <c r="EB150" s="2162">
        <v>37317</v>
      </c>
      <c r="EC150" s="2163"/>
      <c r="ED150" s="2164">
        <v>37317</v>
      </c>
      <c r="EE150" s="2164"/>
      <c r="EF150" s="2163"/>
      <c r="EG150" s="2165">
        <v>0.95174577265423754</v>
      </c>
      <c r="EH150" s="2163"/>
      <c r="EI150" s="2166">
        <v>16466996</v>
      </c>
      <c r="EJ150" s="2164"/>
      <c r="EK150" s="2164">
        <v>15672394</v>
      </c>
      <c r="EL150" s="2164">
        <v>16466996</v>
      </c>
      <c r="EM150" s="2167">
        <v>0</v>
      </c>
      <c r="EN150" s="2167"/>
      <c r="EO150" s="2168"/>
      <c r="ES150" s="2270"/>
      <c r="ET150" s="2270"/>
      <c r="EU150" s="2270"/>
    </row>
    <row r="151" spans="128:151">
      <c r="DX151" s="2170" t="s">
        <v>476</v>
      </c>
      <c r="DY151" s="2171" t="s">
        <v>302</v>
      </c>
      <c r="DZ151" s="2170" t="s">
        <v>8</v>
      </c>
      <c r="EA151" s="2172" t="s">
        <v>303</v>
      </c>
      <c r="EB151" s="2162">
        <v>1130</v>
      </c>
      <c r="EC151" s="2173"/>
      <c r="ED151" s="2174">
        <v>1130</v>
      </c>
      <c r="EE151" s="2173"/>
      <c r="EF151" s="2173"/>
      <c r="EG151" s="2175">
        <v>2.8819913795302098E-2</v>
      </c>
      <c r="EH151" s="2173"/>
      <c r="EI151" s="2166">
        <v>0</v>
      </c>
      <c r="EJ151" s="2174"/>
      <c r="EK151" s="2174">
        <v>474577</v>
      </c>
      <c r="EL151" s="2176"/>
      <c r="EM151" s="2177"/>
      <c r="EN151" s="2177"/>
      <c r="EO151" s="2178"/>
      <c r="ES151" s="2270"/>
      <c r="ET151" s="2270"/>
      <c r="EU151" s="2270"/>
    </row>
    <row r="152" spans="128:151">
      <c r="DX152" s="2159" t="s">
        <v>476</v>
      </c>
      <c r="DY152" s="2160" t="s">
        <v>1473</v>
      </c>
      <c r="DZ152" s="2159" t="s">
        <v>8</v>
      </c>
      <c r="EA152" s="2161" t="s">
        <v>1474</v>
      </c>
      <c r="EB152" s="2162">
        <v>762</v>
      </c>
      <c r="EC152" s="2163"/>
      <c r="ED152" s="2164">
        <v>762</v>
      </c>
      <c r="EE152" s="2164">
        <v>39209</v>
      </c>
      <c r="EF152" s="2163"/>
      <c r="EG152" s="2165">
        <v>1.9434313550460353E-2</v>
      </c>
      <c r="EH152" s="2163"/>
      <c r="EI152" s="2166">
        <v>0</v>
      </c>
      <c r="EJ152" s="2164"/>
      <c r="EK152" s="2164">
        <v>320025</v>
      </c>
      <c r="EL152" s="2164"/>
      <c r="EM152" s="2167"/>
      <c r="EN152" s="2167"/>
      <c r="EO152" s="2168"/>
      <c r="ES152" s="2270"/>
      <c r="ET152" s="2270"/>
      <c r="EU152" s="2270"/>
    </row>
    <row r="153" spans="128:151">
      <c r="DX153" s="2170" t="s">
        <v>478</v>
      </c>
      <c r="DY153" s="2171" t="s">
        <v>478</v>
      </c>
      <c r="DZ153" s="2170" t="s">
        <v>901</v>
      </c>
      <c r="EA153" s="2172" t="s">
        <v>479</v>
      </c>
      <c r="EB153" s="2162">
        <v>1069</v>
      </c>
      <c r="EC153" s="2173"/>
      <c r="ED153" s="2174">
        <v>1069</v>
      </c>
      <c r="EE153" s="2174">
        <v>1069</v>
      </c>
      <c r="EF153" s="2173"/>
      <c r="EG153" s="2175">
        <v>1</v>
      </c>
      <c r="EH153" s="2173"/>
      <c r="EI153" s="2166">
        <v>177144</v>
      </c>
      <c r="EJ153" s="2174"/>
      <c r="EK153" s="2174">
        <v>177144</v>
      </c>
      <c r="EL153" s="2176">
        <v>177144</v>
      </c>
      <c r="EM153" s="2177">
        <v>0</v>
      </c>
      <c r="EN153" s="2177"/>
      <c r="EO153" s="2178"/>
    </row>
    <row r="154" spans="128:151" ht="10.5" customHeight="1">
      <c r="DX154" s="2159" t="s">
        <v>480</v>
      </c>
      <c r="DY154" s="2160" t="s">
        <v>480</v>
      </c>
      <c r="DZ154" s="2159" t="s">
        <v>901</v>
      </c>
      <c r="EA154" s="2161" t="s">
        <v>481</v>
      </c>
      <c r="EB154" s="2162">
        <v>9868</v>
      </c>
      <c r="EC154" s="2163"/>
      <c r="ED154" s="2164">
        <v>9868</v>
      </c>
      <c r="EE154" s="2164">
        <v>9868</v>
      </c>
      <c r="EF154" s="2163"/>
      <c r="EG154" s="2165">
        <v>1</v>
      </c>
      <c r="EH154" s="2163"/>
      <c r="EI154" s="2166">
        <v>2859283</v>
      </c>
      <c r="EJ154" s="2164"/>
      <c r="EK154" s="2164">
        <v>2859283</v>
      </c>
      <c r="EL154" s="2164">
        <v>2859283</v>
      </c>
      <c r="EM154" s="2167">
        <v>0</v>
      </c>
      <c r="EN154" s="2167"/>
      <c r="EO154" s="2168"/>
    </row>
    <row r="155" spans="128:151" ht="20.25" customHeight="1">
      <c r="DX155" s="2179" t="s">
        <v>480</v>
      </c>
      <c r="DY155" s="2180" t="s">
        <v>1475</v>
      </c>
      <c r="DZ155" s="2179" t="s">
        <v>8</v>
      </c>
      <c r="EA155" s="2181" t="s">
        <v>1476</v>
      </c>
      <c r="EB155" s="2162">
        <v>196</v>
      </c>
      <c r="EC155" s="2182"/>
      <c r="ED155" s="2183">
        <v>196</v>
      </c>
      <c r="EE155" s="2183">
        <v>196</v>
      </c>
      <c r="EF155" s="2182"/>
      <c r="EG155" s="2184">
        <v>1</v>
      </c>
      <c r="EH155" s="2182"/>
      <c r="EI155" s="2166">
        <v>0</v>
      </c>
      <c r="EJ155" s="2183"/>
      <c r="EK155" s="2183">
        <v>0</v>
      </c>
      <c r="EL155" s="2183">
        <v>0</v>
      </c>
      <c r="EM155" s="2186">
        <v>0</v>
      </c>
      <c r="EN155" s="2186"/>
      <c r="EO155" s="2187"/>
      <c r="ES155" s="2289" t="s">
        <v>1352</v>
      </c>
      <c r="ET155" s="2289"/>
      <c r="EU155" s="2289"/>
    </row>
    <row r="156" spans="128:151">
      <c r="DX156" s="2159" t="s">
        <v>482</v>
      </c>
      <c r="DY156" s="2160" t="s">
        <v>482</v>
      </c>
      <c r="DZ156" s="2159" t="s">
        <v>901</v>
      </c>
      <c r="EA156" s="2161" t="s">
        <v>107</v>
      </c>
      <c r="EB156" s="2162">
        <v>8506</v>
      </c>
      <c r="EC156" s="2163"/>
      <c r="ED156" s="2164">
        <v>8506</v>
      </c>
      <c r="EE156" s="2164"/>
      <c r="EF156" s="2163"/>
      <c r="EG156" s="2165">
        <v>0.97434135166093927</v>
      </c>
      <c r="EH156" s="2163"/>
      <c r="EI156" s="2166">
        <v>3643204</v>
      </c>
      <c r="EJ156" s="2164"/>
      <c r="EK156" s="2164">
        <v>3549724</v>
      </c>
      <c r="EL156" s="2164">
        <v>3643204</v>
      </c>
      <c r="EM156" s="2167">
        <v>0</v>
      </c>
      <c r="EN156" s="2167"/>
      <c r="EO156" s="2168"/>
      <c r="ES156" s="2289"/>
      <c r="ET156" s="2289"/>
      <c r="EU156" s="2289"/>
    </row>
    <row r="157" spans="128:151">
      <c r="DX157" s="2190" t="s">
        <v>482</v>
      </c>
      <c r="DY157" s="2171" t="s">
        <v>108</v>
      </c>
      <c r="DZ157" s="2170" t="s">
        <v>8</v>
      </c>
      <c r="EA157" s="2172" t="s">
        <v>109</v>
      </c>
      <c r="EB157" s="2162">
        <v>224</v>
      </c>
      <c r="EC157" s="2173"/>
      <c r="ED157" s="2174">
        <v>224</v>
      </c>
      <c r="EE157" s="2174">
        <v>8730</v>
      </c>
      <c r="EF157" s="2173"/>
      <c r="EG157" s="2175">
        <v>2.5658648339060709E-2</v>
      </c>
      <c r="EH157" s="2173"/>
      <c r="EI157" s="2166">
        <v>0</v>
      </c>
      <c r="EJ157" s="2174"/>
      <c r="EK157" s="2174">
        <v>93480</v>
      </c>
      <c r="EL157" s="2174"/>
      <c r="EM157" s="2177"/>
      <c r="EN157" s="2177"/>
      <c r="EO157" s="2178"/>
      <c r="ES157" s="2289"/>
      <c r="ET157" s="2289"/>
      <c r="EU157" s="2289"/>
    </row>
    <row r="158" spans="128:151">
      <c r="DX158" s="2170" t="s">
        <v>484</v>
      </c>
      <c r="DY158" s="2171" t="s">
        <v>484</v>
      </c>
      <c r="DZ158" s="2170" t="s">
        <v>901</v>
      </c>
      <c r="EA158" s="2172" t="s">
        <v>485</v>
      </c>
      <c r="EB158" s="2162">
        <v>11443</v>
      </c>
      <c r="EC158" s="2173"/>
      <c r="ED158" s="2174">
        <v>11443</v>
      </c>
      <c r="EE158" s="2174"/>
      <c r="EF158" s="2173"/>
      <c r="EG158" s="2175">
        <v>0.83794669009958989</v>
      </c>
      <c r="EH158" s="2173"/>
      <c r="EI158" s="2166">
        <v>0</v>
      </c>
      <c r="EJ158" s="2174"/>
      <c r="EK158" s="2174">
        <v>0</v>
      </c>
      <c r="EL158" s="2174">
        <v>0</v>
      </c>
      <c r="EM158" s="2177">
        <v>0</v>
      </c>
      <c r="EN158" s="2177"/>
      <c r="EO158" s="2178"/>
      <c r="ES158" s="2289"/>
      <c r="ET158" s="2289"/>
      <c r="EU158" s="2289"/>
    </row>
    <row r="159" spans="128:151">
      <c r="DX159" s="2159" t="s">
        <v>484</v>
      </c>
      <c r="DY159" s="2199" t="s">
        <v>110</v>
      </c>
      <c r="DZ159" s="2159" t="s">
        <v>8</v>
      </c>
      <c r="EA159" s="2161" t="s">
        <v>111</v>
      </c>
      <c r="EB159" s="2162">
        <v>2213</v>
      </c>
      <c r="EC159" s="2163"/>
      <c r="ED159" s="2164">
        <v>2213</v>
      </c>
      <c r="EE159" s="2164">
        <v>13656</v>
      </c>
      <c r="EF159" s="2163"/>
      <c r="EG159" s="2165">
        <v>0.16205330990041009</v>
      </c>
      <c r="EH159" s="2163"/>
      <c r="EI159" s="2166">
        <v>0</v>
      </c>
      <c r="EJ159" s="2164"/>
      <c r="EK159" s="2164">
        <v>0</v>
      </c>
      <c r="EL159" s="2164"/>
      <c r="EM159" s="2167"/>
      <c r="EN159" s="2167"/>
      <c r="EO159" s="2168"/>
      <c r="ES159" s="2289"/>
      <c r="ET159" s="2289"/>
      <c r="EU159" s="2289"/>
    </row>
    <row r="160" spans="128:151">
      <c r="DX160" s="2159" t="s">
        <v>486</v>
      </c>
      <c r="DY160" s="2160" t="s">
        <v>486</v>
      </c>
      <c r="DZ160" s="2159" t="s">
        <v>901</v>
      </c>
      <c r="EA160" s="2161" t="s">
        <v>487</v>
      </c>
      <c r="EB160" s="2162">
        <v>4466</v>
      </c>
      <c r="EC160" s="2163"/>
      <c r="ED160" s="2164">
        <v>4466</v>
      </c>
      <c r="EE160" s="2164">
        <v>4466</v>
      </c>
      <c r="EF160" s="2163"/>
      <c r="EG160" s="2165">
        <v>1</v>
      </c>
      <c r="EH160" s="2163"/>
      <c r="EI160" s="2166">
        <v>0</v>
      </c>
      <c r="EJ160" s="2164"/>
      <c r="EK160" s="2164">
        <v>0</v>
      </c>
      <c r="EL160" s="2169"/>
      <c r="EM160" s="2167"/>
      <c r="EN160" s="2167"/>
      <c r="EO160" s="2168"/>
      <c r="ES160" s="2289"/>
      <c r="ET160" s="2289"/>
      <c r="EU160" s="2289"/>
    </row>
    <row r="161" spans="128:151">
      <c r="DX161" s="2159" t="s">
        <v>488</v>
      </c>
      <c r="DY161" s="2160" t="s">
        <v>488</v>
      </c>
      <c r="DZ161" s="2159" t="s">
        <v>901</v>
      </c>
      <c r="EA161" s="2161" t="s">
        <v>489</v>
      </c>
      <c r="EB161" s="2162">
        <v>2286</v>
      </c>
      <c r="EC161" s="2163"/>
      <c r="ED161" s="2164">
        <v>2286</v>
      </c>
      <c r="EE161" s="2164">
        <v>2286</v>
      </c>
      <c r="EF161" s="2163"/>
      <c r="EG161" s="2165">
        <v>1</v>
      </c>
      <c r="EH161" s="2163"/>
      <c r="EI161" s="2166">
        <v>103389</v>
      </c>
      <c r="EJ161" s="2164"/>
      <c r="EK161" s="2164">
        <v>0</v>
      </c>
      <c r="EL161" s="2169"/>
      <c r="EM161" s="2167"/>
      <c r="EN161" s="2167"/>
      <c r="EO161" s="2168"/>
      <c r="ES161" s="2289"/>
      <c r="ET161" s="2289"/>
      <c r="EU161" s="2289"/>
    </row>
    <row r="162" spans="128:151">
      <c r="DX162" s="2159" t="s">
        <v>490</v>
      </c>
      <c r="DY162" s="2160" t="s">
        <v>490</v>
      </c>
      <c r="DZ162" s="2159" t="s">
        <v>901</v>
      </c>
      <c r="EA162" s="2161" t="s">
        <v>491</v>
      </c>
      <c r="EB162" s="2162">
        <v>2966</v>
      </c>
      <c r="EC162" s="2163"/>
      <c r="ED162" s="2164">
        <v>2966</v>
      </c>
      <c r="EE162" s="2164"/>
      <c r="EF162" s="2163"/>
      <c r="EG162" s="2165">
        <v>0.87595983461311278</v>
      </c>
      <c r="EH162" s="2163"/>
      <c r="EI162" s="2166">
        <v>1431059</v>
      </c>
      <c r="EJ162" s="2164"/>
      <c r="EK162" s="2164">
        <v>1253550</v>
      </c>
      <c r="EL162" s="2169">
        <v>1431059</v>
      </c>
      <c r="EM162" s="2167">
        <v>0</v>
      </c>
      <c r="EN162" s="2167"/>
      <c r="EO162" s="2168"/>
      <c r="ES162" s="2289"/>
      <c r="ET162" s="2289"/>
      <c r="EU162" s="2289"/>
    </row>
    <row r="163" spans="128:151">
      <c r="DX163" s="2189" t="s">
        <v>490</v>
      </c>
      <c r="DY163" s="2160" t="s">
        <v>1011</v>
      </c>
      <c r="DZ163" s="2159" t="s">
        <v>8</v>
      </c>
      <c r="EA163" s="2161" t="s">
        <v>1012</v>
      </c>
      <c r="EB163" s="2162">
        <v>420</v>
      </c>
      <c r="EC163" s="2163"/>
      <c r="ED163" s="2164">
        <v>420</v>
      </c>
      <c r="EE163" s="2164">
        <v>3386</v>
      </c>
      <c r="EF163" s="2163"/>
      <c r="EG163" s="2165">
        <v>0.12404016538688718</v>
      </c>
      <c r="EH163" s="2163"/>
      <c r="EI163" s="2166">
        <v>0</v>
      </c>
      <c r="EJ163" s="2164"/>
      <c r="EK163" s="2164">
        <v>177509</v>
      </c>
      <c r="EL163" s="2169"/>
      <c r="EM163" s="2167"/>
      <c r="EN163" s="2167"/>
      <c r="EO163" s="2168"/>
      <c r="ES163" s="2289"/>
      <c r="ET163" s="2289"/>
      <c r="EU163" s="2289"/>
    </row>
    <row r="164" spans="128:151">
      <c r="DX164" s="2196" t="s">
        <v>492</v>
      </c>
      <c r="DY164" s="2194" t="s">
        <v>492</v>
      </c>
      <c r="DZ164" s="2159" t="s">
        <v>901</v>
      </c>
      <c r="EA164" s="2195" t="s">
        <v>493</v>
      </c>
      <c r="EB164" s="2162">
        <v>5945</v>
      </c>
      <c r="EC164" s="2163"/>
      <c r="ED164" s="2164">
        <v>5945</v>
      </c>
      <c r="EE164" s="2164">
        <v>5945</v>
      </c>
      <c r="EF164" s="2163"/>
      <c r="EG164" s="2165">
        <v>1</v>
      </c>
      <c r="EH164" s="2163"/>
      <c r="EI164" s="2166">
        <v>2331748</v>
      </c>
      <c r="EJ164" s="2164"/>
      <c r="EK164" s="2164">
        <v>2331748</v>
      </c>
      <c r="EL164" s="2169">
        <v>2331748</v>
      </c>
      <c r="EM164" s="2167">
        <v>0</v>
      </c>
      <c r="EN164" s="2167"/>
      <c r="EO164" s="2168"/>
      <c r="ES164" s="2289"/>
      <c r="ET164" s="2289"/>
      <c r="EU164" s="2289"/>
    </row>
    <row r="165" spans="128:151" ht="30.75" customHeight="1">
      <c r="DX165" s="2196" t="s">
        <v>494</v>
      </c>
      <c r="DY165" s="2193" t="s">
        <v>494</v>
      </c>
      <c r="DZ165" s="2204" t="s">
        <v>901</v>
      </c>
      <c r="EA165" s="2204" t="s">
        <v>669</v>
      </c>
      <c r="EB165" s="2162">
        <v>149683</v>
      </c>
      <c r="EC165" s="2163"/>
      <c r="ED165" s="2164">
        <v>149683</v>
      </c>
      <c r="EE165" s="2164"/>
      <c r="EF165" s="2163"/>
      <c r="EG165" s="2165">
        <v>0.88561961956039403</v>
      </c>
      <c r="EH165" s="2163"/>
      <c r="EI165" s="2166">
        <v>0</v>
      </c>
      <c r="EJ165" s="2164"/>
      <c r="EK165" s="2164">
        <v>0</v>
      </c>
      <c r="EL165" s="2169">
        <v>0</v>
      </c>
      <c r="EM165" s="2167">
        <v>0</v>
      </c>
      <c r="EN165" s="2167"/>
      <c r="EO165" s="2168"/>
      <c r="ES165" s="2289"/>
      <c r="ET165" s="2289"/>
      <c r="EU165" s="2289"/>
    </row>
    <row r="166" spans="128:151" ht="8.25" customHeight="1">
      <c r="DX166" s="2196" t="s">
        <v>494</v>
      </c>
      <c r="DY166" s="2193" t="s">
        <v>114</v>
      </c>
      <c r="DZ166" s="2204" t="s">
        <v>8</v>
      </c>
      <c r="EA166" s="2204" t="s">
        <v>115</v>
      </c>
      <c r="EB166" s="2162">
        <v>1696</v>
      </c>
      <c r="EC166" s="2163"/>
      <c r="ED166" s="2164">
        <v>1696</v>
      </c>
      <c r="EE166" s="2164"/>
      <c r="EF166" s="2163"/>
      <c r="EG166" s="2165">
        <v>1.0034612312516641E-2</v>
      </c>
      <c r="EH166" s="2163"/>
      <c r="EI166" s="2166">
        <v>0</v>
      </c>
      <c r="EJ166" s="2164"/>
      <c r="EK166" s="2164">
        <v>0</v>
      </c>
      <c r="EL166" s="2169"/>
      <c r="EM166" s="2167"/>
      <c r="EN166" s="2167"/>
      <c r="EO166" s="2168"/>
    </row>
    <row r="167" spans="128:151">
      <c r="DX167" s="2196" t="s">
        <v>494</v>
      </c>
      <c r="DY167" s="2193" t="s">
        <v>118</v>
      </c>
      <c r="DZ167" s="2204" t="s">
        <v>8</v>
      </c>
      <c r="EA167" s="2204" t="s">
        <v>119</v>
      </c>
      <c r="EB167" s="2162">
        <v>2115</v>
      </c>
      <c r="EC167" s="2204"/>
      <c r="ED167" s="2164">
        <v>2115</v>
      </c>
      <c r="EE167" s="2164"/>
      <c r="EF167" s="2163"/>
      <c r="EG167" s="2165">
        <v>1.2513682217554655E-2</v>
      </c>
      <c r="EH167" s="2163"/>
      <c r="EI167" s="2166">
        <v>0</v>
      </c>
      <c r="EJ167" s="2164"/>
      <c r="EK167" s="2164">
        <v>0</v>
      </c>
      <c r="EL167" s="2169"/>
      <c r="EM167" s="2167"/>
      <c r="EN167" s="2167"/>
      <c r="EO167" s="2168"/>
    </row>
    <row r="168" spans="128:151">
      <c r="DX168" s="2196" t="s">
        <v>494</v>
      </c>
      <c r="DY168" s="2193" t="s">
        <v>120</v>
      </c>
      <c r="DZ168" s="2204" t="s">
        <v>8</v>
      </c>
      <c r="EA168" s="2204" t="s">
        <v>1477</v>
      </c>
      <c r="EB168" s="2162">
        <v>420</v>
      </c>
      <c r="EC168" s="2204"/>
      <c r="ED168" s="2164">
        <v>420</v>
      </c>
      <c r="EE168" s="2164"/>
      <c r="EF168" s="2163"/>
      <c r="EG168" s="2165">
        <v>2.4849865396562435E-3</v>
      </c>
      <c r="EH168" s="2163"/>
      <c r="EI168" s="2166">
        <v>0</v>
      </c>
      <c r="EJ168" s="2164"/>
      <c r="EK168" s="2164">
        <v>0</v>
      </c>
      <c r="EL168" s="2169"/>
      <c r="EM168" s="2167"/>
      <c r="EN168" s="2167"/>
      <c r="EO168" s="2168"/>
    </row>
    <row r="169" spans="128:151">
      <c r="DX169" s="2196" t="s">
        <v>494</v>
      </c>
      <c r="DY169" s="2193" t="s">
        <v>678</v>
      </c>
      <c r="DZ169" s="2204" t="s">
        <v>8</v>
      </c>
      <c r="EA169" s="2204" t="s">
        <v>1478</v>
      </c>
      <c r="EB169" s="2162">
        <v>1493</v>
      </c>
      <c r="EC169" s="2204"/>
      <c r="ED169" s="2164">
        <v>1493</v>
      </c>
      <c r="EE169" s="2164"/>
      <c r="EF169" s="2163"/>
      <c r="EG169" s="2165">
        <v>8.8335354850161227E-3</v>
      </c>
      <c r="EH169" s="2163"/>
      <c r="EI169" s="2166">
        <v>0</v>
      </c>
      <c r="EJ169" s="2164"/>
      <c r="EK169" s="2164">
        <v>0</v>
      </c>
      <c r="EL169" s="2169"/>
      <c r="EM169" s="2167"/>
      <c r="EN169" s="2167"/>
      <c r="EO169" s="2168"/>
    </row>
    <row r="170" spans="128:151">
      <c r="DX170" s="2196" t="s">
        <v>494</v>
      </c>
      <c r="DY170" s="2193" t="s">
        <v>826</v>
      </c>
      <c r="DZ170" s="2204" t="s">
        <v>8</v>
      </c>
      <c r="EA170" s="2204" t="s">
        <v>1479</v>
      </c>
      <c r="EB170" s="2162">
        <v>1645</v>
      </c>
      <c r="EC170" s="2204"/>
      <c r="ED170" s="2164">
        <v>1645</v>
      </c>
      <c r="EE170" s="2164"/>
      <c r="EF170" s="2163"/>
      <c r="EG170" s="2165">
        <v>9.7328639469869537E-3</v>
      </c>
      <c r="EH170" s="2163"/>
      <c r="EI170" s="2166">
        <v>0</v>
      </c>
      <c r="EJ170" s="2164"/>
      <c r="EK170" s="2164">
        <v>0</v>
      </c>
      <c r="EL170" s="2169"/>
      <c r="EM170" s="2167"/>
      <c r="EN170" s="2167"/>
      <c r="EO170" s="2168"/>
    </row>
    <row r="171" spans="128:151">
      <c r="DX171" s="2196" t="s">
        <v>494</v>
      </c>
      <c r="DY171" s="2193" t="s">
        <v>270</v>
      </c>
      <c r="DZ171" s="2204" t="s">
        <v>8</v>
      </c>
      <c r="EA171" s="2204" t="s">
        <v>271</v>
      </c>
      <c r="EB171" s="2162">
        <v>824</v>
      </c>
      <c r="EC171" s="2204"/>
      <c r="ED171" s="2164">
        <v>824</v>
      </c>
      <c r="EE171" s="2164"/>
      <c r="EF171" s="2163"/>
      <c r="EG171" s="2165">
        <v>4.875306925420821E-3</v>
      </c>
      <c r="EH171" s="2163"/>
      <c r="EI171" s="2166">
        <v>0</v>
      </c>
      <c r="EJ171" s="2164"/>
      <c r="EK171" s="2164">
        <v>0</v>
      </c>
      <c r="EL171" s="2169"/>
      <c r="EM171" s="2167"/>
      <c r="EN171" s="2167"/>
      <c r="EO171" s="2168"/>
    </row>
    <row r="172" spans="128:151" ht="13.5" thickBot="1">
      <c r="DX172" s="2196" t="s">
        <v>494</v>
      </c>
      <c r="DY172" s="2193" t="s">
        <v>1025</v>
      </c>
      <c r="DZ172" s="2204" t="s">
        <v>8</v>
      </c>
      <c r="EA172" s="2204" t="s">
        <v>305</v>
      </c>
      <c r="EB172" s="2162">
        <v>343</v>
      </c>
      <c r="EC172" s="2204"/>
      <c r="ED172" s="2164">
        <v>343</v>
      </c>
      <c r="EE172" s="2164"/>
      <c r="EF172" s="2163"/>
      <c r="EG172" s="2165">
        <v>2.0294056740525991E-3</v>
      </c>
      <c r="EH172" s="2163"/>
      <c r="EI172" s="2166">
        <v>0</v>
      </c>
      <c r="EJ172" s="2164"/>
      <c r="EK172" s="2164">
        <v>0</v>
      </c>
      <c r="EL172" s="2169"/>
      <c r="EM172" s="2167"/>
      <c r="EN172" s="2167"/>
      <c r="EO172" s="2168"/>
    </row>
    <row r="173" spans="128:151" ht="13.5" thickBot="1">
      <c r="DX173" s="2196" t="s">
        <v>494</v>
      </c>
      <c r="DY173" s="2193" t="s">
        <v>306</v>
      </c>
      <c r="DZ173" s="2204" t="s">
        <v>8</v>
      </c>
      <c r="EA173" s="2204" t="s">
        <v>1480</v>
      </c>
      <c r="EB173" s="2162">
        <v>956</v>
      </c>
      <c r="EC173" s="2204"/>
      <c r="ED173" s="2164">
        <v>956</v>
      </c>
      <c r="EE173" s="2164"/>
      <c r="EF173" s="2163"/>
      <c r="EG173" s="2165">
        <v>5.6563026950270682E-3</v>
      </c>
      <c r="EH173" s="2163"/>
      <c r="EI173" s="2166">
        <v>0</v>
      </c>
      <c r="EJ173" s="2164"/>
      <c r="EK173" s="2164">
        <v>0</v>
      </c>
      <c r="EL173" s="2169"/>
      <c r="EM173" s="2167"/>
      <c r="EN173" s="2167"/>
      <c r="EO173" s="2168"/>
      <c r="ES173" s="2290" t="s">
        <v>800</v>
      </c>
      <c r="ET173" s="2291"/>
      <c r="EU173" s="2292"/>
    </row>
    <row r="174" spans="128:151">
      <c r="DX174" s="2196" t="s">
        <v>494</v>
      </c>
      <c r="DY174" s="2193" t="s">
        <v>1013</v>
      </c>
      <c r="DZ174" s="2204" t="s">
        <v>8</v>
      </c>
      <c r="EA174" s="2204" t="s">
        <v>1481</v>
      </c>
      <c r="EB174" s="2162">
        <v>1194</v>
      </c>
      <c r="EC174" s="2204"/>
      <c r="ED174" s="2164">
        <v>1194</v>
      </c>
      <c r="EE174" s="2164"/>
      <c r="EF174" s="2163"/>
      <c r="EG174" s="2165">
        <v>7.064461734165607E-3</v>
      </c>
      <c r="EH174" s="2163"/>
      <c r="EI174" s="2166">
        <v>0</v>
      </c>
      <c r="EJ174" s="2164"/>
      <c r="EK174" s="2164">
        <v>0</v>
      </c>
      <c r="EL174" s="2169"/>
      <c r="EM174" s="2167"/>
      <c r="EN174" s="2167"/>
      <c r="EO174" s="2168"/>
      <c r="ES174" s="932"/>
      <c r="ET174" s="2133" t="s">
        <v>802</v>
      </c>
      <c r="EU174" s="2134">
        <v>238316923</v>
      </c>
    </row>
    <row r="175" spans="128:151">
      <c r="DX175" s="2196" t="s">
        <v>494</v>
      </c>
      <c r="DY175" s="2193" t="s">
        <v>1120</v>
      </c>
      <c r="DZ175" s="2204" t="s">
        <v>8</v>
      </c>
      <c r="EA175" s="2204" t="s">
        <v>1482</v>
      </c>
      <c r="EB175" s="2162">
        <v>139</v>
      </c>
      <c r="EC175" s="2204"/>
      <c r="ED175" s="2164">
        <v>139</v>
      </c>
      <c r="EE175" s="2164"/>
      <c r="EF175" s="2163"/>
      <c r="EG175" s="2165">
        <v>8.2241221193385199E-4</v>
      </c>
      <c r="EH175" s="2163"/>
      <c r="EI175" s="2166">
        <v>0</v>
      </c>
      <c r="EJ175" s="2164"/>
      <c r="EK175" s="2164">
        <v>0</v>
      </c>
      <c r="EL175" s="2169"/>
      <c r="EM175" s="2167"/>
      <c r="EN175" s="2167"/>
      <c r="EO175" s="2168"/>
      <c r="ES175" s="932"/>
      <c r="ET175" s="900" t="s">
        <v>322</v>
      </c>
      <c r="EU175" s="921">
        <v>245770983</v>
      </c>
    </row>
    <row r="176" spans="128:151" ht="13.5" thickBot="1">
      <c r="DX176" s="2196" t="s">
        <v>494</v>
      </c>
      <c r="DY176" s="2193" t="s">
        <v>1122</v>
      </c>
      <c r="DZ176" s="2204" t="s">
        <v>8</v>
      </c>
      <c r="EA176" s="2204" t="s">
        <v>1483</v>
      </c>
      <c r="EB176" s="2162">
        <v>125</v>
      </c>
      <c r="EC176" s="2204"/>
      <c r="ED176" s="2164">
        <v>125</v>
      </c>
      <c r="EE176" s="2164"/>
      <c r="EF176" s="2163"/>
      <c r="EG176" s="2165">
        <v>7.3957932727864394E-4</v>
      </c>
      <c r="EH176" s="2163"/>
      <c r="EI176" s="2166">
        <v>0</v>
      </c>
      <c r="EJ176" s="2164"/>
      <c r="EK176" s="2164">
        <v>0</v>
      </c>
      <c r="EL176" s="2169"/>
      <c r="EM176" s="2167"/>
      <c r="EN176" s="2167"/>
      <c r="EO176" s="2168"/>
      <c r="ES176" s="932"/>
      <c r="ET176" s="900" t="s">
        <v>604</v>
      </c>
      <c r="EU176" s="1487">
        <v>-7454060</v>
      </c>
    </row>
    <row r="177" spans="128:151" ht="14.25" thickTop="1" thickBot="1">
      <c r="DX177" s="2196" t="s">
        <v>494</v>
      </c>
      <c r="DY177" s="2193" t="s">
        <v>1124</v>
      </c>
      <c r="DZ177" s="2204" t="s">
        <v>8</v>
      </c>
      <c r="EA177" s="2204" t="s">
        <v>1125</v>
      </c>
      <c r="EB177" s="2162">
        <v>505</v>
      </c>
      <c r="EC177" s="2204"/>
      <c r="ED177" s="2164">
        <v>505</v>
      </c>
      <c r="EE177" s="2164"/>
      <c r="EF177" s="2163"/>
      <c r="EG177" s="2165">
        <v>2.9879004822057215E-3</v>
      </c>
      <c r="EH177" s="2163"/>
      <c r="EI177" s="2166">
        <v>0</v>
      </c>
      <c r="EJ177" s="2164"/>
      <c r="EK177" s="2164">
        <v>0</v>
      </c>
      <c r="EL177" s="2169"/>
      <c r="EM177" s="2167"/>
      <c r="EN177" s="2167"/>
      <c r="EO177" s="2168"/>
      <c r="ES177" s="1685"/>
      <c r="ET177" s="1686"/>
      <c r="EU177" s="1689"/>
    </row>
    <row r="178" spans="128:151">
      <c r="DX178" s="2196" t="s">
        <v>494</v>
      </c>
      <c r="DY178" s="2204" t="s">
        <v>1188</v>
      </c>
      <c r="DZ178" s="2204" t="s">
        <v>8</v>
      </c>
      <c r="EA178" s="2204" t="s">
        <v>1484</v>
      </c>
      <c r="EB178" s="2162">
        <v>1652</v>
      </c>
      <c r="EC178" s="2204"/>
      <c r="ED178" s="2164">
        <v>1652</v>
      </c>
      <c r="EE178" s="2164"/>
      <c r="EF178" s="2163"/>
      <c r="EG178" s="2165">
        <v>9.7742803893145578E-3</v>
      </c>
      <c r="EH178" s="2163"/>
      <c r="EI178" s="2166">
        <v>0</v>
      </c>
      <c r="EJ178" s="2164"/>
      <c r="EK178" s="2164">
        <v>0</v>
      </c>
      <c r="EL178" s="2169"/>
      <c r="EM178" s="2167"/>
      <c r="EN178" s="2167"/>
      <c r="EO178" s="2168"/>
    </row>
    <row r="179" spans="128:151">
      <c r="DX179" s="2196" t="s">
        <v>494</v>
      </c>
      <c r="DY179" s="2204" t="s">
        <v>1190</v>
      </c>
      <c r="DZ179" s="2204" t="s">
        <v>8</v>
      </c>
      <c r="EA179" s="2204" t="s">
        <v>1485</v>
      </c>
      <c r="EB179" s="2162">
        <v>271</v>
      </c>
      <c r="EC179" s="2204"/>
      <c r="ED179" s="2164">
        <v>271</v>
      </c>
      <c r="EE179" s="2164"/>
      <c r="EF179" s="2163"/>
      <c r="EG179" s="2165">
        <v>1.6034079815400999E-3</v>
      </c>
      <c r="EH179" s="2163"/>
      <c r="EI179" s="2166">
        <v>0</v>
      </c>
      <c r="EJ179" s="2164"/>
      <c r="EK179" s="2164">
        <v>0</v>
      </c>
      <c r="EL179" s="2169"/>
      <c r="EM179" s="2167"/>
      <c r="EN179" s="2167"/>
      <c r="EO179" s="2168"/>
    </row>
    <row r="180" spans="128:151">
      <c r="DX180" s="2196" t="s">
        <v>494</v>
      </c>
      <c r="DY180" s="2204" t="s">
        <v>1192</v>
      </c>
      <c r="DZ180" s="2204" t="s">
        <v>8</v>
      </c>
      <c r="EA180" s="2204" t="s">
        <v>1486</v>
      </c>
      <c r="EB180" s="2162">
        <v>318</v>
      </c>
      <c r="EC180" s="2204"/>
      <c r="ED180" s="2164">
        <v>318</v>
      </c>
      <c r="EE180" s="2164"/>
      <c r="EF180" s="2163"/>
      <c r="EG180" s="2165">
        <v>1.8814898085968701E-3</v>
      </c>
      <c r="EH180" s="2163"/>
      <c r="EI180" s="2166">
        <v>0</v>
      </c>
      <c r="EJ180" s="2164"/>
      <c r="EK180" s="2164">
        <v>0</v>
      </c>
      <c r="EL180" s="2169"/>
      <c r="EM180" s="2167"/>
      <c r="EN180" s="2167"/>
      <c r="EO180" s="2168"/>
    </row>
    <row r="181" spans="128:151">
      <c r="DX181" s="2196" t="s">
        <v>494</v>
      </c>
      <c r="DY181" s="2204" t="s">
        <v>1194</v>
      </c>
      <c r="DZ181" s="2204" t="s">
        <v>8</v>
      </c>
      <c r="EA181" s="2204" t="s">
        <v>1487</v>
      </c>
      <c r="EB181" s="2162">
        <v>383</v>
      </c>
      <c r="EC181" s="2204"/>
      <c r="ED181" s="2164">
        <v>383</v>
      </c>
      <c r="EE181" s="2164"/>
      <c r="EF181" s="2163"/>
      <c r="EG181" s="2165">
        <v>2.2660710587817648E-3</v>
      </c>
      <c r="EH181" s="2163"/>
      <c r="EI181" s="2166">
        <v>0</v>
      </c>
      <c r="EJ181" s="2164"/>
      <c r="EK181" s="2164">
        <v>0</v>
      </c>
      <c r="EL181" s="2169"/>
      <c r="EM181" s="2167"/>
      <c r="EN181" s="2167"/>
      <c r="EO181" s="2168"/>
    </row>
    <row r="182" spans="128:151">
      <c r="DX182" s="2196" t="s">
        <v>494</v>
      </c>
      <c r="DY182" s="2204" t="s">
        <v>1195</v>
      </c>
      <c r="DZ182" s="2204" t="s">
        <v>8</v>
      </c>
      <c r="EA182" s="2204" t="s">
        <v>1488</v>
      </c>
      <c r="EB182" s="2162">
        <v>113</v>
      </c>
      <c r="EC182" s="2204"/>
      <c r="ED182" s="2164">
        <v>113</v>
      </c>
      <c r="EE182" s="2164"/>
      <c r="EF182" s="2163"/>
      <c r="EG182" s="2165">
        <v>6.6857971185989404E-4</v>
      </c>
      <c r="EH182" s="2163"/>
      <c r="EI182" s="2166">
        <v>0</v>
      </c>
      <c r="EJ182" s="2164"/>
      <c r="EK182" s="2164">
        <v>0</v>
      </c>
      <c r="EL182" s="2169"/>
      <c r="EM182" s="2167"/>
      <c r="EN182" s="2167"/>
      <c r="EO182" s="2168"/>
    </row>
    <row r="183" spans="128:151">
      <c r="DX183" s="2196" t="s">
        <v>494</v>
      </c>
      <c r="DY183" s="2204" t="s">
        <v>1197</v>
      </c>
      <c r="DZ183" s="2204" t="s">
        <v>8</v>
      </c>
      <c r="EA183" s="2204" t="s">
        <v>1489</v>
      </c>
      <c r="EB183" s="2162">
        <v>256</v>
      </c>
      <c r="EC183" s="2204"/>
      <c r="ED183" s="2164">
        <v>256</v>
      </c>
      <c r="EE183" s="2164"/>
      <c r="EF183" s="2163"/>
      <c r="EG183" s="2165">
        <v>1.5146584622666628E-3</v>
      </c>
      <c r="EH183" s="2163"/>
      <c r="EI183" s="2166">
        <v>0</v>
      </c>
      <c r="EJ183" s="2164"/>
      <c r="EK183" s="2164">
        <v>0</v>
      </c>
      <c r="EL183" s="2169"/>
      <c r="EM183" s="2167"/>
      <c r="EN183" s="2167"/>
      <c r="EO183" s="2168"/>
    </row>
    <row r="184" spans="128:151">
      <c r="DX184" s="2196" t="s">
        <v>494</v>
      </c>
      <c r="DY184" s="2205" t="s">
        <v>1246</v>
      </c>
      <c r="DZ184" s="2204" t="s">
        <v>8</v>
      </c>
      <c r="EA184" s="2205" t="s">
        <v>1490</v>
      </c>
      <c r="EB184" s="2162">
        <v>167</v>
      </c>
      <c r="EC184" s="2204"/>
      <c r="ED184" s="2164">
        <v>167</v>
      </c>
      <c r="EE184" s="2164"/>
      <c r="EF184" s="2163"/>
      <c r="EG184" s="2165">
        <v>9.8807798124426831E-4</v>
      </c>
      <c r="EH184" s="2163"/>
      <c r="EI184" s="2166">
        <v>0</v>
      </c>
      <c r="EJ184" s="2164"/>
      <c r="EK184" s="2164">
        <v>0</v>
      </c>
      <c r="EL184" s="2169"/>
      <c r="EM184" s="2167"/>
      <c r="EN184" s="2167"/>
      <c r="EO184" s="2168"/>
    </row>
    <row r="185" spans="128:151">
      <c r="DX185" s="2196" t="s">
        <v>494</v>
      </c>
      <c r="DY185" s="2205" t="s">
        <v>1248</v>
      </c>
      <c r="DZ185" s="2204" t="s">
        <v>8</v>
      </c>
      <c r="EA185" s="2205" t="s">
        <v>1249</v>
      </c>
      <c r="EB185" s="2162">
        <v>696</v>
      </c>
      <c r="EC185" s="2204"/>
      <c r="ED185" s="2164">
        <v>696</v>
      </c>
      <c r="EE185" s="2164"/>
      <c r="EF185" s="2163"/>
      <c r="EG185" s="2165">
        <v>4.1179776942874896E-3</v>
      </c>
      <c r="EH185" s="2163"/>
      <c r="EI185" s="2166">
        <v>0</v>
      </c>
      <c r="EJ185" s="2164"/>
      <c r="EK185" s="2164">
        <v>0</v>
      </c>
      <c r="EL185" s="2169"/>
      <c r="EM185" s="2167"/>
      <c r="EN185" s="2167"/>
      <c r="EO185" s="2168"/>
    </row>
    <row r="186" spans="128:151">
      <c r="DX186" s="2196" t="s">
        <v>494</v>
      </c>
      <c r="DY186" s="2205" t="s">
        <v>1250</v>
      </c>
      <c r="DZ186" s="2204" t="s">
        <v>8</v>
      </c>
      <c r="EA186" s="2205" t="s">
        <v>1251</v>
      </c>
      <c r="EB186" s="2162">
        <v>602</v>
      </c>
      <c r="EC186" s="2204"/>
      <c r="ED186" s="2164">
        <v>602</v>
      </c>
      <c r="EE186" s="2164"/>
      <c r="EF186" s="2163"/>
      <c r="EG186" s="2165">
        <v>3.5618140401739492E-3</v>
      </c>
      <c r="EH186" s="2163"/>
      <c r="EI186" s="2166">
        <v>0</v>
      </c>
      <c r="EJ186" s="2164"/>
      <c r="EK186" s="2164">
        <v>0</v>
      </c>
      <c r="EL186" s="2169"/>
      <c r="EM186" s="2167"/>
      <c r="EN186" s="2167"/>
      <c r="EO186" s="2168"/>
    </row>
    <row r="187" spans="128:151">
      <c r="DX187" s="2179" t="s">
        <v>494</v>
      </c>
      <c r="DY187" s="2180" t="s">
        <v>1252</v>
      </c>
      <c r="DZ187" s="2179" t="s">
        <v>8</v>
      </c>
      <c r="EA187" s="2181" t="s">
        <v>1253</v>
      </c>
      <c r="EB187" s="2162">
        <v>191</v>
      </c>
      <c r="EC187" s="2182"/>
      <c r="ED187" s="2183">
        <v>191</v>
      </c>
      <c r="EE187" s="2183"/>
      <c r="EF187" s="2182"/>
      <c r="EG187" s="2184">
        <v>1.1300772120817679E-3</v>
      </c>
      <c r="EH187" s="2182"/>
      <c r="EI187" s="2166">
        <v>0</v>
      </c>
      <c r="EJ187" s="2183"/>
      <c r="EK187" s="2183">
        <v>0</v>
      </c>
      <c r="EL187" s="2183"/>
      <c r="EM187" s="2186"/>
      <c r="EN187" s="2186"/>
      <c r="EO187" s="2187"/>
    </row>
    <row r="188" spans="128:151">
      <c r="DX188" s="2159" t="s">
        <v>494</v>
      </c>
      <c r="DY188" s="2160" t="s">
        <v>1322</v>
      </c>
      <c r="DZ188" s="2159" t="s">
        <v>8</v>
      </c>
      <c r="EA188" s="2161" t="s">
        <v>1323</v>
      </c>
      <c r="EB188" s="2162">
        <v>920</v>
      </c>
      <c r="EC188" s="2163"/>
      <c r="ED188" s="2164">
        <v>920</v>
      </c>
      <c r="EE188" s="2164"/>
      <c r="EF188" s="2163"/>
      <c r="EG188" s="2165">
        <v>5.4433038487708193E-3</v>
      </c>
      <c r="EH188" s="2163"/>
      <c r="EI188" s="2166">
        <v>0</v>
      </c>
      <c r="EJ188" s="2164"/>
      <c r="EK188" s="2164">
        <v>0</v>
      </c>
      <c r="EL188" s="2164"/>
      <c r="EM188" s="2167"/>
      <c r="EN188" s="2167"/>
      <c r="EO188" s="2168"/>
    </row>
    <row r="189" spans="128:151">
      <c r="DX189" s="2206" t="s">
        <v>494</v>
      </c>
      <c r="DY189" s="2207" t="s">
        <v>1324</v>
      </c>
      <c r="DZ189" s="2206" t="s">
        <v>8</v>
      </c>
      <c r="EA189" s="2208" t="s">
        <v>1491</v>
      </c>
      <c r="EB189" s="2162">
        <v>889</v>
      </c>
      <c r="EC189" s="2209"/>
      <c r="ED189" s="2210">
        <v>889</v>
      </c>
      <c r="EE189" s="2210"/>
      <c r="EF189" s="2209"/>
      <c r="EG189" s="2211">
        <v>5.2598881756057156E-3</v>
      </c>
      <c r="EH189" s="2209"/>
      <c r="EI189" s="2166">
        <v>0</v>
      </c>
      <c r="EJ189" s="2210"/>
      <c r="EK189" s="2210">
        <v>0</v>
      </c>
      <c r="EL189" s="2210"/>
      <c r="EM189" s="2212"/>
      <c r="EN189" s="2212"/>
      <c r="EO189" s="2213"/>
    </row>
    <row r="190" spans="128:151">
      <c r="DX190" s="2159" t="s">
        <v>494</v>
      </c>
      <c r="DY190" s="2160" t="s">
        <v>1370</v>
      </c>
      <c r="DZ190" s="2159" t="s">
        <v>8</v>
      </c>
      <c r="EA190" s="2161" t="s">
        <v>1492</v>
      </c>
      <c r="EB190" s="2162">
        <v>200</v>
      </c>
      <c r="EC190" s="2163"/>
      <c r="ED190" s="2164">
        <v>200</v>
      </c>
      <c r="EE190" s="2164"/>
      <c r="EF190" s="2163"/>
      <c r="EG190" s="2165">
        <v>1.1833269236458303E-3</v>
      </c>
      <c r="EH190" s="2163"/>
      <c r="EI190" s="2166">
        <v>0</v>
      </c>
      <c r="EJ190" s="2164"/>
      <c r="EK190" s="2164">
        <v>0</v>
      </c>
      <c r="EL190" s="2169"/>
      <c r="EM190" s="2167"/>
      <c r="EN190" s="2167"/>
      <c r="EO190" s="2168"/>
    </row>
    <row r="191" spans="128:151">
      <c r="DX191" s="2159" t="s">
        <v>494</v>
      </c>
      <c r="DY191" s="2160" t="s">
        <v>1372</v>
      </c>
      <c r="DZ191" s="2159" t="s">
        <v>8</v>
      </c>
      <c r="EA191" s="2161" t="s">
        <v>1373</v>
      </c>
      <c r="EB191" s="2162">
        <v>487</v>
      </c>
      <c r="EC191" s="2163"/>
      <c r="ED191" s="2164">
        <v>487</v>
      </c>
      <c r="EE191" s="2164"/>
      <c r="EF191" s="2163"/>
      <c r="EG191" s="2165">
        <v>2.8814010590775966E-3</v>
      </c>
      <c r="EH191" s="2163"/>
      <c r="EI191" s="2166">
        <v>0</v>
      </c>
      <c r="EJ191" s="2164"/>
      <c r="EK191" s="2164">
        <v>0</v>
      </c>
      <c r="EL191" s="2169"/>
      <c r="EM191" s="2167"/>
      <c r="EN191" s="2167"/>
      <c r="EO191" s="2168"/>
    </row>
    <row r="192" spans="128:151">
      <c r="DX192" s="2206" t="s">
        <v>494</v>
      </c>
      <c r="DY192" s="2207" t="s">
        <v>1374</v>
      </c>
      <c r="DZ192" s="2206" t="s">
        <v>8</v>
      </c>
      <c r="EA192" s="2208" t="s">
        <v>1493</v>
      </c>
      <c r="EB192" s="2162">
        <v>134</v>
      </c>
      <c r="EC192" s="2209"/>
      <c r="ED192" s="2210">
        <v>134</v>
      </c>
      <c r="EE192" s="2210"/>
      <c r="EF192" s="2209"/>
      <c r="EG192" s="2211">
        <v>7.9282903884270628E-4</v>
      </c>
      <c r="EH192" s="2209"/>
      <c r="EI192" s="2166">
        <v>0</v>
      </c>
      <c r="EJ192" s="2210"/>
      <c r="EK192" s="2210">
        <v>0</v>
      </c>
      <c r="EL192" s="2210"/>
      <c r="EM192" s="2212"/>
      <c r="EN192" s="2212"/>
      <c r="EO192" s="2213"/>
    </row>
    <row r="193" spans="128:145">
      <c r="DX193" s="2170" t="s">
        <v>494</v>
      </c>
      <c r="DY193" s="2171" t="s">
        <v>1494</v>
      </c>
      <c r="DZ193" s="2170" t="s">
        <v>8</v>
      </c>
      <c r="EA193" s="2172" t="s">
        <v>1495</v>
      </c>
      <c r="EB193" s="2162">
        <v>106</v>
      </c>
      <c r="EC193" s="2173"/>
      <c r="ED193" s="2174">
        <v>106</v>
      </c>
      <c r="EE193" s="2174"/>
      <c r="EF193" s="2173"/>
      <c r="EG193" s="2175">
        <v>6.2716326953229007E-4</v>
      </c>
      <c r="EH193" s="2173"/>
      <c r="EI193" s="2166">
        <v>0</v>
      </c>
      <c r="EJ193" s="2174"/>
      <c r="EK193" s="2174">
        <v>0</v>
      </c>
      <c r="EL193" s="2176"/>
      <c r="EM193" s="2177"/>
      <c r="EN193" s="2177"/>
      <c r="EO193" s="2178"/>
    </row>
    <row r="194" spans="128:145">
      <c r="DX194" s="2159" t="s">
        <v>494</v>
      </c>
      <c r="DY194" s="2160" t="s">
        <v>1496</v>
      </c>
      <c r="DZ194" s="2159" t="s">
        <v>8</v>
      </c>
      <c r="EA194" s="2161" t="s">
        <v>1497</v>
      </c>
      <c r="EB194" s="2162">
        <v>492</v>
      </c>
      <c r="EC194" s="2163"/>
      <c r="ED194" s="2164">
        <v>492</v>
      </c>
      <c r="EE194" s="2164">
        <v>169015</v>
      </c>
      <c r="EF194" s="2163"/>
      <c r="EG194" s="2165">
        <v>2.9109842321687423E-3</v>
      </c>
      <c r="EH194" s="2163"/>
      <c r="EI194" s="2166">
        <v>0</v>
      </c>
      <c r="EJ194" s="2164"/>
      <c r="EK194" s="2164">
        <v>0</v>
      </c>
      <c r="EL194" s="2164"/>
      <c r="EM194" s="2167"/>
      <c r="EN194" s="2167"/>
      <c r="EO194" s="2168"/>
    </row>
    <row r="195" spans="128:145">
      <c r="DX195" s="2159" t="s">
        <v>496</v>
      </c>
      <c r="DY195" s="2160" t="s">
        <v>496</v>
      </c>
      <c r="DZ195" s="2159" t="s">
        <v>901</v>
      </c>
      <c r="EA195" s="2161" t="s">
        <v>497</v>
      </c>
      <c r="EB195" s="2162">
        <v>1877</v>
      </c>
      <c r="EC195" s="2163"/>
      <c r="ED195" s="2164">
        <v>1877</v>
      </c>
      <c r="EE195" s="2164">
        <v>1877</v>
      </c>
      <c r="EF195" s="2163"/>
      <c r="EG195" s="2165">
        <v>1</v>
      </c>
      <c r="EH195" s="2163"/>
      <c r="EI195" s="2166">
        <v>180396</v>
      </c>
      <c r="EJ195" s="2164"/>
      <c r="EK195" s="2164">
        <v>180396</v>
      </c>
      <c r="EL195" s="2164">
        <v>180396</v>
      </c>
      <c r="EM195" s="2167">
        <v>0</v>
      </c>
      <c r="EN195" s="2167"/>
      <c r="EO195" s="2168"/>
    </row>
    <row r="196" spans="128:145">
      <c r="DX196" s="2159" t="s">
        <v>498</v>
      </c>
      <c r="DY196" s="2160" t="s">
        <v>498</v>
      </c>
      <c r="DZ196" s="2159" t="s">
        <v>901</v>
      </c>
      <c r="EA196" s="2161" t="s">
        <v>499</v>
      </c>
      <c r="EB196" s="2162">
        <v>3817</v>
      </c>
      <c r="EC196" s="2163"/>
      <c r="ED196" s="2164">
        <v>3817</v>
      </c>
      <c r="EE196" s="2164">
        <v>3817</v>
      </c>
      <c r="EF196" s="2163"/>
      <c r="EG196" s="2165">
        <v>1</v>
      </c>
      <c r="EH196" s="2163"/>
      <c r="EI196" s="2166">
        <v>721041</v>
      </c>
      <c r="EJ196" s="2164"/>
      <c r="EK196" s="2164">
        <v>721041</v>
      </c>
      <c r="EL196" s="2169">
        <v>721041</v>
      </c>
      <c r="EM196" s="2167"/>
      <c r="EN196" s="2167"/>
      <c r="EO196" s="2168"/>
    </row>
    <row r="197" spans="128:145">
      <c r="DX197" s="2189" t="s">
        <v>500</v>
      </c>
      <c r="DY197" s="2160" t="s">
        <v>500</v>
      </c>
      <c r="DZ197" s="2159" t="s">
        <v>901</v>
      </c>
      <c r="EA197" s="2161" t="s">
        <v>501</v>
      </c>
      <c r="EB197" s="2162">
        <v>12882</v>
      </c>
      <c r="EC197" s="2163"/>
      <c r="ED197" s="2164">
        <v>12882</v>
      </c>
      <c r="EE197" s="2164"/>
      <c r="EF197" s="2163"/>
      <c r="EG197" s="2165">
        <v>0.91660737156681371</v>
      </c>
      <c r="EH197" s="2163"/>
      <c r="EI197" s="2166">
        <v>0</v>
      </c>
      <c r="EJ197" s="2164"/>
      <c r="EK197" s="2164">
        <v>0</v>
      </c>
      <c r="EL197" s="2169"/>
      <c r="EM197" s="2167"/>
      <c r="EN197" s="2167"/>
      <c r="EO197" s="2168"/>
    </row>
    <row r="198" spans="128:145">
      <c r="DX198" s="2189" t="s">
        <v>500</v>
      </c>
      <c r="DY198" s="2160" t="s">
        <v>124</v>
      </c>
      <c r="DZ198" s="2159" t="s">
        <v>8</v>
      </c>
      <c r="EA198" s="2161" t="s">
        <v>1498</v>
      </c>
      <c r="EB198" s="2162">
        <v>425</v>
      </c>
      <c r="EC198" s="2163"/>
      <c r="ED198" s="2164">
        <v>425</v>
      </c>
      <c r="EE198" s="2164"/>
      <c r="EF198" s="2163"/>
      <c r="EG198" s="2165">
        <v>3.0240500925003556E-2</v>
      </c>
      <c r="EH198" s="2163"/>
      <c r="EI198" s="2166">
        <v>0</v>
      </c>
      <c r="EJ198" s="2164"/>
      <c r="EK198" s="2164">
        <v>0</v>
      </c>
      <c r="EL198" s="2169"/>
      <c r="EM198" s="2167"/>
      <c r="EN198" s="2167"/>
      <c r="EO198" s="2168"/>
    </row>
    <row r="199" spans="128:145">
      <c r="DX199" s="2214" t="s">
        <v>500</v>
      </c>
      <c r="DY199" s="2215" t="s">
        <v>125</v>
      </c>
      <c r="DZ199" s="2216" t="s">
        <v>8</v>
      </c>
      <c r="EA199" s="2217" t="s">
        <v>1499</v>
      </c>
      <c r="EB199" s="2162">
        <v>643</v>
      </c>
      <c r="EC199" s="2163"/>
      <c r="ED199" s="2164">
        <v>643</v>
      </c>
      <c r="EE199" s="2164"/>
      <c r="EF199" s="2163"/>
      <c r="EG199" s="2165">
        <v>4.5752099046534794E-2</v>
      </c>
      <c r="EH199" s="2163"/>
      <c r="EI199" s="2166">
        <v>0</v>
      </c>
      <c r="EJ199" s="2164"/>
      <c r="EK199" s="2164">
        <v>0</v>
      </c>
      <c r="EL199" s="2169"/>
      <c r="EM199" s="2167"/>
      <c r="EN199" s="2167"/>
      <c r="EO199" s="2168"/>
    </row>
    <row r="200" spans="128:145" ht="15">
      <c r="DX200" s="2189" t="s">
        <v>500</v>
      </c>
      <c r="DY200" s="2160" t="s">
        <v>1500</v>
      </c>
      <c r="DZ200" s="2159" t="s">
        <v>8</v>
      </c>
      <c r="EA200" s="2218" t="s">
        <v>1501</v>
      </c>
      <c r="EB200" s="2162">
        <v>104</v>
      </c>
      <c r="EC200" s="2163"/>
      <c r="ED200" s="2164">
        <v>104</v>
      </c>
      <c r="EE200" s="2164">
        <v>14054</v>
      </c>
      <c r="EF200" s="2163"/>
      <c r="EG200" s="2165">
        <v>7.4000284616479294E-3</v>
      </c>
      <c r="EH200" s="2163"/>
      <c r="EI200" s="2166">
        <v>0</v>
      </c>
      <c r="EJ200" s="2164"/>
      <c r="EK200" s="2164">
        <v>0</v>
      </c>
      <c r="EL200" s="2169"/>
      <c r="EM200" s="2167"/>
      <c r="EN200" s="2167"/>
      <c r="EO200" s="2168"/>
    </row>
    <row r="201" spans="128:145">
      <c r="DX201" s="2206" t="s">
        <v>502</v>
      </c>
      <c r="DY201" s="2207" t="s">
        <v>502</v>
      </c>
      <c r="DZ201" s="2206" t="s">
        <v>901</v>
      </c>
      <c r="EA201" s="2208" t="s">
        <v>503</v>
      </c>
      <c r="EB201" s="2162">
        <v>14832</v>
      </c>
      <c r="EC201" s="2209"/>
      <c r="ED201" s="2210">
        <v>14832</v>
      </c>
      <c r="EE201" s="2210"/>
      <c r="EF201" s="2209"/>
      <c r="EG201" s="2211">
        <v>0.91941482767170846</v>
      </c>
      <c r="EH201" s="2209"/>
      <c r="EI201" s="2166">
        <v>5956602</v>
      </c>
      <c r="EJ201" s="2210"/>
      <c r="EK201" s="2210">
        <v>5476588</v>
      </c>
      <c r="EL201" s="2210">
        <v>5956602</v>
      </c>
      <c r="EM201" s="2212">
        <v>0</v>
      </c>
      <c r="EN201" s="2212"/>
      <c r="EO201" s="2213"/>
    </row>
    <row r="202" spans="128:145">
      <c r="DX202" s="2159" t="s">
        <v>502</v>
      </c>
      <c r="DY202" s="2160" t="s">
        <v>127</v>
      </c>
      <c r="DZ202" s="2159" t="s">
        <v>8</v>
      </c>
      <c r="EA202" s="2161" t="s">
        <v>1502</v>
      </c>
      <c r="EB202" s="2162">
        <v>1300</v>
      </c>
      <c r="EC202" s="2163"/>
      <c r="ED202" s="2164">
        <v>1300</v>
      </c>
      <c r="EE202" s="2164">
        <v>16132</v>
      </c>
      <c r="EF202" s="2163"/>
      <c r="EG202" s="2165">
        <v>8.0585172328291599E-2</v>
      </c>
      <c r="EH202" s="2163"/>
      <c r="EI202" s="2166">
        <v>0</v>
      </c>
      <c r="EJ202" s="2164"/>
      <c r="EK202" s="2164">
        <v>480014</v>
      </c>
      <c r="EL202" s="2169"/>
      <c r="EM202" s="2167"/>
      <c r="EN202" s="2167"/>
      <c r="EO202" s="2168"/>
    </row>
    <row r="203" spans="128:145">
      <c r="DX203" s="2206" t="s">
        <v>504</v>
      </c>
      <c r="DY203" s="2207" t="s">
        <v>504</v>
      </c>
      <c r="DZ203" s="2206" t="s">
        <v>901</v>
      </c>
      <c r="EA203" s="2208" t="s">
        <v>505</v>
      </c>
      <c r="EB203" s="2162">
        <v>26292</v>
      </c>
      <c r="EC203" s="2209"/>
      <c r="ED203" s="2210">
        <v>26292</v>
      </c>
      <c r="EE203" s="2210"/>
      <c r="EF203" s="2209"/>
      <c r="EG203" s="2211">
        <v>0.92142706946099395</v>
      </c>
      <c r="EH203" s="2209"/>
      <c r="EI203" s="2166">
        <v>0</v>
      </c>
      <c r="EJ203" s="2210"/>
      <c r="EK203" s="2210">
        <v>0</v>
      </c>
      <c r="EL203" s="2210">
        <v>0</v>
      </c>
      <c r="EM203" s="2212">
        <v>0</v>
      </c>
      <c r="EN203" s="2212"/>
      <c r="EO203" s="2213"/>
    </row>
    <row r="204" spans="128:145">
      <c r="DX204" s="2189" t="s">
        <v>504</v>
      </c>
      <c r="DY204" s="2160" t="s">
        <v>128</v>
      </c>
      <c r="DZ204" s="2159" t="s">
        <v>8</v>
      </c>
      <c r="EA204" s="2161" t="s">
        <v>1503</v>
      </c>
      <c r="EB204" s="2162">
        <v>410</v>
      </c>
      <c r="EC204" s="2163"/>
      <c r="ED204" s="2164">
        <v>410</v>
      </c>
      <c r="EE204" s="2164"/>
      <c r="EF204" s="2163"/>
      <c r="EG204" s="2165">
        <v>1.4368823158337422E-2</v>
      </c>
      <c r="EH204" s="2163"/>
      <c r="EI204" s="2166">
        <v>0</v>
      </c>
      <c r="EJ204" s="2164"/>
      <c r="EK204" s="2164">
        <v>0</v>
      </c>
      <c r="EL204" s="2164"/>
      <c r="EM204" s="2167"/>
      <c r="EN204" s="2167"/>
      <c r="EO204" s="2168"/>
    </row>
    <row r="205" spans="128:145">
      <c r="DX205" s="2206" t="s">
        <v>504</v>
      </c>
      <c r="DY205" s="2207" t="s">
        <v>308</v>
      </c>
      <c r="DZ205" s="2206" t="s">
        <v>8</v>
      </c>
      <c r="EA205" s="2208" t="s">
        <v>1504</v>
      </c>
      <c r="EB205" s="2162">
        <v>154</v>
      </c>
      <c r="EC205" s="2209"/>
      <c r="ED205" s="2210">
        <v>154</v>
      </c>
      <c r="EE205" s="2210"/>
      <c r="EF205" s="2209"/>
      <c r="EG205" s="2211">
        <v>5.3970701619121047E-3</v>
      </c>
      <c r="EH205" s="2209"/>
      <c r="EI205" s="2166">
        <v>0</v>
      </c>
      <c r="EJ205" s="2210"/>
      <c r="EK205" s="2210">
        <v>0</v>
      </c>
      <c r="EL205" s="2210"/>
      <c r="EM205" s="2212"/>
      <c r="EN205" s="2212"/>
      <c r="EO205" s="2213"/>
    </row>
    <row r="206" spans="128:145">
      <c r="DX206" s="2159" t="s">
        <v>504</v>
      </c>
      <c r="DY206" s="2160" t="s">
        <v>1128</v>
      </c>
      <c r="DZ206" s="2159" t="s">
        <v>8</v>
      </c>
      <c r="EA206" s="2161" t="s">
        <v>1129</v>
      </c>
      <c r="EB206" s="2162">
        <v>140</v>
      </c>
      <c r="EC206" s="2163"/>
      <c r="ED206" s="2164">
        <v>140</v>
      </c>
      <c r="EE206" s="2164"/>
      <c r="EF206" s="2163"/>
      <c r="EG206" s="2165">
        <v>4.9064274199200958E-3</v>
      </c>
      <c r="EH206" s="2163"/>
      <c r="EI206" s="2166">
        <v>0</v>
      </c>
      <c r="EJ206" s="2164"/>
      <c r="EK206" s="2164">
        <v>0</v>
      </c>
      <c r="EL206" s="2169"/>
      <c r="EM206" s="2167"/>
      <c r="EN206" s="2167"/>
      <c r="EO206" s="2168"/>
    </row>
    <row r="207" spans="128:145">
      <c r="DX207" s="2159" t="s">
        <v>504</v>
      </c>
      <c r="DY207" s="2160" t="s">
        <v>1130</v>
      </c>
      <c r="DZ207" s="2159" t="s">
        <v>8</v>
      </c>
      <c r="EA207" s="2161" t="s">
        <v>1505</v>
      </c>
      <c r="EB207" s="2162">
        <v>222</v>
      </c>
      <c r="EC207" s="2163"/>
      <c r="ED207" s="2164">
        <v>222</v>
      </c>
      <c r="EE207" s="2164"/>
      <c r="EF207" s="2163"/>
      <c r="EG207" s="2165">
        <v>7.7801920515875797E-3</v>
      </c>
      <c r="EH207" s="2163"/>
      <c r="EI207" s="2166">
        <v>0</v>
      </c>
      <c r="EJ207" s="2164"/>
      <c r="EK207" s="2164">
        <v>0</v>
      </c>
      <c r="EL207" s="2169"/>
      <c r="EM207" s="2167"/>
      <c r="EN207" s="2167"/>
      <c r="EO207" s="2168"/>
    </row>
    <row r="208" spans="128:145">
      <c r="DX208" s="2159" t="s">
        <v>504</v>
      </c>
      <c r="DY208" s="2160" t="s">
        <v>1376</v>
      </c>
      <c r="DZ208" s="2159" t="s">
        <v>8</v>
      </c>
      <c r="EA208" s="2161" t="s">
        <v>1506</v>
      </c>
      <c r="EB208" s="2162">
        <v>751</v>
      </c>
      <c r="EC208" s="2163"/>
      <c r="ED208" s="2164">
        <v>751</v>
      </c>
      <c r="EE208" s="2164"/>
      <c r="EF208" s="2163"/>
      <c r="EG208" s="2165">
        <v>2.6319478516857082E-2</v>
      </c>
      <c r="EH208" s="2163"/>
      <c r="EI208" s="2166">
        <v>0</v>
      </c>
      <c r="EJ208" s="2164"/>
      <c r="EK208" s="2164">
        <v>0</v>
      </c>
      <c r="EL208" s="2169"/>
      <c r="EM208" s="2167"/>
      <c r="EN208" s="2167"/>
      <c r="EO208" s="2168"/>
    </row>
    <row r="209" spans="128:145">
      <c r="DX209" s="2206" t="s">
        <v>504</v>
      </c>
      <c r="DY209" s="2207" t="s">
        <v>1326</v>
      </c>
      <c r="DZ209" s="2206" t="s">
        <v>8</v>
      </c>
      <c r="EA209" s="2208" t="s">
        <v>1327</v>
      </c>
      <c r="EB209" s="2162">
        <v>295</v>
      </c>
      <c r="EC209" s="2209"/>
      <c r="ED209" s="2210">
        <v>295</v>
      </c>
      <c r="EE209" s="2210"/>
      <c r="EF209" s="2209"/>
      <c r="EG209" s="2211">
        <v>1.0338543491974486E-2</v>
      </c>
      <c r="EH209" s="2209"/>
      <c r="EI209" s="2166">
        <v>0</v>
      </c>
      <c r="EJ209" s="2210"/>
      <c r="EK209" s="2210">
        <v>0</v>
      </c>
      <c r="EL209" s="2210"/>
      <c r="EM209" s="2212"/>
      <c r="EN209" s="2212"/>
      <c r="EO209" s="2213"/>
    </row>
    <row r="210" spans="128:145">
      <c r="DX210" s="2159" t="s">
        <v>504</v>
      </c>
      <c r="DY210" s="2160" t="s">
        <v>1507</v>
      </c>
      <c r="DZ210" s="2159" t="s">
        <v>8</v>
      </c>
      <c r="EA210" s="2161" t="s">
        <v>1508</v>
      </c>
      <c r="EB210" s="2162">
        <v>270</v>
      </c>
      <c r="EC210" s="2163"/>
      <c r="ED210" s="2164">
        <v>270</v>
      </c>
      <c r="EE210" s="2164">
        <v>28534</v>
      </c>
      <c r="EF210" s="2163"/>
      <c r="EG210" s="2165">
        <v>9.4623957384173275E-3</v>
      </c>
      <c r="EH210" s="2163"/>
      <c r="EI210" s="2166">
        <v>0</v>
      </c>
      <c r="EJ210" s="2164"/>
      <c r="EK210" s="2164">
        <v>0</v>
      </c>
      <c r="EL210" s="2169"/>
      <c r="EM210" s="2167"/>
      <c r="EN210" s="2167"/>
      <c r="EO210" s="2168"/>
    </row>
    <row r="211" spans="128:145">
      <c r="DX211" s="2206" t="s">
        <v>506</v>
      </c>
      <c r="DY211" s="2207" t="s">
        <v>506</v>
      </c>
      <c r="DZ211" s="2206" t="s">
        <v>901</v>
      </c>
      <c r="EA211" s="2208" t="s">
        <v>507</v>
      </c>
      <c r="EB211" s="2162">
        <v>1533</v>
      </c>
      <c r="EC211" s="2209"/>
      <c r="ED211" s="2210">
        <v>1533</v>
      </c>
      <c r="EE211" s="2210"/>
      <c r="EF211" s="2209"/>
      <c r="EG211" s="2211">
        <v>0.54055007052186177</v>
      </c>
      <c r="EH211" s="2209"/>
      <c r="EI211" s="2166">
        <v>1253597</v>
      </c>
      <c r="EJ211" s="2210"/>
      <c r="EK211" s="2210">
        <v>677632</v>
      </c>
      <c r="EL211" s="2210">
        <v>1253597</v>
      </c>
      <c r="EM211" s="2212">
        <v>0</v>
      </c>
      <c r="EN211" s="2212"/>
      <c r="EO211" s="2213"/>
    </row>
    <row r="212" spans="128:145">
      <c r="DX212" s="2189" t="s">
        <v>506</v>
      </c>
      <c r="DY212" s="2199" t="s">
        <v>130</v>
      </c>
      <c r="DZ212" s="2159" t="s">
        <v>8</v>
      </c>
      <c r="EA212" s="2161" t="s">
        <v>1509</v>
      </c>
      <c r="EB212" s="2162">
        <v>1303</v>
      </c>
      <c r="EC212" s="2163"/>
      <c r="ED212" s="2164">
        <v>1303</v>
      </c>
      <c r="EE212" s="2164">
        <v>2836</v>
      </c>
      <c r="EF212" s="2163"/>
      <c r="EG212" s="2165">
        <v>0.45944992947813823</v>
      </c>
      <c r="EH212" s="2163"/>
      <c r="EI212" s="2166"/>
      <c r="EJ212" s="2164"/>
      <c r="EK212" s="2164">
        <v>575965</v>
      </c>
      <c r="EL212" s="2164"/>
      <c r="EM212" s="2167"/>
      <c r="EN212" s="2167"/>
      <c r="EO212" s="2168"/>
    </row>
    <row r="213" spans="128:145">
      <c r="DX213" s="2206" t="s">
        <v>508</v>
      </c>
      <c r="DY213" s="2207" t="s">
        <v>508</v>
      </c>
      <c r="DZ213" s="2206" t="s">
        <v>901</v>
      </c>
      <c r="EA213" s="2208" t="s">
        <v>509</v>
      </c>
      <c r="EB213" s="2162">
        <v>27598</v>
      </c>
      <c r="EC213" s="2209"/>
      <c r="ED213" s="2210">
        <v>27598</v>
      </c>
      <c r="EE213" s="2210"/>
      <c r="EF213" s="2209"/>
      <c r="EG213" s="2211">
        <v>0.99294811829891338</v>
      </c>
      <c r="EH213" s="2209"/>
      <c r="EI213" s="2166">
        <v>3470081</v>
      </c>
      <c r="EJ213" s="2210"/>
      <c r="EK213" s="2210">
        <v>3445610</v>
      </c>
      <c r="EL213" s="2210">
        <v>3470081</v>
      </c>
      <c r="EM213" s="2212">
        <v>0</v>
      </c>
      <c r="EN213" s="2212"/>
      <c r="EO213" s="2213"/>
    </row>
    <row r="214" spans="128:145">
      <c r="DX214" s="2206" t="s">
        <v>508</v>
      </c>
      <c r="DY214" s="2207" t="s">
        <v>1132</v>
      </c>
      <c r="DZ214" s="2206" t="s">
        <v>8</v>
      </c>
      <c r="EA214" s="2208" t="s">
        <v>1510</v>
      </c>
      <c r="EB214" s="2162">
        <v>196</v>
      </c>
      <c r="EC214" s="2209"/>
      <c r="ED214" s="2210">
        <v>196</v>
      </c>
      <c r="EE214" s="2210">
        <v>27794</v>
      </c>
      <c r="EF214" s="2209"/>
      <c r="EG214" s="2211">
        <v>7.0518817010865658E-3</v>
      </c>
      <c r="EH214" s="2209"/>
      <c r="EI214" s="2166">
        <v>0</v>
      </c>
      <c r="EJ214" s="2210"/>
      <c r="EK214" s="2210">
        <v>24471</v>
      </c>
      <c r="EL214" s="2210"/>
      <c r="EM214" s="2212">
        <v>0</v>
      </c>
      <c r="EN214" s="2212"/>
      <c r="EO214" s="2213"/>
    </row>
    <row r="215" spans="128:145">
      <c r="DX215" s="2206" t="s">
        <v>510</v>
      </c>
      <c r="DY215" s="2207" t="s">
        <v>510</v>
      </c>
      <c r="DZ215" s="2206" t="s">
        <v>901</v>
      </c>
      <c r="EA215" s="2208" t="s">
        <v>511</v>
      </c>
      <c r="EB215" s="2219">
        <v>7388</v>
      </c>
      <c r="EC215" s="2209"/>
      <c r="ED215" s="2210">
        <v>7388</v>
      </c>
      <c r="EE215" s="2210"/>
      <c r="EF215" s="2209"/>
      <c r="EG215" s="2211">
        <v>0.35332376853180297</v>
      </c>
      <c r="EH215" s="2209"/>
      <c r="EI215" s="2220">
        <v>0</v>
      </c>
      <c r="EJ215" s="2210"/>
      <c r="EK215" s="2210">
        <v>0</v>
      </c>
      <c r="EL215" s="2210">
        <v>0</v>
      </c>
      <c r="EM215" s="2212">
        <v>0</v>
      </c>
      <c r="EN215" s="2212"/>
      <c r="EO215" s="2213"/>
    </row>
    <row r="216" spans="128:145">
      <c r="DX216" s="2159" t="s">
        <v>510</v>
      </c>
      <c r="DY216" s="2160" t="s">
        <v>132</v>
      </c>
      <c r="DZ216" s="2159" t="s">
        <v>901</v>
      </c>
      <c r="EA216" s="2161" t="s">
        <v>133</v>
      </c>
      <c r="EB216" s="2162">
        <v>12355</v>
      </c>
      <c r="EC216" s="2163"/>
      <c r="ED216" s="2164">
        <v>12355</v>
      </c>
      <c r="EE216" s="2164"/>
      <c r="EF216" s="2163"/>
      <c r="EG216" s="2165">
        <v>0.59086561453849828</v>
      </c>
      <c r="EH216" s="2163"/>
      <c r="EI216" s="2166">
        <v>0</v>
      </c>
      <c r="EJ216" s="2164"/>
      <c r="EK216" s="2164">
        <v>0</v>
      </c>
      <c r="EL216" s="2169"/>
      <c r="EM216" s="2167"/>
      <c r="EN216" s="2167"/>
      <c r="EO216" s="2168"/>
    </row>
    <row r="217" spans="128:145">
      <c r="DX217" s="2159" t="s">
        <v>510</v>
      </c>
      <c r="DY217" s="2160" t="s">
        <v>134</v>
      </c>
      <c r="DZ217" s="2159" t="s">
        <v>8</v>
      </c>
      <c r="EA217" s="2161" t="s">
        <v>1511</v>
      </c>
      <c r="EB217" s="2162">
        <v>787</v>
      </c>
      <c r="EC217" s="2163"/>
      <c r="ED217" s="2164">
        <v>787</v>
      </c>
      <c r="EE217" s="2164"/>
      <c r="EF217" s="2163"/>
      <c r="EG217" s="2165">
        <v>3.7637494021999042E-2</v>
      </c>
      <c r="EH217" s="2163"/>
      <c r="EI217" s="2166">
        <v>0</v>
      </c>
      <c r="EJ217" s="2164"/>
      <c r="EK217" s="2164">
        <v>0</v>
      </c>
      <c r="EL217" s="2169"/>
      <c r="EM217" s="2167"/>
      <c r="EN217" s="2167"/>
      <c r="EO217" s="2168"/>
    </row>
    <row r="218" spans="128:145">
      <c r="DX218" s="2206" t="s">
        <v>510</v>
      </c>
      <c r="DY218" s="2207" t="s">
        <v>1199</v>
      </c>
      <c r="DZ218" s="2206" t="s">
        <v>8</v>
      </c>
      <c r="EA218" s="2208" t="s">
        <v>1512</v>
      </c>
      <c r="EB218" s="2162">
        <v>380</v>
      </c>
      <c r="EC218" s="2209"/>
      <c r="ED218" s="2210">
        <v>380</v>
      </c>
      <c r="EE218" s="2210">
        <v>20910</v>
      </c>
      <c r="EF218" s="2209"/>
      <c r="EG218" s="2211">
        <v>1.8173122907699665E-2</v>
      </c>
      <c r="EH218" s="2209"/>
      <c r="EI218" s="2166">
        <v>0</v>
      </c>
      <c r="EJ218" s="2210"/>
      <c r="EK218" s="2210">
        <v>0</v>
      </c>
      <c r="EL218" s="2210"/>
      <c r="EM218" s="2212"/>
      <c r="EN218" s="2212"/>
      <c r="EO218" s="2213"/>
    </row>
    <row r="219" spans="128:145">
      <c r="DX219" s="2189" t="s">
        <v>512</v>
      </c>
      <c r="DY219" s="2199" t="s">
        <v>512</v>
      </c>
      <c r="DZ219" s="2159" t="s">
        <v>901</v>
      </c>
      <c r="EA219" s="2161" t="s">
        <v>513</v>
      </c>
      <c r="EB219" s="2162">
        <v>1367</v>
      </c>
      <c r="EC219" s="2163"/>
      <c r="ED219" s="2164">
        <v>1367</v>
      </c>
      <c r="EE219" s="2164"/>
      <c r="EF219" s="2163"/>
      <c r="EG219" s="2165">
        <v>0.703913491246138</v>
      </c>
      <c r="EH219" s="2163"/>
      <c r="EI219" s="2166">
        <v>92571</v>
      </c>
      <c r="EJ219" s="2164"/>
      <c r="EK219" s="2164">
        <v>65162</v>
      </c>
      <c r="EL219" s="2164">
        <v>92571</v>
      </c>
      <c r="EM219" s="2167">
        <v>0</v>
      </c>
      <c r="EN219" s="2167"/>
      <c r="EO219" s="2168"/>
    </row>
    <row r="220" spans="128:145">
      <c r="DX220" s="2189" t="s">
        <v>512</v>
      </c>
      <c r="DY220" s="2199" t="s">
        <v>137</v>
      </c>
      <c r="DZ220" s="2159" t="s">
        <v>8</v>
      </c>
      <c r="EA220" s="2161" t="s">
        <v>1513</v>
      </c>
      <c r="EB220" s="2162">
        <v>575</v>
      </c>
      <c r="EC220" s="2163"/>
      <c r="ED220" s="2164">
        <v>575</v>
      </c>
      <c r="EE220" s="2164">
        <v>1942</v>
      </c>
      <c r="EF220" s="2163"/>
      <c r="EG220" s="2165">
        <v>0.296086508753862</v>
      </c>
      <c r="EH220" s="2163"/>
      <c r="EI220" s="2166">
        <v>0</v>
      </c>
      <c r="EJ220" s="2164"/>
      <c r="EK220" s="2164">
        <v>27409</v>
      </c>
      <c r="EL220" s="2164"/>
      <c r="EM220" s="2167"/>
      <c r="EN220" s="2167"/>
      <c r="EO220" s="2168"/>
    </row>
    <row r="221" spans="128:145">
      <c r="DX221" s="2214" t="s">
        <v>514</v>
      </c>
      <c r="DY221" s="2221" t="s">
        <v>514</v>
      </c>
      <c r="DZ221" s="2216" t="s">
        <v>901</v>
      </c>
      <c r="EA221" s="2217" t="s">
        <v>515</v>
      </c>
      <c r="EB221" s="2162">
        <v>5418</v>
      </c>
      <c r="EC221" s="2163"/>
      <c r="ED221" s="2164">
        <v>5418</v>
      </c>
      <c r="EE221" s="2164"/>
      <c r="EF221" s="2163"/>
      <c r="EG221" s="2165">
        <v>0.91196768220838242</v>
      </c>
      <c r="EH221" s="2163"/>
      <c r="EI221" s="2166">
        <v>1985957</v>
      </c>
      <c r="EJ221" s="2164"/>
      <c r="EK221" s="2164">
        <v>1811129</v>
      </c>
      <c r="EL221" s="2164">
        <v>1985957</v>
      </c>
      <c r="EM221" s="2167">
        <v>0</v>
      </c>
      <c r="EN221" s="2167"/>
      <c r="EO221" s="2168"/>
    </row>
    <row r="222" spans="128:145">
      <c r="DX222" s="2206" t="s">
        <v>514</v>
      </c>
      <c r="DY222" s="2207" t="s">
        <v>1254</v>
      </c>
      <c r="DZ222" s="2206" t="s">
        <v>8</v>
      </c>
      <c r="EA222" s="2208" t="s">
        <v>1514</v>
      </c>
      <c r="EB222" s="2162">
        <v>523</v>
      </c>
      <c r="EC222" s="2209"/>
      <c r="ED222" s="2210">
        <v>523</v>
      </c>
      <c r="EE222" s="2210">
        <v>5941</v>
      </c>
      <c r="EF222" s="2209"/>
      <c r="EG222" s="2211">
        <v>8.8032317791617576E-2</v>
      </c>
      <c r="EH222" s="2209"/>
      <c r="EI222" s="2166">
        <v>0</v>
      </c>
      <c r="EJ222" s="2210"/>
      <c r="EK222" s="2210">
        <v>174828</v>
      </c>
      <c r="EL222" s="2210"/>
      <c r="EM222" s="2212"/>
      <c r="EN222" s="2212"/>
      <c r="EO222" s="2213"/>
    </row>
    <row r="223" spans="128:145">
      <c r="DX223" s="2206" t="s">
        <v>516</v>
      </c>
      <c r="DY223" s="2207" t="s">
        <v>516</v>
      </c>
      <c r="DZ223" s="2206" t="s">
        <v>901</v>
      </c>
      <c r="EA223" s="2208" t="s">
        <v>517</v>
      </c>
      <c r="EB223" s="2162">
        <v>9405</v>
      </c>
      <c r="EC223" s="2209"/>
      <c r="ED223" s="2210">
        <v>9405</v>
      </c>
      <c r="EE223" s="2210">
        <v>9405</v>
      </c>
      <c r="EF223" s="2209"/>
      <c r="EG223" s="2211">
        <v>1</v>
      </c>
      <c r="EH223" s="2209"/>
      <c r="EI223" s="2166">
        <v>2370735</v>
      </c>
      <c r="EJ223" s="2210"/>
      <c r="EK223" s="2222">
        <v>2370735</v>
      </c>
      <c r="EL223" s="2210">
        <v>2370735</v>
      </c>
      <c r="EM223" s="2212">
        <v>0</v>
      </c>
      <c r="EN223" s="2212"/>
      <c r="EO223" s="2213"/>
    </row>
    <row r="224" spans="128:145">
      <c r="DX224" s="2159" t="s">
        <v>518</v>
      </c>
      <c r="DY224" s="2160" t="s">
        <v>518</v>
      </c>
      <c r="DZ224" s="2159" t="s">
        <v>901</v>
      </c>
      <c r="EA224" s="2161" t="s">
        <v>519</v>
      </c>
      <c r="EB224" s="2162">
        <v>1625</v>
      </c>
      <c r="EC224" s="2163"/>
      <c r="ED224" s="2164">
        <v>1625</v>
      </c>
      <c r="EE224" s="2164">
        <v>1625</v>
      </c>
      <c r="EF224" s="2163"/>
      <c r="EG224" s="2165">
        <v>1</v>
      </c>
      <c r="EH224" s="2163"/>
      <c r="EI224" s="2166">
        <v>0</v>
      </c>
      <c r="EJ224" s="2164"/>
      <c r="EK224" s="2164">
        <v>0</v>
      </c>
      <c r="EL224" s="2169">
        <v>0</v>
      </c>
      <c r="EM224" s="2167"/>
      <c r="EN224" s="2167"/>
      <c r="EO224" s="2168"/>
    </row>
    <row r="225" spans="128:145">
      <c r="DX225" s="2190" t="s">
        <v>520</v>
      </c>
      <c r="DY225" s="2171" t="s">
        <v>520</v>
      </c>
      <c r="DZ225" s="2170" t="s">
        <v>901</v>
      </c>
      <c r="EA225" s="2172" t="s">
        <v>521</v>
      </c>
      <c r="EB225" s="2162">
        <v>4366</v>
      </c>
      <c r="EC225" s="2173"/>
      <c r="ED225" s="2174">
        <v>4366</v>
      </c>
      <c r="EE225" s="2174"/>
      <c r="EF225" s="2173"/>
      <c r="EG225" s="2175">
        <v>0.79511928610453464</v>
      </c>
      <c r="EH225" s="2173"/>
      <c r="EI225" s="2166">
        <v>796195</v>
      </c>
      <c r="EJ225" s="2174"/>
      <c r="EK225" s="2174">
        <v>633070</v>
      </c>
      <c r="EL225" s="2176">
        <v>796195</v>
      </c>
      <c r="EM225" s="2177">
        <v>0</v>
      </c>
      <c r="EN225" s="2177"/>
      <c r="EO225" s="2178"/>
    </row>
    <row r="226" spans="128:145">
      <c r="DX226" s="2179" t="s">
        <v>520</v>
      </c>
      <c r="DY226" s="2180" t="s">
        <v>139</v>
      </c>
      <c r="DZ226" s="2179" t="s">
        <v>8</v>
      </c>
      <c r="EA226" s="2181" t="s">
        <v>140</v>
      </c>
      <c r="EB226" s="2162">
        <v>400</v>
      </c>
      <c r="EC226" s="2182"/>
      <c r="ED226" s="2183">
        <v>400</v>
      </c>
      <c r="EE226" s="2183"/>
      <c r="EF226" s="2182"/>
      <c r="EG226" s="2184">
        <v>7.2846476051720996E-2</v>
      </c>
      <c r="EH226" s="2182"/>
      <c r="EI226" s="2166">
        <v>0</v>
      </c>
      <c r="EJ226" s="2183"/>
      <c r="EK226" s="2183">
        <v>58000</v>
      </c>
      <c r="EL226" s="2183"/>
      <c r="EM226" s="2186"/>
      <c r="EN226" s="2186"/>
      <c r="EO226" s="2187"/>
    </row>
    <row r="227" spans="128:145">
      <c r="DX227" s="2159" t="s">
        <v>520</v>
      </c>
      <c r="DY227" s="2160" t="s">
        <v>631</v>
      </c>
      <c r="DZ227" s="2159" t="s">
        <v>8</v>
      </c>
      <c r="EA227" s="2161" t="s">
        <v>632</v>
      </c>
      <c r="EB227" s="2162">
        <v>725</v>
      </c>
      <c r="EC227" s="2163"/>
      <c r="ED227" s="2164">
        <v>725</v>
      </c>
      <c r="EE227" s="2164">
        <v>5491</v>
      </c>
      <c r="EF227" s="2163"/>
      <c r="EG227" s="2165">
        <v>0.1320342378437443</v>
      </c>
      <c r="EH227" s="2163"/>
      <c r="EI227" s="2166">
        <v>0</v>
      </c>
      <c r="EJ227" s="2164"/>
      <c r="EK227" s="2164">
        <v>105125</v>
      </c>
      <c r="EL227" s="2164"/>
      <c r="EM227" s="2167"/>
      <c r="EN227" s="2167"/>
      <c r="EO227" s="2168"/>
    </row>
    <row r="228" spans="128:145">
      <c r="DX228" s="2159" t="s">
        <v>522</v>
      </c>
      <c r="DY228" s="2160" t="s">
        <v>522</v>
      </c>
      <c r="DZ228" s="2159" t="s">
        <v>901</v>
      </c>
      <c r="EA228" s="2161" t="s">
        <v>523</v>
      </c>
      <c r="EB228" s="2162">
        <v>23547</v>
      </c>
      <c r="EC228" s="2163"/>
      <c r="ED228" s="2164">
        <v>23547</v>
      </c>
      <c r="EE228" s="2164"/>
      <c r="EF228" s="2163"/>
      <c r="EG228" s="2165">
        <v>0.95684505668657804</v>
      </c>
      <c r="EH228" s="2163"/>
      <c r="EI228" s="2166">
        <v>7576127</v>
      </c>
      <c r="EJ228" s="2164"/>
      <c r="EK228" s="2164">
        <v>7249179</v>
      </c>
      <c r="EL228" s="2169">
        <v>7576127</v>
      </c>
      <c r="EM228" s="2167">
        <v>0</v>
      </c>
      <c r="EN228" s="2167">
        <v>-1</v>
      </c>
      <c r="EO228" s="2168"/>
    </row>
    <row r="229" spans="128:145">
      <c r="DX229" s="2190" t="s">
        <v>522</v>
      </c>
      <c r="DY229" s="2171" t="s">
        <v>1328</v>
      </c>
      <c r="DZ229" s="2170" t="s">
        <v>8</v>
      </c>
      <c r="EA229" s="2172" t="s">
        <v>1329</v>
      </c>
      <c r="EB229" s="2162">
        <v>235</v>
      </c>
      <c r="EC229" s="2173"/>
      <c r="ED229" s="2174">
        <v>235</v>
      </c>
      <c r="EE229" s="2174"/>
      <c r="EF229" s="2173"/>
      <c r="EG229" s="2175">
        <v>9.5493518631395019E-3</v>
      </c>
      <c r="EH229" s="2173"/>
      <c r="EI229" s="2166">
        <v>0</v>
      </c>
      <c r="EJ229" s="2174"/>
      <c r="EK229" s="2174">
        <v>72347</v>
      </c>
      <c r="EL229" s="2176"/>
      <c r="EM229" s="2177"/>
      <c r="EN229" s="2177"/>
      <c r="EO229" s="2178"/>
    </row>
    <row r="230" spans="128:145">
      <c r="DX230" s="2159" t="s">
        <v>522</v>
      </c>
      <c r="DY230" s="2160" t="s">
        <v>1256</v>
      </c>
      <c r="DZ230" s="2159" t="s">
        <v>8</v>
      </c>
      <c r="EA230" s="2161" t="s">
        <v>1257</v>
      </c>
      <c r="EB230" s="2162">
        <v>724</v>
      </c>
      <c r="EC230" s="2163"/>
      <c r="ED230" s="2164">
        <v>724</v>
      </c>
      <c r="EE230" s="2164"/>
      <c r="EF230" s="2163"/>
      <c r="EG230" s="2165">
        <v>2.9420130846438294E-2</v>
      </c>
      <c r="EH230" s="2163"/>
      <c r="EI230" s="2166">
        <v>0</v>
      </c>
      <c r="EJ230" s="2164"/>
      <c r="EK230" s="2164">
        <v>222891</v>
      </c>
      <c r="EL230" s="2164"/>
      <c r="EM230" s="2167"/>
      <c r="EN230" s="2167"/>
      <c r="EO230" s="2168"/>
    </row>
    <row r="231" spans="128:145">
      <c r="DX231" s="2170" t="s">
        <v>522</v>
      </c>
      <c r="DY231" s="2171" t="s">
        <v>1378</v>
      </c>
      <c r="DZ231" s="2170" t="s">
        <v>8</v>
      </c>
      <c r="EA231" s="2172" t="s">
        <v>1515</v>
      </c>
      <c r="EB231" s="2162">
        <v>103</v>
      </c>
      <c r="EC231" s="2173"/>
      <c r="ED231" s="2174">
        <v>103</v>
      </c>
      <c r="EE231" s="2174">
        <v>24609</v>
      </c>
      <c r="EF231" s="2173"/>
      <c r="EG231" s="2175">
        <v>4.1854606038441225E-3</v>
      </c>
      <c r="EH231" s="2173"/>
      <c r="EI231" s="2166">
        <v>0</v>
      </c>
      <c r="EJ231" s="2174"/>
      <c r="EK231" s="2174">
        <v>31710</v>
      </c>
      <c r="EL231" s="2176"/>
      <c r="EM231" s="2177"/>
      <c r="EN231" s="2177"/>
      <c r="EO231" s="2178"/>
    </row>
    <row r="232" spans="128:145">
      <c r="DX232" s="2159" t="s">
        <v>524</v>
      </c>
      <c r="DY232" s="2160" t="s">
        <v>524</v>
      </c>
      <c r="DZ232" s="2159" t="s">
        <v>901</v>
      </c>
      <c r="EA232" s="2161" t="s">
        <v>525</v>
      </c>
      <c r="EB232" s="2162">
        <v>2128</v>
      </c>
      <c r="EC232" s="2163"/>
      <c r="ED232" s="2164">
        <v>2128</v>
      </c>
      <c r="EE232" s="2164">
        <v>2128</v>
      </c>
      <c r="EF232" s="2163"/>
      <c r="EG232" s="2165">
        <v>1</v>
      </c>
      <c r="EH232" s="2163"/>
      <c r="EI232" s="2166">
        <v>0</v>
      </c>
      <c r="EJ232" s="2164"/>
      <c r="EK232" s="2164">
        <v>0</v>
      </c>
      <c r="EL232" s="2164">
        <v>0</v>
      </c>
      <c r="EM232" s="2167">
        <v>0</v>
      </c>
      <c r="EN232" s="2167"/>
      <c r="EO232" s="2168"/>
    </row>
    <row r="233" spans="128:145">
      <c r="DX233" s="2170" t="s">
        <v>526</v>
      </c>
      <c r="DY233" s="2171" t="s">
        <v>526</v>
      </c>
      <c r="DZ233" s="2170" t="s">
        <v>901</v>
      </c>
      <c r="EA233" s="2172" t="s">
        <v>527</v>
      </c>
      <c r="EB233" s="2162">
        <v>15952</v>
      </c>
      <c r="EC233" s="2197"/>
      <c r="ED233" s="2174">
        <v>15952</v>
      </c>
      <c r="EE233" s="2174"/>
      <c r="EF233" s="2173"/>
      <c r="EG233" s="2175">
        <v>0.71940110038784166</v>
      </c>
      <c r="EH233" s="2173"/>
      <c r="EI233" s="2166">
        <v>8885437</v>
      </c>
      <c r="EJ233" s="2174"/>
      <c r="EK233" s="2174">
        <v>6392193</v>
      </c>
      <c r="EL233" s="2176">
        <v>8885437</v>
      </c>
      <c r="EM233" s="2177">
        <v>0</v>
      </c>
      <c r="EN233" s="2177"/>
      <c r="EO233" s="2178"/>
    </row>
    <row r="234" spans="128:145">
      <c r="DX234" s="2159" t="s">
        <v>526</v>
      </c>
      <c r="DY234" s="2160" t="s">
        <v>141</v>
      </c>
      <c r="DZ234" s="2159" t="s">
        <v>901</v>
      </c>
      <c r="EA234" s="2161" t="s">
        <v>1516</v>
      </c>
      <c r="EB234" s="2162">
        <v>4492</v>
      </c>
      <c r="EC234" s="2163"/>
      <c r="ED234" s="2164">
        <v>4492</v>
      </c>
      <c r="EE234" s="2164"/>
      <c r="EF234" s="2163"/>
      <c r="EG234" s="2165">
        <v>0.20257959772706774</v>
      </c>
      <c r="EH234" s="2163"/>
      <c r="EI234" s="2166">
        <v>0</v>
      </c>
      <c r="EJ234" s="2164"/>
      <c r="EK234" s="2222">
        <v>1800008</v>
      </c>
      <c r="EL234" s="2164"/>
      <c r="EM234" s="2167"/>
      <c r="EN234" s="2167"/>
      <c r="EO234" s="2168"/>
    </row>
    <row r="235" spans="128:145">
      <c r="DX235" s="2159" t="s">
        <v>526</v>
      </c>
      <c r="DY235" s="2160" t="s">
        <v>1258</v>
      </c>
      <c r="DZ235" s="2159" t="s">
        <v>8</v>
      </c>
      <c r="EA235" s="2161" t="s">
        <v>1135</v>
      </c>
      <c r="EB235" s="2162">
        <v>1730</v>
      </c>
      <c r="EC235" s="2163"/>
      <c r="ED235" s="2164">
        <v>1730</v>
      </c>
      <c r="EE235" s="2164">
        <v>22174</v>
      </c>
      <c r="EF235" s="2163"/>
      <c r="EG235" s="2165">
        <v>7.8019301885090653E-2</v>
      </c>
      <c r="EH235" s="2163"/>
      <c r="EI235" s="2166">
        <v>0</v>
      </c>
      <c r="EJ235" s="2164"/>
      <c r="EK235" s="2164">
        <v>693236</v>
      </c>
      <c r="EL235" s="2169"/>
      <c r="EM235" s="2167"/>
      <c r="EN235" s="2167"/>
      <c r="EO235" s="2168"/>
    </row>
    <row r="236" spans="128:145">
      <c r="DX236" s="2170" t="s">
        <v>528</v>
      </c>
      <c r="DY236" s="2171" t="s">
        <v>528</v>
      </c>
      <c r="DZ236" s="2170" t="s">
        <v>901</v>
      </c>
      <c r="EA236" s="2172" t="s">
        <v>529</v>
      </c>
      <c r="EB236" s="2162">
        <v>7100</v>
      </c>
      <c r="EC236" s="2173"/>
      <c r="ED236" s="2174">
        <v>7100</v>
      </c>
      <c r="EE236" s="2174">
        <v>7100</v>
      </c>
      <c r="EF236" s="2173"/>
      <c r="EG236" s="2175">
        <v>1</v>
      </c>
      <c r="EH236" s="2173"/>
      <c r="EI236" s="2166">
        <v>4285276</v>
      </c>
      <c r="EJ236" s="2174"/>
      <c r="EK236" s="2174">
        <v>4285276</v>
      </c>
      <c r="EL236" s="2176">
        <v>4285276</v>
      </c>
      <c r="EM236" s="2177"/>
      <c r="EN236" s="2177"/>
      <c r="EO236" s="2178"/>
    </row>
    <row r="237" spans="128:145">
      <c r="DX237" s="2159" t="s">
        <v>530</v>
      </c>
      <c r="DY237" s="2160" t="s">
        <v>530</v>
      </c>
      <c r="DZ237" s="2159" t="s">
        <v>901</v>
      </c>
      <c r="EA237" s="2161" t="s">
        <v>534</v>
      </c>
      <c r="EB237" s="2162">
        <v>21725</v>
      </c>
      <c r="EC237" s="2163"/>
      <c r="ED237" s="2164">
        <v>21725</v>
      </c>
      <c r="EE237" s="2164"/>
      <c r="EF237" s="2163"/>
      <c r="EG237" s="2165">
        <v>0.97251443663548054</v>
      </c>
      <c r="EH237" s="2163"/>
      <c r="EI237" s="2166">
        <v>18641002</v>
      </c>
      <c r="EJ237" s="2164"/>
      <c r="EK237" s="2164">
        <v>18128644</v>
      </c>
      <c r="EL237" s="2164">
        <v>18641002</v>
      </c>
      <c r="EM237" s="2167">
        <v>0</v>
      </c>
      <c r="EN237" s="2167"/>
      <c r="EO237" s="2168"/>
    </row>
    <row r="238" spans="128:145">
      <c r="DX238" s="2170" t="s">
        <v>530</v>
      </c>
      <c r="DY238" s="2171" t="s">
        <v>1517</v>
      </c>
      <c r="DZ238" s="2170" t="s">
        <v>8</v>
      </c>
      <c r="EA238" s="2172" t="s">
        <v>1518</v>
      </c>
      <c r="EB238" s="2162">
        <v>276</v>
      </c>
      <c r="EC238" s="2173"/>
      <c r="ED238" s="2174">
        <v>276</v>
      </c>
      <c r="EE238" s="2174"/>
      <c r="EF238" s="2173"/>
      <c r="EG238" s="2175">
        <v>1.2355074085679752E-2</v>
      </c>
      <c r="EH238" s="2173"/>
      <c r="EI238" s="2166">
        <v>0</v>
      </c>
      <c r="EJ238" s="2174"/>
      <c r="EK238" s="2174">
        <v>230311</v>
      </c>
      <c r="EL238" s="2176"/>
      <c r="EM238" s="2177"/>
      <c r="EN238" s="2177"/>
      <c r="EO238" s="2178"/>
    </row>
    <row r="239" spans="128:145">
      <c r="DX239" s="2179" t="s">
        <v>530</v>
      </c>
      <c r="DY239" s="2180" t="s">
        <v>143</v>
      </c>
      <c r="DZ239" s="2179" t="s">
        <v>8</v>
      </c>
      <c r="EA239" s="2181" t="s">
        <v>144</v>
      </c>
      <c r="EB239" s="2162">
        <v>120</v>
      </c>
      <c r="EC239" s="2182"/>
      <c r="ED239" s="2183">
        <v>120</v>
      </c>
      <c r="EE239" s="2183"/>
      <c r="EF239" s="2182"/>
      <c r="EG239" s="2184">
        <v>5.3717713415998925E-3</v>
      </c>
      <c r="EH239" s="2182"/>
      <c r="EI239" s="2166">
        <v>0</v>
      </c>
      <c r="EJ239" s="2183"/>
      <c r="EK239" s="2183">
        <v>100135</v>
      </c>
      <c r="EL239" s="2183"/>
      <c r="EM239" s="2186"/>
      <c r="EN239" s="2186"/>
      <c r="EO239" s="2187"/>
    </row>
    <row r="240" spans="128:145">
      <c r="DX240" s="2159" t="s">
        <v>530</v>
      </c>
      <c r="DY240" s="2160" t="s">
        <v>1136</v>
      </c>
      <c r="DZ240" s="2159" t="s">
        <v>8</v>
      </c>
      <c r="EA240" s="2161" t="s">
        <v>1137</v>
      </c>
      <c r="EB240" s="2162">
        <v>218</v>
      </c>
      <c r="EC240" s="2163"/>
      <c r="ED240" s="2164">
        <v>218</v>
      </c>
      <c r="EE240" s="2164">
        <v>22339</v>
      </c>
      <c r="EF240" s="2163"/>
      <c r="EG240" s="2165">
        <v>9.7587179372398049E-3</v>
      </c>
      <c r="EH240" s="2163"/>
      <c r="EI240" s="2166">
        <v>0</v>
      </c>
      <c r="EJ240" s="2164"/>
      <c r="EK240" s="2164">
        <v>181912</v>
      </c>
      <c r="EL240" s="2164"/>
      <c r="EM240" s="2167"/>
      <c r="EN240" s="2167"/>
      <c r="EO240" s="2168"/>
    </row>
    <row r="241" spans="128:145">
      <c r="DX241" s="2170" t="s">
        <v>535</v>
      </c>
      <c r="DY241" s="2171" t="s">
        <v>535</v>
      </c>
      <c r="DZ241" s="2170" t="s">
        <v>901</v>
      </c>
      <c r="EA241" s="2172" t="s">
        <v>536</v>
      </c>
      <c r="EB241" s="2162">
        <v>11616</v>
      </c>
      <c r="EC241" s="2173"/>
      <c r="ED241" s="2174">
        <v>11616</v>
      </c>
      <c r="EE241" s="2174"/>
      <c r="EF241" s="2173"/>
      <c r="EG241" s="2175">
        <v>0.92683316045639508</v>
      </c>
      <c r="EH241" s="2173"/>
      <c r="EI241" s="2166">
        <v>5194553</v>
      </c>
      <c r="EJ241" s="2174"/>
      <c r="EK241" s="2174">
        <v>4814484</v>
      </c>
      <c r="EL241" s="2176">
        <v>5194553</v>
      </c>
      <c r="EM241" s="2177">
        <v>0</v>
      </c>
      <c r="EN241" s="2177"/>
      <c r="EO241" s="2178"/>
    </row>
    <row r="242" spans="128:145">
      <c r="DX242" s="2179" t="s">
        <v>535</v>
      </c>
      <c r="DY242" s="2180" t="s">
        <v>145</v>
      </c>
      <c r="DZ242" s="2179" t="s">
        <v>8</v>
      </c>
      <c r="EA242" s="2181" t="s">
        <v>1519</v>
      </c>
      <c r="EB242" s="2162">
        <v>517</v>
      </c>
      <c r="EC242" s="2182"/>
      <c r="ED242" s="2183">
        <v>517</v>
      </c>
      <c r="EE242" s="2183"/>
      <c r="EF242" s="2182"/>
      <c r="EG242" s="2184">
        <v>4.1251097103646377E-2</v>
      </c>
      <c r="EH242" s="2182"/>
      <c r="EI242" s="2166">
        <v>0</v>
      </c>
      <c r="EJ242" s="2183"/>
      <c r="EK242" s="2183">
        <v>214281</v>
      </c>
      <c r="EL242" s="2183"/>
      <c r="EM242" s="2186"/>
      <c r="EN242" s="2186"/>
      <c r="EO242" s="2187"/>
    </row>
    <row r="243" spans="128:145">
      <c r="DX243" s="2159" t="s">
        <v>535</v>
      </c>
      <c r="DY243" s="2160" t="s">
        <v>1520</v>
      </c>
      <c r="DZ243" s="2159" t="s">
        <v>8</v>
      </c>
      <c r="EA243" s="2161" t="s">
        <v>1521</v>
      </c>
      <c r="EB243" s="2162">
        <v>400</v>
      </c>
      <c r="EC243" s="2163"/>
      <c r="ED243" s="2164">
        <v>400</v>
      </c>
      <c r="EE243" s="2164">
        <v>12533</v>
      </c>
      <c r="EF243" s="2163"/>
      <c r="EG243" s="2165">
        <v>3.1915742439958511E-2</v>
      </c>
      <c r="EH243" s="2163"/>
      <c r="EI243" s="2166">
        <v>0</v>
      </c>
      <c r="EJ243" s="2164"/>
      <c r="EK243" s="2198">
        <v>165788</v>
      </c>
      <c r="EL243" s="2164"/>
      <c r="EM243" s="2223"/>
      <c r="EN243" s="2167"/>
      <c r="EO243" s="2168"/>
    </row>
    <row r="244" spans="128:145">
      <c r="DX244" s="2159" t="s">
        <v>537</v>
      </c>
      <c r="DY244" s="2160" t="s">
        <v>537</v>
      </c>
      <c r="DZ244" s="2159" t="s">
        <v>901</v>
      </c>
      <c r="EA244" s="2161" t="s">
        <v>538</v>
      </c>
      <c r="EB244" s="2162">
        <v>18771</v>
      </c>
      <c r="EC244" s="2163"/>
      <c r="ED244" s="2164">
        <v>18771</v>
      </c>
      <c r="EE244" s="2164"/>
      <c r="EF244" s="2163"/>
      <c r="EG244" s="2165">
        <v>0.93045504114206401</v>
      </c>
      <c r="EH244" s="2163"/>
      <c r="EI244" s="2166">
        <v>5133476</v>
      </c>
      <c r="EJ244" s="2164"/>
      <c r="EK244" s="2164">
        <v>4776469</v>
      </c>
      <c r="EL244" s="2169">
        <v>5133476</v>
      </c>
      <c r="EM244" s="2167">
        <v>0</v>
      </c>
      <c r="EN244" s="2167"/>
      <c r="EO244" s="2168"/>
    </row>
    <row r="245" spans="128:145">
      <c r="DX245" s="2159" t="s">
        <v>537</v>
      </c>
      <c r="DY245" s="2160" t="s">
        <v>795</v>
      </c>
      <c r="DZ245" s="2159" t="s">
        <v>901</v>
      </c>
      <c r="EA245" s="2161" t="s">
        <v>796</v>
      </c>
      <c r="EB245" s="2162"/>
      <c r="EC245" s="2163">
        <v>1281</v>
      </c>
      <c r="ED245" s="2164">
        <v>1281</v>
      </c>
      <c r="EE245" s="2164"/>
      <c r="EF245" s="2163"/>
      <c r="EG245" s="2165">
        <v>6.349757113115892E-2</v>
      </c>
      <c r="EH245" s="2163"/>
      <c r="EI245" s="2166">
        <v>0</v>
      </c>
      <c r="EJ245" s="2164"/>
      <c r="EK245" s="2164">
        <v>325963</v>
      </c>
      <c r="EL245" s="2169"/>
      <c r="EM245" s="2167"/>
      <c r="EN245" s="2167"/>
      <c r="EO245" s="2168"/>
    </row>
    <row r="246" spans="128:145">
      <c r="DX246" s="2170" t="s">
        <v>537</v>
      </c>
      <c r="DY246" s="2171" t="s">
        <v>1522</v>
      </c>
      <c r="DZ246" s="2170" t="s">
        <v>8</v>
      </c>
      <c r="EA246" s="2172" t="s">
        <v>1523</v>
      </c>
      <c r="EB246" s="2162">
        <v>122</v>
      </c>
      <c r="EC246" s="2173"/>
      <c r="ED246" s="2174">
        <v>122</v>
      </c>
      <c r="EE246" s="2174">
        <v>20174</v>
      </c>
      <c r="EF246" s="2173"/>
      <c r="EG246" s="2175">
        <v>6.04738772677704E-3</v>
      </c>
      <c r="EH246" s="2173"/>
      <c r="EI246" s="2166">
        <v>0</v>
      </c>
      <c r="EJ246" s="2174"/>
      <c r="EK246" s="2174">
        <v>31044</v>
      </c>
      <c r="EL246" s="2176"/>
      <c r="EM246" s="2177"/>
      <c r="EN246" s="2177"/>
      <c r="EO246" s="2178"/>
    </row>
    <row r="247" spans="128:145">
      <c r="DX247" s="2159" t="s">
        <v>539</v>
      </c>
      <c r="DY247" s="2160" t="s">
        <v>539</v>
      </c>
      <c r="DZ247" s="2159" t="s">
        <v>901</v>
      </c>
      <c r="EA247" s="2161" t="s">
        <v>540</v>
      </c>
      <c r="EB247" s="2162">
        <v>7847</v>
      </c>
      <c r="EC247" s="2163"/>
      <c r="ED247" s="2164">
        <v>7847</v>
      </c>
      <c r="EE247" s="2164"/>
      <c r="EF247" s="2163"/>
      <c r="EG247" s="2165">
        <v>0.79632636492794806</v>
      </c>
      <c r="EH247" s="2163"/>
      <c r="EI247" s="2166">
        <v>4245608</v>
      </c>
      <c r="EJ247" s="2164"/>
      <c r="EK247" s="2164">
        <v>3380889</v>
      </c>
      <c r="EL247" s="2164">
        <v>4245608</v>
      </c>
      <c r="EM247" s="2167">
        <v>0</v>
      </c>
      <c r="EN247" s="2167">
        <v>-1</v>
      </c>
      <c r="EO247" s="2168"/>
    </row>
    <row r="248" spans="128:145">
      <c r="DX248" s="2170" t="s">
        <v>539</v>
      </c>
      <c r="DY248" s="2171" t="s">
        <v>147</v>
      </c>
      <c r="DZ248" s="2170" t="s">
        <v>8</v>
      </c>
      <c r="EA248" s="2172" t="s">
        <v>1524</v>
      </c>
      <c r="EB248" s="2162">
        <v>1400</v>
      </c>
      <c r="EC248" s="2173"/>
      <c r="ED248" s="2174">
        <v>1400</v>
      </c>
      <c r="EE248" s="2174"/>
      <c r="EF248" s="2173"/>
      <c r="EG248" s="2175">
        <v>0.14207428455449564</v>
      </c>
      <c r="EH248" s="2173"/>
      <c r="EI248" s="2166">
        <v>0</v>
      </c>
      <c r="EJ248" s="2174"/>
      <c r="EK248" s="2174">
        <v>603192</v>
      </c>
      <c r="EL248" s="2174"/>
      <c r="EM248" s="2177"/>
      <c r="EN248" s="2177"/>
      <c r="EO248" s="2178"/>
    </row>
    <row r="249" spans="128:145">
      <c r="DX249" s="2159" t="s">
        <v>539</v>
      </c>
      <c r="DY249" s="2160" t="s">
        <v>598</v>
      </c>
      <c r="DZ249" s="2159" t="s">
        <v>8</v>
      </c>
      <c r="EA249" s="2161" t="s">
        <v>1525</v>
      </c>
      <c r="EB249" s="2162">
        <v>607</v>
      </c>
      <c r="EC249" s="2163"/>
      <c r="ED249" s="2164">
        <v>607</v>
      </c>
      <c r="EE249" s="2164">
        <v>9854</v>
      </c>
      <c r="EF249" s="2163"/>
      <c r="EG249" s="2165">
        <v>6.1599350517556321E-2</v>
      </c>
      <c r="EH249" s="2163"/>
      <c r="EI249" s="2166">
        <v>0</v>
      </c>
      <c r="EJ249" s="2164"/>
      <c r="EK249" s="2164">
        <v>261527</v>
      </c>
      <c r="EL249" s="2164"/>
      <c r="EM249" s="2167"/>
      <c r="EN249" s="2167"/>
      <c r="EO249" s="2168"/>
    </row>
    <row r="250" spans="128:145">
      <c r="DX250" s="2170" t="s">
        <v>541</v>
      </c>
      <c r="DY250" s="2171" t="s">
        <v>541</v>
      </c>
      <c r="DZ250" s="2170" t="s">
        <v>901</v>
      </c>
      <c r="EA250" s="2172" t="s">
        <v>542</v>
      </c>
      <c r="EB250" s="2162">
        <v>8052</v>
      </c>
      <c r="EC250" s="2173"/>
      <c r="ED250" s="2174">
        <v>8052</v>
      </c>
      <c r="EE250" s="2174"/>
      <c r="EF250" s="2173"/>
      <c r="EG250" s="2175">
        <v>0.72908366533864544</v>
      </c>
      <c r="EH250" s="2173"/>
      <c r="EI250" s="2166">
        <v>5983639</v>
      </c>
      <c r="EJ250" s="2174"/>
      <c r="EK250" s="2174">
        <v>4362573</v>
      </c>
      <c r="EL250" s="2176">
        <v>5983639</v>
      </c>
      <c r="EM250" s="2177">
        <v>0</v>
      </c>
      <c r="EN250" s="2177"/>
      <c r="EO250" s="2178"/>
    </row>
    <row r="251" spans="128:145">
      <c r="DX251" s="2170" t="s">
        <v>541</v>
      </c>
      <c r="DY251" s="2171" t="s">
        <v>149</v>
      </c>
      <c r="DZ251" s="2170" t="s">
        <v>901</v>
      </c>
      <c r="EA251" s="2172" t="s">
        <v>150</v>
      </c>
      <c r="EB251" s="2162">
        <v>2992</v>
      </c>
      <c r="EC251" s="2173"/>
      <c r="ED251" s="2174">
        <v>2992</v>
      </c>
      <c r="EE251" s="2174">
        <v>11044</v>
      </c>
      <c r="EF251" s="2173"/>
      <c r="EG251" s="2175">
        <v>0.27091633466135456</v>
      </c>
      <c r="EH251" s="2173"/>
      <c r="EI251" s="2166">
        <v>0</v>
      </c>
      <c r="EJ251" s="2174"/>
      <c r="EK251" s="2174">
        <v>1621066</v>
      </c>
      <c r="EL251" s="2174"/>
      <c r="EM251" s="2177"/>
      <c r="EN251" s="2177"/>
      <c r="EO251" s="2178"/>
    </row>
    <row r="252" spans="128:145">
      <c r="DX252" s="2159" t="s">
        <v>543</v>
      </c>
      <c r="DY252" s="2160" t="s">
        <v>543</v>
      </c>
      <c r="DZ252" s="2159" t="s">
        <v>901</v>
      </c>
      <c r="EA252" s="2161" t="s">
        <v>544</v>
      </c>
      <c r="EB252" s="2162">
        <v>5586</v>
      </c>
      <c r="EC252" s="2163"/>
      <c r="ED252" s="2164">
        <v>5586</v>
      </c>
      <c r="EE252" s="2164">
        <v>5586</v>
      </c>
      <c r="EF252" s="2163"/>
      <c r="EG252" s="2165">
        <v>1</v>
      </c>
      <c r="EH252" s="2163"/>
      <c r="EI252" s="2166">
        <v>3745134</v>
      </c>
      <c r="EJ252" s="2164"/>
      <c r="EK252" s="2164">
        <v>3745134</v>
      </c>
      <c r="EL252" s="2164">
        <v>3745134</v>
      </c>
      <c r="EM252" s="2167">
        <v>0</v>
      </c>
      <c r="EN252" s="2167"/>
      <c r="EO252" s="2168"/>
    </row>
    <row r="253" spans="128:145">
      <c r="DX253" s="2159" t="s">
        <v>545</v>
      </c>
      <c r="DY253" s="2160" t="s">
        <v>545</v>
      </c>
      <c r="DZ253" s="2159" t="s">
        <v>901</v>
      </c>
      <c r="EA253" s="2161" t="s">
        <v>546</v>
      </c>
      <c r="EB253" s="2162">
        <v>8414</v>
      </c>
      <c r="EC253" s="2163"/>
      <c r="ED253" s="2164">
        <v>8414</v>
      </c>
      <c r="EE253" s="2164"/>
      <c r="EF253" s="2163"/>
      <c r="EG253" s="2165">
        <v>0.90434221840068785</v>
      </c>
      <c r="EH253" s="2163"/>
      <c r="EI253" s="2166">
        <v>3150743</v>
      </c>
      <c r="EJ253" s="2164"/>
      <c r="EK253" s="2164">
        <v>2849350</v>
      </c>
      <c r="EL253" s="2164">
        <v>3150743</v>
      </c>
      <c r="EM253" s="2167">
        <v>0</v>
      </c>
      <c r="EN253" s="2167"/>
      <c r="EO253" s="2168"/>
    </row>
    <row r="254" spans="128:145">
      <c r="DX254" s="2159" t="s">
        <v>545</v>
      </c>
      <c r="DY254" s="2160" t="s">
        <v>266</v>
      </c>
      <c r="DZ254" s="2159" t="s">
        <v>8</v>
      </c>
      <c r="EA254" s="2161" t="s">
        <v>1526</v>
      </c>
      <c r="EB254" s="2162">
        <v>890</v>
      </c>
      <c r="EC254" s="2163"/>
      <c r="ED254" s="2164">
        <v>890</v>
      </c>
      <c r="EE254" s="2164">
        <v>9304</v>
      </c>
      <c r="EF254" s="2163"/>
      <c r="EG254" s="2165">
        <v>9.5657781599312125E-2</v>
      </c>
      <c r="EH254" s="2163"/>
      <c r="EI254" s="2166">
        <v>0</v>
      </c>
      <c r="EJ254" s="2164"/>
      <c r="EK254" s="2164">
        <v>301393</v>
      </c>
      <c r="EL254" s="2164"/>
      <c r="EM254" s="2167"/>
      <c r="EN254" s="2167"/>
      <c r="EO254" s="2168"/>
    </row>
    <row r="255" spans="128:145">
      <c r="DX255" s="2170" t="s">
        <v>547</v>
      </c>
      <c r="DY255" s="2171" t="s">
        <v>547</v>
      </c>
      <c r="DZ255" s="2170" t="s">
        <v>901</v>
      </c>
      <c r="EA255" s="2172" t="s">
        <v>548</v>
      </c>
      <c r="EB255" s="2162">
        <v>5819</v>
      </c>
      <c r="EC255" s="2173"/>
      <c r="ED255" s="2174">
        <v>5819</v>
      </c>
      <c r="EE255" s="2174">
        <v>5819</v>
      </c>
      <c r="EF255" s="2173"/>
      <c r="EG255" s="2175">
        <v>1</v>
      </c>
      <c r="EH255" s="2173"/>
      <c r="EI255" s="2166">
        <v>1999350</v>
      </c>
      <c r="EJ255" s="2174"/>
      <c r="EK255" s="2174">
        <v>1999350</v>
      </c>
      <c r="EL255" s="2176">
        <v>1999350</v>
      </c>
      <c r="EM255" s="2177">
        <v>0</v>
      </c>
      <c r="EN255" s="2177"/>
      <c r="EO255" s="2178"/>
    </row>
    <row r="256" spans="128:145">
      <c r="DX256" s="2159" t="s">
        <v>549</v>
      </c>
      <c r="DY256" s="2160" t="s">
        <v>549</v>
      </c>
      <c r="DZ256" s="2159" t="s">
        <v>901</v>
      </c>
      <c r="EA256" s="2161" t="s">
        <v>550</v>
      </c>
      <c r="EB256" s="2162">
        <v>7645</v>
      </c>
      <c r="EC256" s="2163"/>
      <c r="ED256" s="2164">
        <v>7645</v>
      </c>
      <c r="EE256" s="2164"/>
      <c r="EF256" s="2163"/>
      <c r="EG256" s="2165">
        <v>0.66565084893339133</v>
      </c>
      <c r="EH256" s="2163"/>
      <c r="EI256" s="2166">
        <v>3791630</v>
      </c>
      <c r="EJ256" s="2164"/>
      <c r="EK256" s="2164">
        <v>2523902</v>
      </c>
      <c r="EL256" s="2164">
        <v>3791630</v>
      </c>
      <c r="EM256" s="2167">
        <v>0</v>
      </c>
      <c r="EN256" s="2167"/>
      <c r="EO256" s="2168"/>
    </row>
    <row r="257" spans="128:145">
      <c r="DX257" s="2159" t="s">
        <v>549</v>
      </c>
      <c r="DY257" s="2160" t="s">
        <v>153</v>
      </c>
      <c r="DZ257" s="2159" t="s">
        <v>901</v>
      </c>
      <c r="EA257" s="2161" t="s">
        <v>154</v>
      </c>
      <c r="EB257" s="2162">
        <v>1192</v>
      </c>
      <c r="EC257" s="2163"/>
      <c r="ED257" s="2164">
        <v>1192</v>
      </c>
      <c r="EE257" s="2164"/>
      <c r="EF257" s="2163"/>
      <c r="EG257" s="2165">
        <v>0.10378754897692642</v>
      </c>
      <c r="EH257" s="2163"/>
      <c r="EI257" s="2166">
        <v>0</v>
      </c>
      <c r="EJ257" s="2164"/>
      <c r="EK257" s="2164">
        <v>393524</v>
      </c>
      <c r="EL257" s="2169"/>
      <c r="EM257" s="2167"/>
      <c r="EN257" s="2167"/>
      <c r="EO257" s="2168"/>
    </row>
    <row r="258" spans="128:145">
      <c r="DX258" s="2170" t="s">
        <v>549</v>
      </c>
      <c r="DY258" s="2171" t="s">
        <v>155</v>
      </c>
      <c r="DZ258" s="2170" t="s">
        <v>901</v>
      </c>
      <c r="EA258" s="2172" t="s">
        <v>156</v>
      </c>
      <c r="EB258" s="2191">
        <v>1638</v>
      </c>
      <c r="EC258" s="2173"/>
      <c r="ED258" s="2174">
        <v>1638</v>
      </c>
      <c r="EE258" s="2174"/>
      <c r="EF258" s="2173"/>
      <c r="EG258" s="2175">
        <v>0.14262080975185024</v>
      </c>
      <c r="EH258" s="2173"/>
      <c r="EI258" s="2192">
        <v>0</v>
      </c>
      <c r="EJ258" s="2174"/>
      <c r="EK258" s="2174">
        <v>540765</v>
      </c>
      <c r="EL258" s="2176"/>
      <c r="EM258" s="2177"/>
      <c r="EN258" s="2177"/>
      <c r="EO258" s="2178"/>
    </row>
    <row r="259" spans="128:145">
      <c r="DX259" s="2159" t="s">
        <v>549</v>
      </c>
      <c r="DY259" s="2160" t="s">
        <v>309</v>
      </c>
      <c r="DZ259" s="2159" t="s">
        <v>8</v>
      </c>
      <c r="EA259" s="2161" t="s">
        <v>1527</v>
      </c>
      <c r="EB259" s="2162">
        <v>1010</v>
      </c>
      <c r="EC259" s="2163"/>
      <c r="ED259" s="2164">
        <v>1010</v>
      </c>
      <c r="EE259" s="2164">
        <v>11485</v>
      </c>
      <c r="EF259" s="2163"/>
      <c r="EG259" s="2165">
        <v>8.7940792337831961E-2</v>
      </c>
      <c r="EH259" s="2163"/>
      <c r="EI259" s="2166">
        <v>0</v>
      </c>
      <c r="EJ259" s="2164"/>
      <c r="EK259" s="2164">
        <v>333439</v>
      </c>
      <c r="EL259" s="2164"/>
      <c r="EM259" s="2167"/>
      <c r="EN259" s="2167"/>
      <c r="EO259" s="2168"/>
    </row>
    <row r="260" spans="128:145">
      <c r="DX260" s="2159" t="s">
        <v>551</v>
      </c>
      <c r="DY260" s="2160" t="s">
        <v>551</v>
      </c>
      <c r="DZ260" s="2159" t="s">
        <v>901</v>
      </c>
      <c r="EA260" s="2161" t="s">
        <v>552</v>
      </c>
      <c r="EB260" s="2162">
        <v>1960</v>
      </c>
      <c r="EC260" s="2163"/>
      <c r="ED260" s="2164">
        <v>1960</v>
      </c>
      <c r="EE260" s="2164"/>
      <c r="EF260" s="2163"/>
      <c r="EG260" s="2165">
        <v>0.90073529411764708</v>
      </c>
      <c r="EH260" s="2163"/>
      <c r="EI260" s="2166">
        <v>184658</v>
      </c>
      <c r="EJ260" s="2164"/>
      <c r="EK260" s="2164">
        <v>166328</v>
      </c>
      <c r="EL260" s="2169">
        <v>184658</v>
      </c>
      <c r="EM260" s="2167">
        <v>0</v>
      </c>
      <c r="EN260" s="2167"/>
      <c r="EO260" s="2168"/>
    </row>
    <row r="261" spans="128:145">
      <c r="DX261" s="2159" t="s">
        <v>551</v>
      </c>
      <c r="DY261" s="2160" t="s">
        <v>679</v>
      </c>
      <c r="DZ261" s="2159" t="s">
        <v>8</v>
      </c>
      <c r="EA261" s="2161" t="s">
        <v>1528</v>
      </c>
      <c r="EB261" s="2162">
        <v>216</v>
      </c>
      <c r="EC261" s="2163"/>
      <c r="ED261" s="2164">
        <v>216</v>
      </c>
      <c r="EE261" s="2164">
        <v>2176</v>
      </c>
      <c r="EF261" s="2163"/>
      <c r="EG261" s="2165">
        <v>9.9264705882352935E-2</v>
      </c>
      <c r="EH261" s="2163"/>
      <c r="EI261" s="2166">
        <v>0</v>
      </c>
      <c r="EJ261" s="2164"/>
      <c r="EK261" s="2164">
        <v>18330</v>
      </c>
      <c r="EL261" s="2169"/>
      <c r="EM261" s="2167"/>
      <c r="EN261" s="2167"/>
      <c r="EO261" s="2168"/>
    </row>
    <row r="262" spans="128:145">
      <c r="DX262" s="2159" t="s">
        <v>553</v>
      </c>
      <c r="DY262" s="2160" t="s">
        <v>553</v>
      </c>
      <c r="DZ262" s="2159" t="s">
        <v>901</v>
      </c>
      <c r="EA262" s="2161" t="s">
        <v>554</v>
      </c>
      <c r="EB262" s="2162">
        <v>3346</v>
      </c>
      <c r="EC262" s="2163"/>
      <c r="ED262" s="2164">
        <v>3346</v>
      </c>
      <c r="EE262" s="2164"/>
      <c r="EF262" s="2163"/>
      <c r="EG262" s="2165">
        <v>0.88145416227608009</v>
      </c>
      <c r="EH262" s="2163"/>
      <c r="EI262" s="2166">
        <v>0</v>
      </c>
      <c r="EJ262" s="2164"/>
      <c r="EK262" s="2164">
        <v>0</v>
      </c>
      <c r="EL262" s="2169"/>
      <c r="EM262" s="2167"/>
      <c r="EN262" s="2167"/>
      <c r="EO262" s="2168"/>
    </row>
    <row r="263" spans="128:145">
      <c r="DX263" s="2159" t="s">
        <v>553</v>
      </c>
      <c r="DY263" s="2160" t="s">
        <v>158</v>
      </c>
      <c r="DZ263" s="2159" t="s">
        <v>8</v>
      </c>
      <c r="EA263" s="2161" t="s">
        <v>159</v>
      </c>
      <c r="EB263" s="2162">
        <v>450</v>
      </c>
      <c r="EC263" s="2163"/>
      <c r="ED263" s="2164">
        <v>450</v>
      </c>
      <c r="EE263" s="2164">
        <v>3796</v>
      </c>
      <c r="EF263" s="2163"/>
      <c r="EG263" s="2165">
        <v>0.11854583772391991</v>
      </c>
      <c r="EH263" s="2163"/>
      <c r="EI263" s="2166">
        <v>0</v>
      </c>
      <c r="EJ263" s="2164"/>
      <c r="EK263" s="2164">
        <v>0</v>
      </c>
      <c r="EL263" s="2169"/>
      <c r="EM263" s="2167"/>
      <c r="EN263" s="2167"/>
      <c r="EO263" s="2168"/>
    </row>
    <row r="264" spans="128:145">
      <c r="DX264" s="2159" t="s">
        <v>555</v>
      </c>
      <c r="DY264" s="2160" t="s">
        <v>555</v>
      </c>
      <c r="DZ264" s="2159" t="s">
        <v>901</v>
      </c>
      <c r="EA264" s="2161" t="s">
        <v>556</v>
      </c>
      <c r="EB264" s="2162">
        <v>670</v>
      </c>
      <c r="EC264" s="2163"/>
      <c r="ED264" s="2164">
        <v>670</v>
      </c>
      <c r="EE264" s="2164">
        <v>670</v>
      </c>
      <c r="EF264" s="2163"/>
      <c r="EG264" s="2165">
        <v>1</v>
      </c>
      <c r="EH264" s="2163"/>
      <c r="EI264" s="2166">
        <v>361097</v>
      </c>
      <c r="EJ264" s="2164"/>
      <c r="EK264" s="2164">
        <v>361097</v>
      </c>
      <c r="EL264" s="2169">
        <v>361097</v>
      </c>
      <c r="EM264" s="2167">
        <v>0</v>
      </c>
      <c r="EN264" s="2167"/>
      <c r="EO264" s="2168"/>
    </row>
    <row r="265" spans="128:145">
      <c r="DX265" s="2159" t="s">
        <v>557</v>
      </c>
      <c r="DY265" s="2160" t="s">
        <v>557</v>
      </c>
      <c r="DZ265" s="2159" t="s">
        <v>901</v>
      </c>
      <c r="EA265" s="2161" t="s">
        <v>558</v>
      </c>
      <c r="EB265" s="2162">
        <v>41320</v>
      </c>
      <c r="EC265" s="2163"/>
      <c r="ED265" s="2164">
        <v>41320</v>
      </c>
      <c r="EE265" s="2164"/>
      <c r="EF265" s="2163"/>
      <c r="EG265" s="2165">
        <v>0.91584103552984464</v>
      </c>
      <c r="EH265" s="2163"/>
      <c r="EI265" s="2166">
        <v>0</v>
      </c>
      <c r="EJ265" s="2164"/>
      <c r="EK265" s="2164">
        <v>0</v>
      </c>
      <c r="EL265" s="2169"/>
      <c r="EM265" s="2167"/>
      <c r="EN265" s="2167"/>
      <c r="EO265" s="2168"/>
    </row>
    <row r="266" spans="128:145">
      <c r="DX266" s="2159" t="s">
        <v>557</v>
      </c>
      <c r="DY266" s="2160" t="s">
        <v>160</v>
      </c>
      <c r="DZ266" s="2159" t="s">
        <v>8</v>
      </c>
      <c r="EA266" s="2161" t="s">
        <v>161</v>
      </c>
      <c r="EB266" s="2162">
        <v>2200</v>
      </c>
      <c r="EC266" s="2163"/>
      <c r="ED266" s="2164">
        <v>2200</v>
      </c>
      <c r="EE266" s="2164"/>
      <c r="EF266" s="2163"/>
      <c r="EG266" s="2165">
        <v>4.8762107409623869E-2</v>
      </c>
      <c r="EH266" s="2163"/>
      <c r="EI266" s="2166">
        <v>0</v>
      </c>
      <c r="EJ266" s="2164"/>
      <c r="EK266" s="2164">
        <v>0</v>
      </c>
      <c r="EL266" s="2169"/>
      <c r="EM266" s="2167"/>
      <c r="EN266" s="2167"/>
      <c r="EO266" s="2168"/>
    </row>
    <row r="267" spans="128:145">
      <c r="DX267" s="2159" t="s">
        <v>557</v>
      </c>
      <c r="DY267" s="2160" t="s">
        <v>1331</v>
      </c>
      <c r="DZ267" s="2159" t="s">
        <v>8</v>
      </c>
      <c r="EA267" s="2161" t="s">
        <v>1330</v>
      </c>
      <c r="EB267" s="2162">
        <v>613</v>
      </c>
      <c r="EC267" s="2163"/>
      <c r="ED267" s="2164">
        <v>613</v>
      </c>
      <c r="EE267" s="2164"/>
      <c r="EF267" s="2163"/>
      <c r="EG267" s="2165">
        <v>1.3586896291863378E-2</v>
      </c>
      <c r="EH267" s="2163"/>
      <c r="EI267" s="2166">
        <v>0</v>
      </c>
      <c r="EJ267" s="2164"/>
      <c r="EK267" s="2164">
        <v>0</v>
      </c>
      <c r="EL267" s="2169"/>
      <c r="EM267" s="2167"/>
      <c r="EN267" s="2167"/>
      <c r="EO267" s="2168"/>
    </row>
    <row r="268" spans="128:145">
      <c r="DX268" s="2159" t="s">
        <v>557</v>
      </c>
      <c r="DY268" s="2160" t="s">
        <v>1333</v>
      </c>
      <c r="DZ268" s="2159" t="s">
        <v>8</v>
      </c>
      <c r="EA268" s="2161" t="s">
        <v>1529</v>
      </c>
      <c r="EB268" s="2162">
        <v>984</v>
      </c>
      <c r="EC268" s="2163"/>
      <c r="ED268" s="2164">
        <v>984</v>
      </c>
      <c r="EE268" s="2164">
        <v>45117</v>
      </c>
      <c r="EF268" s="2163"/>
      <c r="EG268" s="2165">
        <v>2.1809960768668129E-2</v>
      </c>
      <c r="EH268" s="2163"/>
      <c r="EI268" s="2166">
        <v>0</v>
      </c>
      <c r="EJ268" s="2164"/>
      <c r="EK268" s="2164">
        <v>0</v>
      </c>
      <c r="EL268" s="2169"/>
      <c r="EM268" s="2167"/>
      <c r="EN268" s="2167"/>
      <c r="EO268" s="2168"/>
    </row>
    <row r="269" spans="128:145">
      <c r="DX269" s="2159" t="s">
        <v>559</v>
      </c>
      <c r="DY269" s="2160" t="s">
        <v>559</v>
      </c>
      <c r="DZ269" s="2159" t="s">
        <v>901</v>
      </c>
      <c r="EA269" s="2161" t="s">
        <v>560</v>
      </c>
      <c r="EB269" s="2162">
        <v>5539</v>
      </c>
      <c r="EC269" s="2163"/>
      <c r="ED269" s="2164">
        <v>5539</v>
      </c>
      <c r="EE269" s="2164"/>
      <c r="EF269" s="2163"/>
      <c r="EG269" s="2165">
        <v>0.70876519513755598</v>
      </c>
      <c r="EH269" s="2163"/>
      <c r="EI269" s="2166">
        <v>5102961</v>
      </c>
      <c r="EJ269" s="2164"/>
      <c r="EK269" s="2164">
        <v>3616801</v>
      </c>
      <c r="EL269" s="2169">
        <v>5102961</v>
      </c>
      <c r="EM269" s="2167"/>
      <c r="EN269" s="2167"/>
      <c r="EO269" s="2168"/>
    </row>
    <row r="270" spans="128:145">
      <c r="DX270" s="2159" t="s">
        <v>559</v>
      </c>
      <c r="DY270" s="2160" t="s">
        <v>162</v>
      </c>
      <c r="DZ270" s="2159" t="s">
        <v>8</v>
      </c>
      <c r="EA270" s="2161" t="s">
        <v>163</v>
      </c>
      <c r="EB270" s="2162">
        <v>950</v>
      </c>
      <c r="EC270" s="2163"/>
      <c r="ED270" s="2164">
        <v>950</v>
      </c>
      <c r="EE270" s="2164"/>
      <c r="EF270" s="2163"/>
      <c r="EG270" s="2165">
        <v>0.12156110044785669</v>
      </c>
      <c r="EH270" s="2163"/>
      <c r="EI270" s="2166">
        <v>0</v>
      </c>
      <c r="EJ270" s="2164"/>
      <c r="EK270" s="2164">
        <v>620322</v>
      </c>
      <c r="EL270" s="2169"/>
      <c r="EM270" s="2167"/>
      <c r="EN270" s="2167"/>
      <c r="EO270" s="2168"/>
    </row>
    <row r="271" spans="128:145">
      <c r="DX271" s="2189" t="s">
        <v>559</v>
      </c>
      <c r="DY271" s="2160" t="s">
        <v>600</v>
      </c>
      <c r="DZ271" s="2159" t="s">
        <v>8</v>
      </c>
      <c r="EA271" s="2161" t="s">
        <v>601</v>
      </c>
      <c r="EB271" s="2162">
        <v>1326</v>
      </c>
      <c r="EC271" s="2163"/>
      <c r="ED271" s="2164">
        <v>1326</v>
      </c>
      <c r="EE271" s="2164">
        <v>7815</v>
      </c>
      <c r="EF271" s="2163"/>
      <c r="EG271" s="2165">
        <v>0.16967370441458735</v>
      </c>
      <c r="EH271" s="2163"/>
      <c r="EI271" s="2166">
        <v>0</v>
      </c>
      <c r="EJ271" s="2164"/>
      <c r="EK271" s="2164">
        <v>865838</v>
      </c>
      <c r="EL271" s="2169"/>
      <c r="EM271" s="2167"/>
      <c r="EN271" s="2167"/>
      <c r="EO271" s="2168"/>
    </row>
    <row r="272" spans="128:145">
      <c r="DX272" s="2189" t="s">
        <v>561</v>
      </c>
      <c r="DY272" s="2160" t="s">
        <v>561</v>
      </c>
      <c r="DZ272" s="2159" t="s">
        <v>901</v>
      </c>
      <c r="EA272" s="2161" t="s">
        <v>636</v>
      </c>
      <c r="EB272" s="2162">
        <v>162743</v>
      </c>
      <c r="EC272" s="2163"/>
      <c r="ED272" s="2164">
        <v>162743</v>
      </c>
      <c r="EE272" s="2164"/>
      <c r="EF272" s="2163"/>
      <c r="EG272" s="2165">
        <v>0.90999217177365244</v>
      </c>
      <c r="EH272" s="2163"/>
      <c r="EI272" s="2166">
        <v>0</v>
      </c>
      <c r="EJ272" s="2164"/>
      <c r="EK272" s="2164">
        <v>0</v>
      </c>
      <c r="EL272" s="2169"/>
      <c r="EM272" s="2167"/>
      <c r="EN272" s="2167"/>
      <c r="EO272" s="2168"/>
    </row>
    <row r="273" spans="128:145">
      <c r="DX273" s="2189" t="s">
        <v>561</v>
      </c>
      <c r="DY273" s="2160" t="s">
        <v>164</v>
      </c>
      <c r="DZ273" s="2159" t="s">
        <v>8</v>
      </c>
      <c r="EA273" s="2161" t="s">
        <v>1530</v>
      </c>
      <c r="EB273" s="2162">
        <v>465</v>
      </c>
      <c r="EC273" s="2163"/>
      <c r="ED273" s="2164">
        <v>465</v>
      </c>
      <c r="EE273" s="2164"/>
      <c r="EF273" s="2163"/>
      <c r="EG273" s="2165">
        <v>2.6000894654439723E-3</v>
      </c>
      <c r="EH273" s="2163"/>
      <c r="EI273" s="2166">
        <v>0</v>
      </c>
      <c r="EJ273" s="2164"/>
      <c r="EK273" s="2164">
        <v>0</v>
      </c>
      <c r="EL273" s="2169"/>
      <c r="EM273" s="2167"/>
      <c r="EN273" s="2167"/>
      <c r="EO273" s="2168"/>
    </row>
    <row r="274" spans="128:145">
      <c r="DX274" s="2189" t="s">
        <v>561</v>
      </c>
      <c r="DY274" s="2160" t="s">
        <v>166</v>
      </c>
      <c r="DZ274" s="2159" t="s">
        <v>8</v>
      </c>
      <c r="EA274" s="2161" t="s">
        <v>167</v>
      </c>
      <c r="EB274" s="2162">
        <v>408</v>
      </c>
      <c r="EC274" s="2163"/>
      <c r="ED274" s="2164">
        <v>408</v>
      </c>
      <c r="EE274" s="2164"/>
      <c r="EF274" s="2163"/>
      <c r="EG274" s="2165">
        <v>2.2813688212927757E-3</v>
      </c>
      <c r="EH274" s="2163"/>
      <c r="EI274" s="2166">
        <v>0</v>
      </c>
      <c r="EJ274" s="2164"/>
      <c r="EK274" s="2164">
        <v>0</v>
      </c>
      <c r="EL274" s="2169"/>
      <c r="EM274" s="2167"/>
      <c r="EN274" s="2167"/>
      <c r="EO274" s="2168"/>
    </row>
    <row r="275" spans="128:145">
      <c r="DX275" s="2189" t="s">
        <v>561</v>
      </c>
      <c r="DY275" s="2160" t="s">
        <v>168</v>
      </c>
      <c r="DZ275" s="2159" t="s">
        <v>8</v>
      </c>
      <c r="EA275" s="2161" t="s">
        <v>169</v>
      </c>
      <c r="EB275" s="2162">
        <v>650</v>
      </c>
      <c r="EC275" s="2163"/>
      <c r="ED275" s="2164">
        <v>650</v>
      </c>
      <c r="EE275" s="2164"/>
      <c r="EF275" s="2163"/>
      <c r="EG275" s="2165">
        <v>3.6345336613732944E-3</v>
      </c>
      <c r="EH275" s="2163"/>
      <c r="EI275" s="2166">
        <v>0</v>
      </c>
      <c r="EJ275" s="2164"/>
      <c r="EK275" s="2164">
        <v>0</v>
      </c>
      <c r="EL275" s="2169"/>
      <c r="EM275" s="2167"/>
      <c r="EN275" s="2167"/>
      <c r="EO275" s="2168"/>
    </row>
    <row r="276" spans="128:145">
      <c r="DX276" s="2189" t="s">
        <v>561</v>
      </c>
      <c r="DY276" s="2160" t="s">
        <v>170</v>
      </c>
      <c r="DZ276" s="2159" t="s">
        <v>8</v>
      </c>
      <c r="EA276" s="2161" t="s">
        <v>171</v>
      </c>
      <c r="EB276" s="2162">
        <v>1800</v>
      </c>
      <c r="EC276" s="2163"/>
      <c r="ED276" s="2164">
        <v>1800</v>
      </c>
      <c r="EE276" s="2164"/>
      <c r="EF276" s="2163"/>
      <c r="EG276" s="2165">
        <v>1.0064862446879893E-2</v>
      </c>
      <c r="EH276" s="2163"/>
      <c r="EI276" s="2166">
        <v>0</v>
      </c>
      <c r="EJ276" s="2164"/>
      <c r="EK276" s="2164">
        <v>0</v>
      </c>
      <c r="EL276" s="2169"/>
      <c r="EM276" s="2167"/>
      <c r="EN276" s="2167"/>
      <c r="EO276" s="2168"/>
    </row>
    <row r="277" spans="128:145">
      <c r="DX277" s="2189" t="s">
        <v>561</v>
      </c>
      <c r="DY277" s="2160" t="s">
        <v>172</v>
      </c>
      <c r="DZ277" s="2159" t="s">
        <v>8</v>
      </c>
      <c r="EA277" s="2161" t="s">
        <v>173</v>
      </c>
      <c r="EB277" s="2162">
        <v>1300</v>
      </c>
      <c r="EC277" s="2163"/>
      <c r="ED277" s="2164">
        <v>1300</v>
      </c>
      <c r="EE277" s="2164"/>
      <c r="EF277" s="2163"/>
      <c r="EG277" s="2165">
        <v>7.2690673227465887E-3</v>
      </c>
      <c r="EH277" s="2163"/>
      <c r="EI277" s="2166">
        <v>0</v>
      </c>
      <c r="EJ277" s="2164"/>
      <c r="EK277" s="2164">
        <v>0</v>
      </c>
      <c r="EL277" s="2169"/>
      <c r="EM277" s="2167"/>
      <c r="EN277" s="2167"/>
      <c r="EO277" s="2168"/>
    </row>
    <row r="278" spans="128:145">
      <c r="DX278" s="2189" t="s">
        <v>561</v>
      </c>
      <c r="DY278" s="2160" t="s">
        <v>174</v>
      </c>
      <c r="DZ278" s="2159" t="s">
        <v>8</v>
      </c>
      <c r="EA278" s="2161" t="s">
        <v>1531</v>
      </c>
      <c r="EB278" s="2162">
        <v>575</v>
      </c>
      <c r="EC278" s="2163"/>
      <c r="ED278" s="2164">
        <v>575</v>
      </c>
      <c r="EE278" s="2164"/>
      <c r="EF278" s="2163"/>
      <c r="EG278" s="2165">
        <v>3.215164392753299E-3</v>
      </c>
      <c r="EH278" s="2163"/>
      <c r="EI278" s="2166">
        <v>0</v>
      </c>
      <c r="EJ278" s="2164"/>
      <c r="EK278" s="2164">
        <v>0</v>
      </c>
      <c r="EL278" s="2169"/>
      <c r="EM278" s="2167"/>
      <c r="EN278" s="2167"/>
      <c r="EO278" s="2168"/>
    </row>
    <row r="279" spans="128:145" ht="15">
      <c r="DX279" s="2189" t="s">
        <v>561</v>
      </c>
      <c r="DY279" s="2160" t="s">
        <v>176</v>
      </c>
      <c r="DZ279" s="2159" t="s">
        <v>8</v>
      </c>
      <c r="EA279" s="2224" t="s">
        <v>633</v>
      </c>
      <c r="EB279" s="2162">
        <v>695</v>
      </c>
      <c r="EC279" s="2163"/>
      <c r="ED279" s="2164">
        <v>695</v>
      </c>
      <c r="EE279" s="2164"/>
      <c r="EF279" s="2163"/>
      <c r="EG279" s="2165">
        <v>3.8861552225452917E-3</v>
      </c>
      <c r="EH279" s="2163"/>
      <c r="EI279" s="2166">
        <v>0</v>
      </c>
      <c r="EJ279" s="2164"/>
      <c r="EK279" s="2164">
        <v>0</v>
      </c>
      <c r="EL279" s="2169"/>
      <c r="EM279" s="2167"/>
      <c r="EN279" s="2167"/>
      <c r="EO279" s="2168"/>
    </row>
    <row r="280" spans="128:145">
      <c r="DX280" s="2214" t="s">
        <v>561</v>
      </c>
      <c r="DY280" s="2225" t="s">
        <v>177</v>
      </c>
      <c r="DZ280" s="2225" t="s">
        <v>8</v>
      </c>
      <c r="EA280" s="2225" t="s">
        <v>1532</v>
      </c>
      <c r="EB280" s="2162">
        <v>750</v>
      </c>
      <c r="EC280" s="2163"/>
      <c r="ED280" s="2164">
        <v>750</v>
      </c>
      <c r="EE280" s="2164"/>
      <c r="EF280" s="2163"/>
      <c r="EG280" s="2165">
        <v>4.1936926861999551E-3</v>
      </c>
      <c r="EH280" s="2163"/>
      <c r="EI280" s="2166">
        <v>0</v>
      </c>
      <c r="EJ280" s="2164"/>
      <c r="EK280" s="2164">
        <v>0</v>
      </c>
      <c r="EL280" s="2169"/>
      <c r="EM280" s="2167"/>
      <c r="EN280" s="2167"/>
      <c r="EO280" s="2168"/>
    </row>
    <row r="281" spans="128:145">
      <c r="DX281" s="2226" t="s">
        <v>561</v>
      </c>
      <c r="DY281" s="2227" t="s">
        <v>179</v>
      </c>
      <c r="DZ281" s="2227" t="s">
        <v>8</v>
      </c>
      <c r="EA281" s="2227" t="s">
        <v>180</v>
      </c>
      <c r="EB281" s="2191">
        <v>144</v>
      </c>
      <c r="EC281" s="2173"/>
      <c r="ED281" s="2174">
        <v>144</v>
      </c>
      <c r="EE281" s="2174"/>
      <c r="EF281" s="2173"/>
      <c r="EG281" s="2175">
        <v>8.0518899575039141E-4</v>
      </c>
      <c r="EH281" s="2173"/>
      <c r="EI281" s="2166">
        <v>0</v>
      </c>
      <c r="EJ281" s="2174"/>
      <c r="EK281" s="2174">
        <v>0</v>
      </c>
      <c r="EL281" s="2176"/>
      <c r="EM281" s="2177"/>
      <c r="EN281" s="2177"/>
      <c r="EO281" s="2178"/>
    </row>
    <row r="282" spans="128:145">
      <c r="DX282" s="2159" t="s">
        <v>561</v>
      </c>
      <c r="DY282" s="2160" t="s">
        <v>181</v>
      </c>
      <c r="DZ282" s="2159" t="s">
        <v>8</v>
      </c>
      <c r="EA282" s="2161" t="s">
        <v>1533</v>
      </c>
      <c r="EB282" s="2162">
        <v>840</v>
      </c>
      <c r="EC282" s="2163"/>
      <c r="ED282" s="2164">
        <v>840</v>
      </c>
      <c r="EE282" s="2164"/>
      <c r="EF282" s="2163"/>
      <c r="EG282" s="2165">
        <v>4.6969358085439498E-3</v>
      </c>
      <c r="EH282" s="2163"/>
      <c r="EI282" s="2166">
        <v>0</v>
      </c>
      <c r="EJ282" s="2164"/>
      <c r="EK282" s="2164">
        <v>0</v>
      </c>
      <c r="EL282" s="2164"/>
      <c r="EM282" s="2167"/>
      <c r="EN282" s="2167"/>
      <c r="EO282" s="2168"/>
    </row>
    <row r="283" spans="128:145">
      <c r="DX283" s="2170" t="s">
        <v>561</v>
      </c>
      <c r="DY283" s="2171" t="s">
        <v>268</v>
      </c>
      <c r="DZ283" s="2170" t="s">
        <v>8</v>
      </c>
      <c r="EA283" s="2172" t="s">
        <v>269</v>
      </c>
      <c r="EB283" s="2162">
        <v>614</v>
      </c>
      <c r="EC283" s="2173"/>
      <c r="ED283" s="2174">
        <v>614</v>
      </c>
      <c r="EE283" s="2174"/>
      <c r="EF283" s="2173"/>
      <c r="EG283" s="2175">
        <v>3.4332364124356968E-3</v>
      </c>
      <c r="EH283" s="2173"/>
      <c r="EI283" s="2166">
        <v>0</v>
      </c>
      <c r="EJ283" s="2174"/>
      <c r="EK283" s="2174">
        <v>0</v>
      </c>
      <c r="EL283" s="2176"/>
      <c r="EM283" s="2177">
        <v>0</v>
      </c>
      <c r="EN283" s="2177"/>
      <c r="EO283" s="2178"/>
    </row>
    <row r="284" spans="128:145">
      <c r="DX284" s="2170" t="s">
        <v>561</v>
      </c>
      <c r="DY284" s="2171" t="s">
        <v>310</v>
      </c>
      <c r="DZ284" s="2170" t="s">
        <v>8</v>
      </c>
      <c r="EA284" s="2172" t="s">
        <v>311</v>
      </c>
      <c r="EB284" s="2162">
        <v>570</v>
      </c>
      <c r="EC284" s="2173"/>
      <c r="ED284" s="2174">
        <v>570</v>
      </c>
      <c r="EE284" s="2174"/>
      <c r="EF284" s="2173"/>
      <c r="EG284" s="2175">
        <v>3.187206441511966E-3</v>
      </c>
      <c r="EH284" s="2173"/>
      <c r="EI284" s="2166">
        <v>0</v>
      </c>
      <c r="EJ284" s="2174"/>
      <c r="EK284" s="2174">
        <v>0</v>
      </c>
      <c r="EL284" s="2174"/>
      <c r="EM284" s="2177"/>
      <c r="EN284" s="2177"/>
      <c r="EO284" s="2178"/>
    </row>
    <row r="285" spans="128:145">
      <c r="DX285" s="2159" t="s">
        <v>561</v>
      </c>
      <c r="DY285" s="2160" t="s">
        <v>1015</v>
      </c>
      <c r="DZ285" s="2159" t="s">
        <v>8</v>
      </c>
      <c r="EA285" s="2161" t="s">
        <v>1534</v>
      </c>
      <c r="EB285" s="2162">
        <v>1086</v>
      </c>
      <c r="EC285" s="2163"/>
      <c r="ED285" s="2164">
        <v>1086</v>
      </c>
      <c r="EE285" s="2164"/>
      <c r="EF285" s="2163"/>
      <c r="EG285" s="2165">
        <v>6.0724670096175349E-3</v>
      </c>
      <c r="EH285" s="2163"/>
      <c r="EI285" s="2166">
        <v>0</v>
      </c>
      <c r="EJ285" s="2164"/>
      <c r="EK285" s="2164">
        <v>0</v>
      </c>
      <c r="EL285" s="2164"/>
      <c r="EM285" s="2167">
        <v>0</v>
      </c>
      <c r="EN285" s="2167"/>
      <c r="EO285" s="2168"/>
    </row>
    <row r="286" spans="128:145">
      <c r="DX286" s="2190" t="s">
        <v>561</v>
      </c>
      <c r="DY286" s="2228" t="s">
        <v>1138</v>
      </c>
      <c r="DZ286" s="2229" t="s">
        <v>8</v>
      </c>
      <c r="EA286" s="2229" t="s">
        <v>1535</v>
      </c>
      <c r="EB286" s="2162">
        <v>416</v>
      </c>
      <c r="EC286" s="2173"/>
      <c r="ED286" s="2174">
        <v>416</v>
      </c>
      <c r="EE286" s="2174"/>
      <c r="EF286" s="2173"/>
      <c r="EG286" s="2175">
        <v>2.3261015432789085E-3</v>
      </c>
      <c r="EH286" s="2173"/>
      <c r="EI286" s="2166">
        <v>0</v>
      </c>
      <c r="EJ286" s="2174"/>
      <c r="EK286" s="2174">
        <v>0</v>
      </c>
      <c r="EL286" s="2174"/>
      <c r="EM286" s="2177">
        <v>0</v>
      </c>
      <c r="EN286" s="2177"/>
      <c r="EO286" s="2178"/>
    </row>
    <row r="287" spans="128:145">
      <c r="DX287" s="2159" t="s">
        <v>561</v>
      </c>
      <c r="DY287" s="2160" t="s">
        <v>1201</v>
      </c>
      <c r="DZ287" s="2159" t="s">
        <v>8</v>
      </c>
      <c r="EA287" s="2161" t="s">
        <v>1536</v>
      </c>
      <c r="EB287" s="2162">
        <v>904</v>
      </c>
      <c r="EC287" s="2163"/>
      <c r="ED287" s="2164">
        <v>904</v>
      </c>
      <c r="EE287" s="2164"/>
      <c r="EF287" s="2163"/>
      <c r="EG287" s="2165">
        <v>5.054797584433013E-3</v>
      </c>
      <c r="EH287" s="2163"/>
      <c r="EI287" s="2166">
        <v>0</v>
      </c>
      <c r="EJ287" s="2164"/>
      <c r="EK287" s="2164">
        <v>0</v>
      </c>
      <c r="EL287" s="2164"/>
      <c r="EM287" s="2167"/>
      <c r="EN287" s="2167"/>
      <c r="EO287" s="2168"/>
    </row>
    <row r="288" spans="128:145">
      <c r="DX288" s="2189" t="s">
        <v>561</v>
      </c>
      <c r="DY288" s="2160" t="s">
        <v>1203</v>
      </c>
      <c r="DZ288" s="2159" t="s">
        <v>8</v>
      </c>
      <c r="EA288" s="2161" t="s">
        <v>1204</v>
      </c>
      <c r="EB288" s="2162">
        <v>950</v>
      </c>
      <c r="EC288" s="2163"/>
      <c r="ED288" s="2164">
        <v>950</v>
      </c>
      <c r="EE288" s="2164"/>
      <c r="EF288" s="2163"/>
      <c r="EG288" s="2165">
        <v>5.3120107358532766E-3</v>
      </c>
      <c r="EH288" s="2163"/>
      <c r="EI288" s="2166">
        <v>0</v>
      </c>
      <c r="EJ288" s="2164"/>
      <c r="EK288" s="2164">
        <v>0</v>
      </c>
      <c r="EL288" s="2169"/>
      <c r="EM288" s="2167">
        <v>0</v>
      </c>
      <c r="EN288" s="2167"/>
      <c r="EO288" s="2168"/>
    </row>
    <row r="289" spans="128:145">
      <c r="DX289" s="2170" t="s">
        <v>561</v>
      </c>
      <c r="DY289" s="2171" t="s">
        <v>1207</v>
      </c>
      <c r="DZ289" s="2170" t="s">
        <v>8</v>
      </c>
      <c r="EA289" s="2172" t="s">
        <v>1537</v>
      </c>
      <c r="EB289" s="2162">
        <v>760</v>
      </c>
      <c r="EC289" s="2173"/>
      <c r="ED289" s="2174">
        <v>760</v>
      </c>
      <c r="EE289" s="2174"/>
      <c r="EF289" s="2173"/>
      <c r="EG289" s="2175">
        <v>4.2496085886826211E-3</v>
      </c>
      <c r="EH289" s="2173"/>
      <c r="EI289" s="2166">
        <v>0</v>
      </c>
      <c r="EJ289" s="2174"/>
      <c r="EK289" s="2174">
        <v>0</v>
      </c>
      <c r="EL289" s="2176"/>
      <c r="EM289" s="2177"/>
      <c r="EN289" s="2177"/>
      <c r="EO289" s="2178"/>
    </row>
    <row r="290" spans="128:145">
      <c r="DX290" s="2159" t="s">
        <v>561</v>
      </c>
      <c r="DY290" s="2160" t="s">
        <v>1259</v>
      </c>
      <c r="DZ290" s="2159" t="s">
        <v>8</v>
      </c>
      <c r="EA290" s="2161" t="s">
        <v>1538</v>
      </c>
      <c r="EB290" s="2162">
        <v>460</v>
      </c>
      <c r="EC290" s="2163"/>
      <c r="ED290" s="2164">
        <v>460</v>
      </c>
      <c r="EE290" s="2164"/>
      <c r="EF290" s="2163"/>
      <c r="EG290" s="2165">
        <v>2.5721315142026393E-3</v>
      </c>
      <c r="EH290" s="2163"/>
      <c r="EI290" s="2166">
        <v>0</v>
      </c>
      <c r="EJ290" s="2164"/>
      <c r="EK290" s="2164">
        <v>0</v>
      </c>
      <c r="EL290" s="2164"/>
      <c r="EM290" s="2167"/>
      <c r="EN290" s="2167"/>
      <c r="EO290" s="2168"/>
    </row>
    <row r="291" spans="128:145">
      <c r="DX291" s="2170" t="s">
        <v>561</v>
      </c>
      <c r="DY291" s="2171" t="s">
        <v>1334</v>
      </c>
      <c r="DZ291" s="2170" t="s">
        <v>8</v>
      </c>
      <c r="EA291" s="2172" t="s">
        <v>1335</v>
      </c>
      <c r="EB291" s="2162">
        <v>215</v>
      </c>
      <c r="EC291" s="2173"/>
      <c r="ED291" s="2174">
        <v>215</v>
      </c>
      <c r="EE291" s="2174"/>
      <c r="EF291" s="2173"/>
      <c r="EG291" s="2175">
        <v>1.2021919033773205E-3</v>
      </c>
      <c r="EH291" s="2173"/>
      <c r="EI291" s="2166">
        <v>0</v>
      </c>
      <c r="EJ291" s="2174"/>
      <c r="EK291" s="2174">
        <v>0</v>
      </c>
      <c r="EL291" s="2176"/>
      <c r="EM291" s="2177">
        <v>0</v>
      </c>
      <c r="EN291" s="2177"/>
      <c r="EO291" s="2178"/>
    </row>
    <row r="292" spans="128:145">
      <c r="DX292" s="2159" t="s">
        <v>561</v>
      </c>
      <c r="DY292" s="2160" t="s">
        <v>1379</v>
      </c>
      <c r="DZ292" s="2159" t="s">
        <v>8</v>
      </c>
      <c r="EA292" s="2161" t="s">
        <v>1380</v>
      </c>
      <c r="EB292" s="2162">
        <v>816</v>
      </c>
      <c r="EC292" s="2163"/>
      <c r="ED292" s="2164">
        <v>816</v>
      </c>
      <c r="EE292" s="2164"/>
      <c r="EF292" s="2163"/>
      <c r="EG292" s="2165">
        <v>4.5627376425855515E-3</v>
      </c>
      <c r="EH292" s="2163"/>
      <c r="EI292" s="2166">
        <v>0</v>
      </c>
      <c r="EJ292" s="2164"/>
      <c r="EK292" s="2198">
        <v>0</v>
      </c>
      <c r="EL292" s="2164"/>
      <c r="EM292" s="2167"/>
      <c r="EN292" s="2167"/>
      <c r="EO292" s="2168"/>
    </row>
    <row r="293" spans="128:145">
      <c r="DX293" s="2189" t="s">
        <v>561</v>
      </c>
      <c r="DY293" s="2160" t="s">
        <v>1381</v>
      </c>
      <c r="DZ293" s="2159" t="s">
        <v>8</v>
      </c>
      <c r="EA293" s="2161" t="s">
        <v>1539</v>
      </c>
      <c r="EB293" s="2162">
        <v>731</v>
      </c>
      <c r="EC293" s="2163"/>
      <c r="ED293" s="2164">
        <v>731</v>
      </c>
      <c r="EE293" s="2164"/>
      <c r="EF293" s="2163"/>
      <c r="EG293" s="2165">
        <v>4.0874524714828902E-3</v>
      </c>
      <c r="EH293" s="2163"/>
      <c r="EI293" s="2166">
        <v>0</v>
      </c>
      <c r="EJ293" s="2164"/>
      <c r="EK293" s="2164">
        <v>0</v>
      </c>
      <c r="EL293" s="2169"/>
      <c r="EM293" s="2167">
        <v>0</v>
      </c>
      <c r="EN293" s="2167"/>
      <c r="EO293" s="2168"/>
    </row>
    <row r="294" spans="128:145">
      <c r="DX294" s="2159" t="s">
        <v>561</v>
      </c>
      <c r="DY294" s="2160" t="s">
        <v>1540</v>
      </c>
      <c r="DZ294" s="2159" t="s">
        <v>8</v>
      </c>
      <c r="EA294" s="2161" t="s">
        <v>1541</v>
      </c>
      <c r="EB294" s="2162">
        <v>697</v>
      </c>
      <c r="EC294" s="2163"/>
      <c r="ED294" s="2164">
        <v>697</v>
      </c>
      <c r="EE294" s="2164"/>
      <c r="EF294" s="2163"/>
      <c r="EG294" s="2165">
        <v>3.8973384030418249E-3</v>
      </c>
      <c r="EH294" s="2163"/>
      <c r="EI294" s="2166">
        <v>0</v>
      </c>
      <c r="EJ294" s="2164"/>
      <c r="EK294" s="2164">
        <v>0</v>
      </c>
      <c r="EL294" s="2169"/>
      <c r="EM294" s="2167"/>
      <c r="EN294" s="2167"/>
      <c r="EO294" s="2168"/>
    </row>
    <row r="295" spans="128:145">
      <c r="DX295" s="2170" t="s">
        <v>561</v>
      </c>
      <c r="DY295" s="2171" t="s">
        <v>1542</v>
      </c>
      <c r="DZ295" s="2170" t="s">
        <v>8</v>
      </c>
      <c r="EA295" s="2172" t="s">
        <v>1543</v>
      </c>
      <c r="EB295" s="2162">
        <v>251</v>
      </c>
      <c r="EC295" s="2173"/>
      <c r="ED295" s="2174">
        <v>251</v>
      </c>
      <c r="EE295" s="2174">
        <v>178840</v>
      </c>
      <c r="EF295" s="2173"/>
      <c r="EG295" s="2175">
        <v>1.4034891523149184E-3</v>
      </c>
      <c r="EH295" s="2173"/>
      <c r="EI295" s="2166">
        <v>0</v>
      </c>
      <c r="EJ295" s="2174"/>
      <c r="EK295" s="2174">
        <v>0</v>
      </c>
      <c r="EL295" s="2174"/>
      <c r="EM295" s="2177"/>
      <c r="EN295" s="2177"/>
      <c r="EO295" s="2178"/>
    </row>
    <row r="296" spans="128:145">
      <c r="DX296" s="2159" t="s">
        <v>637</v>
      </c>
      <c r="DY296" s="2160" t="s">
        <v>637</v>
      </c>
      <c r="DZ296" s="2159" t="s">
        <v>901</v>
      </c>
      <c r="EA296" s="2161" t="s">
        <v>638</v>
      </c>
      <c r="EB296" s="2162">
        <v>1897</v>
      </c>
      <c r="EC296" s="2163"/>
      <c r="ED296" s="2164">
        <v>1897</v>
      </c>
      <c r="EE296" s="2164"/>
      <c r="EF296" s="2163"/>
      <c r="EG296" s="2165">
        <v>0.9258174719375305</v>
      </c>
      <c r="EH296" s="2163"/>
      <c r="EI296" s="2166">
        <v>126936</v>
      </c>
      <c r="EJ296" s="2164"/>
      <c r="EK296" s="2164">
        <v>117520</v>
      </c>
      <c r="EL296" s="2164">
        <v>126936</v>
      </c>
      <c r="EM296" s="2167">
        <v>0</v>
      </c>
      <c r="EN296" s="2167"/>
      <c r="EO296" s="2168"/>
    </row>
    <row r="297" spans="128:145" ht="13.5" thickBot="1">
      <c r="DX297" s="2193" t="s">
        <v>637</v>
      </c>
      <c r="DY297" s="2230" t="s">
        <v>185</v>
      </c>
      <c r="DZ297" s="2193" t="s">
        <v>8</v>
      </c>
      <c r="EA297" s="2168" t="s">
        <v>186</v>
      </c>
      <c r="EB297" s="2231">
        <v>152</v>
      </c>
      <c r="EC297" s="2232"/>
      <c r="ED297" s="2233">
        <v>152</v>
      </c>
      <c r="EE297" s="2233">
        <v>2049</v>
      </c>
      <c r="EF297" s="2231"/>
      <c r="EG297" s="2234">
        <v>7.4182528062469499E-2</v>
      </c>
      <c r="EH297" s="2231"/>
      <c r="EI297" s="2233">
        <v>0</v>
      </c>
      <c r="EJ297" s="2233"/>
      <c r="EK297" s="2210">
        <v>9416</v>
      </c>
      <c r="EL297" s="2210"/>
      <c r="EM297" s="2235"/>
      <c r="EN297" s="2167"/>
      <c r="EO297" s="2168"/>
    </row>
    <row r="298" spans="128:145" ht="13.5" thickTop="1">
      <c r="DX298" s="2193" t="s">
        <v>639</v>
      </c>
      <c r="DY298" s="2230" t="s">
        <v>639</v>
      </c>
      <c r="DZ298" s="2193" t="s">
        <v>901</v>
      </c>
      <c r="EA298" s="2168" t="s">
        <v>640</v>
      </c>
      <c r="EB298" s="2164">
        <v>1344</v>
      </c>
      <c r="EC298" s="2163"/>
      <c r="ED298" s="2163">
        <v>1344</v>
      </c>
      <c r="EE298" s="2164">
        <v>1344</v>
      </c>
      <c r="EF298" s="2163"/>
      <c r="EG298" s="2165">
        <v>1</v>
      </c>
      <c r="EH298" s="2163"/>
      <c r="EI298" s="2164">
        <v>482724</v>
      </c>
      <c r="EJ298" s="2164"/>
      <c r="EK298" s="2236">
        <v>482724</v>
      </c>
      <c r="EL298" s="2237">
        <v>482724</v>
      </c>
      <c r="EM298" s="2238">
        <v>0</v>
      </c>
      <c r="EN298" s="2167"/>
      <c r="EO298" s="2168"/>
    </row>
    <row r="299" spans="128:145">
      <c r="DX299" s="2193" t="s">
        <v>641</v>
      </c>
      <c r="DY299" s="2230" t="s">
        <v>641</v>
      </c>
      <c r="DZ299" s="2193" t="s">
        <v>901</v>
      </c>
      <c r="EA299" s="2168" t="s">
        <v>642</v>
      </c>
      <c r="EB299" s="2163">
        <v>4694</v>
      </c>
      <c r="EC299" s="2163"/>
      <c r="ED299" s="2163">
        <v>4694</v>
      </c>
      <c r="EE299" s="2163"/>
      <c r="EF299" s="2163"/>
      <c r="EG299" s="2163">
        <v>0.96109746109746108</v>
      </c>
      <c r="EH299" s="2163"/>
      <c r="EI299" s="2163">
        <v>0</v>
      </c>
      <c r="EJ299" s="2163"/>
      <c r="EK299" s="2239"/>
      <c r="EL299" s="2173"/>
      <c r="EM299" s="2240"/>
      <c r="EN299" s="2167"/>
      <c r="EO299" s="2168"/>
    </row>
    <row r="300" spans="128:145">
      <c r="DX300" s="2193" t="s">
        <v>641</v>
      </c>
      <c r="DY300" s="2230" t="s">
        <v>272</v>
      </c>
      <c r="DZ300" s="2193" t="s">
        <v>8</v>
      </c>
      <c r="EA300" s="2168" t="s">
        <v>273</v>
      </c>
      <c r="EB300" s="2164">
        <v>190</v>
      </c>
      <c r="EC300" s="2163"/>
      <c r="ED300" s="2163">
        <v>190</v>
      </c>
      <c r="EE300" s="2164">
        <v>4884</v>
      </c>
      <c r="EF300" s="2163"/>
      <c r="EG300" s="2165">
        <v>3.8902538902538905E-2</v>
      </c>
      <c r="EH300" s="2163"/>
      <c r="EI300" s="2164">
        <v>0</v>
      </c>
      <c r="EJ300" s="2164"/>
      <c r="EK300" s="2164"/>
      <c r="EL300" s="2169"/>
      <c r="EM300" s="2167"/>
      <c r="EN300" s="2167"/>
      <c r="EO300" s="2168"/>
    </row>
    <row r="301" spans="128:145">
      <c r="DX301" s="2193" t="s">
        <v>643</v>
      </c>
      <c r="DY301" s="2230" t="s">
        <v>643</v>
      </c>
      <c r="DZ301" s="2193" t="s">
        <v>901</v>
      </c>
      <c r="EA301" s="2168" t="s">
        <v>644</v>
      </c>
      <c r="EB301" s="2164">
        <v>18565</v>
      </c>
      <c r="EC301" s="2163"/>
      <c r="ED301" s="2163">
        <v>18565</v>
      </c>
      <c r="EE301" s="2164"/>
      <c r="EF301" s="2163"/>
      <c r="EG301" s="2165">
        <v>0.94478371501272262</v>
      </c>
      <c r="EH301" s="2163"/>
      <c r="EI301" s="2241">
        <v>6399942</v>
      </c>
      <c r="EJ301" s="2241"/>
      <c r="EK301" s="2242">
        <v>6046561</v>
      </c>
      <c r="EL301" s="2169">
        <v>6399942</v>
      </c>
      <c r="EM301" s="2167">
        <v>0</v>
      </c>
      <c r="EN301" s="2167"/>
      <c r="EO301" s="2168"/>
    </row>
    <row r="302" spans="128:145">
      <c r="DX302" s="2193" t="s">
        <v>643</v>
      </c>
      <c r="DY302" s="2230" t="s">
        <v>187</v>
      </c>
      <c r="DZ302" s="2193" t="s">
        <v>8</v>
      </c>
      <c r="EA302" s="2168" t="s">
        <v>188</v>
      </c>
      <c r="EB302" s="2164">
        <v>360</v>
      </c>
      <c r="EC302" s="2163"/>
      <c r="ED302" s="2163">
        <v>360</v>
      </c>
      <c r="EE302" s="2164"/>
      <c r="EF302" s="2163"/>
      <c r="EG302" s="2165">
        <v>1.8320610687022901E-2</v>
      </c>
      <c r="EH302" s="2163"/>
      <c r="EI302" s="2164">
        <v>0</v>
      </c>
      <c r="EJ302" s="2164"/>
      <c r="EK302" s="2243">
        <v>117251</v>
      </c>
      <c r="EL302" s="2169"/>
      <c r="EM302" s="2167"/>
      <c r="EN302" s="2167"/>
      <c r="EO302" s="2168"/>
    </row>
    <row r="303" spans="128:145">
      <c r="DX303" s="2193" t="s">
        <v>643</v>
      </c>
      <c r="DY303" s="2230" t="s">
        <v>1209</v>
      </c>
      <c r="DZ303" s="2193" t="s">
        <v>8</v>
      </c>
      <c r="EA303" s="2168" t="s">
        <v>1210</v>
      </c>
      <c r="EB303" s="2164">
        <v>725</v>
      </c>
      <c r="EC303" s="2163"/>
      <c r="ED303" s="2163">
        <v>725</v>
      </c>
      <c r="EE303" s="2164">
        <v>19650</v>
      </c>
      <c r="EF303" s="2163"/>
      <c r="EG303" s="2165">
        <v>3.689567430025445E-2</v>
      </c>
      <c r="EH303" s="2163"/>
      <c r="EI303" s="2164">
        <v>0</v>
      </c>
      <c r="EJ303" s="2164"/>
      <c r="EK303" s="2164">
        <v>236130</v>
      </c>
      <c r="EL303" s="2169"/>
      <c r="EM303" s="2167"/>
      <c r="EN303" s="2167"/>
      <c r="EO303" s="2188"/>
    </row>
    <row r="304" spans="128:145">
      <c r="DX304" s="2193" t="s">
        <v>645</v>
      </c>
      <c r="DY304" s="2230" t="s">
        <v>645</v>
      </c>
      <c r="DZ304" s="2193" t="s">
        <v>901</v>
      </c>
      <c r="EA304" s="2168" t="s">
        <v>646</v>
      </c>
      <c r="EB304" s="2164">
        <v>9086</v>
      </c>
      <c r="EC304" s="2163"/>
      <c r="ED304" s="2163">
        <v>9086</v>
      </c>
      <c r="EE304" s="2164"/>
      <c r="EF304" s="2163"/>
      <c r="EG304" s="2165">
        <v>0.97614954877524707</v>
      </c>
      <c r="EH304" s="2163"/>
      <c r="EI304" s="2164">
        <v>2861850</v>
      </c>
      <c r="EJ304" s="2164"/>
      <c r="EK304" s="2164">
        <v>2793594</v>
      </c>
      <c r="EL304" s="2169">
        <v>2861850</v>
      </c>
      <c r="EM304" s="2167">
        <v>0</v>
      </c>
      <c r="EN304" s="2167"/>
      <c r="EO304" s="2168"/>
    </row>
    <row r="305" spans="128:145" ht="13.5" thickBot="1">
      <c r="DX305" s="2193" t="s">
        <v>645</v>
      </c>
      <c r="DY305" s="2230" t="s">
        <v>189</v>
      </c>
      <c r="DZ305" s="2193" t="s">
        <v>8</v>
      </c>
      <c r="EA305" s="2168" t="s">
        <v>1544</v>
      </c>
      <c r="EB305" s="2244">
        <v>222</v>
      </c>
      <c r="EC305" s="2163"/>
      <c r="ED305" s="2163">
        <v>222</v>
      </c>
      <c r="EE305" s="2164">
        <v>9308</v>
      </c>
      <c r="EF305" s="2163"/>
      <c r="EG305" s="2165">
        <v>2.3850451224752902E-2</v>
      </c>
      <c r="EH305" s="2163"/>
      <c r="EI305" s="2241">
        <v>0</v>
      </c>
      <c r="EJ305" s="2241"/>
      <c r="EK305" s="2245">
        <v>68256</v>
      </c>
      <c r="EL305" s="2169"/>
      <c r="EM305" s="2167"/>
      <c r="EN305" s="2246"/>
      <c r="EO305" s="2188"/>
    </row>
    <row r="306" spans="128:145" ht="13.5" thickTop="1">
      <c r="DX306" s="2193" t="s">
        <v>647</v>
      </c>
      <c r="DY306" s="2230" t="s">
        <v>647</v>
      </c>
      <c r="DZ306" s="2193" t="s">
        <v>901</v>
      </c>
      <c r="EA306" s="2168" t="s">
        <v>648</v>
      </c>
      <c r="EB306" s="2164">
        <v>11162</v>
      </c>
      <c r="EC306" s="2163"/>
      <c r="ED306" s="2163">
        <v>11162</v>
      </c>
      <c r="EE306" s="2164"/>
      <c r="EF306" s="2163"/>
      <c r="EG306" s="2165">
        <v>0.83924812030075191</v>
      </c>
      <c r="EH306" s="2163"/>
      <c r="EI306" s="2164">
        <v>4342317</v>
      </c>
      <c r="EJ306" s="2164"/>
      <c r="EK306" s="2164">
        <v>3644281</v>
      </c>
      <c r="EL306" s="2169">
        <v>4342317</v>
      </c>
      <c r="EM306" s="2167">
        <v>0</v>
      </c>
      <c r="EN306" s="2167"/>
      <c r="EO306" s="2168"/>
    </row>
    <row r="307" spans="128:145">
      <c r="DX307" s="2193" t="s">
        <v>647</v>
      </c>
      <c r="DY307" s="2230" t="s">
        <v>191</v>
      </c>
      <c r="DZ307" s="2193" t="s">
        <v>8</v>
      </c>
      <c r="EA307" s="2168" t="s">
        <v>1545</v>
      </c>
      <c r="EB307" s="2164">
        <v>1228</v>
      </c>
      <c r="EC307" s="2163"/>
      <c r="ED307" s="2163">
        <v>1228</v>
      </c>
      <c r="EE307" s="2164"/>
      <c r="EF307" s="2163"/>
      <c r="EG307" s="2165">
        <v>9.2330827067669166E-2</v>
      </c>
      <c r="EH307" s="2163"/>
      <c r="EI307" s="2164">
        <v>0</v>
      </c>
      <c r="EJ307" s="2164"/>
      <c r="EK307" s="2164">
        <v>400930</v>
      </c>
      <c r="EL307" s="2169"/>
      <c r="EM307" s="2167"/>
      <c r="EN307" s="2167"/>
      <c r="EO307" s="2168"/>
    </row>
    <row r="308" spans="128:145">
      <c r="DX308" s="2193" t="s">
        <v>647</v>
      </c>
      <c r="DY308" s="2230" t="s">
        <v>1211</v>
      </c>
      <c r="DZ308" s="2193" t="s">
        <v>8</v>
      </c>
      <c r="EA308" s="2168" t="s">
        <v>1546</v>
      </c>
      <c r="EB308" s="2164">
        <v>910</v>
      </c>
      <c r="EC308" s="2163"/>
      <c r="ED308" s="2163">
        <v>910</v>
      </c>
      <c r="EE308" s="2164">
        <v>13300</v>
      </c>
      <c r="EF308" s="2163"/>
      <c r="EG308" s="2247">
        <v>6.8421052631578952E-2</v>
      </c>
      <c r="EH308" s="2248"/>
      <c r="EI308" s="2249">
        <v>0</v>
      </c>
      <c r="EJ308" s="2250"/>
      <c r="EK308" s="2241">
        <v>297106</v>
      </c>
      <c r="EL308" s="2169"/>
      <c r="EM308" s="2167"/>
      <c r="EN308" s="2167"/>
      <c r="EO308" s="2168"/>
    </row>
    <row r="309" spans="128:145">
      <c r="DX309" s="2193" t="s">
        <v>649</v>
      </c>
      <c r="DY309" s="2230" t="s">
        <v>649</v>
      </c>
      <c r="DZ309" s="2193" t="s">
        <v>901</v>
      </c>
      <c r="EA309" s="2168" t="s">
        <v>650</v>
      </c>
      <c r="EB309" s="2164">
        <v>5182</v>
      </c>
      <c r="EC309" s="2163"/>
      <c r="ED309" s="2163">
        <v>5182</v>
      </c>
      <c r="EE309" s="2164">
        <v>5182</v>
      </c>
      <c r="EF309" s="2163"/>
      <c r="EG309" s="2165">
        <v>1</v>
      </c>
      <c r="EH309" s="2163"/>
      <c r="EI309" s="2169">
        <v>1694597</v>
      </c>
      <c r="EJ309" s="2193"/>
      <c r="EK309" s="2163">
        <v>1694597</v>
      </c>
      <c r="EL309" s="2169">
        <v>1694597</v>
      </c>
      <c r="EM309" s="2167">
        <v>0</v>
      </c>
      <c r="EN309" s="2167"/>
      <c r="EO309" s="2168"/>
    </row>
    <row r="310" spans="128:145">
      <c r="DX310" s="2269" t="s">
        <v>651</v>
      </c>
      <c r="DY310" s="2269" t="s">
        <v>651</v>
      </c>
      <c r="DZ310" s="2269" t="s">
        <v>901</v>
      </c>
      <c r="EA310" s="933" t="s">
        <v>652</v>
      </c>
      <c r="EB310" s="933">
        <v>2127</v>
      </c>
      <c r="ED310" s="933">
        <v>2127</v>
      </c>
      <c r="EE310" s="933">
        <v>2127</v>
      </c>
      <c r="EG310" s="933">
        <v>1</v>
      </c>
      <c r="EI310" s="933">
        <v>0</v>
      </c>
    </row>
    <row r="311" spans="128:145">
      <c r="EB311" s="933">
        <v>1555384</v>
      </c>
      <c r="EC311" s="933">
        <v>0</v>
      </c>
      <c r="ED311" s="933">
        <v>1555384</v>
      </c>
      <c r="EE311" s="933">
        <v>1555384</v>
      </c>
      <c r="EI311" s="933">
        <v>244278212</v>
      </c>
      <c r="EK311" s="933">
        <v>244174823</v>
      </c>
      <c r="EL311" s="933">
        <v>244174823</v>
      </c>
      <c r="EM311" s="933">
        <v>0</v>
      </c>
    </row>
    <row r="312" spans="128:145">
      <c r="EI312" s="933">
        <v>243896299</v>
      </c>
    </row>
    <row r="315" spans="128:145">
      <c r="EI315" s="933" t="s">
        <v>802</v>
      </c>
      <c r="EK315" s="933">
        <v>237876223</v>
      </c>
    </row>
    <row r="316" spans="128:145">
      <c r="EI316" s="933" t="s">
        <v>634</v>
      </c>
      <c r="EK316" s="933">
        <v>230427300</v>
      </c>
    </row>
    <row r="317" spans="128:145">
      <c r="EI317" s="933" t="s">
        <v>635</v>
      </c>
      <c r="EK317" s="933">
        <v>13747523</v>
      </c>
    </row>
    <row r="318" spans="128:145">
      <c r="EI318" s="933" t="s">
        <v>1391</v>
      </c>
      <c r="EK318" s="933">
        <v>1596160</v>
      </c>
    </row>
    <row r="319" spans="128:145">
      <c r="EI319" s="933" t="s">
        <v>322</v>
      </c>
      <c r="EK319" s="933">
        <v>245770983</v>
      </c>
      <c r="EL319" s="933" t="s">
        <v>653</v>
      </c>
    </row>
    <row r="322" spans="139:141">
      <c r="EI322" s="933" t="s">
        <v>604</v>
      </c>
      <c r="EK322" s="933">
        <v>-7894760</v>
      </c>
    </row>
    <row r="323" spans="139:141">
      <c r="EI323" s="933" t="s">
        <v>1337</v>
      </c>
    </row>
  </sheetData>
  <mergeCells count="12">
    <mergeCell ref="BP6:BR6"/>
    <mergeCell ref="ES122:ET122"/>
    <mergeCell ref="ES155:EU165"/>
    <mergeCell ref="ES173:EU173"/>
    <mergeCell ref="ES127:EV144"/>
    <mergeCell ref="DE1:DV1"/>
    <mergeCell ref="AX3:AZ3"/>
    <mergeCell ref="AQ4:AR4"/>
    <mergeCell ref="AS4:AU4"/>
    <mergeCell ref="AV4:AW4"/>
    <mergeCell ref="AX4:AZ4"/>
    <mergeCell ref="CC4:CJ4"/>
  </mergeCells>
  <hyperlinks>
    <hyperlink ref="BC109" r:id="rId1" display="http://www.osbm.state.nc.us/ncosbm/facts_and_figures/socioeconomic_data/population_estimates/demog/densa00.html" xr:uid="{F67EDDDD-E1B4-4F8D-AA1D-64414B31AA0D}"/>
    <hyperlink ref="N115" r:id="rId2" xr:uid="{D56D5451-6070-48A0-9A91-E8226D0667DF}"/>
    <hyperlink ref="AC114" r:id="rId3" xr:uid="{3204B4D8-E697-4E27-9835-872C6175E095}"/>
  </hyperlinks>
  <pageMargins left="0.2" right="0.2" top="0.25" bottom="0.25" header="0.3" footer="0.3"/>
  <pageSetup paperSize="5" scale="60" fitToWidth="3" orientation="portrait" r:id="rId4"/>
  <legacyDrawing r:id="rId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dimension ref="A1:EX309"/>
  <sheetViews>
    <sheetView zoomScaleNormal="100" workbookViewId="0">
      <pane xSplit="2" ySplit="5" topLeftCell="C6" activePane="bottomRight" state="frozen"/>
      <selection pane="topRight" activeCell="C1" sqref="C1"/>
      <selection pane="bottomLeft" activeCell="A6" sqref="A6"/>
      <selection pane="bottomRight" activeCell="B17" sqref="B17"/>
    </sheetView>
  </sheetViews>
  <sheetFormatPr defaultColWidth="9.140625" defaultRowHeight="12.75"/>
  <cols>
    <col min="1" max="1" width="9.140625" style="933"/>
    <col min="2" max="2" width="17.5703125" style="933" bestFit="1" customWidth="1"/>
    <col min="3" max="3" width="10.5703125" style="933" bestFit="1" customWidth="1"/>
    <col min="4" max="4" width="11" style="933" customWidth="1"/>
    <col min="5" max="5" width="12.140625" style="933" customWidth="1"/>
    <col min="6" max="6" width="12.42578125" style="933" customWidth="1"/>
    <col min="7" max="7" width="9.140625" style="933"/>
    <col min="8" max="8" width="11.85546875" style="933" customWidth="1"/>
    <col min="9" max="9" width="1" style="933" customWidth="1"/>
    <col min="10" max="10" width="1.140625" style="933" customWidth="1"/>
    <col min="11" max="12" width="9.140625" style="933"/>
    <col min="13" max="13" width="17.7109375" style="933" customWidth="1"/>
    <col min="14" max="14" width="15.7109375" style="933" customWidth="1"/>
    <col min="15" max="15" width="17.5703125" style="933" bestFit="1" customWidth="1"/>
    <col min="16" max="17" width="9.140625" style="933"/>
    <col min="18" max="18" width="19" style="933" customWidth="1"/>
    <col min="19" max="20" width="15.42578125" style="933" customWidth="1"/>
    <col min="21" max="21" width="16.42578125" style="933" customWidth="1"/>
    <col min="22" max="22" width="17.5703125" style="933" customWidth="1"/>
    <col min="23" max="23" width="2" style="933" customWidth="1"/>
    <col min="24" max="24" width="4.5703125" style="933" customWidth="1"/>
    <col min="25" max="25" width="13" style="933" customWidth="1"/>
    <col min="26" max="26" width="19.28515625" style="933" bestFit="1" customWidth="1"/>
    <col min="27" max="27" width="17.85546875" style="933" customWidth="1"/>
    <col min="28" max="28" width="15.28515625" style="933" bestFit="1" customWidth="1"/>
    <col min="29" max="29" width="12.28515625" style="933" customWidth="1"/>
    <col min="30" max="30" width="15.28515625" style="933" bestFit="1" customWidth="1"/>
    <col min="31" max="31" width="10.5703125" style="933" customWidth="1"/>
    <col min="32" max="33" width="9.42578125" style="933" bestFit="1" customWidth="1"/>
    <col min="34" max="34" width="1.28515625" style="933" customWidth="1"/>
    <col min="35" max="35" width="9.140625" style="933"/>
    <col min="36" max="36" width="11.85546875" style="933" customWidth="1"/>
    <col min="37" max="37" width="15.28515625" style="933" customWidth="1"/>
    <col min="38" max="38" width="10.85546875" style="933" customWidth="1"/>
    <col min="39" max="44" width="9.5703125" style="933" bestFit="1" customWidth="1"/>
    <col min="45" max="45" width="11.140625" style="933" customWidth="1"/>
    <col min="46" max="46" width="9.5703125" style="933" bestFit="1" customWidth="1"/>
    <col min="47" max="47" width="12.5703125" style="933" bestFit="1" customWidth="1"/>
    <col min="48" max="48" width="9.5703125" style="933" bestFit="1" customWidth="1"/>
    <col min="49" max="49" width="13.28515625" style="933" customWidth="1"/>
    <col min="50" max="55" width="9.140625" style="933"/>
    <col min="56" max="56" width="17.140625" style="933" customWidth="1"/>
    <col min="57" max="57" width="12.42578125" style="933" bestFit="1" customWidth="1"/>
    <col min="58" max="58" width="13.5703125" style="933" bestFit="1" customWidth="1"/>
    <col min="59" max="59" width="9.42578125" style="933" bestFit="1" customWidth="1"/>
    <col min="60" max="60" width="0.85546875" style="933" customWidth="1"/>
    <col min="61" max="61" width="10" style="933" bestFit="1" customWidth="1"/>
    <col min="62" max="62" width="9.42578125" style="933" bestFit="1" customWidth="1"/>
    <col min="63" max="63" width="10" style="933" bestFit="1" customWidth="1"/>
    <col min="64" max="64" width="9.42578125" style="933" bestFit="1" customWidth="1"/>
    <col min="65" max="70" width="9.140625" style="933"/>
    <col min="71" max="71" width="0.7109375" style="933" customWidth="1"/>
    <col min="72" max="72" width="12.5703125" style="933" bestFit="1" customWidth="1"/>
    <col min="73" max="73" width="11.5703125" style="933" bestFit="1" customWidth="1"/>
    <col min="74" max="74" width="0.85546875" style="933" customWidth="1"/>
    <col min="75" max="85" width="9.140625" style="933"/>
    <col min="86" max="86" width="1.28515625" style="933" customWidth="1"/>
    <col min="87" max="91" width="9.140625" style="933"/>
    <col min="92" max="92" width="9.42578125" style="933" bestFit="1" customWidth="1"/>
    <col min="93" max="93" width="1" style="933" customWidth="1"/>
    <col min="94" max="94" width="11" style="933" bestFit="1" customWidth="1"/>
    <col min="95" max="95" width="15.28515625" style="933" bestFit="1" customWidth="1"/>
    <col min="96" max="96" width="12.42578125" style="933" bestFit="1" customWidth="1"/>
    <col min="97" max="97" width="15.28515625" style="933" bestFit="1" customWidth="1"/>
    <col min="98" max="98" width="10.28515625" style="933" bestFit="1" customWidth="1"/>
    <col min="99" max="99" width="0.85546875" style="933" customWidth="1"/>
    <col min="100" max="100" width="10.28515625" style="933" bestFit="1" customWidth="1"/>
    <col min="101" max="102" width="9.42578125" style="933" bestFit="1" customWidth="1"/>
    <col min="103" max="103" width="0.85546875" style="933" customWidth="1"/>
    <col min="104" max="105" width="9.42578125" style="933" bestFit="1" customWidth="1"/>
    <col min="106" max="106" width="1.140625" style="933" customWidth="1"/>
    <col min="107" max="107" width="9.42578125" style="933" bestFit="1" customWidth="1"/>
    <col min="108" max="108" width="9.140625" style="933"/>
    <col min="109" max="126" width="3.85546875" style="933" customWidth="1"/>
    <col min="127" max="127" width="9.140625" style="933"/>
    <col min="128" max="128" width="9.42578125" style="933" bestFit="1" customWidth="1"/>
    <col min="129" max="130" width="9.140625" style="933"/>
    <col min="131" max="131" width="41.42578125" style="933" bestFit="1" customWidth="1"/>
    <col min="132" max="132" width="10.5703125" style="933" bestFit="1" customWidth="1"/>
    <col min="133" max="133" width="9.42578125" style="933" bestFit="1" customWidth="1"/>
    <col min="134" max="135" width="10.5703125" style="933" bestFit="1" customWidth="1"/>
    <col min="136" max="136" width="1.140625" style="933" customWidth="1"/>
    <col min="137" max="137" width="9.42578125" style="933" bestFit="1" customWidth="1"/>
    <col min="138" max="138" width="0.85546875" style="933" customWidth="1"/>
    <col min="139" max="139" width="13" style="933" customWidth="1"/>
    <col min="140" max="140" width="0.85546875" style="933" customWidth="1"/>
    <col min="141" max="142" width="12.85546875" style="933" bestFit="1" customWidth="1"/>
    <col min="143" max="143" width="9.28515625" style="933" bestFit="1" customWidth="1"/>
    <col min="144" max="144" width="4.140625" style="933" bestFit="1" customWidth="1"/>
    <col min="145" max="145" width="6.85546875" style="933" bestFit="1" customWidth="1"/>
    <col min="146" max="149" width="9.140625" style="933"/>
    <col min="150" max="150" width="28.85546875" style="933" bestFit="1" customWidth="1"/>
    <col min="151" max="151" width="12.85546875" style="933" bestFit="1" customWidth="1"/>
    <col min="152" max="16384" width="9.140625" style="933"/>
  </cols>
  <sheetData>
    <row r="1" spans="1:154">
      <c r="A1" s="927" t="s">
        <v>321</v>
      </c>
      <c r="B1" s="928"/>
      <c r="C1" s="928"/>
      <c r="D1" s="928"/>
      <c r="E1" s="928"/>
      <c r="F1" s="928"/>
      <c r="G1" s="928"/>
      <c r="H1" s="928"/>
      <c r="I1" s="928"/>
      <c r="J1" s="928"/>
      <c r="K1" s="902"/>
      <c r="L1" s="928"/>
      <c r="M1" s="928"/>
      <c r="N1" s="928"/>
      <c r="O1" s="928"/>
      <c r="P1" s="928"/>
      <c r="Q1" s="928"/>
      <c r="R1" s="928"/>
      <c r="S1" s="928"/>
      <c r="T1" s="928"/>
      <c r="U1" s="928"/>
      <c r="V1" s="928"/>
      <c r="W1" s="928"/>
      <c r="X1" s="902"/>
      <c r="Y1" s="928"/>
      <c r="Z1" s="928"/>
      <c r="AA1" s="928"/>
      <c r="AB1" s="928"/>
      <c r="AC1" s="928"/>
      <c r="AD1" s="928"/>
      <c r="AE1" s="928"/>
      <c r="AF1" s="928"/>
      <c r="AG1" s="928"/>
      <c r="AH1" s="928"/>
      <c r="AI1" s="929"/>
      <c r="AJ1" s="929"/>
      <c r="AK1" s="929"/>
      <c r="AL1" s="929"/>
      <c r="AM1" s="929"/>
      <c r="AN1" s="928"/>
      <c r="AO1" s="928"/>
      <c r="AP1" s="928"/>
      <c r="AQ1" s="928"/>
      <c r="AR1" s="928"/>
      <c r="AS1" s="928"/>
      <c r="AT1" s="928"/>
      <c r="AU1" s="928"/>
      <c r="AV1" s="928"/>
      <c r="AW1" s="928"/>
      <c r="AX1" s="928"/>
      <c r="AY1" s="928"/>
      <c r="AZ1" s="928"/>
      <c r="BA1" s="928"/>
      <c r="BB1" s="902"/>
      <c r="BC1" s="928"/>
      <c r="BD1" s="928"/>
      <c r="BE1" s="928"/>
      <c r="BF1" s="928"/>
      <c r="BG1" s="928"/>
      <c r="BH1" s="928"/>
      <c r="BI1" s="928"/>
      <c r="BJ1" s="928"/>
      <c r="BK1" s="928"/>
      <c r="BL1" s="928"/>
      <c r="BM1" s="928"/>
      <c r="BN1" s="902"/>
      <c r="BO1" s="928"/>
      <c r="BP1" s="928"/>
      <c r="BQ1" s="928"/>
      <c r="BR1" s="928"/>
      <c r="BS1" s="928"/>
      <c r="BT1" s="928"/>
      <c r="BU1" s="928"/>
      <c r="BV1" s="928"/>
      <c r="BW1" s="928"/>
      <c r="BX1" s="928"/>
      <c r="BY1" s="928"/>
      <c r="BZ1" s="928"/>
      <c r="CA1" s="902"/>
      <c r="CB1" s="928"/>
      <c r="CC1" s="928"/>
      <c r="CD1" s="928"/>
      <c r="CE1" s="928"/>
      <c r="CF1" s="928"/>
      <c r="CG1" s="928"/>
      <c r="CH1" s="928"/>
      <c r="CI1" s="928"/>
      <c r="CJ1" s="928"/>
      <c r="CK1" s="928"/>
      <c r="CL1" s="902"/>
      <c r="CM1" s="928"/>
      <c r="CN1" s="928"/>
      <c r="CO1" s="928"/>
      <c r="CP1" s="928"/>
      <c r="CQ1" s="928"/>
      <c r="CR1" s="928"/>
      <c r="CS1" s="930"/>
      <c r="CT1" s="931"/>
      <c r="CU1" s="928"/>
      <c r="CV1" s="928"/>
      <c r="CW1" s="928"/>
      <c r="CX1" s="928"/>
      <c r="CY1" s="928"/>
      <c r="CZ1" s="928"/>
      <c r="DA1" s="928"/>
      <c r="DB1" s="902"/>
      <c r="DC1" s="928"/>
      <c r="DD1" s="928"/>
      <c r="DE1" s="2275" t="s">
        <v>1035</v>
      </c>
      <c r="DF1" s="2275"/>
      <c r="DG1" s="2275"/>
      <c r="DH1" s="2275"/>
      <c r="DI1" s="2275"/>
      <c r="DJ1" s="2275"/>
      <c r="DK1" s="2275"/>
      <c r="DL1" s="2275"/>
      <c r="DM1" s="2275"/>
      <c r="DN1" s="2275"/>
      <c r="DO1" s="2275"/>
      <c r="DP1" s="2275"/>
      <c r="DQ1" s="2275"/>
      <c r="DR1" s="2275"/>
      <c r="DS1" s="2275"/>
      <c r="DT1" s="2275"/>
      <c r="DU1" s="2275"/>
      <c r="DV1" s="2275"/>
      <c r="DW1" s="928"/>
      <c r="DX1" s="932"/>
      <c r="ES1" s="928"/>
      <c r="ET1" s="928"/>
      <c r="EU1" s="928"/>
    </row>
    <row r="2" spans="1:154">
      <c r="A2" s="934" t="s">
        <v>1393</v>
      </c>
      <c r="B2" s="935"/>
      <c r="C2" s="935"/>
      <c r="D2" s="936"/>
      <c r="E2" s="936"/>
      <c r="F2" s="928"/>
      <c r="G2" s="928"/>
      <c r="H2" s="928"/>
      <c r="I2" s="928"/>
      <c r="J2" s="928"/>
      <c r="K2" s="937"/>
      <c r="L2" s="937"/>
      <c r="M2" s="938"/>
      <c r="N2" s="938"/>
      <c r="O2" s="939"/>
      <c r="P2" s="937"/>
      <c r="Q2" s="940"/>
      <c r="R2" s="941"/>
      <c r="S2" s="941"/>
      <c r="T2" s="941"/>
      <c r="U2" s="928"/>
      <c r="V2" s="941"/>
      <c r="W2" s="928"/>
      <c r="X2" s="942"/>
      <c r="Y2" s="942"/>
      <c r="Z2" s="928"/>
      <c r="AA2" s="942"/>
      <c r="AB2" s="943"/>
      <c r="AC2" s="942"/>
      <c r="AD2" s="942"/>
      <c r="AE2" s="942"/>
      <c r="AF2" s="928"/>
      <c r="AG2" s="942"/>
      <c r="AH2" s="928"/>
      <c r="AI2" s="902"/>
      <c r="AJ2" s="944"/>
      <c r="AK2" s="944"/>
      <c r="AL2" s="944"/>
      <c r="AM2" s="944"/>
      <c r="AN2" s="944"/>
      <c r="AO2" s="944"/>
      <c r="AP2" s="944"/>
      <c r="AQ2" s="945"/>
      <c r="AR2" s="944"/>
      <c r="AS2" s="944"/>
      <c r="AT2" s="944"/>
      <c r="AU2" s="944"/>
      <c r="AV2" s="944"/>
      <c r="AW2" s="946"/>
      <c r="AX2" s="946"/>
      <c r="AY2" s="944"/>
      <c r="AZ2" s="928"/>
      <c r="BA2" s="928"/>
      <c r="BB2" s="947"/>
      <c r="BC2" s="947"/>
      <c r="BD2" s="943"/>
      <c r="BE2" s="946"/>
      <c r="BF2" s="943"/>
      <c r="BG2" s="947"/>
      <c r="BH2" s="947"/>
      <c r="BI2" s="943"/>
      <c r="BJ2" s="943"/>
      <c r="BK2" s="928"/>
      <c r="BL2" s="943"/>
      <c r="BM2" s="928"/>
      <c r="BN2" s="948" t="s">
        <v>328</v>
      </c>
      <c r="BO2" s="949"/>
      <c r="BP2" s="950"/>
      <c r="BQ2" s="951"/>
      <c r="BR2" s="951"/>
      <c r="BS2" s="949"/>
      <c r="BT2" s="952"/>
      <c r="BU2" s="953"/>
      <c r="BV2" s="952"/>
      <c r="BW2" s="954"/>
      <c r="BX2" s="955"/>
      <c r="BY2" s="949"/>
      <c r="BZ2" s="928"/>
      <c r="CA2" s="902"/>
      <c r="CB2" s="956"/>
      <c r="CC2" s="956"/>
      <c r="CD2" s="957"/>
      <c r="CE2" s="958"/>
      <c r="CF2" s="956"/>
      <c r="CG2" s="956"/>
      <c r="CH2" s="956"/>
      <c r="CI2" s="956"/>
      <c r="CJ2" s="928"/>
      <c r="CK2" s="928"/>
      <c r="CL2" s="902"/>
      <c r="CM2" s="959"/>
      <c r="CN2" s="959"/>
      <c r="CO2" s="959"/>
      <c r="CP2" s="928"/>
      <c r="CQ2" s="959"/>
      <c r="CR2" s="958"/>
      <c r="CS2" s="960"/>
      <c r="CT2" s="961"/>
      <c r="CU2" s="959"/>
      <c r="CV2" s="961"/>
      <c r="CW2" s="959"/>
      <c r="CX2" s="962"/>
      <c r="CY2" s="962"/>
      <c r="CZ2" s="962"/>
      <c r="DA2" s="962"/>
      <c r="DB2" s="963"/>
      <c r="DC2" s="928"/>
      <c r="DD2" s="928"/>
      <c r="DE2" s="964"/>
      <c r="DF2" s="965"/>
      <c r="DG2" s="965"/>
      <c r="DH2" s="965"/>
      <c r="DI2" s="965"/>
      <c r="DJ2" s="965"/>
      <c r="DK2" s="958"/>
      <c r="DL2" s="965"/>
      <c r="DM2" s="965"/>
      <c r="DN2" s="965"/>
      <c r="DO2" s="965"/>
      <c r="DP2" s="965"/>
      <c r="DQ2" s="966"/>
      <c r="DR2" s="928"/>
      <c r="DS2" s="966"/>
      <c r="DT2" s="966"/>
      <c r="DU2" s="966"/>
      <c r="DV2" s="967"/>
      <c r="DW2" s="928"/>
      <c r="DX2" s="968"/>
      <c r="DY2" s="969"/>
      <c r="DZ2" s="928"/>
      <c r="EA2" s="970"/>
      <c r="EB2" s="971"/>
      <c r="EC2" s="958"/>
      <c r="ED2" s="972"/>
      <c r="EE2" s="971"/>
      <c r="EF2" s="972"/>
      <c r="EG2" s="973"/>
      <c r="EH2" s="972"/>
      <c r="EI2" s="971"/>
      <c r="EJ2" s="971"/>
      <c r="EK2" s="928"/>
      <c r="EL2" s="974"/>
      <c r="EM2" s="975"/>
      <c r="EN2" s="928"/>
      <c r="EO2" s="928"/>
      <c r="EP2" s="928"/>
      <c r="EQ2" s="928"/>
      <c r="ER2" s="928"/>
      <c r="ES2" s="976"/>
      <c r="ET2" s="977"/>
      <c r="EU2" s="928"/>
    </row>
    <row r="3" spans="1:154" ht="13.5" thickBot="1">
      <c r="A3" s="978" t="s">
        <v>278</v>
      </c>
      <c r="B3" s="935"/>
      <c r="C3" s="935"/>
      <c r="D3" s="936"/>
      <c r="E3" s="936"/>
      <c r="F3" s="928"/>
      <c r="G3" s="928"/>
      <c r="H3" s="928"/>
      <c r="I3" s="928"/>
      <c r="J3" s="928"/>
      <c r="K3" s="979" t="s">
        <v>290</v>
      </c>
      <c r="L3" s="902"/>
      <c r="M3" s="925"/>
      <c r="N3" s="925"/>
      <c r="O3" s="939"/>
      <c r="P3" s="902"/>
      <c r="Q3" s="926"/>
      <c r="R3" s="980"/>
      <c r="S3" s="980"/>
      <c r="T3" s="925"/>
      <c r="U3" s="925"/>
      <c r="V3" s="980"/>
      <c r="W3" s="928"/>
      <c r="X3" s="981" t="s">
        <v>323</v>
      </c>
      <c r="Y3" s="982"/>
      <c r="Z3" s="928"/>
      <c r="AA3" s="982"/>
      <c r="AB3" s="983"/>
      <c r="AC3" s="982"/>
      <c r="AD3" s="984"/>
      <c r="AE3" s="982"/>
      <c r="AF3" s="982"/>
      <c r="AG3" s="982"/>
      <c r="AH3" s="928"/>
      <c r="AI3" s="985" t="s">
        <v>325</v>
      </c>
      <c r="AJ3" s="986"/>
      <c r="AK3" s="986"/>
      <c r="AL3" s="986"/>
      <c r="AM3" s="986"/>
      <c r="AN3" s="986"/>
      <c r="AO3" s="986"/>
      <c r="AP3" s="986"/>
      <c r="AQ3" s="986"/>
      <c r="AR3" s="986"/>
      <c r="AS3" s="986"/>
      <c r="AT3" s="986"/>
      <c r="AU3" s="986"/>
      <c r="AV3" s="986"/>
      <c r="AW3" s="986"/>
      <c r="AX3" s="2276" t="s">
        <v>1036</v>
      </c>
      <c r="AY3" s="2276"/>
      <c r="AZ3" s="2276"/>
      <c r="BA3" s="928"/>
      <c r="BB3" s="987" t="s">
        <v>326</v>
      </c>
      <c r="BC3" s="947"/>
      <c r="BD3" s="943"/>
      <c r="BE3" s="946"/>
      <c r="BF3" s="943"/>
      <c r="BG3" s="947"/>
      <c r="BH3" s="947"/>
      <c r="BI3" s="943"/>
      <c r="BJ3" s="943"/>
      <c r="BK3" s="928"/>
      <c r="BL3" s="943"/>
      <c r="BM3" s="928"/>
      <c r="BN3" s="948"/>
      <c r="BO3" s="949"/>
      <c r="BP3" s="950"/>
      <c r="BQ3" s="951"/>
      <c r="BR3" s="951"/>
      <c r="BS3" s="949"/>
      <c r="BT3" s="952"/>
      <c r="BU3" s="953"/>
      <c r="BV3" s="952"/>
      <c r="BW3" s="954"/>
      <c r="BX3" s="955"/>
      <c r="BY3" s="949"/>
      <c r="BZ3" s="928"/>
      <c r="CA3" s="988" t="s">
        <v>329</v>
      </c>
      <c r="CB3" s="957"/>
      <c r="CC3" s="957"/>
      <c r="CD3" s="928"/>
      <c r="CE3" s="957"/>
      <c r="CF3" s="957"/>
      <c r="CG3" s="957"/>
      <c r="CH3" s="957"/>
      <c r="CI3" s="957"/>
      <c r="CJ3" s="957"/>
      <c r="CK3" s="928"/>
      <c r="CL3" s="989" t="s">
        <v>1144</v>
      </c>
      <c r="CM3" s="959"/>
      <c r="CN3" s="959"/>
      <c r="CO3" s="959"/>
      <c r="CP3" s="928"/>
      <c r="CQ3" s="959"/>
      <c r="CR3" s="958"/>
      <c r="CS3" s="960"/>
      <c r="CT3" s="961"/>
      <c r="CU3" s="959"/>
      <c r="CV3" s="961"/>
      <c r="CW3" s="959"/>
      <c r="CX3" s="962"/>
      <c r="CY3" s="962"/>
      <c r="CZ3" s="962"/>
      <c r="DA3" s="962"/>
      <c r="DB3" s="963"/>
      <c r="DC3" s="928"/>
      <c r="DD3" s="928"/>
      <c r="DE3" s="964" t="s">
        <v>331</v>
      </c>
      <c r="DF3" s="965"/>
      <c r="DG3" s="965"/>
      <c r="DH3" s="965"/>
      <c r="DI3" s="965"/>
      <c r="DJ3" s="966"/>
      <c r="DK3" s="958"/>
      <c r="DL3" s="965"/>
      <c r="DM3" s="965"/>
      <c r="DN3" s="965"/>
      <c r="DO3" s="966"/>
      <c r="DP3" s="965"/>
      <c r="DQ3" s="966"/>
      <c r="DR3" s="928"/>
      <c r="DS3" s="966"/>
      <c r="DT3" s="966"/>
      <c r="DU3" s="966"/>
      <c r="DV3" s="967"/>
      <c r="DW3" s="928"/>
      <c r="DX3" s="964" t="s">
        <v>332</v>
      </c>
      <c r="DY3" s="969"/>
      <c r="DZ3" s="928"/>
      <c r="EA3" s="970"/>
      <c r="EB3" s="971"/>
      <c r="EC3" s="958"/>
      <c r="ED3" s="972"/>
      <c r="EE3" s="971"/>
      <c r="EF3" s="972"/>
      <c r="EG3" s="973"/>
      <c r="EH3" s="972"/>
      <c r="EI3" s="971"/>
      <c r="EJ3" s="971"/>
      <c r="EK3" s="928"/>
      <c r="EL3" s="974"/>
      <c r="EM3" s="975"/>
      <c r="EN3" s="928"/>
      <c r="EO3" s="928"/>
      <c r="EP3" s="928"/>
      <c r="EQ3" s="928"/>
      <c r="ER3" s="928"/>
      <c r="ES3" s="990"/>
      <c r="ET3" s="991" t="s">
        <v>833</v>
      </c>
      <c r="EU3" s="928"/>
    </row>
    <row r="4" spans="1:154" ht="13.5" thickBot="1">
      <c r="A4" s="978" t="s">
        <v>279</v>
      </c>
      <c r="B4" s="992"/>
      <c r="C4" s="992"/>
      <c r="D4" s="993"/>
      <c r="E4" s="994"/>
      <c r="F4" s="994"/>
      <c r="G4" s="994"/>
      <c r="H4" s="994"/>
      <c r="I4" s="994"/>
      <c r="J4" s="928"/>
      <c r="K4" s="995" t="s">
        <v>291</v>
      </c>
      <c r="L4" s="902"/>
      <c r="M4" s="925"/>
      <c r="N4" s="925"/>
      <c r="O4" s="925"/>
      <c r="P4" s="902"/>
      <c r="Q4" s="926"/>
      <c r="R4" s="996" t="s">
        <v>793</v>
      </c>
      <c r="S4" s="996" t="s">
        <v>207</v>
      </c>
      <c r="T4" s="996" t="s">
        <v>350</v>
      </c>
      <c r="U4" s="996" t="s">
        <v>804</v>
      </c>
      <c r="V4" s="996" t="s">
        <v>805</v>
      </c>
      <c r="W4" s="928"/>
      <c r="X4" s="997" t="s">
        <v>324</v>
      </c>
      <c r="Y4" s="982"/>
      <c r="Z4" s="982"/>
      <c r="AA4" s="1623" t="s">
        <v>806</v>
      </c>
      <c r="AB4" s="1624" t="s">
        <v>807</v>
      </c>
      <c r="AC4" s="1625" t="s">
        <v>935</v>
      </c>
      <c r="AD4" s="1626" t="s">
        <v>903</v>
      </c>
      <c r="AE4" s="982"/>
      <c r="AF4" s="982"/>
      <c r="AG4" s="982"/>
      <c r="AH4" s="928"/>
      <c r="AI4" s="1002" t="s">
        <v>314</v>
      </c>
      <c r="AJ4" s="1003"/>
      <c r="AK4" s="1003"/>
      <c r="AL4" s="1004"/>
      <c r="AM4" s="1003"/>
      <c r="AN4" s="1627" t="s">
        <v>573</v>
      </c>
      <c r="AO4" s="1006"/>
      <c r="AP4" s="1007"/>
      <c r="AQ4" s="2277" t="s">
        <v>899</v>
      </c>
      <c r="AR4" s="2278"/>
      <c r="AS4" s="2279" t="s">
        <v>436</v>
      </c>
      <c r="AT4" s="2280"/>
      <c r="AU4" s="2281"/>
      <c r="AV4" s="2282" t="s">
        <v>439</v>
      </c>
      <c r="AW4" s="2283"/>
      <c r="AX4" s="2284" t="s">
        <v>653</v>
      </c>
      <c r="AY4" s="2284"/>
      <c r="AZ4" s="2284"/>
      <c r="BA4" s="928"/>
      <c r="BB4" s="1008" t="s">
        <v>945</v>
      </c>
      <c r="BC4" s="1009"/>
      <c r="BD4" s="983"/>
      <c r="BE4" s="1010"/>
      <c r="BF4" s="983"/>
      <c r="BG4" s="1009"/>
      <c r="BH4" s="1009"/>
      <c r="BI4" s="983"/>
      <c r="BJ4" s="983"/>
      <c r="BK4" s="983"/>
      <c r="BL4" s="983"/>
      <c r="BM4" s="928"/>
      <c r="BN4" s="1578"/>
      <c r="BO4" s="1628"/>
      <c r="BP4" s="1629"/>
      <c r="BQ4" s="1629"/>
      <c r="BR4" s="1629"/>
      <c r="BS4" s="1628"/>
      <c r="BT4" s="1630"/>
      <c r="BU4" s="1631"/>
      <c r="BV4" s="1630"/>
      <c r="BW4" s="1632"/>
      <c r="BX4" s="1633"/>
      <c r="BY4" s="1628"/>
      <c r="BZ4" s="1628"/>
      <c r="CA4" s="1629"/>
      <c r="CB4" s="957"/>
      <c r="CC4" s="2285"/>
      <c r="CD4" s="2285"/>
      <c r="CE4" s="2285"/>
      <c r="CF4" s="2285"/>
      <c r="CG4" s="2285"/>
      <c r="CH4" s="2285"/>
      <c r="CI4" s="2285"/>
      <c r="CJ4" s="2285"/>
      <c r="CK4" s="928"/>
      <c r="CL4" s="1014"/>
      <c r="CM4" s="962"/>
      <c r="CN4" s="1015"/>
      <c r="CO4" s="1016"/>
      <c r="CP4" s="928"/>
      <c r="CQ4" s="1016"/>
      <c r="CR4" s="1016"/>
      <c r="CS4" s="1017"/>
      <c r="CT4" s="1018"/>
      <c r="CU4" s="1016"/>
      <c r="CV4" s="1018"/>
      <c r="CW4" s="962"/>
      <c r="CX4" s="962"/>
      <c r="CY4" s="962"/>
      <c r="CZ4" s="962"/>
      <c r="DA4" s="962"/>
      <c r="DB4" s="963"/>
      <c r="DC4" s="962"/>
      <c r="DD4" s="928"/>
      <c r="DE4" s="964" t="s">
        <v>452</v>
      </c>
      <c r="DF4" s="966"/>
      <c r="DG4" s="966"/>
      <c r="DH4" s="966"/>
      <c r="DI4" s="966"/>
      <c r="DJ4" s="966"/>
      <c r="DK4" s="966"/>
      <c r="DL4" s="1634" t="s">
        <v>906</v>
      </c>
      <c r="DM4" s="1635">
        <f>DL106</f>
        <v>0</v>
      </c>
      <c r="DN4" s="966"/>
      <c r="DO4" s="966"/>
      <c r="DP4" s="966"/>
      <c r="DQ4" s="1634" t="s">
        <v>906</v>
      </c>
      <c r="DR4" s="1635">
        <f>DQ106</f>
        <v>0</v>
      </c>
      <c r="DS4" s="966"/>
      <c r="DT4" s="966"/>
      <c r="DU4" s="966"/>
      <c r="DV4" s="967"/>
      <c r="DW4" s="928"/>
      <c r="DX4" s="1021" t="s">
        <v>320</v>
      </c>
      <c r="DY4" s="1022"/>
      <c r="DZ4" s="975"/>
      <c r="EA4" s="975"/>
      <c r="EB4" s="975"/>
      <c r="EC4" s="975"/>
      <c r="ED4" s="975"/>
      <c r="EE4" s="975"/>
      <c r="EF4" s="975"/>
      <c r="EG4" s="975"/>
      <c r="EH4" s="975"/>
      <c r="EI4" s="1023" t="s">
        <v>793</v>
      </c>
      <c r="EJ4" s="975"/>
      <c r="EK4" s="975"/>
      <c r="EL4" s="1023" t="s">
        <v>207</v>
      </c>
      <c r="EM4" s="975"/>
      <c r="EN4" s="928"/>
      <c r="EO4" s="928"/>
      <c r="EP4" s="928"/>
      <c r="EQ4" s="928"/>
      <c r="ER4" s="928"/>
      <c r="ES4" s="928"/>
      <c r="ET4" s="991" t="s">
        <v>1393</v>
      </c>
      <c r="EU4" s="928"/>
    </row>
    <row r="5" spans="1:154" ht="108" customHeight="1" thickBot="1">
      <c r="A5" s="1024" t="s">
        <v>671</v>
      </c>
      <c r="B5" s="1025" t="s">
        <v>794</v>
      </c>
      <c r="C5" s="1026" t="s">
        <v>798</v>
      </c>
      <c r="D5" s="1027" t="s">
        <v>797</v>
      </c>
      <c r="E5" s="1636" t="s">
        <v>799</v>
      </c>
      <c r="F5" s="1636" t="s">
        <v>564</v>
      </c>
      <c r="G5" s="1636" t="s">
        <v>565</v>
      </c>
      <c r="H5" s="1637" t="s">
        <v>260</v>
      </c>
      <c r="K5" s="1549" t="s">
        <v>658</v>
      </c>
      <c r="L5" s="1550" t="s">
        <v>655</v>
      </c>
      <c r="M5" s="870" t="s">
        <v>1353</v>
      </c>
      <c r="N5" s="870" t="s">
        <v>656</v>
      </c>
      <c r="O5" s="871" t="s">
        <v>657</v>
      </c>
      <c r="P5" s="872" t="s">
        <v>531</v>
      </c>
      <c r="Q5" s="873" t="s">
        <v>914</v>
      </c>
      <c r="R5" s="874" t="s">
        <v>892</v>
      </c>
      <c r="S5" s="875" t="s">
        <v>661</v>
      </c>
      <c r="T5" s="876" t="s">
        <v>662</v>
      </c>
      <c r="U5" s="876" t="s">
        <v>663</v>
      </c>
      <c r="V5" s="877" t="s">
        <v>891</v>
      </c>
      <c r="X5" s="1551" t="s">
        <v>658</v>
      </c>
      <c r="Y5" s="1552" t="s">
        <v>655</v>
      </c>
      <c r="Z5" s="1553" t="s">
        <v>893</v>
      </c>
      <c r="AA5" s="1554" t="s">
        <v>562</v>
      </c>
      <c r="AB5" s="1555" t="s">
        <v>572</v>
      </c>
      <c r="AC5" s="1556" t="s">
        <v>1354</v>
      </c>
      <c r="AD5" s="1557" t="s">
        <v>563</v>
      </c>
      <c r="AE5" s="1558" t="s">
        <v>1355</v>
      </c>
      <c r="AF5" s="1559" t="s">
        <v>680</v>
      </c>
      <c r="AG5" s="1560" t="s">
        <v>681</v>
      </c>
      <c r="AI5" s="1638" t="s">
        <v>658</v>
      </c>
      <c r="AJ5" s="1639" t="s">
        <v>655</v>
      </c>
      <c r="AK5" s="1045" t="s">
        <v>895</v>
      </c>
      <c r="AL5" s="1837" t="s">
        <v>1355</v>
      </c>
      <c r="AM5" s="1046" t="s">
        <v>896</v>
      </c>
      <c r="AN5" s="1043" t="s">
        <v>199</v>
      </c>
      <c r="AO5" s="1045" t="s">
        <v>198</v>
      </c>
      <c r="AP5" s="1047" t="s">
        <v>197</v>
      </c>
      <c r="AQ5" s="1048" t="s">
        <v>898</v>
      </c>
      <c r="AR5" s="1046" t="s">
        <v>200</v>
      </c>
      <c r="AS5" s="1043" t="s">
        <v>435</v>
      </c>
      <c r="AT5" s="1044" t="s">
        <v>603</v>
      </c>
      <c r="AU5" s="1046" t="s">
        <v>790</v>
      </c>
      <c r="AV5" s="1049" t="s">
        <v>1227</v>
      </c>
      <c r="AW5" s="1050" t="s">
        <v>791</v>
      </c>
      <c r="BB5" s="1647" t="s">
        <v>658</v>
      </c>
      <c r="BC5" s="1648" t="s">
        <v>655</v>
      </c>
      <c r="BD5" s="1056" t="s">
        <v>893</v>
      </c>
      <c r="BE5" s="1057" t="s">
        <v>442</v>
      </c>
      <c r="BF5" s="1058" t="s">
        <v>605</v>
      </c>
      <c r="BG5" s="1054" t="s">
        <v>681</v>
      </c>
      <c r="BH5" s="1059"/>
      <c r="BI5" s="1846" t="s">
        <v>1355</v>
      </c>
      <c r="BJ5" s="1058" t="s">
        <v>606</v>
      </c>
      <c r="BK5" s="1057" t="s">
        <v>1356</v>
      </c>
      <c r="BL5" s="1058" t="s">
        <v>443</v>
      </c>
      <c r="BN5" s="1061" t="s">
        <v>616</v>
      </c>
      <c r="BO5" s="1061" t="s">
        <v>655</v>
      </c>
      <c r="BP5" s="2143">
        <v>2014</v>
      </c>
      <c r="BQ5" s="2144">
        <v>2015</v>
      </c>
      <c r="BR5" s="2144">
        <v>2016</v>
      </c>
      <c r="BT5" s="1065" t="s">
        <v>1387</v>
      </c>
      <c r="BU5" s="1066" t="s">
        <v>914</v>
      </c>
      <c r="BW5" s="1067" t="s">
        <v>1388</v>
      </c>
      <c r="BX5" s="1068" t="s">
        <v>1390</v>
      </c>
      <c r="BY5" s="1068" t="s">
        <v>313</v>
      </c>
      <c r="BZ5" s="1656"/>
      <c r="CA5" s="1657" t="s">
        <v>616</v>
      </c>
      <c r="CB5" s="1657" t="s">
        <v>786</v>
      </c>
      <c r="CC5" s="1859" t="s">
        <v>1308</v>
      </c>
      <c r="CD5" s="1859" t="s">
        <v>1309</v>
      </c>
      <c r="CE5" s="1859">
        <v>2015</v>
      </c>
      <c r="CF5" s="1657" t="s">
        <v>787</v>
      </c>
      <c r="CG5" s="1659" t="s">
        <v>789</v>
      </c>
      <c r="CH5" s="1660"/>
      <c r="CI5" s="1657" t="s">
        <v>1360</v>
      </c>
      <c r="CJ5" s="1657" t="s">
        <v>788</v>
      </c>
      <c r="CL5" s="1586" t="s">
        <v>658</v>
      </c>
      <c r="CM5" s="1587" t="s">
        <v>655</v>
      </c>
      <c r="CN5" s="1588" t="s">
        <v>617</v>
      </c>
      <c r="CO5" s="1589"/>
      <c r="CP5" s="1861" t="s">
        <v>1355</v>
      </c>
      <c r="CQ5" s="1862" t="s">
        <v>1361</v>
      </c>
      <c r="CR5" s="1862" t="s">
        <v>448</v>
      </c>
      <c r="CS5" s="1863" t="s">
        <v>654</v>
      </c>
      <c r="CT5" s="1864" t="s">
        <v>449</v>
      </c>
      <c r="CU5" s="1865"/>
      <c r="CV5" s="1866" t="s">
        <v>1362</v>
      </c>
      <c r="CW5" s="1863" t="s">
        <v>1363</v>
      </c>
      <c r="CX5" s="1867" t="s">
        <v>618</v>
      </c>
      <c r="CY5" s="1868"/>
      <c r="CZ5" s="1869" t="s">
        <v>619</v>
      </c>
      <c r="DA5" s="1870" t="s">
        <v>208</v>
      </c>
      <c r="DB5" s="1871"/>
      <c r="DC5" s="1872" t="s">
        <v>209</v>
      </c>
      <c r="DX5" s="2150" t="s">
        <v>671</v>
      </c>
      <c r="DY5" s="2151" t="s">
        <v>5</v>
      </c>
      <c r="DZ5" s="2150" t="s">
        <v>6</v>
      </c>
      <c r="EA5" s="2150" t="s">
        <v>7</v>
      </c>
      <c r="EB5" s="2152" t="s">
        <v>1355</v>
      </c>
      <c r="EC5" s="2153" t="s">
        <v>1364</v>
      </c>
      <c r="ED5" s="2153" t="s">
        <v>193</v>
      </c>
      <c r="EE5" s="2153" t="s">
        <v>627</v>
      </c>
      <c r="EF5" s="2154"/>
      <c r="EG5" s="2155" t="s">
        <v>194</v>
      </c>
      <c r="EH5" s="2154"/>
      <c r="EI5" s="2153" t="s">
        <v>628</v>
      </c>
      <c r="EJ5" s="2153"/>
      <c r="EK5" s="2156" t="s">
        <v>196</v>
      </c>
      <c r="EL5" s="2153" t="s">
        <v>629</v>
      </c>
      <c r="EM5" s="2157" t="s">
        <v>1365</v>
      </c>
      <c r="EN5" s="2158" t="s">
        <v>819</v>
      </c>
      <c r="EO5" s="2158" t="s">
        <v>820</v>
      </c>
      <c r="ES5" s="1112" t="s">
        <v>658</v>
      </c>
      <c r="ET5" s="1113" t="s">
        <v>7</v>
      </c>
      <c r="EU5" s="1114" t="s">
        <v>832</v>
      </c>
    </row>
    <row r="6" spans="1:154" ht="12.75" customHeight="1">
      <c r="A6" s="1115" t="s">
        <v>354</v>
      </c>
      <c r="B6" s="1116" t="s">
        <v>355</v>
      </c>
      <c r="C6" s="1117">
        <v>23019</v>
      </c>
      <c r="D6" s="1118">
        <v>24984</v>
      </c>
      <c r="E6" s="1119"/>
      <c r="F6" s="1119">
        <v>24984</v>
      </c>
      <c r="G6" s="1119"/>
      <c r="H6" s="1120">
        <v>24984</v>
      </c>
      <c r="K6" s="905" t="s">
        <v>354</v>
      </c>
      <c r="L6" s="906" t="s">
        <v>355</v>
      </c>
      <c r="M6" s="878">
        <v>10498983614</v>
      </c>
      <c r="N6" s="879">
        <v>168790742</v>
      </c>
      <c r="O6" s="880">
        <f t="shared" ref="O6:O69" si="0">M6-N6</f>
        <v>10330192872</v>
      </c>
      <c r="P6" s="881">
        <v>2009</v>
      </c>
      <c r="Q6" s="882">
        <v>1.0590999999999999</v>
      </c>
      <c r="R6" s="883">
        <f t="shared" ref="R6:R69" si="1">ROUND(O6/Q6,0)</f>
        <v>9753746456</v>
      </c>
      <c r="S6" s="884">
        <f t="shared" ref="S6:S69" si="2">N6</f>
        <v>168790742</v>
      </c>
      <c r="T6" s="885">
        <v>315569019</v>
      </c>
      <c r="U6" s="885">
        <v>2503134897</v>
      </c>
      <c r="V6" s="883">
        <f t="shared" ref="V6:V69" si="3">SUM(R6:U6)</f>
        <v>12741241114</v>
      </c>
      <c r="X6" s="1561" t="s">
        <v>354</v>
      </c>
      <c r="Y6" s="1562" t="s">
        <v>355</v>
      </c>
      <c r="Z6" s="1799">
        <v>12741241114</v>
      </c>
      <c r="AA6" s="1800">
        <v>85111490.641520008</v>
      </c>
      <c r="AB6" s="1801">
        <v>26667773</v>
      </c>
      <c r="AC6" s="1802">
        <v>779760</v>
      </c>
      <c r="AD6" s="1803">
        <v>112559023.64152001</v>
      </c>
      <c r="AE6" s="1804">
        <v>24984</v>
      </c>
      <c r="AF6" s="1805">
        <v>4505</v>
      </c>
      <c r="AG6" s="1806">
        <v>0.77410000000000001</v>
      </c>
      <c r="AI6" s="1561" t="s">
        <v>354</v>
      </c>
      <c r="AJ6" s="933" t="s">
        <v>355</v>
      </c>
      <c r="AK6" s="1132">
        <v>112559023.64152001</v>
      </c>
      <c r="AL6" s="1133">
        <v>24984</v>
      </c>
      <c r="AM6" s="1838">
        <v>4505</v>
      </c>
      <c r="AN6" s="1137">
        <v>0.77410000000000001</v>
      </c>
      <c r="AO6" s="1135">
        <v>1.339</v>
      </c>
      <c r="AP6" s="1136">
        <v>0.88100000000000001</v>
      </c>
      <c r="AQ6" s="1137">
        <v>0.88400000000000001</v>
      </c>
      <c r="AR6" s="1138">
        <v>0.88400000000000001</v>
      </c>
      <c r="AS6" s="1139">
        <v>1616.68</v>
      </c>
      <c r="AT6" s="1140">
        <v>212.13999999999987</v>
      </c>
      <c r="AU6" s="1141">
        <v>5300106</v>
      </c>
      <c r="AV6" s="1142">
        <v>0.90200000000000002</v>
      </c>
      <c r="AW6" s="1143">
        <v>4780696</v>
      </c>
      <c r="BB6" s="1561" t="s">
        <v>354</v>
      </c>
      <c r="BC6" s="1562" t="s">
        <v>682</v>
      </c>
      <c r="BD6" s="1149">
        <v>12741241114</v>
      </c>
      <c r="BE6" s="1150">
        <v>429.98899999999998</v>
      </c>
      <c r="BF6" s="1151">
        <v>29631551</v>
      </c>
      <c r="BG6" s="1152">
        <v>1.339</v>
      </c>
      <c r="BH6" s="1153"/>
      <c r="BI6" s="1154">
        <v>24984</v>
      </c>
      <c r="BJ6" s="1155">
        <v>58.1</v>
      </c>
      <c r="BK6" s="1154">
        <v>157235</v>
      </c>
      <c r="BL6" s="1151">
        <v>366</v>
      </c>
      <c r="BN6" s="2145"/>
      <c r="BO6" s="2145"/>
      <c r="BP6" s="2286" t="s">
        <v>809</v>
      </c>
      <c r="BQ6" s="2286"/>
      <c r="BR6" s="2286"/>
      <c r="BT6" s="2146" t="s">
        <v>810</v>
      </c>
      <c r="BU6" s="2147" t="s">
        <v>811</v>
      </c>
      <c r="BW6" s="2148" t="s">
        <v>1386</v>
      </c>
      <c r="BX6" s="2149" t="s">
        <v>1389</v>
      </c>
      <c r="BY6" s="2149"/>
      <c r="BZ6" s="1656"/>
      <c r="CA6" s="1561" t="s">
        <v>354</v>
      </c>
      <c r="CB6" s="933" t="s">
        <v>682</v>
      </c>
      <c r="CC6" s="1154">
        <v>33666</v>
      </c>
      <c r="CD6" s="1154">
        <v>34926</v>
      </c>
      <c r="CE6" s="1154">
        <v>36025</v>
      </c>
      <c r="CF6" s="1169">
        <v>34872.333333333336</v>
      </c>
      <c r="CG6" s="1170">
        <v>0.88100000000000001</v>
      </c>
      <c r="CH6" s="1171"/>
      <c r="CI6" s="1169">
        <v>-1152.6666666666642</v>
      </c>
      <c r="CJ6" s="1170">
        <v>-3.2000000000000001E-2</v>
      </c>
      <c r="CL6" s="1575" t="s">
        <v>354</v>
      </c>
      <c r="CM6" s="933" t="s">
        <v>682</v>
      </c>
      <c r="CN6" s="1873">
        <v>0.88400000000000001</v>
      </c>
      <c r="CO6" s="1874"/>
      <c r="CP6" s="1875">
        <v>24984</v>
      </c>
      <c r="CQ6" s="1876">
        <v>36417749</v>
      </c>
      <c r="CR6" s="1876">
        <v>0</v>
      </c>
      <c r="CS6" s="1877">
        <v>36417749</v>
      </c>
      <c r="CT6" s="1878">
        <v>1457.64</v>
      </c>
      <c r="CU6" s="1879"/>
      <c r="CV6" s="1880">
        <v>1616.68</v>
      </c>
      <c r="CW6" s="1881">
        <v>212.13999999999987</v>
      </c>
      <c r="CX6" s="1882">
        <v>0.90200000000000002</v>
      </c>
      <c r="CY6" s="1883"/>
      <c r="CZ6" s="1884">
        <v>0.61399999999999999</v>
      </c>
      <c r="DA6" s="1885" t="s">
        <v>4</v>
      </c>
      <c r="DB6" s="1886"/>
      <c r="DC6" s="1887">
        <v>0.90200000000000002</v>
      </c>
      <c r="DX6" s="2159" t="s">
        <v>354</v>
      </c>
      <c r="DY6" s="2160" t="s">
        <v>354</v>
      </c>
      <c r="DZ6" s="2159" t="s">
        <v>901</v>
      </c>
      <c r="EA6" s="2161" t="s">
        <v>355</v>
      </c>
      <c r="EB6" s="2162">
        <v>23019</v>
      </c>
      <c r="EC6" s="2163"/>
      <c r="ED6" s="2164">
        <v>23019</v>
      </c>
      <c r="EE6" s="2164"/>
      <c r="EF6" s="2163"/>
      <c r="EG6" s="2165">
        <v>0.9213496637848223</v>
      </c>
      <c r="EH6" s="2163"/>
      <c r="EI6" s="2166">
        <v>4780696</v>
      </c>
      <c r="EJ6" s="2164"/>
      <c r="EK6" s="2164">
        <v>4404693</v>
      </c>
      <c r="EL6" s="2164">
        <v>4780696</v>
      </c>
      <c r="EM6" s="2167">
        <v>0</v>
      </c>
      <c r="EN6" s="2167"/>
      <c r="EO6" s="2168"/>
      <c r="ES6" s="2251" t="s">
        <v>354</v>
      </c>
      <c r="ET6" s="2252" t="s">
        <v>355</v>
      </c>
      <c r="EU6" s="2253">
        <v>4404693</v>
      </c>
      <c r="EX6" s="1563"/>
    </row>
    <row r="7" spans="1:154" ht="12.75" customHeight="1">
      <c r="A7" s="1220" t="s">
        <v>356</v>
      </c>
      <c r="B7" s="1221" t="s">
        <v>357</v>
      </c>
      <c r="C7" s="1117">
        <v>4960</v>
      </c>
      <c r="D7" s="1118">
        <v>4960</v>
      </c>
      <c r="E7" s="1222"/>
      <c r="F7" s="1222">
        <v>4960</v>
      </c>
      <c r="G7" s="1222"/>
      <c r="H7" s="1223">
        <v>4960</v>
      </c>
      <c r="K7" s="907" t="s">
        <v>356</v>
      </c>
      <c r="L7" s="908" t="s">
        <v>357</v>
      </c>
      <c r="M7" s="886">
        <v>2069300505</v>
      </c>
      <c r="N7" s="887">
        <v>154253156</v>
      </c>
      <c r="O7" s="888">
        <f t="shared" si="0"/>
        <v>1915047349</v>
      </c>
      <c r="P7" s="889">
        <v>2015</v>
      </c>
      <c r="Q7" s="882">
        <v>0.95830000000000004</v>
      </c>
      <c r="R7" s="891">
        <f t="shared" si="1"/>
        <v>1998379786</v>
      </c>
      <c r="S7" s="892">
        <f t="shared" si="2"/>
        <v>154253156</v>
      </c>
      <c r="T7" s="893">
        <v>80909711</v>
      </c>
      <c r="U7" s="893">
        <v>424513683</v>
      </c>
      <c r="V7" s="891">
        <f t="shared" si="3"/>
        <v>2658056336</v>
      </c>
      <c r="X7" s="1561" t="s">
        <v>356</v>
      </c>
      <c r="Y7" s="1562" t="s">
        <v>357</v>
      </c>
      <c r="Z7" s="1807">
        <v>2658056336</v>
      </c>
      <c r="AA7" s="1247">
        <v>17755816.324480001</v>
      </c>
      <c r="AB7" s="1802">
        <v>5712873</v>
      </c>
      <c r="AC7" s="1802">
        <v>84548</v>
      </c>
      <c r="AD7" s="1808">
        <v>23553237.324480001</v>
      </c>
      <c r="AE7" s="1809">
        <v>4960</v>
      </c>
      <c r="AF7" s="1810">
        <v>4749</v>
      </c>
      <c r="AG7" s="1811">
        <v>0.81599999999999995</v>
      </c>
      <c r="AI7" s="1561" t="s">
        <v>356</v>
      </c>
      <c r="AJ7" s="933" t="s">
        <v>357</v>
      </c>
      <c r="AK7" s="1132">
        <v>23553237.324480001</v>
      </c>
      <c r="AL7" s="1133">
        <v>4960</v>
      </c>
      <c r="AM7" s="1242">
        <v>4749</v>
      </c>
      <c r="AN7" s="1236">
        <v>0.81599999999999995</v>
      </c>
      <c r="AO7" s="1234">
        <v>0.46160000000000001</v>
      </c>
      <c r="AP7" s="1235">
        <v>0.81</v>
      </c>
      <c r="AQ7" s="1236">
        <v>0.77760000000000007</v>
      </c>
      <c r="AR7" s="1237">
        <v>0.77760000000000007</v>
      </c>
      <c r="AS7" s="1238">
        <v>1422.09</v>
      </c>
      <c r="AT7" s="1239">
        <v>406.73</v>
      </c>
      <c r="AU7" s="1240">
        <v>2017381</v>
      </c>
      <c r="AV7" s="1241">
        <v>1</v>
      </c>
      <c r="AW7" s="1242">
        <v>2017381</v>
      </c>
      <c r="BB7" s="1561" t="s">
        <v>356</v>
      </c>
      <c r="BC7" s="1562" t="s">
        <v>683</v>
      </c>
      <c r="BD7" s="1149">
        <v>2658056336</v>
      </c>
      <c r="BE7" s="1150">
        <v>260.185</v>
      </c>
      <c r="BF7" s="1245">
        <v>10216025</v>
      </c>
      <c r="BG7" s="1246">
        <v>0.46160000000000001</v>
      </c>
      <c r="BH7" s="1153"/>
      <c r="BI7" s="1154">
        <v>4960</v>
      </c>
      <c r="BJ7" s="1247">
        <v>19.059999999999999</v>
      </c>
      <c r="BK7" s="1154">
        <v>37921</v>
      </c>
      <c r="BL7" s="1248">
        <v>146</v>
      </c>
      <c r="BN7" s="933" t="s">
        <v>354</v>
      </c>
      <c r="BO7" s="1579" t="s">
        <v>355</v>
      </c>
      <c r="BP7" s="2142">
        <v>1.0725763888888888</v>
      </c>
      <c r="BQ7" s="2142">
        <v>1.0827307692307693</v>
      </c>
      <c r="BR7" s="2142">
        <v>1.0389200000000001</v>
      </c>
      <c r="BS7" s="1160"/>
      <c r="BT7" s="1850">
        <v>2009</v>
      </c>
      <c r="BU7" s="1162">
        <v>1.0590999999999999</v>
      </c>
      <c r="BV7" s="1163"/>
      <c r="BW7" s="2139">
        <v>0.57999999999999996</v>
      </c>
      <c r="BX7" s="1165">
        <v>0.61399999999999999</v>
      </c>
      <c r="BY7" s="1166">
        <v>0.91920000000000002</v>
      </c>
      <c r="BZ7" s="1656"/>
      <c r="CA7" s="1561" t="s">
        <v>356</v>
      </c>
      <c r="CB7" s="933" t="s">
        <v>683</v>
      </c>
      <c r="CC7" s="1154">
        <v>30066</v>
      </c>
      <c r="CD7" s="1154">
        <v>32161</v>
      </c>
      <c r="CE7" s="1154">
        <v>33960</v>
      </c>
      <c r="CF7" s="1252">
        <v>32062.333333333332</v>
      </c>
      <c r="CG7" s="1253">
        <v>0.81</v>
      </c>
      <c r="CH7" s="1171"/>
      <c r="CI7" s="1254">
        <v>-1897.6666666666679</v>
      </c>
      <c r="CJ7" s="1253">
        <v>-5.5899999999999998E-2</v>
      </c>
      <c r="CL7" s="1575" t="s">
        <v>356</v>
      </c>
      <c r="CM7" s="933" t="s">
        <v>683</v>
      </c>
      <c r="CN7" s="1873">
        <v>0.77760000000000007</v>
      </c>
      <c r="CO7" s="1874"/>
      <c r="CP7" s="1875">
        <v>4960</v>
      </c>
      <c r="CQ7" s="1888">
        <v>5631900</v>
      </c>
      <c r="CR7" s="1889">
        <v>0</v>
      </c>
      <c r="CS7" s="1890">
        <v>5631900</v>
      </c>
      <c r="CT7" s="1891">
        <v>1135.46</v>
      </c>
      <c r="CU7" s="1892"/>
      <c r="CV7" s="1893">
        <v>1422.09</v>
      </c>
      <c r="CW7" s="1894">
        <v>406.73</v>
      </c>
      <c r="CX7" s="1882">
        <v>0.79800000000000004</v>
      </c>
      <c r="CY7" s="1883"/>
      <c r="CZ7" s="1884">
        <v>0.75700000000000001</v>
      </c>
      <c r="DA7" s="1895">
        <v>1</v>
      </c>
      <c r="DB7" s="1886"/>
      <c r="DC7" s="1882">
        <v>1</v>
      </c>
      <c r="DX7" s="2159" t="s">
        <v>354</v>
      </c>
      <c r="DY7" s="2160" t="s">
        <v>9</v>
      </c>
      <c r="DZ7" s="2159" t="s">
        <v>8</v>
      </c>
      <c r="EA7" s="2161" t="s">
        <v>10</v>
      </c>
      <c r="EB7" s="2162">
        <v>960</v>
      </c>
      <c r="EC7" s="2163"/>
      <c r="ED7" s="2164">
        <v>960</v>
      </c>
      <c r="EE7" s="2164"/>
      <c r="EF7" s="2163"/>
      <c r="EG7" s="2165">
        <v>3.8424591738712779E-2</v>
      </c>
      <c r="EH7" s="2163"/>
      <c r="EI7" s="2166">
        <v>0</v>
      </c>
      <c r="EJ7" s="2164"/>
      <c r="EK7" s="2164">
        <v>183696</v>
      </c>
      <c r="EL7" s="2169"/>
      <c r="EM7" s="2167"/>
      <c r="EN7" s="2167"/>
      <c r="EO7" s="2168"/>
      <c r="ES7" s="2254" t="s">
        <v>356</v>
      </c>
      <c r="ET7" s="2255" t="s">
        <v>357</v>
      </c>
      <c r="EU7" s="2253">
        <v>2017381</v>
      </c>
    </row>
    <row r="8" spans="1:154" ht="12.75" customHeight="1">
      <c r="A8" s="1220" t="s">
        <v>358</v>
      </c>
      <c r="B8" s="1221" t="s">
        <v>359</v>
      </c>
      <c r="C8" s="1117">
        <v>1362</v>
      </c>
      <c r="D8" s="1118">
        <v>1362</v>
      </c>
      <c r="E8" s="1222"/>
      <c r="F8" s="1222">
        <v>1362</v>
      </c>
      <c r="G8" s="1222"/>
      <c r="H8" s="1223">
        <v>1362</v>
      </c>
      <c r="K8" s="907" t="s">
        <v>358</v>
      </c>
      <c r="L8" s="908" t="s">
        <v>359</v>
      </c>
      <c r="M8" s="886">
        <v>1489918083</v>
      </c>
      <c r="N8" s="887">
        <v>78079341</v>
      </c>
      <c r="O8" s="888">
        <f t="shared" si="0"/>
        <v>1411838742</v>
      </c>
      <c r="P8" s="889">
        <v>2015</v>
      </c>
      <c r="Q8" s="882">
        <v>1.0422</v>
      </c>
      <c r="R8" s="891">
        <f t="shared" si="1"/>
        <v>1354671600</v>
      </c>
      <c r="S8" s="892">
        <f t="shared" si="2"/>
        <v>78079341</v>
      </c>
      <c r="T8" s="893">
        <v>46335107</v>
      </c>
      <c r="U8" s="893">
        <v>182385742</v>
      </c>
      <c r="V8" s="891">
        <f t="shared" si="3"/>
        <v>1661471790</v>
      </c>
      <c r="X8" s="1561" t="s">
        <v>358</v>
      </c>
      <c r="Y8" s="1562" t="s">
        <v>359</v>
      </c>
      <c r="Z8" s="1807">
        <v>1661471790</v>
      </c>
      <c r="AA8" s="1247">
        <v>11098631.5572</v>
      </c>
      <c r="AB8" s="1802">
        <v>1684601</v>
      </c>
      <c r="AC8" s="1802">
        <v>40955</v>
      </c>
      <c r="AD8" s="1808">
        <v>12824187.5572</v>
      </c>
      <c r="AE8" s="1809">
        <v>1362</v>
      </c>
      <c r="AF8" s="1810">
        <v>9416</v>
      </c>
      <c r="AG8" s="1811">
        <v>1.6178999999999999</v>
      </c>
      <c r="AI8" s="1561" t="s">
        <v>358</v>
      </c>
      <c r="AJ8" s="933" t="s">
        <v>359</v>
      </c>
      <c r="AK8" s="1132">
        <v>12824187.5572</v>
      </c>
      <c r="AL8" s="1133">
        <v>1362</v>
      </c>
      <c r="AM8" s="1242">
        <v>9416</v>
      </c>
      <c r="AN8" s="1236">
        <v>1.6178999999999999</v>
      </c>
      <c r="AO8" s="1234">
        <v>0.32</v>
      </c>
      <c r="AP8" s="1235">
        <v>0.81559999999999999</v>
      </c>
      <c r="AQ8" s="1236">
        <v>1.087</v>
      </c>
      <c r="AR8" s="1237" t="s">
        <v>4</v>
      </c>
      <c r="AS8" s="1272" t="s">
        <v>4</v>
      </c>
      <c r="AT8" s="1261" t="s">
        <v>4</v>
      </c>
      <c r="AU8" s="1240">
        <v>0</v>
      </c>
      <c r="AV8" s="1241" t="s">
        <v>4</v>
      </c>
      <c r="AW8" s="1242">
        <v>0</v>
      </c>
      <c r="BB8" s="1561" t="s">
        <v>358</v>
      </c>
      <c r="BC8" s="1562" t="s">
        <v>684</v>
      </c>
      <c r="BD8" s="1149">
        <v>1661471790</v>
      </c>
      <c r="BE8" s="1150">
        <v>234.65</v>
      </c>
      <c r="BF8" s="1245">
        <v>7080638</v>
      </c>
      <c r="BG8" s="1246">
        <v>0.32</v>
      </c>
      <c r="BH8" s="1153"/>
      <c r="BI8" s="1154">
        <v>1362</v>
      </c>
      <c r="BJ8" s="1247">
        <v>5.8</v>
      </c>
      <c r="BK8" s="1154">
        <v>11171</v>
      </c>
      <c r="BL8" s="1248">
        <v>48</v>
      </c>
      <c r="BN8" s="933" t="s">
        <v>356</v>
      </c>
      <c r="BO8" s="1579" t="s">
        <v>357</v>
      </c>
      <c r="BP8" s="1848">
        <v>1.0004212248003044</v>
      </c>
      <c r="BQ8" s="1848">
        <v>0.97819871006708514</v>
      </c>
      <c r="BR8" s="1853">
        <v>0.94833333333333347</v>
      </c>
      <c r="BS8" s="1160"/>
      <c r="BT8" s="1850">
        <v>2015</v>
      </c>
      <c r="BU8" s="1162">
        <v>0.95830000000000004</v>
      </c>
      <c r="BV8" s="1163"/>
      <c r="BW8" s="2139">
        <v>0.79</v>
      </c>
      <c r="BX8" s="1165">
        <v>0.75700000000000001</v>
      </c>
      <c r="BY8" s="1166">
        <v>1.1332</v>
      </c>
      <c r="BZ8" s="1656"/>
      <c r="CA8" s="1561" t="s">
        <v>358</v>
      </c>
      <c r="CB8" s="933" t="s">
        <v>684</v>
      </c>
      <c r="CC8" s="1154">
        <v>30142</v>
      </c>
      <c r="CD8" s="1154">
        <v>32270</v>
      </c>
      <c r="CE8" s="1154">
        <v>34441</v>
      </c>
      <c r="CF8" s="1252">
        <v>32284.333333333332</v>
      </c>
      <c r="CG8" s="1253">
        <v>0.81559999999999999</v>
      </c>
      <c r="CH8" s="1171"/>
      <c r="CI8" s="1254">
        <v>-2156.6666666666679</v>
      </c>
      <c r="CJ8" s="1253">
        <v>-6.2600000000000003E-2</v>
      </c>
      <c r="CL8" s="1575" t="s">
        <v>358</v>
      </c>
      <c r="CM8" s="933" t="s">
        <v>684</v>
      </c>
      <c r="CN8" s="1873" t="s">
        <v>4</v>
      </c>
      <c r="CO8" s="1874"/>
      <c r="CP8" s="1875">
        <v>1362</v>
      </c>
      <c r="CQ8" s="1888">
        <v>2518117</v>
      </c>
      <c r="CR8" s="1888">
        <v>0</v>
      </c>
      <c r="CS8" s="1890">
        <v>2518117</v>
      </c>
      <c r="CT8" s="1891">
        <v>1848.84</v>
      </c>
      <c r="CU8" s="1892"/>
      <c r="CV8" s="1893" t="s">
        <v>4</v>
      </c>
      <c r="CW8" s="1894" t="s">
        <v>4</v>
      </c>
      <c r="CX8" s="1882" t="s">
        <v>4</v>
      </c>
      <c r="CY8" s="1883"/>
      <c r="CZ8" s="1884">
        <v>0.53400000000000003</v>
      </c>
      <c r="DA8" s="1895" t="s">
        <v>4</v>
      </c>
      <c r="DB8" s="1886"/>
      <c r="DC8" s="1882" t="s">
        <v>4</v>
      </c>
      <c r="DX8" s="2159" t="s">
        <v>354</v>
      </c>
      <c r="DY8" s="2160" t="s">
        <v>11</v>
      </c>
      <c r="DZ8" s="2159" t="s">
        <v>8</v>
      </c>
      <c r="EA8" s="2161" t="s">
        <v>12</v>
      </c>
      <c r="EB8" s="2162">
        <v>655</v>
      </c>
      <c r="EC8" s="2163"/>
      <c r="ED8" s="2164">
        <v>655</v>
      </c>
      <c r="EE8" s="2164"/>
      <c r="EF8" s="2163"/>
      <c r="EG8" s="2165">
        <v>2.6216778738392572E-2</v>
      </c>
      <c r="EH8" s="2163"/>
      <c r="EI8" s="2166">
        <v>0</v>
      </c>
      <c r="EJ8" s="2164"/>
      <c r="EK8" s="2164">
        <v>125334</v>
      </c>
      <c r="EL8" s="2169"/>
      <c r="EM8" s="2167"/>
      <c r="EN8" s="2167"/>
      <c r="EO8" s="2168"/>
      <c r="ES8" s="2254" t="s">
        <v>358</v>
      </c>
      <c r="ET8" s="2255" t="s">
        <v>359</v>
      </c>
      <c r="EU8" s="2253">
        <v>0</v>
      </c>
    </row>
    <row r="9" spans="1:154" ht="15">
      <c r="A9" s="1220" t="s">
        <v>360</v>
      </c>
      <c r="B9" s="1221" t="s">
        <v>361</v>
      </c>
      <c r="C9" s="1117">
        <v>3382</v>
      </c>
      <c r="D9" s="1118">
        <v>3382</v>
      </c>
      <c r="E9" s="1222"/>
      <c r="F9" s="1222">
        <v>3382</v>
      </c>
      <c r="G9" s="1222"/>
      <c r="H9" s="1223">
        <v>3382</v>
      </c>
      <c r="K9" s="907" t="s">
        <v>360</v>
      </c>
      <c r="L9" s="908" t="s">
        <v>361</v>
      </c>
      <c r="M9" s="886">
        <v>1207670584</v>
      </c>
      <c r="N9" s="887">
        <v>248870500</v>
      </c>
      <c r="O9" s="888">
        <f t="shared" si="0"/>
        <v>958800084</v>
      </c>
      <c r="P9" s="889">
        <v>2010</v>
      </c>
      <c r="Q9" s="882">
        <v>1.0426</v>
      </c>
      <c r="R9" s="891">
        <f t="shared" si="1"/>
        <v>919624097</v>
      </c>
      <c r="S9" s="892">
        <f t="shared" si="2"/>
        <v>248870500</v>
      </c>
      <c r="T9" s="893">
        <v>280687164</v>
      </c>
      <c r="U9" s="893">
        <v>347001971</v>
      </c>
      <c r="V9" s="891">
        <f t="shared" si="3"/>
        <v>1796183732</v>
      </c>
      <c r="X9" s="1561" t="s">
        <v>360</v>
      </c>
      <c r="Y9" s="1562" t="s">
        <v>361</v>
      </c>
      <c r="Z9" s="1807">
        <v>1796183732</v>
      </c>
      <c r="AA9" s="1247">
        <v>11998507.32976</v>
      </c>
      <c r="AB9" s="1802">
        <v>2716708</v>
      </c>
      <c r="AC9" s="1802">
        <v>119234</v>
      </c>
      <c r="AD9" s="1808">
        <v>14834449.32976</v>
      </c>
      <c r="AE9" s="1809">
        <v>3382</v>
      </c>
      <c r="AF9" s="1810">
        <v>4386</v>
      </c>
      <c r="AG9" s="1811">
        <v>0.75360000000000005</v>
      </c>
      <c r="AI9" s="1561" t="s">
        <v>360</v>
      </c>
      <c r="AJ9" s="933" t="s">
        <v>361</v>
      </c>
      <c r="AK9" s="1132">
        <v>14834449.32976</v>
      </c>
      <c r="AL9" s="1133">
        <v>3382</v>
      </c>
      <c r="AM9" s="1242">
        <v>4386</v>
      </c>
      <c r="AN9" s="1236">
        <v>0.75360000000000005</v>
      </c>
      <c r="AO9" s="1234">
        <v>0.1527</v>
      </c>
      <c r="AP9" s="1235">
        <v>0.78239999999999998</v>
      </c>
      <c r="AQ9" s="1236">
        <v>0.70789999999999997</v>
      </c>
      <c r="AR9" s="1237">
        <v>0.70789999999999997</v>
      </c>
      <c r="AS9" s="1272">
        <v>1294.6199999999999</v>
      </c>
      <c r="AT9" s="1261">
        <v>534.20000000000005</v>
      </c>
      <c r="AU9" s="1240">
        <v>1806664</v>
      </c>
      <c r="AV9" s="1241">
        <v>1</v>
      </c>
      <c r="AW9" s="1242">
        <v>1806664</v>
      </c>
      <c r="BB9" s="1561" t="s">
        <v>360</v>
      </c>
      <c r="BC9" s="1562" t="s">
        <v>685</v>
      </c>
      <c r="BD9" s="1149">
        <v>1796183732</v>
      </c>
      <c r="BE9" s="1150">
        <v>531.56700000000001</v>
      </c>
      <c r="BF9" s="1245">
        <v>3379035</v>
      </c>
      <c r="BG9" s="1246">
        <v>0.1527</v>
      </c>
      <c r="BH9" s="1153"/>
      <c r="BI9" s="1154">
        <v>3382</v>
      </c>
      <c r="BJ9" s="1247">
        <v>6.36</v>
      </c>
      <c r="BK9" s="1154">
        <v>26100</v>
      </c>
      <c r="BL9" s="1248">
        <v>49</v>
      </c>
      <c r="BN9" s="933" t="s">
        <v>358</v>
      </c>
      <c r="BO9" s="1579" t="s">
        <v>359</v>
      </c>
      <c r="BP9" s="1848">
        <v>1.1347661691542288</v>
      </c>
      <c r="BQ9" s="1848">
        <v>0.99153225806451617</v>
      </c>
      <c r="BR9" s="1853">
        <v>1.0676056338028168</v>
      </c>
      <c r="BS9" s="1160"/>
      <c r="BT9" s="1850">
        <v>2015</v>
      </c>
      <c r="BU9" s="1162">
        <v>1.0422</v>
      </c>
      <c r="BV9" s="1163"/>
      <c r="BW9" s="2139">
        <v>0.51249999999999996</v>
      </c>
      <c r="BX9" s="1165">
        <v>0.53400000000000003</v>
      </c>
      <c r="BY9" s="1166">
        <v>0.7994</v>
      </c>
      <c r="BZ9" s="1585"/>
      <c r="CA9" s="1561" t="s">
        <v>360</v>
      </c>
      <c r="CB9" s="933" t="s">
        <v>685</v>
      </c>
      <c r="CC9" s="1154">
        <v>29173</v>
      </c>
      <c r="CD9" s="1154">
        <v>31128</v>
      </c>
      <c r="CE9" s="1154">
        <v>32604</v>
      </c>
      <c r="CF9" s="1252">
        <v>30968.333333333332</v>
      </c>
      <c r="CG9" s="1253">
        <v>0.78239999999999998</v>
      </c>
      <c r="CH9" s="1171"/>
      <c r="CI9" s="1254">
        <v>-1635.6666666666679</v>
      </c>
      <c r="CJ9" s="1253">
        <v>-5.0200000000000002E-2</v>
      </c>
      <c r="CL9" s="1575" t="s">
        <v>360</v>
      </c>
      <c r="CM9" s="933" t="s">
        <v>685</v>
      </c>
      <c r="CN9" s="1873">
        <v>0.70789999999999997</v>
      </c>
      <c r="CO9" s="1874"/>
      <c r="CP9" s="1875">
        <v>3382</v>
      </c>
      <c r="CQ9" s="1888">
        <v>4311011</v>
      </c>
      <c r="CR9" s="1888">
        <v>0</v>
      </c>
      <c r="CS9" s="1890">
        <v>4311011</v>
      </c>
      <c r="CT9" s="1891">
        <v>1274.69</v>
      </c>
      <c r="CU9" s="1892"/>
      <c r="CV9" s="1893">
        <v>1294.6199999999999</v>
      </c>
      <c r="CW9" s="1894">
        <v>534.20000000000005</v>
      </c>
      <c r="CX9" s="1882">
        <v>0.98499999999999999</v>
      </c>
      <c r="CY9" s="1883"/>
      <c r="CZ9" s="1884">
        <v>0.83499999999999996</v>
      </c>
      <c r="DA9" s="1895">
        <v>1</v>
      </c>
      <c r="DB9" s="1886"/>
      <c r="DC9" s="1882">
        <v>1</v>
      </c>
      <c r="DX9" s="2170" t="s">
        <v>354</v>
      </c>
      <c r="DY9" s="2171" t="s">
        <v>262</v>
      </c>
      <c r="DZ9" s="2170" t="s">
        <v>8</v>
      </c>
      <c r="EA9" s="2172" t="s">
        <v>1021</v>
      </c>
      <c r="EB9" s="2162">
        <v>350</v>
      </c>
      <c r="EC9" s="2173"/>
      <c r="ED9" s="2174">
        <v>350</v>
      </c>
      <c r="EE9" s="2174">
        <v>24984</v>
      </c>
      <c r="EF9" s="2173"/>
      <c r="EG9" s="2175">
        <v>1.4008965738072367E-2</v>
      </c>
      <c r="EH9" s="2173"/>
      <c r="EI9" s="2166">
        <v>0</v>
      </c>
      <c r="EJ9" s="2174"/>
      <c r="EK9" s="2174">
        <v>66973</v>
      </c>
      <c r="EL9" s="2176"/>
      <c r="EM9" s="2177"/>
      <c r="EN9" s="2177"/>
      <c r="EO9" s="2178"/>
      <c r="ES9" s="2254" t="s">
        <v>360</v>
      </c>
      <c r="ET9" s="2255" t="s">
        <v>361</v>
      </c>
      <c r="EU9" s="2253">
        <v>1806664</v>
      </c>
    </row>
    <row r="10" spans="1:154" ht="15">
      <c r="A10" s="1220" t="s">
        <v>362</v>
      </c>
      <c r="B10" s="1221" t="s">
        <v>363</v>
      </c>
      <c r="C10" s="1117">
        <v>2986</v>
      </c>
      <c r="D10" s="1118">
        <v>2986</v>
      </c>
      <c r="E10" s="1222"/>
      <c r="F10" s="1222">
        <v>2986</v>
      </c>
      <c r="G10" s="1222"/>
      <c r="H10" s="1223">
        <v>2986</v>
      </c>
      <c r="K10" s="907" t="s">
        <v>362</v>
      </c>
      <c r="L10" s="908" t="s">
        <v>363</v>
      </c>
      <c r="M10" s="886">
        <v>3469807900</v>
      </c>
      <c r="N10" s="887">
        <v>104273900</v>
      </c>
      <c r="O10" s="888">
        <f t="shared" si="0"/>
        <v>3365534000</v>
      </c>
      <c r="P10" s="889">
        <v>2015</v>
      </c>
      <c r="Q10" s="882">
        <v>1.0295000000000001</v>
      </c>
      <c r="R10" s="891">
        <f t="shared" si="1"/>
        <v>3269095678</v>
      </c>
      <c r="S10" s="892">
        <f t="shared" si="2"/>
        <v>104273900</v>
      </c>
      <c r="T10" s="893">
        <v>93116986</v>
      </c>
      <c r="U10" s="893">
        <v>382776935</v>
      </c>
      <c r="V10" s="891">
        <f t="shared" si="3"/>
        <v>3849263499</v>
      </c>
      <c r="X10" s="1561" t="s">
        <v>362</v>
      </c>
      <c r="Y10" s="1562" t="s">
        <v>363</v>
      </c>
      <c r="Z10" s="1807">
        <v>3849263499</v>
      </c>
      <c r="AA10" s="1247">
        <v>25713080.173319999</v>
      </c>
      <c r="AB10" s="1802">
        <v>5518873</v>
      </c>
      <c r="AC10" s="1802">
        <v>50958</v>
      </c>
      <c r="AD10" s="1808">
        <v>31282911.173319999</v>
      </c>
      <c r="AE10" s="1809">
        <v>2986</v>
      </c>
      <c r="AF10" s="1810">
        <v>10477</v>
      </c>
      <c r="AG10" s="1811">
        <v>1.8002</v>
      </c>
      <c r="AI10" s="1561" t="s">
        <v>362</v>
      </c>
      <c r="AJ10" s="933" t="s">
        <v>363</v>
      </c>
      <c r="AK10" s="1132">
        <v>31282911.173319999</v>
      </c>
      <c r="AL10" s="1133">
        <v>2986</v>
      </c>
      <c r="AM10" s="1242">
        <v>10477</v>
      </c>
      <c r="AN10" s="1236">
        <v>1.8002</v>
      </c>
      <c r="AO10" s="1234">
        <v>0.40820000000000001</v>
      </c>
      <c r="AP10" s="1235">
        <v>0.78039999999999998</v>
      </c>
      <c r="AQ10" s="1236">
        <v>1.1511</v>
      </c>
      <c r="AR10" s="1237" t="s">
        <v>4</v>
      </c>
      <c r="AS10" s="1272" t="s">
        <v>4</v>
      </c>
      <c r="AT10" s="1261" t="s">
        <v>4</v>
      </c>
      <c r="AU10" s="1240">
        <v>0</v>
      </c>
      <c r="AV10" s="1241" t="s">
        <v>4</v>
      </c>
      <c r="AW10" s="1242">
        <v>0</v>
      </c>
      <c r="BB10" s="1561" t="s">
        <v>362</v>
      </c>
      <c r="BC10" s="1562" t="s">
        <v>686</v>
      </c>
      <c r="BD10" s="1149">
        <v>3849263499</v>
      </c>
      <c r="BE10" s="1150">
        <v>426.12900000000002</v>
      </c>
      <c r="BF10" s="1245">
        <v>9033094</v>
      </c>
      <c r="BG10" s="1246">
        <v>0.40820000000000001</v>
      </c>
      <c r="BH10" s="1153"/>
      <c r="BI10" s="1154">
        <v>2986</v>
      </c>
      <c r="BJ10" s="1247">
        <v>7.01</v>
      </c>
      <c r="BK10" s="1154">
        <v>27258</v>
      </c>
      <c r="BL10" s="1248">
        <v>64</v>
      </c>
      <c r="BN10" s="933" t="s">
        <v>360</v>
      </c>
      <c r="BO10" s="1579" t="s">
        <v>361</v>
      </c>
      <c r="BP10" s="1848">
        <v>1.1194061505832451</v>
      </c>
      <c r="BQ10" s="1848">
        <v>1.0764285714285715</v>
      </c>
      <c r="BR10" s="1848">
        <v>0.99444444444444446</v>
      </c>
      <c r="BS10" s="1160"/>
      <c r="BT10" s="1850">
        <v>2010</v>
      </c>
      <c r="BU10" s="1162">
        <v>1.0426</v>
      </c>
      <c r="BV10" s="1163"/>
      <c r="BW10" s="2139">
        <v>0.80100000000000005</v>
      </c>
      <c r="BX10" s="1165">
        <v>0.83499999999999996</v>
      </c>
      <c r="BY10" s="1166">
        <v>1.25</v>
      </c>
      <c r="BZ10" s="1585"/>
      <c r="CA10" s="1561" t="s">
        <v>362</v>
      </c>
      <c r="CB10" s="933" t="s">
        <v>686</v>
      </c>
      <c r="CC10" s="1154">
        <v>29725</v>
      </c>
      <c r="CD10" s="1154">
        <v>30909</v>
      </c>
      <c r="CE10" s="1154">
        <v>32036</v>
      </c>
      <c r="CF10" s="1252">
        <v>30890</v>
      </c>
      <c r="CG10" s="1253">
        <v>0.78039999999999998</v>
      </c>
      <c r="CH10" s="1171"/>
      <c r="CI10" s="1254">
        <v>-1146</v>
      </c>
      <c r="CJ10" s="1253">
        <v>-3.5799999999999998E-2</v>
      </c>
      <c r="CL10" s="1575" t="s">
        <v>362</v>
      </c>
      <c r="CM10" s="933" t="s">
        <v>686</v>
      </c>
      <c r="CN10" s="1873" t="s">
        <v>4</v>
      </c>
      <c r="CO10" s="1874"/>
      <c r="CP10" s="1875">
        <v>2986</v>
      </c>
      <c r="CQ10" s="1888">
        <v>4641903</v>
      </c>
      <c r="CR10" s="1888">
        <v>0</v>
      </c>
      <c r="CS10" s="1890">
        <v>4641903</v>
      </c>
      <c r="CT10" s="1891">
        <v>1554.56</v>
      </c>
      <c r="CU10" s="1892"/>
      <c r="CV10" s="1893" t="s">
        <v>4</v>
      </c>
      <c r="CW10" s="1894" t="s">
        <v>4</v>
      </c>
      <c r="CX10" s="1882" t="s">
        <v>4</v>
      </c>
      <c r="CY10" s="1883"/>
      <c r="CZ10" s="1884">
        <v>0.44600000000000001</v>
      </c>
      <c r="DA10" s="1895" t="s">
        <v>4</v>
      </c>
      <c r="DB10" s="1886"/>
      <c r="DC10" s="1882" t="s">
        <v>4</v>
      </c>
      <c r="DX10" s="2179" t="s">
        <v>356</v>
      </c>
      <c r="DY10" s="2180" t="s">
        <v>356</v>
      </c>
      <c r="DZ10" s="2179" t="s">
        <v>901</v>
      </c>
      <c r="EA10" s="2181" t="s">
        <v>357</v>
      </c>
      <c r="EB10" s="2162">
        <v>4960</v>
      </c>
      <c r="EC10" s="2182"/>
      <c r="ED10" s="2183">
        <v>4960</v>
      </c>
      <c r="EE10" s="2183">
        <v>4960</v>
      </c>
      <c r="EF10" s="2182"/>
      <c r="EG10" s="2184"/>
      <c r="EH10" s="2182"/>
      <c r="EI10" s="2166">
        <v>2017381</v>
      </c>
      <c r="EJ10" s="2183"/>
      <c r="EK10" s="2183">
        <v>2017381</v>
      </c>
      <c r="EL10" s="2183">
        <v>2017381</v>
      </c>
      <c r="EM10" s="2185">
        <v>0</v>
      </c>
      <c r="EN10" s="2186"/>
      <c r="EO10" s="2187"/>
      <c r="ES10" s="2254" t="s">
        <v>362</v>
      </c>
      <c r="ET10" s="2255" t="s">
        <v>363</v>
      </c>
      <c r="EU10" s="2253">
        <v>0</v>
      </c>
    </row>
    <row r="11" spans="1:154" ht="15">
      <c r="A11" s="1220" t="s">
        <v>364</v>
      </c>
      <c r="B11" s="1221" t="s">
        <v>365</v>
      </c>
      <c r="C11" s="1117">
        <v>1972</v>
      </c>
      <c r="D11" s="1118">
        <v>2141</v>
      </c>
      <c r="E11" s="1222"/>
      <c r="F11" s="1222">
        <v>2141</v>
      </c>
      <c r="G11" s="1222"/>
      <c r="H11" s="1223">
        <v>2141</v>
      </c>
      <c r="K11" s="907" t="s">
        <v>364</v>
      </c>
      <c r="L11" s="908" t="s">
        <v>365</v>
      </c>
      <c r="M11" s="886">
        <v>3390768627</v>
      </c>
      <c r="N11" s="887">
        <v>68952200</v>
      </c>
      <c r="O11" s="888">
        <f t="shared" si="0"/>
        <v>3321816427</v>
      </c>
      <c r="P11" s="889">
        <v>2014</v>
      </c>
      <c r="Q11" s="882">
        <v>0.91300000000000003</v>
      </c>
      <c r="R11" s="891">
        <f t="shared" si="1"/>
        <v>3638353151</v>
      </c>
      <c r="S11" s="892">
        <f t="shared" si="2"/>
        <v>68952200</v>
      </c>
      <c r="T11" s="893">
        <v>40717971</v>
      </c>
      <c r="U11" s="893">
        <v>278577552</v>
      </c>
      <c r="V11" s="891">
        <f t="shared" si="3"/>
        <v>4026600874</v>
      </c>
      <c r="X11" s="1561" t="s">
        <v>364</v>
      </c>
      <c r="Y11" s="1562" t="s">
        <v>365</v>
      </c>
      <c r="Z11" s="1807">
        <v>4026600874</v>
      </c>
      <c r="AA11" s="1247">
        <v>26897693.838320002</v>
      </c>
      <c r="AB11" s="1802">
        <v>4505083</v>
      </c>
      <c r="AC11" s="1802">
        <v>89630</v>
      </c>
      <c r="AD11" s="1808">
        <v>31492406.838320002</v>
      </c>
      <c r="AE11" s="1809">
        <v>2141</v>
      </c>
      <c r="AF11" s="1810">
        <v>14709</v>
      </c>
      <c r="AG11" s="1811">
        <v>2.5272999999999999</v>
      </c>
      <c r="AI11" s="1561" t="s">
        <v>364</v>
      </c>
      <c r="AJ11" s="933" t="s">
        <v>365</v>
      </c>
      <c r="AK11" s="1132">
        <v>31492406.838320002</v>
      </c>
      <c r="AL11" s="1133">
        <v>2141</v>
      </c>
      <c r="AM11" s="1242">
        <v>14709</v>
      </c>
      <c r="AN11" s="1236">
        <v>2.5272999999999999</v>
      </c>
      <c r="AO11" s="1234">
        <v>0.73670000000000002</v>
      </c>
      <c r="AP11" s="1235">
        <v>0.75729999999999997</v>
      </c>
      <c r="AQ11" s="1236">
        <v>1.4633</v>
      </c>
      <c r="AR11" s="1237" t="s">
        <v>4</v>
      </c>
      <c r="AS11" s="1272" t="s">
        <v>4</v>
      </c>
      <c r="AT11" s="1261" t="s">
        <v>4</v>
      </c>
      <c r="AU11" s="1240">
        <v>0</v>
      </c>
      <c r="AV11" s="1241" t="s">
        <v>4</v>
      </c>
      <c r="AW11" s="1242">
        <v>0</v>
      </c>
      <c r="BB11" s="1561" t="s">
        <v>364</v>
      </c>
      <c r="BC11" s="1562" t="s">
        <v>687</v>
      </c>
      <c r="BD11" s="1149">
        <v>4026600874</v>
      </c>
      <c r="BE11" s="1150">
        <v>247.00399999999999</v>
      </c>
      <c r="BF11" s="1245">
        <v>16301764</v>
      </c>
      <c r="BG11" s="1246">
        <v>0.73670000000000002</v>
      </c>
      <c r="BH11" s="1153"/>
      <c r="BI11" s="1154">
        <v>2141</v>
      </c>
      <c r="BJ11" s="1247">
        <v>8.67</v>
      </c>
      <c r="BK11" s="1154">
        <v>17814</v>
      </c>
      <c r="BL11" s="1248">
        <v>72</v>
      </c>
      <c r="BN11" s="933" t="s">
        <v>362</v>
      </c>
      <c r="BO11" s="1579" t="s">
        <v>363</v>
      </c>
      <c r="BP11" s="1848">
        <v>1.1453333333333333</v>
      </c>
      <c r="BQ11" s="1848">
        <v>1</v>
      </c>
      <c r="BR11" s="1853">
        <v>1.0442551174315882</v>
      </c>
      <c r="BS11" s="1160"/>
      <c r="BT11" s="1850">
        <v>2015</v>
      </c>
      <c r="BU11" s="1162">
        <v>1.0295000000000001</v>
      </c>
      <c r="BV11" s="1163"/>
      <c r="BW11" s="2139">
        <v>0.433</v>
      </c>
      <c r="BX11" s="1165">
        <v>0.44600000000000001</v>
      </c>
      <c r="BY11" s="1166">
        <v>0.66769999999999996</v>
      </c>
      <c r="BZ11" s="1585"/>
      <c r="CA11" s="1561" t="s">
        <v>364</v>
      </c>
      <c r="CB11" s="933" t="s">
        <v>687</v>
      </c>
      <c r="CC11" s="1154">
        <v>28216</v>
      </c>
      <c r="CD11" s="1154">
        <v>30153</v>
      </c>
      <c r="CE11" s="1154">
        <v>31563</v>
      </c>
      <c r="CF11" s="1252">
        <v>29977.333333333332</v>
      </c>
      <c r="CG11" s="1253">
        <v>0.75729999999999997</v>
      </c>
      <c r="CH11" s="1171"/>
      <c r="CI11" s="1254">
        <v>-1585.6666666666679</v>
      </c>
      <c r="CJ11" s="1253">
        <v>-5.0200000000000002E-2</v>
      </c>
      <c r="CL11" s="1575" t="s">
        <v>364</v>
      </c>
      <c r="CM11" s="933" t="s">
        <v>687</v>
      </c>
      <c r="CN11" s="1873" t="s">
        <v>4</v>
      </c>
      <c r="CO11" s="1874"/>
      <c r="CP11" s="1875">
        <v>2141</v>
      </c>
      <c r="CQ11" s="1888">
        <v>4337518</v>
      </c>
      <c r="CR11" s="1888">
        <v>0</v>
      </c>
      <c r="CS11" s="1890">
        <v>4337518</v>
      </c>
      <c r="CT11" s="1891">
        <v>2025.93</v>
      </c>
      <c r="CU11" s="1892"/>
      <c r="CV11" s="1893" t="s">
        <v>4</v>
      </c>
      <c r="CW11" s="1894" t="s">
        <v>4</v>
      </c>
      <c r="CX11" s="1882" t="s">
        <v>4</v>
      </c>
      <c r="CY11" s="1883"/>
      <c r="CZ11" s="1884">
        <v>0.40799999999999997</v>
      </c>
      <c r="DA11" s="1895" t="s">
        <v>4</v>
      </c>
      <c r="DB11" s="1886"/>
      <c r="DC11" s="1882" t="s">
        <v>4</v>
      </c>
      <c r="DX11" s="2179" t="s">
        <v>358</v>
      </c>
      <c r="DY11" s="2180" t="s">
        <v>358</v>
      </c>
      <c r="DZ11" s="2179" t="s">
        <v>901</v>
      </c>
      <c r="EA11" s="2181" t="s">
        <v>359</v>
      </c>
      <c r="EB11" s="2162">
        <v>1362</v>
      </c>
      <c r="EC11" s="2182"/>
      <c r="ED11" s="2183">
        <v>1362</v>
      </c>
      <c r="EE11" s="2183">
        <v>1362</v>
      </c>
      <c r="EF11" s="2182"/>
      <c r="EG11" s="2184"/>
      <c r="EH11" s="2182"/>
      <c r="EI11" s="2166">
        <v>0</v>
      </c>
      <c r="EJ11" s="2183"/>
      <c r="EK11" s="2183">
        <v>0</v>
      </c>
      <c r="EL11" s="2183">
        <v>0</v>
      </c>
      <c r="EM11" s="2186">
        <v>0</v>
      </c>
      <c r="EN11" s="2186"/>
      <c r="EO11" s="2187"/>
      <c r="ES11" s="2254" t="s">
        <v>364</v>
      </c>
      <c r="ET11" s="2255" t="s">
        <v>365</v>
      </c>
      <c r="EU11" s="2253">
        <v>0</v>
      </c>
    </row>
    <row r="12" spans="1:154" ht="15">
      <c r="A12" s="1220" t="s">
        <v>366</v>
      </c>
      <c r="B12" s="1221" t="s">
        <v>367</v>
      </c>
      <c r="C12" s="1117">
        <v>6661</v>
      </c>
      <c r="D12" s="1118">
        <v>7101</v>
      </c>
      <c r="E12" s="1222"/>
      <c r="F12" s="1222">
        <v>7101</v>
      </c>
      <c r="G12" s="1222"/>
      <c r="H12" s="1223">
        <v>7101</v>
      </c>
      <c r="K12" s="907" t="s">
        <v>366</v>
      </c>
      <c r="L12" s="908" t="s">
        <v>367</v>
      </c>
      <c r="M12" s="886">
        <v>4117567272</v>
      </c>
      <c r="N12" s="887">
        <v>261964852</v>
      </c>
      <c r="O12" s="888">
        <f t="shared" si="0"/>
        <v>3855602420</v>
      </c>
      <c r="P12" s="889">
        <v>2010</v>
      </c>
      <c r="Q12" s="882">
        <v>1.1269</v>
      </c>
      <c r="R12" s="891">
        <f t="shared" si="1"/>
        <v>3421423747</v>
      </c>
      <c r="S12" s="892">
        <f t="shared" si="2"/>
        <v>261964852</v>
      </c>
      <c r="T12" s="893">
        <v>108416640</v>
      </c>
      <c r="U12" s="893">
        <v>1698654442</v>
      </c>
      <c r="V12" s="891">
        <f t="shared" si="3"/>
        <v>5490459681</v>
      </c>
      <c r="X12" s="1561" t="s">
        <v>366</v>
      </c>
      <c r="Y12" s="1562" t="s">
        <v>367</v>
      </c>
      <c r="Z12" s="1807">
        <v>5490459681</v>
      </c>
      <c r="AA12" s="1247">
        <v>36676270.669080004</v>
      </c>
      <c r="AB12" s="1802">
        <v>8151779</v>
      </c>
      <c r="AC12" s="1802">
        <v>280439</v>
      </c>
      <c r="AD12" s="1808">
        <v>45108488.669080004</v>
      </c>
      <c r="AE12" s="1809">
        <v>7101</v>
      </c>
      <c r="AF12" s="1810">
        <v>6352</v>
      </c>
      <c r="AG12" s="1811">
        <v>1.0913999999999999</v>
      </c>
      <c r="AI12" s="1561" t="s">
        <v>366</v>
      </c>
      <c r="AJ12" s="933" t="s">
        <v>367</v>
      </c>
      <c r="AK12" s="1132">
        <v>45108488.669080004</v>
      </c>
      <c r="AL12" s="1133">
        <v>7101</v>
      </c>
      <c r="AM12" s="1242">
        <v>6352</v>
      </c>
      <c r="AN12" s="1236">
        <v>1.0913999999999999</v>
      </c>
      <c r="AO12" s="1234">
        <v>0.29970000000000002</v>
      </c>
      <c r="AP12" s="1235">
        <v>0.93810000000000004</v>
      </c>
      <c r="AQ12" s="1236">
        <v>0.93569999999999998</v>
      </c>
      <c r="AR12" s="1237">
        <v>0.93569999999999998</v>
      </c>
      <c r="AS12" s="1272">
        <v>1711.23</v>
      </c>
      <c r="AT12" s="1261">
        <v>117.58999999999992</v>
      </c>
      <c r="AU12" s="1240">
        <v>835007</v>
      </c>
      <c r="AV12" s="1241">
        <v>1</v>
      </c>
      <c r="AW12" s="1242">
        <v>835007</v>
      </c>
      <c r="BB12" s="1561" t="s">
        <v>366</v>
      </c>
      <c r="BC12" s="1562" t="s">
        <v>688</v>
      </c>
      <c r="BD12" s="1149">
        <v>5490459681</v>
      </c>
      <c r="BE12" s="1150">
        <v>827.96699999999998</v>
      </c>
      <c r="BF12" s="1245">
        <v>6631254</v>
      </c>
      <c r="BG12" s="1246">
        <v>0.29970000000000002</v>
      </c>
      <c r="BH12" s="1153"/>
      <c r="BI12" s="1154">
        <v>7101</v>
      </c>
      <c r="BJ12" s="1247">
        <v>8.58</v>
      </c>
      <c r="BK12" s="1154">
        <v>47749</v>
      </c>
      <c r="BL12" s="1248">
        <v>58</v>
      </c>
      <c r="BN12" s="933" t="s">
        <v>364</v>
      </c>
      <c r="BO12" s="1579" t="s">
        <v>365</v>
      </c>
      <c r="BP12" s="1848">
        <v>0.93243243243243246</v>
      </c>
      <c r="BQ12" s="1853">
        <v>0.90083478260869565</v>
      </c>
      <c r="BR12" s="1848">
        <v>0.91461606354810243</v>
      </c>
      <c r="BS12" s="1160"/>
      <c r="BT12" s="1850">
        <v>2014</v>
      </c>
      <c r="BU12" s="1162">
        <v>0.91300000000000003</v>
      </c>
      <c r="BV12" s="1163"/>
      <c r="BW12" s="2139">
        <v>0.44719999999999999</v>
      </c>
      <c r="BX12" s="1165">
        <v>0.40799999999999997</v>
      </c>
      <c r="BY12" s="1166">
        <v>0.61080000000000001</v>
      </c>
      <c r="BZ12" s="1585"/>
      <c r="CA12" s="1561" t="s">
        <v>366</v>
      </c>
      <c r="CB12" s="933" t="s">
        <v>688</v>
      </c>
      <c r="CC12" s="1154">
        <v>36471</v>
      </c>
      <c r="CD12" s="1154">
        <v>37010</v>
      </c>
      <c r="CE12" s="1154">
        <v>37918</v>
      </c>
      <c r="CF12" s="1252">
        <v>37133</v>
      </c>
      <c r="CG12" s="1253">
        <v>0.93810000000000004</v>
      </c>
      <c r="CH12" s="1171"/>
      <c r="CI12" s="1254">
        <v>-785</v>
      </c>
      <c r="CJ12" s="1253">
        <v>-2.07E-2</v>
      </c>
      <c r="CL12" s="1575" t="s">
        <v>366</v>
      </c>
      <c r="CM12" s="933" t="s">
        <v>688</v>
      </c>
      <c r="CN12" s="1873">
        <v>0.93569999999999998</v>
      </c>
      <c r="CO12" s="1874"/>
      <c r="CP12" s="1875">
        <v>7101</v>
      </c>
      <c r="CQ12" s="1888">
        <v>13233163</v>
      </c>
      <c r="CR12" s="1888">
        <v>0</v>
      </c>
      <c r="CS12" s="1890">
        <v>13233163</v>
      </c>
      <c r="CT12" s="1891">
        <v>1863.56</v>
      </c>
      <c r="CU12" s="1892"/>
      <c r="CV12" s="1893">
        <v>1711.23</v>
      </c>
      <c r="CW12" s="1894">
        <v>117.58999999999992</v>
      </c>
      <c r="CX12" s="1882">
        <v>1</v>
      </c>
      <c r="CY12" s="1883"/>
      <c r="CZ12" s="1884">
        <v>0.62</v>
      </c>
      <c r="DA12" s="1895" t="s">
        <v>4</v>
      </c>
      <c r="DB12" s="1886"/>
      <c r="DC12" s="1882">
        <v>1</v>
      </c>
      <c r="DX12" s="2179" t="s">
        <v>360</v>
      </c>
      <c r="DY12" s="2180" t="s">
        <v>360</v>
      </c>
      <c r="DZ12" s="2179" t="s">
        <v>901</v>
      </c>
      <c r="EA12" s="2181" t="s">
        <v>361</v>
      </c>
      <c r="EB12" s="2162">
        <v>3382</v>
      </c>
      <c r="EC12" s="2182"/>
      <c r="ED12" s="2183">
        <v>3382</v>
      </c>
      <c r="EE12" s="2183">
        <v>3382</v>
      </c>
      <c r="EF12" s="2182"/>
      <c r="EG12" s="2184"/>
      <c r="EH12" s="2182"/>
      <c r="EI12" s="2166">
        <v>1806664</v>
      </c>
      <c r="EJ12" s="2183"/>
      <c r="EK12" s="2183">
        <v>1806664</v>
      </c>
      <c r="EL12" s="2183">
        <v>1806664</v>
      </c>
      <c r="EM12" s="2186">
        <v>0</v>
      </c>
      <c r="EN12" s="2186"/>
      <c r="EO12" s="2187"/>
      <c r="ES12" s="2254" t="s">
        <v>366</v>
      </c>
      <c r="ET12" s="2255" t="s">
        <v>367</v>
      </c>
      <c r="EU12" s="2253">
        <v>783267</v>
      </c>
    </row>
    <row r="13" spans="1:154" ht="15">
      <c r="A13" s="1220" t="s">
        <v>368</v>
      </c>
      <c r="B13" s="1221" t="s">
        <v>369</v>
      </c>
      <c r="C13" s="1117">
        <v>2209</v>
      </c>
      <c r="D13" s="1118">
        <v>2421</v>
      </c>
      <c r="E13" s="1222"/>
      <c r="F13" s="1222">
        <v>2421</v>
      </c>
      <c r="G13" s="1222"/>
      <c r="H13" s="1223">
        <v>2421</v>
      </c>
      <c r="K13" s="907" t="s">
        <v>368</v>
      </c>
      <c r="L13" s="908" t="s">
        <v>369</v>
      </c>
      <c r="M13" s="886">
        <v>927812822</v>
      </c>
      <c r="N13" s="887">
        <v>172821526</v>
      </c>
      <c r="O13" s="888">
        <f t="shared" si="0"/>
        <v>754991296</v>
      </c>
      <c r="P13" s="889">
        <v>2012</v>
      </c>
      <c r="Q13" s="882">
        <v>0.97509999999999997</v>
      </c>
      <c r="R13" s="891">
        <f t="shared" si="1"/>
        <v>774270635</v>
      </c>
      <c r="S13" s="892">
        <f t="shared" si="2"/>
        <v>172821526</v>
      </c>
      <c r="T13" s="893">
        <v>59804873</v>
      </c>
      <c r="U13" s="893">
        <v>317616847</v>
      </c>
      <c r="V13" s="891">
        <f t="shared" si="3"/>
        <v>1324513881</v>
      </c>
      <c r="X13" s="1561" t="s">
        <v>368</v>
      </c>
      <c r="Y13" s="1562" t="s">
        <v>369</v>
      </c>
      <c r="Z13" s="1807">
        <v>1324513881</v>
      </c>
      <c r="AA13" s="1247">
        <v>8847752.7250800002</v>
      </c>
      <c r="AB13" s="1802">
        <v>1860697</v>
      </c>
      <c r="AC13" s="1802">
        <v>78938</v>
      </c>
      <c r="AD13" s="1808">
        <v>10787387.72508</v>
      </c>
      <c r="AE13" s="1809">
        <v>2421</v>
      </c>
      <c r="AF13" s="1810">
        <v>4456</v>
      </c>
      <c r="AG13" s="1811">
        <v>0.76559999999999995</v>
      </c>
      <c r="AI13" s="1561" t="s">
        <v>368</v>
      </c>
      <c r="AJ13" s="933" t="s">
        <v>369</v>
      </c>
      <c r="AK13" s="1132">
        <v>10787387.72508</v>
      </c>
      <c r="AL13" s="1133">
        <v>2421</v>
      </c>
      <c r="AM13" s="1242">
        <v>4456</v>
      </c>
      <c r="AN13" s="1236">
        <v>0.76559999999999995</v>
      </c>
      <c r="AO13" s="1234">
        <v>8.5599999999999996E-2</v>
      </c>
      <c r="AP13" s="1235">
        <v>0.78300000000000003</v>
      </c>
      <c r="AQ13" s="1236">
        <v>0.70630000000000004</v>
      </c>
      <c r="AR13" s="1237">
        <v>0.70630000000000004</v>
      </c>
      <c r="AS13" s="1272">
        <v>1291.7</v>
      </c>
      <c r="AT13" s="1261">
        <v>537.11999999999989</v>
      </c>
      <c r="AU13" s="1240">
        <v>1300368</v>
      </c>
      <c r="AV13" s="1241">
        <v>1</v>
      </c>
      <c r="AW13" s="1242">
        <v>1300368</v>
      </c>
      <c r="BB13" s="1561" t="s">
        <v>368</v>
      </c>
      <c r="BC13" s="1562" t="s">
        <v>689</v>
      </c>
      <c r="BD13" s="1149">
        <v>1324513881</v>
      </c>
      <c r="BE13" s="1150">
        <v>699.19299999999998</v>
      </c>
      <c r="BF13" s="1245">
        <v>1894347</v>
      </c>
      <c r="BG13" s="1246">
        <v>8.5599999999999996E-2</v>
      </c>
      <c r="BH13" s="1153"/>
      <c r="BI13" s="1154">
        <v>2421</v>
      </c>
      <c r="BJ13" s="1247">
        <v>3.46</v>
      </c>
      <c r="BK13" s="1154">
        <v>20548</v>
      </c>
      <c r="BL13" s="1248">
        <v>29</v>
      </c>
      <c r="BN13" s="933" t="s">
        <v>366</v>
      </c>
      <c r="BO13" s="1579" t="s">
        <v>367</v>
      </c>
      <c r="BP13" s="1848">
        <v>1.1263762376237625</v>
      </c>
      <c r="BQ13" s="1848">
        <v>1.2252125</v>
      </c>
      <c r="BR13" s="1848">
        <v>1.0614392727272728</v>
      </c>
      <c r="BS13" s="1160"/>
      <c r="BT13" s="1850">
        <v>2010</v>
      </c>
      <c r="BU13" s="1162">
        <v>1.1269</v>
      </c>
      <c r="BV13" s="1163"/>
      <c r="BW13" s="2139">
        <v>0.55000000000000004</v>
      </c>
      <c r="BX13" s="1165">
        <v>0.62</v>
      </c>
      <c r="BY13" s="1166">
        <v>0.92810000000000004</v>
      </c>
      <c r="BZ13" s="1585"/>
      <c r="CA13" s="1561" t="s">
        <v>368</v>
      </c>
      <c r="CB13" s="933" t="s">
        <v>689</v>
      </c>
      <c r="CC13" s="1154">
        <v>30409</v>
      </c>
      <c r="CD13" s="1154">
        <v>30993</v>
      </c>
      <c r="CE13" s="1154">
        <v>31582</v>
      </c>
      <c r="CF13" s="1252">
        <v>30994.666666666668</v>
      </c>
      <c r="CG13" s="1253">
        <v>0.78300000000000003</v>
      </c>
      <c r="CH13" s="1171"/>
      <c r="CI13" s="1254">
        <v>-587.33333333333212</v>
      </c>
      <c r="CJ13" s="1253">
        <v>-1.8599999999999998E-2</v>
      </c>
      <c r="CL13" s="1575" t="s">
        <v>368</v>
      </c>
      <c r="CM13" s="933" t="s">
        <v>689</v>
      </c>
      <c r="CN13" s="1873">
        <v>0.70630000000000004</v>
      </c>
      <c r="CO13" s="1874"/>
      <c r="CP13" s="1875">
        <v>2421</v>
      </c>
      <c r="CQ13" s="1888">
        <v>3009500</v>
      </c>
      <c r="CR13" s="1896">
        <v>0</v>
      </c>
      <c r="CS13" s="1890">
        <v>3009500</v>
      </c>
      <c r="CT13" s="1891">
        <v>1243.08</v>
      </c>
      <c r="CU13" s="1892"/>
      <c r="CV13" s="1893">
        <v>1291.7</v>
      </c>
      <c r="CW13" s="1894">
        <v>537.11999999999989</v>
      </c>
      <c r="CX13" s="1882">
        <v>0.96199999999999997</v>
      </c>
      <c r="CY13" s="1883"/>
      <c r="CZ13" s="1884">
        <v>0.80900000000000005</v>
      </c>
      <c r="DA13" s="1895">
        <v>1</v>
      </c>
      <c r="DB13" s="1886"/>
      <c r="DC13" s="1882">
        <v>1</v>
      </c>
      <c r="DX13" s="2179" t="s">
        <v>362</v>
      </c>
      <c r="DY13" s="2180" t="s">
        <v>362</v>
      </c>
      <c r="DZ13" s="2179" t="s">
        <v>901</v>
      </c>
      <c r="EA13" s="2181" t="s">
        <v>363</v>
      </c>
      <c r="EB13" s="2162">
        <v>2986</v>
      </c>
      <c r="EC13" s="2182"/>
      <c r="ED13" s="2183">
        <v>2986</v>
      </c>
      <c r="EE13" s="2183">
        <v>2986</v>
      </c>
      <c r="EF13" s="2182"/>
      <c r="EG13" s="2184"/>
      <c r="EH13" s="2182"/>
      <c r="EI13" s="2166">
        <v>0</v>
      </c>
      <c r="EJ13" s="2183"/>
      <c r="EK13" s="2183">
        <v>0</v>
      </c>
      <c r="EL13" s="2183">
        <v>0</v>
      </c>
      <c r="EM13" s="2186">
        <v>0</v>
      </c>
      <c r="EN13" s="2186"/>
      <c r="EO13" s="2187"/>
      <c r="ES13" s="2254" t="s">
        <v>368</v>
      </c>
      <c r="ET13" s="2255" t="s">
        <v>369</v>
      </c>
      <c r="EU13" s="2253">
        <v>1186499</v>
      </c>
    </row>
    <row r="14" spans="1:154" ht="15">
      <c r="A14" s="1220" t="s">
        <v>370</v>
      </c>
      <c r="B14" s="1221" t="s">
        <v>371</v>
      </c>
      <c r="C14" s="1117">
        <v>4360</v>
      </c>
      <c r="D14" s="1118">
        <v>4937</v>
      </c>
      <c r="E14" s="1222"/>
      <c r="F14" s="1222">
        <v>4937</v>
      </c>
      <c r="G14" s="1222"/>
      <c r="H14" s="1223">
        <v>4937</v>
      </c>
      <c r="K14" s="907" t="s">
        <v>370</v>
      </c>
      <c r="L14" s="908" t="s">
        <v>371</v>
      </c>
      <c r="M14" s="886">
        <v>1908308977</v>
      </c>
      <c r="N14" s="887">
        <v>179973320</v>
      </c>
      <c r="O14" s="888">
        <f t="shared" si="0"/>
        <v>1728335657</v>
      </c>
      <c r="P14" s="889">
        <v>2015</v>
      </c>
      <c r="Q14" s="882">
        <v>1.0004</v>
      </c>
      <c r="R14" s="891">
        <f t="shared" si="1"/>
        <v>1727644599</v>
      </c>
      <c r="S14" s="892">
        <f t="shared" si="2"/>
        <v>179973320</v>
      </c>
      <c r="T14" s="893">
        <v>149839782</v>
      </c>
      <c r="U14" s="893">
        <v>677172938</v>
      </c>
      <c r="V14" s="891">
        <f t="shared" si="3"/>
        <v>2734630639</v>
      </c>
      <c r="X14" s="1561" t="s">
        <v>370</v>
      </c>
      <c r="Y14" s="1562" t="s">
        <v>371</v>
      </c>
      <c r="Z14" s="1807">
        <v>2734630639</v>
      </c>
      <c r="AA14" s="1247">
        <v>18267332.66852</v>
      </c>
      <c r="AB14" s="1802">
        <v>4961839</v>
      </c>
      <c r="AC14" s="1802">
        <v>130804</v>
      </c>
      <c r="AD14" s="1808">
        <v>23359975.66852</v>
      </c>
      <c r="AE14" s="1809">
        <v>4937</v>
      </c>
      <c r="AF14" s="1810">
        <v>4732</v>
      </c>
      <c r="AG14" s="1811">
        <v>0.81310000000000004</v>
      </c>
      <c r="AI14" s="1561" t="s">
        <v>370</v>
      </c>
      <c r="AJ14" s="933" t="s">
        <v>371</v>
      </c>
      <c r="AK14" s="1132">
        <v>23359975.66852</v>
      </c>
      <c r="AL14" s="1133">
        <v>4937</v>
      </c>
      <c r="AM14" s="1242">
        <v>4732</v>
      </c>
      <c r="AN14" s="1236">
        <v>0.81310000000000004</v>
      </c>
      <c r="AO14" s="1234">
        <v>0.14119999999999999</v>
      </c>
      <c r="AP14" s="1235">
        <v>0.80559999999999998</v>
      </c>
      <c r="AQ14" s="1236">
        <v>0.74209999999999998</v>
      </c>
      <c r="AR14" s="1237">
        <v>0.74209999999999998</v>
      </c>
      <c r="AS14" s="1272">
        <v>1357.17</v>
      </c>
      <c r="AT14" s="1261">
        <v>471.64999999999986</v>
      </c>
      <c r="AU14" s="1240">
        <v>2328536</v>
      </c>
      <c r="AV14" s="1241">
        <v>1</v>
      </c>
      <c r="AW14" s="1242">
        <v>2328536</v>
      </c>
      <c r="BB14" s="1561" t="s">
        <v>370</v>
      </c>
      <c r="BC14" s="1562" t="s">
        <v>690</v>
      </c>
      <c r="BD14" s="1149">
        <v>2734630639</v>
      </c>
      <c r="BE14" s="1150">
        <v>874.93600000000004</v>
      </c>
      <c r="BF14" s="1245">
        <v>3125521</v>
      </c>
      <c r="BG14" s="1246">
        <v>0.14119999999999999</v>
      </c>
      <c r="BH14" s="1153"/>
      <c r="BI14" s="1154">
        <v>4937</v>
      </c>
      <c r="BJ14" s="1247">
        <v>5.64</v>
      </c>
      <c r="BK14" s="1154">
        <v>34967</v>
      </c>
      <c r="BL14" s="1248">
        <v>40</v>
      </c>
      <c r="BN14" s="933" t="s">
        <v>368</v>
      </c>
      <c r="BO14" s="1579" t="s">
        <v>369</v>
      </c>
      <c r="BP14" s="1848">
        <v>0.96116000000000001</v>
      </c>
      <c r="BQ14" s="1848">
        <v>0.97099454545454544</v>
      </c>
      <c r="BR14" s="1848">
        <v>0.98248333333333338</v>
      </c>
      <c r="BS14" s="1160"/>
      <c r="BT14" s="1850">
        <v>2012</v>
      </c>
      <c r="BU14" s="1162">
        <v>0.97509999999999997</v>
      </c>
      <c r="BV14" s="1163"/>
      <c r="BW14" s="2139">
        <v>0.83</v>
      </c>
      <c r="BX14" s="1165">
        <v>0.80900000000000005</v>
      </c>
      <c r="BY14" s="1166">
        <v>1.2111000000000001</v>
      </c>
      <c r="BZ14" s="1585"/>
      <c r="CA14" s="1561" t="s">
        <v>370</v>
      </c>
      <c r="CB14" s="933" t="s">
        <v>690</v>
      </c>
      <c r="CC14" s="1154">
        <v>30956</v>
      </c>
      <c r="CD14" s="1154">
        <v>31865</v>
      </c>
      <c r="CE14" s="1154">
        <v>32848</v>
      </c>
      <c r="CF14" s="1252">
        <v>31889.666666666668</v>
      </c>
      <c r="CG14" s="1253">
        <v>0.80559999999999998</v>
      </c>
      <c r="CH14" s="1171"/>
      <c r="CI14" s="1254">
        <v>-958.33333333333212</v>
      </c>
      <c r="CJ14" s="1253">
        <v>-2.92E-2</v>
      </c>
      <c r="CL14" s="1575" t="s">
        <v>370</v>
      </c>
      <c r="CM14" s="933" t="s">
        <v>690</v>
      </c>
      <c r="CN14" s="1873">
        <v>0.74209999999999998</v>
      </c>
      <c r="CO14" s="1874"/>
      <c r="CP14" s="1875">
        <v>4937</v>
      </c>
      <c r="CQ14" s="1888">
        <v>6400245</v>
      </c>
      <c r="CR14" s="1888">
        <v>0</v>
      </c>
      <c r="CS14" s="1890">
        <v>6400245</v>
      </c>
      <c r="CT14" s="1891">
        <v>1296.3800000000001</v>
      </c>
      <c r="CU14" s="1892"/>
      <c r="CV14" s="1893">
        <v>1357.17</v>
      </c>
      <c r="CW14" s="1894">
        <v>471.64999999999986</v>
      </c>
      <c r="CX14" s="1882">
        <v>0.95499999999999996</v>
      </c>
      <c r="CY14" s="1883"/>
      <c r="CZ14" s="1884">
        <v>0.82</v>
      </c>
      <c r="DA14" s="1895">
        <v>1</v>
      </c>
      <c r="DB14" s="1886"/>
      <c r="DC14" s="1882">
        <v>1</v>
      </c>
      <c r="DX14" s="2159" t="s">
        <v>364</v>
      </c>
      <c r="DY14" s="2160" t="s">
        <v>364</v>
      </c>
      <c r="DZ14" s="2159" t="s">
        <v>901</v>
      </c>
      <c r="EA14" s="2161" t="s">
        <v>365</v>
      </c>
      <c r="EB14" s="2162">
        <v>1972</v>
      </c>
      <c r="EC14" s="2163"/>
      <c r="ED14" s="2164">
        <v>1972</v>
      </c>
      <c r="EE14" s="2164"/>
      <c r="EF14" s="2163"/>
      <c r="EG14" s="2165">
        <v>0.92106492293320874</v>
      </c>
      <c r="EH14" s="2163"/>
      <c r="EI14" s="2166">
        <v>0</v>
      </c>
      <c r="EJ14" s="2164"/>
      <c r="EK14" s="2164">
        <v>0</v>
      </c>
      <c r="EL14" s="2164">
        <v>0</v>
      </c>
      <c r="EM14" s="2167">
        <v>0</v>
      </c>
      <c r="EN14" s="2167"/>
      <c r="EO14" s="2168"/>
      <c r="ES14" s="2254" t="s">
        <v>370</v>
      </c>
      <c r="ET14" s="2255" t="s">
        <v>371</v>
      </c>
      <c r="EU14" s="2253">
        <v>2056394</v>
      </c>
    </row>
    <row r="15" spans="1:154" ht="15">
      <c r="A15" s="1220" t="s">
        <v>372</v>
      </c>
      <c r="B15" s="1221" t="s">
        <v>373</v>
      </c>
      <c r="C15" s="1117">
        <v>12771</v>
      </c>
      <c r="D15" s="1118">
        <v>14248</v>
      </c>
      <c r="E15" s="1222"/>
      <c r="F15" s="1222">
        <v>14248</v>
      </c>
      <c r="G15" s="1222"/>
      <c r="H15" s="1223">
        <v>14248</v>
      </c>
      <c r="K15" s="907" t="s">
        <v>372</v>
      </c>
      <c r="L15" s="908" t="s">
        <v>373</v>
      </c>
      <c r="M15" s="886">
        <v>20713993938</v>
      </c>
      <c r="N15" s="887">
        <v>105080500</v>
      </c>
      <c r="O15" s="888">
        <f t="shared" si="0"/>
        <v>20608913438</v>
      </c>
      <c r="P15" s="889">
        <v>2015</v>
      </c>
      <c r="Q15" s="882">
        <v>0.98029999999999995</v>
      </c>
      <c r="R15" s="891">
        <f t="shared" si="1"/>
        <v>21023067875</v>
      </c>
      <c r="S15" s="892">
        <f t="shared" si="2"/>
        <v>105080500</v>
      </c>
      <c r="T15" s="893">
        <v>1551458571</v>
      </c>
      <c r="U15" s="893">
        <v>1889501427</v>
      </c>
      <c r="V15" s="891">
        <f t="shared" si="3"/>
        <v>24569108373</v>
      </c>
      <c r="X15" s="1561" t="s">
        <v>372</v>
      </c>
      <c r="Y15" s="1562" t="s">
        <v>373</v>
      </c>
      <c r="Z15" s="1807">
        <v>24569108373</v>
      </c>
      <c r="AA15" s="1247">
        <v>164121643.93164</v>
      </c>
      <c r="AB15" s="1802">
        <v>20475029</v>
      </c>
      <c r="AC15" s="1802">
        <v>309106</v>
      </c>
      <c r="AD15" s="1808">
        <v>184905778.93164</v>
      </c>
      <c r="AE15" s="1809">
        <v>14248</v>
      </c>
      <c r="AF15" s="1810">
        <v>12978</v>
      </c>
      <c r="AG15" s="1811">
        <v>2.2299000000000002</v>
      </c>
      <c r="AI15" s="1561" t="s">
        <v>372</v>
      </c>
      <c r="AJ15" s="933" t="s">
        <v>373</v>
      </c>
      <c r="AK15" s="1132">
        <v>184905778.93164</v>
      </c>
      <c r="AL15" s="1133">
        <v>14248</v>
      </c>
      <c r="AM15" s="1242">
        <v>12978</v>
      </c>
      <c r="AN15" s="1236">
        <v>2.2299000000000002</v>
      </c>
      <c r="AO15" s="1234">
        <v>1.2988</v>
      </c>
      <c r="AP15" s="1235">
        <v>0.90339999999999998</v>
      </c>
      <c r="AQ15" s="1236">
        <v>1.4736</v>
      </c>
      <c r="AR15" s="1237" t="s">
        <v>4</v>
      </c>
      <c r="AS15" s="1272" t="s">
        <v>4</v>
      </c>
      <c r="AT15" s="1261" t="s">
        <v>4</v>
      </c>
      <c r="AU15" s="1240">
        <v>0</v>
      </c>
      <c r="AV15" s="1241" t="s">
        <v>4</v>
      </c>
      <c r="AW15" s="1242">
        <v>0</v>
      </c>
      <c r="BB15" s="1561" t="s">
        <v>372</v>
      </c>
      <c r="BC15" s="1562" t="s">
        <v>691</v>
      </c>
      <c r="BD15" s="1149">
        <v>24569108373</v>
      </c>
      <c r="BE15" s="1150">
        <v>854.79399999999998</v>
      </c>
      <c r="BF15" s="1245">
        <v>28742724</v>
      </c>
      <c r="BG15" s="1246">
        <v>1.2988</v>
      </c>
      <c r="BH15" s="1153"/>
      <c r="BI15" s="1154">
        <v>14248</v>
      </c>
      <c r="BJ15" s="1247">
        <v>16.670000000000002</v>
      </c>
      <c r="BK15" s="1154">
        <v>123404</v>
      </c>
      <c r="BL15" s="1248">
        <v>144</v>
      </c>
      <c r="BN15" s="933" t="s">
        <v>370</v>
      </c>
      <c r="BO15" s="1579" t="s">
        <v>371</v>
      </c>
      <c r="BP15" s="1848">
        <v>0.9555555555555556</v>
      </c>
      <c r="BQ15" s="1848">
        <v>1.0024999999999999</v>
      </c>
      <c r="BR15" s="1853">
        <v>0.99941666666666662</v>
      </c>
      <c r="BS15" s="1160"/>
      <c r="BT15" s="1850">
        <v>2015</v>
      </c>
      <c r="BU15" s="1162">
        <v>1.0004</v>
      </c>
      <c r="BV15" s="1163"/>
      <c r="BW15" s="2139">
        <v>0.82</v>
      </c>
      <c r="BX15" s="1165">
        <v>0.82</v>
      </c>
      <c r="BY15" s="1166">
        <v>1.2275</v>
      </c>
      <c r="BZ15" s="1585"/>
      <c r="CA15" s="1561" t="s">
        <v>372</v>
      </c>
      <c r="CB15" s="933" t="s">
        <v>691</v>
      </c>
      <c r="CC15" s="1154">
        <v>34037</v>
      </c>
      <c r="CD15" s="1154">
        <v>35694</v>
      </c>
      <c r="CE15" s="1154">
        <v>37542</v>
      </c>
      <c r="CF15" s="1252">
        <v>35757.666666666664</v>
      </c>
      <c r="CG15" s="1253">
        <v>0.90339999999999998</v>
      </c>
      <c r="CH15" s="1171"/>
      <c r="CI15" s="1254">
        <v>-1784.3333333333358</v>
      </c>
      <c r="CJ15" s="1253">
        <v>-4.7500000000000001E-2</v>
      </c>
      <c r="CL15" s="1575" t="s">
        <v>372</v>
      </c>
      <c r="CM15" s="933" t="s">
        <v>691</v>
      </c>
      <c r="CN15" s="1873" t="s">
        <v>4</v>
      </c>
      <c r="CO15" s="1874"/>
      <c r="CP15" s="1875">
        <v>14248</v>
      </c>
      <c r="CQ15" s="1888">
        <v>33790863</v>
      </c>
      <c r="CR15" s="1888">
        <v>0</v>
      </c>
      <c r="CS15" s="1890">
        <v>33790863</v>
      </c>
      <c r="CT15" s="1891">
        <v>2371.62</v>
      </c>
      <c r="CU15" s="1892"/>
      <c r="CV15" s="1893" t="s">
        <v>4</v>
      </c>
      <c r="CW15" s="1894" t="s">
        <v>4</v>
      </c>
      <c r="CX15" s="1882" t="s">
        <v>4</v>
      </c>
      <c r="CY15" s="1883"/>
      <c r="CZ15" s="1884">
        <v>0.47499999999999998</v>
      </c>
      <c r="DA15" s="1895" t="s">
        <v>4</v>
      </c>
      <c r="DB15" s="1886"/>
      <c r="DC15" s="1882" t="s">
        <v>4</v>
      </c>
      <c r="DX15" s="2159" t="s">
        <v>364</v>
      </c>
      <c r="DY15" s="2160" t="s">
        <v>13</v>
      </c>
      <c r="DZ15" s="2159" t="s">
        <v>8</v>
      </c>
      <c r="EA15" s="2161" t="s">
        <v>14</v>
      </c>
      <c r="EB15" s="2162">
        <v>24</v>
      </c>
      <c r="EC15" s="2163"/>
      <c r="ED15" s="2164">
        <v>24</v>
      </c>
      <c r="EE15" s="2164"/>
      <c r="EF15" s="2163"/>
      <c r="EG15" s="2165">
        <v>1.1209715086408221E-2</v>
      </c>
      <c r="EH15" s="2163"/>
      <c r="EI15" s="2166">
        <v>0</v>
      </c>
      <c r="EJ15" s="2164"/>
      <c r="EK15" s="2164">
        <v>0</v>
      </c>
      <c r="EL15" s="2169"/>
      <c r="EM15" s="2167"/>
      <c r="EN15" s="2167"/>
      <c r="EO15" s="2168"/>
      <c r="ES15" s="2254" t="s">
        <v>372</v>
      </c>
      <c r="ET15" s="2255" t="s">
        <v>373</v>
      </c>
      <c r="EU15" s="2253">
        <v>0</v>
      </c>
    </row>
    <row r="16" spans="1:154" ht="15">
      <c r="A16" s="1220" t="s">
        <v>374</v>
      </c>
      <c r="B16" s="1221" t="s">
        <v>375</v>
      </c>
      <c r="C16" s="1117">
        <v>24064</v>
      </c>
      <c r="D16" s="1118">
        <v>31175</v>
      </c>
      <c r="E16" s="1222"/>
      <c r="F16" s="1222">
        <v>31175</v>
      </c>
      <c r="G16" s="1222"/>
      <c r="H16" s="1223">
        <v>31175</v>
      </c>
      <c r="K16" s="907" t="s">
        <v>374</v>
      </c>
      <c r="L16" s="908" t="s">
        <v>375</v>
      </c>
      <c r="M16" s="886">
        <v>25708948451</v>
      </c>
      <c r="N16" s="887">
        <v>285652235</v>
      </c>
      <c r="O16" s="888">
        <f t="shared" si="0"/>
        <v>25423296216</v>
      </c>
      <c r="P16" s="889">
        <v>2013</v>
      </c>
      <c r="Q16" s="882">
        <v>0.88139999999999996</v>
      </c>
      <c r="R16" s="891">
        <f t="shared" si="1"/>
        <v>28844220803</v>
      </c>
      <c r="S16" s="892">
        <f t="shared" si="2"/>
        <v>285652235</v>
      </c>
      <c r="T16" s="893">
        <v>585448380</v>
      </c>
      <c r="U16" s="893">
        <v>4033933104</v>
      </c>
      <c r="V16" s="891">
        <f t="shared" si="3"/>
        <v>33749254522</v>
      </c>
      <c r="X16" s="1561" t="s">
        <v>374</v>
      </c>
      <c r="Y16" s="1562" t="s">
        <v>375</v>
      </c>
      <c r="Z16" s="1807">
        <v>33749254522</v>
      </c>
      <c r="AA16" s="1247">
        <v>225445020.20695999</v>
      </c>
      <c r="AB16" s="1802">
        <v>75603446</v>
      </c>
      <c r="AC16" s="1802">
        <v>826790</v>
      </c>
      <c r="AD16" s="1808">
        <v>301875256.20695996</v>
      </c>
      <c r="AE16" s="1809">
        <v>31175</v>
      </c>
      <c r="AF16" s="1810">
        <v>9683</v>
      </c>
      <c r="AG16" s="1811">
        <v>1.6637</v>
      </c>
      <c r="AI16" s="1561" t="s">
        <v>374</v>
      </c>
      <c r="AJ16" s="933" t="s">
        <v>375</v>
      </c>
      <c r="AK16" s="1132">
        <v>301875256.20695996</v>
      </c>
      <c r="AL16" s="1133">
        <v>31175</v>
      </c>
      <c r="AM16" s="1242">
        <v>9683</v>
      </c>
      <c r="AN16" s="1236">
        <v>1.6637</v>
      </c>
      <c r="AO16" s="1234">
        <v>2.3248000000000002</v>
      </c>
      <c r="AP16" s="1235">
        <v>1.0049999999999999</v>
      </c>
      <c r="AQ16" s="1236">
        <v>1.4004999999999999</v>
      </c>
      <c r="AR16" s="1237" t="s">
        <v>4</v>
      </c>
      <c r="AS16" s="1272" t="s">
        <v>4</v>
      </c>
      <c r="AT16" s="1261" t="s">
        <v>4</v>
      </c>
      <c r="AU16" s="1240">
        <v>0</v>
      </c>
      <c r="AV16" s="1241" t="s">
        <v>4</v>
      </c>
      <c r="AW16" s="1242">
        <v>0</v>
      </c>
      <c r="BB16" s="1561" t="s">
        <v>374</v>
      </c>
      <c r="BC16" s="1562" t="s">
        <v>692</v>
      </c>
      <c r="BD16" s="1149">
        <v>33749254522</v>
      </c>
      <c r="BE16" s="1150">
        <v>655.99</v>
      </c>
      <c r="BF16" s="1245">
        <v>51447819</v>
      </c>
      <c r="BG16" s="1246">
        <v>2.3248000000000002</v>
      </c>
      <c r="BH16" s="1153"/>
      <c r="BI16" s="1154">
        <v>31175</v>
      </c>
      <c r="BJ16" s="1247">
        <v>47.52</v>
      </c>
      <c r="BK16" s="1154">
        <v>254496</v>
      </c>
      <c r="BL16" s="1248">
        <v>388</v>
      </c>
      <c r="BN16" s="933" t="s">
        <v>372</v>
      </c>
      <c r="BO16" s="1579" t="s">
        <v>373</v>
      </c>
      <c r="BP16" s="1848">
        <v>1.0742666666666667</v>
      </c>
      <c r="BQ16" s="1848">
        <v>0.99058823529411766</v>
      </c>
      <c r="BR16" s="1853">
        <v>0.97516363636363634</v>
      </c>
      <c r="BS16" s="1160"/>
      <c r="BT16" s="1850">
        <v>2015</v>
      </c>
      <c r="BU16" s="1162">
        <v>0.98029999999999995</v>
      </c>
      <c r="BV16" s="1163"/>
      <c r="BW16" s="2139">
        <v>0.48499999999999999</v>
      </c>
      <c r="BX16" s="1165">
        <v>0.47499999999999998</v>
      </c>
      <c r="BY16" s="1166">
        <v>0.71109999999999995</v>
      </c>
      <c r="BZ16" s="1585"/>
      <c r="CA16" s="1561" t="s">
        <v>374</v>
      </c>
      <c r="CB16" s="933" t="s">
        <v>692</v>
      </c>
      <c r="CC16" s="1154">
        <v>37278</v>
      </c>
      <c r="CD16" s="1154">
        <v>39770</v>
      </c>
      <c r="CE16" s="1154">
        <v>42293</v>
      </c>
      <c r="CF16" s="1252">
        <v>39780.333333333336</v>
      </c>
      <c r="CG16" s="1253">
        <v>1.0049999999999999</v>
      </c>
      <c r="CH16" s="1171"/>
      <c r="CI16" s="1254">
        <v>-2512.6666666666642</v>
      </c>
      <c r="CJ16" s="1253">
        <v>-5.9400000000000001E-2</v>
      </c>
      <c r="CL16" s="1575" t="s">
        <v>374</v>
      </c>
      <c r="CM16" s="933" t="s">
        <v>692</v>
      </c>
      <c r="CN16" s="1873" t="s">
        <v>4</v>
      </c>
      <c r="CO16" s="1874"/>
      <c r="CP16" s="1875">
        <v>31175</v>
      </c>
      <c r="CQ16" s="1888">
        <v>62632080</v>
      </c>
      <c r="CR16" s="1888">
        <v>8030977</v>
      </c>
      <c r="CS16" s="1890">
        <v>70663057</v>
      </c>
      <c r="CT16" s="1891">
        <v>2266.66</v>
      </c>
      <c r="CU16" s="1892"/>
      <c r="CV16" s="1893" t="s">
        <v>4</v>
      </c>
      <c r="CW16" s="1894" t="s">
        <v>4</v>
      </c>
      <c r="CX16" s="1882" t="s">
        <v>4</v>
      </c>
      <c r="CY16" s="1883"/>
      <c r="CZ16" s="1884">
        <v>0.53200000000000003</v>
      </c>
      <c r="DA16" s="1895" t="s">
        <v>4</v>
      </c>
      <c r="DB16" s="1886"/>
      <c r="DC16" s="1882" t="s">
        <v>4</v>
      </c>
      <c r="DX16" s="2170" t="s">
        <v>364</v>
      </c>
      <c r="DY16" s="2171" t="s">
        <v>15</v>
      </c>
      <c r="DZ16" s="2170" t="s">
        <v>8</v>
      </c>
      <c r="EA16" s="2172" t="s">
        <v>16</v>
      </c>
      <c r="EB16" s="2162">
        <v>145</v>
      </c>
      <c r="EC16" s="2173"/>
      <c r="ED16" s="2174">
        <v>145</v>
      </c>
      <c r="EE16" s="2174">
        <v>2141</v>
      </c>
      <c r="EF16" s="2173"/>
      <c r="EG16" s="2175">
        <v>6.7725361980382995E-2</v>
      </c>
      <c r="EH16" s="2173"/>
      <c r="EI16" s="2166">
        <v>0</v>
      </c>
      <c r="EJ16" s="2174"/>
      <c r="EK16" s="2174">
        <v>0</v>
      </c>
      <c r="EL16" s="2176"/>
      <c r="EM16" s="2177"/>
      <c r="EN16" s="2177"/>
      <c r="EO16" s="2178"/>
      <c r="ES16" s="2254" t="s">
        <v>374</v>
      </c>
      <c r="ET16" s="2255" t="s">
        <v>375</v>
      </c>
      <c r="EU16" s="2253">
        <v>0</v>
      </c>
    </row>
    <row r="17" spans="1:151" ht="15">
      <c r="A17" s="1220" t="s">
        <v>376</v>
      </c>
      <c r="B17" s="1221" t="s">
        <v>377</v>
      </c>
      <c r="C17" s="1117">
        <v>12151</v>
      </c>
      <c r="D17" s="1118">
        <v>12433</v>
      </c>
      <c r="E17" s="1222"/>
      <c r="F17" s="1222">
        <v>12433</v>
      </c>
      <c r="G17" s="1222"/>
      <c r="H17" s="1223">
        <v>12433</v>
      </c>
      <c r="K17" s="907" t="s">
        <v>376</v>
      </c>
      <c r="L17" s="908" t="s">
        <v>377</v>
      </c>
      <c r="M17" s="886">
        <v>5013387616</v>
      </c>
      <c r="N17" s="887">
        <v>83020917</v>
      </c>
      <c r="O17" s="888">
        <f t="shared" si="0"/>
        <v>4930366699</v>
      </c>
      <c r="P17" s="889">
        <v>2013</v>
      </c>
      <c r="Q17" s="882">
        <v>0.98070000000000002</v>
      </c>
      <c r="R17" s="891">
        <f t="shared" si="1"/>
        <v>5027395431</v>
      </c>
      <c r="S17" s="892">
        <f t="shared" si="2"/>
        <v>83020917</v>
      </c>
      <c r="T17" s="893">
        <v>248533718</v>
      </c>
      <c r="U17" s="893">
        <v>1270346057</v>
      </c>
      <c r="V17" s="891">
        <f t="shared" si="3"/>
        <v>6629296123</v>
      </c>
      <c r="X17" s="1561" t="s">
        <v>376</v>
      </c>
      <c r="Y17" s="1562" t="s">
        <v>377</v>
      </c>
      <c r="Z17" s="1807">
        <v>6629296123</v>
      </c>
      <c r="AA17" s="1247">
        <v>44283698.101640001</v>
      </c>
      <c r="AB17" s="1802">
        <v>11835437</v>
      </c>
      <c r="AC17" s="1802">
        <v>319983</v>
      </c>
      <c r="AD17" s="1808">
        <v>56439118.101640001</v>
      </c>
      <c r="AE17" s="1809">
        <v>12433</v>
      </c>
      <c r="AF17" s="1810">
        <v>4539</v>
      </c>
      <c r="AG17" s="1811">
        <v>0.77990000000000004</v>
      </c>
      <c r="AI17" s="1561" t="s">
        <v>376</v>
      </c>
      <c r="AJ17" s="933" t="s">
        <v>377</v>
      </c>
      <c r="AK17" s="1132">
        <v>56439118.101640001</v>
      </c>
      <c r="AL17" s="1133">
        <v>12433</v>
      </c>
      <c r="AM17" s="1242">
        <v>4539</v>
      </c>
      <c r="AN17" s="1236">
        <v>0.77990000000000004</v>
      </c>
      <c r="AO17" s="1234">
        <v>0.59119999999999995</v>
      </c>
      <c r="AP17" s="1235">
        <v>0.76590000000000003</v>
      </c>
      <c r="AQ17" s="1236">
        <v>0.7541000000000001</v>
      </c>
      <c r="AR17" s="1237">
        <v>0.7541000000000001</v>
      </c>
      <c r="AS17" s="1272">
        <v>1379.11</v>
      </c>
      <c r="AT17" s="1261">
        <v>449.71000000000004</v>
      </c>
      <c r="AU17" s="1240">
        <v>5591244</v>
      </c>
      <c r="AV17" s="1241">
        <v>0.85499999999999998</v>
      </c>
      <c r="AW17" s="1242">
        <v>4780514</v>
      </c>
      <c r="BB17" s="1561" t="s">
        <v>376</v>
      </c>
      <c r="BC17" s="1562" t="s">
        <v>693</v>
      </c>
      <c r="BD17" s="1149">
        <v>6629296123</v>
      </c>
      <c r="BE17" s="1150">
        <v>506.72500000000002</v>
      </c>
      <c r="BF17" s="1245">
        <v>13082631</v>
      </c>
      <c r="BG17" s="1246">
        <v>0.59119999999999995</v>
      </c>
      <c r="BH17" s="1153"/>
      <c r="BI17" s="1154">
        <v>12433</v>
      </c>
      <c r="BJ17" s="1247">
        <v>24.54</v>
      </c>
      <c r="BK17" s="1154">
        <v>89022</v>
      </c>
      <c r="BL17" s="1248">
        <v>176</v>
      </c>
      <c r="BN17" s="933" t="s">
        <v>374</v>
      </c>
      <c r="BO17" s="1579" t="s">
        <v>375</v>
      </c>
      <c r="BP17" s="1853">
        <v>0.95169230769230773</v>
      </c>
      <c r="BQ17" s="1848">
        <v>0.9</v>
      </c>
      <c r="BR17" s="1848">
        <v>0.84552287581699348</v>
      </c>
      <c r="BS17" s="1160"/>
      <c r="BT17" s="1850">
        <v>2013</v>
      </c>
      <c r="BU17" s="1162">
        <v>0.88139999999999996</v>
      </c>
      <c r="BV17" s="1163"/>
      <c r="BW17" s="2139">
        <v>0.60399999999999998</v>
      </c>
      <c r="BX17" s="1165">
        <v>0.53200000000000003</v>
      </c>
      <c r="BY17" s="1166">
        <v>0.7964</v>
      </c>
      <c r="BZ17" s="1585"/>
      <c r="CA17" s="1561" t="s">
        <v>376</v>
      </c>
      <c r="CB17" s="933" t="s">
        <v>693</v>
      </c>
      <c r="CC17" s="1154">
        <v>28803</v>
      </c>
      <c r="CD17" s="1154">
        <v>30340</v>
      </c>
      <c r="CE17" s="1154">
        <v>31810</v>
      </c>
      <c r="CF17" s="1252">
        <v>30317.666666666668</v>
      </c>
      <c r="CG17" s="1253">
        <v>0.76590000000000003</v>
      </c>
      <c r="CH17" s="1171"/>
      <c r="CI17" s="1254">
        <v>-1492.3333333333321</v>
      </c>
      <c r="CJ17" s="1253">
        <v>-4.6899999999999997E-2</v>
      </c>
      <c r="CL17" s="1575" t="s">
        <v>376</v>
      </c>
      <c r="CM17" s="933" t="s">
        <v>693</v>
      </c>
      <c r="CN17" s="1873">
        <v>0.7541000000000001</v>
      </c>
      <c r="CO17" s="1874"/>
      <c r="CP17" s="1875">
        <v>12433</v>
      </c>
      <c r="CQ17" s="1888">
        <v>14663462</v>
      </c>
      <c r="CR17" s="1888">
        <v>0</v>
      </c>
      <c r="CS17" s="1890">
        <v>14663462</v>
      </c>
      <c r="CT17" s="1891">
        <v>1179.4000000000001</v>
      </c>
      <c r="CU17" s="1892"/>
      <c r="CV17" s="1893">
        <v>1379.11</v>
      </c>
      <c r="CW17" s="1894">
        <v>449.71000000000004</v>
      </c>
      <c r="CX17" s="1882">
        <v>0.85499999999999998</v>
      </c>
      <c r="CY17" s="1883"/>
      <c r="CZ17" s="1884">
        <v>0.66700000000000004</v>
      </c>
      <c r="DA17" s="1895" t="s">
        <v>4</v>
      </c>
      <c r="DB17" s="1886"/>
      <c r="DC17" s="1882">
        <v>0.85499999999999998</v>
      </c>
      <c r="DX17" s="2159" t="s">
        <v>366</v>
      </c>
      <c r="DY17" s="2160" t="s">
        <v>366</v>
      </c>
      <c r="DZ17" s="2159" t="s">
        <v>901</v>
      </c>
      <c r="EA17" s="2161" t="s">
        <v>367</v>
      </c>
      <c r="EB17" s="2162">
        <v>6661</v>
      </c>
      <c r="EC17" s="2163"/>
      <c r="ED17" s="2164">
        <v>6661</v>
      </c>
      <c r="EE17" s="2164"/>
      <c r="EF17" s="2163"/>
      <c r="EG17" s="2165">
        <v>0.9380368962118012</v>
      </c>
      <c r="EH17" s="2163"/>
      <c r="EI17" s="2166">
        <v>835007</v>
      </c>
      <c r="EJ17" s="2164"/>
      <c r="EK17" s="2164">
        <v>783267</v>
      </c>
      <c r="EL17" s="2164">
        <v>835007</v>
      </c>
      <c r="EM17" s="2167">
        <v>0</v>
      </c>
      <c r="EN17" s="2167"/>
      <c r="EO17" s="2188"/>
      <c r="ES17" s="2254" t="s">
        <v>21</v>
      </c>
      <c r="ET17" s="2255" t="s">
        <v>22</v>
      </c>
      <c r="EU17" s="2253">
        <v>0</v>
      </c>
    </row>
    <row r="18" spans="1:151" ht="15">
      <c r="A18" s="1220" t="s">
        <v>378</v>
      </c>
      <c r="B18" s="1221" t="s">
        <v>379</v>
      </c>
      <c r="C18" s="1117">
        <v>33241</v>
      </c>
      <c r="D18" s="1118">
        <v>41990</v>
      </c>
      <c r="E18" s="1275">
        <v>-1281</v>
      </c>
      <c r="F18" s="1222">
        <v>40709</v>
      </c>
      <c r="G18" s="1222"/>
      <c r="H18" s="1223">
        <v>40709</v>
      </c>
      <c r="K18" s="907" t="s">
        <v>378</v>
      </c>
      <c r="L18" s="908" t="s">
        <v>379</v>
      </c>
      <c r="M18" s="886">
        <v>17555128175</v>
      </c>
      <c r="N18" s="887">
        <v>96460770</v>
      </c>
      <c r="O18" s="888">
        <f t="shared" si="0"/>
        <v>17458667405</v>
      </c>
      <c r="P18" s="889">
        <v>2016</v>
      </c>
      <c r="Q18" s="882">
        <v>0.99181294886911786</v>
      </c>
      <c r="R18" s="891">
        <f t="shared" si="1"/>
        <v>17602782284</v>
      </c>
      <c r="S18" s="892">
        <f t="shared" si="2"/>
        <v>96460770</v>
      </c>
      <c r="T18" s="893">
        <v>381343745</v>
      </c>
      <c r="U18" s="893">
        <v>3619560617</v>
      </c>
      <c r="V18" s="891">
        <f t="shared" si="3"/>
        <v>21700147416</v>
      </c>
      <c r="X18" s="1561" t="s">
        <v>378</v>
      </c>
      <c r="Y18" s="1562" t="s">
        <v>379</v>
      </c>
      <c r="Z18" s="1807">
        <v>21700147416</v>
      </c>
      <c r="AA18" s="1247">
        <v>144956984.73888001</v>
      </c>
      <c r="AB18" s="1802">
        <v>42779945</v>
      </c>
      <c r="AC18" s="1802">
        <v>1396627</v>
      </c>
      <c r="AD18" s="1808">
        <v>189133556.73888001</v>
      </c>
      <c r="AE18" s="1809">
        <v>40709</v>
      </c>
      <c r="AF18" s="1810">
        <v>4646</v>
      </c>
      <c r="AG18" s="1811">
        <v>0.79830000000000001</v>
      </c>
      <c r="AI18" s="1561" t="s">
        <v>378</v>
      </c>
      <c r="AJ18" s="933" t="s">
        <v>379</v>
      </c>
      <c r="AK18" s="1132">
        <v>189133556.73888001</v>
      </c>
      <c r="AL18" s="1133">
        <v>40709</v>
      </c>
      <c r="AM18" s="1242">
        <v>4646</v>
      </c>
      <c r="AN18" s="1236">
        <v>0.79830000000000001</v>
      </c>
      <c r="AO18" s="1234">
        <v>2.6911</v>
      </c>
      <c r="AP18" s="1235">
        <v>0.96560000000000001</v>
      </c>
      <c r="AQ18" s="1236">
        <v>1.0712000000000002</v>
      </c>
      <c r="AR18" s="1237" t="s">
        <v>4</v>
      </c>
      <c r="AS18" s="1272" t="s">
        <v>4</v>
      </c>
      <c r="AT18" s="1261" t="s">
        <v>4</v>
      </c>
      <c r="AU18" s="1240">
        <v>0</v>
      </c>
      <c r="AV18" s="1241" t="s">
        <v>4</v>
      </c>
      <c r="AW18" s="1242">
        <v>0</v>
      </c>
      <c r="BB18" s="1561" t="s">
        <v>378</v>
      </c>
      <c r="BC18" s="1562" t="s">
        <v>694</v>
      </c>
      <c r="BD18" s="1149">
        <v>21700147416</v>
      </c>
      <c r="BE18" s="1150">
        <v>364.39</v>
      </c>
      <c r="BF18" s="1245">
        <v>59551984</v>
      </c>
      <c r="BG18" s="1246">
        <v>2.6911</v>
      </c>
      <c r="BH18" s="1153"/>
      <c r="BI18" s="1154">
        <v>40728</v>
      </c>
      <c r="BJ18" s="1247">
        <v>111.77</v>
      </c>
      <c r="BK18" s="1154">
        <v>195483</v>
      </c>
      <c r="BL18" s="1248">
        <v>536</v>
      </c>
      <c r="BN18" s="933" t="s">
        <v>376</v>
      </c>
      <c r="BO18" s="1579" t="s">
        <v>377</v>
      </c>
      <c r="BP18" s="1853">
        <v>1.0174665032679737</v>
      </c>
      <c r="BQ18" s="1848">
        <v>0.99451728813559326</v>
      </c>
      <c r="BR18" s="1848">
        <v>0.95918333333333339</v>
      </c>
      <c r="BS18" s="1160"/>
      <c r="BT18" s="1850">
        <v>2013</v>
      </c>
      <c r="BU18" s="1162">
        <v>0.98070000000000002</v>
      </c>
      <c r="BV18" s="1163"/>
      <c r="BW18" s="2139">
        <v>0.68</v>
      </c>
      <c r="BX18" s="1165">
        <v>0.66700000000000004</v>
      </c>
      <c r="BY18" s="1166">
        <v>0.99850000000000005</v>
      </c>
      <c r="BZ18" s="1585"/>
      <c r="CA18" s="1561" t="s">
        <v>378</v>
      </c>
      <c r="CB18" s="933" t="s">
        <v>694</v>
      </c>
      <c r="CC18" s="1154">
        <v>36454</v>
      </c>
      <c r="CD18" s="1154">
        <v>38104</v>
      </c>
      <c r="CE18" s="1154">
        <v>40101</v>
      </c>
      <c r="CF18" s="1252">
        <v>38219.666666666664</v>
      </c>
      <c r="CG18" s="1253">
        <v>0.96560000000000001</v>
      </c>
      <c r="CH18" s="1171"/>
      <c r="CI18" s="1254">
        <v>-1881.3333333333358</v>
      </c>
      <c r="CJ18" s="1253">
        <v>-4.6899999999999997E-2</v>
      </c>
      <c r="CL18" s="1575" t="s">
        <v>378</v>
      </c>
      <c r="CM18" s="933" t="s">
        <v>694</v>
      </c>
      <c r="CN18" s="1873" t="s">
        <v>4</v>
      </c>
      <c r="CO18" s="1874"/>
      <c r="CP18" s="1875">
        <v>40709</v>
      </c>
      <c r="CQ18" s="1888">
        <v>62533462</v>
      </c>
      <c r="CR18" s="1888">
        <v>0</v>
      </c>
      <c r="CS18" s="1890">
        <v>62533462</v>
      </c>
      <c r="CT18" s="1891">
        <v>1536.11</v>
      </c>
      <c r="CU18" s="1892"/>
      <c r="CV18" s="1893" t="s">
        <v>4</v>
      </c>
      <c r="CW18" s="1894" t="s">
        <v>4</v>
      </c>
      <c r="CX18" s="1882" t="s">
        <v>4</v>
      </c>
      <c r="CY18" s="1883"/>
      <c r="CZ18" s="1884">
        <v>0.69399999999999995</v>
      </c>
      <c r="DA18" s="1895">
        <v>1</v>
      </c>
      <c r="DB18" s="1886"/>
      <c r="DC18" s="1882" t="s">
        <v>4</v>
      </c>
      <c r="DX18" s="2170" t="s">
        <v>366</v>
      </c>
      <c r="DY18" s="2171" t="s">
        <v>17</v>
      </c>
      <c r="DZ18" s="2170" t="s">
        <v>8</v>
      </c>
      <c r="EA18" s="2172" t="s">
        <v>18</v>
      </c>
      <c r="EB18" s="2162">
        <v>440</v>
      </c>
      <c r="EC18" s="2173"/>
      <c r="ED18" s="2174">
        <v>440</v>
      </c>
      <c r="EE18" s="2174">
        <v>7101</v>
      </c>
      <c r="EF18" s="2173"/>
      <c r="EG18" s="2175">
        <v>6.1963103788198845E-2</v>
      </c>
      <c r="EH18" s="2173"/>
      <c r="EI18" s="2166">
        <v>0</v>
      </c>
      <c r="EJ18" s="2174"/>
      <c r="EK18" s="2174">
        <v>51740</v>
      </c>
      <c r="EL18" s="2176"/>
      <c r="EM18" s="2177"/>
      <c r="EN18" s="2177"/>
      <c r="EO18" s="2178"/>
      <c r="ES18" s="2254" t="s">
        <v>376</v>
      </c>
      <c r="ET18" s="2255" t="s">
        <v>377</v>
      </c>
      <c r="EU18" s="2253">
        <v>4672084</v>
      </c>
    </row>
    <row r="19" spans="1:151" ht="15">
      <c r="A19" s="1220" t="s">
        <v>380</v>
      </c>
      <c r="B19" s="1221" t="s">
        <v>381</v>
      </c>
      <c r="C19" s="1117">
        <v>11610</v>
      </c>
      <c r="D19" s="1118">
        <v>11610</v>
      </c>
      <c r="E19" s="1222"/>
      <c r="F19" s="1222">
        <v>11610</v>
      </c>
      <c r="G19" s="1222"/>
      <c r="H19" s="1223">
        <v>11610</v>
      </c>
      <c r="K19" s="907" t="s">
        <v>380</v>
      </c>
      <c r="L19" s="908" t="s">
        <v>381</v>
      </c>
      <c r="M19" s="886">
        <v>5028857553</v>
      </c>
      <c r="N19" s="887">
        <v>106122600</v>
      </c>
      <c r="O19" s="888">
        <f t="shared" si="0"/>
        <v>4922734953</v>
      </c>
      <c r="P19" s="889">
        <v>2013</v>
      </c>
      <c r="Q19" s="882">
        <v>0.97699999999999998</v>
      </c>
      <c r="R19" s="891">
        <f t="shared" si="1"/>
        <v>5038623289</v>
      </c>
      <c r="S19" s="892">
        <f t="shared" si="2"/>
        <v>106122600</v>
      </c>
      <c r="T19" s="893">
        <v>194250845</v>
      </c>
      <c r="U19" s="893">
        <v>1487103031</v>
      </c>
      <c r="V19" s="891">
        <f t="shared" si="3"/>
        <v>6826099765</v>
      </c>
      <c r="X19" s="1561" t="s">
        <v>380</v>
      </c>
      <c r="Y19" s="1562" t="s">
        <v>381</v>
      </c>
      <c r="Z19" s="1807">
        <v>6826099765</v>
      </c>
      <c r="AA19" s="1247">
        <v>45598346.430200003</v>
      </c>
      <c r="AB19" s="1802">
        <v>9625401</v>
      </c>
      <c r="AC19" s="1802">
        <v>242916</v>
      </c>
      <c r="AD19" s="1808">
        <v>55466663.430200003</v>
      </c>
      <c r="AE19" s="1809">
        <v>11610</v>
      </c>
      <c r="AF19" s="1810">
        <v>4777</v>
      </c>
      <c r="AG19" s="1811">
        <v>0.82079999999999997</v>
      </c>
      <c r="AI19" s="1561" t="s">
        <v>380</v>
      </c>
      <c r="AJ19" s="933" t="s">
        <v>381</v>
      </c>
      <c r="AK19" s="1132">
        <v>55466663.430200003</v>
      </c>
      <c r="AL19" s="1133">
        <v>11610</v>
      </c>
      <c r="AM19" s="1242">
        <v>4777</v>
      </c>
      <c r="AN19" s="1236">
        <v>0.82079999999999997</v>
      </c>
      <c r="AO19" s="1234">
        <v>0.65410000000000001</v>
      </c>
      <c r="AP19" s="1235">
        <v>0.76370000000000005</v>
      </c>
      <c r="AQ19" s="1236">
        <v>0.77559999999999996</v>
      </c>
      <c r="AR19" s="1237">
        <v>0.77559999999999996</v>
      </c>
      <c r="AS19" s="1272">
        <v>1418.43</v>
      </c>
      <c r="AT19" s="1261">
        <v>410.38999999999987</v>
      </c>
      <c r="AU19" s="1240">
        <v>4764628</v>
      </c>
      <c r="AV19" s="1241">
        <v>0.9</v>
      </c>
      <c r="AW19" s="1242">
        <v>4288165</v>
      </c>
      <c r="BB19" s="1561" t="s">
        <v>380</v>
      </c>
      <c r="BC19" s="1562" t="s">
        <v>695</v>
      </c>
      <c r="BD19" s="1149">
        <v>6826099765</v>
      </c>
      <c r="BE19" s="1150">
        <v>471.59899999999999</v>
      </c>
      <c r="BF19" s="1245">
        <v>14474373</v>
      </c>
      <c r="BG19" s="1246">
        <v>0.65410000000000001</v>
      </c>
      <c r="BH19" s="1153"/>
      <c r="BI19" s="1154">
        <v>11610</v>
      </c>
      <c r="BJ19" s="1247">
        <v>24.62</v>
      </c>
      <c r="BK19" s="1154">
        <v>82528</v>
      </c>
      <c r="BL19" s="1248">
        <v>175</v>
      </c>
      <c r="BN19" s="933" t="s">
        <v>378</v>
      </c>
      <c r="BO19" s="1579" t="s">
        <v>379</v>
      </c>
      <c r="BP19" s="1848">
        <v>0.97843561557788949</v>
      </c>
      <c r="BQ19" s="1848">
        <v>0.93923728813559326</v>
      </c>
      <c r="BR19" s="1848">
        <v>0.99181294886911786</v>
      </c>
      <c r="BS19" s="1160"/>
      <c r="BT19" s="1850">
        <v>2016</v>
      </c>
      <c r="BU19" s="1162">
        <v>0.99181294886911786</v>
      </c>
      <c r="BV19" s="1163"/>
      <c r="BW19" s="2139">
        <v>0.7</v>
      </c>
      <c r="BX19" s="1165">
        <v>0.69399999999999995</v>
      </c>
      <c r="BY19" s="1166">
        <v>1.0388999999999999</v>
      </c>
      <c r="BZ19" s="1585"/>
      <c r="CA19" s="1561" t="s">
        <v>380</v>
      </c>
      <c r="CB19" s="933" t="s">
        <v>695</v>
      </c>
      <c r="CC19" s="1154">
        <v>28822</v>
      </c>
      <c r="CD19" s="1154">
        <v>30059</v>
      </c>
      <c r="CE19" s="1154">
        <v>31813</v>
      </c>
      <c r="CF19" s="1252">
        <v>30231.333333333332</v>
      </c>
      <c r="CG19" s="1253">
        <v>0.76370000000000005</v>
      </c>
      <c r="CH19" s="1171"/>
      <c r="CI19" s="1254">
        <v>-1581.6666666666679</v>
      </c>
      <c r="CJ19" s="1253">
        <v>-4.9700000000000001E-2</v>
      </c>
      <c r="CL19" s="1575" t="s">
        <v>380</v>
      </c>
      <c r="CM19" s="933" t="s">
        <v>695</v>
      </c>
      <c r="CN19" s="1873">
        <v>0.77559999999999996</v>
      </c>
      <c r="CO19" s="1874"/>
      <c r="CP19" s="1875">
        <v>11610</v>
      </c>
      <c r="CQ19" s="1888">
        <v>14750000</v>
      </c>
      <c r="CR19" s="1888">
        <v>72012</v>
      </c>
      <c r="CS19" s="1890">
        <v>14822012</v>
      </c>
      <c r="CT19" s="1891">
        <v>1276.6600000000001</v>
      </c>
      <c r="CU19" s="1892"/>
      <c r="CV19" s="1893">
        <v>1418.43</v>
      </c>
      <c r="CW19" s="1894">
        <v>410.38999999999987</v>
      </c>
      <c r="CX19" s="1882">
        <v>0.9</v>
      </c>
      <c r="CY19" s="1883"/>
      <c r="CZ19" s="1884">
        <v>0.61599999999999999</v>
      </c>
      <c r="DA19" s="1895" t="s">
        <v>4</v>
      </c>
      <c r="DB19" s="1886"/>
      <c r="DC19" s="1882">
        <v>0.9</v>
      </c>
      <c r="DX19" s="2159" t="s">
        <v>368</v>
      </c>
      <c r="DY19" s="2160" t="s">
        <v>368</v>
      </c>
      <c r="DZ19" s="2159" t="s">
        <v>901</v>
      </c>
      <c r="EA19" s="2161" t="s">
        <v>369</v>
      </c>
      <c r="EB19" s="2162">
        <v>2209</v>
      </c>
      <c r="EC19" s="2163"/>
      <c r="ED19" s="2164">
        <v>2209</v>
      </c>
      <c r="EE19" s="2164"/>
      <c r="EF19" s="2163"/>
      <c r="EG19" s="2165">
        <v>0.91243287897562986</v>
      </c>
      <c r="EH19" s="2163"/>
      <c r="EI19" s="2166">
        <v>1300368</v>
      </c>
      <c r="EJ19" s="2164"/>
      <c r="EK19" s="2164">
        <v>1186499</v>
      </c>
      <c r="EL19" s="2164">
        <v>1300368</v>
      </c>
      <c r="EM19" s="2167">
        <v>0</v>
      </c>
      <c r="EN19" s="2167"/>
      <c r="EO19" s="2188"/>
      <c r="ES19" s="2254" t="s">
        <v>378</v>
      </c>
      <c r="ET19" s="2255" t="s">
        <v>379</v>
      </c>
      <c r="EU19" s="2253">
        <v>0</v>
      </c>
    </row>
    <row r="20" spans="1:151" ht="15">
      <c r="A20" s="1220" t="s">
        <v>382</v>
      </c>
      <c r="B20" s="1221" t="s">
        <v>383</v>
      </c>
      <c r="C20" s="1117">
        <v>1853</v>
      </c>
      <c r="D20" s="1118">
        <v>1853</v>
      </c>
      <c r="E20" s="1222"/>
      <c r="F20" s="1222">
        <v>1853</v>
      </c>
      <c r="G20" s="1222"/>
      <c r="H20" s="1223">
        <v>1853</v>
      </c>
      <c r="K20" s="907" t="s">
        <v>382</v>
      </c>
      <c r="L20" s="908" t="s">
        <v>383</v>
      </c>
      <c r="M20" s="886">
        <v>911870512</v>
      </c>
      <c r="N20" s="887">
        <v>60366438</v>
      </c>
      <c r="O20" s="888">
        <f t="shared" si="0"/>
        <v>851504074</v>
      </c>
      <c r="P20" s="889">
        <v>2015</v>
      </c>
      <c r="Q20" s="882">
        <v>0.9778</v>
      </c>
      <c r="R20" s="891">
        <f t="shared" si="1"/>
        <v>870836648</v>
      </c>
      <c r="S20" s="892">
        <f t="shared" si="2"/>
        <v>60366438</v>
      </c>
      <c r="T20" s="893">
        <v>21984458</v>
      </c>
      <c r="U20" s="893">
        <v>135066009</v>
      </c>
      <c r="V20" s="891">
        <f t="shared" si="3"/>
        <v>1088253553</v>
      </c>
      <c r="X20" s="1561" t="s">
        <v>382</v>
      </c>
      <c r="Y20" s="1562" t="s">
        <v>383</v>
      </c>
      <c r="Z20" s="1807">
        <v>1088253553</v>
      </c>
      <c r="AA20" s="1247">
        <v>7269533.7340400005</v>
      </c>
      <c r="AB20" s="1802">
        <v>1587135</v>
      </c>
      <c r="AC20" s="1802">
        <v>64904</v>
      </c>
      <c r="AD20" s="1808">
        <v>8921572.7340399995</v>
      </c>
      <c r="AE20" s="1809">
        <v>1853</v>
      </c>
      <c r="AF20" s="1810">
        <v>4815</v>
      </c>
      <c r="AG20" s="1811">
        <v>0.82730000000000004</v>
      </c>
      <c r="AI20" s="1561" t="s">
        <v>382</v>
      </c>
      <c r="AJ20" s="933" t="s">
        <v>383</v>
      </c>
      <c r="AK20" s="1132">
        <v>8921572.7340399995</v>
      </c>
      <c r="AL20" s="1133">
        <v>1853</v>
      </c>
      <c r="AM20" s="1242">
        <v>4815</v>
      </c>
      <c r="AN20" s="1236">
        <v>0.82730000000000004</v>
      </c>
      <c r="AO20" s="1234">
        <v>0.20430000000000001</v>
      </c>
      <c r="AP20" s="1235">
        <v>1.0203</v>
      </c>
      <c r="AQ20" s="1236">
        <v>0.86149999999999993</v>
      </c>
      <c r="AR20" s="1237">
        <v>0.86149999999999993</v>
      </c>
      <c r="AS20" s="1272">
        <v>1575.53</v>
      </c>
      <c r="AT20" s="1261">
        <v>253.28999999999996</v>
      </c>
      <c r="AU20" s="1240">
        <v>469346</v>
      </c>
      <c r="AV20" s="1241">
        <v>0.71</v>
      </c>
      <c r="AW20" s="1242">
        <v>333236</v>
      </c>
      <c r="BB20" s="1561" t="s">
        <v>382</v>
      </c>
      <c r="BC20" s="1562" t="s">
        <v>696</v>
      </c>
      <c r="BD20" s="1149">
        <v>1088253553</v>
      </c>
      <c r="BE20" s="1150">
        <v>240.67699999999999</v>
      </c>
      <c r="BF20" s="1245">
        <v>4521635</v>
      </c>
      <c r="BG20" s="1246">
        <v>0.20430000000000001</v>
      </c>
      <c r="BH20" s="1153"/>
      <c r="BI20" s="1154">
        <v>1853</v>
      </c>
      <c r="BJ20" s="1247">
        <v>7.7</v>
      </c>
      <c r="BK20" s="1154">
        <v>10203</v>
      </c>
      <c r="BL20" s="1248">
        <v>42</v>
      </c>
      <c r="BN20" s="933" t="s">
        <v>380</v>
      </c>
      <c r="BO20" s="1579" t="s">
        <v>381</v>
      </c>
      <c r="BP20" s="1853">
        <v>1.002020202020202</v>
      </c>
      <c r="BQ20" s="1848">
        <v>0.98353846153846147</v>
      </c>
      <c r="BR20" s="1848">
        <v>0.96432125307125305</v>
      </c>
      <c r="BS20" s="1160"/>
      <c r="BT20" s="1850">
        <v>2013</v>
      </c>
      <c r="BU20" s="1162">
        <v>0.97699999999999998</v>
      </c>
      <c r="BV20" s="1163"/>
      <c r="BW20" s="2139">
        <v>0.63</v>
      </c>
      <c r="BX20" s="1165">
        <v>0.61599999999999999</v>
      </c>
      <c r="BY20" s="1166">
        <v>0.92220000000000002</v>
      </c>
      <c r="BZ20" s="1585"/>
      <c r="CA20" s="1561" t="s">
        <v>382</v>
      </c>
      <c r="CB20" s="933" t="s">
        <v>696</v>
      </c>
      <c r="CC20" s="1154">
        <v>39823</v>
      </c>
      <c r="CD20" s="1154">
        <v>39774</v>
      </c>
      <c r="CE20" s="1154">
        <v>41558</v>
      </c>
      <c r="CF20" s="1252">
        <v>40385</v>
      </c>
      <c r="CG20" s="1253">
        <v>1.0203</v>
      </c>
      <c r="CH20" s="1171"/>
      <c r="CI20" s="1254">
        <v>-1173</v>
      </c>
      <c r="CJ20" s="1253">
        <v>-2.8199999999999999E-2</v>
      </c>
      <c r="CL20" s="1575" t="s">
        <v>382</v>
      </c>
      <c r="CM20" s="933" t="s">
        <v>696</v>
      </c>
      <c r="CN20" s="1873">
        <v>0.86149999999999993</v>
      </c>
      <c r="CO20" s="1874"/>
      <c r="CP20" s="1875">
        <v>1853</v>
      </c>
      <c r="CQ20" s="1888">
        <v>2072942</v>
      </c>
      <c r="CR20" s="1888">
        <v>0</v>
      </c>
      <c r="CS20" s="1890">
        <v>2072942</v>
      </c>
      <c r="CT20" s="1891">
        <v>1118.7</v>
      </c>
      <c r="CU20" s="1892"/>
      <c r="CV20" s="1893">
        <v>1575.53</v>
      </c>
      <c r="CW20" s="1894">
        <v>253.28999999999996</v>
      </c>
      <c r="CX20" s="1882">
        <v>0.71</v>
      </c>
      <c r="CY20" s="1883"/>
      <c r="CZ20" s="1884">
        <v>0.66500000000000004</v>
      </c>
      <c r="DA20" s="1895" t="s">
        <v>4</v>
      </c>
      <c r="DB20" s="1886"/>
      <c r="DC20" s="1882">
        <v>0.71</v>
      </c>
      <c r="DX20" s="2170" t="s">
        <v>368</v>
      </c>
      <c r="DY20" s="2171" t="s">
        <v>1170</v>
      </c>
      <c r="DZ20" s="2170" t="s">
        <v>8</v>
      </c>
      <c r="EA20" s="2172" t="s">
        <v>1171</v>
      </c>
      <c r="EB20" s="2162">
        <v>212</v>
      </c>
      <c r="EC20" s="2173"/>
      <c r="ED20" s="2174">
        <v>212</v>
      </c>
      <c r="EE20" s="2174">
        <v>2421</v>
      </c>
      <c r="EF20" s="2173"/>
      <c r="EG20" s="2175">
        <v>8.7567121024370101E-2</v>
      </c>
      <c r="EH20" s="2173"/>
      <c r="EI20" s="2166">
        <v>0</v>
      </c>
      <c r="EJ20" s="2174"/>
      <c r="EK20" s="2174">
        <v>113869</v>
      </c>
      <c r="EL20" s="2176"/>
      <c r="EM20" s="2177"/>
      <c r="EN20" s="2177"/>
      <c r="EO20" s="2178"/>
      <c r="ES20" s="2254" t="s">
        <v>795</v>
      </c>
      <c r="ET20" s="2255" t="s">
        <v>796</v>
      </c>
      <c r="EU20" s="2256">
        <v>316740</v>
      </c>
    </row>
    <row r="21" spans="1:151" ht="15">
      <c r="A21" s="1220" t="s">
        <v>384</v>
      </c>
      <c r="B21" s="1221" t="s">
        <v>665</v>
      </c>
      <c r="C21" s="1117">
        <v>8313</v>
      </c>
      <c r="D21" s="1118">
        <v>8523</v>
      </c>
      <c r="E21" s="1222"/>
      <c r="F21" s="1222">
        <v>8523</v>
      </c>
      <c r="G21" s="1222"/>
      <c r="H21" s="1223">
        <v>8523</v>
      </c>
      <c r="K21" s="907" t="s">
        <v>384</v>
      </c>
      <c r="L21" s="908" t="s">
        <v>385</v>
      </c>
      <c r="M21" s="886">
        <v>13275296797</v>
      </c>
      <c r="N21" s="887">
        <v>61238487</v>
      </c>
      <c r="O21" s="888">
        <f t="shared" si="0"/>
        <v>13214058310</v>
      </c>
      <c r="P21" s="889">
        <v>2015</v>
      </c>
      <c r="Q21" s="882">
        <v>0.99399999999999999</v>
      </c>
      <c r="R21" s="891">
        <f t="shared" si="1"/>
        <v>13293821237</v>
      </c>
      <c r="S21" s="892">
        <f t="shared" si="2"/>
        <v>61238487</v>
      </c>
      <c r="T21" s="893">
        <v>144399817</v>
      </c>
      <c r="U21" s="893">
        <v>1294445111</v>
      </c>
      <c r="V21" s="891">
        <f t="shared" si="3"/>
        <v>14793904652</v>
      </c>
      <c r="X21" s="1561" t="s">
        <v>384</v>
      </c>
      <c r="Y21" s="1562" t="s">
        <v>665</v>
      </c>
      <c r="Z21" s="1807">
        <v>14793904652</v>
      </c>
      <c r="AA21" s="1247">
        <v>98823283.07536</v>
      </c>
      <c r="AB21" s="1802">
        <v>14948810</v>
      </c>
      <c r="AC21" s="1802">
        <v>315534</v>
      </c>
      <c r="AD21" s="1808">
        <v>114087627.07536</v>
      </c>
      <c r="AE21" s="1809">
        <v>8523</v>
      </c>
      <c r="AF21" s="1810">
        <v>13386</v>
      </c>
      <c r="AG21" s="1811">
        <v>2.2999999999999998</v>
      </c>
      <c r="AI21" s="1561" t="s">
        <v>384</v>
      </c>
      <c r="AJ21" s="933" t="s">
        <v>665</v>
      </c>
      <c r="AK21" s="1132">
        <v>114087627.07536</v>
      </c>
      <c r="AL21" s="1133">
        <v>8523</v>
      </c>
      <c r="AM21" s="1242">
        <v>13386</v>
      </c>
      <c r="AN21" s="1236">
        <v>2.2999999999999998</v>
      </c>
      <c r="AO21" s="1234">
        <v>1.286</v>
      </c>
      <c r="AP21" s="1235">
        <v>1.0860000000000001</v>
      </c>
      <c r="AQ21" s="1236">
        <v>1.5916000000000001</v>
      </c>
      <c r="AR21" s="1237" t="s">
        <v>4</v>
      </c>
      <c r="AS21" s="1272" t="s">
        <v>4</v>
      </c>
      <c r="AT21" s="1261" t="s">
        <v>4</v>
      </c>
      <c r="AU21" s="1240">
        <v>0</v>
      </c>
      <c r="AV21" s="1241" t="s">
        <v>4</v>
      </c>
      <c r="AW21" s="1242">
        <v>0</v>
      </c>
      <c r="BB21" s="1561" t="s">
        <v>384</v>
      </c>
      <c r="BC21" s="1562" t="s">
        <v>697</v>
      </c>
      <c r="BD21" s="1149">
        <v>14793904652</v>
      </c>
      <c r="BE21" s="1150">
        <v>519.84100000000001</v>
      </c>
      <c r="BF21" s="1245">
        <v>28458518</v>
      </c>
      <c r="BG21" s="1246">
        <v>1.286</v>
      </c>
      <c r="BH21" s="1153"/>
      <c r="BI21" s="1154">
        <v>8523</v>
      </c>
      <c r="BJ21" s="1247">
        <v>16.399999999999999</v>
      </c>
      <c r="BK21" s="1154">
        <v>69789</v>
      </c>
      <c r="BL21" s="1248">
        <v>134</v>
      </c>
      <c r="BN21" s="933" t="s">
        <v>382</v>
      </c>
      <c r="BO21" s="1579" t="s">
        <v>383</v>
      </c>
      <c r="BP21" s="1848">
        <v>1.2693762486126525</v>
      </c>
      <c r="BQ21" s="1848">
        <v>0.98567741935483866</v>
      </c>
      <c r="BR21" s="1853">
        <v>0.9738</v>
      </c>
      <c r="BS21" s="1160"/>
      <c r="BT21" s="1850">
        <v>2015</v>
      </c>
      <c r="BU21" s="1162">
        <v>0.9778</v>
      </c>
      <c r="BV21" s="1163"/>
      <c r="BW21" s="2139">
        <v>0.68</v>
      </c>
      <c r="BX21" s="1165">
        <v>0.66500000000000004</v>
      </c>
      <c r="BY21" s="1166">
        <v>0.99550000000000005</v>
      </c>
      <c r="BZ21" s="1585"/>
      <c r="CA21" s="1561" t="s">
        <v>384</v>
      </c>
      <c r="CB21" s="933" t="s">
        <v>697</v>
      </c>
      <c r="CC21" s="1154">
        <v>41258</v>
      </c>
      <c r="CD21" s="1154">
        <v>42892</v>
      </c>
      <c r="CE21" s="1154">
        <v>44808</v>
      </c>
      <c r="CF21" s="1252">
        <v>42986</v>
      </c>
      <c r="CG21" s="1253">
        <v>1.0860000000000001</v>
      </c>
      <c r="CH21" s="1171"/>
      <c r="CI21" s="1254">
        <v>-1822</v>
      </c>
      <c r="CJ21" s="1253">
        <v>-4.07E-2</v>
      </c>
      <c r="CL21" s="1575" t="s">
        <v>384</v>
      </c>
      <c r="CM21" s="933" t="s">
        <v>697</v>
      </c>
      <c r="CN21" s="1873" t="s">
        <v>4</v>
      </c>
      <c r="CO21" s="1874"/>
      <c r="CP21" s="1875">
        <v>8523</v>
      </c>
      <c r="CQ21" s="1888">
        <v>20815852</v>
      </c>
      <c r="CR21" s="1888">
        <v>0</v>
      </c>
      <c r="CS21" s="1890">
        <v>20815852</v>
      </c>
      <c r="CT21" s="1891">
        <v>2442.3200000000002</v>
      </c>
      <c r="CU21" s="1892"/>
      <c r="CV21" s="1893" t="s">
        <v>4</v>
      </c>
      <c r="CW21" s="1894" t="s">
        <v>4</v>
      </c>
      <c r="CX21" s="1882" t="s">
        <v>4</v>
      </c>
      <c r="CY21" s="1883"/>
      <c r="CZ21" s="1884">
        <v>0.308</v>
      </c>
      <c r="DA21" s="1895" t="s">
        <v>4</v>
      </c>
      <c r="DB21" s="1886"/>
      <c r="DC21" s="1882" t="s">
        <v>4</v>
      </c>
      <c r="DX21" s="2159" t="s">
        <v>370</v>
      </c>
      <c r="DY21" s="2160" t="s">
        <v>370</v>
      </c>
      <c r="DZ21" s="2159" t="s">
        <v>901</v>
      </c>
      <c r="EA21" s="2161" t="s">
        <v>371</v>
      </c>
      <c r="EB21" s="2162">
        <v>4360</v>
      </c>
      <c r="EC21" s="2163"/>
      <c r="ED21" s="2164">
        <v>4360</v>
      </c>
      <c r="EE21" s="2164"/>
      <c r="EF21" s="2163"/>
      <c r="EG21" s="2165">
        <v>0.88312740530686651</v>
      </c>
      <c r="EH21" s="2163"/>
      <c r="EI21" s="2166">
        <v>2328536</v>
      </c>
      <c r="EJ21" s="2164"/>
      <c r="EK21" s="2164">
        <v>2056394</v>
      </c>
      <c r="EL21" s="2164">
        <v>2328536</v>
      </c>
      <c r="EM21" s="2167">
        <v>0</v>
      </c>
      <c r="EN21" s="2167"/>
      <c r="EO21" s="2168"/>
      <c r="ES21" s="2254" t="s">
        <v>380</v>
      </c>
      <c r="ET21" s="2255" t="s">
        <v>381</v>
      </c>
      <c r="EU21" s="2257">
        <v>4288165</v>
      </c>
    </row>
    <row r="22" spans="1:151" ht="15">
      <c r="A22" s="1220" t="s">
        <v>386</v>
      </c>
      <c r="B22" s="1221" t="s">
        <v>387</v>
      </c>
      <c r="C22" s="1117">
        <v>2612</v>
      </c>
      <c r="D22" s="1118">
        <v>2612</v>
      </c>
      <c r="E22" s="1222"/>
      <c r="F22" s="1222">
        <v>2612</v>
      </c>
      <c r="G22" s="1222"/>
      <c r="H22" s="1223">
        <v>2612</v>
      </c>
      <c r="K22" s="907" t="s">
        <v>386</v>
      </c>
      <c r="L22" s="908" t="s">
        <v>387</v>
      </c>
      <c r="M22" s="886">
        <v>1343205122</v>
      </c>
      <c r="N22" s="887">
        <v>65231853</v>
      </c>
      <c r="O22" s="888">
        <f t="shared" si="0"/>
        <v>1277973269</v>
      </c>
      <c r="P22" s="889">
        <v>2016</v>
      </c>
      <c r="Q22" s="882">
        <v>1.0022130434782608</v>
      </c>
      <c r="R22" s="891">
        <f t="shared" si="1"/>
        <v>1275151304</v>
      </c>
      <c r="S22" s="892">
        <f t="shared" si="2"/>
        <v>65231853</v>
      </c>
      <c r="T22" s="893">
        <v>75960957</v>
      </c>
      <c r="U22" s="893">
        <v>213675355</v>
      </c>
      <c r="V22" s="891">
        <f t="shared" si="3"/>
        <v>1630019469</v>
      </c>
      <c r="X22" s="1561" t="s">
        <v>386</v>
      </c>
      <c r="Y22" s="1562" t="s">
        <v>387</v>
      </c>
      <c r="Z22" s="1807">
        <v>1630019469</v>
      </c>
      <c r="AA22" s="1247">
        <v>10888530.052920001</v>
      </c>
      <c r="AB22" s="1802">
        <v>2555249</v>
      </c>
      <c r="AC22" s="1802">
        <v>62776</v>
      </c>
      <c r="AD22" s="1808">
        <v>13506555.052920001</v>
      </c>
      <c r="AE22" s="1809">
        <v>2612</v>
      </c>
      <c r="AF22" s="1810">
        <v>5171</v>
      </c>
      <c r="AG22" s="1811">
        <v>0.88849999999999996</v>
      </c>
      <c r="AI22" s="1561" t="s">
        <v>386</v>
      </c>
      <c r="AJ22" s="933" t="s">
        <v>387</v>
      </c>
      <c r="AK22" s="1132">
        <v>13506555.052920001</v>
      </c>
      <c r="AL22" s="1133">
        <v>2612</v>
      </c>
      <c r="AM22" s="1242">
        <v>5171</v>
      </c>
      <c r="AN22" s="1236">
        <v>0.88849999999999996</v>
      </c>
      <c r="AO22" s="1234">
        <v>0.1734</v>
      </c>
      <c r="AP22" s="1235">
        <v>0.76270000000000004</v>
      </c>
      <c r="AQ22" s="1236">
        <v>0.75409999999999999</v>
      </c>
      <c r="AR22" s="1237">
        <v>0.75409999999999999</v>
      </c>
      <c r="AS22" s="1272">
        <v>1379.11</v>
      </c>
      <c r="AT22" s="1261">
        <v>449.71000000000004</v>
      </c>
      <c r="AU22" s="1240">
        <v>1174643</v>
      </c>
      <c r="AV22" s="1241">
        <v>1</v>
      </c>
      <c r="AW22" s="1242">
        <v>1174643</v>
      </c>
      <c r="BB22" s="1561" t="s">
        <v>386</v>
      </c>
      <c r="BC22" s="1562" t="s">
        <v>698</v>
      </c>
      <c r="BD22" s="1149">
        <v>1630019469</v>
      </c>
      <c r="BE22" s="1150">
        <v>424.666</v>
      </c>
      <c r="BF22" s="1245">
        <v>3838356</v>
      </c>
      <c r="BG22" s="1246">
        <v>0.1734</v>
      </c>
      <c r="BH22" s="1153"/>
      <c r="BI22" s="1154">
        <v>2612</v>
      </c>
      <c r="BJ22" s="1247">
        <v>6.15</v>
      </c>
      <c r="BK22" s="1154">
        <v>23623</v>
      </c>
      <c r="BL22" s="1248">
        <v>56</v>
      </c>
      <c r="BN22" s="933" t="s">
        <v>384</v>
      </c>
      <c r="BO22" s="1579" t="s">
        <v>665</v>
      </c>
      <c r="BP22" s="1848">
        <v>1.0840182496075355</v>
      </c>
      <c r="BQ22" s="1848">
        <v>0.99958039906103291</v>
      </c>
      <c r="BR22" s="1853">
        <v>0.9912260869565217</v>
      </c>
      <c r="BS22" s="1160"/>
      <c r="BT22" s="1850">
        <v>2015</v>
      </c>
      <c r="BU22" s="1162">
        <v>0.99399999999999999</v>
      </c>
      <c r="BV22" s="1163"/>
      <c r="BW22" s="2139">
        <v>0.31</v>
      </c>
      <c r="BX22" s="1165">
        <v>0.308</v>
      </c>
      <c r="BY22" s="1166">
        <v>0.46110000000000001</v>
      </c>
      <c r="BZ22" s="1585"/>
      <c r="CA22" s="1561" t="s">
        <v>386</v>
      </c>
      <c r="CB22" s="933" t="s">
        <v>698</v>
      </c>
      <c r="CC22" s="1154">
        <v>28830</v>
      </c>
      <c r="CD22" s="1154">
        <v>30390</v>
      </c>
      <c r="CE22" s="1154">
        <v>31350</v>
      </c>
      <c r="CF22" s="1252">
        <v>30190</v>
      </c>
      <c r="CG22" s="1253">
        <v>0.76270000000000004</v>
      </c>
      <c r="CH22" s="1171"/>
      <c r="CI22" s="1254">
        <v>-1160</v>
      </c>
      <c r="CJ22" s="1253">
        <v>-3.6999999999999998E-2</v>
      </c>
      <c r="CL22" s="1575" t="s">
        <v>386</v>
      </c>
      <c r="CM22" s="933" t="s">
        <v>698</v>
      </c>
      <c r="CN22" s="1873">
        <v>0.75409999999999999</v>
      </c>
      <c r="CO22" s="1874"/>
      <c r="CP22" s="1875">
        <v>2612</v>
      </c>
      <c r="CQ22" s="1888">
        <v>2700468</v>
      </c>
      <c r="CR22" s="1888">
        <v>0</v>
      </c>
      <c r="CS22" s="1890">
        <v>2700468</v>
      </c>
      <c r="CT22" s="1891">
        <v>1033.8699999999999</v>
      </c>
      <c r="CU22" s="1892"/>
      <c r="CV22" s="1893">
        <v>1379.11</v>
      </c>
      <c r="CW22" s="1894">
        <v>449.71000000000004</v>
      </c>
      <c r="CX22" s="1882">
        <v>0.75</v>
      </c>
      <c r="CY22" s="1883"/>
      <c r="CZ22" s="1884">
        <v>0.68100000000000005</v>
      </c>
      <c r="DA22" s="1895">
        <v>1</v>
      </c>
      <c r="DB22" s="1886"/>
      <c r="DC22" s="1882">
        <v>1</v>
      </c>
      <c r="DX22" s="2189" t="s">
        <v>370</v>
      </c>
      <c r="DY22" s="2160" t="s">
        <v>1096</v>
      </c>
      <c r="DZ22" s="2159" t="s">
        <v>8</v>
      </c>
      <c r="EA22" s="2161" t="s">
        <v>1097</v>
      </c>
      <c r="EB22" s="2162">
        <v>222</v>
      </c>
      <c r="EC22" s="2163"/>
      <c r="ED22" s="2164">
        <v>222</v>
      </c>
      <c r="EE22" s="2164"/>
      <c r="EF22" s="2163"/>
      <c r="EG22" s="2165">
        <v>4.4966578894065225E-2</v>
      </c>
      <c r="EH22" s="2163"/>
      <c r="EI22" s="2166">
        <v>0</v>
      </c>
      <c r="EJ22" s="2164"/>
      <c r="EK22" s="2164">
        <v>104706</v>
      </c>
      <c r="EL22" s="2164"/>
      <c r="EM22" s="2167"/>
      <c r="EN22" s="2167"/>
      <c r="EO22" s="2168"/>
      <c r="ES22" s="2254" t="s">
        <v>382</v>
      </c>
      <c r="ET22" s="2255" t="s">
        <v>383</v>
      </c>
      <c r="EU22" s="2257">
        <v>333236</v>
      </c>
    </row>
    <row r="23" spans="1:151" ht="15">
      <c r="A23" s="1220" t="s">
        <v>388</v>
      </c>
      <c r="B23" s="1221" t="s">
        <v>389</v>
      </c>
      <c r="C23" s="1117">
        <v>16182</v>
      </c>
      <c r="D23" s="1118">
        <v>23398</v>
      </c>
      <c r="E23" s="1222"/>
      <c r="F23" s="1222">
        <v>23398</v>
      </c>
      <c r="G23" s="1222"/>
      <c r="H23" s="1223">
        <v>23398</v>
      </c>
      <c r="K23" s="907" t="s">
        <v>388</v>
      </c>
      <c r="L23" s="908" t="s">
        <v>389</v>
      </c>
      <c r="M23" s="886">
        <v>11680666142</v>
      </c>
      <c r="N23" s="887">
        <v>112029500</v>
      </c>
      <c r="O23" s="888">
        <f t="shared" si="0"/>
        <v>11568636642</v>
      </c>
      <c r="P23" s="889">
        <v>2015</v>
      </c>
      <c r="Q23" s="882">
        <v>0.99050000000000005</v>
      </c>
      <c r="R23" s="891">
        <f t="shared" si="1"/>
        <v>11679592773</v>
      </c>
      <c r="S23" s="892">
        <f t="shared" si="2"/>
        <v>112029500</v>
      </c>
      <c r="T23" s="893">
        <v>827341685</v>
      </c>
      <c r="U23" s="893">
        <v>3870491867</v>
      </c>
      <c r="V23" s="891">
        <f t="shared" si="3"/>
        <v>16489455825</v>
      </c>
      <c r="X23" s="1561" t="s">
        <v>388</v>
      </c>
      <c r="Y23" s="1562" t="s">
        <v>389</v>
      </c>
      <c r="Z23" s="1807">
        <v>16489455825</v>
      </c>
      <c r="AA23" s="1247">
        <v>110149564.911</v>
      </c>
      <c r="AB23" s="1802">
        <v>32490543</v>
      </c>
      <c r="AC23" s="1802">
        <v>490038</v>
      </c>
      <c r="AD23" s="1808">
        <v>143130145.91100001</v>
      </c>
      <c r="AE23" s="1809">
        <v>23398</v>
      </c>
      <c r="AF23" s="1810">
        <v>6117</v>
      </c>
      <c r="AG23" s="1811">
        <v>1.0509999999999999</v>
      </c>
      <c r="AI23" s="1561" t="s">
        <v>388</v>
      </c>
      <c r="AJ23" s="933" t="s">
        <v>389</v>
      </c>
      <c r="AK23" s="1132">
        <v>143130145.91100001</v>
      </c>
      <c r="AL23" s="1133">
        <v>23398</v>
      </c>
      <c r="AM23" s="1242">
        <v>6117</v>
      </c>
      <c r="AN23" s="1236">
        <v>1.0509999999999999</v>
      </c>
      <c r="AO23" s="1234">
        <v>1.863</v>
      </c>
      <c r="AP23" s="1235">
        <v>0.97170000000000001</v>
      </c>
      <c r="AQ23" s="1236">
        <v>1.0926</v>
      </c>
      <c r="AR23" s="1237" t="s">
        <v>4</v>
      </c>
      <c r="AS23" s="1272" t="s">
        <v>4</v>
      </c>
      <c r="AT23" s="1261" t="s">
        <v>4</v>
      </c>
      <c r="AU23" s="1240">
        <v>0</v>
      </c>
      <c r="AV23" s="1241" t="s">
        <v>4</v>
      </c>
      <c r="AW23" s="1242">
        <v>0</v>
      </c>
      <c r="BB23" s="1561" t="s">
        <v>388</v>
      </c>
      <c r="BC23" s="1562" t="s">
        <v>699</v>
      </c>
      <c r="BD23" s="1149">
        <v>16489455825</v>
      </c>
      <c r="BE23" s="1150">
        <v>399.96800000000002</v>
      </c>
      <c r="BF23" s="1245">
        <v>41226938</v>
      </c>
      <c r="BG23" s="1246">
        <v>1.863</v>
      </c>
      <c r="BH23" s="1153"/>
      <c r="BI23" s="1154">
        <v>23398</v>
      </c>
      <c r="BJ23" s="1247">
        <v>58.5</v>
      </c>
      <c r="BK23" s="1154">
        <v>156002</v>
      </c>
      <c r="BL23" s="1248">
        <v>390</v>
      </c>
      <c r="BN23" s="933" t="s">
        <v>386</v>
      </c>
      <c r="BO23" s="1579" t="s">
        <v>387</v>
      </c>
      <c r="BP23" s="1848">
        <v>0.98566459627329195</v>
      </c>
      <c r="BQ23" s="1848">
        <v>1.0243333333333333</v>
      </c>
      <c r="BR23" s="1848">
        <v>1.0022130434782608</v>
      </c>
      <c r="BS23" s="1160"/>
      <c r="BT23" s="1850">
        <v>2016</v>
      </c>
      <c r="BU23" s="1162">
        <v>1.0022130434782608</v>
      </c>
      <c r="BV23" s="1163"/>
      <c r="BW23" s="2139">
        <v>0.67900000000000005</v>
      </c>
      <c r="BX23" s="1165">
        <v>0.68100000000000005</v>
      </c>
      <c r="BY23" s="1166">
        <v>1.0195000000000001</v>
      </c>
      <c r="BZ23" s="1585"/>
      <c r="CA23" s="1561" t="s">
        <v>388</v>
      </c>
      <c r="CB23" s="933" t="s">
        <v>699</v>
      </c>
      <c r="CC23" s="1154">
        <v>36481</v>
      </c>
      <c r="CD23" s="1154">
        <v>38340</v>
      </c>
      <c r="CE23" s="1154">
        <v>40568</v>
      </c>
      <c r="CF23" s="1252">
        <v>38463</v>
      </c>
      <c r="CG23" s="1253">
        <v>0.97170000000000001</v>
      </c>
      <c r="CH23" s="1171"/>
      <c r="CI23" s="1254">
        <v>-2105</v>
      </c>
      <c r="CJ23" s="1253">
        <v>-5.1900000000000002E-2</v>
      </c>
      <c r="CL23" s="1575" t="s">
        <v>388</v>
      </c>
      <c r="CM23" s="933" t="s">
        <v>699</v>
      </c>
      <c r="CN23" s="1873" t="s">
        <v>4</v>
      </c>
      <c r="CO23" s="1874"/>
      <c r="CP23" s="1875">
        <v>23398</v>
      </c>
      <c r="CQ23" s="1888">
        <v>36334983</v>
      </c>
      <c r="CR23" s="1888">
        <v>0</v>
      </c>
      <c r="CS23" s="1890">
        <v>36334983</v>
      </c>
      <c r="CT23" s="1891">
        <v>1552.91</v>
      </c>
      <c r="CU23" s="1892"/>
      <c r="CV23" s="1893" t="s">
        <v>4</v>
      </c>
      <c r="CW23" s="1894" t="s">
        <v>4</v>
      </c>
      <c r="CX23" s="1882" t="s">
        <v>4</v>
      </c>
      <c r="CY23" s="1883"/>
      <c r="CZ23" s="1884">
        <v>0.56999999999999995</v>
      </c>
      <c r="DA23" s="1895" t="s">
        <v>4</v>
      </c>
      <c r="DB23" s="1886"/>
      <c r="DC23" s="1882" t="s">
        <v>4</v>
      </c>
      <c r="DX23" s="2190" t="s">
        <v>370</v>
      </c>
      <c r="DY23" s="2171" t="s">
        <v>1366</v>
      </c>
      <c r="DZ23" s="2170" t="s">
        <v>8</v>
      </c>
      <c r="EA23" s="2172" t="s">
        <v>1367</v>
      </c>
      <c r="EB23" s="2191">
        <v>355</v>
      </c>
      <c r="EC23" s="2173"/>
      <c r="ED23" s="2174">
        <v>355</v>
      </c>
      <c r="EE23" s="2174">
        <v>4937</v>
      </c>
      <c r="EF23" s="2173"/>
      <c r="EG23" s="2175">
        <v>7.190601579906826E-2</v>
      </c>
      <c r="EH23" s="2173"/>
      <c r="EI23" s="2192">
        <v>0</v>
      </c>
      <c r="EJ23" s="2174"/>
      <c r="EK23" s="2174">
        <v>167436</v>
      </c>
      <c r="EL23" s="2174"/>
      <c r="EM23" s="2177"/>
      <c r="EN23" s="2177"/>
      <c r="EO23" s="2178"/>
      <c r="ES23" s="2254" t="s">
        <v>384</v>
      </c>
      <c r="ET23" s="2255" t="s">
        <v>665</v>
      </c>
      <c r="EU23" s="2257">
        <v>0</v>
      </c>
    </row>
    <row r="24" spans="1:151" ht="15">
      <c r="A24" s="1220" t="s">
        <v>390</v>
      </c>
      <c r="B24" s="1221" t="s">
        <v>391</v>
      </c>
      <c r="C24" s="1117">
        <v>9006</v>
      </c>
      <c r="D24" s="1118">
        <v>10414</v>
      </c>
      <c r="E24" s="1222"/>
      <c r="F24" s="1222">
        <v>10414</v>
      </c>
      <c r="G24" s="1222"/>
      <c r="H24" s="1223">
        <v>10414</v>
      </c>
      <c r="K24" s="907" t="s">
        <v>390</v>
      </c>
      <c r="L24" s="908" t="s">
        <v>391</v>
      </c>
      <c r="M24" s="886">
        <v>8615183285</v>
      </c>
      <c r="N24" s="887">
        <v>393872775</v>
      </c>
      <c r="O24" s="888">
        <f t="shared" si="0"/>
        <v>8221310510</v>
      </c>
      <c r="P24" s="889">
        <v>2009</v>
      </c>
      <c r="Q24" s="882">
        <v>0.9879</v>
      </c>
      <c r="R24" s="891">
        <f t="shared" si="1"/>
        <v>8322006792</v>
      </c>
      <c r="S24" s="892">
        <f t="shared" si="2"/>
        <v>393872775</v>
      </c>
      <c r="T24" s="893">
        <v>212263835</v>
      </c>
      <c r="U24" s="893">
        <v>1171200271</v>
      </c>
      <c r="V24" s="891">
        <f t="shared" si="3"/>
        <v>10099343673</v>
      </c>
      <c r="X24" s="1561" t="s">
        <v>390</v>
      </c>
      <c r="Y24" s="1562" t="s">
        <v>391</v>
      </c>
      <c r="Z24" s="1807">
        <v>10099343673</v>
      </c>
      <c r="AA24" s="1247">
        <v>67463615.735640004</v>
      </c>
      <c r="AB24" s="1802">
        <v>10699209</v>
      </c>
      <c r="AC24" s="1802">
        <v>238706</v>
      </c>
      <c r="AD24" s="1808">
        <v>78401530.735640004</v>
      </c>
      <c r="AE24" s="1809">
        <v>10414</v>
      </c>
      <c r="AF24" s="1810">
        <v>7528</v>
      </c>
      <c r="AG24" s="1811">
        <v>1.2935000000000001</v>
      </c>
      <c r="AI24" s="1561" t="s">
        <v>390</v>
      </c>
      <c r="AJ24" s="933" t="s">
        <v>391</v>
      </c>
      <c r="AK24" s="1132">
        <v>78401530.735640004</v>
      </c>
      <c r="AL24" s="1133">
        <v>10414</v>
      </c>
      <c r="AM24" s="1242">
        <v>7528</v>
      </c>
      <c r="AN24" s="1236">
        <v>1.2935000000000001</v>
      </c>
      <c r="AO24" s="1234">
        <v>0.66830000000000001</v>
      </c>
      <c r="AP24" s="1235">
        <v>1.2907</v>
      </c>
      <c r="AQ24" s="1236">
        <v>1.2295999999999998</v>
      </c>
      <c r="AR24" s="1237" t="s">
        <v>4</v>
      </c>
      <c r="AS24" s="1272" t="s">
        <v>4</v>
      </c>
      <c r="AT24" s="1261" t="s">
        <v>4</v>
      </c>
      <c r="AU24" s="1240">
        <v>0</v>
      </c>
      <c r="AV24" s="1241" t="s">
        <v>4</v>
      </c>
      <c r="AW24" s="1242">
        <v>0</v>
      </c>
      <c r="BB24" s="1561" t="s">
        <v>390</v>
      </c>
      <c r="BC24" s="1562" t="s">
        <v>700</v>
      </c>
      <c r="BD24" s="1149">
        <v>10099343673</v>
      </c>
      <c r="BE24" s="1150">
        <v>682.85299999999995</v>
      </c>
      <c r="BF24" s="1245">
        <v>14789924</v>
      </c>
      <c r="BG24" s="1246">
        <v>0.66830000000000001</v>
      </c>
      <c r="BH24" s="1153"/>
      <c r="BI24" s="1154">
        <v>10414</v>
      </c>
      <c r="BJ24" s="1247">
        <v>15.25</v>
      </c>
      <c r="BK24" s="1154">
        <v>71701</v>
      </c>
      <c r="BL24" s="1248">
        <v>105</v>
      </c>
      <c r="BN24" s="933" t="s">
        <v>388</v>
      </c>
      <c r="BO24" s="1579" t="s">
        <v>389</v>
      </c>
      <c r="BP24" s="1848">
        <v>1.0238709677419355</v>
      </c>
      <c r="BQ24" s="1848">
        <v>0.98968005952380944</v>
      </c>
      <c r="BR24" s="1853">
        <v>0.99085995085995093</v>
      </c>
      <c r="BS24" s="1160"/>
      <c r="BT24" s="1850">
        <v>2015</v>
      </c>
      <c r="BU24" s="1162">
        <v>0.99050000000000005</v>
      </c>
      <c r="BV24" s="1163"/>
      <c r="BW24" s="2139">
        <v>0.57499999999999996</v>
      </c>
      <c r="BX24" s="1165">
        <v>0.56999999999999995</v>
      </c>
      <c r="BY24" s="1166">
        <v>0.85329999999999995</v>
      </c>
      <c r="BZ24" s="1585"/>
      <c r="CA24" s="1561" t="s">
        <v>390</v>
      </c>
      <c r="CB24" s="933" t="s">
        <v>700</v>
      </c>
      <c r="CC24" s="1154">
        <v>48387</v>
      </c>
      <c r="CD24" s="1154">
        <v>51885</v>
      </c>
      <c r="CE24" s="1154">
        <v>53001</v>
      </c>
      <c r="CF24" s="1252">
        <v>51091</v>
      </c>
      <c r="CG24" s="1253">
        <v>1.2907</v>
      </c>
      <c r="CH24" s="1171"/>
      <c r="CI24" s="1254">
        <v>-1910</v>
      </c>
      <c r="CJ24" s="1253">
        <v>-3.5999999999999997E-2</v>
      </c>
      <c r="CL24" s="1575" t="s">
        <v>390</v>
      </c>
      <c r="CM24" s="933" t="s">
        <v>700</v>
      </c>
      <c r="CN24" s="1873" t="s">
        <v>4</v>
      </c>
      <c r="CO24" s="1874"/>
      <c r="CP24" s="1875">
        <v>10414</v>
      </c>
      <c r="CQ24" s="1888">
        <v>28126130</v>
      </c>
      <c r="CR24" s="1888">
        <v>0</v>
      </c>
      <c r="CS24" s="1890">
        <v>28126130</v>
      </c>
      <c r="CT24" s="1891">
        <v>2700.8</v>
      </c>
      <c r="CU24" s="1892"/>
      <c r="CV24" s="1893" t="s">
        <v>4</v>
      </c>
      <c r="CW24" s="1894" t="s">
        <v>4</v>
      </c>
      <c r="CX24" s="1882" t="s">
        <v>4</v>
      </c>
      <c r="CY24" s="1883"/>
      <c r="CZ24" s="1884">
        <v>0.626</v>
      </c>
      <c r="DA24" s="1895" t="s">
        <v>4</v>
      </c>
      <c r="DB24" s="1886"/>
      <c r="DC24" s="1882" t="s">
        <v>4</v>
      </c>
      <c r="DX24" s="2159" t="s">
        <v>372</v>
      </c>
      <c r="DY24" s="2160" t="s">
        <v>372</v>
      </c>
      <c r="DZ24" s="2159" t="s">
        <v>901</v>
      </c>
      <c r="EA24" s="2161" t="s">
        <v>373</v>
      </c>
      <c r="EB24" s="2162">
        <v>12771</v>
      </c>
      <c r="EC24" s="2163"/>
      <c r="ED24" s="2164">
        <v>12771</v>
      </c>
      <c r="EE24" s="2164"/>
      <c r="EF24" s="2163"/>
      <c r="EG24" s="2165">
        <v>0.89633632790567097</v>
      </c>
      <c r="EH24" s="2163"/>
      <c r="EI24" s="2166">
        <v>0</v>
      </c>
      <c r="EJ24" s="2164"/>
      <c r="EK24" s="2164">
        <v>0</v>
      </c>
      <c r="EL24" s="2164">
        <v>0</v>
      </c>
      <c r="EM24" s="2167">
        <v>0</v>
      </c>
      <c r="EN24" s="2167"/>
      <c r="EO24" s="2168"/>
      <c r="ES24" s="2254" t="s">
        <v>386</v>
      </c>
      <c r="ET24" s="2255" t="s">
        <v>387</v>
      </c>
      <c r="EU24" s="2257">
        <v>1174643</v>
      </c>
    </row>
    <row r="25" spans="1:151" ht="15">
      <c r="A25" s="1220" t="s">
        <v>392</v>
      </c>
      <c r="B25" s="1221" t="s">
        <v>393</v>
      </c>
      <c r="C25" s="1117">
        <v>3244</v>
      </c>
      <c r="D25" s="1118">
        <v>3472</v>
      </c>
      <c r="E25" s="1222"/>
      <c r="F25" s="1222">
        <v>3472</v>
      </c>
      <c r="G25" s="1222"/>
      <c r="H25" s="1223">
        <v>3472</v>
      </c>
      <c r="K25" s="907" t="s">
        <v>392</v>
      </c>
      <c r="L25" s="908" t="s">
        <v>393</v>
      </c>
      <c r="M25" s="886">
        <v>2741763109</v>
      </c>
      <c r="N25" s="887">
        <v>77041330</v>
      </c>
      <c r="O25" s="888">
        <f t="shared" si="0"/>
        <v>2664721779</v>
      </c>
      <c r="P25" s="889">
        <v>2012</v>
      </c>
      <c r="Q25" s="882">
        <v>1.0315000000000001</v>
      </c>
      <c r="R25" s="891">
        <f t="shared" si="1"/>
        <v>2583346368</v>
      </c>
      <c r="S25" s="892">
        <f t="shared" si="2"/>
        <v>77041330</v>
      </c>
      <c r="T25" s="893">
        <v>58906842</v>
      </c>
      <c r="U25" s="893">
        <v>334968237</v>
      </c>
      <c r="V25" s="891">
        <f t="shared" si="3"/>
        <v>3054262777</v>
      </c>
      <c r="X25" s="1561" t="s">
        <v>392</v>
      </c>
      <c r="Y25" s="1562" t="s">
        <v>393</v>
      </c>
      <c r="Z25" s="1807">
        <v>3054262777</v>
      </c>
      <c r="AA25" s="1247">
        <v>20402475.350360002</v>
      </c>
      <c r="AB25" s="1802">
        <v>5818106</v>
      </c>
      <c r="AC25" s="1802">
        <v>129894</v>
      </c>
      <c r="AD25" s="1808">
        <v>26350475.350360002</v>
      </c>
      <c r="AE25" s="1809">
        <v>3472</v>
      </c>
      <c r="AF25" s="1810">
        <v>7589</v>
      </c>
      <c r="AG25" s="1811">
        <v>1.304</v>
      </c>
      <c r="AI25" s="1561" t="s">
        <v>392</v>
      </c>
      <c r="AJ25" s="933" t="s">
        <v>393</v>
      </c>
      <c r="AK25" s="1132">
        <v>26350475.350360002</v>
      </c>
      <c r="AL25" s="1133">
        <v>3472</v>
      </c>
      <c r="AM25" s="1242">
        <v>7589</v>
      </c>
      <c r="AN25" s="1236">
        <v>1.304</v>
      </c>
      <c r="AO25" s="1234">
        <v>0.30320000000000003</v>
      </c>
      <c r="AP25" s="1235">
        <v>0.71789999999999998</v>
      </c>
      <c r="AQ25" s="1236">
        <v>0.91089999999999993</v>
      </c>
      <c r="AR25" s="1237">
        <v>0.91089999999999993</v>
      </c>
      <c r="AS25" s="1272">
        <v>1665.87</v>
      </c>
      <c r="AT25" s="1261">
        <v>162.95000000000005</v>
      </c>
      <c r="AU25" s="1240">
        <v>565762</v>
      </c>
      <c r="AV25" s="1241">
        <v>1</v>
      </c>
      <c r="AW25" s="1242">
        <v>565762</v>
      </c>
      <c r="BB25" s="1561" t="s">
        <v>392</v>
      </c>
      <c r="BC25" s="1562" t="s">
        <v>701</v>
      </c>
      <c r="BD25" s="1149">
        <v>3054262777</v>
      </c>
      <c r="BE25" s="1150">
        <v>455.18799999999999</v>
      </c>
      <c r="BF25" s="1245">
        <v>6709893</v>
      </c>
      <c r="BG25" s="1246">
        <v>0.30320000000000003</v>
      </c>
      <c r="BH25" s="1153"/>
      <c r="BI25" s="1154">
        <v>3472</v>
      </c>
      <c r="BJ25" s="1247">
        <v>7.63</v>
      </c>
      <c r="BK25" s="1154">
        <v>27737</v>
      </c>
      <c r="BL25" s="1248">
        <v>61</v>
      </c>
      <c r="BN25" s="933" t="s">
        <v>390</v>
      </c>
      <c r="BO25" s="1579" t="s">
        <v>391</v>
      </c>
      <c r="BP25" s="1848">
        <v>1.0340116460613304</v>
      </c>
      <c r="BQ25" s="1848">
        <v>1.0018651685393258</v>
      </c>
      <c r="BR25" s="1848">
        <v>0.96329411764705886</v>
      </c>
      <c r="BS25" s="1160"/>
      <c r="BT25" s="1850">
        <v>2009</v>
      </c>
      <c r="BU25" s="1162">
        <v>0.9879</v>
      </c>
      <c r="BV25" s="1163"/>
      <c r="BW25" s="2139">
        <v>0.63380000000000003</v>
      </c>
      <c r="BX25" s="1165">
        <v>0.626</v>
      </c>
      <c r="BY25" s="1166">
        <v>0.93710000000000004</v>
      </c>
      <c r="BZ25" s="1585"/>
      <c r="CA25" s="1561" t="s">
        <v>392</v>
      </c>
      <c r="CB25" s="933" t="s">
        <v>701</v>
      </c>
      <c r="CC25" s="1154">
        <v>27224</v>
      </c>
      <c r="CD25" s="1154">
        <v>28347</v>
      </c>
      <c r="CE25" s="1154">
        <v>29678</v>
      </c>
      <c r="CF25" s="1252">
        <v>28416.333333333332</v>
      </c>
      <c r="CG25" s="1253">
        <v>0.71789999999999998</v>
      </c>
      <c r="CH25" s="1171"/>
      <c r="CI25" s="1254">
        <v>-1261.6666666666679</v>
      </c>
      <c r="CJ25" s="1253">
        <v>-4.2500000000000003E-2</v>
      </c>
      <c r="CL25" s="1575" t="s">
        <v>392</v>
      </c>
      <c r="CM25" s="933" t="s">
        <v>701</v>
      </c>
      <c r="CN25" s="1873">
        <v>0.91089999999999993</v>
      </c>
      <c r="CO25" s="1874"/>
      <c r="CP25" s="1875">
        <v>3472</v>
      </c>
      <c r="CQ25" s="1888">
        <v>6235058</v>
      </c>
      <c r="CR25" s="1888">
        <v>0</v>
      </c>
      <c r="CS25" s="1890">
        <v>6235058</v>
      </c>
      <c r="CT25" s="1891">
        <v>1795.81</v>
      </c>
      <c r="CU25" s="1892"/>
      <c r="CV25" s="1893">
        <v>1665.87</v>
      </c>
      <c r="CW25" s="1894">
        <v>162.95000000000005</v>
      </c>
      <c r="CX25" s="1882">
        <v>1</v>
      </c>
      <c r="CY25" s="1883"/>
      <c r="CZ25" s="1884">
        <v>0.53600000000000003</v>
      </c>
      <c r="DA25" s="1895" t="s">
        <v>4</v>
      </c>
      <c r="DB25" s="1886"/>
      <c r="DC25" s="1882">
        <v>1</v>
      </c>
      <c r="DX25" s="2159" t="s">
        <v>372</v>
      </c>
      <c r="DY25" s="2160" t="s">
        <v>19</v>
      </c>
      <c r="DZ25" s="2159" t="s">
        <v>8</v>
      </c>
      <c r="EA25" s="2161" t="s">
        <v>20</v>
      </c>
      <c r="EB25" s="2162">
        <v>1050</v>
      </c>
      <c r="EC25" s="2163"/>
      <c r="ED25" s="2164">
        <v>1050</v>
      </c>
      <c r="EE25" s="2164"/>
      <c r="EF25" s="2163"/>
      <c r="EG25" s="2165">
        <v>7.3694553621560924E-2</v>
      </c>
      <c r="EH25" s="2163"/>
      <c r="EI25" s="2166">
        <v>0</v>
      </c>
      <c r="EJ25" s="2164"/>
      <c r="EK25" s="2164">
        <v>0</v>
      </c>
      <c r="EL25" s="2169"/>
      <c r="EM25" s="2167"/>
      <c r="EN25" s="2167"/>
      <c r="EO25" s="2168"/>
      <c r="ES25" s="2254" t="s">
        <v>388</v>
      </c>
      <c r="ET25" s="2255" t="s">
        <v>389</v>
      </c>
      <c r="EU25" s="2257">
        <v>0</v>
      </c>
    </row>
    <row r="26" spans="1:151" ht="15">
      <c r="A26" s="1220" t="s">
        <v>394</v>
      </c>
      <c r="B26" s="1221" t="s">
        <v>395</v>
      </c>
      <c r="C26" s="1117">
        <v>1973</v>
      </c>
      <c r="D26" s="1118">
        <v>1973</v>
      </c>
      <c r="E26" s="1222"/>
      <c r="F26" s="1222">
        <v>1973</v>
      </c>
      <c r="G26" s="1222"/>
      <c r="H26" s="1223">
        <v>1973</v>
      </c>
      <c r="K26" s="907" t="s">
        <v>394</v>
      </c>
      <c r="L26" s="908" t="s">
        <v>395</v>
      </c>
      <c r="M26" s="886">
        <v>1115483145</v>
      </c>
      <c r="N26" s="887">
        <v>52847790</v>
      </c>
      <c r="O26" s="888">
        <f t="shared" si="0"/>
        <v>1062635355</v>
      </c>
      <c r="P26" s="889">
        <v>2014</v>
      </c>
      <c r="Q26" s="882">
        <v>0.96319999999999995</v>
      </c>
      <c r="R26" s="891">
        <f t="shared" si="1"/>
        <v>1103234380</v>
      </c>
      <c r="S26" s="892">
        <f t="shared" si="2"/>
        <v>52847790</v>
      </c>
      <c r="T26" s="893">
        <v>34192011</v>
      </c>
      <c r="U26" s="893">
        <v>245471696</v>
      </c>
      <c r="V26" s="891">
        <f t="shared" si="3"/>
        <v>1435745877</v>
      </c>
      <c r="X26" s="1561" t="s">
        <v>394</v>
      </c>
      <c r="Y26" s="1562" t="s">
        <v>395</v>
      </c>
      <c r="Z26" s="1807">
        <v>1435745877</v>
      </c>
      <c r="AA26" s="1247">
        <v>9590782.4583599996</v>
      </c>
      <c r="AB26" s="1802">
        <v>2502499</v>
      </c>
      <c r="AC26" s="1802">
        <v>60569</v>
      </c>
      <c r="AD26" s="1808">
        <v>12153850.45836</v>
      </c>
      <c r="AE26" s="1809">
        <v>1973</v>
      </c>
      <c r="AF26" s="1810">
        <v>6160</v>
      </c>
      <c r="AG26" s="1811">
        <v>1.0584</v>
      </c>
      <c r="AI26" s="1561" t="s">
        <v>394</v>
      </c>
      <c r="AJ26" s="933" t="s">
        <v>395</v>
      </c>
      <c r="AK26" s="1132">
        <v>12153850.45836</v>
      </c>
      <c r="AL26" s="1133">
        <v>1973</v>
      </c>
      <c r="AM26" s="1242">
        <v>6160</v>
      </c>
      <c r="AN26" s="1236">
        <v>1.0584</v>
      </c>
      <c r="AO26" s="1234">
        <v>0.37580000000000002</v>
      </c>
      <c r="AP26" s="1235">
        <v>0.86219999999999997</v>
      </c>
      <c r="AQ26" s="1236">
        <v>0.8921</v>
      </c>
      <c r="AR26" s="1237">
        <v>0.8921</v>
      </c>
      <c r="AS26" s="1272">
        <v>1631.49</v>
      </c>
      <c r="AT26" s="1261">
        <v>197.32999999999993</v>
      </c>
      <c r="AU26" s="1240">
        <v>389332</v>
      </c>
      <c r="AV26" s="1241">
        <v>1</v>
      </c>
      <c r="AW26" s="1242">
        <v>389332</v>
      </c>
      <c r="BB26" s="1561" t="s">
        <v>394</v>
      </c>
      <c r="BC26" s="1562" t="s">
        <v>702</v>
      </c>
      <c r="BD26" s="1149">
        <v>1435745877</v>
      </c>
      <c r="BE26" s="1150">
        <v>172.637</v>
      </c>
      <c r="BF26" s="1245">
        <v>8316559</v>
      </c>
      <c r="BG26" s="1246">
        <v>0.37580000000000002</v>
      </c>
      <c r="BH26" s="1153"/>
      <c r="BI26" s="1154">
        <v>1973</v>
      </c>
      <c r="BJ26" s="1247">
        <v>11.43</v>
      </c>
      <c r="BK26" s="1154">
        <v>14524</v>
      </c>
      <c r="BL26" s="1248">
        <v>84</v>
      </c>
      <c r="BN26" s="933" t="s">
        <v>392</v>
      </c>
      <c r="BO26" s="1579" t="s">
        <v>393</v>
      </c>
      <c r="BP26" s="1848">
        <v>1.054313725490196</v>
      </c>
      <c r="BQ26" s="1848">
        <v>1.0592631578947369</v>
      </c>
      <c r="BR26" s="1848">
        <v>1.0054596273291927</v>
      </c>
      <c r="BS26" s="1160"/>
      <c r="BT26" s="1850">
        <v>2012</v>
      </c>
      <c r="BU26" s="1162">
        <v>1.0315000000000001</v>
      </c>
      <c r="BV26" s="1163"/>
      <c r="BW26" s="2139">
        <v>0.52</v>
      </c>
      <c r="BX26" s="1165">
        <v>0.53600000000000003</v>
      </c>
      <c r="BY26" s="1166">
        <v>0.8024</v>
      </c>
      <c r="BZ26" s="1585"/>
      <c r="CA26" s="1561" t="s">
        <v>394</v>
      </c>
      <c r="CB26" s="933" t="s">
        <v>702</v>
      </c>
      <c r="CC26" s="1154">
        <v>33202</v>
      </c>
      <c r="CD26" s="1154">
        <v>34055</v>
      </c>
      <c r="CE26" s="1154">
        <v>35123</v>
      </c>
      <c r="CF26" s="1252">
        <v>34126.666666666664</v>
      </c>
      <c r="CG26" s="1253">
        <v>0.86219999999999997</v>
      </c>
      <c r="CH26" s="1171"/>
      <c r="CI26" s="1254">
        <v>-996.33333333333576</v>
      </c>
      <c r="CJ26" s="1253">
        <v>-2.8400000000000002E-2</v>
      </c>
      <c r="CL26" s="1575" t="s">
        <v>394</v>
      </c>
      <c r="CM26" s="933" t="s">
        <v>702</v>
      </c>
      <c r="CN26" s="1873">
        <v>0.8921</v>
      </c>
      <c r="CO26" s="1874"/>
      <c r="CP26" s="1875">
        <v>1973</v>
      </c>
      <c r="CQ26" s="1888">
        <v>3488455</v>
      </c>
      <c r="CR26" s="1888">
        <v>0</v>
      </c>
      <c r="CS26" s="1890">
        <v>3488455</v>
      </c>
      <c r="CT26" s="1891">
        <v>1768.1</v>
      </c>
      <c r="CU26" s="1892"/>
      <c r="CV26" s="1893">
        <v>1631.49</v>
      </c>
      <c r="CW26" s="1894">
        <v>197.32999999999993</v>
      </c>
      <c r="CX26" s="1882">
        <v>1</v>
      </c>
      <c r="CY26" s="1883"/>
      <c r="CZ26" s="1884">
        <v>0.71299999999999997</v>
      </c>
      <c r="DA26" s="1895">
        <v>1</v>
      </c>
      <c r="DB26" s="1886"/>
      <c r="DC26" s="1882">
        <v>1</v>
      </c>
      <c r="DX26" s="2170" t="s">
        <v>372</v>
      </c>
      <c r="DY26" s="2171" t="s">
        <v>1172</v>
      </c>
      <c r="DZ26" s="2170" t="s">
        <v>8</v>
      </c>
      <c r="EA26" s="2172" t="s">
        <v>1173</v>
      </c>
      <c r="EB26" s="2162">
        <v>427</v>
      </c>
      <c r="EC26" s="2173"/>
      <c r="ED26" s="2174">
        <v>427</v>
      </c>
      <c r="EE26" s="2174">
        <v>14248</v>
      </c>
      <c r="EF26" s="2173"/>
      <c r="EG26" s="2175">
        <v>2.9969118472768109E-2</v>
      </c>
      <c r="EH26" s="2173"/>
      <c r="EI26" s="2166">
        <v>0</v>
      </c>
      <c r="EJ26" s="2174"/>
      <c r="EK26" s="2174">
        <v>0</v>
      </c>
      <c r="EL26" s="2176"/>
      <c r="EM26" s="2177"/>
      <c r="EN26" s="2177"/>
      <c r="EO26" s="2178"/>
      <c r="ES26" s="2254" t="s">
        <v>36</v>
      </c>
      <c r="ET26" s="2255" t="s">
        <v>37</v>
      </c>
      <c r="EU26" s="2257">
        <v>0</v>
      </c>
    </row>
    <row r="27" spans="1:151" ht="15">
      <c r="A27" s="1220" t="s">
        <v>396</v>
      </c>
      <c r="B27" s="1221" t="s">
        <v>397</v>
      </c>
      <c r="C27" s="1117">
        <v>1292</v>
      </c>
      <c r="D27" s="1118">
        <v>1292</v>
      </c>
      <c r="E27" s="1222"/>
      <c r="F27" s="1222">
        <v>1292</v>
      </c>
      <c r="G27" s="1222"/>
      <c r="H27" s="1223">
        <v>1292</v>
      </c>
      <c r="K27" s="907" t="s">
        <v>396</v>
      </c>
      <c r="L27" s="908" t="s">
        <v>397</v>
      </c>
      <c r="M27" s="886">
        <v>1949648074</v>
      </c>
      <c r="N27" s="887">
        <v>43748513</v>
      </c>
      <c r="O27" s="888">
        <f t="shared" si="0"/>
        <v>1905899561</v>
      </c>
      <c r="P27" s="889">
        <v>2010</v>
      </c>
      <c r="Q27" s="882">
        <v>1.3305</v>
      </c>
      <c r="R27" s="891">
        <f t="shared" si="1"/>
        <v>1432468667</v>
      </c>
      <c r="S27" s="892">
        <f t="shared" si="2"/>
        <v>43748513</v>
      </c>
      <c r="T27" s="893">
        <v>33462663</v>
      </c>
      <c r="U27" s="893">
        <v>151096212</v>
      </c>
      <c r="V27" s="891">
        <f t="shared" si="3"/>
        <v>1660776055</v>
      </c>
      <c r="X27" s="1561" t="s">
        <v>396</v>
      </c>
      <c r="Y27" s="1562" t="s">
        <v>397</v>
      </c>
      <c r="Z27" s="1807">
        <v>1660776055</v>
      </c>
      <c r="AA27" s="1247">
        <v>11093984.0474</v>
      </c>
      <c r="AB27" s="1802">
        <v>1922104</v>
      </c>
      <c r="AC27" s="1802">
        <v>40772</v>
      </c>
      <c r="AD27" s="1808">
        <v>13056860.0474</v>
      </c>
      <c r="AE27" s="1809">
        <v>1292</v>
      </c>
      <c r="AF27" s="1810">
        <v>10106</v>
      </c>
      <c r="AG27" s="1811">
        <v>1.7363999999999999</v>
      </c>
      <c r="AI27" s="1561" t="s">
        <v>396</v>
      </c>
      <c r="AJ27" s="933" t="s">
        <v>397</v>
      </c>
      <c r="AK27" s="1132">
        <v>13056860.0474</v>
      </c>
      <c r="AL27" s="1133">
        <v>1292</v>
      </c>
      <c r="AM27" s="1242">
        <v>10106</v>
      </c>
      <c r="AN27" s="1236">
        <v>1.7363999999999999</v>
      </c>
      <c r="AO27" s="1234">
        <v>0.34949999999999998</v>
      </c>
      <c r="AP27" s="1235">
        <v>0.72740000000000005</v>
      </c>
      <c r="AQ27" s="1236">
        <v>1.0932999999999999</v>
      </c>
      <c r="AR27" s="1237" t="s">
        <v>4</v>
      </c>
      <c r="AS27" s="1272" t="s">
        <v>4</v>
      </c>
      <c r="AT27" s="1261" t="s">
        <v>4</v>
      </c>
      <c r="AU27" s="1240">
        <v>0</v>
      </c>
      <c r="AV27" s="1241" t="s">
        <v>4</v>
      </c>
      <c r="AW27" s="1242">
        <v>0</v>
      </c>
      <c r="BB27" s="1561" t="s">
        <v>396</v>
      </c>
      <c r="BC27" s="1562" t="s">
        <v>703</v>
      </c>
      <c r="BD27" s="1149">
        <v>1660776055</v>
      </c>
      <c r="BE27" s="1150">
        <v>214.702</v>
      </c>
      <c r="BF27" s="1245">
        <v>7735261</v>
      </c>
      <c r="BG27" s="1246">
        <v>0.34949999999999998</v>
      </c>
      <c r="BH27" s="1153"/>
      <c r="BI27" s="1154">
        <v>1292</v>
      </c>
      <c r="BJ27" s="1247">
        <v>6.02</v>
      </c>
      <c r="BK27" s="1154">
        <v>11057</v>
      </c>
      <c r="BL27" s="1248">
        <v>51</v>
      </c>
      <c r="BN27" s="933" t="s">
        <v>394</v>
      </c>
      <c r="BO27" s="1579" t="s">
        <v>395</v>
      </c>
      <c r="BP27" s="1848">
        <v>0.98681388012618299</v>
      </c>
      <c r="BQ27" s="1853">
        <v>0.93562500000000004</v>
      </c>
      <c r="BR27" s="1848">
        <v>0.97375964285714289</v>
      </c>
      <c r="BS27" s="1160"/>
      <c r="BT27" s="1850">
        <v>2014</v>
      </c>
      <c r="BU27" s="1162">
        <v>0.96319999999999995</v>
      </c>
      <c r="BV27" s="1163"/>
      <c r="BW27" s="2139">
        <v>0.74</v>
      </c>
      <c r="BX27" s="1165">
        <v>0.71299999999999997</v>
      </c>
      <c r="BY27" s="1166">
        <v>1.0673999999999999</v>
      </c>
      <c r="BZ27" s="1585"/>
      <c r="CA27" s="1561" t="s">
        <v>396</v>
      </c>
      <c r="CB27" s="933" t="s">
        <v>703</v>
      </c>
      <c r="CC27" s="1154">
        <v>26994</v>
      </c>
      <c r="CD27" s="1154">
        <v>29111</v>
      </c>
      <c r="CE27" s="1154">
        <v>30275</v>
      </c>
      <c r="CF27" s="1252">
        <v>28793.333333333332</v>
      </c>
      <c r="CG27" s="1253">
        <v>0.72740000000000005</v>
      </c>
      <c r="CH27" s="1171"/>
      <c r="CI27" s="1254">
        <v>-1481.6666666666679</v>
      </c>
      <c r="CJ27" s="1253">
        <v>-4.8899999999999999E-2</v>
      </c>
      <c r="CL27" s="1575" t="s">
        <v>396</v>
      </c>
      <c r="CM27" s="933" t="s">
        <v>703</v>
      </c>
      <c r="CN27" s="1873" t="s">
        <v>4</v>
      </c>
      <c r="CO27" s="1874"/>
      <c r="CP27" s="1875">
        <v>1292</v>
      </c>
      <c r="CQ27" s="1888">
        <v>1325745</v>
      </c>
      <c r="CR27" s="1888">
        <v>0</v>
      </c>
      <c r="CS27" s="1890">
        <v>1325745</v>
      </c>
      <c r="CT27" s="1891">
        <v>1026.1199999999999</v>
      </c>
      <c r="CU27" s="1892"/>
      <c r="CV27" s="1893" t="s">
        <v>4</v>
      </c>
      <c r="CW27" s="1894" t="s">
        <v>4</v>
      </c>
      <c r="CX27" s="1882" t="s">
        <v>4</v>
      </c>
      <c r="CY27" s="1883"/>
      <c r="CZ27" s="1884">
        <v>0.47899999999999998</v>
      </c>
      <c r="DA27" s="1895" t="s">
        <v>4</v>
      </c>
      <c r="DB27" s="1886"/>
      <c r="DC27" s="1882" t="s">
        <v>4</v>
      </c>
      <c r="DX27" s="2159" t="s">
        <v>374</v>
      </c>
      <c r="DY27" s="2160" t="s">
        <v>374</v>
      </c>
      <c r="DZ27" s="2159" t="s">
        <v>901</v>
      </c>
      <c r="EA27" s="2161" t="s">
        <v>375</v>
      </c>
      <c r="EB27" s="2162">
        <v>24064</v>
      </c>
      <c r="EC27" s="2163"/>
      <c r="ED27" s="2164">
        <v>24064</v>
      </c>
      <c r="EE27" s="2164"/>
      <c r="EF27" s="2163"/>
      <c r="EG27" s="2165">
        <v>0.77190056134723339</v>
      </c>
      <c r="EH27" s="2163"/>
      <c r="EI27" s="2166">
        <v>0</v>
      </c>
      <c r="EJ27" s="2164"/>
      <c r="EK27" s="2164">
        <v>0</v>
      </c>
      <c r="EL27" s="2164">
        <v>0</v>
      </c>
      <c r="EM27" s="2167">
        <v>0</v>
      </c>
      <c r="EN27" s="2167"/>
      <c r="EO27" s="2168"/>
      <c r="ES27" s="2254" t="s">
        <v>38</v>
      </c>
      <c r="ET27" s="2255" t="s">
        <v>39</v>
      </c>
      <c r="EU27" s="2257">
        <v>0</v>
      </c>
    </row>
    <row r="28" spans="1:151" ht="15">
      <c r="A28" s="1220" t="s">
        <v>398</v>
      </c>
      <c r="B28" s="1221" t="s">
        <v>399</v>
      </c>
      <c r="C28" s="1117">
        <v>14597</v>
      </c>
      <c r="D28" s="1118">
        <v>15477</v>
      </c>
      <c r="E28" s="1222"/>
      <c r="F28" s="1222">
        <v>15477</v>
      </c>
      <c r="G28" s="1222"/>
      <c r="H28" s="1223">
        <v>15477</v>
      </c>
      <c r="K28" s="907" t="s">
        <v>398</v>
      </c>
      <c r="L28" s="908" t="s">
        <v>399</v>
      </c>
      <c r="M28" s="886">
        <v>5156131608</v>
      </c>
      <c r="N28" s="887">
        <v>214570269</v>
      </c>
      <c r="O28" s="888">
        <f t="shared" si="0"/>
        <v>4941561339</v>
      </c>
      <c r="P28" s="889">
        <v>2016</v>
      </c>
      <c r="Q28" s="882">
        <v>1.0034933333333333</v>
      </c>
      <c r="R28" s="891">
        <f t="shared" si="1"/>
        <v>4924358912</v>
      </c>
      <c r="S28" s="892">
        <f t="shared" si="2"/>
        <v>214570269</v>
      </c>
      <c r="T28" s="893">
        <v>915296356</v>
      </c>
      <c r="U28" s="893">
        <v>2285229479</v>
      </c>
      <c r="V28" s="891">
        <f t="shared" si="3"/>
        <v>8339455016</v>
      </c>
      <c r="X28" s="1561" t="s">
        <v>398</v>
      </c>
      <c r="Y28" s="1562" t="s">
        <v>399</v>
      </c>
      <c r="Z28" s="1807">
        <v>8339455016</v>
      </c>
      <c r="AA28" s="1247">
        <v>55707559.50688</v>
      </c>
      <c r="AB28" s="1802">
        <v>16184559</v>
      </c>
      <c r="AC28" s="1802">
        <v>474285</v>
      </c>
      <c r="AD28" s="1808">
        <v>72366403.50688</v>
      </c>
      <c r="AE28" s="1809">
        <v>15477</v>
      </c>
      <c r="AF28" s="1810">
        <v>4676</v>
      </c>
      <c r="AG28" s="1811">
        <v>0.8034</v>
      </c>
      <c r="AI28" s="1561" t="s">
        <v>398</v>
      </c>
      <c r="AJ28" s="933" t="s">
        <v>399</v>
      </c>
      <c r="AK28" s="1132">
        <v>72366403.50688</v>
      </c>
      <c r="AL28" s="1133">
        <v>15477</v>
      </c>
      <c r="AM28" s="1242">
        <v>4676</v>
      </c>
      <c r="AN28" s="1236">
        <v>0.8034</v>
      </c>
      <c r="AO28" s="1234">
        <v>0.81110000000000004</v>
      </c>
      <c r="AP28" s="1235">
        <v>0.81620000000000004</v>
      </c>
      <c r="AQ28" s="1236">
        <v>0.81059999999999999</v>
      </c>
      <c r="AR28" s="1237">
        <v>0.81059999999999999</v>
      </c>
      <c r="AS28" s="1272">
        <v>1482.44</v>
      </c>
      <c r="AT28" s="1261">
        <v>346.37999999999988</v>
      </c>
      <c r="AU28" s="1240">
        <v>5360923</v>
      </c>
      <c r="AV28" s="1241">
        <v>1</v>
      </c>
      <c r="AW28" s="1242">
        <v>5360923</v>
      </c>
      <c r="BB28" s="1561" t="s">
        <v>398</v>
      </c>
      <c r="BC28" s="1562" t="s">
        <v>704</v>
      </c>
      <c r="BD28" s="1149">
        <v>8339455016</v>
      </c>
      <c r="BE28" s="1150">
        <v>464.62900000000002</v>
      </c>
      <c r="BF28" s="1245">
        <v>17948632</v>
      </c>
      <c r="BG28" s="1246">
        <v>0.81110000000000004</v>
      </c>
      <c r="BH28" s="1153"/>
      <c r="BI28" s="1154">
        <v>15477</v>
      </c>
      <c r="BJ28" s="1247">
        <v>33.31</v>
      </c>
      <c r="BK28" s="1154">
        <v>97836</v>
      </c>
      <c r="BL28" s="1248">
        <v>211</v>
      </c>
      <c r="BN28" s="933" t="s">
        <v>396</v>
      </c>
      <c r="BO28" s="1579" t="s">
        <v>397</v>
      </c>
      <c r="BP28" s="1848">
        <v>1.2987588389457549</v>
      </c>
      <c r="BQ28" s="1848">
        <v>1.4</v>
      </c>
      <c r="BR28" s="1848">
        <v>1.2946740740740743</v>
      </c>
      <c r="BS28" s="1160"/>
      <c r="BT28" s="1850">
        <v>2010</v>
      </c>
      <c r="BU28" s="1162">
        <v>1.3305</v>
      </c>
      <c r="BV28" s="1163"/>
      <c r="BW28" s="2139">
        <v>0.36</v>
      </c>
      <c r="BX28" s="1165">
        <v>0.47899999999999998</v>
      </c>
      <c r="BY28" s="1166">
        <v>0.71709999999999996</v>
      </c>
      <c r="BZ28" s="1585"/>
      <c r="CA28" s="1561" t="s">
        <v>398</v>
      </c>
      <c r="CB28" s="933" t="s">
        <v>704</v>
      </c>
      <c r="CC28" s="1154">
        <v>30905</v>
      </c>
      <c r="CD28" s="1154">
        <v>32232</v>
      </c>
      <c r="CE28" s="1154">
        <v>33786</v>
      </c>
      <c r="CF28" s="1252">
        <v>32307.666666666668</v>
      </c>
      <c r="CG28" s="1253">
        <v>0.81620000000000004</v>
      </c>
      <c r="CH28" s="1171"/>
      <c r="CI28" s="1254">
        <v>-1478.3333333333321</v>
      </c>
      <c r="CJ28" s="1253">
        <v>-4.3799999999999999E-2</v>
      </c>
      <c r="CL28" s="1575" t="s">
        <v>398</v>
      </c>
      <c r="CM28" s="933" t="s">
        <v>704</v>
      </c>
      <c r="CN28" s="1873">
        <v>0.81059999999999999</v>
      </c>
      <c r="CO28" s="1874"/>
      <c r="CP28" s="1875">
        <v>15477</v>
      </c>
      <c r="CQ28" s="1888">
        <v>9900000</v>
      </c>
      <c r="CR28" s="1888">
        <v>11209040</v>
      </c>
      <c r="CS28" s="1890">
        <v>21109040</v>
      </c>
      <c r="CT28" s="1891">
        <v>1363.9</v>
      </c>
      <c r="CU28" s="1892"/>
      <c r="CV28" s="1893">
        <v>1482.44</v>
      </c>
      <c r="CW28" s="1894">
        <v>346.37999999999988</v>
      </c>
      <c r="CX28" s="1882">
        <v>0.92</v>
      </c>
      <c r="CY28" s="1883"/>
      <c r="CZ28" s="1884">
        <v>0.72299999999999998</v>
      </c>
      <c r="DA28" s="1895">
        <v>1</v>
      </c>
      <c r="DB28" s="1886"/>
      <c r="DC28" s="1882">
        <v>1</v>
      </c>
      <c r="DX28" s="2159" t="s">
        <v>374</v>
      </c>
      <c r="DY28" s="2160" t="s">
        <v>21</v>
      </c>
      <c r="DZ28" s="2159" t="s">
        <v>901</v>
      </c>
      <c r="EA28" s="2161" t="s">
        <v>22</v>
      </c>
      <c r="EB28" s="2162">
        <v>4446</v>
      </c>
      <c r="EC28" s="2163"/>
      <c r="ED28" s="2164">
        <v>4446</v>
      </c>
      <c r="EE28" s="2164"/>
      <c r="EF28" s="2163"/>
      <c r="EG28" s="2165">
        <v>0.14261427425821974</v>
      </c>
      <c r="EH28" s="2163"/>
      <c r="EI28" s="2166">
        <v>0</v>
      </c>
      <c r="EJ28" s="2164"/>
      <c r="EK28" s="2164">
        <v>0</v>
      </c>
      <c r="EL28" s="2169"/>
      <c r="EM28" s="2167"/>
      <c r="EN28" s="2167"/>
      <c r="EO28" s="2168"/>
      <c r="ES28" s="2254" t="s">
        <v>390</v>
      </c>
      <c r="ET28" s="2255" t="s">
        <v>391</v>
      </c>
      <c r="EU28" s="2257">
        <v>0</v>
      </c>
    </row>
    <row r="29" spans="1:151" ht="15">
      <c r="A29" s="1220" t="s">
        <v>400</v>
      </c>
      <c r="B29" s="1221" t="s">
        <v>666</v>
      </c>
      <c r="C29" s="1117">
        <v>5673</v>
      </c>
      <c r="D29" s="1118">
        <v>8945</v>
      </c>
      <c r="E29" s="1222"/>
      <c r="F29" s="1222">
        <v>8945</v>
      </c>
      <c r="G29" s="1222"/>
      <c r="H29" s="1223">
        <v>8945</v>
      </c>
      <c r="K29" s="907" t="s">
        <v>400</v>
      </c>
      <c r="L29" s="908" t="s">
        <v>401</v>
      </c>
      <c r="M29" s="886">
        <v>2358288855</v>
      </c>
      <c r="N29" s="887">
        <v>243417400</v>
      </c>
      <c r="O29" s="888">
        <f t="shared" si="0"/>
        <v>2114871455</v>
      </c>
      <c r="P29" s="889">
        <v>2013</v>
      </c>
      <c r="Q29" s="882">
        <v>0.95830000000000004</v>
      </c>
      <c r="R29" s="891">
        <f t="shared" si="1"/>
        <v>2206899150</v>
      </c>
      <c r="S29" s="892">
        <f t="shared" si="2"/>
        <v>243417400</v>
      </c>
      <c r="T29" s="893">
        <v>175725878</v>
      </c>
      <c r="U29" s="893">
        <v>1190443026</v>
      </c>
      <c r="V29" s="891">
        <f t="shared" si="3"/>
        <v>3816485454</v>
      </c>
      <c r="X29" s="1561" t="s">
        <v>400</v>
      </c>
      <c r="Y29" s="1562" t="s">
        <v>666</v>
      </c>
      <c r="Z29" s="1807">
        <v>3816485454</v>
      </c>
      <c r="AA29" s="1247">
        <v>25494122.83272</v>
      </c>
      <c r="AB29" s="1802">
        <v>6877117</v>
      </c>
      <c r="AC29" s="1802">
        <v>201471</v>
      </c>
      <c r="AD29" s="1808">
        <v>32572710.83272</v>
      </c>
      <c r="AE29" s="1809">
        <v>8945</v>
      </c>
      <c r="AF29" s="1810">
        <v>3641</v>
      </c>
      <c r="AG29" s="1811">
        <v>0.62560000000000004</v>
      </c>
      <c r="AI29" s="1561" t="s">
        <v>400</v>
      </c>
      <c r="AJ29" s="933" t="s">
        <v>666</v>
      </c>
      <c r="AK29" s="1132">
        <v>32572710.83272</v>
      </c>
      <c r="AL29" s="1133">
        <v>8945</v>
      </c>
      <c r="AM29" s="1242">
        <v>3641</v>
      </c>
      <c r="AN29" s="1236">
        <v>0.62560000000000004</v>
      </c>
      <c r="AO29" s="1234">
        <v>0.18410000000000001</v>
      </c>
      <c r="AP29" s="1235">
        <v>0.75470000000000004</v>
      </c>
      <c r="AQ29" s="1236">
        <v>0.64599999999999991</v>
      </c>
      <c r="AR29" s="1237">
        <v>0.64599999999999991</v>
      </c>
      <c r="AS29" s="1272">
        <v>1181.42</v>
      </c>
      <c r="AT29" s="1261">
        <v>647.39999999999986</v>
      </c>
      <c r="AU29" s="1240">
        <v>5790993</v>
      </c>
      <c r="AV29" s="1241">
        <v>1</v>
      </c>
      <c r="AW29" s="1242">
        <v>5790993</v>
      </c>
      <c r="BB29" s="1561" t="s">
        <v>400</v>
      </c>
      <c r="BC29" s="1562" t="s">
        <v>705</v>
      </c>
      <c r="BD29" s="1149">
        <v>3816485454</v>
      </c>
      <c r="BE29" s="1150">
        <v>936.80399999999997</v>
      </c>
      <c r="BF29" s="1245">
        <v>4073942</v>
      </c>
      <c r="BG29" s="1246">
        <v>0.18410000000000001</v>
      </c>
      <c r="BH29" s="1153"/>
      <c r="BI29" s="1154">
        <v>8945</v>
      </c>
      <c r="BJ29" s="1247">
        <v>9.5500000000000007</v>
      </c>
      <c r="BK29" s="1154">
        <v>57270</v>
      </c>
      <c r="BL29" s="1248">
        <v>61</v>
      </c>
      <c r="BN29" s="933" t="s">
        <v>398</v>
      </c>
      <c r="BO29" s="1579" t="s">
        <v>399</v>
      </c>
      <c r="BP29" s="1848">
        <v>1.0895615384615385</v>
      </c>
      <c r="BQ29" s="1848">
        <v>1.0222678346810423</v>
      </c>
      <c r="BR29" s="1848">
        <v>1.0034933333333333</v>
      </c>
      <c r="BS29" s="1160"/>
      <c r="BT29" s="1850">
        <v>2016</v>
      </c>
      <c r="BU29" s="1162">
        <v>1.0034933333333333</v>
      </c>
      <c r="BV29" s="1163"/>
      <c r="BW29" s="2139">
        <v>0.72</v>
      </c>
      <c r="BX29" s="1165">
        <v>0.72299999999999998</v>
      </c>
      <c r="BY29" s="1166">
        <v>1.0823</v>
      </c>
      <c r="BZ29" s="1585"/>
      <c r="CA29" s="1561" t="s">
        <v>400</v>
      </c>
      <c r="CB29" s="933" t="s">
        <v>705</v>
      </c>
      <c r="CC29" s="1154">
        <v>29741</v>
      </c>
      <c r="CD29" s="1154">
        <v>29728</v>
      </c>
      <c r="CE29" s="1154">
        <v>30149</v>
      </c>
      <c r="CF29" s="1252">
        <v>29872.666666666668</v>
      </c>
      <c r="CG29" s="1253">
        <v>0.75470000000000004</v>
      </c>
      <c r="CH29" s="1171"/>
      <c r="CI29" s="1254">
        <v>-276.33333333333212</v>
      </c>
      <c r="CJ29" s="1253">
        <v>-9.1999999999999998E-3</v>
      </c>
      <c r="CL29" s="1575" t="s">
        <v>400</v>
      </c>
      <c r="CM29" s="933" t="s">
        <v>705</v>
      </c>
      <c r="CN29" s="1873">
        <v>0.64599999999999991</v>
      </c>
      <c r="CO29" s="1874"/>
      <c r="CP29" s="1875">
        <v>8945</v>
      </c>
      <c r="CQ29" s="1888">
        <v>7181259</v>
      </c>
      <c r="CR29" s="1888">
        <v>0</v>
      </c>
      <c r="CS29" s="1890">
        <v>7181259</v>
      </c>
      <c r="CT29" s="1891">
        <v>802.82</v>
      </c>
      <c r="CU29" s="1892"/>
      <c r="CV29" s="1893">
        <v>1181.42</v>
      </c>
      <c r="CW29" s="1894">
        <v>647.39999999999986</v>
      </c>
      <c r="CX29" s="1882">
        <v>0.68</v>
      </c>
      <c r="CY29" s="1883"/>
      <c r="CZ29" s="1884">
        <v>0.77100000000000002</v>
      </c>
      <c r="DA29" s="1895">
        <v>1</v>
      </c>
      <c r="DB29" s="1886"/>
      <c r="DC29" s="1882">
        <v>1</v>
      </c>
      <c r="DX29" s="2159" t="s">
        <v>374</v>
      </c>
      <c r="DY29" s="2160" t="s">
        <v>23</v>
      </c>
      <c r="DZ29" s="2159" t="s">
        <v>8</v>
      </c>
      <c r="EA29" s="2161" t="s">
        <v>24</v>
      </c>
      <c r="EB29" s="2162">
        <v>444</v>
      </c>
      <c r="EC29" s="2163"/>
      <c r="ED29" s="2164">
        <v>444</v>
      </c>
      <c r="EE29" s="2164"/>
      <c r="EF29" s="2163"/>
      <c r="EG29" s="2165">
        <v>1.4242181234963914E-2</v>
      </c>
      <c r="EH29" s="2163"/>
      <c r="EI29" s="2166">
        <v>0</v>
      </c>
      <c r="EJ29" s="2164"/>
      <c r="EK29" s="2164">
        <v>0</v>
      </c>
      <c r="EL29" s="2169"/>
      <c r="EM29" s="2167"/>
      <c r="EN29" s="2167"/>
      <c r="EO29" s="2168"/>
      <c r="ES29" s="2254" t="s">
        <v>392</v>
      </c>
      <c r="ET29" s="2255" t="s">
        <v>393</v>
      </c>
      <c r="EU29" s="2257">
        <v>528609</v>
      </c>
    </row>
    <row r="30" spans="1:151" ht="15">
      <c r="A30" s="1220" t="s">
        <v>402</v>
      </c>
      <c r="B30" s="1221" t="s">
        <v>403</v>
      </c>
      <c r="C30" s="1117">
        <v>13813</v>
      </c>
      <c r="D30" s="1118">
        <v>13813</v>
      </c>
      <c r="E30" s="1222"/>
      <c r="F30" s="1222">
        <v>13813</v>
      </c>
      <c r="G30" s="1222"/>
      <c r="H30" s="1223">
        <v>13813</v>
      </c>
      <c r="K30" s="907" t="s">
        <v>402</v>
      </c>
      <c r="L30" s="908" t="s">
        <v>403</v>
      </c>
      <c r="M30" s="886">
        <v>7411904142</v>
      </c>
      <c r="N30" s="887">
        <v>131599087</v>
      </c>
      <c r="O30" s="888">
        <f t="shared" si="0"/>
        <v>7280305055</v>
      </c>
      <c r="P30" s="889">
        <v>2016</v>
      </c>
      <c r="Q30" s="882">
        <v>1.0037</v>
      </c>
      <c r="R30" s="891">
        <f t="shared" si="1"/>
        <v>7253467226</v>
      </c>
      <c r="S30" s="892">
        <f t="shared" si="2"/>
        <v>131599087</v>
      </c>
      <c r="T30" s="893">
        <v>155227537</v>
      </c>
      <c r="U30" s="893">
        <v>1626904815</v>
      </c>
      <c r="V30" s="891">
        <f t="shared" si="3"/>
        <v>9167198665</v>
      </c>
      <c r="X30" s="1561" t="s">
        <v>402</v>
      </c>
      <c r="Y30" s="1562" t="s">
        <v>403</v>
      </c>
      <c r="Z30" s="1807">
        <v>9167198665</v>
      </c>
      <c r="AA30" s="1247">
        <v>61236887.082199998</v>
      </c>
      <c r="AB30" s="1802">
        <v>14387844</v>
      </c>
      <c r="AC30" s="1802">
        <v>318685</v>
      </c>
      <c r="AD30" s="1808">
        <v>75943416.082199991</v>
      </c>
      <c r="AE30" s="1809">
        <v>13813</v>
      </c>
      <c r="AF30" s="1810">
        <v>5498</v>
      </c>
      <c r="AG30" s="1811">
        <v>0.94469999999999998</v>
      </c>
      <c r="AI30" s="1561" t="s">
        <v>402</v>
      </c>
      <c r="AJ30" s="933" t="s">
        <v>403</v>
      </c>
      <c r="AK30" s="1132">
        <v>75943416.082199991</v>
      </c>
      <c r="AL30" s="1133">
        <v>13813</v>
      </c>
      <c r="AM30" s="1242">
        <v>5498</v>
      </c>
      <c r="AN30" s="1236">
        <v>0.94469999999999998</v>
      </c>
      <c r="AO30" s="1234">
        <v>0.5847</v>
      </c>
      <c r="AP30" s="1235">
        <v>0.99839999999999995</v>
      </c>
      <c r="AQ30" s="1236">
        <v>0.93559999999999999</v>
      </c>
      <c r="AR30" s="1237">
        <v>0.93559999999999999</v>
      </c>
      <c r="AS30" s="1272">
        <v>1711.04</v>
      </c>
      <c r="AT30" s="1261">
        <v>117.77999999999997</v>
      </c>
      <c r="AU30" s="1240">
        <v>1626895</v>
      </c>
      <c r="AV30" s="1241">
        <v>0.88200000000000001</v>
      </c>
      <c r="AW30" s="1242">
        <v>1434921</v>
      </c>
      <c r="BB30" s="1561" t="s">
        <v>402</v>
      </c>
      <c r="BC30" s="1562" t="s">
        <v>706</v>
      </c>
      <c r="BD30" s="1149">
        <v>9167198665</v>
      </c>
      <c r="BE30" s="1150">
        <v>708.42700000000002</v>
      </c>
      <c r="BF30" s="1245">
        <v>12940216</v>
      </c>
      <c r="BG30" s="1246">
        <v>0.5847</v>
      </c>
      <c r="BH30" s="1153"/>
      <c r="BI30" s="1154">
        <v>13813</v>
      </c>
      <c r="BJ30" s="1247">
        <v>19.5</v>
      </c>
      <c r="BK30" s="1154">
        <v>103631</v>
      </c>
      <c r="BL30" s="1248">
        <v>146</v>
      </c>
      <c r="BN30" s="933" t="s">
        <v>400</v>
      </c>
      <c r="BO30" s="1579" t="s">
        <v>666</v>
      </c>
      <c r="BP30" s="1853">
        <v>0.93426794871794872</v>
      </c>
      <c r="BQ30" s="1848">
        <v>0.97744705882352945</v>
      </c>
      <c r="BR30" s="1848">
        <v>0.95354802259887006</v>
      </c>
      <c r="BS30" s="1160"/>
      <c r="BT30" s="1850">
        <v>2013</v>
      </c>
      <c r="BU30" s="1162">
        <v>0.95830000000000004</v>
      </c>
      <c r="BV30" s="1163"/>
      <c r="BW30" s="2139">
        <v>0.80500000000000005</v>
      </c>
      <c r="BX30" s="1165">
        <v>0.77100000000000002</v>
      </c>
      <c r="BY30" s="1166">
        <v>1.1541999999999999</v>
      </c>
      <c r="BZ30" s="1585"/>
      <c r="CA30" s="1561" t="s">
        <v>402</v>
      </c>
      <c r="CB30" s="933" t="s">
        <v>706</v>
      </c>
      <c r="CC30" s="1154">
        <v>38180</v>
      </c>
      <c r="CD30" s="1154">
        <v>39346</v>
      </c>
      <c r="CE30" s="1154">
        <v>41031</v>
      </c>
      <c r="CF30" s="1252">
        <v>39519</v>
      </c>
      <c r="CG30" s="1253">
        <v>0.99839999999999995</v>
      </c>
      <c r="CH30" s="1171"/>
      <c r="CI30" s="1254">
        <v>-1512</v>
      </c>
      <c r="CJ30" s="1253">
        <v>-3.6900000000000002E-2</v>
      </c>
      <c r="CL30" s="1575" t="s">
        <v>402</v>
      </c>
      <c r="CM30" s="933" t="s">
        <v>706</v>
      </c>
      <c r="CN30" s="1873">
        <v>0.93559999999999999</v>
      </c>
      <c r="CO30" s="1874"/>
      <c r="CP30" s="1875">
        <v>13813</v>
      </c>
      <c r="CQ30" s="1888">
        <v>20849456</v>
      </c>
      <c r="CR30" s="1888">
        <v>0</v>
      </c>
      <c r="CS30" s="1890">
        <v>20849456</v>
      </c>
      <c r="CT30" s="1891">
        <v>1509.41</v>
      </c>
      <c r="CU30" s="1892"/>
      <c r="CV30" s="1893">
        <v>1711.04</v>
      </c>
      <c r="CW30" s="1894">
        <v>117.77999999999997</v>
      </c>
      <c r="CX30" s="1882">
        <v>0.88200000000000001</v>
      </c>
      <c r="CY30" s="1883"/>
      <c r="CZ30" s="1884">
        <v>0.54100000000000004</v>
      </c>
      <c r="DA30" s="1895" t="s">
        <v>4</v>
      </c>
      <c r="DB30" s="1886"/>
      <c r="DC30" s="1882">
        <v>0.88200000000000001</v>
      </c>
      <c r="DX30" s="2159" t="s">
        <v>374</v>
      </c>
      <c r="DY30" s="2160" t="s">
        <v>25</v>
      </c>
      <c r="DZ30" s="2159" t="s">
        <v>8</v>
      </c>
      <c r="EA30" s="2161" t="s">
        <v>26</v>
      </c>
      <c r="EB30" s="2162">
        <v>415</v>
      </c>
      <c r="EC30" s="2163"/>
      <c r="ED30" s="2164">
        <v>415</v>
      </c>
      <c r="EE30" s="2164"/>
      <c r="EF30" s="2163"/>
      <c r="EG30" s="2165">
        <v>1.3311948676824378E-2</v>
      </c>
      <c r="EH30" s="2163"/>
      <c r="EI30" s="2166">
        <v>0</v>
      </c>
      <c r="EJ30" s="2164"/>
      <c r="EK30" s="2164">
        <v>0</v>
      </c>
      <c r="EL30" s="2169"/>
      <c r="EM30" s="2167"/>
      <c r="EN30" s="2167"/>
      <c r="EO30" s="2168"/>
      <c r="ES30" s="2254" t="s">
        <v>394</v>
      </c>
      <c r="ET30" s="2255" t="s">
        <v>395</v>
      </c>
      <c r="EU30" s="2257">
        <v>389332</v>
      </c>
    </row>
    <row r="31" spans="1:151" ht="15">
      <c r="A31" s="1220" t="s">
        <v>404</v>
      </c>
      <c r="B31" s="1221" t="s">
        <v>667</v>
      </c>
      <c r="C31" s="1117">
        <v>50093</v>
      </c>
      <c r="D31" s="1118">
        <v>51635</v>
      </c>
      <c r="E31" s="1222"/>
      <c r="F31" s="1222">
        <v>51635</v>
      </c>
      <c r="G31" s="1222"/>
      <c r="H31" s="1223">
        <v>51635</v>
      </c>
      <c r="K31" s="907" t="s">
        <v>404</v>
      </c>
      <c r="L31" s="908" t="s">
        <v>405</v>
      </c>
      <c r="M31" s="886">
        <v>19204310093</v>
      </c>
      <c r="N31" s="887">
        <v>81685027</v>
      </c>
      <c r="O31" s="888">
        <f t="shared" si="0"/>
        <v>19122625066</v>
      </c>
      <c r="P31" s="889">
        <v>2009</v>
      </c>
      <c r="Q31" s="882">
        <v>1.0502</v>
      </c>
      <c r="R31" s="891">
        <f t="shared" si="1"/>
        <v>18208555576</v>
      </c>
      <c r="S31" s="892">
        <f t="shared" si="2"/>
        <v>81685027</v>
      </c>
      <c r="T31" s="893">
        <v>429243430</v>
      </c>
      <c r="U31" s="893">
        <v>4031599008</v>
      </c>
      <c r="V31" s="891">
        <f t="shared" si="3"/>
        <v>22751083041</v>
      </c>
      <c r="X31" s="1561" t="s">
        <v>404</v>
      </c>
      <c r="Y31" s="1562" t="s">
        <v>667</v>
      </c>
      <c r="Z31" s="1807">
        <v>22751083041</v>
      </c>
      <c r="AA31" s="1247">
        <v>151977234.71388</v>
      </c>
      <c r="AB31" s="1802">
        <v>49489982</v>
      </c>
      <c r="AC31" s="1802">
        <v>647189</v>
      </c>
      <c r="AD31" s="1808">
        <v>202114405.71388</v>
      </c>
      <c r="AE31" s="1809">
        <v>51635</v>
      </c>
      <c r="AF31" s="1810">
        <v>3914</v>
      </c>
      <c r="AG31" s="1811">
        <v>0.67249999999999999</v>
      </c>
      <c r="AI31" s="1561" t="s">
        <v>404</v>
      </c>
      <c r="AJ31" s="933" t="s">
        <v>667</v>
      </c>
      <c r="AK31" s="1132">
        <v>202114405.71388</v>
      </c>
      <c r="AL31" s="1133">
        <v>51635</v>
      </c>
      <c r="AM31" s="1242">
        <v>3914</v>
      </c>
      <c r="AN31" s="1236">
        <v>0.67249999999999999</v>
      </c>
      <c r="AO31" s="1234">
        <v>1.5750999999999999</v>
      </c>
      <c r="AP31" s="1235">
        <v>0.91639999999999999</v>
      </c>
      <c r="AQ31" s="1236">
        <v>0.88470000000000004</v>
      </c>
      <c r="AR31" s="1237">
        <v>0.88470000000000004</v>
      </c>
      <c r="AS31" s="1272">
        <v>1617.96</v>
      </c>
      <c r="AT31" s="1261">
        <v>210.8599999999999</v>
      </c>
      <c r="AU31" s="1240">
        <v>10887756</v>
      </c>
      <c r="AV31" s="1241">
        <v>1</v>
      </c>
      <c r="AW31" s="1242">
        <v>10887756</v>
      </c>
      <c r="BB31" s="1561" t="s">
        <v>404</v>
      </c>
      <c r="BC31" s="1562" t="s">
        <v>707</v>
      </c>
      <c r="BD31" s="1149">
        <v>22751083041</v>
      </c>
      <c r="BE31" s="1150">
        <v>652.71600000000001</v>
      </c>
      <c r="BF31" s="1245">
        <v>34856022</v>
      </c>
      <c r="BG31" s="1246">
        <v>1.5750999999999999</v>
      </c>
      <c r="BH31" s="1153"/>
      <c r="BI31" s="1154">
        <v>51635</v>
      </c>
      <c r="BJ31" s="1247">
        <v>79.11</v>
      </c>
      <c r="BK31" s="1154">
        <v>328931</v>
      </c>
      <c r="BL31" s="1248">
        <v>504</v>
      </c>
      <c r="BN31" s="933" t="s">
        <v>402</v>
      </c>
      <c r="BO31" s="1579" t="s">
        <v>403</v>
      </c>
      <c r="BP31" s="1848">
        <v>1.1314266129032258</v>
      </c>
      <c r="BQ31" s="1848">
        <v>1.1030119047619047</v>
      </c>
      <c r="BR31" s="1848">
        <v>1.0037</v>
      </c>
      <c r="BS31" s="1160"/>
      <c r="BT31" s="1850">
        <v>2016</v>
      </c>
      <c r="BU31" s="1162">
        <v>1.0037</v>
      </c>
      <c r="BV31" s="1163"/>
      <c r="BW31" s="2139">
        <v>0.53939999999999999</v>
      </c>
      <c r="BX31" s="1165">
        <v>0.54100000000000004</v>
      </c>
      <c r="BY31" s="1166">
        <v>0.80989999999999995</v>
      </c>
      <c r="BZ31" s="1585"/>
      <c r="CA31" s="1561" t="s">
        <v>404</v>
      </c>
      <c r="CB31" s="933" t="s">
        <v>707</v>
      </c>
      <c r="CC31" s="1154">
        <v>35409</v>
      </c>
      <c r="CD31" s="1154">
        <v>36146</v>
      </c>
      <c r="CE31" s="1154">
        <v>37270</v>
      </c>
      <c r="CF31" s="1252">
        <v>36275</v>
      </c>
      <c r="CG31" s="1253">
        <v>0.91639999999999999</v>
      </c>
      <c r="CH31" s="1171"/>
      <c r="CI31" s="1254">
        <v>-995</v>
      </c>
      <c r="CJ31" s="1253">
        <v>-2.6700000000000002E-2</v>
      </c>
      <c r="CL31" s="1575" t="s">
        <v>404</v>
      </c>
      <c r="CM31" s="933" t="s">
        <v>707</v>
      </c>
      <c r="CN31" s="1873">
        <v>0.88470000000000004</v>
      </c>
      <c r="CO31" s="1874"/>
      <c r="CP31" s="1875">
        <v>51635</v>
      </c>
      <c r="CQ31" s="1888">
        <v>78345062</v>
      </c>
      <c r="CR31" s="1888">
        <v>0</v>
      </c>
      <c r="CS31" s="1890">
        <v>78345062</v>
      </c>
      <c r="CT31" s="1891">
        <v>1517.29</v>
      </c>
      <c r="CU31" s="1892"/>
      <c r="CV31" s="1893">
        <v>1617.96</v>
      </c>
      <c r="CW31" s="1894">
        <v>210.8599999999999</v>
      </c>
      <c r="CX31" s="1882">
        <v>0.93799999999999994</v>
      </c>
      <c r="CY31" s="1883"/>
      <c r="CZ31" s="1884">
        <v>0.77700000000000002</v>
      </c>
      <c r="DA31" s="1895">
        <v>1</v>
      </c>
      <c r="DB31" s="1886"/>
      <c r="DC31" s="1882">
        <v>1</v>
      </c>
      <c r="DX31" s="2159" t="s">
        <v>374</v>
      </c>
      <c r="DY31" s="2160" t="s">
        <v>1174</v>
      </c>
      <c r="DZ31" s="2159" t="s">
        <v>8</v>
      </c>
      <c r="EA31" s="2161" t="s">
        <v>1175</v>
      </c>
      <c r="EB31" s="2162">
        <v>1046</v>
      </c>
      <c r="EC31" s="2163"/>
      <c r="ED31" s="2164">
        <v>1046</v>
      </c>
      <c r="EE31" s="2164"/>
      <c r="EF31" s="2163"/>
      <c r="EG31" s="2165">
        <v>3.3552526062550117E-2</v>
      </c>
      <c r="EH31" s="2163"/>
      <c r="EI31" s="2166">
        <v>0</v>
      </c>
      <c r="EJ31" s="2164"/>
      <c r="EK31" s="2164">
        <v>0</v>
      </c>
      <c r="EL31" s="2169"/>
      <c r="EM31" s="2167"/>
      <c r="EN31" s="2167"/>
      <c r="EO31" s="2168"/>
      <c r="ES31" s="2254" t="s">
        <v>396</v>
      </c>
      <c r="ET31" s="2255" t="s">
        <v>397</v>
      </c>
      <c r="EU31" s="2257">
        <v>0</v>
      </c>
    </row>
    <row r="32" spans="1:151" ht="15">
      <c r="A32" s="1220" t="s">
        <v>406</v>
      </c>
      <c r="B32" s="1221" t="s">
        <v>407</v>
      </c>
      <c r="C32" s="1117">
        <v>4113</v>
      </c>
      <c r="D32" s="1118">
        <v>4151</v>
      </c>
      <c r="E32" s="1222"/>
      <c r="F32" s="1222">
        <v>4151</v>
      </c>
      <c r="G32" s="1222"/>
      <c r="H32" s="1223">
        <v>4151</v>
      </c>
      <c r="K32" s="907" t="s">
        <v>406</v>
      </c>
      <c r="L32" s="908" t="s">
        <v>407</v>
      </c>
      <c r="M32" s="886">
        <v>5556149720</v>
      </c>
      <c r="N32" s="887">
        <v>61934650</v>
      </c>
      <c r="O32" s="888">
        <f t="shared" si="0"/>
        <v>5494215070</v>
      </c>
      <c r="P32" s="889">
        <v>2013</v>
      </c>
      <c r="Q32" s="882">
        <v>0.94599999999999995</v>
      </c>
      <c r="R32" s="891">
        <f t="shared" si="1"/>
        <v>5807838340</v>
      </c>
      <c r="S32" s="892">
        <f t="shared" si="2"/>
        <v>61934650</v>
      </c>
      <c r="T32" s="893">
        <v>109552154</v>
      </c>
      <c r="U32" s="893">
        <v>421503216</v>
      </c>
      <c r="V32" s="891">
        <f t="shared" si="3"/>
        <v>6400828360</v>
      </c>
      <c r="X32" s="1561" t="s">
        <v>406</v>
      </c>
      <c r="Y32" s="1562" t="s">
        <v>407</v>
      </c>
      <c r="Z32" s="1807">
        <v>6400828360</v>
      </c>
      <c r="AA32" s="1247">
        <v>42757533.444800004</v>
      </c>
      <c r="AB32" s="1802">
        <v>8918136</v>
      </c>
      <c r="AC32" s="1802">
        <v>235854</v>
      </c>
      <c r="AD32" s="1808">
        <v>51911523.444800004</v>
      </c>
      <c r="AE32" s="1809">
        <v>4151</v>
      </c>
      <c r="AF32" s="1810">
        <v>12506</v>
      </c>
      <c r="AG32" s="1811">
        <v>2.1488</v>
      </c>
      <c r="AI32" s="1561" t="s">
        <v>406</v>
      </c>
      <c r="AJ32" s="933" t="s">
        <v>407</v>
      </c>
      <c r="AK32" s="1132">
        <v>51911523.444800004</v>
      </c>
      <c r="AL32" s="1133">
        <v>4151</v>
      </c>
      <c r="AM32" s="1242">
        <v>12506</v>
      </c>
      <c r="AN32" s="1236">
        <v>2.1488</v>
      </c>
      <c r="AO32" s="1234">
        <v>1.1052999999999999</v>
      </c>
      <c r="AP32" s="1235">
        <v>1.0066999999999999</v>
      </c>
      <c r="AQ32" s="1236">
        <v>1.4734</v>
      </c>
      <c r="AR32" s="1237" t="s">
        <v>4</v>
      </c>
      <c r="AS32" s="1272" t="s">
        <v>4</v>
      </c>
      <c r="AT32" s="1261" t="s">
        <v>4</v>
      </c>
      <c r="AU32" s="1240">
        <v>0</v>
      </c>
      <c r="AV32" s="1241" t="s">
        <v>4</v>
      </c>
      <c r="AW32" s="1242">
        <v>0</v>
      </c>
      <c r="BB32" s="1561" t="s">
        <v>406</v>
      </c>
      <c r="BC32" s="1562" t="s">
        <v>708</v>
      </c>
      <c r="BD32" s="1149">
        <v>6400828360</v>
      </c>
      <c r="BE32" s="1150">
        <v>261.69600000000003</v>
      </c>
      <c r="BF32" s="1245">
        <v>24459023</v>
      </c>
      <c r="BG32" s="1246">
        <v>1.1052999999999999</v>
      </c>
      <c r="BH32" s="1153"/>
      <c r="BI32" s="1154">
        <v>4151</v>
      </c>
      <c r="BJ32" s="1247">
        <v>15.86</v>
      </c>
      <c r="BK32" s="1154">
        <v>25597</v>
      </c>
      <c r="BL32" s="1248">
        <v>98</v>
      </c>
      <c r="BN32" s="933" t="s">
        <v>404</v>
      </c>
      <c r="BO32" s="1579" t="s">
        <v>667</v>
      </c>
      <c r="BP32" s="1848">
        <v>1.0442857142857143</v>
      </c>
      <c r="BQ32" s="1848">
        <v>1.0522222222222222</v>
      </c>
      <c r="BR32" s="1848">
        <v>1.0507860922146635</v>
      </c>
      <c r="BS32" s="1160"/>
      <c r="BT32" s="1850">
        <v>2009</v>
      </c>
      <c r="BU32" s="1162">
        <v>1.0502</v>
      </c>
      <c r="BV32" s="1163"/>
      <c r="BW32" s="2139">
        <v>0.74</v>
      </c>
      <c r="BX32" s="1165">
        <v>0.77700000000000002</v>
      </c>
      <c r="BY32" s="1166">
        <v>1.1632</v>
      </c>
      <c r="BZ32" s="1585"/>
      <c r="CA32" s="1561" t="s">
        <v>406</v>
      </c>
      <c r="CB32" s="933" t="s">
        <v>708</v>
      </c>
      <c r="CC32" s="1154">
        <v>38399</v>
      </c>
      <c r="CD32" s="1154">
        <v>39554</v>
      </c>
      <c r="CE32" s="1154">
        <v>41595</v>
      </c>
      <c r="CF32" s="1252">
        <v>39849.333333333336</v>
      </c>
      <c r="CG32" s="1253">
        <v>1.0066999999999999</v>
      </c>
      <c r="CH32" s="1171"/>
      <c r="CI32" s="1254">
        <v>-1745.6666666666642</v>
      </c>
      <c r="CJ32" s="1253">
        <v>-4.2000000000000003E-2</v>
      </c>
      <c r="CL32" s="1575" t="s">
        <v>406</v>
      </c>
      <c r="CM32" s="933" t="s">
        <v>708</v>
      </c>
      <c r="CN32" s="1873" t="s">
        <v>4</v>
      </c>
      <c r="CO32" s="1874"/>
      <c r="CP32" s="1875">
        <v>4151</v>
      </c>
      <c r="CQ32" s="1888">
        <v>9503189</v>
      </c>
      <c r="CR32" s="1888">
        <v>0</v>
      </c>
      <c r="CS32" s="1890">
        <v>9503189</v>
      </c>
      <c r="CT32" s="1891">
        <v>2289.37</v>
      </c>
      <c r="CU32" s="1892"/>
      <c r="CV32" s="1893" t="s">
        <v>4</v>
      </c>
      <c r="CW32" s="1894" t="s">
        <v>4</v>
      </c>
      <c r="CX32" s="1882" t="s">
        <v>4</v>
      </c>
      <c r="CY32" s="1883"/>
      <c r="CZ32" s="1884">
        <v>0.45400000000000001</v>
      </c>
      <c r="DA32" s="1895" t="s">
        <v>4</v>
      </c>
      <c r="DB32" s="1886"/>
      <c r="DC32" s="1882" t="s">
        <v>4</v>
      </c>
      <c r="DX32" s="2159" t="s">
        <v>374</v>
      </c>
      <c r="DY32" s="2160" t="s">
        <v>1176</v>
      </c>
      <c r="DZ32" s="2159" t="s">
        <v>8</v>
      </c>
      <c r="EA32" s="2161" t="s">
        <v>1177</v>
      </c>
      <c r="EB32" s="2162">
        <v>575</v>
      </c>
      <c r="EC32" s="2163"/>
      <c r="ED32" s="2164">
        <v>575</v>
      </c>
      <c r="EE32" s="2164"/>
      <c r="EF32" s="2163"/>
      <c r="EG32" s="2165">
        <v>1.8444266238973536E-2</v>
      </c>
      <c r="EH32" s="2163"/>
      <c r="EI32" s="2166">
        <v>0</v>
      </c>
      <c r="EJ32" s="2164"/>
      <c r="EK32" s="2164">
        <v>0</v>
      </c>
      <c r="EL32" s="2169"/>
      <c r="EM32" s="2167"/>
      <c r="EN32" s="2167"/>
      <c r="EO32" s="2168"/>
      <c r="ES32" s="2254" t="s">
        <v>398</v>
      </c>
      <c r="ET32" s="2255" t="s">
        <v>399</v>
      </c>
      <c r="EU32" s="2257">
        <v>5056109</v>
      </c>
    </row>
    <row r="33" spans="1:151" ht="15">
      <c r="A33" s="1220" t="s">
        <v>408</v>
      </c>
      <c r="B33" s="1221" t="s">
        <v>409</v>
      </c>
      <c r="C33" s="1117">
        <v>5322</v>
      </c>
      <c r="D33" s="1118">
        <v>5322</v>
      </c>
      <c r="E33" s="1222"/>
      <c r="F33" s="1222">
        <v>5322</v>
      </c>
      <c r="G33" s="1222"/>
      <c r="H33" s="1223">
        <v>5322</v>
      </c>
      <c r="K33" s="907" t="s">
        <v>408</v>
      </c>
      <c r="L33" s="908" t="s">
        <v>409</v>
      </c>
      <c r="M33" s="886">
        <v>12211152460</v>
      </c>
      <c r="N33" s="887">
        <v>33600</v>
      </c>
      <c r="O33" s="888">
        <f t="shared" si="0"/>
        <v>12211118860</v>
      </c>
      <c r="P33" s="889">
        <v>2013</v>
      </c>
      <c r="Q33" s="882">
        <v>0.93569999999999998</v>
      </c>
      <c r="R33" s="891">
        <f t="shared" si="1"/>
        <v>13050249931</v>
      </c>
      <c r="S33" s="892">
        <f t="shared" si="2"/>
        <v>33600</v>
      </c>
      <c r="T33" s="893">
        <v>145081869</v>
      </c>
      <c r="U33" s="893">
        <v>760476930</v>
      </c>
      <c r="V33" s="891">
        <f t="shared" si="3"/>
        <v>13955842330</v>
      </c>
      <c r="X33" s="1561" t="s">
        <v>408</v>
      </c>
      <c r="Y33" s="1562" t="s">
        <v>409</v>
      </c>
      <c r="Z33" s="1807">
        <v>13955842330</v>
      </c>
      <c r="AA33" s="1247">
        <v>93225026.764400005</v>
      </c>
      <c r="AB33" s="1802">
        <v>18059520</v>
      </c>
      <c r="AC33" s="1802">
        <v>503114</v>
      </c>
      <c r="AD33" s="1808">
        <v>111787660.76440001</v>
      </c>
      <c r="AE33" s="1809">
        <v>5322</v>
      </c>
      <c r="AF33" s="1810">
        <v>21005</v>
      </c>
      <c r="AG33" s="1811">
        <v>3.6091000000000002</v>
      </c>
      <c r="AI33" s="1561" t="s">
        <v>408</v>
      </c>
      <c r="AJ33" s="933" t="s">
        <v>409</v>
      </c>
      <c r="AK33" s="1132">
        <v>111787660.76440001</v>
      </c>
      <c r="AL33" s="1133">
        <v>5322</v>
      </c>
      <c r="AM33" s="1242">
        <v>21005</v>
      </c>
      <c r="AN33" s="1236">
        <v>3.6091000000000002</v>
      </c>
      <c r="AO33" s="1234">
        <v>1.6440999999999999</v>
      </c>
      <c r="AP33" s="1235">
        <v>1.1912</v>
      </c>
      <c r="AQ33" s="1236">
        <v>2.2036000000000002</v>
      </c>
      <c r="AR33" s="1237" t="s">
        <v>4</v>
      </c>
      <c r="AS33" s="1272" t="s">
        <v>4</v>
      </c>
      <c r="AT33" s="1261" t="s">
        <v>4</v>
      </c>
      <c r="AU33" s="1240">
        <v>0</v>
      </c>
      <c r="AV33" s="1241" t="s">
        <v>4</v>
      </c>
      <c r="AW33" s="1242">
        <v>0</v>
      </c>
      <c r="BB33" s="1561" t="s">
        <v>408</v>
      </c>
      <c r="BC33" s="1562" t="s">
        <v>709</v>
      </c>
      <c r="BD33" s="1149">
        <v>13955842330</v>
      </c>
      <c r="BE33" s="1150">
        <v>383.577</v>
      </c>
      <c r="BF33" s="1245">
        <v>36383418</v>
      </c>
      <c r="BG33" s="1246">
        <v>1.6440999999999999</v>
      </c>
      <c r="BH33" s="1153"/>
      <c r="BI33" s="1154">
        <v>5322</v>
      </c>
      <c r="BJ33" s="1247">
        <v>13.87</v>
      </c>
      <c r="BK33" s="1154">
        <v>35945</v>
      </c>
      <c r="BL33" s="1248">
        <v>94</v>
      </c>
      <c r="BN33" s="933" t="s">
        <v>406</v>
      </c>
      <c r="BO33" s="1579" t="s">
        <v>407</v>
      </c>
      <c r="BP33" s="1853">
        <v>0.94412613981762927</v>
      </c>
      <c r="BQ33" s="1848">
        <v>0.95859649122807022</v>
      </c>
      <c r="BR33" s="1848">
        <v>0.93818181818181823</v>
      </c>
      <c r="BS33" s="1160"/>
      <c r="BT33" s="1850">
        <v>2013</v>
      </c>
      <c r="BU33" s="1162">
        <v>0.94599999999999995</v>
      </c>
      <c r="BV33" s="1163"/>
      <c r="BW33" s="2139">
        <v>0.48</v>
      </c>
      <c r="BX33" s="1165">
        <v>0.45400000000000001</v>
      </c>
      <c r="BY33" s="1166">
        <v>0.67959999999999998</v>
      </c>
      <c r="BZ33" s="1585"/>
      <c r="CA33" s="1561" t="s">
        <v>408</v>
      </c>
      <c r="CB33" s="933" t="s">
        <v>709</v>
      </c>
      <c r="CC33" s="1154">
        <v>45197</v>
      </c>
      <c r="CD33" s="1154">
        <v>47465</v>
      </c>
      <c r="CE33" s="1154">
        <v>48793</v>
      </c>
      <c r="CF33" s="1252">
        <v>47151.666666666664</v>
      </c>
      <c r="CG33" s="1253">
        <v>1.1912</v>
      </c>
      <c r="CH33" s="1171"/>
      <c r="CI33" s="1254">
        <v>-1641.3333333333358</v>
      </c>
      <c r="CJ33" s="1253">
        <v>-3.3599999999999998E-2</v>
      </c>
      <c r="CL33" s="1575" t="s">
        <v>408</v>
      </c>
      <c r="CM33" s="933" t="s">
        <v>709</v>
      </c>
      <c r="CN33" s="1873" t="s">
        <v>4</v>
      </c>
      <c r="CO33" s="1874"/>
      <c r="CP33" s="1875">
        <v>5322</v>
      </c>
      <c r="CQ33" s="1888">
        <v>21096320</v>
      </c>
      <c r="CR33" s="1888">
        <v>0</v>
      </c>
      <c r="CS33" s="1890">
        <v>21096320</v>
      </c>
      <c r="CT33" s="1891">
        <v>3963.98</v>
      </c>
      <c r="CU33" s="1892"/>
      <c r="CV33" s="1893" t="s">
        <v>4</v>
      </c>
      <c r="CW33" s="1894" t="s">
        <v>4</v>
      </c>
      <c r="CX33" s="1882" t="s">
        <v>4</v>
      </c>
      <c r="CY33" s="1883"/>
      <c r="CZ33" s="1884">
        <v>0.40200000000000002</v>
      </c>
      <c r="DA33" s="1895" t="s">
        <v>4</v>
      </c>
      <c r="DB33" s="1886"/>
      <c r="DC33" s="1882" t="s">
        <v>4</v>
      </c>
      <c r="DX33" s="2170" t="s">
        <v>374</v>
      </c>
      <c r="DY33" s="2171" t="s">
        <v>27</v>
      </c>
      <c r="DZ33" s="2170" t="s">
        <v>8</v>
      </c>
      <c r="EA33" s="2172" t="s">
        <v>28</v>
      </c>
      <c r="EB33" s="2162">
        <v>185</v>
      </c>
      <c r="EC33" s="2173"/>
      <c r="ED33" s="2174">
        <v>185</v>
      </c>
      <c r="EE33" s="2174">
        <v>31175</v>
      </c>
      <c r="EF33" s="2173"/>
      <c r="EG33" s="2175">
        <v>5.9342421812349638E-3</v>
      </c>
      <c r="EH33" s="2173"/>
      <c r="EI33" s="2166">
        <v>0</v>
      </c>
      <c r="EJ33" s="2174"/>
      <c r="EK33" s="2174">
        <v>0</v>
      </c>
      <c r="EL33" s="2176"/>
      <c r="EM33" s="2177"/>
      <c r="EN33" s="2177"/>
      <c r="EO33" s="2178"/>
      <c r="ES33" s="2254" t="s">
        <v>400</v>
      </c>
      <c r="ET33" s="2255" t="s">
        <v>666</v>
      </c>
      <c r="EU33" s="2257">
        <v>3672701</v>
      </c>
    </row>
    <row r="34" spans="1:151" ht="15">
      <c r="A34" s="1220" t="s">
        <v>410</v>
      </c>
      <c r="B34" s="1221" t="s">
        <v>411</v>
      </c>
      <c r="C34" s="1117">
        <v>19147</v>
      </c>
      <c r="D34" s="1118">
        <v>24534</v>
      </c>
      <c r="E34" s="1222"/>
      <c r="F34" s="1222">
        <v>24534</v>
      </c>
      <c r="G34" s="1222"/>
      <c r="H34" s="1223">
        <v>24534</v>
      </c>
      <c r="K34" s="907" t="s">
        <v>410</v>
      </c>
      <c r="L34" s="908" t="s">
        <v>411</v>
      </c>
      <c r="M34" s="886">
        <v>11147554934</v>
      </c>
      <c r="N34" s="887">
        <v>100172600</v>
      </c>
      <c r="O34" s="888">
        <f t="shared" si="0"/>
        <v>11047382334</v>
      </c>
      <c r="P34" s="889">
        <v>2015</v>
      </c>
      <c r="Q34" s="882">
        <v>0.99650000000000005</v>
      </c>
      <c r="R34" s="891">
        <f t="shared" si="1"/>
        <v>11086183978</v>
      </c>
      <c r="S34" s="892">
        <f t="shared" si="2"/>
        <v>100172600</v>
      </c>
      <c r="T34" s="893">
        <v>414136592</v>
      </c>
      <c r="U34" s="893">
        <v>2288636874</v>
      </c>
      <c r="V34" s="891">
        <f t="shared" si="3"/>
        <v>13889130044</v>
      </c>
      <c r="X34" s="1561" t="s">
        <v>410</v>
      </c>
      <c r="Y34" s="1562" t="s">
        <v>411</v>
      </c>
      <c r="Z34" s="1807">
        <v>13889130044</v>
      </c>
      <c r="AA34" s="1247">
        <v>92779388.693920001</v>
      </c>
      <c r="AB34" s="1802">
        <v>22360630</v>
      </c>
      <c r="AC34" s="1802">
        <v>544064</v>
      </c>
      <c r="AD34" s="1808">
        <v>115684082.69392</v>
      </c>
      <c r="AE34" s="1809">
        <v>24534</v>
      </c>
      <c r="AF34" s="1810">
        <v>4715</v>
      </c>
      <c r="AG34" s="1811">
        <v>0.81010000000000004</v>
      </c>
      <c r="AI34" s="1561" t="s">
        <v>410</v>
      </c>
      <c r="AJ34" s="933" t="s">
        <v>411</v>
      </c>
      <c r="AK34" s="1132">
        <v>115684082.69392</v>
      </c>
      <c r="AL34" s="1133">
        <v>24534</v>
      </c>
      <c r="AM34" s="1242">
        <v>4715</v>
      </c>
      <c r="AN34" s="1236">
        <v>0.81010000000000004</v>
      </c>
      <c r="AO34" s="1234">
        <v>1.1367</v>
      </c>
      <c r="AP34" s="1235">
        <v>0.85440000000000005</v>
      </c>
      <c r="AQ34" s="1236">
        <v>0.86490000000000011</v>
      </c>
      <c r="AR34" s="1237">
        <v>0.86490000000000011</v>
      </c>
      <c r="AS34" s="1272">
        <v>1581.75</v>
      </c>
      <c r="AT34" s="1261">
        <v>247.06999999999994</v>
      </c>
      <c r="AU34" s="1240">
        <v>6061615</v>
      </c>
      <c r="AV34" s="1241">
        <v>0.84399999999999997</v>
      </c>
      <c r="AW34" s="1242">
        <v>5116003</v>
      </c>
      <c r="BB34" s="1561" t="s">
        <v>410</v>
      </c>
      <c r="BC34" s="1562" t="s">
        <v>710</v>
      </c>
      <c r="BD34" s="1149">
        <v>13889130044</v>
      </c>
      <c r="BE34" s="1150">
        <v>552.149</v>
      </c>
      <c r="BF34" s="1245">
        <v>25154678</v>
      </c>
      <c r="BG34" s="1246">
        <v>1.1367</v>
      </c>
      <c r="BH34" s="1153"/>
      <c r="BI34" s="1154">
        <v>24534</v>
      </c>
      <c r="BJ34" s="1247">
        <v>44.43</v>
      </c>
      <c r="BK34" s="1154">
        <v>164961</v>
      </c>
      <c r="BL34" s="1248">
        <v>299</v>
      </c>
      <c r="BN34" s="933" t="s">
        <v>408</v>
      </c>
      <c r="BO34" s="1579" t="s">
        <v>409</v>
      </c>
      <c r="BP34" s="1853">
        <v>0.93803278688524594</v>
      </c>
      <c r="BQ34" s="1848">
        <v>0.95168203243115057</v>
      </c>
      <c r="BR34" s="1848">
        <v>0.9242424242424242</v>
      </c>
      <c r="BS34" s="1160"/>
      <c r="BT34" s="1850">
        <v>2013</v>
      </c>
      <c r="BU34" s="1162">
        <v>0.93569999999999998</v>
      </c>
      <c r="BV34" s="1163"/>
      <c r="BW34" s="2139">
        <v>0.43</v>
      </c>
      <c r="BX34" s="1165">
        <v>0.40200000000000002</v>
      </c>
      <c r="BY34" s="1166">
        <v>0.6018</v>
      </c>
      <c r="BZ34" s="1585"/>
      <c r="CA34" s="1561" t="s">
        <v>410</v>
      </c>
      <c r="CB34" s="933" t="s">
        <v>710</v>
      </c>
      <c r="CC34" s="1154">
        <v>32272</v>
      </c>
      <c r="CD34" s="1154">
        <v>33965</v>
      </c>
      <c r="CE34" s="1154">
        <v>35218</v>
      </c>
      <c r="CF34" s="1252">
        <v>33818.333333333336</v>
      </c>
      <c r="CG34" s="1253">
        <v>0.85440000000000005</v>
      </c>
      <c r="CH34" s="1171"/>
      <c r="CI34" s="1254">
        <v>-1399.6666666666642</v>
      </c>
      <c r="CJ34" s="1253">
        <v>-3.9699999999999999E-2</v>
      </c>
      <c r="CL34" s="1575" t="s">
        <v>410</v>
      </c>
      <c r="CM34" s="933" t="s">
        <v>710</v>
      </c>
      <c r="CN34" s="1873">
        <v>0.86490000000000011</v>
      </c>
      <c r="CO34" s="1874"/>
      <c r="CP34" s="1875">
        <v>24534</v>
      </c>
      <c r="CQ34" s="1888">
        <v>29905629</v>
      </c>
      <c r="CR34" s="1888">
        <v>2862353</v>
      </c>
      <c r="CS34" s="1890">
        <v>32767982</v>
      </c>
      <c r="CT34" s="1891">
        <v>1335.62</v>
      </c>
      <c r="CU34" s="1892"/>
      <c r="CV34" s="1893">
        <v>1581.75</v>
      </c>
      <c r="CW34" s="1894">
        <v>247.06999999999994</v>
      </c>
      <c r="CX34" s="1882">
        <v>0.84399999999999997</v>
      </c>
      <c r="CY34" s="1883"/>
      <c r="CZ34" s="1884">
        <v>0.53800000000000003</v>
      </c>
      <c r="DA34" s="1895" t="s">
        <v>4</v>
      </c>
      <c r="DB34" s="1886"/>
      <c r="DC34" s="1882">
        <v>0.84399999999999997</v>
      </c>
      <c r="DX34" s="2159" t="s">
        <v>376</v>
      </c>
      <c r="DY34" s="2160" t="s">
        <v>376</v>
      </c>
      <c r="DZ34" s="2159" t="s">
        <v>901</v>
      </c>
      <c r="EA34" s="2161" t="s">
        <v>377</v>
      </c>
      <c r="EB34" s="2162">
        <v>12151</v>
      </c>
      <c r="EC34" s="2163"/>
      <c r="ED34" s="2164">
        <v>12151</v>
      </c>
      <c r="EE34" s="2164"/>
      <c r="EF34" s="2163"/>
      <c r="EG34" s="2165">
        <v>0.97731842676747371</v>
      </c>
      <c r="EH34" s="2163"/>
      <c r="EI34" s="2166">
        <v>4780514</v>
      </c>
      <c r="EJ34" s="2164"/>
      <c r="EK34" s="2164">
        <v>4672084</v>
      </c>
      <c r="EL34" s="2164">
        <v>4780514</v>
      </c>
      <c r="EM34" s="2167">
        <v>0</v>
      </c>
      <c r="EN34" s="2167"/>
      <c r="EO34" s="2168"/>
      <c r="ES34" s="2254" t="s">
        <v>46</v>
      </c>
      <c r="ET34" s="2255" t="s">
        <v>47</v>
      </c>
      <c r="EU34" s="2257">
        <v>1489667</v>
      </c>
    </row>
    <row r="35" spans="1:151" ht="15">
      <c r="A35" s="1220" t="s">
        <v>412</v>
      </c>
      <c r="B35" s="1221" t="s">
        <v>413</v>
      </c>
      <c r="C35" s="1117">
        <v>6169</v>
      </c>
      <c r="D35" s="1118">
        <v>6169</v>
      </c>
      <c r="E35" s="1222"/>
      <c r="F35" s="1222">
        <v>6169</v>
      </c>
      <c r="G35" s="1222"/>
      <c r="H35" s="1223">
        <v>6169</v>
      </c>
      <c r="K35" s="907" t="s">
        <v>412</v>
      </c>
      <c r="L35" s="908" t="s">
        <v>413</v>
      </c>
      <c r="M35" s="886">
        <v>3538521479</v>
      </c>
      <c r="N35" s="887">
        <v>198444500</v>
      </c>
      <c r="O35" s="888">
        <f t="shared" si="0"/>
        <v>3340076979</v>
      </c>
      <c r="P35" s="889">
        <v>2013</v>
      </c>
      <c r="Q35" s="882">
        <v>1.0108999999999999</v>
      </c>
      <c r="R35" s="891">
        <f t="shared" si="1"/>
        <v>3304062696</v>
      </c>
      <c r="S35" s="892">
        <f t="shared" si="2"/>
        <v>198444500</v>
      </c>
      <c r="T35" s="893">
        <v>94926907</v>
      </c>
      <c r="U35" s="893">
        <v>873280272</v>
      </c>
      <c r="V35" s="891">
        <f t="shared" si="3"/>
        <v>4470714375</v>
      </c>
      <c r="X35" s="1561" t="s">
        <v>412</v>
      </c>
      <c r="Y35" s="1562" t="s">
        <v>413</v>
      </c>
      <c r="Z35" s="1807">
        <v>4470714375</v>
      </c>
      <c r="AA35" s="1247">
        <v>29864372.025000002</v>
      </c>
      <c r="AB35" s="1802">
        <v>6116368</v>
      </c>
      <c r="AC35" s="1802">
        <v>243307</v>
      </c>
      <c r="AD35" s="1808">
        <v>36224047.025000006</v>
      </c>
      <c r="AE35" s="1809">
        <v>6169</v>
      </c>
      <c r="AF35" s="1810">
        <v>5872</v>
      </c>
      <c r="AG35" s="1811">
        <v>1.0088999999999999</v>
      </c>
      <c r="AI35" s="1561" t="s">
        <v>412</v>
      </c>
      <c r="AJ35" s="933" t="s">
        <v>413</v>
      </c>
      <c r="AK35" s="1132">
        <v>36224047.025000006</v>
      </c>
      <c r="AL35" s="1133">
        <v>6169</v>
      </c>
      <c r="AM35" s="1242">
        <v>5872</v>
      </c>
      <c r="AN35" s="1236">
        <v>1.0088999999999999</v>
      </c>
      <c r="AO35" s="1234">
        <v>0.76180000000000003</v>
      </c>
      <c r="AP35" s="1235">
        <v>1.0319</v>
      </c>
      <c r="AQ35" s="1236">
        <v>0.99580000000000002</v>
      </c>
      <c r="AR35" s="1237">
        <v>0.99580000000000002</v>
      </c>
      <c r="AS35" s="1272">
        <v>1821.14</v>
      </c>
      <c r="AT35" s="1261">
        <v>7.6799999999998363</v>
      </c>
      <c r="AU35" s="1240">
        <v>47378</v>
      </c>
      <c r="AV35" s="1241">
        <v>1</v>
      </c>
      <c r="AW35" s="1242">
        <v>47378</v>
      </c>
      <c r="BB35" s="1561" t="s">
        <v>412</v>
      </c>
      <c r="BC35" s="1562" t="s">
        <v>711</v>
      </c>
      <c r="BD35" s="1149">
        <v>4470714375</v>
      </c>
      <c r="BE35" s="1150">
        <v>265.185</v>
      </c>
      <c r="BF35" s="1245">
        <v>16858851</v>
      </c>
      <c r="BG35" s="1246">
        <v>0.76180000000000003</v>
      </c>
      <c r="BH35" s="1153"/>
      <c r="BI35" s="1154">
        <v>6169</v>
      </c>
      <c r="BJ35" s="1247">
        <v>23.26</v>
      </c>
      <c r="BK35" s="1154">
        <v>41691</v>
      </c>
      <c r="BL35" s="1248">
        <v>157</v>
      </c>
      <c r="BN35" s="933" t="s">
        <v>410</v>
      </c>
      <c r="BO35" s="1579" t="s">
        <v>411</v>
      </c>
      <c r="BP35" s="1848">
        <v>1.052734693877551</v>
      </c>
      <c r="BQ35" s="1848">
        <v>1.0007524752475248</v>
      </c>
      <c r="BR35" s="1853">
        <v>0.99433715220949248</v>
      </c>
      <c r="BS35" s="1160"/>
      <c r="BT35" s="1850">
        <v>2015</v>
      </c>
      <c r="BU35" s="1162">
        <v>0.99650000000000005</v>
      </c>
      <c r="BV35" s="1163"/>
      <c r="BW35" s="2139">
        <v>0.54</v>
      </c>
      <c r="BX35" s="1165">
        <v>0.53800000000000003</v>
      </c>
      <c r="BY35" s="1166">
        <v>0.8054</v>
      </c>
      <c r="BZ35" s="1585"/>
      <c r="CA35" s="1561" t="s">
        <v>412</v>
      </c>
      <c r="CB35" s="933" t="s">
        <v>711</v>
      </c>
      <c r="CC35" s="1154">
        <v>39072</v>
      </c>
      <c r="CD35" s="1154">
        <v>40966</v>
      </c>
      <c r="CE35" s="1154">
        <v>42501</v>
      </c>
      <c r="CF35" s="1252">
        <v>40846.333333333336</v>
      </c>
      <c r="CG35" s="1253">
        <v>1.0319</v>
      </c>
      <c r="CH35" s="1171"/>
      <c r="CI35" s="1254">
        <v>-1654.6666666666642</v>
      </c>
      <c r="CJ35" s="1253">
        <v>-3.8899999999999997E-2</v>
      </c>
      <c r="CL35" s="1575" t="s">
        <v>412</v>
      </c>
      <c r="CM35" s="933" t="s">
        <v>711</v>
      </c>
      <c r="CN35" s="1873">
        <v>0.99580000000000002</v>
      </c>
      <c r="CO35" s="1874"/>
      <c r="CP35" s="1875">
        <v>6169</v>
      </c>
      <c r="CQ35" s="1888">
        <v>10182445</v>
      </c>
      <c r="CR35" s="1888">
        <v>0</v>
      </c>
      <c r="CS35" s="1890">
        <v>10182445</v>
      </c>
      <c r="CT35" s="1891">
        <v>1650.58</v>
      </c>
      <c r="CU35" s="1892"/>
      <c r="CV35" s="1893">
        <v>1821.14</v>
      </c>
      <c r="CW35" s="1894">
        <v>7.6799999999998363</v>
      </c>
      <c r="CX35" s="1882">
        <v>0.90600000000000003</v>
      </c>
      <c r="CY35" s="1883"/>
      <c r="CZ35" s="1884">
        <v>0.73599999999999999</v>
      </c>
      <c r="DA35" s="1895">
        <v>1</v>
      </c>
      <c r="DB35" s="1886"/>
      <c r="DC35" s="1882">
        <v>1</v>
      </c>
      <c r="DX35" s="2170" t="s">
        <v>376</v>
      </c>
      <c r="DY35" s="2171" t="s">
        <v>29</v>
      </c>
      <c r="DZ35" s="2170" t="s">
        <v>8</v>
      </c>
      <c r="EA35" s="2172" t="s">
        <v>30</v>
      </c>
      <c r="EB35" s="2162">
        <v>282</v>
      </c>
      <c r="EC35" s="2173"/>
      <c r="ED35" s="2174">
        <v>282</v>
      </c>
      <c r="EE35" s="2174">
        <v>12433</v>
      </c>
      <c r="EF35" s="2173"/>
      <c r="EG35" s="2175">
        <v>2.2681573232526342E-2</v>
      </c>
      <c r="EH35" s="2173"/>
      <c r="EI35" s="2166">
        <v>0</v>
      </c>
      <c r="EJ35" s="2174"/>
      <c r="EK35" s="2174">
        <v>108430</v>
      </c>
      <c r="EL35" s="2176"/>
      <c r="EM35" s="2177"/>
      <c r="EN35" s="2177"/>
      <c r="EO35" s="2178"/>
      <c r="ES35" s="2254" t="s">
        <v>402</v>
      </c>
      <c r="ET35" s="2255" t="s">
        <v>403</v>
      </c>
      <c r="EU35" s="2257">
        <v>1434921</v>
      </c>
    </row>
    <row r="36" spans="1:151" ht="15">
      <c r="A36" s="1220" t="s">
        <v>414</v>
      </c>
      <c r="B36" s="1221" t="s">
        <v>415</v>
      </c>
      <c r="C36" s="1117">
        <v>9652</v>
      </c>
      <c r="D36" s="1118">
        <v>9652</v>
      </c>
      <c r="E36" s="1222"/>
      <c r="F36" s="1222">
        <v>9652</v>
      </c>
      <c r="G36" s="1222"/>
      <c r="H36" s="1223">
        <v>9652</v>
      </c>
      <c r="K36" s="907" t="s">
        <v>414</v>
      </c>
      <c r="L36" s="908" t="s">
        <v>415</v>
      </c>
      <c r="M36" s="886">
        <v>3073966636</v>
      </c>
      <c r="N36" s="887">
        <v>201500000</v>
      </c>
      <c r="O36" s="888">
        <f t="shared" si="0"/>
        <v>2872466636</v>
      </c>
      <c r="P36" s="889">
        <v>2009</v>
      </c>
      <c r="Q36" s="882">
        <v>0.93910000000000005</v>
      </c>
      <c r="R36" s="891">
        <f t="shared" si="1"/>
        <v>3058744155</v>
      </c>
      <c r="S36" s="892">
        <f t="shared" si="2"/>
        <v>201500000</v>
      </c>
      <c r="T36" s="893">
        <v>141488349</v>
      </c>
      <c r="U36" s="893">
        <v>956651517</v>
      </c>
      <c r="V36" s="891">
        <f t="shared" si="3"/>
        <v>4358384021</v>
      </c>
      <c r="X36" s="1561" t="s">
        <v>414</v>
      </c>
      <c r="Y36" s="1562" t="s">
        <v>415</v>
      </c>
      <c r="Z36" s="1807">
        <v>4358384021</v>
      </c>
      <c r="AA36" s="1247">
        <v>29114005.260280002</v>
      </c>
      <c r="AB36" s="1802">
        <v>8515127</v>
      </c>
      <c r="AC36" s="1802">
        <v>359056</v>
      </c>
      <c r="AD36" s="1808">
        <v>37988188.260279998</v>
      </c>
      <c r="AE36" s="1809">
        <v>9652</v>
      </c>
      <c r="AF36" s="1810">
        <v>3936</v>
      </c>
      <c r="AG36" s="1811">
        <v>0.67630000000000001</v>
      </c>
      <c r="AI36" s="1561" t="s">
        <v>414</v>
      </c>
      <c r="AJ36" s="933" t="s">
        <v>415</v>
      </c>
      <c r="AK36" s="1132">
        <v>37988188.260279998</v>
      </c>
      <c r="AL36" s="1133">
        <v>9652</v>
      </c>
      <c r="AM36" s="1242">
        <v>3936</v>
      </c>
      <c r="AN36" s="1236">
        <v>0.67630000000000001</v>
      </c>
      <c r="AO36" s="1234">
        <v>0.24079999999999999</v>
      </c>
      <c r="AP36" s="1235">
        <v>0.80200000000000005</v>
      </c>
      <c r="AQ36" s="1236">
        <v>0.6956</v>
      </c>
      <c r="AR36" s="1237">
        <v>0.6956</v>
      </c>
      <c r="AS36" s="1272">
        <v>1272.1300000000001</v>
      </c>
      <c r="AT36" s="1261">
        <v>556.68999999999983</v>
      </c>
      <c r="AU36" s="1240">
        <v>5373172</v>
      </c>
      <c r="AV36" s="1241">
        <v>1</v>
      </c>
      <c r="AW36" s="1242">
        <v>5373172</v>
      </c>
      <c r="BB36" s="1561" t="s">
        <v>414</v>
      </c>
      <c r="BC36" s="1562" t="s">
        <v>712</v>
      </c>
      <c r="BD36" s="1149">
        <v>4358384021</v>
      </c>
      <c r="BE36" s="1150">
        <v>817.72799999999995</v>
      </c>
      <c r="BF36" s="1245">
        <v>5329870</v>
      </c>
      <c r="BG36" s="1246">
        <v>0.24079999999999999</v>
      </c>
      <c r="BH36" s="1153"/>
      <c r="BI36" s="1154">
        <v>9652</v>
      </c>
      <c r="BJ36" s="1247">
        <v>11.8</v>
      </c>
      <c r="BK36" s="1154">
        <v>59591</v>
      </c>
      <c r="BL36" s="1248">
        <v>73</v>
      </c>
      <c r="BN36" s="933" t="s">
        <v>412</v>
      </c>
      <c r="BO36" s="1579" t="s">
        <v>413</v>
      </c>
      <c r="BP36" s="1853">
        <v>1.025425837320574</v>
      </c>
      <c r="BQ36" s="1848">
        <v>1.0100444444444445</v>
      </c>
      <c r="BR36" s="1848">
        <v>1.0066522135240923</v>
      </c>
      <c r="BS36" s="1160"/>
      <c r="BT36" s="1850">
        <v>2013</v>
      </c>
      <c r="BU36" s="1162">
        <v>1.0108999999999999</v>
      </c>
      <c r="BV36" s="1163"/>
      <c r="BW36" s="2139">
        <v>0.72799999999999998</v>
      </c>
      <c r="BX36" s="1165">
        <v>0.73599999999999999</v>
      </c>
      <c r="BY36" s="1166">
        <v>1.1017999999999999</v>
      </c>
      <c r="BZ36" s="1585"/>
      <c r="CA36" s="1561" t="s">
        <v>414</v>
      </c>
      <c r="CB36" s="933" t="s">
        <v>712</v>
      </c>
      <c r="CC36" s="1154">
        <v>31247</v>
      </c>
      <c r="CD36" s="1154">
        <v>31995</v>
      </c>
      <c r="CE36" s="1154">
        <v>31989</v>
      </c>
      <c r="CF36" s="1252">
        <v>31743.666666666668</v>
      </c>
      <c r="CG36" s="1253">
        <v>0.80200000000000005</v>
      </c>
      <c r="CH36" s="1171"/>
      <c r="CI36" s="1254">
        <v>-245.33333333333212</v>
      </c>
      <c r="CJ36" s="1253">
        <v>-7.7000000000000002E-3</v>
      </c>
      <c r="CL36" s="1575" t="s">
        <v>414</v>
      </c>
      <c r="CM36" s="933" t="s">
        <v>712</v>
      </c>
      <c r="CN36" s="1873">
        <v>0.6956</v>
      </c>
      <c r="CO36" s="1874"/>
      <c r="CP36" s="1875">
        <v>9652</v>
      </c>
      <c r="CQ36" s="1888">
        <v>9553920</v>
      </c>
      <c r="CR36" s="1888">
        <v>0</v>
      </c>
      <c r="CS36" s="1890">
        <v>9553920</v>
      </c>
      <c r="CT36" s="1891">
        <v>989.84</v>
      </c>
      <c r="CU36" s="1892"/>
      <c r="CV36" s="1893">
        <v>1272.1300000000001</v>
      </c>
      <c r="CW36" s="1894">
        <v>556.68999999999983</v>
      </c>
      <c r="CX36" s="1882">
        <v>0.77800000000000002</v>
      </c>
      <c r="CY36" s="1883"/>
      <c r="CZ36" s="1884">
        <v>0.68600000000000005</v>
      </c>
      <c r="DA36" s="1895">
        <v>1</v>
      </c>
      <c r="DB36" s="1886"/>
      <c r="DC36" s="1882">
        <v>1</v>
      </c>
      <c r="DX36" s="2159" t="s">
        <v>378</v>
      </c>
      <c r="DY36" s="2160" t="s">
        <v>378</v>
      </c>
      <c r="DZ36" s="2159" t="s">
        <v>901</v>
      </c>
      <c r="EA36" s="2161" t="s">
        <v>379</v>
      </c>
      <c r="EB36" s="2162">
        <v>33241</v>
      </c>
      <c r="EC36" s="2163"/>
      <c r="ED36" s="2164">
        <v>33241</v>
      </c>
      <c r="EE36" s="2164"/>
      <c r="EF36" s="2163"/>
      <c r="EG36" s="2165">
        <v>0.81655162249134094</v>
      </c>
      <c r="EH36" s="2163"/>
      <c r="EI36" s="2166">
        <v>0</v>
      </c>
      <c r="EJ36" s="2164"/>
      <c r="EK36" s="2164">
        <v>0</v>
      </c>
      <c r="EL36" s="2164">
        <v>0</v>
      </c>
      <c r="EM36" s="2167">
        <v>0</v>
      </c>
      <c r="EN36" s="2167"/>
      <c r="EO36" s="2168"/>
      <c r="ES36" s="2254" t="s">
        <v>404</v>
      </c>
      <c r="ET36" s="2255" t="s">
        <v>667</v>
      </c>
      <c r="EU36" s="2257">
        <v>10562609</v>
      </c>
    </row>
    <row r="37" spans="1:151" ht="15">
      <c r="A37" s="1220" t="s">
        <v>416</v>
      </c>
      <c r="B37" s="1221" t="s">
        <v>417</v>
      </c>
      <c r="C37" s="1117">
        <v>33080</v>
      </c>
      <c r="D37" s="1118">
        <v>41681</v>
      </c>
      <c r="E37" s="1222"/>
      <c r="F37" s="1222">
        <v>41681</v>
      </c>
      <c r="G37" s="1222"/>
      <c r="H37" s="1223">
        <v>41681</v>
      </c>
      <c r="K37" s="907" t="s">
        <v>416</v>
      </c>
      <c r="L37" s="908" t="s">
        <v>417</v>
      </c>
      <c r="M37" s="886">
        <v>28946772285</v>
      </c>
      <c r="N37" s="887">
        <v>77702021</v>
      </c>
      <c r="O37" s="888">
        <f t="shared" si="0"/>
        <v>28869070264</v>
      </c>
      <c r="P37" s="889">
        <v>2016</v>
      </c>
      <c r="Q37" s="882">
        <v>1.0040984848484849</v>
      </c>
      <c r="R37" s="891">
        <f t="shared" si="1"/>
        <v>28751233768</v>
      </c>
      <c r="S37" s="892">
        <f t="shared" si="2"/>
        <v>77702021</v>
      </c>
      <c r="T37" s="893">
        <v>565369921</v>
      </c>
      <c r="U37" s="893">
        <v>5701747013</v>
      </c>
      <c r="V37" s="891">
        <f t="shared" si="3"/>
        <v>35096052723</v>
      </c>
      <c r="X37" s="1561" t="s">
        <v>416</v>
      </c>
      <c r="Y37" s="1562" t="s">
        <v>417</v>
      </c>
      <c r="Z37" s="1807">
        <v>35096052723</v>
      </c>
      <c r="AA37" s="1247">
        <v>234441632.18964002</v>
      </c>
      <c r="AB37" s="1802">
        <v>85727316</v>
      </c>
      <c r="AC37" s="1802">
        <v>831725</v>
      </c>
      <c r="AD37" s="1808">
        <v>321000673.18964005</v>
      </c>
      <c r="AE37" s="1809">
        <v>41681</v>
      </c>
      <c r="AF37" s="1810">
        <v>7701</v>
      </c>
      <c r="AG37" s="1811">
        <v>1.3231999999999999</v>
      </c>
      <c r="AI37" s="1561" t="s">
        <v>416</v>
      </c>
      <c r="AJ37" s="933" t="s">
        <v>417</v>
      </c>
      <c r="AK37" s="1132">
        <v>321000673.18964005</v>
      </c>
      <c r="AL37" s="1133">
        <v>41681</v>
      </c>
      <c r="AM37" s="1242">
        <v>7701</v>
      </c>
      <c r="AN37" s="1236">
        <v>1.3231999999999999</v>
      </c>
      <c r="AO37" s="1234">
        <v>5.4627999999999997</v>
      </c>
      <c r="AP37" s="1235">
        <v>1.0903</v>
      </c>
      <c r="AQ37" s="1236">
        <v>1.6208</v>
      </c>
      <c r="AR37" s="1237" t="s">
        <v>4</v>
      </c>
      <c r="AS37" s="1272" t="s">
        <v>4</v>
      </c>
      <c r="AT37" s="1261" t="s">
        <v>4</v>
      </c>
      <c r="AU37" s="1240">
        <v>0</v>
      </c>
      <c r="AV37" s="1241" t="s">
        <v>4</v>
      </c>
      <c r="AW37" s="1242">
        <v>0</v>
      </c>
      <c r="BB37" s="1561" t="s">
        <v>416</v>
      </c>
      <c r="BC37" s="1562" t="s">
        <v>782</v>
      </c>
      <c r="BD37" s="1149">
        <v>35096052723</v>
      </c>
      <c r="BE37" s="1150">
        <v>290.31700000000001</v>
      </c>
      <c r="BF37" s="1245">
        <v>120888728</v>
      </c>
      <c r="BG37" s="1246">
        <v>5.4627999999999997</v>
      </c>
      <c r="BH37" s="1153"/>
      <c r="BI37" s="1154">
        <v>41681</v>
      </c>
      <c r="BJ37" s="1247">
        <v>143.57</v>
      </c>
      <c r="BK37" s="1154">
        <v>296849</v>
      </c>
      <c r="BL37" s="1248">
        <v>1022</v>
      </c>
      <c r="BN37" s="933" t="s">
        <v>414</v>
      </c>
      <c r="BO37" s="1579" t="s">
        <v>415</v>
      </c>
      <c r="BP37" s="1848">
        <v>0.93213186813186821</v>
      </c>
      <c r="BQ37" s="1848">
        <v>0.99480000000000002</v>
      </c>
      <c r="BR37" s="1848">
        <v>0.90419034090909089</v>
      </c>
      <c r="BS37" s="1160"/>
      <c r="BT37" s="1850">
        <v>2009</v>
      </c>
      <c r="BU37" s="1162">
        <v>0.93910000000000005</v>
      </c>
      <c r="BV37" s="1163"/>
      <c r="BW37" s="2139">
        <v>0.73</v>
      </c>
      <c r="BX37" s="1165">
        <v>0.68600000000000005</v>
      </c>
      <c r="BY37" s="1166">
        <v>1.0268999999999999</v>
      </c>
      <c r="BZ37" s="1585"/>
      <c r="CA37" s="1561" t="s">
        <v>416</v>
      </c>
      <c r="CB37" s="933" t="s">
        <v>782</v>
      </c>
      <c r="CC37" s="1154">
        <v>41440</v>
      </c>
      <c r="CD37" s="1154">
        <v>43230</v>
      </c>
      <c r="CE37" s="1154">
        <v>44797</v>
      </c>
      <c r="CF37" s="1252">
        <v>43155.666666666664</v>
      </c>
      <c r="CG37" s="1253">
        <v>1.0903</v>
      </c>
      <c r="CH37" s="1171"/>
      <c r="CI37" s="1254">
        <v>-1641.3333333333358</v>
      </c>
      <c r="CJ37" s="1253">
        <v>-3.6600000000000001E-2</v>
      </c>
      <c r="CL37" s="1575" t="s">
        <v>416</v>
      </c>
      <c r="CM37" s="933" t="s">
        <v>782</v>
      </c>
      <c r="CN37" s="1873" t="s">
        <v>4</v>
      </c>
      <c r="CO37" s="1874"/>
      <c r="CP37" s="1875">
        <v>41681</v>
      </c>
      <c r="CQ37" s="1888">
        <v>123314356</v>
      </c>
      <c r="CR37" s="1888">
        <v>0</v>
      </c>
      <c r="CS37" s="1890">
        <v>123314356</v>
      </c>
      <c r="CT37" s="1891">
        <v>2958.53</v>
      </c>
      <c r="CU37" s="1892"/>
      <c r="CV37" s="1893" t="s">
        <v>4</v>
      </c>
      <c r="CW37" s="1894" t="s">
        <v>4</v>
      </c>
      <c r="CX37" s="1882" t="s">
        <v>4</v>
      </c>
      <c r="CY37" s="1883"/>
      <c r="CZ37" s="1884">
        <v>0.74299999999999999</v>
      </c>
      <c r="DA37" s="1895">
        <v>1</v>
      </c>
      <c r="DB37" s="1886"/>
      <c r="DC37" s="1882" t="s">
        <v>4</v>
      </c>
      <c r="DX37" s="2193">
        <v>130</v>
      </c>
      <c r="DY37" s="2194" t="s">
        <v>821</v>
      </c>
      <c r="DZ37" s="2159" t="s">
        <v>8</v>
      </c>
      <c r="EA37" s="2195" t="s">
        <v>822</v>
      </c>
      <c r="EB37" s="2162">
        <v>1026</v>
      </c>
      <c r="EC37" s="2163"/>
      <c r="ED37" s="2164">
        <v>1026</v>
      </c>
      <c r="EE37" s="2164"/>
      <c r="EF37" s="2163"/>
      <c r="EG37" s="2165">
        <v>2.5203272003733818E-2</v>
      </c>
      <c r="EH37" s="2163"/>
      <c r="EI37" s="2166">
        <v>0</v>
      </c>
      <c r="EJ37" s="2164"/>
      <c r="EK37" s="2164">
        <v>0</v>
      </c>
      <c r="EL37" s="2164"/>
      <c r="EM37" s="2167"/>
      <c r="EN37" s="2167"/>
      <c r="EO37" s="2168"/>
      <c r="ES37" s="2254" t="s">
        <v>406</v>
      </c>
      <c r="ET37" s="2255" t="s">
        <v>407</v>
      </c>
      <c r="EU37" s="2257">
        <v>0</v>
      </c>
    </row>
    <row r="38" spans="1:151" ht="15">
      <c r="A38" s="1220" t="s">
        <v>418</v>
      </c>
      <c r="B38" s="1221" t="s">
        <v>419</v>
      </c>
      <c r="C38" s="1117">
        <v>5916</v>
      </c>
      <c r="D38" s="1118">
        <v>7006</v>
      </c>
      <c r="E38" s="1222"/>
      <c r="F38" s="1222">
        <v>7006</v>
      </c>
      <c r="G38" s="1222"/>
      <c r="H38" s="1223">
        <v>7006</v>
      </c>
      <c r="K38" s="907" t="s">
        <v>418</v>
      </c>
      <c r="L38" s="908" t="s">
        <v>419</v>
      </c>
      <c r="M38" s="886">
        <v>2291128834</v>
      </c>
      <c r="N38" s="887">
        <v>210025307</v>
      </c>
      <c r="O38" s="888">
        <f t="shared" si="0"/>
        <v>2081103527</v>
      </c>
      <c r="P38" s="889">
        <v>2009</v>
      </c>
      <c r="Q38" s="882">
        <v>1.0156000000000001</v>
      </c>
      <c r="R38" s="891">
        <f t="shared" si="1"/>
        <v>2049136990</v>
      </c>
      <c r="S38" s="892">
        <f t="shared" si="2"/>
        <v>210025307</v>
      </c>
      <c r="T38" s="893">
        <v>168893077</v>
      </c>
      <c r="U38" s="893">
        <v>737623387</v>
      </c>
      <c r="V38" s="891">
        <f t="shared" si="3"/>
        <v>3165678761</v>
      </c>
      <c r="X38" s="1561" t="s">
        <v>418</v>
      </c>
      <c r="Y38" s="1562" t="s">
        <v>419</v>
      </c>
      <c r="Z38" s="1807">
        <v>3165678761</v>
      </c>
      <c r="AA38" s="1247">
        <v>21146734.12348</v>
      </c>
      <c r="AB38" s="1802">
        <v>5441299</v>
      </c>
      <c r="AC38" s="1802">
        <v>259173</v>
      </c>
      <c r="AD38" s="1808">
        <v>26847206.12348</v>
      </c>
      <c r="AE38" s="1809">
        <v>7006</v>
      </c>
      <c r="AF38" s="1810">
        <v>3832</v>
      </c>
      <c r="AG38" s="1811">
        <v>0.65839999999999999</v>
      </c>
      <c r="AI38" s="1561" t="s">
        <v>418</v>
      </c>
      <c r="AJ38" s="933" t="s">
        <v>419</v>
      </c>
      <c r="AK38" s="1132">
        <v>26847206.12348</v>
      </c>
      <c r="AL38" s="1133">
        <v>7006</v>
      </c>
      <c r="AM38" s="1242">
        <v>3832</v>
      </c>
      <c r="AN38" s="1236">
        <v>0.65839999999999999</v>
      </c>
      <c r="AO38" s="1234">
        <v>0.2833</v>
      </c>
      <c r="AP38" s="1235">
        <v>0.78879999999999995</v>
      </c>
      <c r="AQ38" s="1236">
        <v>0.68609999999999993</v>
      </c>
      <c r="AR38" s="1237">
        <v>0.68609999999999993</v>
      </c>
      <c r="AS38" s="1272">
        <v>1254.75</v>
      </c>
      <c r="AT38" s="1261">
        <v>574.06999999999994</v>
      </c>
      <c r="AU38" s="1240">
        <v>4021934</v>
      </c>
      <c r="AV38" s="1241">
        <v>1</v>
      </c>
      <c r="AW38" s="1242">
        <v>4021934</v>
      </c>
      <c r="BB38" s="1561" t="s">
        <v>418</v>
      </c>
      <c r="BC38" s="1562" t="s">
        <v>713</v>
      </c>
      <c r="BD38" s="1149">
        <v>3165678761</v>
      </c>
      <c r="BE38" s="1150">
        <v>505.02600000000001</v>
      </c>
      <c r="BF38" s="1245">
        <v>6268348</v>
      </c>
      <c r="BG38" s="1246">
        <v>0.2833</v>
      </c>
      <c r="BH38" s="1153"/>
      <c r="BI38" s="1154">
        <v>7006</v>
      </c>
      <c r="BJ38" s="1247">
        <v>13.87</v>
      </c>
      <c r="BK38" s="1154">
        <v>54352</v>
      </c>
      <c r="BL38" s="1248">
        <v>108</v>
      </c>
      <c r="BN38" s="933" t="s">
        <v>416</v>
      </c>
      <c r="BO38" s="1579" t="s">
        <v>417</v>
      </c>
      <c r="BP38" s="1848">
        <v>1.0191075949367088</v>
      </c>
      <c r="BQ38" s="1848">
        <v>1.0178995620894589</v>
      </c>
      <c r="BR38" s="1848">
        <v>1.0040984848484849</v>
      </c>
      <c r="BS38" s="1160"/>
      <c r="BT38" s="1850">
        <v>2016</v>
      </c>
      <c r="BU38" s="1162">
        <v>1.0040984848484849</v>
      </c>
      <c r="BV38" s="1163"/>
      <c r="BW38" s="2139">
        <v>0.74039999999999995</v>
      </c>
      <c r="BX38" s="1165">
        <v>0.74299999999999999</v>
      </c>
      <c r="BY38" s="1166">
        <v>1.1123000000000001</v>
      </c>
      <c r="BZ38" s="1585"/>
      <c r="CA38" s="1561" t="s">
        <v>418</v>
      </c>
      <c r="CB38" s="933" t="s">
        <v>713</v>
      </c>
      <c r="CC38" s="1154">
        <v>30013</v>
      </c>
      <c r="CD38" s="1154">
        <v>31308</v>
      </c>
      <c r="CE38" s="1154">
        <v>32352</v>
      </c>
      <c r="CF38" s="1252">
        <v>31224.333333333332</v>
      </c>
      <c r="CG38" s="1253">
        <v>0.78879999999999995</v>
      </c>
      <c r="CH38" s="1171"/>
      <c r="CI38" s="1254">
        <v>-1127.6666666666679</v>
      </c>
      <c r="CJ38" s="1253">
        <v>-3.49E-2</v>
      </c>
      <c r="CL38" s="1575" t="s">
        <v>418</v>
      </c>
      <c r="CM38" s="933" t="s">
        <v>713</v>
      </c>
      <c r="CN38" s="1873">
        <v>0.68609999999999993</v>
      </c>
      <c r="CO38" s="1874"/>
      <c r="CP38" s="1875">
        <v>7006</v>
      </c>
      <c r="CQ38" s="1888">
        <v>6904530</v>
      </c>
      <c r="CR38" s="1888">
        <v>0</v>
      </c>
      <c r="CS38" s="1890">
        <v>6904530</v>
      </c>
      <c r="CT38" s="1891">
        <v>985.52</v>
      </c>
      <c r="CU38" s="1892"/>
      <c r="CV38" s="1893">
        <v>1254.75</v>
      </c>
      <c r="CW38" s="1894">
        <v>574.06999999999994</v>
      </c>
      <c r="CX38" s="1882">
        <v>0.78500000000000003</v>
      </c>
      <c r="CY38" s="1883"/>
      <c r="CZ38" s="1884">
        <v>0.96499999999999997</v>
      </c>
      <c r="DA38" s="1895">
        <v>1</v>
      </c>
      <c r="DB38" s="1886"/>
      <c r="DC38" s="1882">
        <v>1</v>
      </c>
      <c r="DX38" s="2196" t="s">
        <v>378</v>
      </c>
      <c r="DY38" s="2194" t="s">
        <v>1098</v>
      </c>
      <c r="DZ38" s="2159" t="s">
        <v>8</v>
      </c>
      <c r="EA38" s="2195" t="s">
        <v>1099</v>
      </c>
      <c r="EB38" s="2162">
        <v>1141</v>
      </c>
      <c r="EC38" s="2163"/>
      <c r="ED38" s="2164">
        <v>1141</v>
      </c>
      <c r="EE38" s="2164"/>
      <c r="EF38" s="2163"/>
      <c r="EG38" s="2165">
        <v>2.8028200152300474E-2</v>
      </c>
      <c r="EH38" s="2163"/>
      <c r="EI38" s="2166">
        <v>0</v>
      </c>
      <c r="EJ38" s="2164"/>
      <c r="EK38" s="2164">
        <v>0</v>
      </c>
      <c r="EL38" s="2164"/>
      <c r="EM38" s="2167"/>
      <c r="EN38" s="2167"/>
      <c r="EO38" s="2168"/>
      <c r="ES38" s="2254" t="s">
        <v>408</v>
      </c>
      <c r="ET38" s="2255" t="s">
        <v>409</v>
      </c>
      <c r="EU38" s="2257">
        <v>0</v>
      </c>
    </row>
    <row r="39" spans="1:151" ht="15">
      <c r="A39" s="1220" t="s">
        <v>420</v>
      </c>
      <c r="B39" s="1221" t="s">
        <v>421</v>
      </c>
      <c r="C39" s="1117">
        <v>54480</v>
      </c>
      <c r="D39" s="1118">
        <v>57917</v>
      </c>
      <c r="E39" s="1222"/>
      <c r="F39" s="1222">
        <v>57917</v>
      </c>
      <c r="G39" s="1222"/>
      <c r="H39" s="1223">
        <v>57917</v>
      </c>
      <c r="K39" s="907" t="s">
        <v>420</v>
      </c>
      <c r="L39" s="908" t="s">
        <v>421</v>
      </c>
      <c r="M39" s="886">
        <v>26706113594</v>
      </c>
      <c r="N39" s="887">
        <v>112430700</v>
      </c>
      <c r="O39" s="888">
        <f t="shared" si="0"/>
        <v>26593682894</v>
      </c>
      <c r="P39" s="889">
        <v>2013</v>
      </c>
      <c r="Q39" s="882">
        <v>0.98119999999999996</v>
      </c>
      <c r="R39" s="891">
        <f t="shared" si="1"/>
        <v>27103223496</v>
      </c>
      <c r="S39" s="892">
        <f t="shared" si="2"/>
        <v>112430700</v>
      </c>
      <c r="T39" s="893">
        <v>675048940</v>
      </c>
      <c r="U39" s="893">
        <v>6225542299</v>
      </c>
      <c r="V39" s="891">
        <f t="shared" si="3"/>
        <v>34116245435</v>
      </c>
      <c r="X39" s="1561" t="s">
        <v>420</v>
      </c>
      <c r="Y39" s="1562" t="s">
        <v>421</v>
      </c>
      <c r="Z39" s="1807">
        <v>34116245435</v>
      </c>
      <c r="AA39" s="1247">
        <v>227896519.50580001</v>
      </c>
      <c r="AB39" s="1802">
        <v>60993790</v>
      </c>
      <c r="AC39" s="1802">
        <v>1470543</v>
      </c>
      <c r="AD39" s="1808">
        <v>290360852.50580001</v>
      </c>
      <c r="AE39" s="1809">
        <v>57917</v>
      </c>
      <c r="AF39" s="1810">
        <v>5013</v>
      </c>
      <c r="AG39" s="1811">
        <v>0.86129999999999995</v>
      </c>
      <c r="AI39" s="1561" t="s">
        <v>420</v>
      </c>
      <c r="AJ39" s="933" t="s">
        <v>421</v>
      </c>
      <c r="AK39" s="1132">
        <v>290360852.50580001</v>
      </c>
      <c r="AL39" s="1133">
        <v>57917</v>
      </c>
      <c r="AM39" s="1242">
        <v>5013</v>
      </c>
      <c r="AN39" s="1236">
        <v>0.86129999999999995</v>
      </c>
      <c r="AO39" s="1234">
        <v>3.7639</v>
      </c>
      <c r="AP39" s="1235">
        <v>1.0691999999999999</v>
      </c>
      <c r="AQ39" s="1236">
        <v>1.2555000000000001</v>
      </c>
      <c r="AR39" s="1237" t="s">
        <v>4</v>
      </c>
      <c r="AS39" s="1272" t="s">
        <v>4</v>
      </c>
      <c r="AT39" s="1261" t="s">
        <v>4</v>
      </c>
      <c r="AU39" s="1240">
        <v>0</v>
      </c>
      <c r="AV39" s="1241" t="s">
        <v>4</v>
      </c>
      <c r="AW39" s="1242">
        <v>0</v>
      </c>
      <c r="BB39" s="1561" t="s">
        <v>420</v>
      </c>
      <c r="BC39" s="1562" t="s">
        <v>714</v>
      </c>
      <c r="BD39" s="1149">
        <v>34116245435</v>
      </c>
      <c r="BE39" s="1150">
        <v>409.59500000000003</v>
      </c>
      <c r="BF39" s="1245">
        <v>83292632</v>
      </c>
      <c r="BG39" s="1246">
        <v>3.7639</v>
      </c>
      <c r="BH39" s="1153"/>
      <c r="BI39" s="1154">
        <v>57917</v>
      </c>
      <c r="BJ39" s="1247">
        <v>141.4</v>
      </c>
      <c r="BK39" s="1154">
        <v>365861</v>
      </c>
      <c r="BL39" s="1248">
        <v>893</v>
      </c>
      <c r="BN39" s="933" t="s">
        <v>418</v>
      </c>
      <c r="BO39" s="1579" t="s">
        <v>419</v>
      </c>
      <c r="BP39" s="1848">
        <v>1.0375000000000001</v>
      </c>
      <c r="BQ39" s="1848">
        <v>1.0278787878787878</v>
      </c>
      <c r="BR39" s="1848">
        <v>1.0002111111111112</v>
      </c>
      <c r="BS39" s="1160"/>
      <c r="BT39" s="1850">
        <v>2009</v>
      </c>
      <c r="BU39" s="1162">
        <v>1.0156000000000001</v>
      </c>
      <c r="BV39" s="1163"/>
      <c r="BW39" s="2139">
        <v>0.95</v>
      </c>
      <c r="BX39" s="1165">
        <v>0.96499999999999997</v>
      </c>
      <c r="BY39" s="1166">
        <v>1.4446000000000001</v>
      </c>
      <c r="BZ39" s="1585"/>
      <c r="CA39" s="1561" t="s">
        <v>420</v>
      </c>
      <c r="CB39" s="933" t="s">
        <v>714</v>
      </c>
      <c r="CC39" s="1154">
        <v>39914</v>
      </c>
      <c r="CD39" s="1154">
        <v>42682</v>
      </c>
      <c r="CE39" s="1154">
        <v>44365</v>
      </c>
      <c r="CF39" s="1252">
        <v>42320.333333333336</v>
      </c>
      <c r="CG39" s="1253">
        <v>1.0691999999999999</v>
      </c>
      <c r="CH39" s="1171"/>
      <c r="CI39" s="1254">
        <v>-2044.6666666666642</v>
      </c>
      <c r="CJ39" s="1253">
        <v>-4.6100000000000002E-2</v>
      </c>
      <c r="CL39" s="1575" t="s">
        <v>420</v>
      </c>
      <c r="CM39" s="933" t="s">
        <v>714</v>
      </c>
      <c r="CN39" s="1873" t="s">
        <v>4</v>
      </c>
      <c r="CO39" s="1874"/>
      <c r="CP39" s="1875">
        <v>57917</v>
      </c>
      <c r="CQ39" s="1888">
        <v>110371376</v>
      </c>
      <c r="CR39" s="1888">
        <v>0</v>
      </c>
      <c r="CS39" s="1890">
        <v>110371376</v>
      </c>
      <c r="CT39" s="1891">
        <v>1905.68</v>
      </c>
      <c r="CU39" s="1892"/>
      <c r="CV39" s="1893" t="s">
        <v>4</v>
      </c>
      <c r="CW39" s="1894" t="s">
        <v>4</v>
      </c>
      <c r="CX39" s="1882" t="s">
        <v>4</v>
      </c>
      <c r="CY39" s="1883"/>
      <c r="CZ39" s="1884">
        <v>0.71699999999999997</v>
      </c>
      <c r="DA39" s="1895">
        <v>1</v>
      </c>
      <c r="DB39" s="1886"/>
      <c r="DC39" s="1882" t="s">
        <v>4</v>
      </c>
      <c r="DX39" s="2196" t="s">
        <v>378</v>
      </c>
      <c r="DY39" s="2194" t="s">
        <v>1178</v>
      </c>
      <c r="DZ39" s="2159" t="s">
        <v>8</v>
      </c>
      <c r="EA39" s="2195" t="s">
        <v>1179</v>
      </c>
      <c r="EB39" s="2162">
        <v>511</v>
      </c>
      <c r="EC39" s="2163"/>
      <c r="ED39" s="2164">
        <v>511</v>
      </c>
      <c r="EE39" s="2164"/>
      <c r="EF39" s="2163"/>
      <c r="EG39" s="2165">
        <v>1.2552506816674445E-2</v>
      </c>
      <c r="EH39" s="2163"/>
      <c r="EI39" s="2166">
        <v>0</v>
      </c>
      <c r="EJ39" s="2164"/>
      <c r="EK39" s="2164">
        <v>0</v>
      </c>
      <c r="EL39" s="2164"/>
      <c r="EM39" s="2167"/>
      <c r="EN39" s="2167"/>
      <c r="EO39" s="2168"/>
      <c r="ES39" s="2254" t="s">
        <v>410</v>
      </c>
      <c r="ET39" s="2255" t="s">
        <v>411</v>
      </c>
      <c r="EU39" s="2257">
        <v>3992667</v>
      </c>
    </row>
    <row r="40" spans="1:151" ht="15">
      <c r="A40" s="1220" t="s">
        <v>422</v>
      </c>
      <c r="B40" s="1221" t="s">
        <v>423</v>
      </c>
      <c r="C40" s="1117">
        <v>8198</v>
      </c>
      <c r="D40" s="1118">
        <v>8785</v>
      </c>
      <c r="E40" s="1222"/>
      <c r="F40" s="1222">
        <v>8785</v>
      </c>
      <c r="G40" s="1222"/>
      <c r="H40" s="1223">
        <v>8785</v>
      </c>
      <c r="K40" s="907" t="s">
        <v>422</v>
      </c>
      <c r="L40" s="908" t="s">
        <v>423</v>
      </c>
      <c r="M40" s="886">
        <v>3561198260</v>
      </c>
      <c r="N40" s="887">
        <v>120041218</v>
      </c>
      <c r="O40" s="888">
        <f t="shared" si="0"/>
        <v>3441157042</v>
      </c>
      <c r="P40" s="889">
        <v>2012</v>
      </c>
      <c r="Q40" s="882">
        <v>0.93989999999999996</v>
      </c>
      <c r="R40" s="891">
        <f t="shared" si="1"/>
        <v>3661194853</v>
      </c>
      <c r="S40" s="892">
        <f t="shared" si="2"/>
        <v>120041218</v>
      </c>
      <c r="T40" s="893">
        <v>149238439</v>
      </c>
      <c r="U40" s="893">
        <v>962024464</v>
      </c>
      <c r="V40" s="891">
        <f t="shared" si="3"/>
        <v>4892498974</v>
      </c>
      <c r="X40" s="1561" t="s">
        <v>422</v>
      </c>
      <c r="Y40" s="1562" t="s">
        <v>423</v>
      </c>
      <c r="Z40" s="1807">
        <v>4892498974</v>
      </c>
      <c r="AA40" s="1247">
        <v>32681893.14632</v>
      </c>
      <c r="AB40" s="1802">
        <v>9543439</v>
      </c>
      <c r="AC40" s="1802">
        <v>175592</v>
      </c>
      <c r="AD40" s="1808">
        <v>42400924.14632</v>
      </c>
      <c r="AE40" s="1809">
        <v>8785</v>
      </c>
      <c r="AF40" s="1810">
        <v>4827</v>
      </c>
      <c r="AG40" s="1811">
        <v>0.82940000000000003</v>
      </c>
      <c r="AI40" s="1561" t="s">
        <v>422</v>
      </c>
      <c r="AJ40" s="933" t="s">
        <v>423</v>
      </c>
      <c r="AK40" s="1132">
        <v>42400924.14632</v>
      </c>
      <c r="AL40" s="1133">
        <v>8785</v>
      </c>
      <c r="AM40" s="1242">
        <v>4827</v>
      </c>
      <c r="AN40" s="1236">
        <v>0.82940000000000003</v>
      </c>
      <c r="AO40" s="1234">
        <v>0.44929999999999998</v>
      </c>
      <c r="AP40" s="1235">
        <v>0.78669999999999995</v>
      </c>
      <c r="AQ40" s="1236">
        <v>0.77010000000000012</v>
      </c>
      <c r="AR40" s="1237">
        <v>0.77010000000000012</v>
      </c>
      <c r="AS40" s="1272">
        <v>1408.37</v>
      </c>
      <c r="AT40" s="1261">
        <v>420.45000000000005</v>
      </c>
      <c r="AU40" s="1240">
        <v>3693653</v>
      </c>
      <c r="AV40" s="1241">
        <v>1</v>
      </c>
      <c r="AW40" s="1242">
        <v>3693653</v>
      </c>
      <c r="BB40" s="1561" t="s">
        <v>422</v>
      </c>
      <c r="BC40" s="1562" t="s">
        <v>715</v>
      </c>
      <c r="BD40" s="1149">
        <v>4892498974</v>
      </c>
      <c r="BE40" s="1150">
        <v>492.02300000000002</v>
      </c>
      <c r="BF40" s="1245">
        <v>9943639</v>
      </c>
      <c r="BG40" s="1246">
        <v>0.44929999999999998</v>
      </c>
      <c r="BH40" s="1153"/>
      <c r="BI40" s="1154">
        <v>8785</v>
      </c>
      <c r="BJ40" s="1247">
        <v>17.850000000000001</v>
      </c>
      <c r="BK40" s="1154">
        <v>64165</v>
      </c>
      <c r="BL40" s="1248">
        <v>130</v>
      </c>
      <c r="BN40" s="933" t="s">
        <v>420</v>
      </c>
      <c r="BO40" s="1579" t="s">
        <v>421</v>
      </c>
      <c r="BP40" s="1853">
        <v>0.99378498359390077</v>
      </c>
      <c r="BQ40" s="1848">
        <v>0.9821428571428571</v>
      </c>
      <c r="BR40" s="1848">
        <v>0.97643835616438357</v>
      </c>
      <c r="BS40" s="1160"/>
      <c r="BT40" s="1850">
        <v>2013</v>
      </c>
      <c r="BU40" s="1162">
        <v>0.98119999999999996</v>
      </c>
      <c r="BV40" s="1163"/>
      <c r="BW40" s="2139">
        <v>0.73099999999999998</v>
      </c>
      <c r="BX40" s="1165">
        <v>0.71699999999999997</v>
      </c>
      <c r="BY40" s="1166">
        <v>1.0733999999999999</v>
      </c>
      <c r="BZ40" s="1585"/>
      <c r="CA40" s="1561" t="s">
        <v>422</v>
      </c>
      <c r="CB40" s="933" t="s">
        <v>715</v>
      </c>
      <c r="CC40" s="1154">
        <v>29985</v>
      </c>
      <c r="CD40" s="1154">
        <v>31140</v>
      </c>
      <c r="CE40" s="1154">
        <v>32297</v>
      </c>
      <c r="CF40" s="1252">
        <v>31140.666666666668</v>
      </c>
      <c r="CG40" s="1253">
        <v>0.78669999999999995</v>
      </c>
      <c r="CH40" s="1171"/>
      <c r="CI40" s="1254">
        <v>-1156.3333333333321</v>
      </c>
      <c r="CJ40" s="1253">
        <v>-3.5799999999999998E-2</v>
      </c>
      <c r="CL40" s="1575" t="s">
        <v>422</v>
      </c>
      <c r="CM40" s="933" t="s">
        <v>715</v>
      </c>
      <c r="CN40" s="1873">
        <v>0.77010000000000012</v>
      </c>
      <c r="CO40" s="1874"/>
      <c r="CP40" s="1875">
        <v>8785</v>
      </c>
      <c r="CQ40" s="1888">
        <v>14472841</v>
      </c>
      <c r="CR40" s="1888">
        <v>0</v>
      </c>
      <c r="CS40" s="1890">
        <v>14472841</v>
      </c>
      <c r="CT40" s="1891">
        <v>1647.45</v>
      </c>
      <c r="CU40" s="1892"/>
      <c r="CV40" s="1893">
        <v>1408.37</v>
      </c>
      <c r="CW40" s="1894">
        <v>420.45000000000005</v>
      </c>
      <c r="CX40" s="1882">
        <v>1</v>
      </c>
      <c r="CY40" s="1883"/>
      <c r="CZ40" s="1884">
        <v>0.86899999999999999</v>
      </c>
      <c r="DA40" s="1895">
        <v>1</v>
      </c>
      <c r="DB40" s="1886"/>
      <c r="DC40" s="1882">
        <v>1</v>
      </c>
      <c r="DX40" s="2196" t="s">
        <v>378</v>
      </c>
      <c r="DY40" s="2194" t="s">
        <v>1314</v>
      </c>
      <c r="DZ40" s="2159" t="s">
        <v>8</v>
      </c>
      <c r="EA40" s="2195" t="s">
        <v>1315</v>
      </c>
      <c r="EB40" s="2162">
        <v>620</v>
      </c>
      <c r="EC40" s="2163"/>
      <c r="ED40" s="2164">
        <v>620</v>
      </c>
      <c r="EE40" s="2164"/>
      <c r="EF40" s="2163"/>
      <c r="EG40" s="2165">
        <v>5.3402239448751075E-2</v>
      </c>
      <c r="EH40" s="2163"/>
      <c r="EI40" s="2166">
        <v>0</v>
      </c>
      <c r="EJ40" s="2164"/>
      <c r="EK40" s="2164">
        <v>0</v>
      </c>
      <c r="EL40" s="2164"/>
      <c r="EM40" s="2167"/>
      <c r="EN40" s="2167"/>
      <c r="EO40" s="2168"/>
      <c r="ES40" s="2254" t="s">
        <v>58</v>
      </c>
      <c r="ET40" s="2255" t="s">
        <v>59</v>
      </c>
      <c r="EU40" s="2257">
        <v>645183</v>
      </c>
    </row>
    <row r="41" spans="1:151" ht="15">
      <c r="A41" s="1220" t="s">
        <v>424</v>
      </c>
      <c r="B41" s="1221" t="s">
        <v>668</v>
      </c>
      <c r="C41" s="1117">
        <v>31804</v>
      </c>
      <c r="D41" s="1118">
        <v>34744</v>
      </c>
      <c r="E41" s="1222"/>
      <c r="F41" s="1222">
        <v>34744</v>
      </c>
      <c r="G41" s="1222"/>
      <c r="H41" s="1223">
        <v>34744</v>
      </c>
      <c r="K41" s="907" t="s">
        <v>424</v>
      </c>
      <c r="L41" s="908" t="s">
        <v>425</v>
      </c>
      <c r="M41" s="886">
        <v>12019805328</v>
      </c>
      <c r="N41" s="887">
        <v>104292147</v>
      </c>
      <c r="O41" s="888">
        <f t="shared" si="0"/>
        <v>11915513181</v>
      </c>
      <c r="P41" s="889">
        <v>2015</v>
      </c>
      <c r="Q41" s="882">
        <v>0.98409999999999997</v>
      </c>
      <c r="R41" s="891">
        <f t="shared" si="1"/>
        <v>12108030872</v>
      </c>
      <c r="S41" s="892">
        <f t="shared" si="2"/>
        <v>104292147</v>
      </c>
      <c r="T41" s="893">
        <v>729542084</v>
      </c>
      <c r="U41" s="893">
        <v>3099984696</v>
      </c>
      <c r="V41" s="891">
        <f t="shared" si="3"/>
        <v>16041849799</v>
      </c>
      <c r="X41" s="1561" t="s">
        <v>424</v>
      </c>
      <c r="Y41" s="1562" t="s">
        <v>668</v>
      </c>
      <c r="Z41" s="1807">
        <v>16041849799</v>
      </c>
      <c r="AA41" s="1247">
        <v>107159556.65732001</v>
      </c>
      <c r="AB41" s="1802">
        <v>32115448</v>
      </c>
      <c r="AC41" s="1802">
        <v>472343</v>
      </c>
      <c r="AD41" s="1808">
        <v>139747347.65732002</v>
      </c>
      <c r="AE41" s="1809">
        <v>34744</v>
      </c>
      <c r="AF41" s="1810">
        <v>4022</v>
      </c>
      <c r="AG41" s="1811">
        <v>0.69110000000000005</v>
      </c>
      <c r="AI41" s="1561" t="s">
        <v>424</v>
      </c>
      <c r="AJ41" s="933" t="s">
        <v>668</v>
      </c>
      <c r="AK41" s="1132">
        <v>139747347.65732002</v>
      </c>
      <c r="AL41" s="1133">
        <v>34744</v>
      </c>
      <c r="AM41" s="1242">
        <v>4022</v>
      </c>
      <c r="AN41" s="1236">
        <v>0.69110000000000005</v>
      </c>
      <c r="AO41" s="1234">
        <v>2.0350000000000001</v>
      </c>
      <c r="AP41" s="1235">
        <v>0.90669999999999995</v>
      </c>
      <c r="AQ41" s="1236">
        <v>0.93330000000000002</v>
      </c>
      <c r="AR41" s="1237">
        <v>0.93330000000000002</v>
      </c>
      <c r="AS41" s="1272">
        <v>1706.84</v>
      </c>
      <c r="AT41" s="1261">
        <v>121.98000000000002</v>
      </c>
      <c r="AU41" s="1240">
        <v>4238073</v>
      </c>
      <c r="AV41" s="1241">
        <v>1</v>
      </c>
      <c r="AW41" s="1242">
        <v>4238073</v>
      </c>
      <c r="BB41" s="1561" t="s">
        <v>424</v>
      </c>
      <c r="BC41" s="1562" t="s">
        <v>716</v>
      </c>
      <c r="BD41" s="1149">
        <v>16041849799</v>
      </c>
      <c r="BE41" s="1150">
        <v>356.21499999999997</v>
      </c>
      <c r="BF41" s="1245">
        <v>45034178</v>
      </c>
      <c r="BG41" s="1246">
        <v>2.0350000000000001</v>
      </c>
      <c r="BH41" s="1153"/>
      <c r="BI41" s="1154">
        <v>34744</v>
      </c>
      <c r="BJ41" s="1247">
        <v>97.54</v>
      </c>
      <c r="BK41" s="1154">
        <v>212459</v>
      </c>
      <c r="BL41" s="1248">
        <v>596</v>
      </c>
      <c r="BN41" s="933" t="s">
        <v>422</v>
      </c>
      <c r="BO41" s="1579" t="s">
        <v>423</v>
      </c>
      <c r="BP41" s="1848">
        <v>0.95960000000000001</v>
      </c>
      <c r="BQ41" s="1848">
        <v>0.94970370370370372</v>
      </c>
      <c r="BR41" s="1848">
        <v>0.92685714285714282</v>
      </c>
      <c r="BS41" s="1160"/>
      <c r="BT41" s="1850">
        <v>2012</v>
      </c>
      <c r="BU41" s="1162">
        <v>0.93989999999999996</v>
      </c>
      <c r="BV41" s="1163"/>
      <c r="BW41" s="2139">
        <v>0.92500000000000004</v>
      </c>
      <c r="BX41" s="1165">
        <v>0.86899999999999999</v>
      </c>
      <c r="BY41" s="1166">
        <v>1.3008999999999999</v>
      </c>
      <c r="BZ41" s="1585"/>
      <c r="CA41" s="1561" t="s">
        <v>424</v>
      </c>
      <c r="CB41" s="933" t="s">
        <v>716</v>
      </c>
      <c r="CC41" s="1154">
        <v>34560</v>
      </c>
      <c r="CD41" s="1154">
        <v>35693</v>
      </c>
      <c r="CE41" s="1154">
        <v>37422</v>
      </c>
      <c r="CF41" s="1252">
        <v>35891.666666666664</v>
      </c>
      <c r="CG41" s="1253">
        <v>0.90669999999999995</v>
      </c>
      <c r="CH41" s="1171"/>
      <c r="CI41" s="1254">
        <v>-1530.3333333333358</v>
      </c>
      <c r="CJ41" s="1253">
        <v>-4.0899999999999999E-2</v>
      </c>
      <c r="CL41" s="1575" t="s">
        <v>424</v>
      </c>
      <c r="CM41" s="933" t="s">
        <v>716</v>
      </c>
      <c r="CN41" s="1873">
        <v>0.93330000000000002</v>
      </c>
      <c r="CO41" s="1874"/>
      <c r="CP41" s="1875">
        <v>34744</v>
      </c>
      <c r="CQ41" s="1888">
        <v>43816704</v>
      </c>
      <c r="CR41" s="1888">
        <v>0</v>
      </c>
      <c r="CS41" s="1890">
        <v>43816704</v>
      </c>
      <c r="CT41" s="1891">
        <v>1261.1300000000001</v>
      </c>
      <c r="CU41" s="1892"/>
      <c r="CV41" s="1893">
        <v>1706.84</v>
      </c>
      <c r="CW41" s="1894">
        <v>121.98000000000002</v>
      </c>
      <c r="CX41" s="1882">
        <v>0.73899999999999999</v>
      </c>
      <c r="CY41" s="1883"/>
      <c r="CZ41" s="1884">
        <v>0.85599999999999998</v>
      </c>
      <c r="DA41" s="1895">
        <v>1</v>
      </c>
      <c r="DB41" s="1886"/>
      <c r="DC41" s="1882">
        <v>1</v>
      </c>
      <c r="DX41" s="2170" t="s">
        <v>378</v>
      </c>
      <c r="DY41" s="2171" t="s">
        <v>795</v>
      </c>
      <c r="DZ41" s="2170" t="s">
        <v>901</v>
      </c>
      <c r="EA41" s="2172" t="s">
        <v>796</v>
      </c>
      <c r="EB41" s="2162">
        <v>5451</v>
      </c>
      <c r="EC41" s="2197">
        <v>-1281</v>
      </c>
      <c r="ED41" s="2174">
        <v>4170</v>
      </c>
      <c r="EE41" s="2174">
        <v>40709</v>
      </c>
      <c r="EF41" s="2173"/>
      <c r="EG41" s="2175">
        <v>0.10243435112628657</v>
      </c>
      <c r="EH41" s="2173"/>
      <c r="EI41" s="2166">
        <v>0</v>
      </c>
      <c r="EJ41" s="2174"/>
      <c r="EK41" s="2174">
        <v>0</v>
      </c>
      <c r="EL41" s="2176"/>
      <c r="EM41" s="2177"/>
      <c r="EN41" s="2177"/>
      <c r="EO41" s="2178"/>
      <c r="ES41" s="2254" t="s">
        <v>60</v>
      </c>
      <c r="ET41" s="2255" t="s">
        <v>61</v>
      </c>
      <c r="EU41" s="2257">
        <v>478153</v>
      </c>
    </row>
    <row r="42" spans="1:151" ht="15">
      <c r="A42" s="1220" t="s">
        <v>426</v>
      </c>
      <c r="B42" s="1221" t="s">
        <v>85</v>
      </c>
      <c r="C42" s="1117">
        <v>1671</v>
      </c>
      <c r="D42" s="1118">
        <v>1671</v>
      </c>
      <c r="E42" s="1222"/>
      <c r="F42" s="1222">
        <v>1671</v>
      </c>
      <c r="G42" s="1222"/>
      <c r="H42" s="1223">
        <v>1671</v>
      </c>
      <c r="K42" s="907" t="s">
        <v>426</v>
      </c>
      <c r="L42" s="908" t="s">
        <v>427</v>
      </c>
      <c r="M42" s="886">
        <v>796405068</v>
      </c>
      <c r="N42" s="887">
        <v>117028945</v>
      </c>
      <c r="O42" s="888">
        <f t="shared" si="0"/>
        <v>679376123</v>
      </c>
      <c r="P42" s="889">
        <v>2009</v>
      </c>
      <c r="Q42" s="882">
        <v>1.2399</v>
      </c>
      <c r="R42" s="891">
        <f t="shared" si="1"/>
        <v>547928158</v>
      </c>
      <c r="S42" s="892">
        <f t="shared" si="2"/>
        <v>117028945</v>
      </c>
      <c r="T42" s="893">
        <v>30025870</v>
      </c>
      <c r="U42" s="893">
        <v>157840008</v>
      </c>
      <c r="V42" s="891">
        <f t="shared" si="3"/>
        <v>852822981</v>
      </c>
      <c r="X42" s="1561" t="s">
        <v>426</v>
      </c>
      <c r="Y42" s="1562" t="s">
        <v>427</v>
      </c>
      <c r="Z42" s="1807">
        <v>852822981</v>
      </c>
      <c r="AA42" s="1247">
        <v>5696857.5130799999</v>
      </c>
      <c r="AB42" s="1802">
        <v>1415846</v>
      </c>
      <c r="AC42" s="1802">
        <v>55505</v>
      </c>
      <c r="AD42" s="1808">
        <v>7168208.5130799999</v>
      </c>
      <c r="AE42" s="1809">
        <v>1671</v>
      </c>
      <c r="AF42" s="1810">
        <v>4290</v>
      </c>
      <c r="AG42" s="1811">
        <v>0.73709999999999998</v>
      </c>
      <c r="AI42" s="1561" t="s">
        <v>426</v>
      </c>
      <c r="AJ42" s="933" t="s">
        <v>85</v>
      </c>
      <c r="AK42" s="1132">
        <v>7168208.5130799999</v>
      </c>
      <c r="AL42" s="1133">
        <v>1671</v>
      </c>
      <c r="AM42" s="1242">
        <v>4290</v>
      </c>
      <c r="AN42" s="1236">
        <v>0.73709999999999998</v>
      </c>
      <c r="AO42" s="1234">
        <v>0.11310000000000001</v>
      </c>
      <c r="AP42" s="1235">
        <v>0.82350000000000001</v>
      </c>
      <c r="AQ42" s="1236">
        <v>0.71789999999999998</v>
      </c>
      <c r="AR42" s="1237">
        <v>0.71789999999999998</v>
      </c>
      <c r="AS42" s="1272">
        <v>1312.91</v>
      </c>
      <c r="AT42" s="1261">
        <v>515.90999999999985</v>
      </c>
      <c r="AU42" s="1240">
        <v>862086</v>
      </c>
      <c r="AV42" s="1241">
        <v>1</v>
      </c>
      <c r="AW42" s="1242">
        <v>862086</v>
      </c>
      <c r="BB42" s="1561" t="s">
        <v>426</v>
      </c>
      <c r="BC42" s="1562" t="s">
        <v>783</v>
      </c>
      <c r="BD42" s="1149">
        <v>852822981</v>
      </c>
      <c r="BE42" s="1150">
        <v>340.60700000000003</v>
      </c>
      <c r="BF42" s="1245">
        <v>2503833</v>
      </c>
      <c r="BG42" s="1246">
        <v>0.11310000000000001</v>
      </c>
      <c r="BH42" s="1153"/>
      <c r="BI42" s="1154">
        <v>1671</v>
      </c>
      <c r="BJ42" s="1247">
        <v>4.91</v>
      </c>
      <c r="BK42" s="1154">
        <v>11741</v>
      </c>
      <c r="BL42" s="1248">
        <v>34</v>
      </c>
      <c r="BN42" s="933" t="s">
        <v>424</v>
      </c>
      <c r="BO42" s="1579" t="s">
        <v>668</v>
      </c>
      <c r="BP42" s="1848">
        <v>1.0840878378378378</v>
      </c>
      <c r="BQ42" s="1848">
        <v>0.99544761904761903</v>
      </c>
      <c r="BR42" s="1853">
        <v>0.97839160839160844</v>
      </c>
      <c r="BS42" s="1160"/>
      <c r="BT42" s="1850">
        <v>2015</v>
      </c>
      <c r="BU42" s="1162">
        <v>0.98409999999999997</v>
      </c>
      <c r="BV42" s="1163"/>
      <c r="BW42" s="2139">
        <v>0.87</v>
      </c>
      <c r="BX42" s="1165">
        <v>0.85599999999999998</v>
      </c>
      <c r="BY42" s="1166">
        <v>1.2814000000000001</v>
      </c>
      <c r="BZ42" s="1585"/>
      <c r="CA42" s="1561" t="s">
        <v>426</v>
      </c>
      <c r="CB42" s="933" t="s">
        <v>1350</v>
      </c>
      <c r="CC42" s="1154">
        <v>31918</v>
      </c>
      <c r="CD42" s="1154">
        <v>32300</v>
      </c>
      <c r="CE42" s="1154">
        <v>33571</v>
      </c>
      <c r="CF42" s="1252">
        <v>32596.333333333332</v>
      </c>
      <c r="CG42" s="1253">
        <v>0.82350000000000001</v>
      </c>
      <c r="CH42" s="1171"/>
      <c r="CI42" s="1254">
        <v>-974.66666666666788</v>
      </c>
      <c r="CJ42" s="1253">
        <v>-2.9000000000000001E-2</v>
      </c>
      <c r="CL42" s="1575" t="s">
        <v>426</v>
      </c>
      <c r="CM42" s="933" t="s">
        <v>783</v>
      </c>
      <c r="CN42" s="1873">
        <v>0.71789999999999998</v>
      </c>
      <c r="CO42" s="1874"/>
      <c r="CP42" s="1875">
        <v>1671</v>
      </c>
      <c r="CQ42" s="1888">
        <v>2708000</v>
      </c>
      <c r="CR42" s="1888">
        <v>0</v>
      </c>
      <c r="CS42" s="1890">
        <v>2708000</v>
      </c>
      <c r="CT42" s="1891">
        <v>1620.59</v>
      </c>
      <c r="CU42" s="1892"/>
      <c r="CV42" s="1893">
        <v>1312.91</v>
      </c>
      <c r="CW42" s="1894">
        <v>515.90999999999985</v>
      </c>
      <c r="CX42" s="1882">
        <v>1</v>
      </c>
      <c r="CY42" s="1883"/>
      <c r="CZ42" s="1884">
        <v>0.84299999999999997</v>
      </c>
      <c r="DA42" s="1895">
        <v>1</v>
      </c>
      <c r="DB42" s="1886"/>
      <c r="DC42" s="1882">
        <v>1</v>
      </c>
      <c r="DX42" s="2179" t="s">
        <v>380</v>
      </c>
      <c r="DY42" s="2180" t="s">
        <v>380</v>
      </c>
      <c r="DZ42" s="2179" t="s">
        <v>901</v>
      </c>
      <c r="EA42" s="2181" t="s">
        <v>381</v>
      </c>
      <c r="EB42" s="2162">
        <v>11610</v>
      </c>
      <c r="EC42" s="2182"/>
      <c r="ED42" s="2183">
        <v>11610</v>
      </c>
      <c r="EE42" s="2183">
        <v>11610</v>
      </c>
      <c r="EF42" s="2182"/>
      <c r="EG42" s="2184"/>
      <c r="EH42" s="2182"/>
      <c r="EI42" s="2166">
        <v>4288165</v>
      </c>
      <c r="EJ42" s="2183"/>
      <c r="EK42" s="2183">
        <v>4288165</v>
      </c>
      <c r="EL42" s="2183">
        <v>4288165</v>
      </c>
      <c r="EM42" s="2186">
        <v>0</v>
      </c>
      <c r="EN42" s="2186"/>
      <c r="EO42" s="2187"/>
      <c r="ES42" s="2254" t="s">
        <v>412</v>
      </c>
      <c r="ET42" s="2255" t="s">
        <v>413</v>
      </c>
      <c r="EU42" s="2257">
        <v>47378</v>
      </c>
    </row>
    <row r="43" spans="1:151" ht="15">
      <c r="A43" s="1220" t="s">
        <v>428</v>
      </c>
      <c r="B43" s="1221" t="s">
        <v>429</v>
      </c>
      <c r="C43" s="1117">
        <v>1152</v>
      </c>
      <c r="D43" s="1118">
        <v>1152</v>
      </c>
      <c r="E43" s="1222"/>
      <c r="F43" s="1222">
        <v>1152</v>
      </c>
      <c r="G43" s="1222"/>
      <c r="H43" s="1223">
        <v>1152</v>
      </c>
      <c r="K43" s="907" t="s">
        <v>428</v>
      </c>
      <c r="L43" s="908" t="s">
        <v>429</v>
      </c>
      <c r="M43" s="886">
        <v>991618440</v>
      </c>
      <c r="N43" s="887">
        <v>22614780</v>
      </c>
      <c r="O43" s="888">
        <f t="shared" si="0"/>
        <v>969003660</v>
      </c>
      <c r="P43" s="889">
        <v>2015</v>
      </c>
      <c r="Q43" s="882">
        <v>0.99619999999999997</v>
      </c>
      <c r="R43" s="891">
        <f t="shared" si="1"/>
        <v>972699920</v>
      </c>
      <c r="S43" s="892">
        <f t="shared" si="2"/>
        <v>22614780</v>
      </c>
      <c r="T43" s="893">
        <v>33189630</v>
      </c>
      <c r="U43" s="893">
        <v>104831694</v>
      </c>
      <c r="V43" s="891">
        <f t="shared" si="3"/>
        <v>1133336024</v>
      </c>
      <c r="X43" s="1561" t="s">
        <v>428</v>
      </c>
      <c r="Y43" s="1562" t="s">
        <v>429</v>
      </c>
      <c r="Z43" s="1807">
        <v>1133336024</v>
      </c>
      <c r="AA43" s="1247">
        <v>7570684.6403200002</v>
      </c>
      <c r="AB43" s="1802">
        <v>1461988</v>
      </c>
      <c r="AC43" s="1802">
        <v>23932</v>
      </c>
      <c r="AD43" s="1808">
        <v>9056604.6403199993</v>
      </c>
      <c r="AE43" s="1809">
        <v>1152</v>
      </c>
      <c r="AF43" s="1810">
        <v>7862</v>
      </c>
      <c r="AG43" s="1811">
        <v>1.3509</v>
      </c>
      <c r="AI43" s="1561" t="s">
        <v>428</v>
      </c>
      <c r="AJ43" s="933" t="s">
        <v>429</v>
      </c>
      <c r="AK43" s="1132">
        <v>9056604.6403199993</v>
      </c>
      <c r="AL43" s="1133">
        <v>1152</v>
      </c>
      <c r="AM43" s="1242">
        <v>7862</v>
      </c>
      <c r="AN43" s="1236">
        <v>1.3509</v>
      </c>
      <c r="AO43" s="1234">
        <v>0.17530000000000001</v>
      </c>
      <c r="AP43" s="1235">
        <v>0.71409999999999996</v>
      </c>
      <c r="AQ43" s="1236">
        <v>0.91499999999999992</v>
      </c>
      <c r="AR43" s="1237">
        <v>0.91499999999999992</v>
      </c>
      <c r="AS43" s="1272">
        <v>1673.37</v>
      </c>
      <c r="AT43" s="1261">
        <v>155.45000000000005</v>
      </c>
      <c r="AU43" s="1240">
        <v>179078</v>
      </c>
      <c r="AV43" s="1241">
        <v>0.379</v>
      </c>
      <c r="AW43" s="1242">
        <v>67871</v>
      </c>
      <c r="BB43" s="1561" t="s">
        <v>428</v>
      </c>
      <c r="BC43" s="1562" t="s">
        <v>717</v>
      </c>
      <c r="BD43" s="1149">
        <v>1133336024</v>
      </c>
      <c r="BE43" s="1150">
        <v>292.06700000000001</v>
      </c>
      <c r="BF43" s="1245">
        <v>3880397</v>
      </c>
      <c r="BG43" s="1246">
        <v>0.17530000000000001</v>
      </c>
      <c r="BH43" s="1153"/>
      <c r="BI43" s="1154">
        <v>1152</v>
      </c>
      <c r="BJ43" s="1247">
        <v>3.94</v>
      </c>
      <c r="BK43" s="1154">
        <v>8754</v>
      </c>
      <c r="BL43" s="1248">
        <v>30</v>
      </c>
      <c r="BN43" s="933" t="s">
        <v>426</v>
      </c>
      <c r="BO43" s="1579" t="s">
        <v>85</v>
      </c>
      <c r="BP43" s="1848">
        <v>1.3467129032258063</v>
      </c>
      <c r="BQ43" s="1848">
        <v>1.3067857142857142</v>
      </c>
      <c r="BR43" s="1848">
        <v>1.1596263888888889</v>
      </c>
      <c r="BS43" s="1160"/>
      <c r="BT43" s="1850">
        <v>2009</v>
      </c>
      <c r="BU43" s="1162">
        <v>1.2399</v>
      </c>
      <c r="BV43" s="1163"/>
      <c r="BW43" s="2139">
        <v>0.68</v>
      </c>
      <c r="BX43" s="1165">
        <v>0.84299999999999997</v>
      </c>
      <c r="BY43" s="1166">
        <v>1.262</v>
      </c>
      <c r="BZ43" s="1585"/>
      <c r="CA43" s="1561" t="s">
        <v>428</v>
      </c>
      <c r="CB43" s="933" t="s">
        <v>717</v>
      </c>
      <c r="CC43" s="1154">
        <v>26738</v>
      </c>
      <c r="CD43" s="1154">
        <v>28357</v>
      </c>
      <c r="CE43" s="1154">
        <v>29704</v>
      </c>
      <c r="CF43" s="1252">
        <v>28266.333333333332</v>
      </c>
      <c r="CG43" s="1253">
        <v>0.71409999999999996</v>
      </c>
      <c r="CH43" s="1171"/>
      <c r="CI43" s="1254">
        <v>-1437.6666666666679</v>
      </c>
      <c r="CJ43" s="1253">
        <v>-4.8399999999999999E-2</v>
      </c>
      <c r="CL43" s="1575" t="s">
        <v>428</v>
      </c>
      <c r="CM43" s="933" t="s">
        <v>717</v>
      </c>
      <c r="CN43" s="1873">
        <v>0.91499999999999992</v>
      </c>
      <c r="CO43" s="1874"/>
      <c r="CP43" s="1875">
        <v>1152</v>
      </c>
      <c r="CQ43" s="1888">
        <v>731078</v>
      </c>
      <c r="CR43" s="1888">
        <v>0</v>
      </c>
      <c r="CS43" s="1890">
        <v>731078</v>
      </c>
      <c r="CT43" s="1891">
        <v>634.62</v>
      </c>
      <c r="CU43" s="1892"/>
      <c r="CV43" s="1893">
        <v>1673.37</v>
      </c>
      <c r="CW43" s="1894">
        <v>155.45000000000005</v>
      </c>
      <c r="CX43" s="1882">
        <v>0.379</v>
      </c>
      <c r="CY43" s="1883"/>
      <c r="CZ43" s="1884">
        <v>0.58299999999999996</v>
      </c>
      <c r="DA43" s="1895" t="s">
        <v>4</v>
      </c>
      <c r="DB43" s="1886"/>
      <c r="DC43" s="1882">
        <v>0.379</v>
      </c>
      <c r="DX43" s="2179" t="s">
        <v>382</v>
      </c>
      <c r="DY43" s="2180" t="s">
        <v>382</v>
      </c>
      <c r="DZ43" s="2179" t="s">
        <v>901</v>
      </c>
      <c r="EA43" s="2181" t="s">
        <v>383</v>
      </c>
      <c r="EB43" s="2162">
        <v>1853</v>
      </c>
      <c r="EC43" s="2182"/>
      <c r="ED43" s="2183">
        <v>1853</v>
      </c>
      <c r="EE43" s="2183">
        <v>1853</v>
      </c>
      <c r="EF43" s="2182"/>
      <c r="EG43" s="2184"/>
      <c r="EH43" s="2182"/>
      <c r="EI43" s="2166">
        <v>333236</v>
      </c>
      <c r="EJ43" s="2183"/>
      <c r="EK43" s="2183">
        <v>333236</v>
      </c>
      <c r="EL43" s="2183">
        <v>333236</v>
      </c>
      <c r="EM43" s="2186">
        <v>0</v>
      </c>
      <c r="EN43" s="2186"/>
      <c r="EO43" s="2187"/>
      <c r="ES43" s="2254" t="s">
        <v>414</v>
      </c>
      <c r="ET43" s="2255" t="s">
        <v>415</v>
      </c>
      <c r="EU43" s="2257">
        <v>5373172</v>
      </c>
    </row>
    <row r="44" spans="1:151" ht="15">
      <c r="A44" s="1220" t="s">
        <v>430</v>
      </c>
      <c r="B44" s="1221" t="s">
        <v>431</v>
      </c>
      <c r="C44" s="1117">
        <v>7511</v>
      </c>
      <c r="D44" s="1118">
        <v>9114</v>
      </c>
      <c r="E44" s="1222"/>
      <c r="F44" s="1222">
        <v>9114</v>
      </c>
      <c r="G44" s="1222"/>
      <c r="H44" s="1223">
        <v>9114</v>
      </c>
      <c r="K44" s="907" t="s">
        <v>430</v>
      </c>
      <c r="L44" s="908" t="s">
        <v>431</v>
      </c>
      <c r="M44" s="886">
        <v>3054821013</v>
      </c>
      <c r="N44" s="887">
        <v>228125752</v>
      </c>
      <c r="O44" s="888">
        <f t="shared" si="0"/>
        <v>2826695261</v>
      </c>
      <c r="P44" s="889">
        <v>2010</v>
      </c>
      <c r="Q44" s="882">
        <v>1.0029999999999999</v>
      </c>
      <c r="R44" s="891">
        <f t="shared" si="1"/>
        <v>2818240539</v>
      </c>
      <c r="S44" s="892">
        <f t="shared" si="2"/>
        <v>228125752</v>
      </c>
      <c r="T44" s="893">
        <v>145470709</v>
      </c>
      <c r="U44" s="893">
        <v>944147132</v>
      </c>
      <c r="V44" s="891">
        <f t="shared" si="3"/>
        <v>4135984132</v>
      </c>
      <c r="X44" s="1561" t="s">
        <v>430</v>
      </c>
      <c r="Y44" s="1562" t="s">
        <v>431</v>
      </c>
      <c r="Z44" s="1807">
        <v>4135984132</v>
      </c>
      <c r="AA44" s="1247">
        <v>27628374.001760002</v>
      </c>
      <c r="AB44" s="1802">
        <v>6229791</v>
      </c>
      <c r="AC44" s="1802">
        <v>157319</v>
      </c>
      <c r="AD44" s="1808">
        <v>34015484.001760006</v>
      </c>
      <c r="AE44" s="1809">
        <v>9114</v>
      </c>
      <c r="AF44" s="1810">
        <v>3732</v>
      </c>
      <c r="AG44" s="1811">
        <v>0.64119999999999999</v>
      </c>
      <c r="AI44" s="1561" t="s">
        <v>430</v>
      </c>
      <c r="AJ44" s="933" t="s">
        <v>431</v>
      </c>
      <c r="AK44" s="1132">
        <v>34015484.001760006</v>
      </c>
      <c r="AL44" s="1133">
        <v>9114</v>
      </c>
      <c r="AM44" s="1242">
        <v>3732</v>
      </c>
      <c r="AN44" s="1236">
        <v>0.64119999999999999</v>
      </c>
      <c r="AO44" s="1234">
        <v>0.35189999999999999</v>
      </c>
      <c r="AP44" s="1235">
        <v>0.84319999999999995</v>
      </c>
      <c r="AQ44" s="1236">
        <v>0.71329999999999993</v>
      </c>
      <c r="AR44" s="1237">
        <v>0.71329999999999993</v>
      </c>
      <c r="AS44" s="1272">
        <v>1304.5</v>
      </c>
      <c r="AT44" s="1261">
        <v>524.31999999999994</v>
      </c>
      <c r="AU44" s="1240">
        <v>4778652</v>
      </c>
      <c r="AV44" s="1241">
        <v>1</v>
      </c>
      <c r="AW44" s="1242">
        <v>4778652</v>
      </c>
      <c r="BB44" s="1561" t="s">
        <v>430</v>
      </c>
      <c r="BC44" s="1562" t="s">
        <v>718</v>
      </c>
      <c r="BD44" s="1149">
        <v>4135984132</v>
      </c>
      <c r="BE44" s="1150">
        <v>531.11699999999996</v>
      </c>
      <c r="BF44" s="1245">
        <v>7787331</v>
      </c>
      <c r="BG44" s="1246">
        <v>0.35189999999999999</v>
      </c>
      <c r="BH44" s="1153"/>
      <c r="BI44" s="1154">
        <v>9114</v>
      </c>
      <c r="BJ44" s="1247">
        <v>17.16</v>
      </c>
      <c r="BK44" s="1154">
        <v>58507</v>
      </c>
      <c r="BL44" s="1248">
        <v>110</v>
      </c>
      <c r="BN44" s="933" t="s">
        <v>428</v>
      </c>
      <c r="BO44" s="1579" t="s">
        <v>429</v>
      </c>
      <c r="BP44" s="1848">
        <v>1.0002926945752775</v>
      </c>
      <c r="BQ44" s="1848">
        <v>0.9964924924924925</v>
      </c>
      <c r="BR44" s="1853">
        <v>0.9961044176706827</v>
      </c>
      <c r="BS44" s="1160"/>
      <c r="BT44" s="1850">
        <v>2015</v>
      </c>
      <c r="BU44" s="1162">
        <v>0.99619999999999997</v>
      </c>
      <c r="BV44" s="1163"/>
      <c r="BW44" s="2139">
        <v>0.58499999999999996</v>
      </c>
      <c r="BX44" s="1165">
        <v>0.58299999999999996</v>
      </c>
      <c r="BY44" s="1166">
        <v>0.87280000000000002</v>
      </c>
      <c r="BZ44" s="1585"/>
      <c r="CA44" s="1561" t="s">
        <v>430</v>
      </c>
      <c r="CB44" s="933" t="s">
        <v>718</v>
      </c>
      <c r="CC44" s="1154">
        <v>32510</v>
      </c>
      <c r="CD44" s="1154">
        <v>33264</v>
      </c>
      <c r="CE44" s="1154">
        <v>34354</v>
      </c>
      <c r="CF44" s="1252">
        <v>33376</v>
      </c>
      <c r="CG44" s="1253">
        <v>0.84319999999999995</v>
      </c>
      <c r="CH44" s="1171"/>
      <c r="CI44" s="1254">
        <v>-978</v>
      </c>
      <c r="CJ44" s="1253">
        <v>-2.8500000000000001E-2</v>
      </c>
      <c r="CL44" s="1575" t="s">
        <v>430</v>
      </c>
      <c r="CM44" s="933" t="s">
        <v>718</v>
      </c>
      <c r="CN44" s="1873">
        <v>0.71329999999999993</v>
      </c>
      <c r="CO44" s="1874"/>
      <c r="CP44" s="1875">
        <v>9114</v>
      </c>
      <c r="CQ44" s="1888">
        <v>12385287</v>
      </c>
      <c r="CR44" s="1888">
        <v>0</v>
      </c>
      <c r="CS44" s="1890">
        <v>12385287</v>
      </c>
      <c r="CT44" s="1891">
        <v>1358.93</v>
      </c>
      <c r="CU44" s="1892"/>
      <c r="CV44" s="1893">
        <v>1304.5</v>
      </c>
      <c r="CW44" s="1894">
        <v>524.31999999999994</v>
      </c>
      <c r="CX44" s="1882">
        <v>1</v>
      </c>
      <c r="CY44" s="1883"/>
      <c r="CZ44" s="1884">
        <v>0.88300000000000001</v>
      </c>
      <c r="DA44" s="1895">
        <v>1</v>
      </c>
      <c r="DB44" s="1886"/>
      <c r="DC44" s="1882">
        <v>1</v>
      </c>
      <c r="DX44" s="2159" t="s">
        <v>384</v>
      </c>
      <c r="DY44" s="2160" t="s">
        <v>384</v>
      </c>
      <c r="DZ44" s="2159" t="s">
        <v>901</v>
      </c>
      <c r="EA44" s="2161" t="s">
        <v>665</v>
      </c>
      <c r="EB44" s="2162">
        <v>8313</v>
      </c>
      <c r="EC44" s="2163"/>
      <c r="ED44" s="2164">
        <v>8313</v>
      </c>
      <c r="EE44" s="2164"/>
      <c r="EF44" s="2163"/>
      <c r="EG44" s="2165">
        <v>0.97536078845476948</v>
      </c>
      <c r="EH44" s="2163"/>
      <c r="EI44" s="2166">
        <v>0</v>
      </c>
      <c r="EJ44" s="2164"/>
      <c r="EK44" s="2164">
        <v>0</v>
      </c>
      <c r="EL44" s="2164">
        <v>0</v>
      </c>
      <c r="EM44" s="2167">
        <v>0</v>
      </c>
      <c r="EN44" s="2167"/>
      <c r="EO44" s="2168"/>
      <c r="ES44" s="2254" t="s">
        <v>416</v>
      </c>
      <c r="ET44" s="2255" t="s">
        <v>202</v>
      </c>
      <c r="EU44" s="2257">
        <v>0</v>
      </c>
    </row>
    <row r="45" spans="1:151" ht="15">
      <c r="A45" s="1220" t="s">
        <v>432</v>
      </c>
      <c r="B45" s="1221" t="s">
        <v>455</v>
      </c>
      <c r="C45" s="1117">
        <v>3063</v>
      </c>
      <c r="D45" s="1118">
        <v>3063</v>
      </c>
      <c r="E45" s="1222"/>
      <c r="F45" s="1222">
        <v>3063</v>
      </c>
      <c r="G45" s="1222"/>
      <c r="H45" s="1223">
        <v>3063</v>
      </c>
      <c r="K45" s="907" t="s">
        <v>432</v>
      </c>
      <c r="L45" s="908" t="s">
        <v>455</v>
      </c>
      <c r="M45" s="886">
        <v>796267317</v>
      </c>
      <c r="N45" s="887">
        <v>185094071</v>
      </c>
      <c r="O45" s="888">
        <f t="shared" si="0"/>
        <v>611173246</v>
      </c>
      <c r="P45" s="889">
        <v>2013</v>
      </c>
      <c r="Q45" s="882">
        <v>1.0068999999999999</v>
      </c>
      <c r="R45" s="891">
        <f t="shared" si="1"/>
        <v>606985049</v>
      </c>
      <c r="S45" s="892">
        <f t="shared" si="2"/>
        <v>185094071</v>
      </c>
      <c r="T45" s="893">
        <v>44070315</v>
      </c>
      <c r="U45" s="893">
        <v>267211177</v>
      </c>
      <c r="V45" s="891">
        <f t="shared" si="3"/>
        <v>1103360612</v>
      </c>
      <c r="X45" s="1561" t="s">
        <v>432</v>
      </c>
      <c r="Y45" s="1562" t="s">
        <v>455</v>
      </c>
      <c r="Z45" s="1807">
        <v>1103360612</v>
      </c>
      <c r="AA45" s="1247">
        <v>7370448.8881600006</v>
      </c>
      <c r="AB45" s="1802">
        <v>2520225</v>
      </c>
      <c r="AC45" s="1802">
        <v>86506</v>
      </c>
      <c r="AD45" s="1808">
        <v>9977179.8881600015</v>
      </c>
      <c r="AE45" s="1809">
        <v>3063</v>
      </c>
      <c r="AF45" s="1810">
        <v>3257</v>
      </c>
      <c r="AG45" s="1811">
        <v>0.55959999999999999</v>
      </c>
      <c r="AI45" s="1561" t="s">
        <v>432</v>
      </c>
      <c r="AJ45" s="933" t="s">
        <v>455</v>
      </c>
      <c r="AK45" s="1132">
        <v>9977179.8881600015</v>
      </c>
      <c r="AL45" s="1133">
        <v>3063</v>
      </c>
      <c r="AM45" s="1242">
        <v>3257</v>
      </c>
      <c r="AN45" s="1236">
        <v>0.55959999999999999</v>
      </c>
      <c r="AO45" s="1234">
        <v>0.18790000000000001</v>
      </c>
      <c r="AP45" s="1235">
        <v>0.74199999999999999</v>
      </c>
      <c r="AQ45" s="1236">
        <v>0.61360000000000003</v>
      </c>
      <c r="AR45" s="1237">
        <v>0.61360000000000003</v>
      </c>
      <c r="AS45" s="1272">
        <v>1122.1600000000001</v>
      </c>
      <c r="AT45" s="1261">
        <v>706.65999999999985</v>
      </c>
      <c r="AU45" s="1240">
        <v>2164500</v>
      </c>
      <c r="AV45" s="1241">
        <v>1</v>
      </c>
      <c r="AW45" s="1242">
        <v>2164500</v>
      </c>
      <c r="BB45" s="1561" t="s">
        <v>432</v>
      </c>
      <c r="BC45" s="1562" t="s">
        <v>719</v>
      </c>
      <c r="BD45" s="1149">
        <v>1103360612</v>
      </c>
      <c r="BE45" s="1150">
        <v>265.399</v>
      </c>
      <c r="BF45" s="1245">
        <v>4157365</v>
      </c>
      <c r="BG45" s="1246">
        <v>0.18790000000000001</v>
      </c>
      <c r="BH45" s="1153"/>
      <c r="BI45" s="1154">
        <v>3063</v>
      </c>
      <c r="BJ45" s="1247">
        <v>11.54</v>
      </c>
      <c r="BK45" s="1154">
        <v>21154</v>
      </c>
      <c r="BL45" s="1248">
        <v>80</v>
      </c>
      <c r="BN45" s="933" t="s">
        <v>430</v>
      </c>
      <c r="BO45" s="1579" t="s">
        <v>431</v>
      </c>
      <c r="BP45" s="1848">
        <v>1.0335799999999999</v>
      </c>
      <c r="BQ45" s="1848">
        <v>1.0101526315789473</v>
      </c>
      <c r="BR45" s="1848">
        <v>0.98798399999999997</v>
      </c>
      <c r="BS45" s="1160"/>
      <c r="BT45" s="1850">
        <v>2010</v>
      </c>
      <c r="BU45" s="1162">
        <v>1.0029999999999999</v>
      </c>
      <c r="BV45" s="1163"/>
      <c r="BW45" s="2139">
        <v>0.88</v>
      </c>
      <c r="BX45" s="1165">
        <v>0.88300000000000001</v>
      </c>
      <c r="BY45" s="1166">
        <v>1.3219000000000001</v>
      </c>
      <c r="BZ45" s="1585"/>
      <c r="CA45" s="1561" t="s">
        <v>432</v>
      </c>
      <c r="CB45" s="933" t="s">
        <v>719</v>
      </c>
      <c r="CC45" s="1154">
        <v>28495</v>
      </c>
      <c r="CD45" s="1154">
        <v>30182</v>
      </c>
      <c r="CE45" s="1154">
        <v>29431</v>
      </c>
      <c r="CF45" s="1252">
        <v>29369.333333333332</v>
      </c>
      <c r="CG45" s="1253">
        <v>0.74199999999999999</v>
      </c>
      <c r="CH45" s="1171"/>
      <c r="CI45" s="1254">
        <v>-61.666666666667879</v>
      </c>
      <c r="CJ45" s="1253">
        <v>-2.0999999999999999E-3</v>
      </c>
      <c r="CL45" s="1575" t="s">
        <v>432</v>
      </c>
      <c r="CM45" s="933" t="s">
        <v>719</v>
      </c>
      <c r="CN45" s="1873">
        <v>0.61360000000000003</v>
      </c>
      <c r="CO45" s="1874"/>
      <c r="CP45" s="1875">
        <v>3063</v>
      </c>
      <c r="CQ45" s="1888">
        <v>2317000</v>
      </c>
      <c r="CR45" s="1888">
        <v>0</v>
      </c>
      <c r="CS45" s="1890">
        <v>2317000</v>
      </c>
      <c r="CT45" s="1891">
        <v>756.45</v>
      </c>
      <c r="CU45" s="1892"/>
      <c r="CV45" s="1893">
        <v>1122.1600000000001</v>
      </c>
      <c r="CW45" s="1894">
        <v>706.65999999999985</v>
      </c>
      <c r="CX45" s="1882">
        <v>0.67400000000000004</v>
      </c>
      <c r="CY45" s="1883"/>
      <c r="CZ45" s="1884">
        <v>0.79100000000000004</v>
      </c>
      <c r="DA45" s="1895">
        <v>1</v>
      </c>
      <c r="DB45" s="1886"/>
      <c r="DC45" s="1882">
        <v>1</v>
      </c>
      <c r="DX45" s="2170" t="s">
        <v>384</v>
      </c>
      <c r="DY45" s="2171" t="s">
        <v>33</v>
      </c>
      <c r="DZ45" s="2170" t="s">
        <v>8</v>
      </c>
      <c r="EA45" s="2172" t="s">
        <v>35</v>
      </c>
      <c r="EB45" s="2162">
        <v>210</v>
      </c>
      <c r="EC45" s="2173"/>
      <c r="ED45" s="2174">
        <v>210</v>
      </c>
      <c r="EE45" s="2174">
        <v>8523</v>
      </c>
      <c r="EF45" s="2173"/>
      <c r="EG45" s="2175">
        <v>2.4639211545230553E-2</v>
      </c>
      <c r="EH45" s="2173"/>
      <c r="EI45" s="2166">
        <v>0</v>
      </c>
      <c r="EJ45" s="2174"/>
      <c r="EK45" s="2174">
        <v>0</v>
      </c>
      <c r="EL45" s="2176"/>
      <c r="EM45" s="2177"/>
      <c r="EN45" s="2177"/>
      <c r="EO45" s="2178"/>
      <c r="ES45" s="2254" t="s">
        <v>418</v>
      </c>
      <c r="ET45" s="2255" t="s">
        <v>419</v>
      </c>
      <c r="EU45" s="2257">
        <v>3396198</v>
      </c>
    </row>
    <row r="46" spans="1:151" ht="15">
      <c r="A46" s="1220" t="s">
        <v>456</v>
      </c>
      <c r="B46" s="1221" t="s">
        <v>457</v>
      </c>
      <c r="C46" s="1117">
        <v>72259</v>
      </c>
      <c r="D46" s="1118">
        <v>80211</v>
      </c>
      <c r="E46" s="1222"/>
      <c r="F46" s="1222">
        <v>80211</v>
      </c>
      <c r="G46" s="1222"/>
      <c r="H46" s="1223">
        <v>80211</v>
      </c>
      <c r="K46" s="907" t="s">
        <v>456</v>
      </c>
      <c r="L46" s="908" t="s">
        <v>457</v>
      </c>
      <c r="M46" s="886">
        <v>38135896291</v>
      </c>
      <c r="N46" s="887">
        <v>68437345</v>
      </c>
      <c r="O46" s="888">
        <f t="shared" si="0"/>
        <v>38067458946</v>
      </c>
      <c r="P46" s="889">
        <v>2012</v>
      </c>
      <c r="Q46" s="882">
        <v>0.97050000000000003</v>
      </c>
      <c r="R46" s="891">
        <f t="shared" si="1"/>
        <v>39224584179</v>
      </c>
      <c r="S46" s="892">
        <f t="shared" si="2"/>
        <v>68437345</v>
      </c>
      <c r="T46" s="893">
        <v>1256425347</v>
      </c>
      <c r="U46" s="893">
        <v>8713063528</v>
      </c>
      <c r="V46" s="891">
        <f t="shared" si="3"/>
        <v>49262510399</v>
      </c>
      <c r="X46" s="1561" t="s">
        <v>456</v>
      </c>
      <c r="Y46" s="1562" t="s">
        <v>457</v>
      </c>
      <c r="Z46" s="1807">
        <v>49262510399</v>
      </c>
      <c r="AA46" s="1247">
        <v>329073569.46531999</v>
      </c>
      <c r="AB46" s="1802">
        <v>79215990</v>
      </c>
      <c r="AC46" s="1802">
        <v>1693051</v>
      </c>
      <c r="AD46" s="1808">
        <v>409982610.46531999</v>
      </c>
      <c r="AE46" s="1809">
        <v>80211</v>
      </c>
      <c r="AF46" s="1810">
        <v>5111</v>
      </c>
      <c r="AG46" s="1811">
        <v>0.87819999999999998</v>
      </c>
      <c r="AI46" s="1561" t="s">
        <v>456</v>
      </c>
      <c r="AJ46" s="933" t="s">
        <v>457</v>
      </c>
      <c r="AK46" s="1132">
        <v>409982610.46531999</v>
      </c>
      <c r="AL46" s="1133">
        <v>80211</v>
      </c>
      <c r="AM46" s="1242">
        <v>5111</v>
      </c>
      <c r="AN46" s="1236">
        <v>0.87819999999999998</v>
      </c>
      <c r="AO46" s="1234">
        <v>3.4278</v>
      </c>
      <c r="AP46" s="1235">
        <v>1.0283</v>
      </c>
      <c r="AQ46" s="1236">
        <v>1.2082999999999999</v>
      </c>
      <c r="AR46" s="1237" t="s">
        <v>4</v>
      </c>
      <c r="AS46" s="1272" t="s">
        <v>4</v>
      </c>
      <c r="AT46" s="1261" t="s">
        <v>4</v>
      </c>
      <c r="AU46" s="1240">
        <v>0</v>
      </c>
      <c r="AV46" s="1241" t="s">
        <v>4</v>
      </c>
      <c r="AW46" s="1242">
        <v>0</v>
      </c>
      <c r="BB46" s="1561" t="s">
        <v>456</v>
      </c>
      <c r="BC46" s="1562" t="s">
        <v>720</v>
      </c>
      <c r="BD46" s="1149">
        <v>49262510399</v>
      </c>
      <c r="BE46" s="1150">
        <v>649.423</v>
      </c>
      <c r="BF46" s="1245">
        <v>75855814</v>
      </c>
      <c r="BG46" s="1246">
        <v>3.4278</v>
      </c>
      <c r="BH46" s="1153"/>
      <c r="BI46" s="1154">
        <v>80211</v>
      </c>
      <c r="BJ46" s="1247">
        <v>123.51</v>
      </c>
      <c r="BK46" s="1154">
        <v>516499</v>
      </c>
      <c r="BL46" s="1248">
        <v>795</v>
      </c>
      <c r="BN46" s="933" t="s">
        <v>432</v>
      </c>
      <c r="BO46" s="1579" t="s">
        <v>455</v>
      </c>
      <c r="BP46" s="1853">
        <v>1.04010989010989</v>
      </c>
      <c r="BQ46" s="1848">
        <v>1.04010989010989</v>
      </c>
      <c r="BR46" s="1848">
        <v>0.97373015873015878</v>
      </c>
      <c r="BS46" s="1160"/>
      <c r="BT46" s="1850">
        <v>2013</v>
      </c>
      <c r="BU46" s="1162">
        <v>1.0068999999999999</v>
      </c>
      <c r="BV46" s="1163"/>
      <c r="BW46" s="2139">
        <v>0.78600000000000003</v>
      </c>
      <c r="BX46" s="1165">
        <v>0.79100000000000004</v>
      </c>
      <c r="BY46" s="1166">
        <v>1.1840999999999999</v>
      </c>
      <c r="BZ46" s="1585"/>
      <c r="CA46" s="1561" t="s">
        <v>456</v>
      </c>
      <c r="CB46" s="933" t="s">
        <v>720</v>
      </c>
      <c r="CC46" s="1154">
        <v>38734</v>
      </c>
      <c r="CD46" s="1154">
        <v>40580</v>
      </c>
      <c r="CE46" s="1154">
        <v>42792</v>
      </c>
      <c r="CF46" s="1252">
        <v>40702</v>
      </c>
      <c r="CG46" s="1253">
        <v>1.0283</v>
      </c>
      <c r="CH46" s="1171"/>
      <c r="CI46" s="1254">
        <v>-2090</v>
      </c>
      <c r="CJ46" s="1253">
        <v>-4.8800000000000003E-2</v>
      </c>
      <c r="CL46" s="1575" t="s">
        <v>456</v>
      </c>
      <c r="CM46" s="933" t="s">
        <v>720</v>
      </c>
      <c r="CN46" s="1873" t="s">
        <v>4</v>
      </c>
      <c r="CO46" s="1874"/>
      <c r="CP46" s="1875">
        <v>80211</v>
      </c>
      <c r="CQ46" s="1888">
        <v>183360398</v>
      </c>
      <c r="CR46" s="1888">
        <v>0</v>
      </c>
      <c r="CS46" s="1890">
        <v>183360398</v>
      </c>
      <c r="CT46" s="1891">
        <v>2285.98</v>
      </c>
      <c r="CU46" s="1892"/>
      <c r="CV46" s="1893" t="s">
        <v>4</v>
      </c>
      <c r="CW46" s="1894" t="s">
        <v>4</v>
      </c>
      <c r="CX46" s="1882" t="s">
        <v>4</v>
      </c>
      <c r="CY46" s="1883"/>
      <c r="CZ46" s="1884">
        <v>0.73299999999999998</v>
      </c>
      <c r="DA46" s="1895">
        <v>1</v>
      </c>
      <c r="DB46" s="1886"/>
      <c r="DC46" s="1882" t="s">
        <v>4</v>
      </c>
      <c r="DX46" s="2179" t="s">
        <v>386</v>
      </c>
      <c r="DY46" s="2180" t="s">
        <v>386</v>
      </c>
      <c r="DZ46" s="2179" t="s">
        <v>901</v>
      </c>
      <c r="EA46" s="2181" t="s">
        <v>387</v>
      </c>
      <c r="EB46" s="2162">
        <v>2612</v>
      </c>
      <c r="EC46" s="2182"/>
      <c r="ED46" s="2183">
        <v>2612</v>
      </c>
      <c r="EE46" s="2183">
        <v>2612</v>
      </c>
      <c r="EF46" s="2182"/>
      <c r="EG46" s="2184"/>
      <c r="EH46" s="2182"/>
      <c r="EI46" s="2166">
        <v>1174643</v>
      </c>
      <c r="EJ46" s="2183"/>
      <c r="EK46" s="2183">
        <v>1174643</v>
      </c>
      <c r="EL46" s="2183">
        <v>1174643</v>
      </c>
      <c r="EM46" s="2186">
        <v>0</v>
      </c>
      <c r="EN46" s="2186"/>
      <c r="EO46" s="2187"/>
      <c r="ES46" s="2254" t="s">
        <v>420</v>
      </c>
      <c r="ET46" s="2255" t="s">
        <v>421</v>
      </c>
      <c r="EU46" s="2257">
        <v>0</v>
      </c>
    </row>
    <row r="47" spans="1:151" ht="15">
      <c r="A47" s="1220" t="s">
        <v>458</v>
      </c>
      <c r="B47" s="1221" t="s">
        <v>459</v>
      </c>
      <c r="C47" s="1117">
        <v>2472</v>
      </c>
      <c r="D47" s="1118">
        <v>6744</v>
      </c>
      <c r="E47" s="1222"/>
      <c r="F47" s="1222">
        <v>6744</v>
      </c>
      <c r="G47" s="1222"/>
      <c r="H47" s="1223">
        <v>6744</v>
      </c>
      <c r="K47" s="907" t="s">
        <v>458</v>
      </c>
      <c r="L47" s="908" t="s">
        <v>459</v>
      </c>
      <c r="M47" s="886">
        <v>2524103923</v>
      </c>
      <c r="N47" s="887">
        <v>163487879</v>
      </c>
      <c r="O47" s="888">
        <f t="shared" si="0"/>
        <v>2360616044</v>
      </c>
      <c r="P47" s="889">
        <v>2015</v>
      </c>
      <c r="Q47" s="882">
        <v>0.97640000000000005</v>
      </c>
      <c r="R47" s="891">
        <f t="shared" si="1"/>
        <v>2417673130</v>
      </c>
      <c r="S47" s="892">
        <f t="shared" si="2"/>
        <v>163487879</v>
      </c>
      <c r="T47" s="893">
        <v>221424642</v>
      </c>
      <c r="U47" s="893">
        <v>832703160</v>
      </c>
      <c r="V47" s="891">
        <f t="shared" si="3"/>
        <v>3635288811</v>
      </c>
      <c r="X47" s="1561" t="s">
        <v>458</v>
      </c>
      <c r="Y47" s="1562" t="s">
        <v>459</v>
      </c>
      <c r="Z47" s="1807">
        <v>3635288811</v>
      </c>
      <c r="AA47" s="1247">
        <v>24283729.257479999</v>
      </c>
      <c r="AB47" s="1802">
        <v>8028349</v>
      </c>
      <c r="AC47" s="1802">
        <v>230543</v>
      </c>
      <c r="AD47" s="1808">
        <v>32542621.257479999</v>
      </c>
      <c r="AE47" s="1809">
        <v>6744</v>
      </c>
      <c r="AF47" s="1810">
        <v>4825</v>
      </c>
      <c r="AG47" s="1811">
        <v>0.82899999999999996</v>
      </c>
      <c r="AI47" s="1561" t="s">
        <v>458</v>
      </c>
      <c r="AJ47" s="933" t="s">
        <v>459</v>
      </c>
      <c r="AK47" s="1132">
        <v>32542621.257479999</v>
      </c>
      <c r="AL47" s="1133">
        <v>6744</v>
      </c>
      <c r="AM47" s="1242">
        <v>4825</v>
      </c>
      <c r="AN47" s="1236">
        <v>0.82899999999999996</v>
      </c>
      <c r="AO47" s="1234">
        <v>0.22650000000000001</v>
      </c>
      <c r="AP47" s="1235">
        <v>0.81479999999999997</v>
      </c>
      <c r="AQ47" s="1236">
        <v>0.76170000000000004</v>
      </c>
      <c r="AR47" s="1237">
        <v>0.76170000000000004</v>
      </c>
      <c r="AS47" s="1272">
        <v>1393.01</v>
      </c>
      <c r="AT47" s="1261">
        <v>435.80999999999995</v>
      </c>
      <c r="AU47" s="1240">
        <v>2939103</v>
      </c>
      <c r="AV47" s="1241">
        <v>1</v>
      </c>
      <c r="AW47" s="1242">
        <v>2939103</v>
      </c>
      <c r="BB47" s="1561" t="s">
        <v>458</v>
      </c>
      <c r="BC47" s="1562" t="s">
        <v>721</v>
      </c>
      <c r="BD47" s="1149">
        <v>3635288811</v>
      </c>
      <c r="BE47" s="1150">
        <v>725.35699999999997</v>
      </c>
      <c r="BF47" s="1245">
        <v>5011724</v>
      </c>
      <c r="BG47" s="1246">
        <v>0.22650000000000001</v>
      </c>
      <c r="BH47" s="1153"/>
      <c r="BI47" s="1154">
        <v>6744</v>
      </c>
      <c r="BJ47" s="1247">
        <v>9.3000000000000007</v>
      </c>
      <c r="BK47" s="1154">
        <v>52376</v>
      </c>
      <c r="BL47" s="1248">
        <v>72</v>
      </c>
      <c r="BN47" s="933" t="s">
        <v>456</v>
      </c>
      <c r="BO47" s="1579" t="s">
        <v>457</v>
      </c>
      <c r="BP47" s="1848">
        <v>0.97653061224489801</v>
      </c>
      <c r="BQ47" s="1848">
        <v>0.95672514619883042</v>
      </c>
      <c r="BR47" s="1848">
        <v>0.97773504273504264</v>
      </c>
      <c r="BS47" s="1160"/>
      <c r="BT47" s="1850">
        <v>2012</v>
      </c>
      <c r="BU47" s="1162">
        <v>0.97050000000000003</v>
      </c>
      <c r="BV47" s="1163"/>
      <c r="BW47" s="2139">
        <v>0.755</v>
      </c>
      <c r="BX47" s="1165">
        <v>0.73299999999999998</v>
      </c>
      <c r="BY47" s="1166">
        <v>1.0972999999999999</v>
      </c>
      <c r="BZ47" s="1585"/>
      <c r="CA47" s="1561" t="s">
        <v>458</v>
      </c>
      <c r="CB47" s="933" t="s">
        <v>721</v>
      </c>
      <c r="CC47" s="1154">
        <v>31599</v>
      </c>
      <c r="CD47" s="1154">
        <v>31855</v>
      </c>
      <c r="CE47" s="1154">
        <v>33301</v>
      </c>
      <c r="CF47" s="1252">
        <v>32251.666666666668</v>
      </c>
      <c r="CG47" s="1253">
        <v>0.81479999999999997</v>
      </c>
      <c r="CH47" s="1171"/>
      <c r="CI47" s="1254">
        <v>-1049.3333333333321</v>
      </c>
      <c r="CJ47" s="1253">
        <v>-3.15E-2</v>
      </c>
      <c r="CL47" s="1575" t="s">
        <v>458</v>
      </c>
      <c r="CM47" s="933" t="s">
        <v>721</v>
      </c>
      <c r="CN47" s="1873">
        <v>0.76170000000000004</v>
      </c>
      <c r="CO47" s="1874"/>
      <c r="CP47" s="1875">
        <v>6744</v>
      </c>
      <c r="CQ47" s="1888">
        <v>5202231</v>
      </c>
      <c r="CR47" s="1888">
        <v>3128829</v>
      </c>
      <c r="CS47" s="1890">
        <v>8331060</v>
      </c>
      <c r="CT47" s="1891">
        <v>1235.33</v>
      </c>
      <c r="CU47" s="1892"/>
      <c r="CV47" s="1893">
        <v>1393.01</v>
      </c>
      <c r="CW47" s="1894">
        <v>435.80999999999995</v>
      </c>
      <c r="CX47" s="1882">
        <v>0.88700000000000001</v>
      </c>
      <c r="CY47" s="1883"/>
      <c r="CZ47" s="1884">
        <v>0.76200000000000001</v>
      </c>
      <c r="DA47" s="1895">
        <v>1</v>
      </c>
      <c r="DB47" s="1886"/>
      <c r="DC47" s="1882">
        <v>1</v>
      </c>
      <c r="DX47" s="2159" t="s">
        <v>388</v>
      </c>
      <c r="DY47" s="2160" t="s">
        <v>388</v>
      </c>
      <c r="DZ47" s="2159" t="s">
        <v>901</v>
      </c>
      <c r="EA47" s="2161" t="s">
        <v>389</v>
      </c>
      <c r="EB47" s="2162">
        <v>16182</v>
      </c>
      <c r="EC47" s="2163"/>
      <c r="ED47" s="2164">
        <v>16182</v>
      </c>
      <c r="EE47" s="2164"/>
      <c r="EF47" s="2163"/>
      <c r="EG47" s="2165">
        <v>0.69159757244208908</v>
      </c>
      <c r="EH47" s="2163"/>
      <c r="EI47" s="2166">
        <v>0</v>
      </c>
      <c r="EJ47" s="2164"/>
      <c r="EK47" s="2164">
        <v>0</v>
      </c>
      <c r="EL47" s="2164">
        <v>0</v>
      </c>
      <c r="EM47" s="2167">
        <v>0</v>
      </c>
      <c r="EN47" s="2167"/>
      <c r="EO47" s="2168"/>
      <c r="ES47" s="2254" t="s">
        <v>422</v>
      </c>
      <c r="ET47" s="2255" t="s">
        <v>423</v>
      </c>
      <c r="EU47" s="2257">
        <v>3446849</v>
      </c>
    </row>
    <row r="48" spans="1:151" ht="15">
      <c r="A48" s="1220" t="s">
        <v>460</v>
      </c>
      <c r="B48" s="1221" t="s">
        <v>461</v>
      </c>
      <c r="C48" s="1117">
        <v>20536</v>
      </c>
      <c r="D48" s="1118">
        <v>20796</v>
      </c>
      <c r="E48" s="1222"/>
      <c r="F48" s="1222">
        <v>20796</v>
      </c>
      <c r="G48" s="1222"/>
      <c r="H48" s="1223">
        <v>20796</v>
      </c>
      <c r="K48" s="907" t="s">
        <v>460</v>
      </c>
      <c r="L48" s="908" t="s">
        <v>461</v>
      </c>
      <c r="M48" s="886">
        <v>6857574296</v>
      </c>
      <c r="N48" s="887">
        <v>159484450</v>
      </c>
      <c r="O48" s="888">
        <f t="shared" si="0"/>
        <v>6698089846</v>
      </c>
      <c r="P48" s="889">
        <v>2009</v>
      </c>
      <c r="Q48" s="882">
        <v>1.0454000000000001</v>
      </c>
      <c r="R48" s="891">
        <f t="shared" si="1"/>
        <v>6407202837</v>
      </c>
      <c r="S48" s="892">
        <f t="shared" si="2"/>
        <v>159484450</v>
      </c>
      <c r="T48" s="893">
        <v>195247388</v>
      </c>
      <c r="U48" s="893">
        <v>1207804060</v>
      </c>
      <c r="V48" s="891">
        <f t="shared" si="3"/>
        <v>7969738735</v>
      </c>
      <c r="X48" s="1561" t="s">
        <v>460</v>
      </c>
      <c r="Y48" s="1562" t="s">
        <v>461</v>
      </c>
      <c r="Z48" s="1807">
        <v>7969738735</v>
      </c>
      <c r="AA48" s="1247">
        <v>53237854.749800004</v>
      </c>
      <c r="AB48" s="1802">
        <v>19396069</v>
      </c>
      <c r="AC48" s="1802">
        <v>210534</v>
      </c>
      <c r="AD48" s="1808">
        <v>72844457.749799997</v>
      </c>
      <c r="AE48" s="1809">
        <v>20796</v>
      </c>
      <c r="AF48" s="1810">
        <v>3503</v>
      </c>
      <c r="AG48" s="1811">
        <v>0.60189999999999999</v>
      </c>
      <c r="AI48" s="1561" t="s">
        <v>460</v>
      </c>
      <c r="AJ48" s="933" t="s">
        <v>461</v>
      </c>
      <c r="AK48" s="1132">
        <v>72844457.749799997</v>
      </c>
      <c r="AL48" s="1133">
        <v>20796</v>
      </c>
      <c r="AM48" s="1242">
        <v>3503</v>
      </c>
      <c r="AN48" s="1236">
        <v>0.60189999999999999</v>
      </c>
      <c r="AO48" s="1234">
        <v>0.60529999999999995</v>
      </c>
      <c r="AP48" s="1235">
        <v>0.77</v>
      </c>
      <c r="AQ48" s="1236">
        <v>0.68630000000000002</v>
      </c>
      <c r="AR48" s="1237">
        <v>0.68630000000000002</v>
      </c>
      <c r="AS48" s="1272">
        <v>1255.1199999999999</v>
      </c>
      <c r="AT48" s="1261">
        <v>573.70000000000005</v>
      </c>
      <c r="AU48" s="1240">
        <v>11930665</v>
      </c>
      <c r="AV48" s="1241">
        <v>1</v>
      </c>
      <c r="AW48" s="1242">
        <v>11930665</v>
      </c>
      <c r="BB48" s="1561" t="s">
        <v>460</v>
      </c>
      <c r="BC48" s="1562" t="s">
        <v>784</v>
      </c>
      <c r="BD48" s="1149">
        <v>7969738735</v>
      </c>
      <c r="BE48" s="1150">
        <v>595.01300000000003</v>
      </c>
      <c r="BF48" s="1245">
        <v>13394226</v>
      </c>
      <c r="BG48" s="1246">
        <v>0.60529999999999995</v>
      </c>
      <c r="BH48" s="1153"/>
      <c r="BI48" s="1154">
        <v>20796</v>
      </c>
      <c r="BJ48" s="1247">
        <v>34.950000000000003</v>
      </c>
      <c r="BK48" s="1154">
        <v>126963</v>
      </c>
      <c r="BL48" s="1248">
        <v>213</v>
      </c>
      <c r="BN48" s="933" t="s">
        <v>458</v>
      </c>
      <c r="BO48" s="1579" t="s">
        <v>459</v>
      </c>
      <c r="BP48" s="1848">
        <v>1.026845238095238</v>
      </c>
      <c r="BQ48" s="1848">
        <v>0.9813883161512027</v>
      </c>
      <c r="BR48" s="1853">
        <v>0.97389830508474573</v>
      </c>
      <c r="BS48" s="1160"/>
      <c r="BT48" s="1850">
        <v>2015</v>
      </c>
      <c r="BU48" s="1162">
        <v>0.97640000000000005</v>
      </c>
      <c r="BV48" s="1163"/>
      <c r="BW48" s="2139">
        <v>0.78</v>
      </c>
      <c r="BX48" s="1165">
        <v>0.76200000000000001</v>
      </c>
      <c r="BY48" s="1166">
        <v>1.1407</v>
      </c>
      <c r="BZ48" s="1585"/>
      <c r="CA48" s="1561" t="s">
        <v>460</v>
      </c>
      <c r="CB48" s="933" t="s">
        <v>784</v>
      </c>
      <c r="CC48" s="1154">
        <v>29436</v>
      </c>
      <c r="CD48" s="1154">
        <v>30456</v>
      </c>
      <c r="CE48" s="1154">
        <v>31547</v>
      </c>
      <c r="CF48" s="1252">
        <v>30479.666666666668</v>
      </c>
      <c r="CG48" s="1253">
        <v>0.77</v>
      </c>
      <c r="CH48" s="1171"/>
      <c r="CI48" s="1254">
        <v>-1067.3333333333321</v>
      </c>
      <c r="CJ48" s="1253">
        <v>-3.3799999999999997E-2</v>
      </c>
      <c r="CL48" s="1575" t="s">
        <v>460</v>
      </c>
      <c r="CM48" s="933" t="s">
        <v>784</v>
      </c>
      <c r="CN48" s="1873">
        <v>0.68630000000000002</v>
      </c>
      <c r="CO48" s="1874"/>
      <c r="CP48" s="1875">
        <v>20796</v>
      </c>
      <c r="CQ48" s="1888">
        <v>21267993</v>
      </c>
      <c r="CR48" s="1888">
        <v>298771</v>
      </c>
      <c r="CS48" s="1890">
        <v>21566764</v>
      </c>
      <c r="CT48" s="1891">
        <v>1037.06</v>
      </c>
      <c r="CU48" s="1892"/>
      <c r="CV48" s="1893">
        <v>1255.1199999999999</v>
      </c>
      <c r="CW48" s="1894">
        <v>573.70000000000005</v>
      </c>
      <c r="CX48" s="1882">
        <v>0.82599999999999996</v>
      </c>
      <c r="CY48" s="1883"/>
      <c r="CZ48" s="1884">
        <v>0.78400000000000003</v>
      </c>
      <c r="DA48" s="1895">
        <v>1</v>
      </c>
      <c r="DB48" s="1886"/>
      <c r="DC48" s="1882">
        <v>1</v>
      </c>
      <c r="DX48" s="2159" t="s">
        <v>388</v>
      </c>
      <c r="DY48" s="2160" t="s">
        <v>36</v>
      </c>
      <c r="DZ48" s="2159" t="s">
        <v>901</v>
      </c>
      <c r="EA48" s="2161" t="s">
        <v>37</v>
      </c>
      <c r="EB48" s="2162">
        <v>4166</v>
      </c>
      <c r="EC48" s="2163"/>
      <c r="ED48" s="2164">
        <v>4166</v>
      </c>
      <c r="EE48" s="2164"/>
      <c r="EF48" s="2163"/>
      <c r="EG48" s="2165">
        <v>0.17804940593213095</v>
      </c>
      <c r="EH48" s="2163"/>
      <c r="EI48" s="2166">
        <v>0</v>
      </c>
      <c r="EJ48" s="2164"/>
      <c r="EK48" s="2164">
        <v>0</v>
      </c>
      <c r="EL48" s="2169"/>
      <c r="EM48" s="2167"/>
      <c r="EN48" s="2167"/>
      <c r="EO48" s="2168"/>
      <c r="ES48" s="2254" t="s">
        <v>424</v>
      </c>
      <c r="ET48" s="2255" t="s">
        <v>668</v>
      </c>
      <c r="EU48" s="2257">
        <v>3879452</v>
      </c>
    </row>
    <row r="49" spans="1:151" ht="15">
      <c r="A49" s="1220" t="s">
        <v>462</v>
      </c>
      <c r="B49" s="1221" t="s">
        <v>463</v>
      </c>
      <c r="C49" s="1117">
        <v>7277</v>
      </c>
      <c r="D49" s="1118">
        <v>7717</v>
      </c>
      <c r="E49" s="1222"/>
      <c r="F49" s="1222">
        <v>7717</v>
      </c>
      <c r="G49" s="1222"/>
      <c r="H49" s="1223">
        <v>7717</v>
      </c>
      <c r="K49" s="907" t="s">
        <v>462</v>
      </c>
      <c r="L49" s="908" t="s">
        <v>463</v>
      </c>
      <c r="M49" s="886">
        <v>6320354378</v>
      </c>
      <c r="N49" s="887">
        <v>203090836</v>
      </c>
      <c r="O49" s="888">
        <f t="shared" si="0"/>
        <v>6117263542</v>
      </c>
      <c r="P49" s="889">
        <v>2011</v>
      </c>
      <c r="Q49" s="882">
        <v>0.99639999999999995</v>
      </c>
      <c r="R49" s="891">
        <f t="shared" si="1"/>
        <v>6139365257</v>
      </c>
      <c r="S49" s="892">
        <f t="shared" si="2"/>
        <v>203090836</v>
      </c>
      <c r="T49" s="893">
        <v>171503537</v>
      </c>
      <c r="U49" s="893">
        <v>1014939602</v>
      </c>
      <c r="V49" s="891">
        <f t="shared" si="3"/>
        <v>7528899232</v>
      </c>
      <c r="X49" s="1561" t="s">
        <v>462</v>
      </c>
      <c r="Y49" s="1562" t="s">
        <v>463</v>
      </c>
      <c r="Z49" s="1807">
        <v>7528899232</v>
      </c>
      <c r="AA49" s="1247">
        <v>50293046.869759999</v>
      </c>
      <c r="AB49" s="1802">
        <v>13104762</v>
      </c>
      <c r="AC49" s="1802">
        <v>370500</v>
      </c>
      <c r="AD49" s="1808">
        <v>63768308.869759999</v>
      </c>
      <c r="AE49" s="1809">
        <v>7717</v>
      </c>
      <c r="AF49" s="1810">
        <v>8263</v>
      </c>
      <c r="AG49" s="1811">
        <v>1.4198</v>
      </c>
      <c r="AI49" s="1561" t="s">
        <v>462</v>
      </c>
      <c r="AJ49" s="933" t="s">
        <v>463</v>
      </c>
      <c r="AK49" s="1132">
        <v>63768308.869759999</v>
      </c>
      <c r="AL49" s="1133">
        <v>7717</v>
      </c>
      <c r="AM49" s="1242">
        <v>8263</v>
      </c>
      <c r="AN49" s="1236">
        <v>1.4198</v>
      </c>
      <c r="AO49" s="1234">
        <v>0.61450000000000005</v>
      </c>
      <c r="AP49" s="1235">
        <v>0.87160000000000004</v>
      </c>
      <c r="AQ49" s="1236">
        <v>1.0651999999999999</v>
      </c>
      <c r="AR49" s="1237" t="s">
        <v>4</v>
      </c>
      <c r="AS49" s="1272" t="s">
        <v>4</v>
      </c>
      <c r="AT49" s="1261" t="s">
        <v>4</v>
      </c>
      <c r="AU49" s="1240">
        <v>0</v>
      </c>
      <c r="AV49" s="1241" t="s">
        <v>4</v>
      </c>
      <c r="AW49" s="1242">
        <v>0</v>
      </c>
      <c r="BB49" s="1561" t="s">
        <v>462</v>
      </c>
      <c r="BC49" s="1562" t="s">
        <v>722</v>
      </c>
      <c r="BD49" s="1149">
        <v>7528899232</v>
      </c>
      <c r="BE49" s="1150">
        <v>553.66399999999999</v>
      </c>
      <c r="BF49" s="1245">
        <v>13598318</v>
      </c>
      <c r="BG49" s="1246">
        <v>0.61450000000000005</v>
      </c>
      <c r="BH49" s="1153"/>
      <c r="BI49" s="1154">
        <v>7717</v>
      </c>
      <c r="BJ49" s="1247">
        <v>13.94</v>
      </c>
      <c r="BK49" s="1154">
        <v>60620</v>
      </c>
      <c r="BL49" s="1248">
        <v>109</v>
      </c>
      <c r="BN49" s="933" t="s">
        <v>460</v>
      </c>
      <c r="BO49" s="1579" t="s">
        <v>461</v>
      </c>
      <c r="BP49" s="1848">
        <v>1.0371666666666666</v>
      </c>
      <c r="BQ49" s="1848">
        <v>1.0465024630541873</v>
      </c>
      <c r="BR49" s="1848">
        <v>1.0473474860335195</v>
      </c>
      <c r="BS49" s="1160"/>
      <c r="BT49" s="1850">
        <v>2009</v>
      </c>
      <c r="BU49" s="1162">
        <v>1.0454000000000001</v>
      </c>
      <c r="BV49" s="1163"/>
      <c r="BW49" s="2139">
        <v>0.75</v>
      </c>
      <c r="BX49" s="1165">
        <v>0.78400000000000003</v>
      </c>
      <c r="BY49" s="1166">
        <v>1.1737</v>
      </c>
      <c r="BZ49" s="1585"/>
      <c r="CA49" s="1561" t="s">
        <v>462</v>
      </c>
      <c r="CB49" s="933" t="s">
        <v>722</v>
      </c>
      <c r="CC49" s="1154">
        <v>32467</v>
      </c>
      <c r="CD49" s="1154">
        <v>34120</v>
      </c>
      <c r="CE49" s="1154">
        <v>36918</v>
      </c>
      <c r="CF49" s="1252">
        <v>34501.666666666664</v>
      </c>
      <c r="CG49" s="1253">
        <v>0.87160000000000004</v>
      </c>
      <c r="CH49" s="1171"/>
      <c r="CI49" s="1254">
        <v>-2416.3333333333358</v>
      </c>
      <c r="CJ49" s="1253">
        <v>-6.5500000000000003E-2</v>
      </c>
      <c r="CL49" s="1575" t="s">
        <v>462</v>
      </c>
      <c r="CM49" s="933" t="s">
        <v>722</v>
      </c>
      <c r="CN49" s="1873" t="s">
        <v>4</v>
      </c>
      <c r="CO49" s="1874"/>
      <c r="CP49" s="1875">
        <v>7717</v>
      </c>
      <c r="CQ49" s="1888">
        <v>14748007</v>
      </c>
      <c r="CR49" s="1888">
        <v>0</v>
      </c>
      <c r="CS49" s="1890">
        <v>14748007</v>
      </c>
      <c r="CT49" s="1891">
        <v>1911.11</v>
      </c>
      <c r="CU49" s="1892"/>
      <c r="CV49" s="1893" t="s">
        <v>4</v>
      </c>
      <c r="CW49" s="1894" t="s">
        <v>4</v>
      </c>
      <c r="CX49" s="1882" t="s">
        <v>4</v>
      </c>
      <c r="CY49" s="1883"/>
      <c r="CZ49" s="1884">
        <v>0.56399999999999995</v>
      </c>
      <c r="DA49" s="1895" t="s">
        <v>4</v>
      </c>
      <c r="DB49" s="1886"/>
      <c r="DC49" s="1882" t="s">
        <v>4</v>
      </c>
      <c r="DX49" s="2170" t="s">
        <v>388</v>
      </c>
      <c r="DY49" s="2171" t="s">
        <v>38</v>
      </c>
      <c r="DZ49" s="2170" t="s">
        <v>901</v>
      </c>
      <c r="EA49" s="2172" t="s">
        <v>39</v>
      </c>
      <c r="EB49" s="2162">
        <v>3050</v>
      </c>
      <c r="EC49" s="2173"/>
      <c r="ED49" s="2174">
        <v>3050</v>
      </c>
      <c r="EE49" s="2174">
        <v>23398</v>
      </c>
      <c r="EF49" s="2173"/>
      <c r="EG49" s="2175">
        <v>0.13035302162577997</v>
      </c>
      <c r="EH49" s="2173"/>
      <c r="EI49" s="2166">
        <v>0</v>
      </c>
      <c r="EJ49" s="2174"/>
      <c r="EK49" s="2174">
        <v>0</v>
      </c>
      <c r="EL49" s="2176"/>
      <c r="EM49" s="2177"/>
      <c r="EN49" s="2177"/>
      <c r="EO49" s="2178"/>
      <c r="ES49" s="2254" t="s">
        <v>426</v>
      </c>
      <c r="ET49" s="2255" t="s">
        <v>85</v>
      </c>
      <c r="EU49" s="2257">
        <v>862086</v>
      </c>
    </row>
    <row r="50" spans="1:151" ht="15">
      <c r="A50" s="1220" t="s">
        <v>464</v>
      </c>
      <c r="B50" s="1221" t="s">
        <v>465</v>
      </c>
      <c r="C50" s="1117">
        <v>13527</v>
      </c>
      <c r="D50" s="1118">
        <v>14003</v>
      </c>
      <c r="E50" s="1222"/>
      <c r="F50" s="1222">
        <v>14003</v>
      </c>
      <c r="G50" s="1222"/>
      <c r="H50" s="1223">
        <v>14003</v>
      </c>
      <c r="K50" s="907" t="s">
        <v>464</v>
      </c>
      <c r="L50" s="908" t="s">
        <v>465</v>
      </c>
      <c r="M50" s="886">
        <v>11068629976</v>
      </c>
      <c r="N50" s="887">
        <v>159921601</v>
      </c>
      <c r="O50" s="888">
        <f t="shared" si="0"/>
        <v>10908708375</v>
      </c>
      <c r="P50" s="889">
        <v>2015</v>
      </c>
      <c r="Q50" s="882">
        <v>0.96020000000000005</v>
      </c>
      <c r="R50" s="891">
        <f t="shared" si="1"/>
        <v>11360871042</v>
      </c>
      <c r="S50" s="892">
        <f t="shared" si="2"/>
        <v>159921601</v>
      </c>
      <c r="T50" s="893">
        <v>257772292</v>
      </c>
      <c r="U50" s="893">
        <v>2040034212</v>
      </c>
      <c r="V50" s="891">
        <f t="shared" si="3"/>
        <v>13818599147</v>
      </c>
      <c r="X50" s="1561" t="s">
        <v>464</v>
      </c>
      <c r="Y50" s="1562" t="s">
        <v>465</v>
      </c>
      <c r="Z50" s="1807">
        <v>13818599147</v>
      </c>
      <c r="AA50" s="1247">
        <v>92308242.301960006</v>
      </c>
      <c r="AB50" s="1802">
        <v>21066267</v>
      </c>
      <c r="AC50" s="1802">
        <v>405870</v>
      </c>
      <c r="AD50" s="1808">
        <v>113780379.30196001</v>
      </c>
      <c r="AE50" s="1809">
        <v>14003</v>
      </c>
      <c r="AF50" s="1810">
        <v>8125</v>
      </c>
      <c r="AG50" s="1811">
        <v>1.3959999999999999</v>
      </c>
      <c r="AI50" s="1561" t="s">
        <v>464</v>
      </c>
      <c r="AJ50" s="933" t="s">
        <v>465</v>
      </c>
      <c r="AK50" s="1132">
        <v>113780379.30196001</v>
      </c>
      <c r="AL50" s="1133">
        <v>14003</v>
      </c>
      <c r="AM50" s="1242">
        <v>8125</v>
      </c>
      <c r="AN50" s="1236">
        <v>1.3959999999999999</v>
      </c>
      <c r="AO50" s="1234">
        <v>1.6696</v>
      </c>
      <c r="AP50" s="1235">
        <v>0.92769999999999997</v>
      </c>
      <c r="AQ50" s="1236">
        <v>1.1893</v>
      </c>
      <c r="AR50" s="1237" t="s">
        <v>4</v>
      </c>
      <c r="AS50" s="1272" t="s">
        <v>4</v>
      </c>
      <c r="AT50" s="1261" t="s">
        <v>4</v>
      </c>
      <c r="AU50" s="1240">
        <v>0</v>
      </c>
      <c r="AV50" s="1241" t="s">
        <v>4</v>
      </c>
      <c r="AW50" s="1242">
        <v>0</v>
      </c>
      <c r="BB50" s="1561" t="s">
        <v>464</v>
      </c>
      <c r="BC50" s="1562" t="s">
        <v>723</v>
      </c>
      <c r="BD50" s="1149">
        <v>13818599147</v>
      </c>
      <c r="BE50" s="1150">
        <v>374.00200000000001</v>
      </c>
      <c r="BF50" s="1245">
        <v>36947928</v>
      </c>
      <c r="BG50" s="1246">
        <v>1.6696</v>
      </c>
      <c r="BH50" s="1153"/>
      <c r="BI50" s="1154">
        <v>14003</v>
      </c>
      <c r="BJ50" s="1247">
        <v>37.44</v>
      </c>
      <c r="BK50" s="1154">
        <v>112294</v>
      </c>
      <c r="BL50" s="1248">
        <v>300</v>
      </c>
      <c r="BN50" s="933" t="s">
        <v>462</v>
      </c>
      <c r="BO50" s="1579" t="s">
        <v>463</v>
      </c>
      <c r="BP50" s="1848">
        <v>1.0374915483434752</v>
      </c>
      <c r="BQ50" s="1848">
        <v>0.99122807017543868</v>
      </c>
      <c r="BR50" s="1848">
        <v>0.98622267759562843</v>
      </c>
      <c r="BS50" s="1160"/>
      <c r="BT50" s="1850">
        <v>2011</v>
      </c>
      <c r="BU50" s="1162">
        <v>0.99639999999999995</v>
      </c>
      <c r="BV50" s="1163"/>
      <c r="BW50" s="2139">
        <v>0.56610000000000005</v>
      </c>
      <c r="BX50" s="1165">
        <v>0.56399999999999995</v>
      </c>
      <c r="BY50" s="1166">
        <v>0.84430000000000005</v>
      </c>
      <c r="BZ50" s="1585"/>
      <c r="CA50" s="1561" t="s">
        <v>464</v>
      </c>
      <c r="CB50" s="933" t="s">
        <v>723</v>
      </c>
      <c r="CC50" s="1154">
        <v>35165</v>
      </c>
      <c r="CD50" s="1154">
        <v>36789</v>
      </c>
      <c r="CE50" s="1154">
        <v>38211</v>
      </c>
      <c r="CF50" s="1252">
        <v>36721.666666666664</v>
      </c>
      <c r="CG50" s="1253">
        <v>0.92769999999999997</v>
      </c>
      <c r="CH50" s="1171"/>
      <c r="CI50" s="1254">
        <v>-1489.3333333333358</v>
      </c>
      <c r="CJ50" s="1253">
        <v>-3.9E-2</v>
      </c>
      <c r="CL50" s="1575" t="s">
        <v>464</v>
      </c>
      <c r="CM50" s="933" t="s">
        <v>723</v>
      </c>
      <c r="CN50" s="1873" t="s">
        <v>4</v>
      </c>
      <c r="CO50" s="1874"/>
      <c r="CP50" s="1875">
        <v>14003</v>
      </c>
      <c r="CQ50" s="1888">
        <v>23525770</v>
      </c>
      <c r="CR50" s="1888">
        <v>0</v>
      </c>
      <c r="CS50" s="1890">
        <v>23525770</v>
      </c>
      <c r="CT50" s="1891">
        <v>1680.05</v>
      </c>
      <c r="CU50" s="1892"/>
      <c r="CV50" s="1893" t="s">
        <v>4</v>
      </c>
      <c r="CW50" s="1894" t="s">
        <v>4</v>
      </c>
      <c r="CX50" s="1882" t="s">
        <v>4</v>
      </c>
      <c r="CY50" s="1883"/>
      <c r="CZ50" s="1884">
        <v>0.54300000000000004</v>
      </c>
      <c r="DA50" s="1895" t="s">
        <v>4</v>
      </c>
      <c r="DB50" s="1886"/>
      <c r="DC50" s="1882" t="s">
        <v>4</v>
      </c>
      <c r="DX50" s="2159" t="s">
        <v>390</v>
      </c>
      <c r="DY50" s="2160" t="s">
        <v>390</v>
      </c>
      <c r="DZ50" s="2159" t="s">
        <v>901</v>
      </c>
      <c r="EA50" s="2161" t="s">
        <v>391</v>
      </c>
      <c r="EB50" s="2162">
        <v>9006</v>
      </c>
      <c r="EC50" s="2163"/>
      <c r="ED50" s="2164">
        <v>9006</v>
      </c>
      <c r="EE50" s="2164"/>
      <c r="EF50" s="2163"/>
      <c r="EG50" s="2165">
        <v>0.86479738813136164</v>
      </c>
      <c r="EH50" s="2163"/>
      <c r="EI50" s="2166">
        <v>0</v>
      </c>
      <c r="EJ50" s="2164"/>
      <c r="EK50" s="2164">
        <v>0</v>
      </c>
      <c r="EL50" s="2164">
        <v>0</v>
      </c>
      <c r="EM50" s="2167">
        <v>0</v>
      </c>
      <c r="EN50" s="2167"/>
      <c r="EO50" s="2168"/>
      <c r="ES50" s="2254" t="s">
        <v>428</v>
      </c>
      <c r="ET50" s="2255" t="s">
        <v>429</v>
      </c>
      <c r="EU50" s="2257">
        <v>67871</v>
      </c>
    </row>
    <row r="51" spans="1:151" ht="15">
      <c r="A51" s="1220" t="s">
        <v>466</v>
      </c>
      <c r="B51" s="1221" t="s">
        <v>467</v>
      </c>
      <c r="C51" s="1117">
        <v>2812</v>
      </c>
      <c r="D51" s="1118">
        <v>2812</v>
      </c>
      <c r="E51" s="1222"/>
      <c r="F51" s="1222">
        <v>2812</v>
      </c>
      <c r="G51" s="1222"/>
      <c r="H51" s="1223">
        <v>2812</v>
      </c>
      <c r="K51" s="907" t="s">
        <v>466</v>
      </c>
      <c r="L51" s="908" t="s">
        <v>467</v>
      </c>
      <c r="M51" s="886">
        <v>1123941863</v>
      </c>
      <c r="N51" s="887">
        <v>76641744</v>
      </c>
      <c r="O51" s="888">
        <f t="shared" si="0"/>
        <v>1047300119</v>
      </c>
      <c r="P51" s="889">
        <v>2011</v>
      </c>
      <c r="Q51" s="882">
        <v>1.1795</v>
      </c>
      <c r="R51" s="891">
        <f t="shared" si="1"/>
        <v>887918710</v>
      </c>
      <c r="S51" s="892">
        <f t="shared" si="2"/>
        <v>76641744</v>
      </c>
      <c r="T51" s="893">
        <v>86375588</v>
      </c>
      <c r="U51" s="893">
        <v>380376645</v>
      </c>
      <c r="V51" s="891">
        <f t="shared" si="3"/>
        <v>1431312687</v>
      </c>
      <c r="X51" s="1561" t="s">
        <v>466</v>
      </c>
      <c r="Y51" s="1562" t="s">
        <v>467</v>
      </c>
      <c r="Z51" s="1807">
        <v>1431312687</v>
      </c>
      <c r="AA51" s="1247">
        <v>9561168.7491600011</v>
      </c>
      <c r="AB51" s="1802">
        <v>4157766</v>
      </c>
      <c r="AC51" s="1802">
        <v>65782</v>
      </c>
      <c r="AD51" s="1808">
        <v>13784716.749160001</v>
      </c>
      <c r="AE51" s="1809">
        <v>2812</v>
      </c>
      <c r="AF51" s="1810">
        <v>4902</v>
      </c>
      <c r="AG51" s="1811">
        <v>0.84230000000000005</v>
      </c>
      <c r="AI51" s="1561" t="s">
        <v>466</v>
      </c>
      <c r="AJ51" s="933" t="s">
        <v>467</v>
      </c>
      <c r="AK51" s="1132">
        <v>13784716.749160001</v>
      </c>
      <c r="AL51" s="1133">
        <v>2812</v>
      </c>
      <c r="AM51" s="1242">
        <v>4902</v>
      </c>
      <c r="AN51" s="1236">
        <v>0.84230000000000005</v>
      </c>
      <c r="AO51" s="1234">
        <v>0.18310000000000001</v>
      </c>
      <c r="AP51" s="1235">
        <v>0.73480000000000001</v>
      </c>
      <c r="AQ51" s="1236">
        <v>0.72259999999999991</v>
      </c>
      <c r="AR51" s="1237">
        <v>0.72259999999999991</v>
      </c>
      <c r="AS51" s="1272">
        <v>1321.51</v>
      </c>
      <c r="AT51" s="1261">
        <v>507.30999999999995</v>
      </c>
      <c r="AU51" s="1240">
        <v>1426556</v>
      </c>
      <c r="AV51" s="1241">
        <v>1</v>
      </c>
      <c r="AW51" s="1242">
        <v>1426556</v>
      </c>
      <c r="BB51" s="1561" t="s">
        <v>466</v>
      </c>
      <c r="BC51" s="1562" t="s">
        <v>724</v>
      </c>
      <c r="BD51" s="1149">
        <v>1431312687</v>
      </c>
      <c r="BE51" s="1150">
        <v>353.25799999999998</v>
      </c>
      <c r="BF51" s="1245">
        <v>4051749</v>
      </c>
      <c r="BG51" s="1246">
        <v>0.18310000000000001</v>
      </c>
      <c r="BH51" s="1153"/>
      <c r="BI51" s="1154">
        <v>2812</v>
      </c>
      <c r="BJ51" s="1247">
        <v>7.96</v>
      </c>
      <c r="BK51" s="1154">
        <v>24368</v>
      </c>
      <c r="BL51" s="1248">
        <v>69</v>
      </c>
      <c r="BN51" s="933" t="s">
        <v>464</v>
      </c>
      <c r="BO51" s="1579" t="s">
        <v>465</v>
      </c>
      <c r="BP51" s="1848">
        <v>1.0059866348448687</v>
      </c>
      <c r="BQ51" s="1848">
        <v>0.99458101710506486</v>
      </c>
      <c r="BR51" s="1853">
        <v>0.94300751879699229</v>
      </c>
      <c r="BS51" s="1160"/>
      <c r="BT51" s="1850">
        <v>2015</v>
      </c>
      <c r="BU51" s="1162">
        <v>0.96020000000000005</v>
      </c>
      <c r="BV51" s="1163"/>
      <c r="BW51" s="2139">
        <v>0.56499999999999995</v>
      </c>
      <c r="BX51" s="1165">
        <v>0.54300000000000004</v>
      </c>
      <c r="BY51" s="1166">
        <v>0.81289999999999996</v>
      </c>
      <c r="BZ51" s="1585"/>
      <c r="CA51" s="1561" t="s">
        <v>466</v>
      </c>
      <c r="CB51" s="933" t="s">
        <v>724</v>
      </c>
      <c r="CC51" s="1154">
        <v>28120</v>
      </c>
      <c r="CD51" s="1154">
        <v>28780</v>
      </c>
      <c r="CE51" s="1154">
        <v>30351</v>
      </c>
      <c r="CF51" s="1252">
        <v>29083.666666666668</v>
      </c>
      <c r="CG51" s="1253">
        <v>0.73480000000000001</v>
      </c>
      <c r="CH51" s="1171"/>
      <c r="CI51" s="1254">
        <v>-1267.3333333333321</v>
      </c>
      <c r="CJ51" s="1253">
        <v>-4.1799999999999997E-2</v>
      </c>
      <c r="CL51" s="1575" t="s">
        <v>466</v>
      </c>
      <c r="CM51" s="933" t="s">
        <v>724</v>
      </c>
      <c r="CN51" s="1873">
        <v>0.72259999999999991</v>
      </c>
      <c r="CO51" s="1874"/>
      <c r="CP51" s="1875">
        <v>2812</v>
      </c>
      <c r="CQ51" s="1888">
        <v>4273524</v>
      </c>
      <c r="CR51" s="1888">
        <v>0</v>
      </c>
      <c r="CS51" s="1890">
        <v>4273524</v>
      </c>
      <c r="CT51" s="1891">
        <v>1519.75</v>
      </c>
      <c r="CU51" s="1892"/>
      <c r="CV51" s="1893">
        <v>1321.51</v>
      </c>
      <c r="CW51" s="1894">
        <v>507.30999999999995</v>
      </c>
      <c r="CX51" s="1882">
        <v>1</v>
      </c>
      <c r="CY51" s="1883"/>
      <c r="CZ51" s="1884">
        <v>0.99099999999999999</v>
      </c>
      <c r="DA51" s="1895">
        <v>1</v>
      </c>
      <c r="DB51" s="1886"/>
      <c r="DC51" s="1882">
        <v>1</v>
      </c>
      <c r="DX51" s="2159" t="s">
        <v>390</v>
      </c>
      <c r="DY51" s="2160" t="s">
        <v>40</v>
      </c>
      <c r="DZ51" s="2159" t="s">
        <v>8</v>
      </c>
      <c r="EA51" s="2161" t="s">
        <v>41</v>
      </c>
      <c r="EB51" s="2162">
        <v>666</v>
      </c>
      <c r="EC51" s="2163"/>
      <c r="ED51" s="2164">
        <v>666</v>
      </c>
      <c r="EE51" s="2164"/>
      <c r="EF51" s="2163"/>
      <c r="EG51" s="2165">
        <v>6.3952371807182634E-2</v>
      </c>
      <c r="EH51" s="2163"/>
      <c r="EI51" s="2166">
        <v>0</v>
      </c>
      <c r="EJ51" s="2164"/>
      <c r="EK51" s="2164">
        <v>0</v>
      </c>
      <c r="EL51" s="2169"/>
      <c r="EM51" s="2167"/>
      <c r="EN51" s="2167"/>
      <c r="EO51" s="2168"/>
      <c r="ES51" s="2254" t="s">
        <v>430</v>
      </c>
      <c r="ET51" s="2255" t="s">
        <v>431</v>
      </c>
      <c r="EU51" s="2257">
        <v>3938167</v>
      </c>
    </row>
    <row r="52" spans="1:151" ht="15">
      <c r="A52" s="1220" t="s">
        <v>468</v>
      </c>
      <c r="B52" s="1221" t="s">
        <v>469</v>
      </c>
      <c r="C52" s="1117">
        <v>9000</v>
      </c>
      <c r="D52" s="1118">
        <v>9000</v>
      </c>
      <c r="E52" s="1222"/>
      <c r="F52" s="1222">
        <v>9000</v>
      </c>
      <c r="G52" s="1222"/>
      <c r="H52" s="1223">
        <v>9000</v>
      </c>
      <c r="K52" s="907" t="s">
        <v>468</v>
      </c>
      <c r="L52" s="908" t="s">
        <v>469</v>
      </c>
      <c r="M52" s="886">
        <v>2769070541</v>
      </c>
      <c r="N52" s="887">
        <v>101544890</v>
      </c>
      <c r="O52" s="888">
        <f t="shared" si="0"/>
        <v>2667525651</v>
      </c>
      <c r="P52" s="889">
        <v>2014</v>
      </c>
      <c r="Q52" s="882">
        <v>0.99870000000000003</v>
      </c>
      <c r="R52" s="891">
        <f t="shared" si="1"/>
        <v>2670997948</v>
      </c>
      <c r="S52" s="892">
        <f t="shared" si="2"/>
        <v>101544890</v>
      </c>
      <c r="T52" s="893">
        <v>91692587</v>
      </c>
      <c r="U52" s="893">
        <v>569342785</v>
      </c>
      <c r="V52" s="891">
        <f t="shared" si="3"/>
        <v>3433578210</v>
      </c>
      <c r="X52" s="1561" t="s">
        <v>468</v>
      </c>
      <c r="Y52" s="1562" t="s">
        <v>469</v>
      </c>
      <c r="Z52" s="1807">
        <v>3433578210</v>
      </c>
      <c r="AA52" s="1247">
        <v>22936302.4428</v>
      </c>
      <c r="AB52" s="1802">
        <v>5691471</v>
      </c>
      <c r="AC52" s="1802">
        <v>424213</v>
      </c>
      <c r="AD52" s="1808">
        <v>29051986.4428</v>
      </c>
      <c r="AE52" s="1809">
        <v>9000</v>
      </c>
      <c r="AF52" s="1810">
        <v>3228</v>
      </c>
      <c r="AG52" s="1811">
        <v>0.55459999999999998</v>
      </c>
      <c r="AI52" s="1561" t="s">
        <v>468</v>
      </c>
      <c r="AJ52" s="933" t="s">
        <v>469</v>
      </c>
      <c r="AK52" s="1132">
        <v>29051986.4428</v>
      </c>
      <c r="AL52" s="1133">
        <v>9000</v>
      </c>
      <c r="AM52" s="1242">
        <v>3228</v>
      </c>
      <c r="AN52" s="1236">
        <v>0.55459999999999998</v>
      </c>
      <c r="AO52" s="1234">
        <v>0.39660000000000001</v>
      </c>
      <c r="AP52" s="1235">
        <v>0.71660000000000001</v>
      </c>
      <c r="AQ52" s="1236">
        <v>0.61980000000000002</v>
      </c>
      <c r="AR52" s="1237">
        <v>0.61980000000000002</v>
      </c>
      <c r="AS52" s="1272">
        <v>1133.5</v>
      </c>
      <c r="AT52" s="1261">
        <v>695.31999999999994</v>
      </c>
      <c r="AU52" s="1240">
        <v>6257880</v>
      </c>
      <c r="AV52" s="1241">
        <v>1</v>
      </c>
      <c r="AW52" s="1242">
        <v>6257880</v>
      </c>
      <c r="BB52" s="1561" t="s">
        <v>468</v>
      </c>
      <c r="BC52" s="1562" t="s">
        <v>725</v>
      </c>
      <c r="BD52" s="1149">
        <v>3433578210</v>
      </c>
      <c r="BE52" s="1150">
        <v>391.21499999999997</v>
      </c>
      <c r="BF52" s="1245">
        <v>8776704</v>
      </c>
      <c r="BG52" s="1246">
        <v>0.39660000000000001</v>
      </c>
      <c r="BH52" s="1153"/>
      <c r="BI52" s="1154">
        <v>9000</v>
      </c>
      <c r="BJ52" s="1247">
        <v>23.01</v>
      </c>
      <c r="BK52" s="1154">
        <v>51800</v>
      </c>
      <c r="BL52" s="1248">
        <v>132</v>
      </c>
      <c r="BN52" s="933" t="s">
        <v>466</v>
      </c>
      <c r="BO52" s="1579" t="s">
        <v>467</v>
      </c>
      <c r="BP52" s="1848">
        <v>1.1389303643724698</v>
      </c>
      <c r="BQ52" s="1848">
        <v>1.264591511627907</v>
      </c>
      <c r="BR52" s="1848">
        <v>1.13622</v>
      </c>
      <c r="BS52" s="1160"/>
      <c r="BT52" s="1850">
        <v>2011</v>
      </c>
      <c r="BU52" s="1162">
        <v>1.1795</v>
      </c>
      <c r="BV52" s="1163"/>
      <c r="BW52" s="2139">
        <v>0.84</v>
      </c>
      <c r="BX52" s="1165">
        <v>0.99099999999999999</v>
      </c>
      <c r="BY52" s="1166">
        <v>1.4835</v>
      </c>
      <c r="BZ52" s="1585"/>
      <c r="CA52" s="1561" t="s">
        <v>468</v>
      </c>
      <c r="CB52" s="933" t="s">
        <v>725</v>
      </c>
      <c r="CC52" s="1154">
        <v>27988</v>
      </c>
      <c r="CD52" s="1154">
        <v>28394</v>
      </c>
      <c r="CE52" s="1154">
        <v>28713</v>
      </c>
      <c r="CF52" s="1252">
        <v>28365</v>
      </c>
      <c r="CG52" s="1253">
        <v>0.71660000000000001</v>
      </c>
      <c r="CH52" s="1171"/>
      <c r="CI52" s="1254">
        <v>-348</v>
      </c>
      <c r="CJ52" s="1253">
        <v>-1.21E-2</v>
      </c>
      <c r="CL52" s="1575" t="s">
        <v>468</v>
      </c>
      <c r="CM52" s="933" t="s">
        <v>725</v>
      </c>
      <c r="CN52" s="1873">
        <v>0.61980000000000002</v>
      </c>
      <c r="CO52" s="1874"/>
      <c r="CP52" s="1875">
        <v>9000</v>
      </c>
      <c r="CQ52" s="1888">
        <v>4812418</v>
      </c>
      <c r="CR52" s="1888">
        <v>0</v>
      </c>
      <c r="CS52" s="1890">
        <v>4812418</v>
      </c>
      <c r="CT52" s="1891">
        <v>534.71</v>
      </c>
      <c r="CU52" s="1892"/>
      <c r="CV52" s="1893">
        <v>1133.5</v>
      </c>
      <c r="CW52" s="1894">
        <v>695.31999999999994</v>
      </c>
      <c r="CX52" s="1882">
        <v>0.47199999999999998</v>
      </c>
      <c r="CY52" s="1883"/>
      <c r="CZ52" s="1884">
        <v>0.749</v>
      </c>
      <c r="DA52" s="1895">
        <v>1</v>
      </c>
      <c r="DB52" s="1886"/>
      <c r="DC52" s="1882">
        <v>1</v>
      </c>
      <c r="DX52" s="2159" t="s">
        <v>390</v>
      </c>
      <c r="DY52" s="2160" t="s">
        <v>42</v>
      </c>
      <c r="DZ52" s="2159" t="s">
        <v>8</v>
      </c>
      <c r="EA52" s="2161" t="s">
        <v>43</v>
      </c>
      <c r="EB52" s="2162">
        <v>512</v>
      </c>
      <c r="EC52" s="2163"/>
      <c r="ED52" s="2164">
        <v>512</v>
      </c>
      <c r="EE52" s="2164"/>
      <c r="EF52" s="2163"/>
      <c r="EG52" s="2165">
        <v>4.9164586134050316E-2</v>
      </c>
      <c r="EH52" s="2163"/>
      <c r="EI52" s="2166">
        <v>0</v>
      </c>
      <c r="EJ52" s="2164"/>
      <c r="EK52" s="2164">
        <v>0</v>
      </c>
      <c r="EL52" s="2169"/>
      <c r="EM52" s="2167"/>
      <c r="EN52" s="2167"/>
      <c r="EO52" s="2168"/>
      <c r="ES52" s="2254" t="s">
        <v>432</v>
      </c>
      <c r="ET52" s="2255" t="s">
        <v>455</v>
      </c>
      <c r="EU52" s="2257">
        <v>2164500</v>
      </c>
    </row>
    <row r="53" spans="1:151" ht="15">
      <c r="A53" s="1220" t="s">
        <v>470</v>
      </c>
      <c r="B53" s="1221" t="s">
        <v>471</v>
      </c>
      <c r="C53" s="1117">
        <v>603</v>
      </c>
      <c r="D53" s="1118">
        <v>603</v>
      </c>
      <c r="E53" s="1222"/>
      <c r="F53" s="1222">
        <v>603</v>
      </c>
      <c r="G53" s="1222"/>
      <c r="H53" s="1223">
        <v>603</v>
      </c>
      <c r="K53" s="907" t="s">
        <v>470</v>
      </c>
      <c r="L53" s="908" t="s">
        <v>471</v>
      </c>
      <c r="M53" s="886">
        <v>1026391541</v>
      </c>
      <c r="N53" s="887">
        <v>111428169</v>
      </c>
      <c r="O53" s="888">
        <f t="shared" si="0"/>
        <v>914963372</v>
      </c>
      <c r="P53" s="889">
        <v>2009</v>
      </c>
      <c r="Q53" s="882">
        <v>1.0840000000000001</v>
      </c>
      <c r="R53" s="891">
        <f t="shared" si="1"/>
        <v>844062151</v>
      </c>
      <c r="S53" s="892">
        <f t="shared" si="2"/>
        <v>111428169</v>
      </c>
      <c r="T53" s="893">
        <v>27816647</v>
      </c>
      <c r="U53" s="893">
        <v>102569769</v>
      </c>
      <c r="V53" s="891">
        <f t="shared" si="3"/>
        <v>1085876736</v>
      </c>
      <c r="X53" s="1561" t="s">
        <v>470</v>
      </c>
      <c r="Y53" s="1562" t="s">
        <v>471</v>
      </c>
      <c r="Z53" s="1807">
        <v>1085876736</v>
      </c>
      <c r="AA53" s="1247">
        <v>7253656.5964799998</v>
      </c>
      <c r="AB53" s="1802">
        <v>1409589</v>
      </c>
      <c r="AC53" s="1802">
        <v>24735</v>
      </c>
      <c r="AD53" s="1808">
        <v>8687980.5964800008</v>
      </c>
      <c r="AE53" s="1809">
        <v>603</v>
      </c>
      <c r="AF53" s="1810">
        <v>14408</v>
      </c>
      <c r="AG53" s="1811">
        <v>2.4756</v>
      </c>
      <c r="AI53" s="1561" t="s">
        <v>470</v>
      </c>
      <c r="AJ53" s="933" t="s">
        <v>471</v>
      </c>
      <c r="AK53" s="1132">
        <v>8687980.5964800008</v>
      </c>
      <c r="AL53" s="1133">
        <v>603</v>
      </c>
      <c r="AM53" s="1242">
        <v>14408</v>
      </c>
      <c r="AN53" s="1236">
        <v>2.4756</v>
      </c>
      <c r="AO53" s="1234">
        <v>8.0100000000000005E-2</v>
      </c>
      <c r="AP53" s="1235">
        <v>0.88690000000000002</v>
      </c>
      <c r="AQ53" s="1236">
        <v>1.4417</v>
      </c>
      <c r="AR53" s="1237" t="s">
        <v>4</v>
      </c>
      <c r="AS53" s="1272" t="s">
        <v>4</v>
      </c>
      <c r="AT53" s="1261" t="s">
        <v>4</v>
      </c>
      <c r="AU53" s="1240">
        <v>0</v>
      </c>
      <c r="AV53" s="1241" t="s">
        <v>4</v>
      </c>
      <c r="AW53" s="1242">
        <v>0</v>
      </c>
      <c r="BB53" s="1561" t="s">
        <v>470</v>
      </c>
      <c r="BC53" s="1562" t="s">
        <v>726</v>
      </c>
      <c r="BD53" s="1149">
        <v>1085876736</v>
      </c>
      <c r="BE53" s="1150">
        <v>612.79499999999996</v>
      </c>
      <c r="BF53" s="1245">
        <v>1772007</v>
      </c>
      <c r="BG53" s="1246">
        <v>8.0100000000000005E-2</v>
      </c>
      <c r="BH53" s="1153"/>
      <c r="BI53" s="1154">
        <v>603</v>
      </c>
      <c r="BJ53" s="1247">
        <v>0.98</v>
      </c>
      <c r="BK53" s="1154">
        <v>5625</v>
      </c>
      <c r="BL53" s="1248">
        <v>9</v>
      </c>
      <c r="BN53" s="933" t="s">
        <v>468</v>
      </c>
      <c r="BO53" s="1579" t="s">
        <v>469</v>
      </c>
      <c r="BP53" s="1848">
        <v>0.9953448275862069</v>
      </c>
      <c r="BQ53" s="1853">
        <v>0.99323059988992835</v>
      </c>
      <c r="BR53" s="1848">
        <v>1.0035443569553806</v>
      </c>
      <c r="BS53" s="1160"/>
      <c r="BT53" s="1850">
        <v>2014</v>
      </c>
      <c r="BU53" s="1162">
        <v>0.99870000000000003</v>
      </c>
      <c r="BV53" s="1163"/>
      <c r="BW53" s="2139">
        <v>0.75</v>
      </c>
      <c r="BX53" s="1165">
        <v>0.749</v>
      </c>
      <c r="BY53" s="1166">
        <v>1.1213</v>
      </c>
      <c r="BZ53" s="1585"/>
      <c r="CA53" s="1561" t="s">
        <v>470</v>
      </c>
      <c r="CB53" s="933" t="s">
        <v>726</v>
      </c>
      <c r="CC53" s="1154">
        <v>34360</v>
      </c>
      <c r="CD53" s="1154">
        <v>36066</v>
      </c>
      <c r="CE53" s="1154">
        <v>34896</v>
      </c>
      <c r="CF53" s="1252">
        <v>35107.333333333336</v>
      </c>
      <c r="CG53" s="1253">
        <v>0.88690000000000002</v>
      </c>
      <c r="CH53" s="1171"/>
      <c r="CI53" s="1254">
        <v>211.33333333333576</v>
      </c>
      <c r="CJ53" s="1253">
        <v>6.1000000000000004E-3</v>
      </c>
      <c r="CL53" s="1575" t="s">
        <v>470</v>
      </c>
      <c r="CM53" s="933" t="s">
        <v>726</v>
      </c>
      <c r="CN53" s="1873" t="s">
        <v>4</v>
      </c>
      <c r="CO53" s="1874"/>
      <c r="CP53" s="1875">
        <v>603</v>
      </c>
      <c r="CQ53" s="1888">
        <v>1470336</v>
      </c>
      <c r="CR53" s="1888">
        <v>0</v>
      </c>
      <c r="CS53" s="1890">
        <v>1470336</v>
      </c>
      <c r="CT53" s="1891">
        <v>2438.37</v>
      </c>
      <c r="CU53" s="1892"/>
      <c r="CV53" s="1893" t="s">
        <v>4</v>
      </c>
      <c r="CW53" s="1894" t="s">
        <v>4</v>
      </c>
      <c r="CX53" s="1882" t="s">
        <v>4</v>
      </c>
      <c r="CY53" s="1883"/>
      <c r="CZ53" s="1884">
        <v>0.69399999999999995</v>
      </c>
      <c r="DA53" s="1895">
        <v>1</v>
      </c>
      <c r="DB53" s="1886"/>
      <c r="DC53" s="1882" t="s">
        <v>4</v>
      </c>
      <c r="DX53" s="2190" t="s">
        <v>390</v>
      </c>
      <c r="DY53" s="2171" t="s">
        <v>1100</v>
      </c>
      <c r="DZ53" s="2170" t="s">
        <v>8</v>
      </c>
      <c r="EA53" s="2172" t="s">
        <v>1101</v>
      </c>
      <c r="EB53" s="2162">
        <v>230</v>
      </c>
      <c r="EC53" s="2173"/>
      <c r="ED53" s="2174">
        <v>230</v>
      </c>
      <c r="EE53" s="2174">
        <v>10414</v>
      </c>
      <c r="EF53" s="2173"/>
      <c r="EG53" s="2175">
        <v>2.2085653927405417E-2</v>
      </c>
      <c r="EH53" s="2173"/>
      <c r="EI53" s="2166">
        <v>0</v>
      </c>
      <c r="EJ53" s="2174"/>
      <c r="EK53" s="2174">
        <v>0</v>
      </c>
      <c r="EL53" s="2176"/>
      <c r="EM53" s="2177"/>
      <c r="EN53" s="2177"/>
      <c r="EO53" s="2178"/>
      <c r="ES53" s="2254" t="s">
        <v>456</v>
      </c>
      <c r="ET53" s="2255" t="s">
        <v>457</v>
      </c>
      <c r="EU53" s="2257">
        <v>0</v>
      </c>
    </row>
    <row r="54" spans="1:151" ht="15">
      <c r="A54" s="1220" t="s">
        <v>472</v>
      </c>
      <c r="B54" s="1221" t="s">
        <v>473</v>
      </c>
      <c r="C54" s="1117">
        <v>20437</v>
      </c>
      <c r="D54" s="1118">
        <v>31435</v>
      </c>
      <c r="E54" s="1222"/>
      <c r="F54" s="1222">
        <v>31435</v>
      </c>
      <c r="G54" s="1222"/>
      <c r="H54" s="1223">
        <v>31435</v>
      </c>
      <c r="K54" s="907" t="s">
        <v>472</v>
      </c>
      <c r="L54" s="908" t="s">
        <v>473</v>
      </c>
      <c r="M54" s="886">
        <v>17815917968</v>
      </c>
      <c r="N54" s="887">
        <v>327214000</v>
      </c>
      <c r="O54" s="888">
        <f t="shared" si="0"/>
        <v>17488703968</v>
      </c>
      <c r="P54" s="889">
        <v>2015</v>
      </c>
      <c r="Q54" s="882">
        <v>0.96789999999999998</v>
      </c>
      <c r="R54" s="891">
        <f t="shared" si="1"/>
        <v>18068709544</v>
      </c>
      <c r="S54" s="892">
        <f t="shared" si="2"/>
        <v>327214000</v>
      </c>
      <c r="T54" s="893">
        <v>408713398</v>
      </c>
      <c r="U54" s="893">
        <v>3869974744</v>
      </c>
      <c r="V54" s="891">
        <f t="shared" si="3"/>
        <v>22674611686</v>
      </c>
      <c r="X54" s="1561" t="s">
        <v>472</v>
      </c>
      <c r="Y54" s="1562" t="s">
        <v>473</v>
      </c>
      <c r="Z54" s="1807">
        <v>22674611686</v>
      </c>
      <c r="AA54" s="1247">
        <v>151466406.06248</v>
      </c>
      <c r="AB54" s="1802">
        <v>31750615</v>
      </c>
      <c r="AC54" s="1802">
        <v>837523</v>
      </c>
      <c r="AD54" s="1808">
        <v>184054544.06248</v>
      </c>
      <c r="AE54" s="1809">
        <v>31435</v>
      </c>
      <c r="AF54" s="1810">
        <v>5855</v>
      </c>
      <c r="AG54" s="1811">
        <v>1.006</v>
      </c>
      <c r="AI54" s="1561" t="s">
        <v>472</v>
      </c>
      <c r="AJ54" s="933" t="s">
        <v>473</v>
      </c>
      <c r="AK54" s="1132">
        <v>184054544.06248</v>
      </c>
      <c r="AL54" s="1133">
        <v>31435</v>
      </c>
      <c r="AM54" s="1242">
        <v>5855</v>
      </c>
      <c r="AN54" s="1236">
        <v>1.006</v>
      </c>
      <c r="AO54" s="1234">
        <v>1.7802</v>
      </c>
      <c r="AP54" s="1235">
        <v>1.0818000000000001</v>
      </c>
      <c r="AQ54" s="1236">
        <v>1.1213</v>
      </c>
      <c r="AR54" s="1237" t="s">
        <v>4</v>
      </c>
      <c r="AS54" s="1272" t="s">
        <v>4</v>
      </c>
      <c r="AT54" s="1261" t="s">
        <v>4</v>
      </c>
      <c r="AU54" s="1240">
        <v>0</v>
      </c>
      <c r="AV54" s="1241" t="s">
        <v>4</v>
      </c>
      <c r="AW54" s="1242">
        <v>0</v>
      </c>
      <c r="BB54" s="1561" t="s">
        <v>472</v>
      </c>
      <c r="BC54" s="1562" t="s">
        <v>727</v>
      </c>
      <c r="BD54" s="1149">
        <v>22674611686</v>
      </c>
      <c r="BE54" s="1150">
        <v>575.56799999999998</v>
      </c>
      <c r="BF54" s="1245">
        <v>39395192</v>
      </c>
      <c r="BG54" s="1246">
        <v>1.7802</v>
      </c>
      <c r="BH54" s="1153"/>
      <c r="BI54" s="1154">
        <v>31435</v>
      </c>
      <c r="BJ54" s="1247">
        <v>54.62</v>
      </c>
      <c r="BK54" s="1154">
        <v>170202</v>
      </c>
      <c r="BL54" s="1248">
        <v>296</v>
      </c>
      <c r="BN54" s="933" t="s">
        <v>470</v>
      </c>
      <c r="BO54" s="1579" t="s">
        <v>471</v>
      </c>
      <c r="BP54" s="1848">
        <v>1.0909515939238341</v>
      </c>
      <c r="BQ54" s="1848">
        <v>1.036358064516129</v>
      </c>
      <c r="BR54" s="1848">
        <v>1.113475</v>
      </c>
      <c r="BS54" s="1160"/>
      <c r="BT54" s="1850">
        <v>2009</v>
      </c>
      <c r="BU54" s="1162">
        <v>1.0840000000000001</v>
      </c>
      <c r="BV54" s="1163"/>
      <c r="BW54" s="2139">
        <v>0.64</v>
      </c>
      <c r="BX54" s="1165">
        <v>0.69399999999999995</v>
      </c>
      <c r="BY54" s="1166">
        <v>1.0388999999999999</v>
      </c>
      <c r="BZ54" s="1585"/>
      <c r="CA54" s="1561" t="s">
        <v>472</v>
      </c>
      <c r="CB54" s="933" t="s">
        <v>727</v>
      </c>
      <c r="CC54" s="1154">
        <v>40346</v>
      </c>
      <c r="CD54" s="1154">
        <v>42941</v>
      </c>
      <c r="CE54" s="1154">
        <v>45170</v>
      </c>
      <c r="CF54" s="1252">
        <v>42819</v>
      </c>
      <c r="CG54" s="1253">
        <v>1.0818000000000001</v>
      </c>
      <c r="CH54" s="1171"/>
      <c r="CI54" s="1254">
        <v>-2351</v>
      </c>
      <c r="CJ54" s="1253">
        <v>-5.1999999999999998E-2</v>
      </c>
      <c r="CL54" s="1575" t="s">
        <v>472</v>
      </c>
      <c r="CM54" s="933" t="s">
        <v>727</v>
      </c>
      <c r="CN54" s="1873" t="s">
        <v>4</v>
      </c>
      <c r="CO54" s="1874"/>
      <c r="CP54" s="1875">
        <v>31435</v>
      </c>
      <c r="CQ54" s="1888">
        <v>43169620</v>
      </c>
      <c r="CR54" s="1888">
        <v>5592402</v>
      </c>
      <c r="CS54" s="1890">
        <v>48762022</v>
      </c>
      <c r="CT54" s="1891">
        <v>1551.2</v>
      </c>
      <c r="CU54" s="1892"/>
      <c r="CV54" s="1893" t="s">
        <v>4</v>
      </c>
      <c r="CW54" s="1894" t="s">
        <v>4</v>
      </c>
      <c r="CX54" s="1882" t="s">
        <v>4</v>
      </c>
      <c r="CY54" s="1883"/>
      <c r="CZ54" s="1884">
        <v>0.51100000000000001</v>
      </c>
      <c r="DA54" s="1895" t="s">
        <v>4</v>
      </c>
      <c r="DB54" s="1886"/>
      <c r="DC54" s="1882" t="s">
        <v>4</v>
      </c>
      <c r="DX54" s="2159" t="s">
        <v>392</v>
      </c>
      <c r="DY54" s="2160" t="s">
        <v>392</v>
      </c>
      <c r="DZ54" s="2159" t="s">
        <v>901</v>
      </c>
      <c r="EA54" s="2161" t="s">
        <v>393</v>
      </c>
      <c r="EB54" s="2162">
        <v>3244</v>
      </c>
      <c r="EC54" s="2163"/>
      <c r="ED54" s="2164">
        <v>3244</v>
      </c>
      <c r="EE54" s="2164"/>
      <c r="EF54" s="2163"/>
      <c r="EG54" s="2165">
        <v>0.93433179723502302</v>
      </c>
      <c r="EH54" s="2163"/>
      <c r="EI54" s="2166">
        <v>565762</v>
      </c>
      <c r="EJ54" s="2164"/>
      <c r="EK54" s="2164">
        <v>528609</v>
      </c>
      <c r="EL54" s="2164">
        <v>565762</v>
      </c>
      <c r="EM54" s="2167">
        <v>0</v>
      </c>
      <c r="EN54" s="2167"/>
      <c r="EO54" s="2168"/>
      <c r="ES54" s="2254" t="s">
        <v>458</v>
      </c>
      <c r="ET54" s="2255" t="s">
        <v>459</v>
      </c>
      <c r="EU54" s="2257">
        <v>1077322</v>
      </c>
    </row>
    <row r="55" spans="1:151" ht="15">
      <c r="A55" s="1220" t="s">
        <v>474</v>
      </c>
      <c r="B55" s="1221" t="s">
        <v>475</v>
      </c>
      <c r="C55" s="1117">
        <v>3755</v>
      </c>
      <c r="D55" s="1118">
        <v>4112</v>
      </c>
      <c r="E55" s="1222"/>
      <c r="F55" s="1222">
        <v>4112</v>
      </c>
      <c r="G55" s="1222"/>
      <c r="H55" s="1223">
        <v>4112</v>
      </c>
      <c r="K55" s="907" t="s">
        <v>474</v>
      </c>
      <c r="L55" s="908" t="s">
        <v>475</v>
      </c>
      <c r="M55" s="886">
        <v>8517111965</v>
      </c>
      <c r="N55" s="887">
        <v>129633270</v>
      </c>
      <c r="O55" s="888">
        <f t="shared" si="0"/>
        <v>8387478695</v>
      </c>
      <c r="P55" s="889">
        <v>2016</v>
      </c>
      <c r="Q55" s="882">
        <v>1.0526315789473684</v>
      </c>
      <c r="R55" s="891">
        <f t="shared" si="1"/>
        <v>7968104760</v>
      </c>
      <c r="S55" s="892">
        <f t="shared" si="2"/>
        <v>129633270</v>
      </c>
      <c r="T55" s="893">
        <v>178326942</v>
      </c>
      <c r="U55" s="893">
        <v>457182198</v>
      </c>
      <c r="V55" s="891">
        <f t="shared" si="3"/>
        <v>8733247170</v>
      </c>
      <c r="X55" s="1561" t="s">
        <v>474</v>
      </c>
      <c r="Y55" s="1562" t="s">
        <v>475</v>
      </c>
      <c r="Z55" s="1807">
        <v>8733247170</v>
      </c>
      <c r="AA55" s="1247">
        <v>58338091.095600002</v>
      </c>
      <c r="AB55" s="1802">
        <v>10057012</v>
      </c>
      <c r="AC55" s="1802">
        <v>188876</v>
      </c>
      <c r="AD55" s="1808">
        <v>68583979.095600009</v>
      </c>
      <c r="AE55" s="1809">
        <v>4112</v>
      </c>
      <c r="AF55" s="1810">
        <v>16679</v>
      </c>
      <c r="AG55" s="1811">
        <v>2.8658000000000001</v>
      </c>
      <c r="AI55" s="1561" t="s">
        <v>474</v>
      </c>
      <c r="AJ55" s="933" t="s">
        <v>475</v>
      </c>
      <c r="AK55" s="1132">
        <v>68583979.095600009</v>
      </c>
      <c r="AL55" s="1133">
        <v>4112</v>
      </c>
      <c r="AM55" s="1242">
        <v>16679</v>
      </c>
      <c r="AN55" s="1236">
        <v>2.8658000000000001</v>
      </c>
      <c r="AO55" s="1234">
        <v>0.80420000000000003</v>
      </c>
      <c r="AP55" s="1235">
        <v>0.77749999999999997</v>
      </c>
      <c r="AQ55" s="1236">
        <v>1.6155000000000002</v>
      </c>
      <c r="AR55" s="1237" t="s">
        <v>4</v>
      </c>
      <c r="AS55" s="1272" t="s">
        <v>4</v>
      </c>
      <c r="AT55" s="1261" t="s">
        <v>4</v>
      </c>
      <c r="AU55" s="1240">
        <v>0</v>
      </c>
      <c r="AV55" s="1241" t="s">
        <v>4</v>
      </c>
      <c r="AW55" s="1242">
        <v>0</v>
      </c>
      <c r="BB55" s="1561" t="s">
        <v>474</v>
      </c>
      <c r="BC55" s="1562" t="s">
        <v>728</v>
      </c>
      <c r="BD55" s="1149">
        <v>8733247170</v>
      </c>
      <c r="BE55" s="1150">
        <v>490.714</v>
      </c>
      <c r="BF55" s="1245">
        <v>17797021</v>
      </c>
      <c r="BG55" s="1246">
        <v>0.80420000000000003</v>
      </c>
      <c r="BH55" s="1153"/>
      <c r="BI55" s="1154">
        <v>4112</v>
      </c>
      <c r="BJ55" s="1247">
        <v>8.3800000000000008</v>
      </c>
      <c r="BK55" s="1154">
        <v>41562</v>
      </c>
      <c r="BL55" s="1248">
        <v>85</v>
      </c>
      <c r="BN55" s="933" t="s">
        <v>472</v>
      </c>
      <c r="BO55" s="1579" t="s">
        <v>473</v>
      </c>
      <c r="BP55" s="1848">
        <v>1</v>
      </c>
      <c r="BQ55" s="1848">
        <v>0.98452554744525544</v>
      </c>
      <c r="BR55" s="1853">
        <v>0.95960474308300392</v>
      </c>
      <c r="BS55" s="1160"/>
      <c r="BT55" s="1850">
        <v>2015</v>
      </c>
      <c r="BU55" s="1162">
        <v>0.96789999999999998</v>
      </c>
      <c r="BV55" s="1163"/>
      <c r="BW55" s="2139">
        <v>0.52749999999999997</v>
      </c>
      <c r="BX55" s="1165">
        <v>0.51100000000000001</v>
      </c>
      <c r="BY55" s="1166">
        <v>0.76500000000000001</v>
      </c>
      <c r="BZ55" s="1585"/>
      <c r="CA55" s="1561" t="s">
        <v>474</v>
      </c>
      <c r="CB55" s="933" t="s">
        <v>728</v>
      </c>
      <c r="CC55" s="1154">
        <v>28989</v>
      </c>
      <c r="CD55" s="1154">
        <v>30928</v>
      </c>
      <c r="CE55" s="1154">
        <v>32411</v>
      </c>
      <c r="CF55" s="1252">
        <v>30776</v>
      </c>
      <c r="CG55" s="1253">
        <v>0.77749999999999997</v>
      </c>
      <c r="CH55" s="1171"/>
      <c r="CI55" s="1254">
        <v>-1635</v>
      </c>
      <c r="CJ55" s="1253">
        <v>-5.04E-2</v>
      </c>
      <c r="CL55" s="1575" t="s">
        <v>474</v>
      </c>
      <c r="CM55" s="933" t="s">
        <v>728</v>
      </c>
      <c r="CN55" s="1873" t="s">
        <v>4</v>
      </c>
      <c r="CO55" s="1874"/>
      <c r="CP55" s="1875">
        <v>4112</v>
      </c>
      <c r="CQ55" s="1888">
        <v>6779482</v>
      </c>
      <c r="CR55" s="1888">
        <v>0</v>
      </c>
      <c r="CS55" s="1890">
        <v>6779482</v>
      </c>
      <c r="CT55" s="1891">
        <v>1648.71</v>
      </c>
      <c r="CU55" s="1892"/>
      <c r="CV55" s="1893" t="s">
        <v>4</v>
      </c>
      <c r="CW55" s="1894" t="s">
        <v>4</v>
      </c>
      <c r="CX55" s="1882" t="s">
        <v>4</v>
      </c>
      <c r="CY55" s="1883"/>
      <c r="CZ55" s="1884">
        <v>0.38900000000000001</v>
      </c>
      <c r="DA55" s="1895" t="s">
        <v>4</v>
      </c>
      <c r="DB55" s="1886"/>
      <c r="DC55" s="1882" t="s">
        <v>4</v>
      </c>
      <c r="DX55" s="2170" t="s">
        <v>392</v>
      </c>
      <c r="DY55" s="2171" t="s">
        <v>44</v>
      </c>
      <c r="DZ55" s="2170" t="s">
        <v>8</v>
      </c>
      <c r="EA55" s="2172" t="s">
        <v>45</v>
      </c>
      <c r="EB55" s="2162">
        <v>228</v>
      </c>
      <c r="EC55" s="2173"/>
      <c r="ED55" s="2174">
        <v>228</v>
      </c>
      <c r="EE55" s="2174">
        <v>3472</v>
      </c>
      <c r="EF55" s="2173"/>
      <c r="EG55" s="2175">
        <v>6.5668202764976952E-2</v>
      </c>
      <c r="EH55" s="2173"/>
      <c r="EI55" s="2166">
        <v>0</v>
      </c>
      <c r="EJ55" s="2174"/>
      <c r="EK55" s="2174">
        <v>37153</v>
      </c>
      <c r="EL55" s="2176"/>
      <c r="EM55" s="2177"/>
      <c r="EN55" s="2177"/>
      <c r="EO55" s="2178"/>
      <c r="ES55" s="2254" t="s">
        <v>91</v>
      </c>
      <c r="ET55" s="2255" t="s">
        <v>92</v>
      </c>
      <c r="EU55" s="2257">
        <v>1251211</v>
      </c>
    </row>
    <row r="56" spans="1:151" ht="15">
      <c r="A56" s="1220" t="s">
        <v>476</v>
      </c>
      <c r="B56" s="1221" t="s">
        <v>477</v>
      </c>
      <c r="C56" s="1117">
        <v>36550</v>
      </c>
      <c r="D56" s="1118">
        <v>37525</v>
      </c>
      <c r="E56" s="1222"/>
      <c r="F56" s="1222">
        <v>37525</v>
      </c>
      <c r="G56" s="1222"/>
      <c r="H56" s="1223">
        <v>37525</v>
      </c>
      <c r="K56" s="907" t="s">
        <v>476</v>
      </c>
      <c r="L56" s="908" t="s">
        <v>477</v>
      </c>
      <c r="M56" s="886">
        <v>11991732249</v>
      </c>
      <c r="N56" s="887">
        <v>236557860</v>
      </c>
      <c r="O56" s="888">
        <f t="shared" si="0"/>
        <v>11755174389</v>
      </c>
      <c r="P56" s="889">
        <v>2011</v>
      </c>
      <c r="Q56" s="882">
        <v>0.96950000000000003</v>
      </c>
      <c r="R56" s="891">
        <f t="shared" si="1"/>
        <v>12124986477</v>
      </c>
      <c r="S56" s="892">
        <f t="shared" si="2"/>
        <v>236557860</v>
      </c>
      <c r="T56" s="893">
        <v>369799819</v>
      </c>
      <c r="U56" s="893">
        <v>3137411350</v>
      </c>
      <c r="V56" s="891">
        <f t="shared" si="3"/>
        <v>15868755506</v>
      </c>
      <c r="X56" s="1561" t="s">
        <v>476</v>
      </c>
      <c r="Y56" s="1562" t="s">
        <v>477</v>
      </c>
      <c r="Z56" s="1807">
        <v>15868755506</v>
      </c>
      <c r="AA56" s="1247">
        <v>106003286.78008001</v>
      </c>
      <c r="AB56" s="1802">
        <v>30840561</v>
      </c>
      <c r="AC56" s="1802">
        <v>384652</v>
      </c>
      <c r="AD56" s="1808">
        <v>137228499.78008002</v>
      </c>
      <c r="AE56" s="1809">
        <v>37525</v>
      </c>
      <c r="AF56" s="1810">
        <v>3657</v>
      </c>
      <c r="AG56" s="1811">
        <v>0.62839999999999996</v>
      </c>
      <c r="AI56" s="1561" t="s">
        <v>476</v>
      </c>
      <c r="AJ56" s="933" t="s">
        <v>477</v>
      </c>
      <c r="AK56" s="1132">
        <v>137228499.78008002</v>
      </c>
      <c r="AL56" s="1133">
        <v>37525</v>
      </c>
      <c r="AM56" s="1242">
        <v>3657</v>
      </c>
      <c r="AN56" s="1236">
        <v>0.62839999999999996</v>
      </c>
      <c r="AO56" s="1234">
        <v>0.90559999999999996</v>
      </c>
      <c r="AP56" s="1235">
        <v>0.87690000000000001</v>
      </c>
      <c r="AQ56" s="1236">
        <v>0.78049999999999997</v>
      </c>
      <c r="AR56" s="1237">
        <v>0.78049999999999997</v>
      </c>
      <c r="AS56" s="1272">
        <v>1427.39</v>
      </c>
      <c r="AT56" s="1261">
        <v>401.42999999999984</v>
      </c>
      <c r="AU56" s="1240">
        <v>15063661</v>
      </c>
      <c r="AV56" s="1241">
        <v>1</v>
      </c>
      <c r="AW56" s="1242">
        <v>15063661</v>
      </c>
      <c r="BB56" s="1561" t="s">
        <v>476</v>
      </c>
      <c r="BC56" s="1562" t="s">
        <v>729</v>
      </c>
      <c r="BD56" s="1149">
        <v>15868755506</v>
      </c>
      <c r="BE56" s="1150">
        <v>791.85500000000002</v>
      </c>
      <c r="BF56" s="1245">
        <v>20039976</v>
      </c>
      <c r="BG56" s="1246">
        <v>0.90559999999999996</v>
      </c>
      <c r="BH56" s="1153"/>
      <c r="BI56" s="1154">
        <v>37525</v>
      </c>
      <c r="BJ56" s="1247">
        <v>47.39</v>
      </c>
      <c r="BK56" s="1154">
        <v>184322</v>
      </c>
      <c r="BL56" s="1248">
        <v>233</v>
      </c>
      <c r="BN56" s="933" t="s">
        <v>474</v>
      </c>
      <c r="BO56" s="1579" t="s">
        <v>475</v>
      </c>
      <c r="BP56" s="1848">
        <v>1.3609907586503329</v>
      </c>
      <c r="BQ56" s="1848">
        <v>1.4044794007490637</v>
      </c>
      <c r="BR56" s="1848">
        <v>1.0526315789473684</v>
      </c>
      <c r="BS56" s="1160"/>
      <c r="BT56" s="1850">
        <v>2016</v>
      </c>
      <c r="BU56" s="1162">
        <v>1.0526315789473684</v>
      </c>
      <c r="BV56" s="1163"/>
      <c r="BW56" s="2139">
        <v>0.37</v>
      </c>
      <c r="BX56" s="1165">
        <v>0.38900000000000001</v>
      </c>
      <c r="BY56" s="1166">
        <v>0.58230000000000004</v>
      </c>
      <c r="BZ56" s="1585"/>
      <c r="CA56" s="1561" t="s">
        <v>476</v>
      </c>
      <c r="CB56" s="933" t="s">
        <v>729</v>
      </c>
      <c r="CC56" s="1154">
        <v>33390</v>
      </c>
      <c r="CD56" s="1154">
        <v>34722</v>
      </c>
      <c r="CE56" s="1154">
        <v>36015</v>
      </c>
      <c r="CF56" s="1252">
        <v>34709</v>
      </c>
      <c r="CG56" s="1253">
        <v>0.87690000000000001</v>
      </c>
      <c r="CH56" s="1171"/>
      <c r="CI56" s="1254">
        <v>-1306</v>
      </c>
      <c r="CJ56" s="1253">
        <v>-3.6299999999999999E-2</v>
      </c>
      <c r="CL56" s="1575" t="s">
        <v>476</v>
      </c>
      <c r="CM56" s="933" t="s">
        <v>729</v>
      </c>
      <c r="CN56" s="1873">
        <v>0.78049999999999997</v>
      </c>
      <c r="CO56" s="1874"/>
      <c r="CP56" s="1875">
        <v>37525</v>
      </c>
      <c r="CQ56" s="1888">
        <v>53493000</v>
      </c>
      <c r="CR56" s="1888">
        <v>0</v>
      </c>
      <c r="CS56" s="1890">
        <v>53493000</v>
      </c>
      <c r="CT56" s="1891">
        <v>1425.53</v>
      </c>
      <c r="CU56" s="1892"/>
      <c r="CV56" s="1893">
        <v>1427.39</v>
      </c>
      <c r="CW56" s="1894">
        <v>401.42999999999984</v>
      </c>
      <c r="CX56" s="1882">
        <v>0.999</v>
      </c>
      <c r="CY56" s="1883"/>
      <c r="CZ56" s="1884">
        <v>0.75600000000000001</v>
      </c>
      <c r="DA56" s="1895">
        <v>1</v>
      </c>
      <c r="DB56" s="1886"/>
      <c r="DC56" s="1882">
        <v>1</v>
      </c>
      <c r="DX56" s="2170" t="s">
        <v>394</v>
      </c>
      <c r="DY56" s="2171" t="s">
        <v>394</v>
      </c>
      <c r="DZ56" s="2170" t="s">
        <v>901</v>
      </c>
      <c r="EA56" s="2172" t="s">
        <v>395</v>
      </c>
      <c r="EB56" s="2162">
        <v>1973</v>
      </c>
      <c r="EC56" s="2173"/>
      <c r="ED56" s="2174">
        <v>1973</v>
      </c>
      <c r="EE56" s="2174">
        <v>1973</v>
      </c>
      <c r="EF56" s="2173"/>
      <c r="EG56" s="2175"/>
      <c r="EH56" s="2173"/>
      <c r="EI56" s="2166">
        <v>389332</v>
      </c>
      <c r="EJ56" s="2174"/>
      <c r="EK56" s="2174">
        <v>389332</v>
      </c>
      <c r="EL56" s="2174">
        <v>389332</v>
      </c>
      <c r="EM56" s="2177">
        <v>0</v>
      </c>
      <c r="EN56" s="2177"/>
      <c r="EO56" s="2178"/>
      <c r="ES56" s="2254" t="s">
        <v>93</v>
      </c>
      <c r="ET56" s="2255" t="s">
        <v>94</v>
      </c>
      <c r="EU56" s="2257">
        <v>391793</v>
      </c>
    </row>
    <row r="57" spans="1:151" ht="15">
      <c r="A57" s="1220" t="s">
        <v>478</v>
      </c>
      <c r="B57" s="1221" t="s">
        <v>479</v>
      </c>
      <c r="C57" s="1117">
        <v>1086</v>
      </c>
      <c r="D57" s="1118">
        <v>1086</v>
      </c>
      <c r="E57" s="1222"/>
      <c r="F57" s="1222">
        <v>1086</v>
      </c>
      <c r="G57" s="1222"/>
      <c r="H57" s="1223">
        <v>1086</v>
      </c>
      <c r="K57" s="907" t="s">
        <v>478</v>
      </c>
      <c r="L57" s="908" t="s">
        <v>479</v>
      </c>
      <c r="M57" s="886">
        <v>641541299</v>
      </c>
      <c r="N57" s="887">
        <v>102353393</v>
      </c>
      <c r="O57" s="888">
        <f t="shared" si="0"/>
        <v>539187906</v>
      </c>
      <c r="P57" s="889">
        <v>2014</v>
      </c>
      <c r="Q57" s="882">
        <v>0.9597</v>
      </c>
      <c r="R57" s="891">
        <f t="shared" si="1"/>
        <v>561829641</v>
      </c>
      <c r="S57" s="892">
        <f t="shared" si="2"/>
        <v>102353393</v>
      </c>
      <c r="T57" s="893">
        <v>46555750</v>
      </c>
      <c r="U57" s="893">
        <v>135020053</v>
      </c>
      <c r="V57" s="891">
        <f t="shared" si="3"/>
        <v>845758837</v>
      </c>
      <c r="X57" s="1561" t="s">
        <v>478</v>
      </c>
      <c r="Y57" s="1562" t="s">
        <v>479</v>
      </c>
      <c r="Z57" s="1807">
        <v>845758837</v>
      </c>
      <c r="AA57" s="1247">
        <v>5649669.0311599998</v>
      </c>
      <c r="AB57" s="1802">
        <v>1066227</v>
      </c>
      <c r="AC57" s="1802">
        <v>91555</v>
      </c>
      <c r="AD57" s="1808">
        <v>6807451.0311599998</v>
      </c>
      <c r="AE57" s="1809">
        <v>1086</v>
      </c>
      <c r="AF57" s="1810">
        <v>6268</v>
      </c>
      <c r="AG57" s="1811">
        <v>1.077</v>
      </c>
      <c r="AI57" s="1561" t="s">
        <v>478</v>
      </c>
      <c r="AJ57" s="933" t="s">
        <v>479</v>
      </c>
      <c r="AK57" s="1132">
        <v>6807451.0311599998</v>
      </c>
      <c r="AL57" s="1133">
        <v>1086</v>
      </c>
      <c r="AM57" s="1242">
        <v>6268</v>
      </c>
      <c r="AN57" s="1236">
        <v>1.077</v>
      </c>
      <c r="AO57" s="1234">
        <v>8.1000000000000003E-2</v>
      </c>
      <c r="AP57" s="1235">
        <v>0.90959999999999996</v>
      </c>
      <c r="AQ57" s="1236">
        <v>0.89369999999999994</v>
      </c>
      <c r="AR57" s="1237">
        <v>0.89369999999999994</v>
      </c>
      <c r="AS57" s="1272">
        <v>1634.42</v>
      </c>
      <c r="AT57" s="1261">
        <v>194.39999999999986</v>
      </c>
      <c r="AU57" s="1240">
        <v>211118</v>
      </c>
      <c r="AV57" s="1241">
        <v>1</v>
      </c>
      <c r="AW57" s="1242">
        <v>211118</v>
      </c>
      <c r="BB57" s="1561" t="s">
        <v>478</v>
      </c>
      <c r="BC57" s="1562" t="s">
        <v>730</v>
      </c>
      <c r="BD57" s="1149">
        <v>845758837</v>
      </c>
      <c r="BE57" s="1150">
        <v>471.87799999999999</v>
      </c>
      <c r="BF57" s="1245">
        <v>1792325</v>
      </c>
      <c r="BG57" s="1246">
        <v>8.1000000000000003E-2</v>
      </c>
      <c r="BH57" s="1153"/>
      <c r="BI57" s="1154">
        <v>1086</v>
      </c>
      <c r="BJ57" s="1247">
        <v>2.2999999999999998</v>
      </c>
      <c r="BK57" s="1154">
        <v>10413</v>
      </c>
      <c r="BL57" s="1248">
        <v>22</v>
      </c>
      <c r="BN57" s="933" t="s">
        <v>476</v>
      </c>
      <c r="BO57" s="1579" t="s">
        <v>477</v>
      </c>
      <c r="BP57" s="1848">
        <v>0.99431999999999998</v>
      </c>
      <c r="BQ57" s="1848">
        <v>0.97519256505576213</v>
      </c>
      <c r="BR57" s="1848">
        <v>0.95736363636363653</v>
      </c>
      <c r="BS57" s="1160"/>
      <c r="BT57" s="1850">
        <v>2011</v>
      </c>
      <c r="BU57" s="1162">
        <v>0.96950000000000003</v>
      </c>
      <c r="BV57" s="1163"/>
      <c r="BW57" s="2139">
        <v>0.78</v>
      </c>
      <c r="BX57" s="1165">
        <v>0.75600000000000001</v>
      </c>
      <c r="BY57" s="1166">
        <v>1.1316999999999999</v>
      </c>
      <c r="BZ57" s="1585"/>
      <c r="CA57" s="1561" t="s">
        <v>478</v>
      </c>
      <c r="CB57" s="933" t="s">
        <v>730</v>
      </c>
      <c r="CC57" s="1154">
        <v>35568</v>
      </c>
      <c r="CD57" s="1154">
        <v>36526</v>
      </c>
      <c r="CE57" s="1154">
        <v>35922</v>
      </c>
      <c r="CF57" s="1252">
        <v>36005.333333333336</v>
      </c>
      <c r="CG57" s="1253">
        <v>0.90959999999999996</v>
      </c>
      <c r="CH57" s="1171"/>
      <c r="CI57" s="1254">
        <v>83.333333333335759</v>
      </c>
      <c r="CJ57" s="1253">
        <v>2.3E-3</v>
      </c>
      <c r="CL57" s="1575" t="s">
        <v>478</v>
      </c>
      <c r="CM57" s="933" t="s">
        <v>730</v>
      </c>
      <c r="CN57" s="1873">
        <v>0.89369999999999994</v>
      </c>
      <c r="CO57" s="1874"/>
      <c r="CP57" s="1875">
        <v>1086</v>
      </c>
      <c r="CQ57" s="1888">
        <v>1779293</v>
      </c>
      <c r="CR57" s="1888">
        <v>0</v>
      </c>
      <c r="CS57" s="1890">
        <v>1779293</v>
      </c>
      <c r="CT57" s="1891">
        <v>1638.39</v>
      </c>
      <c r="CU57" s="1892"/>
      <c r="CV57" s="1893">
        <v>1634.42</v>
      </c>
      <c r="CW57" s="1894">
        <v>194.39999999999986</v>
      </c>
      <c r="CX57" s="1882">
        <v>1</v>
      </c>
      <c r="CY57" s="1883"/>
      <c r="CZ57" s="1884">
        <v>0.75800000000000001</v>
      </c>
      <c r="DA57" s="1895">
        <v>1</v>
      </c>
      <c r="DB57" s="1886"/>
      <c r="DC57" s="1882">
        <v>1</v>
      </c>
      <c r="DX57" s="2170" t="s">
        <v>396</v>
      </c>
      <c r="DY57" s="2171" t="s">
        <v>396</v>
      </c>
      <c r="DZ57" s="2170" t="s">
        <v>901</v>
      </c>
      <c r="EA57" s="2172" t="s">
        <v>397</v>
      </c>
      <c r="EB57" s="2162">
        <v>1292</v>
      </c>
      <c r="EC57" s="2173"/>
      <c r="ED57" s="2174">
        <v>1292</v>
      </c>
      <c r="EE57" s="2174">
        <v>1292</v>
      </c>
      <c r="EF57" s="2173"/>
      <c r="EG57" s="2175"/>
      <c r="EH57" s="2173"/>
      <c r="EI57" s="2166">
        <v>0</v>
      </c>
      <c r="EJ57" s="2174"/>
      <c r="EK57" s="2174">
        <v>0</v>
      </c>
      <c r="EL57" s="2174">
        <v>0</v>
      </c>
      <c r="EM57" s="2177">
        <v>0</v>
      </c>
      <c r="EN57" s="2177"/>
      <c r="EO57" s="2178"/>
      <c r="ES57" s="2254" t="s">
        <v>460</v>
      </c>
      <c r="ET57" s="2255" t="s">
        <v>461</v>
      </c>
      <c r="EU57" s="2257">
        <v>11781503</v>
      </c>
    </row>
    <row r="58" spans="1:151" ht="15">
      <c r="A58" s="1220" t="s">
        <v>480</v>
      </c>
      <c r="B58" s="1221" t="s">
        <v>481</v>
      </c>
      <c r="C58" s="1117">
        <v>9945</v>
      </c>
      <c r="D58" s="1118">
        <v>9945</v>
      </c>
      <c r="E58" s="1222"/>
      <c r="F58" s="1222">
        <v>9945</v>
      </c>
      <c r="G58" s="1222"/>
      <c r="H58" s="1223">
        <v>9945</v>
      </c>
      <c r="K58" s="907" t="s">
        <v>480</v>
      </c>
      <c r="L58" s="908" t="s">
        <v>481</v>
      </c>
      <c r="M58" s="886">
        <v>3741774135</v>
      </c>
      <c r="N58" s="887">
        <v>41902700</v>
      </c>
      <c r="O58" s="888">
        <f t="shared" si="0"/>
        <v>3699871435</v>
      </c>
      <c r="P58" s="889">
        <v>2013</v>
      </c>
      <c r="Q58" s="882">
        <v>0.9849</v>
      </c>
      <c r="R58" s="891">
        <f t="shared" si="1"/>
        <v>3756596035</v>
      </c>
      <c r="S58" s="892">
        <f t="shared" si="2"/>
        <v>41902700</v>
      </c>
      <c r="T58" s="893">
        <v>131814026</v>
      </c>
      <c r="U58" s="893">
        <v>1312894877</v>
      </c>
      <c r="V58" s="891">
        <f t="shared" si="3"/>
        <v>5243207638</v>
      </c>
      <c r="X58" s="1561" t="s">
        <v>480</v>
      </c>
      <c r="Y58" s="1562" t="s">
        <v>481</v>
      </c>
      <c r="Z58" s="1807">
        <v>5243207638</v>
      </c>
      <c r="AA58" s="1247">
        <v>35024627.021839999</v>
      </c>
      <c r="AB58" s="1802">
        <v>11787568</v>
      </c>
      <c r="AC58" s="1802">
        <v>137013</v>
      </c>
      <c r="AD58" s="1808">
        <v>46949208.021839999</v>
      </c>
      <c r="AE58" s="1809">
        <v>9945</v>
      </c>
      <c r="AF58" s="1810">
        <v>4721</v>
      </c>
      <c r="AG58" s="1811">
        <v>0.81120000000000003</v>
      </c>
      <c r="AI58" s="1561" t="s">
        <v>480</v>
      </c>
      <c r="AJ58" s="933" t="s">
        <v>481</v>
      </c>
      <c r="AK58" s="1132">
        <v>46949208.021839999</v>
      </c>
      <c r="AL58" s="1133">
        <v>9945</v>
      </c>
      <c r="AM58" s="1242">
        <v>4721</v>
      </c>
      <c r="AN58" s="1236">
        <v>0.81120000000000003</v>
      </c>
      <c r="AO58" s="1234">
        <v>0.92100000000000004</v>
      </c>
      <c r="AP58" s="1235">
        <v>0.88039999999999996</v>
      </c>
      <c r="AQ58" s="1236">
        <v>0.8567999999999999</v>
      </c>
      <c r="AR58" s="1237">
        <v>0.8567999999999999</v>
      </c>
      <c r="AS58" s="1272">
        <v>1566.93</v>
      </c>
      <c r="AT58" s="1261">
        <v>261.88999999999987</v>
      </c>
      <c r="AU58" s="1240">
        <v>2604496</v>
      </c>
      <c r="AV58" s="1241">
        <v>1</v>
      </c>
      <c r="AW58" s="1242">
        <v>2604496</v>
      </c>
      <c r="BB58" s="1561" t="s">
        <v>480</v>
      </c>
      <c r="BC58" s="1562" t="s">
        <v>731</v>
      </c>
      <c r="BD58" s="1149">
        <v>5243207638</v>
      </c>
      <c r="BE58" s="1150">
        <v>257.26100000000002</v>
      </c>
      <c r="BF58" s="1245">
        <v>20380888</v>
      </c>
      <c r="BG58" s="1246">
        <v>0.92100000000000004</v>
      </c>
      <c r="BH58" s="1153"/>
      <c r="BI58" s="1154">
        <v>9945</v>
      </c>
      <c r="BJ58" s="1247">
        <v>38.659999999999997</v>
      </c>
      <c r="BK58" s="1154">
        <v>58795</v>
      </c>
      <c r="BL58" s="1248">
        <v>229</v>
      </c>
      <c r="BN58" s="933" t="s">
        <v>478</v>
      </c>
      <c r="BO58" s="1579" t="s">
        <v>479</v>
      </c>
      <c r="BP58" s="1848">
        <v>0.98198150833937636</v>
      </c>
      <c r="BQ58" s="1853">
        <v>0.92866666666666675</v>
      </c>
      <c r="BR58" s="1848">
        <v>0.97299500000000005</v>
      </c>
      <c r="BS58" s="1160"/>
      <c r="BT58" s="1850">
        <v>2014</v>
      </c>
      <c r="BU58" s="1162">
        <v>0.9597</v>
      </c>
      <c r="BV58" s="1163"/>
      <c r="BW58" s="2139">
        <v>0.79</v>
      </c>
      <c r="BX58" s="1165">
        <v>0.75800000000000001</v>
      </c>
      <c r="BY58" s="1166">
        <v>1.1347</v>
      </c>
      <c r="BZ58" s="1585"/>
      <c r="CA58" s="1561" t="s">
        <v>480</v>
      </c>
      <c r="CB58" s="933" t="s">
        <v>731</v>
      </c>
      <c r="CC58" s="1154">
        <v>33365</v>
      </c>
      <c r="CD58" s="1154">
        <v>34522</v>
      </c>
      <c r="CE58" s="1154">
        <v>36656</v>
      </c>
      <c r="CF58" s="1252">
        <v>34847.666666666664</v>
      </c>
      <c r="CG58" s="1253">
        <v>0.88039999999999996</v>
      </c>
      <c r="CH58" s="1171"/>
      <c r="CI58" s="1254">
        <v>-1808.3333333333358</v>
      </c>
      <c r="CJ58" s="1253">
        <v>-4.9299999999999997E-2</v>
      </c>
      <c r="CL58" s="1575" t="s">
        <v>480</v>
      </c>
      <c r="CM58" s="933" t="s">
        <v>731</v>
      </c>
      <c r="CN58" s="1873">
        <v>0.8567999999999999</v>
      </c>
      <c r="CO58" s="1874"/>
      <c r="CP58" s="1875">
        <v>9945</v>
      </c>
      <c r="CQ58" s="1888">
        <v>16354278</v>
      </c>
      <c r="CR58" s="1888">
        <v>0</v>
      </c>
      <c r="CS58" s="1890">
        <v>16354278</v>
      </c>
      <c r="CT58" s="1891">
        <v>1644.47</v>
      </c>
      <c r="CU58" s="1892"/>
      <c r="CV58" s="1893">
        <v>1566.93</v>
      </c>
      <c r="CW58" s="1894">
        <v>261.88999999999987</v>
      </c>
      <c r="CX58" s="1882">
        <v>1</v>
      </c>
      <c r="CY58" s="1883"/>
      <c r="CZ58" s="1884">
        <v>0.78300000000000003</v>
      </c>
      <c r="DA58" s="1895">
        <v>1</v>
      </c>
      <c r="DB58" s="1886"/>
      <c r="DC58" s="1882">
        <v>1</v>
      </c>
      <c r="DX58" s="2159" t="s">
        <v>398</v>
      </c>
      <c r="DY58" s="2160" t="s">
        <v>398</v>
      </c>
      <c r="DZ58" s="2159" t="s">
        <v>901</v>
      </c>
      <c r="EA58" s="2161" t="s">
        <v>399</v>
      </c>
      <c r="EB58" s="2162">
        <v>14597</v>
      </c>
      <c r="EC58" s="2163"/>
      <c r="ED58" s="2164">
        <v>14597</v>
      </c>
      <c r="EE58" s="2164"/>
      <c r="EF58" s="2163"/>
      <c r="EG58" s="2165">
        <v>0.94314143567874908</v>
      </c>
      <c r="EH58" s="2163"/>
      <c r="EI58" s="2166">
        <v>5360923</v>
      </c>
      <c r="EJ58" s="2164"/>
      <c r="EK58" s="2164">
        <v>5056109</v>
      </c>
      <c r="EL58" s="2164">
        <v>5360923</v>
      </c>
      <c r="EM58" s="2167">
        <v>0</v>
      </c>
      <c r="EN58" s="2167"/>
      <c r="EO58" s="2168"/>
      <c r="ES58" s="2254" t="s">
        <v>462</v>
      </c>
      <c r="ET58" s="2255" t="s">
        <v>463</v>
      </c>
      <c r="EU58" s="2257">
        <v>0</v>
      </c>
    </row>
    <row r="59" spans="1:151" ht="15">
      <c r="A59" s="1220" t="s">
        <v>482</v>
      </c>
      <c r="B59" s="1221" t="s">
        <v>483</v>
      </c>
      <c r="C59" s="1117">
        <v>8620</v>
      </c>
      <c r="D59" s="1118">
        <v>8845</v>
      </c>
      <c r="E59" s="1222"/>
      <c r="F59" s="1222">
        <v>8845</v>
      </c>
      <c r="G59" s="1222"/>
      <c r="H59" s="1223">
        <v>8845</v>
      </c>
      <c r="K59" s="907" t="s">
        <v>482</v>
      </c>
      <c r="L59" s="908" t="s">
        <v>483</v>
      </c>
      <c r="M59" s="886">
        <v>2906569447</v>
      </c>
      <c r="N59" s="887">
        <v>198359568</v>
      </c>
      <c r="O59" s="888">
        <f t="shared" si="0"/>
        <v>2708209879</v>
      </c>
      <c r="P59" s="889">
        <v>2009</v>
      </c>
      <c r="Q59" s="882">
        <v>1.0587</v>
      </c>
      <c r="R59" s="891">
        <f t="shared" si="1"/>
        <v>2558052214</v>
      </c>
      <c r="S59" s="892">
        <f t="shared" si="2"/>
        <v>198359568</v>
      </c>
      <c r="T59" s="893">
        <v>105236845</v>
      </c>
      <c r="U59" s="893">
        <v>1228977230</v>
      </c>
      <c r="V59" s="891">
        <f t="shared" si="3"/>
        <v>4090625857</v>
      </c>
      <c r="X59" s="1561" t="s">
        <v>482</v>
      </c>
      <c r="Y59" s="1562" t="s">
        <v>483</v>
      </c>
      <c r="Z59" s="1807">
        <v>4090625857</v>
      </c>
      <c r="AA59" s="1247">
        <v>27325380.72476</v>
      </c>
      <c r="AB59" s="1802">
        <v>8821016</v>
      </c>
      <c r="AC59" s="1802">
        <v>343410</v>
      </c>
      <c r="AD59" s="1808">
        <v>36489806.724759996</v>
      </c>
      <c r="AE59" s="1809">
        <v>8845</v>
      </c>
      <c r="AF59" s="1810">
        <v>4125</v>
      </c>
      <c r="AG59" s="1811">
        <v>0.70879999999999999</v>
      </c>
      <c r="AI59" s="1561" t="s">
        <v>482</v>
      </c>
      <c r="AJ59" s="933" t="s">
        <v>483</v>
      </c>
      <c r="AK59" s="1132">
        <v>36489806.724759996</v>
      </c>
      <c r="AL59" s="1133">
        <v>8845</v>
      </c>
      <c r="AM59" s="1242">
        <v>4125</v>
      </c>
      <c r="AN59" s="1236">
        <v>0.70879999999999999</v>
      </c>
      <c r="AO59" s="1234">
        <v>0.46229999999999999</v>
      </c>
      <c r="AP59" s="1235">
        <v>0.92269999999999996</v>
      </c>
      <c r="AQ59" s="1236">
        <v>0.79109999999999991</v>
      </c>
      <c r="AR59" s="1237">
        <v>0.79109999999999991</v>
      </c>
      <c r="AS59" s="1272">
        <v>1446.78</v>
      </c>
      <c r="AT59" s="1261">
        <v>382.03999999999996</v>
      </c>
      <c r="AU59" s="1240">
        <v>3379144</v>
      </c>
      <c r="AV59" s="1241">
        <v>1</v>
      </c>
      <c r="AW59" s="1242">
        <v>3379144</v>
      </c>
      <c r="BB59" s="1561" t="s">
        <v>482</v>
      </c>
      <c r="BC59" s="1562" t="s">
        <v>732</v>
      </c>
      <c r="BD59" s="1149">
        <v>4090625857</v>
      </c>
      <c r="BE59" s="1150">
        <v>399.85199999999998</v>
      </c>
      <c r="BF59" s="1245">
        <v>10230350</v>
      </c>
      <c r="BG59" s="1246">
        <v>0.46229999999999999</v>
      </c>
      <c r="BH59" s="1153"/>
      <c r="BI59" s="1154">
        <v>8845</v>
      </c>
      <c r="BJ59" s="1247">
        <v>22.12</v>
      </c>
      <c r="BK59" s="1154">
        <v>58286</v>
      </c>
      <c r="BL59" s="1248">
        <v>146</v>
      </c>
      <c r="BN59" s="933" t="s">
        <v>480</v>
      </c>
      <c r="BO59" s="1579" t="s">
        <v>481</v>
      </c>
      <c r="BP59" s="1853">
        <v>0.99334693877551028</v>
      </c>
      <c r="BQ59" s="1848">
        <v>0.99019607843137269</v>
      </c>
      <c r="BR59" s="1848">
        <v>0.97859649122807013</v>
      </c>
      <c r="BS59" s="1160"/>
      <c r="BT59" s="1850">
        <v>2013</v>
      </c>
      <c r="BU59" s="1162">
        <v>0.9849</v>
      </c>
      <c r="BV59" s="1163"/>
      <c r="BW59" s="2139">
        <v>0.79500000000000004</v>
      </c>
      <c r="BX59" s="1165">
        <v>0.78300000000000003</v>
      </c>
      <c r="BY59" s="1166">
        <v>1.1721999999999999</v>
      </c>
      <c r="BZ59" s="1585"/>
      <c r="CA59" s="1561" t="s">
        <v>482</v>
      </c>
      <c r="CB59" s="933" t="s">
        <v>732</v>
      </c>
      <c r="CC59" s="1154">
        <v>35684</v>
      </c>
      <c r="CD59" s="1154">
        <v>36470</v>
      </c>
      <c r="CE59" s="1154">
        <v>37410</v>
      </c>
      <c r="CF59" s="1252">
        <v>36521.333333333336</v>
      </c>
      <c r="CG59" s="1253">
        <v>0.92269999999999996</v>
      </c>
      <c r="CH59" s="1171"/>
      <c r="CI59" s="1254">
        <v>-888.66666666666424</v>
      </c>
      <c r="CJ59" s="1253">
        <v>-2.3800000000000002E-2</v>
      </c>
      <c r="CL59" s="1575" t="s">
        <v>482</v>
      </c>
      <c r="CM59" s="933" t="s">
        <v>732</v>
      </c>
      <c r="CN59" s="1873">
        <v>0.79109999999999991</v>
      </c>
      <c r="CO59" s="1874"/>
      <c r="CP59" s="1875">
        <v>8845</v>
      </c>
      <c r="CQ59" s="1888">
        <v>9900000</v>
      </c>
      <c r="CR59" s="1888">
        <v>0</v>
      </c>
      <c r="CS59" s="1890">
        <v>9900000</v>
      </c>
      <c r="CT59" s="1891">
        <v>1119.28</v>
      </c>
      <c r="CU59" s="1892"/>
      <c r="CV59" s="1893">
        <v>1446.78</v>
      </c>
      <c r="CW59" s="1894">
        <v>382.03999999999996</v>
      </c>
      <c r="CX59" s="1882">
        <v>0.77400000000000002</v>
      </c>
      <c r="CY59" s="1883"/>
      <c r="CZ59" s="1884">
        <v>0.88400000000000001</v>
      </c>
      <c r="DA59" s="1895">
        <v>1</v>
      </c>
      <c r="DB59" s="1886"/>
      <c r="DC59" s="1882">
        <v>1</v>
      </c>
      <c r="DX59" s="2190" t="s">
        <v>398</v>
      </c>
      <c r="DY59" s="2171" t="s">
        <v>1102</v>
      </c>
      <c r="DZ59" s="2170" t="s">
        <v>8</v>
      </c>
      <c r="EA59" s="2172" t="s">
        <v>1103</v>
      </c>
      <c r="EB59" s="2162">
        <v>880</v>
      </c>
      <c r="EC59" s="2173"/>
      <c r="ED59" s="2174">
        <v>880</v>
      </c>
      <c r="EE59" s="2174">
        <v>15477</v>
      </c>
      <c r="EF59" s="2173"/>
      <c r="EG59" s="2175">
        <v>5.6858564321250887E-2</v>
      </c>
      <c r="EH59" s="2173"/>
      <c r="EI59" s="2166">
        <v>0</v>
      </c>
      <c r="EJ59" s="2174"/>
      <c r="EK59" s="2174">
        <v>304814</v>
      </c>
      <c r="EL59" s="2174"/>
      <c r="EM59" s="2177"/>
      <c r="EN59" s="2177"/>
      <c r="EO59" s="2178"/>
      <c r="ES59" s="2254" t="s">
        <v>464</v>
      </c>
      <c r="ET59" s="2255" t="s">
        <v>465</v>
      </c>
      <c r="EU59" s="2257">
        <v>0</v>
      </c>
    </row>
    <row r="60" spans="1:151" ht="15">
      <c r="A60" s="1220" t="s">
        <v>484</v>
      </c>
      <c r="B60" s="1221" t="s">
        <v>485</v>
      </c>
      <c r="C60" s="1117">
        <v>11441</v>
      </c>
      <c r="D60" s="1118">
        <v>13914</v>
      </c>
      <c r="E60" s="1222"/>
      <c r="F60" s="1222">
        <v>13914</v>
      </c>
      <c r="G60" s="1222"/>
      <c r="H60" s="1223">
        <v>13914</v>
      </c>
      <c r="K60" s="907" t="s">
        <v>484</v>
      </c>
      <c r="L60" s="908" t="s">
        <v>485</v>
      </c>
      <c r="M60" s="886">
        <v>6941989376</v>
      </c>
      <c r="N60" s="887">
        <v>153495684</v>
      </c>
      <c r="O60" s="888">
        <f t="shared" si="0"/>
        <v>6788493692</v>
      </c>
      <c r="P60" s="889">
        <v>2015</v>
      </c>
      <c r="Q60" s="882">
        <v>0.94920000000000004</v>
      </c>
      <c r="R60" s="891">
        <f t="shared" si="1"/>
        <v>7151805407</v>
      </c>
      <c r="S60" s="892">
        <f t="shared" si="2"/>
        <v>153495684</v>
      </c>
      <c r="T60" s="893">
        <v>395337578</v>
      </c>
      <c r="U60" s="893">
        <v>1411669502</v>
      </c>
      <c r="V60" s="891">
        <f t="shared" si="3"/>
        <v>9112308171</v>
      </c>
      <c r="X60" s="1561" t="s">
        <v>484</v>
      </c>
      <c r="Y60" s="1562" t="s">
        <v>485</v>
      </c>
      <c r="Z60" s="1807">
        <v>9112308171</v>
      </c>
      <c r="AA60" s="1247">
        <v>60870218.582280003</v>
      </c>
      <c r="AB60" s="1802">
        <v>14371627</v>
      </c>
      <c r="AC60" s="1802">
        <v>299264</v>
      </c>
      <c r="AD60" s="1808">
        <v>75541109.58228001</v>
      </c>
      <c r="AE60" s="1809">
        <v>13914</v>
      </c>
      <c r="AF60" s="1810">
        <v>5429</v>
      </c>
      <c r="AG60" s="1811">
        <v>0.93279999999999996</v>
      </c>
      <c r="AI60" s="1561" t="s">
        <v>484</v>
      </c>
      <c r="AJ60" s="933" t="s">
        <v>485</v>
      </c>
      <c r="AK60" s="1132">
        <v>75541109.58228001</v>
      </c>
      <c r="AL60" s="1133">
        <v>13914</v>
      </c>
      <c r="AM60" s="1242">
        <v>5429</v>
      </c>
      <c r="AN60" s="1236">
        <v>0.93279999999999996</v>
      </c>
      <c r="AO60" s="1234">
        <v>1.3781000000000001</v>
      </c>
      <c r="AP60" s="1235">
        <v>0.95250000000000001</v>
      </c>
      <c r="AQ60" s="1236">
        <v>0.98719999999999997</v>
      </c>
      <c r="AR60" s="1237">
        <v>0.98719999999999997</v>
      </c>
      <c r="AS60" s="1272">
        <v>1805.41</v>
      </c>
      <c r="AT60" s="1261">
        <v>23.409999999999854</v>
      </c>
      <c r="AU60" s="1240">
        <v>325727</v>
      </c>
      <c r="AV60" s="1241">
        <v>0.67700000000000005</v>
      </c>
      <c r="AW60" s="1242">
        <v>220517</v>
      </c>
      <c r="BB60" s="1561" t="s">
        <v>484</v>
      </c>
      <c r="BC60" s="1562" t="s">
        <v>733</v>
      </c>
      <c r="BD60" s="1149">
        <v>9112308171</v>
      </c>
      <c r="BE60" s="1150">
        <v>298.791</v>
      </c>
      <c r="BF60" s="1245">
        <v>30497265</v>
      </c>
      <c r="BG60" s="1246">
        <v>1.3781000000000001</v>
      </c>
      <c r="BH60" s="1153"/>
      <c r="BI60" s="1154">
        <v>13914</v>
      </c>
      <c r="BJ60" s="1247">
        <v>46.57</v>
      </c>
      <c r="BK60" s="1154">
        <v>81126</v>
      </c>
      <c r="BL60" s="1248">
        <v>272</v>
      </c>
      <c r="BN60" s="933" t="s">
        <v>482</v>
      </c>
      <c r="BO60" s="1579" t="s">
        <v>483</v>
      </c>
      <c r="BP60" s="1848">
        <v>1.0095238095238095</v>
      </c>
      <c r="BQ60" s="1848">
        <v>1.0420069911239653</v>
      </c>
      <c r="BR60" s="1848">
        <v>1.0861272676914555</v>
      </c>
      <c r="BS60" s="1160"/>
      <c r="BT60" s="1850">
        <v>2009</v>
      </c>
      <c r="BU60" s="1162">
        <v>1.0587</v>
      </c>
      <c r="BV60" s="1163"/>
      <c r="BW60" s="2139">
        <v>0.83499999999999996</v>
      </c>
      <c r="BX60" s="1165">
        <v>0.88400000000000001</v>
      </c>
      <c r="BY60" s="1166">
        <v>1.3233999999999999</v>
      </c>
      <c r="BZ60" s="1585"/>
      <c r="CA60" s="1561" t="s">
        <v>484</v>
      </c>
      <c r="CB60" s="933" t="s">
        <v>733</v>
      </c>
      <c r="CC60" s="1154">
        <v>35605</v>
      </c>
      <c r="CD60" s="1154">
        <v>37831</v>
      </c>
      <c r="CE60" s="1154">
        <v>39676</v>
      </c>
      <c r="CF60" s="1252">
        <v>37704</v>
      </c>
      <c r="CG60" s="1253">
        <v>0.95250000000000001</v>
      </c>
      <c r="CH60" s="1171"/>
      <c r="CI60" s="1254">
        <v>-1972</v>
      </c>
      <c r="CJ60" s="1253">
        <v>-4.9700000000000001E-2</v>
      </c>
      <c r="CL60" s="1575" t="s">
        <v>484</v>
      </c>
      <c r="CM60" s="933" t="s">
        <v>733</v>
      </c>
      <c r="CN60" s="1873">
        <v>0.98719999999999997</v>
      </c>
      <c r="CO60" s="1874"/>
      <c r="CP60" s="1875">
        <v>13914</v>
      </c>
      <c r="CQ60" s="1888">
        <v>17009606</v>
      </c>
      <c r="CR60" s="1888">
        <v>0</v>
      </c>
      <c r="CS60" s="1890">
        <v>17009606</v>
      </c>
      <c r="CT60" s="1891">
        <v>1222.48</v>
      </c>
      <c r="CU60" s="1892"/>
      <c r="CV60" s="1893">
        <v>1805.41</v>
      </c>
      <c r="CW60" s="1894">
        <v>23.409999999999854</v>
      </c>
      <c r="CX60" s="1882">
        <v>0.67700000000000005</v>
      </c>
      <c r="CY60" s="1883"/>
      <c r="CZ60" s="1884">
        <v>0.57999999999999996</v>
      </c>
      <c r="DA60" s="1895" t="s">
        <v>4</v>
      </c>
      <c r="DB60" s="1886"/>
      <c r="DC60" s="1882">
        <v>0.67700000000000005</v>
      </c>
      <c r="DX60" s="2159" t="s">
        <v>400</v>
      </c>
      <c r="DY60" s="2160" t="s">
        <v>400</v>
      </c>
      <c r="DZ60" s="2159" t="s">
        <v>901</v>
      </c>
      <c r="EA60" s="2161" t="s">
        <v>666</v>
      </c>
      <c r="EB60" s="2162">
        <v>5673</v>
      </c>
      <c r="EC60" s="2163"/>
      <c r="ED60" s="2164">
        <v>5673</v>
      </c>
      <c r="EE60" s="2164"/>
      <c r="EF60" s="2163"/>
      <c r="EG60" s="2165">
        <v>0.63420905533817773</v>
      </c>
      <c r="EH60" s="2163"/>
      <c r="EI60" s="2166">
        <v>5790993</v>
      </c>
      <c r="EJ60" s="2164"/>
      <c r="EK60" s="2164">
        <v>3672701</v>
      </c>
      <c r="EL60" s="2164">
        <v>5790993</v>
      </c>
      <c r="EM60" s="2167">
        <v>0</v>
      </c>
      <c r="EN60" s="2167">
        <v>1</v>
      </c>
      <c r="EO60" s="2168"/>
      <c r="ES60" s="2254" t="s">
        <v>466</v>
      </c>
      <c r="ET60" s="2255" t="s">
        <v>467</v>
      </c>
      <c r="EU60" s="2257">
        <v>1426556</v>
      </c>
    </row>
    <row r="61" spans="1:151" ht="15">
      <c r="A61" s="1220" t="s">
        <v>486</v>
      </c>
      <c r="B61" s="1221" t="s">
        <v>487</v>
      </c>
      <c r="C61" s="1117">
        <v>4455</v>
      </c>
      <c r="D61" s="1118">
        <v>4455</v>
      </c>
      <c r="E61" s="1222"/>
      <c r="F61" s="1222">
        <v>4455</v>
      </c>
      <c r="G61" s="1222"/>
      <c r="H61" s="1223">
        <v>4455</v>
      </c>
      <c r="K61" s="907" t="s">
        <v>486</v>
      </c>
      <c r="L61" s="908" t="s">
        <v>487</v>
      </c>
      <c r="M61" s="886">
        <v>7404263266</v>
      </c>
      <c r="N61" s="887">
        <v>114482470</v>
      </c>
      <c r="O61" s="888">
        <f t="shared" si="0"/>
        <v>7289780796</v>
      </c>
      <c r="P61" s="889">
        <v>2015</v>
      </c>
      <c r="Q61" s="882">
        <v>1.0269999999999999</v>
      </c>
      <c r="R61" s="891">
        <f t="shared" si="1"/>
        <v>7098131252</v>
      </c>
      <c r="S61" s="892">
        <f t="shared" si="2"/>
        <v>114482470</v>
      </c>
      <c r="T61" s="893">
        <v>156188053</v>
      </c>
      <c r="U61" s="893">
        <v>442760520</v>
      </c>
      <c r="V61" s="891">
        <f t="shared" si="3"/>
        <v>7811562295</v>
      </c>
      <c r="X61" s="1561" t="s">
        <v>486</v>
      </c>
      <c r="Y61" s="1562" t="s">
        <v>487</v>
      </c>
      <c r="Z61" s="1807">
        <v>7811562295</v>
      </c>
      <c r="AA61" s="1247">
        <v>52181236.130599998</v>
      </c>
      <c r="AB61" s="1802">
        <v>8336763</v>
      </c>
      <c r="AC61" s="1802">
        <v>162273</v>
      </c>
      <c r="AD61" s="1808">
        <v>60680272.130599998</v>
      </c>
      <c r="AE61" s="1809">
        <v>4455</v>
      </c>
      <c r="AF61" s="1810">
        <v>13621</v>
      </c>
      <c r="AG61" s="1811">
        <v>2.3403999999999998</v>
      </c>
      <c r="AI61" s="1561" t="s">
        <v>486</v>
      </c>
      <c r="AJ61" s="933" t="s">
        <v>487</v>
      </c>
      <c r="AK61" s="1132">
        <v>60680272.130599998</v>
      </c>
      <c r="AL61" s="1133">
        <v>4455</v>
      </c>
      <c r="AM61" s="1242">
        <v>13621</v>
      </c>
      <c r="AN61" s="1236">
        <v>2.3403999999999998</v>
      </c>
      <c r="AO61" s="1234">
        <v>0.6835</v>
      </c>
      <c r="AP61" s="1235">
        <v>0.87019999999999997</v>
      </c>
      <c r="AQ61" s="1236">
        <v>1.4397</v>
      </c>
      <c r="AR61" s="1237" t="s">
        <v>4</v>
      </c>
      <c r="AS61" s="1272" t="s">
        <v>4</v>
      </c>
      <c r="AT61" s="1261" t="s">
        <v>4</v>
      </c>
      <c r="AU61" s="1240">
        <v>0</v>
      </c>
      <c r="AV61" s="1241" t="s">
        <v>4</v>
      </c>
      <c r="AW61" s="1242">
        <v>0</v>
      </c>
      <c r="BB61" s="1561" t="s">
        <v>486</v>
      </c>
      <c r="BC61" s="1562" t="s">
        <v>734</v>
      </c>
      <c r="BD61" s="1149">
        <v>7811562295</v>
      </c>
      <c r="BE61" s="1150">
        <v>516.471</v>
      </c>
      <c r="BF61" s="1245">
        <v>15124881</v>
      </c>
      <c r="BG61" s="1246">
        <v>0.6835</v>
      </c>
      <c r="BH61" s="1153"/>
      <c r="BI61" s="1154">
        <v>4455</v>
      </c>
      <c r="BJ61" s="1247">
        <v>8.6300000000000008</v>
      </c>
      <c r="BK61" s="1154">
        <v>34731</v>
      </c>
      <c r="BL61" s="1248">
        <v>67</v>
      </c>
      <c r="BN61" s="933" t="s">
        <v>484</v>
      </c>
      <c r="BO61" s="1579" t="s">
        <v>485</v>
      </c>
      <c r="BP61" s="1848">
        <v>1.0010863511399726</v>
      </c>
      <c r="BQ61" s="1848">
        <v>0.97399999999999987</v>
      </c>
      <c r="BR61" s="1853">
        <v>0.93677099236641226</v>
      </c>
      <c r="BS61" s="1160"/>
      <c r="BT61" s="1850">
        <v>2015</v>
      </c>
      <c r="BU61" s="1162">
        <v>0.94920000000000004</v>
      </c>
      <c r="BV61" s="1163"/>
      <c r="BW61" s="2139">
        <v>0.61099999999999999</v>
      </c>
      <c r="BX61" s="1165">
        <v>0.57999999999999996</v>
      </c>
      <c r="BY61" s="1166">
        <v>0.86829999999999996</v>
      </c>
      <c r="BZ61" s="1585"/>
      <c r="CA61" s="1561" t="s">
        <v>486</v>
      </c>
      <c r="CB61" s="933" t="s">
        <v>734</v>
      </c>
      <c r="CC61" s="1154">
        <v>32752</v>
      </c>
      <c r="CD61" s="1154">
        <v>34561</v>
      </c>
      <c r="CE61" s="1154">
        <v>36017</v>
      </c>
      <c r="CF61" s="1252">
        <v>34443.333333333336</v>
      </c>
      <c r="CG61" s="1253">
        <v>0.87019999999999997</v>
      </c>
      <c r="CH61" s="1171"/>
      <c r="CI61" s="1254">
        <v>-1573.6666666666642</v>
      </c>
      <c r="CJ61" s="1253">
        <v>-4.3700000000000003E-2</v>
      </c>
      <c r="CL61" s="1575" t="s">
        <v>486</v>
      </c>
      <c r="CM61" s="933" t="s">
        <v>734</v>
      </c>
      <c r="CN61" s="1873" t="s">
        <v>4</v>
      </c>
      <c r="CO61" s="1874"/>
      <c r="CP61" s="1875">
        <v>4455</v>
      </c>
      <c r="CQ61" s="1888">
        <v>7574295</v>
      </c>
      <c r="CR61" s="1888">
        <v>430621</v>
      </c>
      <c r="CS61" s="1890">
        <v>8004916</v>
      </c>
      <c r="CT61" s="1891">
        <v>1796.84</v>
      </c>
      <c r="CU61" s="1892"/>
      <c r="CV61" s="1893" t="s">
        <v>4</v>
      </c>
      <c r="CW61" s="1894" t="s">
        <v>4</v>
      </c>
      <c r="CX61" s="1882" t="s">
        <v>4</v>
      </c>
      <c r="CY61" s="1883"/>
      <c r="CZ61" s="1884">
        <v>0.35799999999999998</v>
      </c>
      <c r="DA61" s="1895" t="s">
        <v>4</v>
      </c>
      <c r="DB61" s="1886"/>
      <c r="DC61" s="1882" t="s">
        <v>4</v>
      </c>
      <c r="DX61" s="2189" t="s">
        <v>400</v>
      </c>
      <c r="DY61" s="2160" t="s">
        <v>1104</v>
      </c>
      <c r="DZ61" s="2159" t="s">
        <v>8</v>
      </c>
      <c r="EA61" s="2161" t="s">
        <v>1105</v>
      </c>
      <c r="EB61" s="2162">
        <v>121</v>
      </c>
      <c r="EC61" s="2163"/>
      <c r="ED61" s="2164">
        <v>121</v>
      </c>
      <c r="EE61" s="2164"/>
      <c r="EF61" s="2163"/>
      <c r="EG61" s="2165">
        <v>1.3527110117384014E-2</v>
      </c>
      <c r="EH61" s="2163"/>
      <c r="EI61" s="2166">
        <v>0</v>
      </c>
      <c r="EJ61" s="2164"/>
      <c r="EK61" s="2164">
        <v>78335</v>
      </c>
      <c r="EL61" s="2164"/>
      <c r="EM61" s="2167"/>
      <c r="EN61" s="2167"/>
      <c r="EO61" s="2168"/>
      <c r="ES61" s="2254" t="s">
        <v>468</v>
      </c>
      <c r="ET61" s="2255" t="s">
        <v>469</v>
      </c>
      <c r="EU61" s="2257">
        <v>6257880</v>
      </c>
    </row>
    <row r="62" spans="1:151" ht="15">
      <c r="A62" s="1220" t="s">
        <v>488</v>
      </c>
      <c r="B62" s="1221" t="s">
        <v>489</v>
      </c>
      <c r="C62" s="1117">
        <v>2292</v>
      </c>
      <c r="D62" s="1118">
        <v>2292</v>
      </c>
      <c r="E62" s="1222"/>
      <c r="F62" s="1222">
        <v>2292</v>
      </c>
      <c r="G62" s="1222"/>
      <c r="H62" s="1223">
        <v>2292</v>
      </c>
      <c r="K62" s="907" t="s">
        <v>488</v>
      </c>
      <c r="L62" s="908" t="s">
        <v>489</v>
      </c>
      <c r="M62" s="886">
        <v>1844531160</v>
      </c>
      <c r="N62" s="887">
        <v>151866446</v>
      </c>
      <c r="O62" s="888">
        <f t="shared" si="0"/>
        <v>1692664714</v>
      </c>
      <c r="P62" s="889">
        <v>2012</v>
      </c>
      <c r="Q62" s="882">
        <v>0.88290000000000002</v>
      </c>
      <c r="R62" s="891">
        <f t="shared" si="1"/>
        <v>1917164700</v>
      </c>
      <c r="S62" s="892">
        <f t="shared" si="2"/>
        <v>151866446</v>
      </c>
      <c r="T62" s="893">
        <v>74907393</v>
      </c>
      <c r="U62" s="893">
        <v>238982405</v>
      </c>
      <c r="V62" s="891">
        <f t="shared" si="3"/>
        <v>2382920944</v>
      </c>
      <c r="X62" s="1561" t="s">
        <v>488</v>
      </c>
      <c r="Y62" s="1562" t="s">
        <v>489</v>
      </c>
      <c r="Z62" s="1807">
        <v>2382920944</v>
      </c>
      <c r="AA62" s="1247">
        <v>15917911.905920001</v>
      </c>
      <c r="AB62" s="1802">
        <v>2541373</v>
      </c>
      <c r="AC62" s="1802">
        <v>232850</v>
      </c>
      <c r="AD62" s="1808">
        <v>18692134.905919999</v>
      </c>
      <c r="AE62" s="1809">
        <v>2292</v>
      </c>
      <c r="AF62" s="1810">
        <v>8155</v>
      </c>
      <c r="AG62" s="1811">
        <v>1.4012</v>
      </c>
      <c r="AI62" s="1561" t="s">
        <v>488</v>
      </c>
      <c r="AJ62" s="933" t="s">
        <v>489</v>
      </c>
      <c r="AK62" s="1132">
        <v>18692134.905919999</v>
      </c>
      <c r="AL62" s="1133">
        <v>2292</v>
      </c>
      <c r="AM62" s="1242">
        <v>8155</v>
      </c>
      <c r="AN62" s="1236">
        <v>1.4012</v>
      </c>
      <c r="AO62" s="1234">
        <v>0.23960000000000001</v>
      </c>
      <c r="AP62" s="1235">
        <v>0.72919999999999996</v>
      </c>
      <c r="AQ62" s="1236">
        <v>0.94910000000000005</v>
      </c>
      <c r="AR62" s="1237">
        <v>0.94910000000000005</v>
      </c>
      <c r="AS62" s="1272">
        <v>1735.73</v>
      </c>
      <c r="AT62" s="1261">
        <v>93.089999999999918</v>
      </c>
      <c r="AU62" s="1240">
        <v>213362</v>
      </c>
      <c r="AV62" s="1241">
        <v>0.60399999999999998</v>
      </c>
      <c r="AW62" s="1242">
        <v>128871</v>
      </c>
      <c r="BB62" s="1561" t="s">
        <v>488</v>
      </c>
      <c r="BC62" s="1562" t="s">
        <v>735</v>
      </c>
      <c r="BD62" s="1149">
        <v>2382920944</v>
      </c>
      <c r="BE62" s="1150">
        <v>449.42</v>
      </c>
      <c r="BF62" s="1245">
        <v>5302214</v>
      </c>
      <c r="BG62" s="1246">
        <v>0.23960000000000001</v>
      </c>
      <c r="BH62" s="1153"/>
      <c r="BI62" s="1154">
        <v>2292</v>
      </c>
      <c r="BJ62" s="1247">
        <v>5.0999999999999996</v>
      </c>
      <c r="BK62" s="1154">
        <v>21670</v>
      </c>
      <c r="BL62" s="1248">
        <v>48</v>
      </c>
      <c r="BN62" s="933" t="s">
        <v>486</v>
      </c>
      <c r="BO62" s="1579" t="s">
        <v>487</v>
      </c>
      <c r="BP62" s="1848">
        <v>1.2618260869565217</v>
      </c>
      <c r="BQ62" s="1848">
        <v>0.99927606557377047</v>
      </c>
      <c r="BR62" s="1853">
        <v>1.0409194835680751</v>
      </c>
      <c r="BS62" s="1160"/>
      <c r="BT62" s="1850">
        <v>2015</v>
      </c>
      <c r="BU62" s="1162">
        <v>1.0269999999999999</v>
      </c>
      <c r="BV62" s="1163"/>
      <c r="BW62" s="2139">
        <v>0.34899999999999998</v>
      </c>
      <c r="BX62" s="1165">
        <v>0.35799999999999998</v>
      </c>
      <c r="BY62" s="1166">
        <v>0.53590000000000004</v>
      </c>
      <c r="BZ62" s="1585"/>
      <c r="CA62" s="1561" t="s">
        <v>488</v>
      </c>
      <c r="CB62" s="933" t="s">
        <v>735</v>
      </c>
      <c r="CC62" s="1154">
        <v>27529</v>
      </c>
      <c r="CD62" s="1154">
        <v>28791</v>
      </c>
      <c r="CE62" s="1154">
        <v>30266</v>
      </c>
      <c r="CF62" s="1252">
        <v>28862</v>
      </c>
      <c r="CG62" s="1253">
        <v>0.72919999999999996</v>
      </c>
      <c r="CH62" s="1171"/>
      <c r="CI62" s="1254">
        <v>-1404</v>
      </c>
      <c r="CJ62" s="1253">
        <v>-4.6399999999999997E-2</v>
      </c>
      <c r="CL62" s="1575" t="s">
        <v>488</v>
      </c>
      <c r="CM62" s="933" t="s">
        <v>735</v>
      </c>
      <c r="CN62" s="1873">
        <v>0.94910000000000005</v>
      </c>
      <c r="CO62" s="1874"/>
      <c r="CP62" s="1875">
        <v>2292</v>
      </c>
      <c r="CQ62" s="1888">
        <v>2404660</v>
      </c>
      <c r="CR62" s="1888">
        <v>0</v>
      </c>
      <c r="CS62" s="1890">
        <v>2404660</v>
      </c>
      <c r="CT62" s="1891">
        <v>1049.1500000000001</v>
      </c>
      <c r="CU62" s="1892"/>
      <c r="CV62" s="1893">
        <v>1735.73</v>
      </c>
      <c r="CW62" s="1894">
        <v>93.089999999999918</v>
      </c>
      <c r="CX62" s="1882">
        <v>0.60399999999999998</v>
      </c>
      <c r="CY62" s="1883"/>
      <c r="CZ62" s="1884">
        <v>0.45900000000000002</v>
      </c>
      <c r="DA62" s="1895" t="s">
        <v>4</v>
      </c>
      <c r="DB62" s="1886"/>
      <c r="DC62" s="1882">
        <v>0.60399999999999998</v>
      </c>
      <c r="DX62" s="2159" t="s">
        <v>400</v>
      </c>
      <c r="DY62" s="2160" t="s">
        <v>46</v>
      </c>
      <c r="DZ62" s="2159" t="s">
        <v>901</v>
      </c>
      <c r="EA62" s="2161" t="s">
        <v>47</v>
      </c>
      <c r="EB62" s="2162">
        <v>2301</v>
      </c>
      <c r="EC62" s="2163"/>
      <c r="ED62" s="2164">
        <v>2301</v>
      </c>
      <c r="EE62" s="2164"/>
      <c r="EF62" s="2163"/>
      <c r="EG62" s="2165">
        <v>0.2572386808272778</v>
      </c>
      <c r="EH62" s="2163"/>
      <c r="EI62" s="2166">
        <v>0</v>
      </c>
      <c r="EJ62" s="2164"/>
      <c r="EK62" s="2164">
        <v>1489667</v>
      </c>
      <c r="EL62" s="2169"/>
      <c r="EM62" s="2167"/>
      <c r="EN62" s="2167"/>
      <c r="EO62" s="2168"/>
      <c r="ES62" s="2254" t="s">
        <v>470</v>
      </c>
      <c r="ET62" s="2255" t="s">
        <v>471</v>
      </c>
      <c r="EU62" s="2257">
        <v>0</v>
      </c>
    </row>
    <row r="63" spans="1:151" ht="15">
      <c r="A63" s="1220" t="s">
        <v>490</v>
      </c>
      <c r="B63" s="1221" t="s">
        <v>491</v>
      </c>
      <c r="C63" s="1117">
        <v>3111</v>
      </c>
      <c r="D63" s="1118">
        <v>3521</v>
      </c>
      <c r="E63" s="1222"/>
      <c r="F63" s="1222">
        <v>3521</v>
      </c>
      <c r="G63" s="1222"/>
      <c r="H63" s="1223">
        <v>3521</v>
      </c>
      <c r="K63" s="907" t="s">
        <v>490</v>
      </c>
      <c r="L63" s="908" t="s">
        <v>491</v>
      </c>
      <c r="M63" s="886">
        <v>1192673509</v>
      </c>
      <c r="N63" s="887">
        <v>127258070</v>
      </c>
      <c r="O63" s="888">
        <f t="shared" si="0"/>
        <v>1065415439</v>
      </c>
      <c r="P63" s="889">
        <v>2009</v>
      </c>
      <c r="Q63" s="882">
        <v>1.0899000000000001</v>
      </c>
      <c r="R63" s="891">
        <f t="shared" si="1"/>
        <v>977535039</v>
      </c>
      <c r="S63" s="892">
        <f t="shared" si="2"/>
        <v>127258070</v>
      </c>
      <c r="T63" s="893">
        <v>71996357</v>
      </c>
      <c r="U63" s="893">
        <v>663457293</v>
      </c>
      <c r="V63" s="891">
        <f t="shared" si="3"/>
        <v>1840246759</v>
      </c>
      <c r="X63" s="1561" t="s">
        <v>490</v>
      </c>
      <c r="Y63" s="1562" t="s">
        <v>491</v>
      </c>
      <c r="Z63" s="1807">
        <v>1840246759</v>
      </c>
      <c r="AA63" s="1247">
        <v>12292848.350120001</v>
      </c>
      <c r="AB63" s="1802">
        <v>4123039</v>
      </c>
      <c r="AC63" s="1802">
        <v>192414</v>
      </c>
      <c r="AD63" s="1808">
        <v>16608301.350120001</v>
      </c>
      <c r="AE63" s="1809">
        <v>3521</v>
      </c>
      <c r="AF63" s="1810">
        <v>4717</v>
      </c>
      <c r="AG63" s="1811">
        <v>0.8105</v>
      </c>
      <c r="AI63" s="1561" t="s">
        <v>490</v>
      </c>
      <c r="AJ63" s="933" t="s">
        <v>491</v>
      </c>
      <c r="AK63" s="1132">
        <v>16608301.350120001</v>
      </c>
      <c r="AL63" s="1133">
        <v>3521</v>
      </c>
      <c r="AM63" s="1242">
        <v>4717</v>
      </c>
      <c r="AN63" s="1236">
        <v>0.8105</v>
      </c>
      <c r="AO63" s="1234">
        <v>0.18029999999999999</v>
      </c>
      <c r="AP63" s="1235">
        <v>0.84179999999999999</v>
      </c>
      <c r="AQ63" s="1236">
        <v>0.7631</v>
      </c>
      <c r="AR63" s="1237">
        <v>0.7631</v>
      </c>
      <c r="AS63" s="1272">
        <v>1395.57</v>
      </c>
      <c r="AT63" s="1261">
        <v>433.25</v>
      </c>
      <c r="AU63" s="1240">
        <v>1525473</v>
      </c>
      <c r="AV63" s="1241">
        <v>1</v>
      </c>
      <c r="AW63" s="1242">
        <v>1525473</v>
      </c>
      <c r="BB63" s="1561" t="s">
        <v>490</v>
      </c>
      <c r="BC63" s="1562" t="s">
        <v>736</v>
      </c>
      <c r="BD63" s="1149">
        <v>1840246759</v>
      </c>
      <c r="BE63" s="1150">
        <v>461.17500000000001</v>
      </c>
      <c r="BF63" s="1245">
        <v>3990344</v>
      </c>
      <c r="BG63" s="1246">
        <v>0.18029999999999999</v>
      </c>
      <c r="BH63" s="1153"/>
      <c r="BI63" s="1154">
        <v>3521</v>
      </c>
      <c r="BJ63" s="1247">
        <v>7.63</v>
      </c>
      <c r="BK63" s="1154">
        <v>23725</v>
      </c>
      <c r="BL63" s="1248">
        <v>51</v>
      </c>
      <c r="BN63" s="933" t="s">
        <v>488</v>
      </c>
      <c r="BO63" s="1579" t="s">
        <v>489</v>
      </c>
      <c r="BP63" s="1848">
        <v>0.87265873995316756</v>
      </c>
      <c r="BQ63" s="1848">
        <v>0.89970398671096352</v>
      </c>
      <c r="BR63" s="1848">
        <v>0.87511503496503495</v>
      </c>
      <c r="BS63" s="1160"/>
      <c r="BT63" s="1850">
        <v>2012</v>
      </c>
      <c r="BU63" s="1162">
        <v>0.88290000000000002</v>
      </c>
      <c r="BV63" s="1163"/>
      <c r="BW63" s="2139">
        <v>0.52</v>
      </c>
      <c r="BX63" s="1165">
        <v>0.45900000000000002</v>
      </c>
      <c r="BY63" s="1166">
        <v>0.68710000000000004</v>
      </c>
      <c r="BZ63" s="1585"/>
      <c r="CA63" s="1561" t="s">
        <v>490</v>
      </c>
      <c r="CB63" s="933" t="s">
        <v>736</v>
      </c>
      <c r="CC63" s="1154">
        <v>32372</v>
      </c>
      <c r="CD63" s="1154">
        <v>33669</v>
      </c>
      <c r="CE63" s="1154">
        <v>33923</v>
      </c>
      <c r="CF63" s="1252">
        <v>33321.333333333336</v>
      </c>
      <c r="CG63" s="1253">
        <v>0.84179999999999999</v>
      </c>
      <c r="CH63" s="1171"/>
      <c r="CI63" s="1254">
        <v>-601.66666666666424</v>
      </c>
      <c r="CJ63" s="1253">
        <v>-1.77E-2</v>
      </c>
      <c r="CL63" s="1575" t="s">
        <v>490</v>
      </c>
      <c r="CM63" s="933" t="s">
        <v>736</v>
      </c>
      <c r="CN63" s="1873">
        <v>0.7631</v>
      </c>
      <c r="CO63" s="1874"/>
      <c r="CP63" s="1875">
        <v>3521</v>
      </c>
      <c r="CQ63" s="1888">
        <v>5554000</v>
      </c>
      <c r="CR63" s="1888">
        <v>0</v>
      </c>
      <c r="CS63" s="1890">
        <v>5554000</v>
      </c>
      <c r="CT63" s="1891">
        <v>1577.39</v>
      </c>
      <c r="CU63" s="1892"/>
      <c r="CV63" s="1893">
        <v>1395.57</v>
      </c>
      <c r="CW63" s="1894">
        <v>433.25</v>
      </c>
      <c r="CX63" s="1882">
        <v>1</v>
      </c>
      <c r="CY63" s="1883"/>
      <c r="CZ63" s="1884">
        <v>0.80100000000000005</v>
      </c>
      <c r="DA63" s="1895">
        <v>1</v>
      </c>
      <c r="DB63" s="1886"/>
      <c r="DC63" s="1882">
        <v>1</v>
      </c>
      <c r="DX63" s="2190" t="s">
        <v>400</v>
      </c>
      <c r="DY63" s="2171" t="s">
        <v>294</v>
      </c>
      <c r="DZ63" s="2170" t="s">
        <v>8</v>
      </c>
      <c r="EA63" s="2172" t="s">
        <v>295</v>
      </c>
      <c r="EB63" s="2162">
        <v>850</v>
      </c>
      <c r="EC63" s="2173"/>
      <c r="ED63" s="2174">
        <v>850</v>
      </c>
      <c r="EE63" s="2174">
        <v>8945</v>
      </c>
      <c r="EF63" s="2173"/>
      <c r="EG63" s="2175">
        <v>9.5025153717160429E-2</v>
      </c>
      <c r="EH63" s="2173"/>
      <c r="EI63" s="2166">
        <v>0</v>
      </c>
      <c r="EJ63" s="2174"/>
      <c r="EK63" s="2174">
        <v>550290</v>
      </c>
      <c r="EL63" s="2176"/>
      <c r="EM63" s="2177"/>
      <c r="EN63" s="2177"/>
      <c r="EO63" s="2178"/>
      <c r="ES63" s="2254" t="s">
        <v>472</v>
      </c>
      <c r="ET63" s="2255" t="s">
        <v>473</v>
      </c>
      <c r="EU63" s="2257">
        <v>0</v>
      </c>
    </row>
    <row r="64" spans="1:151" ht="15">
      <c r="A64" s="1220" t="s">
        <v>492</v>
      </c>
      <c r="B64" s="1221" t="s">
        <v>493</v>
      </c>
      <c r="C64" s="1117">
        <v>6092</v>
      </c>
      <c r="D64" s="1118">
        <v>6092</v>
      </c>
      <c r="E64" s="1222"/>
      <c r="F64" s="1222">
        <v>6092</v>
      </c>
      <c r="G64" s="1222"/>
      <c r="H64" s="1223">
        <v>6092</v>
      </c>
      <c r="K64" s="907" t="s">
        <v>492</v>
      </c>
      <c r="L64" s="908" t="s">
        <v>493</v>
      </c>
      <c r="M64" s="886">
        <v>2680278085</v>
      </c>
      <c r="N64" s="887">
        <v>24120683</v>
      </c>
      <c r="O64" s="888">
        <f t="shared" si="0"/>
        <v>2656157402</v>
      </c>
      <c r="P64" s="889">
        <v>2011</v>
      </c>
      <c r="Q64" s="882">
        <v>0.9778</v>
      </c>
      <c r="R64" s="891">
        <f t="shared" si="1"/>
        <v>2716462878</v>
      </c>
      <c r="S64" s="892">
        <f t="shared" si="2"/>
        <v>24120683</v>
      </c>
      <c r="T64" s="893">
        <v>222265970</v>
      </c>
      <c r="U64" s="893">
        <v>778876371</v>
      </c>
      <c r="V64" s="891">
        <f t="shared" si="3"/>
        <v>3741725902</v>
      </c>
      <c r="X64" s="1561" t="s">
        <v>492</v>
      </c>
      <c r="Y64" s="1562" t="s">
        <v>493</v>
      </c>
      <c r="Z64" s="1807">
        <v>3741725902</v>
      </c>
      <c r="AA64" s="1247">
        <v>24994729.025359999</v>
      </c>
      <c r="AB64" s="1802">
        <v>7956627</v>
      </c>
      <c r="AC64" s="1802">
        <v>194170</v>
      </c>
      <c r="AD64" s="1808">
        <v>33145526.025359999</v>
      </c>
      <c r="AE64" s="1809">
        <v>6092</v>
      </c>
      <c r="AF64" s="1810">
        <v>5441</v>
      </c>
      <c r="AG64" s="1811">
        <v>0.93489999999999995</v>
      </c>
      <c r="AI64" s="1561" t="s">
        <v>492</v>
      </c>
      <c r="AJ64" s="933" t="s">
        <v>493</v>
      </c>
      <c r="AK64" s="1132">
        <v>33145526.025359999</v>
      </c>
      <c r="AL64" s="1133">
        <v>6092</v>
      </c>
      <c r="AM64" s="1242">
        <v>5441</v>
      </c>
      <c r="AN64" s="1236">
        <v>0.93489999999999995</v>
      </c>
      <c r="AO64" s="1234">
        <v>0.38279999999999997</v>
      </c>
      <c r="AP64" s="1235">
        <v>0.74150000000000005</v>
      </c>
      <c r="AQ64" s="1236">
        <v>0.78310000000000002</v>
      </c>
      <c r="AR64" s="1237">
        <v>0.78310000000000002</v>
      </c>
      <c r="AS64" s="1272">
        <v>1432.15</v>
      </c>
      <c r="AT64" s="1261">
        <v>396.66999999999985</v>
      </c>
      <c r="AU64" s="1240">
        <v>2416514</v>
      </c>
      <c r="AV64" s="1241">
        <v>0.91600000000000004</v>
      </c>
      <c r="AW64" s="1242">
        <v>2213527</v>
      </c>
      <c r="BB64" s="1561" t="s">
        <v>492</v>
      </c>
      <c r="BC64" s="1562" t="s">
        <v>737</v>
      </c>
      <c r="BD64" s="1149">
        <v>3741725902</v>
      </c>
      <c r="BE64" s="1150">
        <v>441.68</v>
      </c>
      <c r="BF64" s="1245">
        <v>8471576</v>
      </c>
      <c r="BG64" s="1246">
        <v>0.38279999999999997</v>
      </c>
      <c r="BH64" s="1153"/>
      <c r="BI64" s="1154">
        <v>6092</v>
      </c>
      <c r="BJ64" s="1247">
        <v>13.79</v>
      </c>
      <c r="BK64" s="1154">
        <v>45404</v>
      </c>
      <c r="BL64" s="1248">
        <v>103</v>
      </c>
      <c r="BN64" s="933" t="s">
        <v>490</v>
      </c>
      <c r="BO64" s="1579" t="s">
        <v>491</v>
      </c>
      <c r="BP64" s="1848">
        <v>1.1000000000000001</v>
      </c>
      <c r="BQ64" s="1848">
        <v>1.0819594594594595</v>
      </c>
      <c r="BR64" s="1848">
        <v>1.0918297872340426</v>
      </c>
      <c r="BS64" s="1160"/>
      <c r="BT64" s="1850">
        <v>2009</v>
      </c>
      <c r="BU64" s="1162">
        <v>1.0899000000000001</v>
      </c>
      <c r="BV64" s="1163"/>
      <c r="BW64" s="2139">
        <v>0.73499999999999999</v>
      </c>
      <c r="BX64" s="1165">
        <v>0.80100000000000005</v>
      </c>
      <c r="BY64" s="1166">
        <v>1.1991000000000001</v>
      </c>
      <c r="BZ64" s="1585"/>
      <c r="CA64" s="1561" t="s">
        <v>492</v>
      </c>
      <c r="CB64" s="933" t="s">
        <v>737</v>
      </c>
      <c r="CC64" s="1154">
        <v>27931</v>
      </c>
      <c r="CD64" s="1154">
        <v>29351</v>
      </c>
      <c r="CE64" s="1154">
        <v>30776</v>
      </c>
      <c r="CF64" s="1252">
        <v>29352.666666666668</v>
      </c>
      <c r="CG64" s="1253">
        <v>0.74150000000000005</v>
      </c>
      <c r="CH64" s="1171"/>
      <c r="CI64" s="1254">
        <v>-1423.3333333333321</v>
      </c>
      <c r="CJ64" s="1253">
        <v>-4.6199999999999998E-2</v>
      </c>
      <c r="CL64" s="1575" t="s">
        <v>492</v>
      </c>
      <c r="CM64" s="933" t="s">
        <v>737</v>
      </c>
      <c r="CN64" s="1873">
        <v>0.78310000000000002</v>
      </c>
      <c r="CO64" s="1874"/>
      <c r="CP64" s="1875">
        <v>6092</v>
      </c>
      <c r="CQ64" s="1888">
        <v>7990204</v>
      </c>
      <c r="CR64" s="1888">
        <v>0</v>
      </c>
      <c r="CS64" s="1890">
        <v>7990204</v>
      </c>
      <c r="CT64" s="1891">
        <v>1311.59</v>
      </c>
      <c r="CU64" s="1892"/>
      <c r="CV64" s="1893">
        <v>1432.15</v>
      </c>
      <c r="CW64" s="1894">
        <v>396.66999999999985</v>
      </c>
      <c r="CX64" s="1882">
        <v>0.91600000000000004</v>
      </c>
      <c r="CY64" s="1883"/>
      <c r="CZ64" s="1884">
        <v>0.53800000000000003</v>
      </c>
      <c r="DA64" s="1895" t="s">
        <v>4</v>
      </c>
      <c r="DB64" s="1886"/>
      <c r="DC64" s="1882">
        <v>0.91600000000000004</v>
      </c>
      <c r="DX64" s="2179" t="s">
        <v>402</v>
      </c>
      <c r="DY64" s="2180" t="s">
        <v>402</v>
      </c>
      <c r="DZ64" s="2179" t="s">
        <v>901</v>
      </c>
      <c r="EA64" s="2181" t="s">
        <v>403</v>
      </c>
      <c r="EB64" s="2162">
        <v>13813</v>
      </c>
      <c r="EC64" s="2182"/>
      <c r="ED64" s="2183">
        <v>13813</v>
      </c>
      <c r="EE64" s="2183">
        <v>13813</v>
      </c>
      <c r="EF64" s="2182"/>
      <c r="EG64" s="2184"/>
      <c r="EH64" s="2182"/>
      <c r="EI64" s="2166">
        <v>1434921</v>
      </c>
      <c r="EJ64" s="2183"/>
      <c r="EK64" s="2183">
        <v>1434921</v>
      </c>
      <c r="EL64" s="2183">
        <v>1434921</v>
      </c>
      <c r="EM64" s="2186">
        <v>0</v>
      </c>
      <c r="EN64" s="2186"/>
      <c r="EO64" s="2187"/>
      <c r="ES64" s="2254" t="s">
        <v>97</v>
      </c>
      <c r="ET64" s="2255" t="s">
        <v>98</v>
      </c>
      <c r="EU64" s="2257">
        <v>0</v>
      </c>
    </row>
    <row r="65" spans="1:151" ht="15">
      <c r="A65" s="1220" t="s">
        <v>494</v>
      </c>
      <c r="B65" s="1221" t="s">
        <v>669</v>
      </c>
      <c r="C65" s="1117">
        <v>148109</v>
      </c>
      <c r="D65" s="1118">
        <v>165888</v>
      </c>
      <c r="E65" s="1222"/>
      <c r="F65" s="1222">
        <v>165888</v>
      </c>
      <c r="G65" s="1222"/>
      <c r="H65" s="1223">
        <v>165888</v>
      </c>
      <c r="K65" s="907" t="s">
        <v>494</v>
      </c>
      <c r="L65" s="908" t="s">
        <v>495</v>
      </c>
      <c r="M65" s="886">
        <v>99216519177</v>
      </c>
      <c r="N65" s="887">
        <v>46526417</v>
      </c>
      <c r="O65" s="888">
        <f t="shared" si="0"/>
        <v>99169992760</v>
      </c>
      <c r="P65" s="889">
        <v>2011</v>
      </c>
      <c r="Q65" s="882">
        <v>0.88770000000000004</v>
      </c>
      <c r="R65" s="891">
        <f t="shared" si="1"/>
        <v>111715661552</v>
      </c>
      <c r="S65" s="892">
        <f t="shared" si="2"/>
        <v>46526417</v>
      </c>
      <c r="T65" s="893">
        <v>4619884591</v>
      </c>
      <c r="U65" s="893">
        <v>18679657702</v>
      </c>
      <c r="V65" s="891">
        <f t="shared" si="3"/>
        <v>135061730262</v>
      </c>
      <c r="X65" s="1561" t="s">
        <v>494</v>
      </c>
      <c r="Y65" s="1562" t="s">
        <v>669</v>
      </c>
      <c r="Z65" s="1807">
        <v>135061730262</v>
      </c>
      <c r="AA65" s="1247">
        <v>902212358.15016007</v>
      </c>
      <c r="AB65" s="1802">
        <v>261460005</v>
      </c>
      <c r="AC65" s="1802">
        <v>2060340</v>
      </c>
      <c r="AD65" s="1808">
        <v>1165732703.1501601</v>
      </c>
      <c r="AE65" s="1809">
        <v>165888</v>
      </c>
      <c r="AF65" s="1810">
        <v>7027</v>
      </c>
      <c r="AG65" s="1811">
        <v>1.2074</v>
      </c>
      <c r="AI65" s="1561" t="s">
        <v>494</v>
      </c>
      <c r="AJ65" s="933" t="s">
        <v>669</v>
      </c>
      <c r="AK65" s="1132">
        <v>1165732703.1501601</v>
      </c>
      <c r="AL65" s="1133">
        <v>165888</v>
      </c>
      <c r="AM65" s="1242">
        <v>7027</v>
      </c>
      <c r="AN65" s="1236">
        <v>1.2074</v>
      </c>
      <c r="AO65" s="1234">
        <v>11.597</v>
      </c>
      <c r="AP65" s="1235">
        <v>1.2712000000000001</v>
      </c>
      <c r="AQ65" s="1236">
        <v>2.2782999999999998</v>
      </c>
      <c r="AR65" s="1237" t="s">
        <v>4</v>
      </c>
      <c r="AS65" s="1272" t="s">
        <v>4</v>
      </c>
      <c r="AT65" s="1261" t="s">
        <v>4</v>
      </c>
      <c r="AU65" s="1240">
        <v>0</v>
      </c>
      <c r="AV65" s="1241" t="s">
        <v>4</v>
      </c>
      <c r="AW65" s="1242">
        <v>0</v>
      </c>
      <c r="BB65" s="1561" t="s">
        <v>494</v>
      </c>
      <c r="BC65" s="1562" t="s">
        <v>738</v>
      </c>
      <c r="BD65" s="1149">
        <v>135061730262</v>
      </c>
      <c r="BE65" s="1150">
        <v>526.27499999999998</v>
      </c>
      <c r="BF65" s="1245">
        <v>256637177</v>
      </c>
      <c r="BG65" s="1246">
        <v>11.597</v>
      </c>
      <c r="BH65" s="1153"/>
      <c r="BI65" s="1154">
        <v>165888</v>
      </c>
      <c r="BJ65" s="1247">
        <v>315.20999999999998</v>
      </c>
      <c r="BK65" s="1154">
        <v>1034524</v>
      </c>
      <c r="BL65" s="1248">
        <v>1966</v>
      </c>
      <c r="BN65" s="933" t="s">
        <v>492</v>
      </c>
      <c r="BO65" s="1579" t="s">
        <v>493</v>
      </c>
      <c r="BP65" s="1848">
        <v>0.97535519125683057</v>
      </c>
      <c r="BQ65" s="1848">
        <v>0.97560975609756095</v>
      </c>
      <c r="BR65" s="1848">
        <v>0.98006060606060597</v>
      </c>
      <c r="BS65" s="1160"/>
      <c r="BT65" s="1850">
        <v>2011</v>
      </c>
      <c r="BU65" s="1162">
        <v>0.9778</v>
      </c>
      <c r="BV65" s="1163"/>
      <c r="BW65" s="2139">
        <v>0.55000000000000004</v>
      </c>
      <c r="BX65" s="1165">
        <v>0.53800000000000003</v>
      </c>
      <c r="BY65" s="1166">
        <v>0.8054</v>
      </c>
      <c r="BZ65" s="1585"/>
      <c r="CA65" s="1561" t="s">
        <v>494</v>
      </c>
      <c r="CB65" s="933" t="s">
        <v>738</v>
      </c>
      <c r="CC65" s="1154">
        <v>48210</v>
      </c>
      <c r="CD65" s="1154">
        <v>50031</v>
      </c>
      <c r="CE65" s="1154">
        <v>52710</v>
      </c>
      <c r="CF65" s="1252">
        <v>50317</v>
      </c>
      <c r="CG65" s="1253">
        <v>1.2712000000000001</v>
      </c>
      <c r="CH65" s="1171"/>
      <c r="CI65" s="1254">
        <v>-2393</v>
      </c>
      <c r="CJ65" s="1253">
        <v>-4.5400000000000003E-2</v>
      </c>
      <c r="CL65" s="1575" t="s">
        <v>494</v>
      </c>
      <c r="CM65" s="933" t="s">
        <v>738</v>
      </c>
      <c r="CN65" s="1873" t="s">
        <v>4</v>
      </c>
      <c r="CO65" s="1874"/>
      <c r="CP65" s="1875">
        <v>165888</v>
      </c>
      <c r="CQ65" s="1888">
        <v>404286000</v>
      </c>
      <c r="CR65" s="1888">
        <v>0</v>
      </c>
      <c r="CS65" s="1890">
        <v>404286000</v>
      </c>
      <c r="CT65" s="1891">
        <v>2437.1</v>
      </c>
      <c r="CU65" s="1892"/>
      <c r="CV65" s="1893" t="s">
        <v>4</v>
      </c>
      <c r="CW65" s="1894" t="s">
        <v>4</v>
      </c>
      <c r="CX65" s="1882" t="s">
        <v>4</v>
      </c>
      <c r="CY65" s="1883"/>
      <c r="CZ65" s="1884">
        <v>0.72399999999999998</v>
      </c>
      <c r="DA65" s="1895">
        <v>1</v>
      </c>
      <c r="DB65" s="1886"/>
      <c r="DC65" s="1882" t="s">
        <v>4</v>
      </c>
      <c r="DX65" s="2159" t="s">
        <v>404</v>
      </c>
      <c r="DY65" s="2160" t="s">
        <v>404</v>
      </c>
      <c r="DZ65" s="2159" t="s">
        <v>901</v>
      </c>
      <c r="EA65" s="2161" t="s">
        <v>667</v>
      </c>
      <c r="EB65" s="2162">
        <v>50093</v>
      </c>
      <c r="EC65" s="2163"/>
      <c r="ED65" s="2164">
        <v>50093</v>
      </c>
      <c r="EE65" s="2164"/>
      <c r="EF65" s="2163"/>
      <c r="EG65" s="2165">
        <v>0.97013653529582644</v>
      </c>
      <c r="EH65" s="2163"/>
      <c r="EI65" s="2166">
        <v>10887756</v>
      </c>
      <c r="EJ65" s="2164"/>
      <c r="EK65" s="2198">
        <v>10562609</v>
      </c>
      <c r="EL65" s="2164">
        <v>10887756</v>
      </c>
      <c r="EM65" s="2167">
        <v>0</v>
      </c>
      <c r="EN65" s="2167">
        <v>-1</v>
      </c>
      <c r="EO65" s="2168"/>
      <c r="ES65" s="2254" t="s">
        <v>474</v>
      </c>
      <c r="ET65" s="2255" t="s">
        <v>475</v>
      </c>
      <c r="EU65" s="2257">
        <v>0</v>
      </c>
    </row>
    <row r="66" spans="1:151" ht="15">
      <c r="A66" s="1220" t="s">
        <v>496</v>
      </c>
      <c r="B66" s="1221" t="s">
        <v>497</v>
      </c>
      <c r="C66" s="1117">
        <v>1862</v>
      </c>
      <c r="D66" s="1118">
        <v>1862</v>
      </c>
      <c r="E66" s="1222"/>
      <c r="F66" s="1222">
        <v>1862</v>
      </c>
      <c r="G66" s="1222"/>
      <c r="H66" s="1223">
        <v>1862</v>
      </c>
      <c r="K66" s="907" t="s">
        <v>496</v>
      </c>
      <c r="L66" s="908" t="s">
        <v>497</v>
      </c>
      <c r="M66" s="886">
        <v>1368343489</v>
      </c>
      <c r="N66" s="887">
        <v>59594800</v>
      </c>
      <c r="O66" s="888">
        <f t="shared" si="0"/>
        <v>1308748689</v>
      </c>
      <c r="P66" s="889">
        <v>2014</v>
      </c>
      <c r="Q66" s="882">
        <v>1.0218</v>
      </c>
      <c r="R66" s="891">
        <f t="shared" si="1"/>
        <v>1280826668</v>
      </c>
      <c r="S66" s="892">
        <f t="shared" si="2"/>
        <v>59594800</v>
      </c>
      <c r="T66" s="893">
        <v>74033095</v>
      </c>
      <c r="U66" s="893">
        <v>305409412</v>
      </c>
      <c r="V66" s="891">
        <f t="shared" si="3"/>
        <v>1719863975</v>
      </c>
      <c r="X66" s="1561" t="s">
        <v>496</v>
      </c>
      <c r="Y66" s="1562" t="s">
        <v>497</v>
      </c>
      <c r="Z66" s="1807">
        <v>1719863975</v>
      </c>
      <c r="AA66" s="1247">
        <v>11488691.353</v>
      </c>
      <c r="AB66" s="1802">
        <v>2964347</v>
      </c>
      <c r="AC66" s="1802">
        <v>65736</v>
      </c>
      <c r="AD66" s="1808">
        <v>14518774.353</v>
      </c>
      <c r="AE66" s="1809">
        <v>1862</v>
      </c>
      <c r="AF66" s="1810">
        <v>7797</v>
      </c>
      <c r="AG66" s="1811">
        <v>1.3396999999999999</v>
      </c>
      <c r="AI66" s="1561" t="s">
        <v>496</v>
      </c>
      <c r="AJ66" s="933" t="s">
        <v>497</v>
      </c>
      <c r="AK66" s="1132">
        <v>14518774.353</v>
      </c>
      <c r="AL66" s="1133">
        <v>1862</v>
      </c>
      <c r="AM66" s="1242">
        <v>7797</v>
      </c>
      <c r="AN66" s="1236">
        <v>1.3396999999999999</v>
      </c>
      <c r="AO66" s="1234">
        <v>0.35099999999999998</v>
      </c>
      <c r="AP66" s="1235">
        <v>0.76339999999999997</v>
      </c>
      <c r="AQ66" s="1236">
        <v>0.95269999999999999</v>
      </c>
      <c r="AR66" s="1237">
        <v>0.95269999999999999</v>
      </c>
      <c r="AS66" s="1272">
        <v>1742.32</v>
      </c>
      <c r="AT66" s="1261">
        <v>86.5</v>
      </c>
      <c r="AU66" s="1240">
        <v>161063</v>
      </c>
      <c r="AV66" s="1241">
        <v>0.70599999999999996</v>
      </c>
      <c r="AW66" s="1242">
        <v>113710</v>
      </c>
      <c r="BB66" s="1561" t="s">
        <v>496</v>
      </c>
      <c r="BC66" s="1562" t="s">
        <v>739</v>
      </c>
      <c r="BD66" s="1149">
        <v>1719863975</v>
      </c>
      <c r="BE66" s="1150">
        <v>221.42699999999999</v>
      </c>
      <c r="BF66" s="1245">
        <v>7767183</v>
      </c>
      <c r="BG66" s="1246">
        <v>0.35099999999999998</v>
      </c>
      <c r="BH66" s="1153"/>
      <c r="BI66" s="1154">
        <v>1862</v>
      </c>
      <c r="BJ66" s="1247">
        <v>8.41</v>
      </c>
      <c r="BK66" s="1154">
        <v>15299</v>
      </c>
      <c r="BL66" s="1248">
        <v>69</v>
      </c>
      <c r="BN66" s="933" t="s">
        <v>494</v>
      </c>
      <c r="BO66" s="1579" t="s">
        <v>669</v>
      </c>
      <c r="BP66" s="1848">
        <v>0.94183006535947711</v>
      </c>
      <c r="BQ66" s="1848">
        <v>0.89800000000000002</v>
      </c>
      <c r="BR66" s="1848">
        <v>0.86276942355889719</v>
      </c>
      <c r="BS66" s="1160"/>
      <c r="BT66" s="1850">
        <v>2011</v>
      </c>
      <c r="BU66" s="1162">
        <v>0.88770000000000004</v>
      </c>
      <c r="BV66" s="1163"/>
      <c r="BW66" s="2139">
        <v>0.81569999999999998</v>
      </c>
      <c r="BX66" s="1165">
        <v>0.72399999999999998</v>
      </c>
      <c r="BY66" s="1166">
        <v>1.0838000000000001</v>
      </c>
      <c r="BZ66" s="1585"/>
      <c r="CA66" s="1561" t="s">
        <v>496</v>
      </c>
      <c r="CB66" s="933" t="s">
        <v>739</v>
      </c>
      <c r="CC66" s="1154">
        <v>28894</v>
      </c>
      <c r="CD66" s="1154">
        <v>30217</v>
      </c>
      <c r="CE66" s="1154">
        <v>31545</v>
      </c>
      <c r="CF66" s="1252">
        <v>30218.666666666668</v>
      </c>
      <c r="CG66" s="1253">
        <v>0.76339999999999997</v>
      </c>
      <c r="CH66" s="1171"/>
      <c r="CI66" s="1254">
        <v>-1326.3333333333321</v>
      </c>
      <c r="CJ66" s="1253">
        <v>-4.2000000000000003E-2</v>
      </c>
      <c r="CL66" s="1575" t="s">
        <v>496</v>
      </c>
      <c r="CM66" s="933" t="s">
        <v>739</v>
      </c>
      <c r="CN66" s="1873">
        <v>0.95269999999999999</v>
      </c>
      <c r="CO66" s="1874"/>
      <c r="CP66" s="1875">
        <v>1862</v>
      </c>
      <c r="CQ66" s="1888">
        <v>2290397</v>
      </c>
      <c r="CR66" s="1888">
        <v>0</v>
      </c>
      <c r="CS66" s="1890">
        <v>2290397</v>
      </c>
      <c r="CT66" s="1891">
        <v>1230.07</v>
      </c>
      <c r="CU66" s="1892"/>
      <c r="CV66" s="1893">
        <v>1742.32</v>
      </c>
      <c r="CW66" s="1894">
        <v>86.5</v>
      </c>
      <c r="CX66" s="1882">
        <v>0.70599999999999996</v>
      </c>
      <c r="CY66" s="1883"/>
      <c r="CZ66" s="1884">
        <v>0.54200000000000004</v>
      </c>
      <c r="DA66" s="1895" t="s">
        <v>4</v>
      </c>
      <c r="DB66" s="1886"/>
      <c r="DC66" s="1882">
        <v>0.70599999999999996</v>
      </c>
      <c r="DX66" s="2159" t="s">
        <v>404</v>
      </c>
      <c r="DY66" s="2160" t="s">
        <v>56</v>
      </c>
      <c r="DZ66" s="2159" t="s">
        <v>8</v>
      </c>
      <c r="EA66" s="2161" t="s">
        <v>57</v>
      </c>
      <c r="EB66" s="2162">
        <v>1010</v>
      </c>
      <c r="EC66" s="2163"/>
      <c r="ED66" s="2164">
        <v>1010</v>
      </c>
      <c r="EE66" s="2164"/>
      <c r="EF66" s="2163"/>
      <c r="EG66" s="2165">
        <v>1.9560375714147381E-2</v>
      </c>
      <c r="EH66" s="2163"/>
      <c r="EI66" s="2166">
        <v>0</v>
      </c>
      <c r="EJ66" s="2164"/>
      <c r="EK66" s="2164">
        <v>212969</v>
      </c>
      <c r="EL66" s="2169"/>
      <c r="EM66" s="2167"/>
      <c r="EN66" s="2167"/>
      <c r="EO66" s="2168"/>
      <c r="ES66" s="2254" t="s">
        <v>476</v>
      </c>
      <c r="ET66" s="2255" t="s">
        <v>477</v>
      </c>
      <c r="EU66" s="2257">
        <v>14672267</v>
      </c>
    </row>
    <row r="67" spans="1:151" ht="15">
      <c r="A67" s="1220" t="s">
        <v>498</v>
      </c>
      <c r="B67" s="1221" t="s">
        <v>499</v>
      </c>
      <c r="C67" s="1117">
        <v>3976</v>
      </c>
      <c r="D67" s="1118">
        <v>3976</v>
      </c>
      <c r="E67" s="1222"/>
      <c r="F67" s="1222">
        <v>3976</v>
      </c>
      <c r="G67" s="1222"/>
      <c r="H67" s="1223">
        <v>3976</v>
      </c>
      <c r="K67" s="907" t="s">
        <v>498</v>
      </c>
      <c r="L67" s="908" t="s">
        <v>499</v>
      </c>
      <c r="M67" s="886">
        <v>2458661054</v>
      </c>
      <c r="N67" s="887">
        <v>105371378</v>
      </c>
      <c r="O67" s="888">
        <f t="shared" si="0"/>
        <v>2353289676</v>
      </c>
      <c r="P67" s="889">
        <v>2012</v>
      </c>
      <c r="Q67" s="882">
        <v>1.0007999999999999</v>
      </c>
      <c r="R67" s="891">
        <f t="shared" si="1"/>
        <v>2351408549</v>
      </c>
      <c r="S67" s="892">
        <f t="shared" si="2"/>
        <v>105371378</v>
      </c>
      <c r="T67" s="893">
        <v>90939324</v>
      </c>
      <c r="U67" s="893">
        <v>507348928</v>
      </c>
      <c r="V67" s="891">
        <f t="shared" si="3"/>
        <v>3055068179</v>
      </c>
      <c r="X67" s="1561" t="s">
        <v>498</v>
      </c>
      <c r="Y67" s="1562" t="s">
        <v>499</v>
      </c>
      <c r="Z67" s="1807">
        <v>3055068179</v>
      </c>
      <c r="AA67" s="1247">
        <v>20407855.43572</v>
      </c>
      <c r="AB67" s="1802">
        <v>3761669</v>
      </c>
      <c r="AC67" s="1802">
        <v>304240</v>
      </c>
      <c r="AD67" s="1808">
        <v>24473764.43572</v>
      </c>
      <c r="AE67" s="1809">
        <v>3976</v>
      </c>
      <c r="AF67" s="1810">
        <v>6155</v>
      </c>
      <c r="AG67" s="1811">
        <v>1.0576000000000001</v>
      </c>
      <c r="AI67" s="1561" t="s">
        <v>498</v>
      </c>
      <c r="AJ67" s="933" t="s">
        <v>499</v>
      </c>
      <c r="AK67" s="1132">
        <v>24473764.43572</v>
      </c>
      <c r="AL67" s="1133">
        <v>3976</v>
      </c>
      <c r="AM67" s="1242">
        <v>6155</v>
      </c>
      <c r="AN67" s="1236">
        <v>1.0576000000000001</v>
      </c>
      <c r="AO67" s="1234">
        <v>0.28079999999999999</v>
      </c>
      <c r="AP67" s="1235">
        <v>0.82289999999999996</v>
      </c>
      <c r="AQ67" s="1236">
        <v>0.86260000000000003</v>
      </c>
      <c r="AR67" s="1237">
        <v>0.86260000000000003</v>
      </c>
      <c r="AS67" s="1272">
        <v>1577.54</v>
      </c>
      <c r="AT67" s="1261">
        <v>251.27999999999997</v>
      </c>
      <c r="AU67" s="1240">
        <v>999089</v>
      </c>
      <c r="AV67" s="1241">
        <v>0.82</v>
      </c>
      <c r="AW67" s="1242">
        <v>819253</v>
      </c>
      <c r="BB67" s="1561" t="s">
        <v>498</v>
      </c>
      <c r="BC67" s="1562" t="s">
        <v>740</v>
      </c>
      <c r="BD67" s="1149">
        <v>3055068179</v>
      </c>
      <c r="BE67" s="1150">
        <v>491.59899999999999</v>
      </c>
      <c r="BF67" s="1245">
        <v>6214553</v>
      </c>
      <c r="BG67" s="1246">
        <v>0.28079999999999999</v>
      </c>
      <c r="BH67" s="1153"/>
      <c r="BI67" s="1154">
        <v>3976</v>
      </c>
      <c r="BJ67" s="1247">
        <v>8.09</v>
      </c>
      <c r="BK67" s="1154">
        <v>27805</v>
      </c>
      <c r="BL67" s="1248">
        <v>57</v>
      </c>
      <c r="BN67" s="933" t="s">
        <v>496</v>
      </c>
      <c r="BO67" s="1579" t="s">
        <v>497</v>
      </c>
      <c r="BP67" s="1848">
        <v>0.99312500000000004</v>
      </c>
      <c r="BQ67" s="1853">
        <v>1</v>
      </c>
      <c r="BR67" s="1848">
        <v>1.0458132875143185</v>
      </c>
      <c r="BS67" s="1160"/>
      <c r="BT67" s="1850">
        <v>2014</v>
      </c>
      <c r="BU67" s="1162">
        <v>1.0218</v>
      </c>
      <c r="BV67" s="1163"/>
      <c r="BW67" s="2139">
        <v>0.53</v>
      </c>
      <c r="BX67" s="1165">
        <v>0.54200000000000004</v>
      </c>
      <c r="BY67" s="1166">
        <v>0.81140000000000001</v>
      </c>
      <c r="BZ67" s="1585"/>
      <c r="CA67" s="1561" t="s">
        <v>498</v>
      </c>
      <c r="CB67" s="933" t="s">
        <v>740</v>
      </c>
      <c r="CC67" s="1154">
        <v>30800</v>
      </c>
      <c r="CD67" s="1154">
        <v>32840</v>
      </c>
      <c r="CE67" s="1154">
        <v>34078</v>
      </c>
      <c r="CF67" s="1252">
        <v>32572.666666666668</v>
      </c>
      <c r="CG67" s="1253">
        <v>0.82289999999999996</v>
      </c>
      <c r="CH67" s="1171"/>
      <c r="CI67" s="1254">
        <v>-1505.3333333333321</v>
      </c>
      <c r="CJ67" s="1253">
        <v>-4.4200000000000003E-2</v>
      </c>
      <c r="CL67" s="1575" t="s">
        <v>498</v>
      </c>
      <c r="CM67" s="933" t="s">
        <v>740</v>
      </c>
      <c r="CN67" s="1873">
        <v>0.86260000000000003</v>
      </c>
      <c r="CO67" s="1874"/>
      <c r="CP67" s="1875">
        <v>3976</v>
      </c>
      <c r="CQ67" s="1888">
        <v>5145804</v>
      </c>
      <c r="CR67" s="1888">
        <v>0</v>
      </c>
      <c r="CS67" s="1890">
        <v>5145804</v>
      </c>
      <c r="CT67" s="1891">
        <v>1294.22</v>
      </c>
      <c r="CU67" s="1892"/>
      <c r="CV67" s="1893">
        <v>1577.54</v>
      </c>
      <c r="CW67" s="1894">
        <v>251.27999999999997</v>
      </c>
      <c r="CX67" s="1882">
        <v>0.82</v>
      </c>
      <c r="CY67" s="1883"/>
      <c r="CZ67" s="1884">
        <v>0.62</v>
      </c>
      <c r="DA67" s="1895" t="s">
        <v>4</v>
      </c>
      <c r="DB67" s="1886"/>
      <c r="DC67" s="1882">
        <v>0.82</v>
      </c>
      <c r="DX67" s="2170" t="s">
        <v>404</v>
      </c>
      <c r="DY67" s="2171" t="s">
        <v>1180</v>
      </c>
      <c r="DZ67" s="2170" t="s">
        <v>8</v>
      </c>
      <c r="EA67" s="2172" t="s">
        <v>1181</v>
      </c>
      <c r="EB67" s="2162">
        <v>532</v>
      </c>
      <c r="EC67" s="2173"/>
      <c r="ED67" s="2174">
        <v>532</v>
      </c>
      <c r="EE67" s="2174">
        <v>51635</v>
      </c>
      <c r="EF67" s="2173"/>
      <c r="EG67" s="2175">
        <v>1.0303088990026145E-2</v>
      </c>
      <c r="EH67" s="2173"/>
      <c r="EI67" s="2166">
        <v>0</v>
      </c>
      <c r="EJ67" s="2174"/>
      <c r="EK67" s="2174">
        <v>112178</v>
      </c>
      <c r="EL67" s="2176"/>
      <c r="EM67" s="2177"/>
      <c r="EN67" s="2177"/>
      <c r="EO67" s="2178"/>
      <c r="ES67" s="2254" t="s">
        <v>478</v>
      </c>
      <c r="ET67" s="2255" t="s">
        <v>479</v>
      </c>
      <c r="EU67" s="2257">
        <v>211118</v>
      </c>
    </row>
    <row r="68" spans="1:151" ht="15">
      <c r="A68" s="1220" t="s">
        <v>500</v>
      </c>
      <c r="B68" s="1221" t="s">
        <v>501</v>
      </c>
      <c r="C68" s="1117">
        <v>12768</v>
      </c>
      <c r="D68" s="1118">
        <v>13770</v>
      </c>
      <c r="E68" s="1222"/>
      <c r="F68" s="1222">
        <v>13770</v>
      </c>
      <c r="G68" s="1222"/>
      <c r="H68" s="1223">
        <v>13770</v>
      </c>
      <c r="K68" s="907" t="s">
        <v>500</v>
      </c>
      <c r="L68" s="908" t="s">
        <v>501</v>
      </c>
      <c r="M68" s="886">
        <v>10675755025</v>
      </c>
      <c r="N68" s="887">
        <v>284921236</v>
      </c>
      <c r="O68" s="888">
        <f t="shared" si="0"/>
        <v>10390833789</v>
      </c>
      <c r="P68" s="889">
        <v>2015</v>
      </c>
      <c r="Q68" s="882">
        <v>0.99719999999999998</v>
      </c>
      <c r="R68" s="891">
        <f t="shared" si="1"/>
        <v>10420009816</v>
      </c>
      <c r="S68" s="892">
        <f t="shared" si="2"/>
        <v>284921236</v>
      </c>
      <c r="T68" s="893">
        <v>185740889</v>
      </c>
      <c r="U68" s="893">
        <v>1261133390</v>
      </c>
      <c r="V68" s="891">
        <f t="shared" si="3"/>
        <v>12151805331</v>
      </c>
      <c r="X68" s="1561" t="s">
        <v>500</v>
      </c>
      <c r="Y68" s="1562" t="s">
        <v>501</v>
      </c>
      <c r="Z68" s="1807">
        <v>12151805331</v>
      </c>
      <c r="AA68" s="1247">
        <v>81174059.611080006</v>
      </c>
      <c r="AB68" s="1802">
        <v>15893494</v>
      </c>
      <c r="AC68" s="1802">
        <v>465493</v>
      </c>
      <c r="AD68" s="1808">
        <v>97533046.611080006</v>
      </c>
      <c r="AE68" s="1809">
        <v>13770</v>
      </c>
      <c r="AF68" s="1810">
        <v>7083</v>
      </c>
      <c r="AG68" s="1811">
        <v>1.2170000000000001</v>
      </c>
      <c r="AI68" s="1561" t="s">
        <v>500</v>
      </c>
      <c r="AJ68" s="933" t="s">
        <v>501</v>
      </c>
      <c r="AK68" s="1132">
        <v>97533046.611080006</v>
      </c>
      <c r="AL68" s="1133">
        <v>13770</v>
      </c>
      <c r="AM68" s="1242">
        <v>7083</v>
      </c>
      <c r="AN68" s="1236">
        <v>1.2170000000000001</v>
      </c>
      <c r="AO68" s="1234">
        <v>0.78700000000000003</v>
      </c>
      <c r="AP68" s="1235">
        <v>1.0851999999999999</v>
      </c>
      <c r="AQ68" s="1236">
        <v>1.1080999999999999</v>
      </c>
      <c r="AR68" s="1237" t="s">
        <v>4</v>
      </c>
      <c r="AS68" s="1272" t="s">
        <v>4</v>
      </c>
      <c r="AT68" s="1261" t="s">
        <v>4</v>
      </c>
      <c r="AU68" s="1240">
        <v>0</v>
      </c>
      <c r="AV68" s="1241" t="s">
        <v>4</v>
      </c>
      <c r="AW68" s="1242">
        <v>0</v>
      </c>
      <c r="BB68" s="1561" t="s">
        <v>500</v>
      </c>
      <c r="BC68" s="1562" t="s">
        <v>741</v>
      </c>
      <c r="BD68" s="1149">
        <v>12151805331</v>
      </c>
      <c r="BE68" s="1150">
        <v>697.73500000000001</v>
      </c>
      <c r="BF68" s="1245">
        <v>17416075</v>
      </c>
      <c r="BG68" s="1246">
        <v>0.78700000000000003</v>
      </c>
      <c r="BH68" s="1153"/>
      <c r="BI68" s="1154">
        <v>13770</v>
      </c>
      <c r="BJ68" s="1247">
        <v>19.739999999999998</v>
      </c>
      <c r="BK68" s="1154">
        <v>94494</v>
      </c>
      <c r="BL68" s="1248">
        <v>135</v>
      </c>
      <c r="BN68" s="933" t="s">
        <v>498</v>
      </c>
      <c r="BO68" s="1579" t="s">
        <v>499</v>
      </c>
      <c r="BP68" s="1848">
        <v>1.0451095461658841</v>
      </c>
      <c r="BQ68" s="1848">
        <v>0.96881533101045303</v>
      </c>
      <c r="BR68" s="1848">
        <v>1.0074410774410776</v>
      </c>
      <c r="BS68" s="1160"/>
      <c r="BT68" s="1850">
        <v>2012</v>
      </c>
      <c r="BU68" s="1162">
        <v>1.0007999999999999</v>
      </c>
      <c r="BV68" s="1163"/>
      <c r="BW68" s="2139">
        <v>0.62</v>
      </c>
      <c r="BX68" s="1165">
        <v>0.62</v>
      </c>
      <c r="BY68" s="1166">
        <v>0.92810000000000004</v>
      </c>
      <c r="BZ68" s="1585"/>
      <c r="CA68" s="1561" t="s">
        <v>500</v>
      </c>
      <c r="CB68" s="933" t="s">
        <v>741</v>
      </c>
      <c r="CC68" s="1154">
        <v>40997</v>
      </c>
      <c r="CD68" s="1154">
        <v>43172</v>
      </c>
      <c r="CE68" s="1154">
        <v>44701</v>
      </c>
      <c r="CF68" s="1252">
        <v>42956.666666666664</v>
      </c>
      <c r="CG68" s="1253">
        <v>1.0851999999999999</v>
      </c>
      <c r="CH68" s="1171"/>
      <c r="CI68" s="1254">
        <v>-1744.3333333333358</v>
      </c>
      <c r="CJ68" s="1253">
        <v>-3.9E-2</v>
      </c>
      <c r="CL68" s="1575" t="s">
        <v>500</v>
      </c>
      <c r="CM68" s="933" t="s">
        <v>741</v>
      </c>
      <c r="CN68" s="1873" t="s">
        <v>4</v>
      </c>
      <c r="CO68" s="1874"/>
      <c r="CP68" s="1875">
        <v>13770</v>
      </c>
      <c r="CQ68" s="1888">
        <v>26265140</v>
      </c>
      <c r="CR68" s="1888">
        <v>0</v>
      </c>
      <c r="CS68" s="1890">
        <v>26265140</v>
      </c>
      <c r="CT68" s="1891">
        <v>1907.42</v>
      </c>
      <c r="CU68" s="1892"/>
      <c r="CV68" s="1893" t="s">
        <v>4</v>
      </c>
      <c r="CW68" s="1894" t="s">
        <v>4</v>
      </c>
      <c r="CX68" s="1882" t="s">
        <v>4</v>
      </c>
      <c r="CY68" s="1883"/>
      <c r="CZ68" s="1884">
        <v>0.46400000000000002</v>
      </c>
      <c r="DA68" s="1895" t="s">
        <v>4</v>
      </c>
      <c r="DB68" s="1886"/>
      <c r="DC68" s="1882" t="s">
        <v>4</v>
      </c>
      <c r="DX68" s="2159" t="s">
        <v>406</v>
      </c>
      <c r="DY68" s="2160" t="s">
        <v>406</v>
      </c>
      <c r="DZ68" s="2159" t="s">
        <v>901</v>
      </c>
      <c r="EA68" s="2161" t="s">
        <v>407</v>
      </c>
      <c r="EB68" s="2162">
        <v>4113</v>
      </c>
      <c r="EC68" s="2163"/>
      <c r="ED68" s="2164">
        <v>4113</v>
      </c>
      <c r="EE68" s="2164"/>
      <c r="EF68" s="2163"/>
      <c r="EG68" s="2165">
        <v>0.99084557937846307</v>
      </c>
      <c r="EH68" s="2163"/>
      <c r="EI68" s="2166">
        <v>0</v>
      </c>
      <c r="EJ68" s="2164"/>
      <c r="EK68" s="2164">
        <v>0</v>
      </c>
      <c r="EL68" s="2164">
        <v>0</v>
      </c>
      <c r="EM68" s="2167">
        <v>0</v>
      </c>
      <c r="EN68" s="2167"/>
      <c r="EO68" s="2168"/>
      <c r="ES68" s="2254" t="s">
        <v>480</v>
      </c>
      <c r="ET68" s="2255" t="s">
        <v>481</v>
      </c>
      <c r="EU68" s="2257">
        <v>2604496</v>
      </c>
    </row>
    <row r="69" spans="1:151" ht="15">
      <c r="A69" s="1220" t="s">
        <v>502</v>
      </c>
      <c r="B69" s="1221" t="s">
        <v>503</v>
      </c>
      <c r="C69" s="1117">
        <v>15067</v>
      </c>
      <c r="D69" s="1118">
        <v>16367</v>
      </c>
      <c r="E69" s="1222"/>
      <c r="F69" s="1222">
        <v>16367</v>
      </c>
      <c r="G69" s="1222"/>
      <c r="H69" s="1223">
        <v>16367</v>
      </c>
      <c r="K69" s="907" t="s">
        <v>502</v>
      </c>
      <c r="L69" s="908" t="s">
        <v>503</v>
      </c>
      <c r="M69" s="886">
        <v>5518913306</v>
      </c>
      <c r="N69" s="887">
        <v>234726107</v>
      </c>
      <c r="O69" s="888">
        <f t="shared" si="0"/>
        <v>5284187199</v>
      </c>
      <c r="P69" s="889">
        <v>2009</v>
      </c>
      <c r="Q69" s="882">
        <v>1.0184</v>
      </c>
      <c r="R69" s="891">
        <f t="shared" si="1"/>
        <v>5188714846</v>
      </c>
      <c r="S69" s="892">
        <f t="shared" si="2"/>
        <v>234726107</v>
      </c>
      <c r="T69" s="893">
        <v>148687518</v>
      </c>
      <c r="U69" s="893">
        <v>1824955541</v>
      </c>
      <c r="V69" s="891">
        <f t="shared" si="3"/>
        <v>7397084012</v>
      </c>
      <c r="X69" s="1561" t="s">
        <v>502</v>
      </c>
      <c r="Y69" s="1562" t="s">
        <v>503</v>
      </c>
      <c r="Z69" s="1807">
        <v>7397084012</v>
      </c>
      <c r="AA69" s="1247">
        <v>49412521.200160004</v>
      </c>
      <c r="AB69" s="1802">
        <v>13235153</v>
      </c>
      <c r="AC69" s="1802">
        <v>415849</v>
      </c>
      <c r="AD69" s="1808">
        <v>63063523.200160004</v>
      </c>
      <c r="AE69" s="1809">
        <v>16367</v>
      </c>
      <c r="AF69" s="1810">
        <v>3853</v>
      </c>
      <c r="AG69" s="1811">
        <v>0.66200000000000003</v>
      </c>
      <c r="AI69" s="1561" t="s">
        <v>502</v>
      </c>
      <c r="AJ69" s="933" t="s">
        <v>503</v>
      </c>
      <c r="AK69" s="1132">
        <v>63063523.200160004</v>
      </c>
      <c r="AL69" s="1133">
        <v>16367</v>
      </c>
      <c r="AM69" s="1242">
        <v>3853</v>
      </c>
      <c r="AN69" s="1236">
        <v>0.66200000000000003</v>
      </c>
      <c r="AO69" s="1234">
        <v>0.61870000000000003</v>
      </c>
      <c r="AP69" s="1235">
        <v>0.95140000000000002</v>
      </c>
      <c r="AQ69" s="1236">
        <v>0.80239999999999989</v>
      </c>
      <c r="AR69" s="1237">
        <v>0.80239999999999989</v>
      </c>
      <c r="AS69" s="1272">
        <v>1467.45</v>
      </c>
      <c r="AT69" s="1261">
        <v>361.36999999999989</v>
      </c>
      <c r="AU69" s="1240">
        <v>5914543</v>
      </c>
      <c r="AV69" s="1241">
        <v>1</v>
      </c>
      <c r="AW69" s="1242">
        <v>5914543</v>
      </c>
      <c r="BB69" s="1561" t="s">
        <v>502</v>
      </c>
      <c r="BC69" s="1562" t="s">
        <v>742</v>
      </c>
      <c r="BD69" s="1149">
        <v>7397084012</v>
      </c>
      <c r="BE69" s="1150">
        <v>540.26900000000001</v>
      </c>
      <c r="BF69" s="1245">
        <v>13691483</v>
      </c>
      <c r="BG69" s="1246">
        <v>0.61870000000000003</v>
      </c>
      <c r="BH69" s="1153"/>
      <c r="BI69" s="1154">
        <v>16367</v>
      </c>
      <c r="BJ69" s="1247">
        <v>30.29</v>
      </c>
      <c r="BK69" s="1154">
        <v>94314</v>
      </c>
      <c r="BL69" s="1248">
        <v>175</v>
      </c>
      <c r="BN69" s="933" t="s">
        <v>500</v>
      </c>
      <c r="BO69" s="1579" t="s">
        <v>501</v>
      </c>
      <c r="BP69" s="1848">
        <v>1.0309999999999999</v>
      </c>
      <c r="BQ69" s="1848">
        <v>0.99760254083484567</v>
      </c>
      <c r="BR69" s="1853">
        <v>0.99697772795216755</v>
      </c>
      <c r="BS69" s="1160"/>
      <c r="BT69" s="1850">
        <v>2015</v>
      </c>
      <c r="BU69" s="1162">
        <v>0.99719999999999998</v>
      </c>
      <c r="BV69" s="1163"/>
      <c r="BW69" s="2139">
        <v>0.46500000000000002</v>
      </c>
      <c r="BX69" s="1165">
        <v>0.46400000000000002</v>
      </c>
      <c r="BY69" s="1166">
        <v>0.6946</v>
      </c>
      <c r="BZ69" s="1585"/>
      <c r="CA69" s="1561" t="s">
        <v>502</v>
      </c>
      <c r="CB69" s="933" t="s">
        <v>742</v>
      </c>
      <c r="CC69" s="1154">
        <v>35912</v>
      </c>
      <c r="CD69" s="1154">
        <v>37824</v>
      </c>
      <c r="CE69" s="1154">
        <v>39236</v>
      </c>
      <c r="CF69" s="1252">
        <v>37657.333333333336</v>
      </c>
      <c r="CG69" s="1253">
        <v>0.95140000000000002</v>
      </c>
      <c r="CH69" s="1171"/>
      <c r="CI69" s="1254">
        <v>-1578.6666666666642</v>
      </c>
      <c r="CJ69" s="1253">
        <v>-4.02E-2</v>
      </c>
      <c r="CL69" s="1575" t="s">
        <v>502</v>
      </c>
      <c r="CM69" s="933" t="s">
        <v>742</v>
      </c>
      <c r="CN69" s="1873">
        <v>0.80239999999999989</v>
      </c>
      <c r="CO69" s="1874"/>
      <c r="CP69" s="1875">
        <v>16367</v>
      </c>
      <c r="CQ69" s="1888">
        <v>22285846</v>
      </c>
      <c r="CR69" s="1888">
        <v>127250</v>
      </c>
      <c r="CS69" s="1890">
        <v>22413096</v>
      </c>
      <c r="CT69" s="1891">
        <v>1369.41</v>
      </c>
      <c r="CU69" s="1892"/>
      <c r="CV69" s="1893">
        <v>1467.45</v>
      </c>
      <c r="CW69" s="1894">
        <v>361.36999999999989</v>
      </c>
      <c r="CX69" s="1882">
        <v>0.93300000000000005</v>
      </c>
      <c r="CY69" s="1883"/>
      <c r="CZ69" s="1884">
        <v>0.68200000000000005</v>
      </c>
      <c r="DA69" s="1895">
        <v>1</v>
      </c>
      <c r="DB69" s="1886"/>
      <c r="DC69" s="1882">
        <v>1</v>
      </c>
      <c r="DX69" s="2190" t="s">
        <v>406</v>
      </c>
      <c r="DY69" s="2171" t="s">
        <v>1001</v>
      </c>
      <c r="DZ69" s="2170" t="s">
        <v>8</v>
      </c>
      <c r="EA69" s="2172" t="s">
        <v>1002</v>
      </c>
      <c r="EB69" s="2162">
        <v>38</v>
      </c>
      <c r="EC69" s="2173"/>
      <c r="ED69" s="2174">
        <v>38</v>
      </c>
      <c r="EE69" s="2174">
        <v>4151</v>
      </c>
      <c r="EF69" s="2173"/>
      <c r="EG69" s="2175">
        <v>9.1544206215369798E-3</v>
      </c>
      <c r="EH69" s="2173"/>
      <c r="EI69" s="2166">
        <v>0</v>
      </c>
      <c r="EJ69" s="2174"/>
      <c r="EK69" s="2174">
        <v>0</v>
      </c>
      <c r="EL69" s="2174"/>
      <c r="EM69" s="2177"/>
      <c r="EN69" s="2177"/>
      <c r="EO69" s="2178"/>
      <c r="ES69" s="2254" t="s">
        <v>482</v>
      </c>
      <c r="ET69" s="2255" t="s">
        <v>483</v>
      </c>
      <c r="EU69" s="2257">
        <v>3293185</v>
      </c>
    </row>
    <row r="70" spans="1:151" ht="15">
      <c r="A70" s="1220" t="s">
        <v>504</v>
      </c>
      <c r="B70" s="1221" t="s">
        <v>505</v>
      </c>
      <c r="C70" s="1117">
        <v>26361</v>
      </c>
      <c r="D70" s="1118">
        <v>28246</v>
      </c>
      <c r="E70" s="1222"/>
      <c r="F70" s="1222">
        <v>28246</v>
      </c>
      <c r="G70" s="1222"/>
      <c r="H70" s="1223">
        <v>28246</v>
      </c>
      <c r="K70" s="907" t="s">
        <v>504</v>
      </c>
      <c r="L70" s="908" t="s">
        <v>505</v>
      </c>
      <c r="M70" s="886">
        <v>26327839565</v>
      </c>
      <c r="N70" s="887">
        <v>28072300</v>
      </c>
      <c r="O70" s="888">
        <f t="shared" ref="O70:O105" si="4">M70-N70</f>
        <v>26299767265</v>
      </c>
      <c r="P70" s="889">
        <v>2012</v>
      </c>
      <c r="Q70" s="882">
        <v>0.91690000000000005</v>
      </c>
      <c r="R70" s="891">
        <f t="shared" ref="R70:R105" si="5">ROUND(O70/Q70,0)</f>
        <v>28683353981</v>
      </c>
      <c r="S70" s="892">
        <f t="shared" ref="S70:S105" si="6">N70</f>
        <v>28072300</v>
      </c>
      <c r="T70" s="893">
        <v>638149144</v>
      </c>
      <c r="U70" s="893">
        <v>3822763387</v>
      </c>
      <c r="V70" s="891">
        <f t="shared" ref="V70:V105" si="7">SUM(R70:U70)</f>
        <v>33172338812</v>
      </c>
      <c r="X70" s="1561" t="s">
        <v>504</v>
      </c>
      <c r="Y70" s="1562" t="s">
        <v>505</v>
      </c>
      <c r="Z70" s="1807">
        <v>33172338812</v>
      </c>
      <c r="AA70" s="1247">
        <v>221591223.26416001</v>
      </c>
      <c r="AB70" s="1802">
        <v>62147919</v>
      </c>
      <c r="AC70" s="1802">
        <v>936910</v>
      </c>
      <c r="AD70" s="1808">
        <v>284676052.26416004</v>
      </c>
      <c r="AE70" s="1809">
        <v>28246</v>
      </c>
      <c r="AF70" s="1810">
        <v>10078</v>
      </c>
      <c r="AG70" s="1811">
        <v>1.7316</v>
      </c>
      <c r="AI70" s="1561" t="s">
        <v>504</v>
      </c>
      <c r="AJ70" s="933" t="s">
        <v>505</v>
      </c>
      <c r="AK70" s="1132">
        <v>284676052.26416004</v>
      </c>
      <c r="AL70" s="1133">
        <v>28246</v>
      </c>
      <c r="AM70" s="1242">
        <v>10078</v>
      </c>
      <c r="AN70" s="1236">
        <v>1.7316</v>
      </c>
      <c r="AO70" s="1234">
        <v>7.5351999999999997</v>
      </c>
      <c r="AP70" s="1235">
        <v>0.98880000000000001</v>
      </c>
      <c r="AQ70" s="1236">
        <v>1.9405000000000001</v>
      </c>
      <c r="AR70" s="1237" t="s">
        <v>4</v>
      </c>
      <c r="AS70" s="1272" t="s">
        <v>4</v>
      </c>
      <c r="AT70" s="1261" t="s">
        <v>4</v>
      </c>
      <c r="AU70" s="1240">
        <v>0</v>
      </c>
      <c r="AV70" s="1241" t="s">
        <v>4</v>
      </c>
      <c r="AW70" s="1242">
        <v>0</v>
      </c>
      <c r="BB70" s="1561" t="s">
        <v>504</v>
      </c>
      <c r="BC70" s="1562" t="s">
        <v>743</v>
      </c>
      <c r="BD70" s="1149">
        <v>33172338812</v>
      </c>
      <c r="BE70" s="1150">
        <v>198.934</v>
      </c>
      <c r="BF70" s="1245">
        <v>166750474</v>
      </c>
      <c r="BG70" s="1246">
        <v>7.5351999999999997</v>
      </c>
      <c r="BH70" s="1153"/>
      <c r="BI70" s="1154">
        <v>28246</v>
      </c>
      <c r="BJ70" s="1247">
        <v>141.99</v>
      </c>
      <c r="BK70" s="1154">
        <v>219949</v>
      </c>
      <c r="BL70" s="1248">
        <v>1106</v>
      </c>
      <c r="BN70" s="933" t="s">
        <v>502</v>
      </c>
      <c r="BO70" s="1579" t="s">
        <v>503</v>
      </c>
      <c r="BP70" s="1848">
        <v>1.0068285714285714</v>
      </c>
      <c r="BQ70" s="1848">
        <v>1.0183333333333333</v>
      </c>
      <c r="BR70" s="1848">
        <v>1.0223680555555557</v>
      </c>
      <c r="BS70" s="1160"/>
      <c r="BT70" s="1850">
        <v>2009</v>
      </c>
      <c r="BU70" s="1162">
        <v>1.0184</v>
      </c>
      <c r="BV70" s="1163"/>
      <c r="BW70" s="2139">
        <v>0.67</v>
      </c>
      <c r="BX70" s="1165">
        <v>0.68200000000000005</v>
      </c>
      <c r="BY70" s="1166">
        <v>1.0209999999999999</v>
      </c>
      <c r="BZ70" s="1585"/>
      <c r="CA70" s="1561" t="s">
        <v>504</v>
      </c>
      <c r="CB70" s="933" t="s">
        <v>743</v>
      </c>
      <c r="CC70" s="1154">
        <v>36677</v>
      </c>
      <c r="CD70" s="1154">
        <v>39415</v>
      </c>
      <c r="CE70" s="1154">
        <v>41324</v>
      </c>
      <c r="CF70" s="1252">
        <v>39138.666666666664</v>
      </c>
      <c r="CG70" s="1253">
        <v>0.98880000000000001</v>
      </c>
      <c r="CH70" s="1171"/>
      <c r="CI70" s="1254">
        <v>-2185.3333333333358</v>
      </c>
      <c r="CJ70" s="1253">
        <v>-5.2900000000000003E-2</v>
      </c>
      <c r="CL70" s="1575" t="s">
        <v>504</v>
      </c>
      <c r="CM70" s="933" t="s">
        <v>743</v>
      </c>
      <c r="CN70" s="1873" t="s">
        <v>4</v>
      </c>
      <c r="CO70" s="1874"/>
      <c r="CP70" s="1875">
        <v>28246</v>
      </c>
      <c r="CQ70" s="1888">
        <v>70610100</v>
      </c>
      <c r="CR70" s="1888">
        <v>0</v>
      </c>
      <c r="CS70" s="1890">
        <v>70610100</v>
      </c>
      <c r="CT70" s="1891">
        <v>2499.83</v>
      </c>
      <c r="CU70" s="1892"/>
      <c r="CV70" s="1893" t="s">
        <v>4</v>
      </c>
      <c r="CW70" s="1894" t="s">
        <v>4</v>
      </c>
      <c r="CX70" s="1882" t="s">
        <v>4</v>
      </c>
      <c r="CY70" s="1883"/>
      <c r="CZ70" s="1884">
        <v>0.57099999999999995</v>
      </c>
      <c r="DA70" s="1895" t="s">
        <v>4</v>
      </c>
      <c r="DB70" s="1886"/>
      <c r="DC70" s="1882" t="s">
        <v>4</v>
      </c>
      <c r="DX70" s="2179" t="s">
        <v>408</v>
      </c>
      <c r="DY70" s="2180" t="s">
        <v>408</v>
      </c>
      <c r="DZ70" s="2179" t="s">
        <v>901</v>
      </c>
      <c r="EA70" s="2181" t="s">
        <v>409</v>
      </c>
      <c r="EB70" s="2162">
        <v>5322</v>
      </c>
      <c r="EC70" s="2182"/>
      <c r="ED70" s="2183">
        <v>5322</v>
      </c>
      <c r="EE70" s="2183">
        <v>5322</v>
      </c>
      <c r="EF70" s="2182"/>
      <c r="EG70" s="2184"/>
      <c r="EH70" s="2182"/>
      <c r="EI70" s="2166">
        <v>0</v>
      </c>
      <c r="EJ70" s="2183"/>
      <c r="EK70" s="2183">
        <v>0</v>
      </c>
      <c r="EL70" s="2183">
        <v>0</v>
      </c>
      <c r="EM70" s="2186">
        <v>0</v>
      </c>
      <c r="EN70" s="2186"/>
      <c r="EO70" s="2187"/>
      <c r="ES70" s="2254" t="s">
        <v>484</v>
      </c>
      <c r="ET70" s="2255" t="s">
        <v>485</v>
      </c>
      <c r="EU70" s="2257">
        <v>181323</v>
      </c>
    </row>
    <row r="71" spans="1:151" ht="15">
      <c r="A71" s="1220" t="s">
        <v>506</v>
      </c>
      <c r="B71" s="1221" t="s">
        <v>507</v>
      </c>
      <c r="C71" s="1117">
        <v>1651</v>
      </c>
      <c r="D71" s="1118">
        <v>3128</v>
      </c>
      <c r="E71" s="1222"/>
      <c r="F71" s="1222">
        <v>3128</v>
      </c>
      <c r="G71" s="1222"/>
      <c r="H71" s="1223">
        <v>3128</v>
      </c>
      <c r="K71" s="907" t="s">
        <v>506</v>
      </c>
      <c r="L71" s="908" t="s">
        <v>507</v>
      </c>
      <c r="M71" s="886">
        <v>1439235787</v>
      </c>
      <c r="N71" s="887">
        <v>180180430</v>
      </c>
      <c r="O71" s="888">
        <f t="shared" si="4"/>
        <v>1259055357</v>
      </c>
      <c r="P71" s="889">
        <v>2015</v>
      </c>
      <c r="Q71" s="882">
        <v>0.99919999999999998</v>
      </c>
      <c r="R71" s="891">
        <f t="shared" si="5"/>
        <v>1260063408</v>
      </c>
      <c r="S71" s="892">
        <f t="shared" si="6"/>
        <v>180180430</v>
      </c>
      <c r="T71" s="893">
        <v>119166425</v>
      </c>
      <c r="U71" s="893">
        <v>435709905</v>
      </c>
      <c r="V71" s="891">
        <f t="shared" si="7"/>
        <v>1995120168</v>
      </c>
      <c r="X71" s="1561" t="s">
        <v>506</v>
      </c>
      <c r="Y71" s="1562" t="s">
        <v>507</v>
      </c>
      <c r="Z71" s="1807">
        <v>1995120168</v>
      </c>
      <c r="AA71" s="1247">
        <v>13327402.722240001</v>
      </c>
      <c r="AB71" s="1802">
        <v>1877630</v>
      </c>
      <c r="AC71" s="1802">
        <v>69874</v>
      </c>
      <c r="AD71" s="1808">
        <v>15274906.722240001</v>
      </c>
      <c r="AE71" s="1809">
        <v>3128</v>
      </c>
      <c r="AF71" s="1810">
        <v>4883</v>
      </c>
      <c r="AG71" s="1811">
        <v>0.83899999999999997</v>
      </c>
      <c r="AI71" s="1561" t="s">
        <v>506</v>
      </c>
      <c r="AJ71" s="933" t="s">
        <v>507</v>
      </c>
      <c r="AK71" s="1132">
        <v>15274906.722240001</v>
      </c>
      <c r="AL71" s="1133">
        <v>3128</v>
      </c>
      <c r="AM71" s="1242">
        <v>4883</v>
      </c>
      <c r="AN71" s="1236">
        <v>0.83899999999999997</v>
      </c>
      <c r="AO71" s="1234">
        <v>0.1681</v>
      </c>
      <c r="AP71" s="1235">
        <v>0.77490000000000003</v>
      </c>
      <c r="AQ71" s="1236">
        <v>0.73990000000000011</v>
      </c>
      <c r="AR71" s="1237">
        <v>0.73990000000000011</v>
      </c>
      <c r="AS71" s="1272">
        <v>1353.14</v>
      </c>
      <c r="AT71" s="1261">
        <v>475.67999999999984</v>
      </c>
      <c r="AU71" s="1240">
        <v>1487927</v>
      </c>
      <c r="AV71" s="1241">
        <v>1</v>
      </c>
      <c r="AW71" s="1242">
        <v>1487927</v>
      </c>
      <c r="BB71" s="1561" t="s">
        <v>506</v>
      </c>
      <c r="BC71" s="1562" t="s">
        <v>744</v>
      </c>
      <c r="BD71" s="1149">
        <v>1995120168</v>
      </c>
      <c r="BE71" s="1150">
        <v>536.47900000000004</v>
      </c>
      <c r="BF71" s="1245">
        <v>3718916</v>
      </c>
      <c r="BG71" s="1246">
        <v>0.1681</v>
      </c>
      <c r="BH71" s="1153"/>
      <c r="BI71" s="1154">
        <v>3128</v>
      </c>
      <c r="BJ71" s="1247">
        <v>5.83</v>
      </c>
      <c r="BK71" s="1154">
        <v>21083</v>
      </c>
      <c r="BL71" s="1248">
        <v>39</v>
      </c>
      <c r="BN71" s="933" t="s">
        <v>504</v>
      </c>
      <c r="BO71" s="1579" t="s">
        <v>505</v>
      </c>
      <c r="BP71" s="1848">
        <v>0.93333333333333335</v>
      </c>
      <c r="BQ71" s="1848">
        <v>0.93154875717017205</v>
      </c>
      <c r="BR71" s="1848">
        <v>0.90159292035398242</v>
      </c>
      <c r="BS71" s="1160"/>
      <c r="BT71" s="1850">
        <v>2012</v>
      </c>
      <c r="BU71" s="1162">
        <v>0.91690000000000005</v>
      </c>
      <c r="BV71" s="1163"/>
      <c r="BW71" s="2139">
        <v>0.623</v>
      </c>
      <c r="BX71" s="1165">
        <v>0.57099999999999995</v>
      </c>
      <c r="BY71" s="1166">
        <v>0.8548</v>
      </c>
      <c r="BZ71" s="1585"/>
      <c r="CA71" s="1561" t="s">
        <v>506</v>
      </c>
      <c r="CB71" s="933" t="s">
        <v>744</v>
      </c>
      <c r="CC71" s="1154">
        <v>30119</v>
      </c>
      <c r="CD71" s="1154">
        <v>30689</v>
      </c>
      <c r="CE71" s="1154">
        <v>31205</v>
      </c>
      <c r="CF71" s="1252">
        <v>30671</v>
      </c>
      <c r="CG71" s="1253">
        <v>0.77490000000000003</v>
      </c>
      <c r="CH71" s="1171"/>
      <c r="CI71" s="1254">
        <v>-534</v>
      </c>
      <c r="CJ71" s="1253">
        <v>-1.7100000000000001E-2</v>
      </c>
      <c r="CL71" s="1575" t="s">
        <v>506</v>
      </c>
      <c r="CM71" s="933" t="s">
        <v>744</v>
      </c>
      <c r="CN71" s="1873">
        <v>0.73990000000000011</v>
      </c>
      <c r="CO71" s="1874"/>
      <c r="CP71" s="1875">
        <v>3128</v>
      </c>
      <c r="CQ71" s="1888">
        <v>3575511</v>
      </c>
      <c r="CR71" s="1888">
        <v>0</v>
      </c>
      <c r="CS71" s="1890">
        <v>3575511</v>
      </c>
      <c r="CT71" s="1891">
        <v>1143.07</v>
      </c>
      <c r="CU71" s="1892"/>
      <c r="CV71" s="1893">
        <v>1353.14</v>
      </c>
      <c r="CW71" s="1894">
        <v>475.67999999999984</v>
      </c>
      <c r="CX71" s="1882">
        <v>0.84499999999999997</v>
      </c>
      <c r="CY71" s="1883"/>
      <c r="CZ71" s="1884">
        <v>0.91900000000000004</v>
      </c>
      <c r="DA71" s="1895">
        <v>1</v>
      </c>
      <c r="DB71" s="1886"/>
      <c r="DC71" s="1882">
        <v>1</v>
      </c>
      <c r="DX71" s="2159" t="s">
        <v>410</v>
      </c>
      <c r="DY71" s="2160" t="s">
        <v>410</v>
      </c>
      <c r="DZ71" s="2159" t="s">
        <v>901</v>
      </c>
      <c r="EA71" s="2161" t="s">
        <v>411</v>
      </c>
      <c r="EB71" s="2162">
        <v>19147</v>
      </c>
      <c r="EC71" s="2163"/>
      <c r="ED71" s="2164">
        <v>19147</v>
      </c>
      <c r="EE71" s="2164"/>
      <c r="EF71" s="2163"/>
      <c r="EG71" s="2165">
        <v>0.78042716230537212</v>
      </c>
      <c r="EH71" s="2163"/>
      <c r="EI71" s="2166">
        <v>5116003</v>
      </c>
      <c r="EJ71" s="2164"/>
      <c r="EK71" s="2198">
        <v>3992667</v>
      </c>
      <c r="EL71" s="2164">
        <v>5116003</v>
      </c>
      <c r="EM71" s="2167">
        <v>0</v>
      </c>
      <c r="EN71" s="2167">
        <v>-1</v>
      </c>
      <c r="EO71" s="2168"/>
      <c r="ES71" s="2254" t="s">
        <v>486</v>
      </c>
      <c r="ET71" s="2255" t="s">
        <v>487</v>
      </c>
      <c r="EU71" s="2257">
        <v>0</v>
      </c>
    </row>
    <row r="72" spans="1:151" ht="15">
      <c r="A72" s="1220" t="s">
        <v>508</v>
      </c>
      <c r="B72" s="1221" t="s">
        <v>509</v>
      </c>
      <c r="C72" s="1117">
        <v>27317</v>
      </c>
      <c r="D72" s="1118">
        <v>27520</v>
      </c>
      <c r="E72" s="1222"/>
      <c r="F72" s="1222">
        <v>27520</v>
      </c>
      <c r="G72" s="1222"/>
      <c r="H72" s="1223">
        <v>27520</v>
      </c>
      <c r="K72" s="907" t="s">
        <v>508</v>
      </c>
      <c r="L72" s="908" t="s">
        <v>509</v>
      </c>
      <c r="M72" s="886">
        <v>11616438222</v>
      </c>
      <c r="N72" s="887">
        <v>124159175</v>
      </c>
      <c r="O72" s="888">
        <f t="shared" si="4"/>
        <v>11492279047</v>
      </c>
      <c r="P72" s="889">
        <v>2014</v>
      </c>
      <c r="Q72" s="882">
        <v>0.99629999999999996</v>
      </c>
      <c r="R72" s="891">
        <f t="shared" si="5"/>
        <v>11534958393</v>
      </c>
      <c r="S72" s="892">
        <f t="shared" si="6"/>
        <v>124159175</v>
      </c>
      <c r="T72" s="893">
        <v>290126822</v>
      </c>
      <c r="U72" s="893">
        <v>1769589358</v>
      </c>
      <c r="V72" s="891">
        <f t="shared" si="7"/>
        <v>13718833748</v>
      </c>
      <c r="X72" s="1561" t="s">
        <v>508</v>
      </c>
      <c r="Y72" s="1562" t="s">
        <v>509</v>
      </c>
      <c r="Z72" s="1807">
        <v>13718833748</v>
      </c>
      <c r="AA72" s="1247">
        <v>91641809.436640009</v>
      </c>
      <c r="AB72" s="1802">
        <v>34485395</v>
      </c>
      <c r="AC72" s="1802">
        <v>826203</v>
      </c>
      <c r="AD72" s="1808">
        <v>126953407.43664001</v>
      </c>
      <c r="AE72" s="1809">
        <v>27520</v>
      </c>
      <c r="AF72" s="1810">
        <v>4613</v>
      </c>
      <c r="AG72" s="1811">
        <v>0.79259999999999997</v>
      </c>
      <c r="AI72" s="1561" t="s">
        <v>508</v>
      </c>
      <c r="AJ72" s="933" t="s">
        <v>509</v>
      </c>
      <c r="AK72" s="1132">
        <v>126953407.43664001</v>
      </c>
      <c r="AL72" s="1133">
        <v>27520</v>
      </c>
      <c r="AM72" s="1242">
        <v>4613</v>
      </c>
      <c r="AN72" s="1236">
        <v>0.79259999999999997</v>
      </c>
      <c r="AO72" s="1234">
        <v>0.80840000000000001</v>
      </c>
      <c r="AP72" s="1235">
        <v>1.1131</v>
      </c>
      <c r="AQ72" s="1236">
        <v>0.95439999999999992</v>
      </c>
      <c r="AR72" s="1237">
        <v>0.95439999999999992</v>
      </c>
      <c r="AS72" s="1272">
        <v>1745.43</v>
      </c>
      <c r="AT72" s="1261">
        <v>83.389999999999873</v>
      </c>
      <c r="AU72" s="1240">
        <v>2294893</v>
      </c>
      <c r="AV72" s="1241">
        <v>1</v>
      </c>
      <c r="AW72" s="1242">
        <v>2294893</v>
      </c>
      <c r="BB72" s="1561" t="s">
        <v>508</v>
      </c>
      <c r="BC72" s="1562" t="s">
        <v>745</v>
      </c>
      <c r="BD72" s="1149">
        <v>13718833748</v>
      </c>
      <c r="BE72" s="1150">
        <v>766.81799999999998</v>
      </c>
      <c r="BF72" s="1245">
        <v>17890600</v>
      </c>
      <c r="BG72" s="1246">
        <v>0.80840000000000001</v>
      </c>
      <c r="BH72" s="1153"/>
      <c r="BI72" s="1154">
        <v>27520</v>
      </c>
      <c r="BJ72" s="1247">
        <v>35.89</v>
      </c>
      <c r="BK72" s="1154">
        <v>194460</v>
      </c>
      <c r="BL72" s="1248">
        <v>254</v>
      </c>
      <c r="BN72" s="933" t="s">
        <v>506</v>
      </c>
      <c r="BO72" s="1579" t="s">
        <v>507</v>
      </c>
      <c r="BP72" s="1848">
        <v>1.0650874074074075</v>
      </c>
      <c r="BQ72" s="1848">
        <v>0.99055291534949075</v>
      </c>
      <c r="BR72" s="1853">
        <v>1.0034987012987013</v>
      </c>
      <c r="BS72" s="1160"/>
      <c r="BT72" s="1850">
        <v>2015</v>
      </c>
      <c r="BU72" s="1162">
        <v>0.99919999999999998</v>
      </c>
      <c r="BV72" s="1163"/>
      <c r="BW72" s="2139">
        <v>0.92</v>
      </c>
      <c r="BX72" s="1165">
        <v>0.91900000000000004</v>
      </c>
      <c r="BY72" s="1166">
        <v>1.3756999999999999</v>
      </c>
      <c r="BZ72" s="1585"/>
      <c r="CA72" s="1561" t="s">
        <v>508</v>
      </c>
      <c r="CB72" s="933" t="s">
        <v>745</v>
      </c>
      <c r="CC72" s="1154">
        <v>43752</v>
      </c>
      <c r="CD72" s="1154">
        <v>44078</v>
      </c>
      <c r="CE72" s="1154">
        <v>44349</v>
      </c>
      <c r="CF72" s="1252">
        <v>44059.666666666664</v>
      </c>
      <c r="CG72" s="1253">
        <v>1.1131</v>
      </c>
      <c r="CH72" s="1171"/>
      <c r="CI72" s="1254">
        <v>-289.33333333333576</v>
      </c>
      <c r="CJ72" s="1253">
        <v>-6.4999999999999997E-3</v>
      </c>
      <c r="CL72" s="1575" t="s">
        <v>508</v>
      </c>
      <c r="CM72" s="933" t="s">
        <v>745</v>
      </c>
      <c r="CN72" s="1873">
        <v>0.95439999999999992</v>
      </c>
      <c r="CO72" s="1874"/>
      <c r="CP72" s="1875">
        <v>27520</v>
      </c>
      <c r="CQ72" s="1888">
        <v>45055326</v>
      </c>
      <c r="CR72" s="1888">
        <v>0</v>
      </c>
      <c r="CS72" s="1890">
        <v>45055326</v>
      </c>
      <c r="CT72" s="1891">
        <v>1637.18</v>
      </c>
      <c r="CU72" s="1892"/>
      <c r="CV72" s="1893">
        <v>1745.43</v>
      </c>
      <c r="CW72" s="1894">
        <v>83.389999999999873</v>
      </c>
      <c r="CX72" s="1882">
        <v>0.93799999999999994</v>
      </c>
      <c r="CY72" s="1883"/>
      <c r="CZ72" s="1884">
        <v>0.67300000000000004</v>
      </c>
      <c r="DA72" s="1895">
        <v>1</v>
      </c>
      <c r="DB72" s="1886"/>
      <c r="DC72" s="1882">
        <v>1</v>
      </c>
      <c r="DX72" s="2159" t="s">
        <v>410</v>
      </c>
      <c r="DY72" s="2160" t="s">
        <v>58</v>
      </c>
      <c r="DZ72" s="2159" t="s">
        <v>901</v>
      </c>
      <c r="EA72" s="2161" t="s">
        <v>59</v>
      </c>
      <c r="EB72" s="2162">
        <v>3094</v>
      </c>
      <c r="EC72" s="2163"/>
      <c r="ED72" s="2164">
        <v>3094</v>
      </c>
      <c r="EE72" s="2164"/>
      <c r="EF72" s="2163"/>
      <c r="EG72" s="2165">
        <v>0.12611070351349149</v>
      </c>
      <c r="EH72" s="2163"/>
      <c r="EI72" s="2166">
        <v>0</v>
      </c>
      <c r="EJ72" s="2164"/>
      <c r="EK72" s="2164">
        <v>645183</v>
      </c>
      <c r="EL72" s="2169"/>
      <c r="EM72" s="2167"/>
      <c r="EN72" s="2167"/>
      <c r="EO72" s="2168"/>
      <c r="ES72" s="2254" t="s">
        <v>488</v>
      </c>
      <c r="ET72" s="2255" t="s">
        <v>489</v>
      </c>
      <c r="EU72" s="2257">
        <v>128871</v>
      </c>
    </row>
    <row r="73" spans="1:151" ht="15">
      <c r="A73" s="1220" t="s">
        <v>510</v>
      </c>
      <c r="B73" s="1221" t="s">
        <v>511</v>
      </c>
      <c r="C73" s="1117">
        <v>7345</v>
      </c>
      <c r="D73" s="1118">
        <v>20813</v>
      </c>
      <c r="E73" s="1222"/>
      <c r="F73" s="1222">
        <v>20813</v>
      </c>
      <c r="G73" s="1222"/>
      <c r="H73" s="1223">
        <v>20813</v>
      </c>
      <c r="K73" s="907" t="s">
        <v>510</v>
      </c>
      <c r="L73" s="908" t="s">
        <v>511</v>
      </c>
      <c r="M73" s="886">
        <v>15101229068</v>
      </c>
      <c r="N73" s="887">
        <v>298532888</v>
      </c>
      <c r="O73" s="888">
        <f t="shared" si="4"/>
        <v>14802696180</v>
      </c>
      <c r="P73" s="889">
        <v>2009</v>
      </c>
      <c r="Q73" s="882">
        <v>0.99</v>
      </c>
      <c r="R73" s="891">
        <f t="shared" si="5"/>
        <v>14952218364</v>
      </c>
      <c r="S73" s="892">
        <f t="shared" si="6"/>
        <v>298532888</v>
      </c>
      <c r="T73" s="893">
        <v>306434830</v>
      </c>
      <c r="U73" s="893">
        <v>1541703293</v>
      </c>
      <c r="V73" s="891">
        <f t="shared" si="7"/>
        <v>17098889375</v>
      </c>
      <c r="X73" s="1561" t="s">
        <v>510</v>
      </c>
      <c r="Y73" s="1562" t="s">
        <v>511</v>
      </c>
      <c r="Z73" s="1807">
        <v>17098889375</v>
      </c>
      <c r="AA73" s="1247">
        <v>114220581.02500001</v>
      </c>
      <c r="AB73" s="1802">
        <v>25319367</v>
      </c>
      <c r="AC73" s="1802">
        <v>647228</v>
      </c>
      <c r="AD73" s="1808">
        <v>140187176.02500001</v>
      </c>
      <c r="AE73" s="1809">
        <v>20813</v>
      </c>
      <c r="AF73" s="1810">
        <v>6736</v>
      </c>
      <c r="AG73" s="1811">
        <v>1.1574</v>
      </c>
      <c r="AI73" s="1561" t="s">
        <v>510</v>
      </c>
      <c r="AJ73" s="933" t="s">
        <v>511</v>
      </c>
      <c r="AK73" s="1132">
        <v>140187176.02500001</v>
      </c>
      <c r="AL73" s="1133">
        <v>20813</v>
      </c>
      <c r="AM73" s="1242">
        <v>6736</v>
      </c>
      <c r="AN73" s="1236">
        <v>1.1574</v>
      </c>
      <c r="AO73" s="1234">
        <v>1.9325000000000001</v>
      </c>
      <c r="AP73" s="1235">
        <v>1.3794999999999999</v>
      </c>
      <c r="AQ73" s="1236">
        <v>1.3461000000000001</v>
      </c>
      <c r="AR73" s="1237" t="s">
        <v>4</v>
      </c>
      <c r="AS73" s="1272" t="s">
        <v>4</v>
      </c>
      <c r="AT73" s="1261" t="s">
        <v>4</v>
      </c>
      <c r="AU73" s="1240">
        <v>0</v>
      </c>
      <c r="AV73" s="1241" t="s">
        <v>4</v>
      </c>
      <c r="AW73" s="1242">
        <v>0</v>
      </c>
      <c r="BB73" s="1561" t="s">
        <v>510</v>
      </c>
      <c r="BC73" s="1562" t="s">
        <v>746</v>
      </c>
      <c r="BD73" s="1149">
        <v>17098889375</v>
      </c>
      <c r="BE73" s="1150">
        <v>399.83800000000002</v>
      </c>
      <c r="BF73" s="1245">
        <v>42764543</v>
      </c>
      <c r="BG73" s="1246">
        <v>1.9325000000000001</v>
      </c>
      <c r="BH73" s="1153"/>
      <c r="BI73" s="1154">
        <v>20813</v>
      </c>
      <c r="BJ73" s="1247">
        <v>52.05</v>
      </c>
      <c r="BK73" s="1154">
        <v>139915</v>
      </c>
      <c r="BL73" s="1248">
        <v>350</v>
      </c>
      <c r="BN73" s="933" t="s">
        <v>508</v>
      </c>
      <c r="BO73" s="1579" t="s">
        <v>509</v>
      </c>
      <c r="BP73" s="1848">
        <v>0.9783256270141516</v>
      </c>
      <c r="BQ73" s="1853">
        <v>1</v>
      </c>
      <c r="BR73" s="1848">
        <v>0.99983333333333335</v>
      </c>
      <c r="BS73" s="1160"/>
      <c r="BT73" s="1850">
        <v>2014</v>
      </c>
      <c r="BU73" s="1162">
        <v>0.99629999999999996</v>
      </c>
      <c r="BV73" s="1163"/>
      <c r="BW73" s="2139">
        <v>0.67500000000000004</v>
      </c>
      <c r="BX73" s="1165">
        <v>0.67300000000000004</v>
      </c>
      <c r="BY73" s="1166">
        <v>1.0075000000000001</v>
      </c>
      <c r="BZ73" s="1585"/>
      <c r="CA73" s="1561" t="s">
        <v>510</v>
      </c>
      <c r="CB73" s="933" t="s">
        <v>746</v>
      </c>
      <c r="CC73" s="1154">
        <v>51758</v>
      </c>
      <c r="CD73" s="1154">
        <v>54540</v>
      </c>
      <c r="CE73" s="1154">
        <v>57520</v>
      </c>
      <c r="CF73" s="1252">
        <v>54606</v>
      </c>
      <c r="CG73" s="1253">
        <v>1.3794999999999999</v>
      </c>
      <c r="CH73" s="1171"/>
      <c r="CI73" s="1254">
        <v>-2914</v>
      </c>
      <c r="CJ73" s="1253">
        <v>-5.0700000000000002E-2</v>
      </c>
      <c r="CL73" s="1575" t="s">
        <v>510</v>
      </c>
      <c r="CM73" s="933" t="s">
        <v>746</v>
      </c>
      <c r="CN73" s="1873" t="s">
        <v>4</v>
      </c>
      <c r="CO73" s="1874"/>
      <c r="CP73" s="1875">
        <v>20813</v>
      </c>
      <c r="CQ73" s="1888">
        <v>75085166</v>
      </c>
      <c r="CR73" s="1888">
        <v>22406606</v>
      </c>
      <c r="CS73" s="1890">
        <v>97491772</v>
      </c>
      <c r="CT73" s="1891">
        <v>4684.18</v>
      </c>
      <c r="CU73" s="1892"/>
      <c r="CV73" s="1893" t="s">
        <v>4</v>
      </c>
      <c r="CW73" s="1894" t="s">
        <v>4</v>
      </c>
      <c r="CX73" s="1882" t="s">
        <v>4</v>
      </c>
      <c r="CY73" s="1883"/>
      <c r="CZ73" s="1884">
        <v>0.86899999999999999</v>
      </c>
      <c r="DA73" s="1895">
        <v>1</v>
      </c>
      <c r="DB73" s="1886"/>
      <c r="DC73" s="1882" t="s">
        <v>4</v>
      </c>
      <c r="DX73" s="2170" t="s">
        <v>410</v>
      </c>
      <c r="DY73" s="2171" t="s">
        <v>60</v>
      </c>
      <c r="DZ73" s="2170" t="s">
        <v>901</v>
      </c>
      <c r="EA73" s="2172" t="s">
        <v>61</v>
      </c>
      <c r="EB73" s="2162">
        <v>2293</v>
      </c>
      <c r="EC73" s="2173"/>
      <c r="ED73" s="2174">
        <v>2293</v>
      </c>
      <c r="EE73" s="2174">
        <v>24534</v>
      </c>
      <c r="EF73" s="2173"/>
      <c r="EG73" s="2175">
        <v>9.3462134181136386E-2</v>
      </c>
      <c r="EH73" s="2173"/>
      <c r="EI73" s="2166">
        <v>0</v>
      </c>
      <c r="EJ73" s="2174"/>
      <c r="EK73" s="2174">
        <v>478153</v>
      </c>
      <c r="EL73" s="2176"/>
      <c r="EM73" s="2177"/>
      <c r="EN73" s="2177"/>
      <c r="EO73" s="2178"/>
      <c r="ES73" s="2254" t="s">
        <v>490</v>
      </c>
      <c r="ET73" s="2255" t="s">
        <v>491</v>
      </c>
      <c r="EU73" s="2257">
        <v>1347841</v>
      </c>
    </row>
    <row r="74" spans="1:151" ht="15">
      <c r="A74" s="1220" t="s">
        <v>512</v>
      </c>
      <c r="B74" s="1221" t="s">
        <v>513</v>
      </c>
      <c r="C74" s="1117">
        <v>1250</v>
      </c>
      <c r="D74" s="1118">
        <v>1884</v>
      </c>
      <c r="E74" s="1222"/>
      <c r="F74" s="1222">
        <v>1884</v>
      </c>
      <c r="G74" s="1222"/>
      <c r="H74" s="1223">
        <v>1884</v>
      </c>
      <c r="K74" s="907" t="s">
        <v>512</v>
      </c>
      <c r="L74" s="908" t="s">
        <v>513</v>
      </c>
      <c r="M74" s="886">
        <v>1414187711</v>
      </c>
      <c r="N74" s="887">
        <v>51511355</v>
      </c>
      <c r="O74" s="888">
        <f t="shared" si="4"/>
        <v>1362676356</v>
      </c>
      <c r="P74" s="889">
        <v>2012</v>
      </c>
      <c r="Q74" s="882">
        <v>0.91320000000000001</v>
      </c>
      <c r="R74" s="891">
        <f t="shared" si="5"/>
        <v>1492199251</v>
      </c>
      <c r="S74" s="892">
        <f t="shared" si="6"/>
        <v>51511355</v>
      </c>
      <c r="T74" s="893">
        <v>35043583</v>
      </c>
      <c r="U74" s="893">
        <v>211668224</v>
      </c>
      <c r="V74" s="891">
        <f t="shared" si="7"/>
        <v>1790422413</v>
      </c>
      <c r="X74" s="1561" t="s">
        <v>512</v>
      </c>
      <c r="Y74" s="1562" t="s">
        <v>513</v>
      </c>
      <c r="Z74" s="1807">
        <v>1790422413</v>
      </c>
      <c r="AA74" s="1247">
        <v>11960021.718840001</v>
      </c>
      <c r="AB74" s="1802">
        <v>2201228</v>
      </c>
      <c r="AC74" s="1802">
        <v>48587</v>
      </c>
      <c r="AD74" s="1808">
        <v>14209836.718840001</v>
      </c>
      <c r="AE74" s="1809">
        <v>1884</v>
      </c>
      <c r="AF74" s="1810">
        <v>7542</v>
      </c>
      <c r="AG74" s="1811">
        <v>1.2959000000000001</v>
      </c>
      <c r="AI74" s="1561" t="s">
        <v>512</v>
      </c>
      <c r="AJ74" s="933" t="s">
        <v>513</v>
      </c>
      <c r="AK74" s="1132">
        <v>14209836.718840001</v>
      </c>
      <c r="AL74" s="1133">
        <v>1884</v>
      </c>
      <c r="AM74" s="1242">
        <v>7542</v>
      </c>
      <c r="AN74" s="1236">
        <v>1.2959000000000001</v>
      </c>
      <c r="AO74" s="1234">
        <v>0.24010000000000001</v>
      </c>
      <c r="AP74" s="1235">
        <v>0.95479999999999998</v>
      </c>
      <c r="AQ74" s="1236">
        <v>1.0198</v>
      </c>
      <c r="AR74" s="1237" t="s">
        <v>4</v>
      </c>
      <c r="AS74" s="1272" t="s">
        <v>4</v>
      </c>
      <c r="AT74" s="1261" t="s">
        <v>4</v>
      </c>
      <c r="AU74" s="1240">
        <v>0</v>
      </c>
      <c r="AV74" s="1241" t="s">
        <v>4</v>
      </c>
      <c r="AW74" s="1242">
        <v>0</v>
      </c>
      <c r="BB74" s="1561" t="s">
        <v>512</v>
      </c>
      <c r="BC74" s="1562" t="s">
        <v>747</v>
      </c>
      <c r="BD74" s="1149">
        <v>1790422413</v>
      </c>
      <c r="BE74" s="1150">
        <v>336.94200000000001</v>
      </c>
      <c r="BF74" s="1245">
        <v>5313741</v>
      </c>
      <c r="BG74" s="1246">
        <v>0.24010000000000001</v>
      </c>
      <c r="BH74" s="1153"/>
      <c r="BI74" s="1154">
        <v>1884</v>
      </c>
      <c r="BJ74" s="1247">
        <v>5.59</v>
      </c>
      <c r="BK74" s="1154">
        <v>13171</v>
      </c>
      <c r="BL74" s="1248">
        <v>39</v>
      </c>
      <c r="BN74" s="933" t="s">
        <v>510</v>
      </c>
      <c r="BO74" s="1579" t="s">
        <v>511</v>
      </c>
      <c r="BP74" s="1848">
        <v>1.0056451612903226</v>
      </c>
      <c r="BQ74" s="1848">
        <v>0.97897281639928702</v>
      </c>
      <c r="BR74" s="1848">
        <v>0.99217391304347824</v>
      </c>
      <c r="BS74" s="1160"/>
      <c r="BT74" s="1850">
        <v>2009</v>
      </c>
      <c r="BU74" s="1162">
        <v>0.99</v>
      </c>
      <c r="BV74" s="1163"/>
      <c r="BW74" s="2139">
        <v>0.878</v>
      </c>
      <c r="BX74" s="1165">
        <v>0.86899999999999999</v>
      </c>
      <c r="BY74" s="1166">
        <v>1.3008999999999999</v>
      </c>
      <c r="BZ74" s="1585"/>
      <c r="CA74" s="1561" t="s">
        <v>512</v>
      </c>
      <c r="CB74" s="933" t="s">
        <v>747</v>
      </c>
      <c r="CC74" s="1154">
        <v>37562</v>
      </c>
      <c r="CD74" s="1154">
        <v>36992</v>
      </c>
      <c r="CE74" s="1154">
        <v>38823</v>
      </c>
      <c r="CF74" s="1252">
        <v>37792.333333333336</v>
      </c>
      <c r="CG74" s="1253">
        <v>0.95479999999999998</v>
      </c>
      <c r="CH74" s="1171"/>
      <c r="CI74" s="1254">
        <v>-1030.6666666666642</v>
      </c>
      <c r="CJ74" s="1253">
        <v>-2.6499999999999999E-2</v>
      </c>
      <c r="CL74" s="1575" t="s">
        <v>512</v>
      </c>
      <c r="CM74" s="933" t="s">
        <v>747</v>
      </c>
      <c r="CN74" s="1873" t="s">
        <v>4</v>
      </c>
      <c r="CO74" s="1874"/>
      <c r="CP74" s="1875">
        <v>1884</v>
      </c>
      <c r="CQ74" s="1888">
        <v>3324138</v>
      </c>
      <c r="CR74" s="1888">
        <v>0</v>
      </c>
      <c r="CS74" s="1890">
        <v>3324138</v>
      </c>
      <c r="CT74" s="1891">
        <v>1764.4</v>
      </c>
      <c r="CU74" s="1892"/>
      <c r="CV74" s="1893" t="s">
        <v>4</v>
      </c>
      <c r="CW74" s="1894" t="s">
        <v>4</v>
      </c>
      <c r="CX74" s="1882" t="s">
        <v>4</v>
      </c>
      <c r="CY74" s="1883"/>
      <c r="CZ74" s="1884">
        <v>0.57099999999999995</v>
      </c>
      <c r="DA74" s="1895" t="s">
        <v>4</v>
      </c>
      <c r="DB74" s="1886"/>
      <c r="DC74" s="1882" t="s">
        <v>4</v>
      </c>
      <c r="DX74" s="2179" t="s">
        <v>412</v>
      </c>
      <c r="DY74" s="2180" t="s">
        <v>412</v>
      </c>
      <c r="DZ74" s="2179" t="s">
        <v>901</v>
      </c>
      <c r="EA74" s="2181" t="s">
        <v>413</v>
      </c>
      <c r="EB74" s="2162">
        <v>6169</v>
      </c>
      <c r="EC74" s="2182"/>
      <c r="ED74" s="2183">
        <v>6169</v>
      </c>
      <c r="EE74" s="2183">
        <v>6169</v>
      </c>
      <c r="EF74" s="2182"/>
      <c r="EG74" s="2184"/>
      <c r="EH74" s="2182"/>
      <c r="EI74" s="2166">
        <v>47378</v>
      </c>
      <c r="EJ74" s="2183"/>
      <c r="EK74" s="2183">
        <v>47378</v>
      </c>
      <c r="EL74" s="2183">
        <v>47378</v>
      </c>
      <c r="EM74" s="2186">
        <v>0</v>
      </c>
      <c r="EN74" s="2186"/>
      <c r="EO74" s="2187"/>
      <c r="ES74" s="2254" t="s">
        <v>492</v>
      </c>
      <c r="ET74" s="2255" t="s">
        <v>493</v>
      </c>
      <c r="EU74" s="2257">
        <v>2213527</v>
      </c>
    </row>
    <row r="75" spans="1:151" ht="15">
      <c r="A75" s="1220" t="s">
        <v>514</v>
      </c>
      <c r="B75" s="1221" t="s">
        <v>515</v>
      </c>
      <c r="C75" s="1117">
        <v>5549</v>
      </c>
      <c r="D75" s="1118">
        <v>5967</v>
      </c>
      <c r="E75" s="1222"/>
      <c r="F75" s="1222">
        <v>5967</v>
      </c>
      <c r="G75" s="1222"/>
      <c r="H75" s="1223">
        <v>5967</v>
      </c>
      <c r="K75" s="907" t="s">
        <v>514</v>
      </c>
      <c r="L75" s="908" t="s">
        <v>515</v>
      </c>
      <c r="M75" s="886">
        <v>2501989885</v>
      </c>
      <c r="N75" s="887">
        <v>107187900</v>
      </c>
      <c r="O75" s="888">
        <f t="shared" si="4"/>
        <v>2394801985</v>
      </c>
      <c r="P75" s="889">
        <v>2014</v>
      </c>
      <c r="Q75" s="882">
        <v>1.0144</v>
      </c>
      <c r="R75" s="891">
        <f t="shared" si="5"/>
        <v>2360806373</v>
      </c>
      <c r="S75" s="892">
        <f t="shared" si="6"/>
        <v>107187900</v>
      </c>
      <c r="T75" s="893">
        <v>87383577</v>
      </c>
      <c r="U75" s="893">
        <v>476390503</v>
      </c>
      <c r="V75" s="891">
        <f t="shared" si="7"/>
        <v>3031768353</v>
      </c>
      <c r="X75" s="1561" t="s">
        <v>514</v>
      </c>
      <c r="Y75" s="1562" t="s">
        <v>515</v>
      </c>
      <c r="Z75" s="1807">
        <v>3031768353</v>
      </c>
      <c r="AA75" s="1247">
        <v>20252212.59804</v>
      </c>
      <c r="AB75" s="1802">
        <v>7500685</v>
      </c>
      <c r="AC75" s="1802">
        <v>178144</v>
      </c>
      <c r="AD75" s="1808">
        <v>27931041.59804</v>
      </c>
      <c r="AE75" s="1809">
        <v>5967</v>
      </c>
      <c r="AF75" s="1810">
        <v>4681</v>
      </c>
      <c r="AG75" s="1811">
        <v>0.80430000000000001</v>
      </c>
      <c r="AI75" s="1561" t="s">
        <v>514</v>
      </c>
      <c r="AJ75" s="933" t="s">
        <v>515</v>
      </c>
      <c r="AK75" s="1132">
        <v>27931041.59804</v>
      </c>
      <c r="AL75" s="1133">
        <v>5967</v>
      </c>
      <c r="AM75" s="1242">
        <v>4681</v>
      </c>
      <c r="AN75" s="1236">
        <v>0.80430000000000001</v>
      </c>
      <c r="AO75" s="1234">
        <v>0.60389999999999999</v>
      </c>
      <c r="AP75" s="1235">
        <v>0.87819999999999998</v>
      </c>
      <c r="AQ75" s="1236">
        <v>0.82119999999999993</v>
      </c>
      <c r="AR75" s="1237">
        <v>0.82119999999999993</v>
      </c>
      <c r="AS75" s="1272">
        <v>1501.83</v>
      </c>
      <c r="AT75" s="1261">
        <v>326.99</v>
      </c>
      <c r="AU75" s="1240">
        <v>1951149</v>
      </c>
      <c r="AV75" s="1241">
        <v>1</v>
      </c>
      <c r="AW75" s="1242">
        <v>1951149</v>
      </c>
      <c r="BB75" s="1561" t="s">
        <v>514</v>
      </c>
      <c r="BC75" s="1562" t="s">
        <v>748</v>
      </c>
      <c r="BD75" s="1149">
        <v>3031768353</v>
      </c>
      <c r="BE75" s="1150">
        <v>226.876</v>
      </c>
      <c r="BF75" s="1245">
        <v>13363107</v>
      </c>
      <c r="BG75" s="1246">
        <v>0.60389999999999999</v>
      </c>
      <c r="BH75" s="1153"/>
      <c r="BI75" s="1154">
        <v>5967</v>
      </c>
      <c r="BJ75" s="1247">
        <v>26.3</v>
      </c>
      <c r="BK75" s="1154">
        <v>39752</v>
      </c>
      <c r="BL75" s="1248">
        <v>175</v>
      </c>
      <c r="BN75" s="933" t="s">
        <v>512</v>
      </c>
      <c r="BO75" s="1579" t="s">
        <v>513</v>
      </c>
      <c r="BP75" s="1848">
        <v>0.83482500000000004</v>
      </c>
      <c r="BQ75" s="1848">
        <v>0.9286875816993464</v>
      </c>
      <c r="BR75" s="1848">
        <v>0.92895454545454537</v>
      </c>
      <c r="BS75" s="1160"/>
      <c r="BT75" s="1850">
        <v>2012</v>
      </c>
      <c r="BU75" s="1162">
        <v>0.91320000000000001</v>
      </c>
      <c r="BV75" s="1163"/>
      <c r="BW75" s="2139">
        <v>0.625</v>
      </c>
      <c r="BX75" s="1165">
        <v>0.57099999999999995</v>
      </c>
      <c r="BY75" s="1166">
        <v>0.8548</v>
      </c>
      <c r="BZ75" s="1585"/>
      <c r="CA75" s="1561" t="s">
        <v>514</v>
      </c>
      <c r="CB75" s="933" t="s">
        <v>748</v>
      </c>
      <c r="CC75" s="1154">
        <v>33930</v>
      </c>
      <c r="CD75" s="1154">
        <v>34560</v>
      </c>
      <c r="CE75" s="1154">
        <v>35792</v>
      </c>
      <c r="CF75" s="1252">
        <v>34760.666666666664</v>
      </c>
      <c r="CG75" s="1253">
        <v>0.87819999999999998</v>
      </c>
      <c r="CH75" s="1171"/>
      <c r="CI75" s="1254">
        <v>-1031.3333333333358</v>
      </c>
      <c r="CJ75" s="1253">
        <v>-2.8799999999999999E-2</v>
      </c>
      <c r="CL75" s="1575" t="s">
        <v>514</v>
      </c>
      <c r="CM75" s="933" t="s">
        <v>748</v>
      </c>
      <c r="CN75" s="1873">
        <v>0.82119999999999993</v>
      </c>
      <c r="CO75" s="1874"/>
      <c r="CP75" s="1875">
        <v>5967</v>
      </c>
      <c r="CQ75" s="1888">
        <v>9250400</v>
      </c>
      <c r="CR75" s="1888">
        <v>0</v>
      </c>
      <c r="CS75" s="1890">
        <v>9250400</v>
      </c>
      <c r="CT75" s="1891">
        <v>1550.26</v>
      </c>
      <c r="CU75" s="1892"/>
      <c r="CV75" s="1893">
        <v>1501.83</v>
      </c>
      <c r="CW75" s="1894">
        <v>326.99</v>
      </c>
      <c r="CX75" s="1882">
        <v>1</v>
      </c>
      <c r="CY75" s="1883"/>
      <c r="CZ75" s="1884">
        <v>0.77100000000000002</v>
      </c>
      <c r="DA75" s="1895">
        <v>1</v>
      </c>
      <c r="DB75" s="1886"/>
      <c r="DC75" s="1882">
        <v>1</v>
      </c>
      <c r="DX75" s="2179" t="s">
        <v>414</v>
      </c>
      <c r="DY75" s="2180" t="s">
        <v>414</v>
      </c>
      <c r="DZ75" s="2179" t="s">
        <v>901</v>
      </c>
      <c r="EA75" s="2181" t="s">
        <v>415</v>
      </c>
      <c r="EB75" s="2162">
        <v>9652</v>
      </c>
      <c r="EC75" s="2182"/>
      <c r="ED75" s="2183">
        <v>9652</v>
      </c>
      <c r="EE75" s="2183">
        <v>9652</v>
      </c>
      <c r="EF75" s="2182"/>
      <c r="EG75" s="2184"/>
      <c r="EH75" s="2182"/>
      <c r="EI75" s="2166">
        <v>5373172</v>
      </c>
      <c r="EJ75" s="2183"/>
      <c r="EK75" s="2183">
        <v>5373172</v>
      </c>
      <c r="EL75" s="2183">
        <v>5373172</v>
      </c>
      <c r="EM75" s="2186">
        <v>0</v>
      </c>
      <c r="EN75" s="2186"/>
      <c r="EO75" s="2187"/>
      <c r="ES75" s="2254" t="s">
        <v>494</v>
      </c>
      <c r="ET75" s="2255" t="s">
        <v>669</v>
      </c>
      <c r="EU75" s="2257">
        <v>0</v>
      </c>
    </row>
    <row r="76" spans="1:151" ht="15">
      <c r="A76" s="1220" t="s">
        <v>516</v>
      </c>
      <c r="B76" s="1221" t="s">
        <v>517</v>
      </c>
      <c r="C76" s="1117">
        <v>9404</v>
      </c>
      <c r="D76" s="1118">
        <v>9404</v>
      </c>
      <c r="E76" s="1222"/>
      <c r="F76" s="1222">
        <v>9404</v>
      </c>
      <c r="G76" s="1222"/>
      <c r="H76" s="1223">
        <v>9404</v>
      </c>
      <c r="K76" s="907" t="s">
        <v>516</v>
      </c>
      <c r="L76" s="908" t="s">
        <v>517</v>
      </c>
      <c r="M76" s="886">
        <v>5940520971</v>
      </c>
      <c r="N76" s="887">
        <v>167903613</v>
      </c>
      <c r="O76" s="888">
        <f t="shared" si="4"/>
        <v>5772617358</v>
      </c>
      <c r="P76" s="889">
        <v>2011</v>
      </c>
      <c r="Q76" s="882">
        <v>0.98829999999999996</v>
      </c>
      <c r="R76" s="891">
        <f t="shared" si="5"/>
        <v>5840956550</v>
      </c>
      <c r="S76" s="892">
        <f t="shared" si="6"/>
        <v>167903613</v>
      </c>
      <c r="T76" s="893">
        <v>131491685</v>
      </c>
      <c r="U76" s="893">
        <v>756041554</v>
      </c>
      <c r="V76" s="891">
        <f t="shared" si="7"/>
        <v>6896393402</v>
      </c>
      <c r="X76" s="1561" t="s">
        <v>516</v>
      </c>
      <c r="Y76" s="1562" t="s">
        <v>517</v>
      </c>
      <c r="Z76" s="1807">
        <v>6896393402</v>
      </c>
      <c r="AA76" s="1247">
        <v>46067907.925360002</v>
      </c>
      <c r="AB76" s="1802">
        <v>9456874</v>
      </c>
      <c r="AC76" s="1802">
        <v>255110</v>
      </c>
      <c r="AD76" s="1808">
        <v>55779891.925360002</v>
      </c>
      <c r="AE76" s="1809">
        <v>9404</v>
      </c>
      <c r="AF76" s="1810">
        <v>5932</v>
      </c>
      <c r="AG76" s="1811">
        <v>1.0192000000000001</v>
      </c>
      <c r="AI76" s="1561" t="s">
        <v>516</v>
      </c>
      <c r="AJ76" s="933" t="s">
        <v>517</v>
      </c>
      <c r="AK76" s="1132">
        <v>55779891.925360002</v>
      </c>
      <c r="AL76" s="1133">
        <v>9404</v>
      </c>
      <c r="AM76" s="1242">
        <v>5932</v>
      </c>
      <c r="AN76" s="1236">
        <v>1.0192000000000001</v>
      </c>
      <c r="AO76" s="1234">
        <v>0.3579</v>
      </c>
      <c r="AP76" s="1235">
        <v>0.81420000000000003</v>
      </c>
      <c r="AQ76" s="1236">
        <v>0.85060000000000002</v>
      </c>
      <c r="AR76" s="1237">
        <v>0.85060000000000002</v>
      </c>
      <c r="AS76" s="1272">
        <v>1555.59</v>
      </c>
      <c r="AT76" s="1261">
        <v>273.23</v>
      </c>
      <c r="AU76" s="1240">
        <v>2569455</v>
      </c>
      <c r="AV76" s="1241">
        <v>1</v>
      </c>
      <c r="AW76" s="1242">
        <v>2569455</v>
      </c>
      <c r="BB76" s="1561" t="s">
        <v>516</v>
      </c>
      <c r="BC76" s="1562" t="s">
        <v>749</v>
      </c>
      <c r="BD76" s="1149">
        <v>6896393402</v>
      </c>
      <c r="BE76" s="1150">
        <v>870.673</v>
      </c>
      <c r="BF76" s="1245">
        <v>7920762</v>
      </c>
      <c r="BG76" s="1246">
        <v>0.3579</v>
      </c>
      <c r="BH76" s="1153"/>
      <c r="BI76" s="1154">
        <v>9404</v>
      </c>
      <c r="BJ76" s="1247">
        <v>10.8</v>
      </c>
      <c r="BK76" s="1154">
        <v>57948</v>
      </c>
      <c r="BL76" s="1248">
        <v>67</v>
      </c>
      <c r="BN76" s="933" t="s">
        <v>514</v>
      </c>
      <c r="BO76" s="1579" t="s">
        <v>515</v>
      </c>
      <c r="BP76" s="1848">
        <v>1.0082033788174138</v>
      </c>
      <c r="BQ76" s="1853">
        <v>1.0389944808554672</v>
      </c>
      <c r="BR76" s="1848">
        <v>1</v>
      </c>
      <c r="BS76" s="1160"/>
      <c r="BT76" s="1850">
        <v>2014</v>
      </c>
      <c r="BU76" s="1162">
        <v>1.0144</v>
      </c>
      <c r="BV76" s="1163"/>
      <c r="BW76" s="2139">
        <v>0.76</v>
      </c>
      <c r="BX76" s="1165">
        <v>0.77100000000000002</v>
      </c>
      <c r="BY76" s="1166">
        <v>1.1541999999999999</v>
      </c>
      <c r="BZ76" s="1585"/>
      <c r="CA76" s="1561" t="s">
        <v>516</v>
      </c>
      <c r="CB76" s="933" t="s">
        <v>749</v>
      </c>
      <c r="CC76" s="1154">
        <v>31120</v>
      </c>
      <c r="CD76" s="1154">
        <v>32264</v>
      </c>
      <c r="CE76" s="1154">
        <v>33301</v>
      </c>
      <c r="CF76" s="1252">
        <v>32228.333333333332</v>
      </c>
      <c r="CG76" s="1253">
        <v>0.81420000000000003</v>
      </c>
      <c r="CH76" s="1171"/>
      <c r="CI76" s="1254">
        <v>-1072.6666666666679</v>
      </c>
      <c r="CJ76" s="1253">
        <v>-3.2199999999999999E-2</v>
      </c>
      <c r="CL76" s="1575" t="s">
        <v>516</v>
      </c>
      <c r="CM76" s="933" t="s">
        <v>749</v>
      </c>
      <c r="CN76" s="1873">
        <v>0.85060000000000002</v>
      </c>
      <c r="CO76" s="1874"/>
      <c r="CP76" s="1875">
        <v>9404</v>
      </c>
      <c r="CQ76" s="1888">
        <v>13127356</v>
      </c>
      <c r="CR76" s="1888">
        <v>0</v>
      </c>
      <c r="CS76" s="1890">
        <v>13127356</v>
      </c>
      <c r="CT76" s="1891">
        <v>1395.93</v>
      </c>
      <c r="CU76" s="1892"/>
      <c r="CV76" s="1893">
        <v>1555.59</v>
      </c>
      <c r="CW76" s="1894">
        <v>273.23</v>
      </c>
      <c r="CX76" s="1882">
        <v>0.89700000000000002</v>
      </c>
      <c r="CY76" s="1883"/>
      <c r="CZ76" s="1884">
        <v>0.67700000000000005</v>
      </c>
      <c r="DA76" s="1895">
        <v>1</v>
      </c>
      <c r="DB76" s="1886"/>
      <c r="DC76" s="1882">
        <v>1</v>
      </c>
      <c r="DX76" s="2159" t="s">
        <v>416</v>
      </c>
      <c r="DY76" s="2160" t="s">
        <v>416</v>
      </c>
      <c r="DZ76" s="2159" t="s">
        <v>901</v>
      </c>
      <c r="EA76" s="2161" t="s">
        <v>417</v>
      </c>
      <c r="EB76" s="2162">
        <v>33080</v>
      </c>
      <c r="EC76" s="2163"/>
      <c r="ED76" s="2164">
        <v>33080</v>
      </c>
      <c r="EE76" s="2164"/>
      <c r="EF76" s="2163"/>
      <c r="EG76" s="2165">
        <v>0.79364698543700962</v>
      </c>
      <c r="EH76" s="2163"/>
      <c r="EI76" s="2166">
        <v>0</v>
      </c>
      <c r="EJ76" s="2164"/>
      <c r="EK76" s="2164">
        <v>0</v>
      </c>
      <c r="EL76" s="2164">
        <v>0</v>
      </c>
      <c r="EM76" s="2167">
        <v>0</v>
      </c>
      <c r="EN76" s="2167"/>
      <c r="EO76" s="2168"/>
      <c r="ES76" s="2254" t="s">
        <v>496</v>
      </c>
      <c r="ET76" s="2255" t="s">
        <v>497</v>
      </c>
      <c r="EU76" s="2257">
        <v>113710</v>
      </c>
    </row>
    <row r="77" spans="1:151" ht="15">
      <c r="A77" s="1220" t="s">
        <v>518</v>
      </c>
      <c r="B77" s="1221" t="s">
        <v>519</v>
      </c>
      <c r="C77" s="1117">
        <v>1619</v>
      </c>
      <c r="D77" s="1118">
        <v>1619</v>
      </c>
      <c r="E77" s="1222"/>
      <c r="F77" s="1222">
        <v>1619</v>
      </c>
      <c r="G77" s="1222"/>
      <c r="H77" s="1223">
        <v>1619</v>
      </c>
      <c r="K77" s="907" t="s">
        <v>518</v>
      </c>
      <c r="L77" s="908" t="s">
        <v>519</v>
      </c>
      <c r="M77" s="886">
        <v>1172493259</v>
      </c>
      <c r="N77" s="887">
        <v>1186364310</v>
      </c>
      <c r="O77" s="888">
        <f t="shared" si="4"/>
        <v>-13871051</v>
      </c>
      <c r="P77" s="889">
        <v>2016</v>
      </c>
      <c r="Q77" s="882">
        <v>0.99199999999999999</v>
      </c>
      <c r="R77" s="891">
        <f t="shared" si="5"/>
        <v>-13982914</v>
      </c>
      <c r="S77" s="892">
        <f t="shared" si="6"/>
        <v>1186364310</v>
      </c>
      <c r="T77" s="893">
        <v>57855002</v>
      </c>
      <c r="U77" s="893">
        <v>211747972</v>
      </c>
      <c r="V77" s="891">
        <f t="shared" si="7"/>
        <v>1441984370</v>
      </c>
      <c r="X77" s="1561" t="s">
        <v>518</v>
      </c>
      <c r="Y77" s="1562" t="s">
        <v>519</v>
      </c>
      <c r="Z77" s="1807">
        <v>1441984370</v>
      </c>
      <c r="AA77" s="1247">
        <v>9632455.5916000009</v>
      </c>
      <c r="AB77" s="1802">
        <v>1569606</v>
      </c>
      <c r="AC77" s="1802">
        <v>83260</v>
      </c>
      <c r="AD77" s="1808">
        <v>11285321.591600001</v>
      </c>
      <c r="AE77" s="1809">
        <v>1619</v>
      </c>
      <c r="AF77" s="1810">
        <v>6971</v>
      </c>
      <c r="AG77" s="1811">
        <v>1.1978</v>
      </c>
      <c r="AI77" s="1561" t="s">
        <v>518</v>
      </c>
      <c r="AJ77" s="933" t="s">
        <v>519</v>
      </c>
      <c r="AK77" s="1132">
        <v>11285321.591600001</v>
      </c>
      <c r="AL77" s="1133">
        <v>1619</v>
      </c>
      <c r="AM77" s="1242">
        <v>6971</v>
      </c>
      <c r="AN77" s="1236">
        <v>1.1978</v>
      </c>
      <c r="AO77" s="1234">
        <v>0.2636</v>
      </c>
      <c r="AP77" s="1235">
        <v>0.91290000000000004</v>
      </c>
      <c r="AQ77" s="1236">
        <v>0.96199999999999997</v>
      </c>
      <c r="AR77" s="1237">
        <v>0.96199999999999997</v>
      </c>
      <c r="AS77" s="1272">
        <v>1759.32</v>
      </c>
      <c r="AT77" s="1261">
        <v>69.5</v>
      </c>
      <c r="AU77" s="1240">
        <v>112521</v>
      </c>
      <c r="AV77" s="1241">
        <v>0.83399999999999996</v>
      </c>
      <c r="AW77" s="1242">
        <v>93843</v>
      </c>
      <c r="BB77" s="1561" t="s">
        <v>518</v>
      </c>
      <c r="BC77" s="1562" t="s">
        <v>750</v>
      </c>
      <c r="BD77" s="1149">
        <v>1441984370</v>
      </c>
      <c r="BE77" s="1150">
        <v>247.16800000000001</v>
      </c>
      <c r="BF77" s="1245">
        <v>5834025</v>
      </c>
      <c r="BG77" s="1246">
        <v>0.2636</v>
      </c>
      <c r="BH77" s="1153"/>
      <c r="BI77" s="1154">
        <v>1619</v>
      </c>
      <c r="BJ77" s="1247">
        <v>6.55</v>
      </c>
      <c r="BK77" s="1154">
        <v>13628</v>
      </c>
      <c r="BL77" s="1248">
        <v>55</v>
      </c>
      <c r="BN77" s="933" t="s">
        <v>516</v>
      </c>
      <c r="BO77" s="1579" t="s">
        <v>517</v>
      </c>
      <c r="BP77" s="1848">
        <v>1.0526047430830039</v>
      </c>
      <c r="BQ77" s="1848">
        <v>0.99596444444444443</v>
      </c>
      <c r="BR77" s="1848">
        <v>0.96169333333333329</v>
      </c>
      <c r="BS77" s="1160"/>
      <c r="BT77" s="1850">
        <v>2011</v>
      </c>
      <c r="BU77" s="1162">
        <v>0.98829999999999996</v>
      </c>
      <c r="BV77" s="1163"/>
      <c r="BW77" s="2139">
        <v>0.68500000000000005</v>
      </c>
      <c r="BX77" s="1165">
        <v>0.67700000000000005</v>
      </c>
      <c r="BY77" s="1166">
        <v>1.0135000000000001</v>
      </c>
      <c r="BZ77" s="1585"/>
      <c r="CA77" s="1561" t="s">
        <v>518</v>
      </c>
      <c r="CB77" s="933" t="s">
        <v>750</v>
      </c>
      <c r="CC77" s="1154">
        <v>35883</v>
      </c>
      <c r="CD77" s="1154">
        <v>35914</v>
      </c>
      <c r="CE77" s="1154">
        <v>36607</v>
      </c>
      <c r="CF77" s="1252">
        <v>36134.666666666664</v>
      </c>
      <c r="CG77" s="1253">
        <v>0.91290000000000004</v>
      </c>
      <c r="CH77" s="1171"/>
      <c r="CI77" s="1254">
        <v>-472.33333333333576</v>
      </c>
      <c r="CJ77" s="1253">
        <v>-1.29E-2</v>
      </c>
      <c r="CL77" s="1575" t="s">
        <v>518</v>
      </c>
      <c r="CM77" s="933" t="s">
        <v>750</v>
      </c>
      <c r="CN77" s="1873">
        <v>0.96199999999999997</v>
      </c>
      <c r="CO77" s="1874"/>
      <c r="CP77" s="1875">
        <v>1619</v>
      </c>
      <c r="CQ77" s="1888">
        <v>2375000</v>
      </c>
      <c r="CR77" s="1888">
        <v>0</v>
      </c>
      <c r="CS77" s="1890">
        <v>2375000</v>
      </c>
      <c r="CT77" s="1891">
        <v>1466.95</v>
      </c>
      <c r="CU77" s="1892"/>
      <c r="CV77" s="1893">
        <v>1759.32</v>
      </c>
      <c r="CW77" s="1894">
        <v>69.5</v>
      </c>
      <c r="CX77" s="1882">
        <v>0.83399999999999996</v>
      </c>
      <c r="CY77" s="1883"/>
      <c r="CZ77" s="1884">
        <v>0.56499999999999995</v>
      </c>
      <c r="DA77" s="1895" t="s">
        <v>4</v>
      </c>
      <c r="DB77" s="1886"/>
      <c r="DC77" s="1882">
        <v>0.83399999999999996</v>
      </c>
      <c r="DX77" s="2159" t="s">
        <v>416</v>
      </c>
      <c r="DY77" s="2160" t="s">
        <v>62</v>
      </c>
      <c r="DZ77" s="2159" t="s">
        <v>8</v>
      </c>
      <c r="EA77" s="2161" t="s">
        <v>63</v>
      </c>
      <c r="EB77" s="2162">
        <v>645</v>
      </c>
      <c r="EC77" s="2163"/>
      <c r="ED77" s="2164">
        <v>645</v>
      </c>
      <c r="EE77" s="2164"/>
      <c r="EF77" s="2163"/>
      <c r="EG77" s="2165">
        <v>1.5474676711211343E-2</v>
      </c>
      <c r="EH77" s="2163"/>
      <c r="EI77" s="2166">
        <v>0</v>
      </c>
      <c r="EJ77" s="2164"/>
      <c r="EK77" s="2164">
        <v>0</v>
      </c>
      <c r="EL77" s="2169"/>
      <c r="EM77" s="2167"/>
      <c r="EN77" s="2167"/>
      <c r="EO77" s="2168"/>
      <c r="ES77" s="2254" t="s">
        <v>498</v>
      </c>
      <c r="ET77" s="2255" t="s">
        <v>499</v>
      </c>
      <c r="EU77" s="2257">
        <v>819253</v>
      </c>
    </row>
    <row r="78" spans="1:151" ht="15">
      <c r="A78" s="1220" t="s">
        <v>520</v>
      </c>
      <c r="B78" s="1221" t="s">
        <v>521</v>
      </c>
      <c r="C78" s="1117">
        <v>4449</v>
      </c>
      <c r="D78" s="1118">
        <v>5574</v>
      </c>
      <c r="E78" s="1222"/>
      <c r="F78" s="1222">
        <v>5574</v>
      </c>
      <c r="G78" s="1222"/>
      <c r="H78" s="1223">
        <v>5574</v>
      </c>
      <c r="K78" s="907" t="s">
        <v>520</v>
      </c>
      <c r="L78" s="908" t="s">
        <v>521</v>
      </c>
      <c r="M78" s="886">
        <v>2779124745</v>
      </c>
      <c r="N78" s="887">
        <v>120944054</v>
      </c>
      <c r="O78" s="888">
        <f t="shared" si="4"/>
        <v>2658180691</v>
      </c>
      <c r="P78" s="889">
        <v>2013</v>
      </c>
      <c r="Q78" s="882">
        <v>1.0234000000000001</v>
      </c>
      <c r="R78" s="891">
        <f t="shared" si="5"/>
        <v>2597401496</v>
      </c>
      <c r="S78" s="892">
        <f t="shared" si="6"/>
        <v>120944054</v>
      </c>
      <c r="T78" s="893">
        <v>888270969</v>
      </c>
      <c r="U78" s="893">
        <v>873031604</v>
      </c>
      <c r="V78" s="891">
        <f t="shared" si="7"/>
        <v>4479648123</v>
      </c>
      <c r="X78" s="1561" t="s">
        <v>520</v>
      </c>
      <c r="Y78" s="1562" t="s">
        <v>521</v>
      </c>
      <c r="Z78" s="1807">
        <v>4479648123</v>
      </c>
      <c r="AA78" s="1247">
        <v>29924049.46164</v>
      </c>
      <c r="AB78" s="1802">
        <v>6940261</v>
      </c>
      <c r="AC78" s="1802">
        <v>74374</v>
      </c>
      <c r="AD78" s="1808">
        <v>36938684.46164</v>
      </c>
      <c r="AE78" s="1809">
        <v>5574</v>
      </c>
      <c r="AF78" s="1810">
        <v>6627</v>
      </c>
      <c r="AG78" s="1811">
        <v>1.1387</v>
      </c>
      <c r="AI78" s="1561" t="s">
        <v>520</v>
      </c>
      <c r="AJ78" s="933" t="s">
        <v>521</v>
      </c>
      <c r="AK78" s="1132">
        <v>36938684.46164</v>
      </c>
      <c r="AL78" s="1133">
        <v>5574</v>
      </c>
      <c r="AM78" s="1242">
        <v>6627</v>
      </c>
      <c r="AN78" s="1236">
        <v>1.1387</v>
      </c>
      <c r="AO78" s="1234">
        <v>0.51600000000000001</v>
      </c>
      <c r="AP78" s="1235">
        <v>0.85370000000000001</v>
      </c>
      <c r="AQ78" s="1236">
        <v>0.93400000000000005</v>
      </c>
      <c r="AR78" s="1237">
        <v>0.93400000000000005</v>
      </c>
      <c r="AS78" s="1272">
        <v>1708.12</v>
      </c>
      <c r="AT78" s="1261">
        <v>120.70000000000005</v>
      </c>
      <c r="AU78" s="1240">
        <v>672782</v>
      </c>
      <c r="AV78" s="1241">
        <v>1</v>
      </c>
      <c r="AW78" s="1242">
        <v>672782</v>
      </c>
      <c r="BB78" s="1561" t="s">
        <v>520</v>
      </c>
      <c r="BC78" s="1562" t="s">
        <v>751</v>
      </c>
      <c r="BD78" s="1149">
        <v>4479648123</v>
      </c>
      <c r="BE78" s="1150">
        <v>392.31099999999998</v>
      </c>
      <c r="BF78" s="1245">
        <v>11418615</v>
      </c>
      <c r="BG78" s="1246">
        <v>0.51600000000000001</v>
      </c>
      <c r="BH78" s="1153"/>
      <c r="BI78" s="1154">
        <v>5574</v>
      </c>
      <c r="BJ78" s="1247">
        <v>14.21</v>
      </c>
      <c r="BK78" s="1154">
        <v>39523</v>
      </c>
      <c r="BL78" s="1248">
        <v>101</v>
      </c>
      <c r="BN78" s="933" t="s">
        <v>518</v>
      </c>
      <c r="BO78" s="1579" t="s">
        <v>519</v>
      </c>
      <c r="BP78" s="1848">
        <v>1.3204444444444445</v>
      </c>
      <c r="BQ78" s="1848">
        <v>1.3168431372549021</v>
      </c>
      <c r="BR78" s="1848">
        <v>0.99199999999999999</v>
      </c>
      <c r="BS78" s="1160"/>
      <c r="BT78" s="1850">
        <v>2016</v>
      </c>
      <c r="BU78" s="1162">
        <v>0.99199999999999999</v>
      </c>
      <c r="BV78" s="1163"/>
      <c r="BW78" s="2139">
        <v>0.56999999999999995</v>
      </c>
      <c r="BX78" s="1165">
        <v>0.56499999999999995</v>
      </c>
      <c r="BY78" s="1166">
        <v>0.8458</v>
      </c>
      <c r="BZ78" s="1585"/>
      <c r="CA78" s="1561" t="s">
        <v>520</v>
      </c>
      <c r="CB78" s="933" t="s">
        <v>751</v>
      </c>
      <c r="CC78" s="1154">
        <v>32394</v>
      </c>
      <c r="CD78" s="1154">
        <v>34153</v>
      </c>
      <c r="CE78" s="1154">
        <v>34825</v>
      </c>
      <c r="CF78" s="1252">
        <v>33790.666666666664</v>
      </c>
      <c r="CG78" s="1253">
        <v>0.85370000000000001</v>
      </c>
      <c r="CH78" s="1171"/>
      <c r="CI78" s="1254">
        <v>-1034.3333333333358</v>
      </c>
      <c r="CJ78" s="1253">
        <v>-2.9700000000000001E-2</v>
      </c>
      <c r="CL78" s="1575" t="s">
        <v>520</v>
      </c>
      <c r="CM78" s="933" t="s">
        <v>751</v>
      </c>
      <c r="CN78" s="1873">
        <v>0.93400000000000005</v>
      </c>
      <c r="CO78" s="1874"/>
      <c r="CP78" s="1875">
        <v>5574</v>
      </c>
      <c r="CQ78" s="1888">
        <v>9359614</v>
      </c>
      <c r="CR78" s="1888">
        <v>0</v>
      </c>
      <c r="CS78" s="1890">
        <v>9359614</v>
      </c>
      <c r="CT78" s="1891">
        <v>1679.16</v>
      </c>
      <c r="CU78" s="1892"/>
      <c r="CV78" s="1893">
        <v>1708.12</v>
      </c>
      <c r="CW78" s="1894">
        <v>120.70000000000005</v>
      </c>
      <c r="CX78" s="1882">
        <v>0.98299999999999998</v>
      </c>
      <c r="CY78" s="1883"/>
      <c r="CZ78" s="1884">
        <v>0.71599999999999997</v>
      </c>
      <c r="DA78" s="1895">
        <v>1</v>
      </c>
      <c r="DB78" s="1886"/>
      <c r="DC78" s="1882">
        <v>1</v>
      </c>
      <c r="DX78" s="2159" t="s">
        <v>416</v>
      </c>
      <c r="DY78" s="2160" t="s">
        <v>64</v>
      </c>
      <c r="DZ78" s="2159" t="s">
        <v>8</v>
      </c>
      <c r="EA78" s="2161" t="s">
        <v>65</v>
      </c>
      <c r="EB78" s="2162">
        <v>443</v>
      </c>
      <c r="EC78" s="2163"/>
      <c r="ED78" s="2164">
        <v>443</v>
      </c>
      <c r="EE78" s="2164"/>
      <c r="EF78" s="2163"/>
      <c r="EG78" s="2165">
        <v>1.0628343849715697E-2</v>
      </c>
      <c r="EH78" s="2163"/>
      <c r="EI78" s="2166">
        <v>0</v>
      </c>
      <c r="EJ78" s="2164"/>
      <c r="EK78" s="2164">
        <v>0</v>
      </c>
      <c r="EL78" s="2169"/>
      <c r="EM78" s="2167"/>
      <c r="EN78" s="2167"/>
      <c r="EO78" s="2168"/>
      <c r="ES78" s="2254" t="s">
        <v>500</v>
      </c>
      <c r="ET78" s="2255" t="s">
        <v>501</v>
      </c>
      <c r="EU78" s="2257">
        <v>0</v>
      </c>
    </row>
    <row r="79" spans="1:151" ht="15">
      <c r="A79" s="1220" t="s">
        <v>522</v>
      </c>
      <c r="B79" s="1221" t="s">
        <v>523</v>
      </c>
      <c r="C79" s="1117">
        <v>23791</v>
      </c>
      <c r="D79" s="1118">
        <v>24906</v>
      </c>
      <c r="E79" s="1222"/>
      <c r="F79" s="1222">
        <v>24906</v>
      </c>
      <c r="G79" s="1222"/>
      <c r="H79" s="1223">
        <v>24906</v>
      </c>
      <c r="K79" s="907" t="s">
        <v>522</v>
      </c>
      <c r="L79" s="908" t="s">
        <v>523</v>
      </c>
      <c r="M79" s="886">
        <v>9763069557</v>
      </c>
      <c r="N79" s="887">
        <v>241520543</v>
      </c>
      <c r="O79" s="888">
        <f t="shared" si="4"/>
        <v>9521549014</v>
      </c>
      <c r="P79" s="889">
        <v>2016</v>
      </c>
      <c r="Q79" s="882">
        <v>1.0031840524303659</v>
      </c>
      <c r="R79" s="891">
        <f t="shared" si="5"/>
        <v>9491328128</v>
      </c>
      <c r="S79" s="892">
        <f t="shared" si="6"/>
        <v>241520543</v>
      </c>
      <c r="T79" s="893">
        <v>181708296</v>
      </c>
      <c r="U79" s="893">
        <v>2525066278</v>
      </c>
      <c r="V79" s="891">
        <f t="shared" si="7"/>
        <v>12439623245</v>
      </c>
      <c r="X79" s="1561" t="s">
        <v>522</v>
      </c>
      <c r="Y79" s="1562" t="s">
        <v>523</v>
      </c>
      <c r="Z79" s="1807">
        <v>12439623245</v>
      </c>
      <c r="AA79" s="1247">
        <v>83096683.276600003</v>
      </c>
      <c r="AB79" s="1802">
        <v>27654596</v>
      </c>
      <c r="AC79" s="1802">
        <v>629038</v>
      </c>
      <c r="AD79" s="1808">
        <v>111380317.2766</v>
      </c>
      <c r="AE79" s="1809">
        <v>24906</v>
      </c>
      <c r="AF79" s="1810">
        <v>4472</v>
      </c>
      <c r="AG79" s="1811">
        <v>0.76839999999999997</v>
      </c>
      <c r="AI79" s="1561" t="s">
        <v>522</v>
      </c>
      <c r="AJ79" s="933" t="s">
        <v>523</v>
      </c>
      <c r="AK79" s="1132">
        <v>111380317.2766</v>
      </c>
      <c r="AL79" s="1133">
        <v>24906</v>
      </c>
      <c r="AM79" s="1242">
        <v>4472</v>
      </c>
      <c r="AN79" s="1236">
        <v>0.76839999999999997</v>
      </c>
      <c r="AO79" s="1234">
        <v>0.86270000000000002</v>
      </c>
      <c r="AP79" s="1235">
        <v>0.90869999999999995</v>
      </c>
      <c r="AQ79" s="1236">
        <v>0.84810000000000008</v>
      </c>
      <c r="AR79" s="1237">
        <v>0.84810000000000008</v>
      </c>
      <c r="AS79" s="1272">
        <v>1551.02</v>
      </c>
      <c r="AT79" s="1261">
        <v>277.79999999999995</v>
      </c>
      <c r="AU79" s="1240">
        <v>6918887</v>
      </c>
      <c r="AV79" s="1241">
        <v>1</v>
      </c>
      <c r="AW79" s="1242">
        <v>6918887</v>
      </c>
      <c r="BB79" s="1561" t="s">
        <v>522</v>
      </c>
      <c r="BC79" s="1562" t="s">
        <v>752</v>
      </c>
      <c r="BD79" s="1149">
        <v>12439623245</v>
      </c>
      <c r="BE79" s="1150">
        <v>651.577</v>
      </c>
      <c r="BF79" s="1245">
        <v>19091563</v>
      </c>
      <c r="BG79" s="1246">
        <v>0.86270000000000002</v>
      </c>
      <c r="BH79" s="1153"/>
      <c r="BI79" s="1154">
        <v>24906</v>
      </c>
      <c r="BJ79" s="1247">
        <v>38.22</v>
      </c>
      <c r="BK79" s="1154">
        <v>175428</v>
      </c>
      <c r="BL79" s="1248">
        <v>269</v>
      </c>
      <c r="BN79" s="933" t="s">
        <v>520</v>
      </c>
      <c r="BO79" s="1579" t="s">
        <v>521</v>
      </c>
      <c r="BP79" s="1853">
        <v>1.0165392156862745</v>
      </c>
      <c r="BQ79" s="1848">
        <v>1.0518133333333333</v>
      </c>
      <c r="BR79" s="1848">
        <v>1.0067647142331353</v>
      </c>
      <c r="BS79" s="1160"/>
      <c r="BT79" s="1850">
        <v>2013</v>
      </c>
      <c r="BU79" s="1162">
        <v>1.0234000000000001</v>
      </c>
      <c r="BV79" s="1163"/>
      <c r="BW79" s="2139">
        <v>0.7</v>
      </c>
      <c r="BX79" s="1165">
        <v>0.71599999999999997</v>
      </c>
      <c r="BY79" s="1166">
        <v>1.0719000000000001</v>
      </c>
      <c r="BZ79" s="1585"/>
      <c r="CA79" s="1561" t="s">
        <v>522</v>
      </c>
      <c r="CB79" s="933" t="s">
        <v>752</v>
      </c>
      <c r="CC79" s="1154">
        <v>34793</v>
      </c>
      <c r="CD79" s="1154">
        <v>35995</v>
      </c>
      <c r="CE79" s="1154">
        <v>37116</v>
      </c>
      <c r="CF79" s="1252">
        <v>35968</v>
      </c>
      <c r="CG79" s="1253">
        <v>0.90869999999999995</v>
      </c>
      <c r="CH79" s="1171"/>
      <c r="CI79" s="1254">
        <v>-1148</v>
      </c>
      <c r="CJ79" s="1253">
        <v>-3.09E-2</v>
      </c>
      <c r="CL79" s="1575" t="s">
        <v>522</v>
      </c>
      <c r="CM79" s="933" t="s">
        <v>752</v>
      </c>
      <c r="CN79" s="1873">
        <v>0.84810000000000008</v>
      </c>
      <c r="CO79" s="1874"/>
      <c r="CP79" s="1875">
        <v>24906</v>
      </c>
      <c r="CQ79" s="1888">
        <v>36576287</v>
      </c>
      <c r="CR79" s="1888">
        <v>0</v>
      </c>
      <c r="CS79" s="1890">
        <v>36576287</v>
      </c>
      <c r="CT79" s="1891">
        <v>1468.57</v>
      </c>
      <c r="CU79" s="1892"/>
      <c r="CV79" s="1893">
        <v>1551.02</v>
      </c>
      <c r="CW79" s="1894">
        <v>277.79999999999995</v>
      </c>
      <c r="CX79" s="1882">
        <v>0.94699999999999995</v>
      </c>
      <c r="CY79" s="1883"/>
      <c r="CZ79" s="1884">
        <v>0.68799999999999994</v>
      </c>
      <c r="DA79" s="1895">
        <v>1</v>
      </c>
      <c r="DB79" s="1886"/>
      <c r="DC79" s="1882">
        <v>1</v>
      </c>
      <c r="DX79" s="2159" t="s">
        <v>416</v>
      </c>
      <c r="DY79" s="2160" t="s">
        <v>66</v>
      </c>
      <c r="DZ79" s="2159" t="s">
        <v>8</v>
      </c>
      <c r="EA79" s="2161" t="s">
        <v>67</v>
      </c>
      <c r="EB79" s="2162">
        <v>250</v>
      </c>
      <c r="EC79" s="2163"/>
      <c r="ED79" s="2164">
        <v>250</v>
      </c>
      <c r="EE79" s="2164"/>
      <c r="EF79" s="2163"/>
      <c r="EG79" s="2165">
        <v>5.9979367097718382E-3</v>
      </c>
      <c r="EH79" s="2163"/>
      <c r="EI79" s="2166">
        <v>0</v>
      </c>
      <c r="EJ79" s="2164"/>
      <c r="EK79" s="2164">
        <v>0</v>
      </c>
      <c r="EL79" s="2169"/>
      <c r="EM79" s="2167"/>
      <c r="EN79" s="2167"/>
      <c r="EO79" s="2168"/>
      <c r="ES79" s="2254" t="s">
        <v>502</v>
      </c>
      <c r="ET79" s="2255" t="s">
        <v>203</v>
      </c>
      <c r="EU79" s="2257">
        <v>5444762</v>
      </c>
    </row>
    <row r="80" spans="1:151" ht="15">
      <c r="A80" s="1220" t="s">
        <v>524</v>
      </c>
      <c r="B80" s="1221" t="s">
        <v>525</v>
      </c>
      <c r="C80" s="1117">
        <v>2107</v>
      </c>
      <c r="D80" s="1118">
        <v>2107</v>
      </c>
      <c r="E80" s="1222"/>
      <c r="F80" s="1222">
        <v>2107</v>
      </c>
      <c r="G80" s="1222"/>
      <c r="H80" s="1223">
        <v>2107</v>
      </c>
      <c r="K80" s="907" t="s">
        <v>524</v>
      </c>
      <c r="L80" s="908" t="s">
        <v>525</v>
      </c>
      <c r="M80" s="886">
        <v>2540589404</v>
      </c>
      <c r="N80" s="887">
        <v>114648236</v>
      </c>
      <c r="O80" s="888">
        <f t="shared" si="4"/>
        <v>2425941168</v>
      </c>
      <c r="P80" s="889">
        <v>2009</v>
      </c>
      <c r="Q80" s="882">
        <v>0.98839999999999995</v>
      </c>
      <c r="R80" s="891">
        <f t="shared" si="5"/>
        <v>2454412351</v>
      </c>
      <c r="S80" s="892">
        <f t="shared" si="6"/>
        <v>114648236</v>
      </c>
      <c r="T80" s="893">
        <v>72694644</v>
      </c>
      <c r="U80" s="893">
        <v>254087543</v>
      </c>
      <c r="V80" s="891">
        <f t="shared" si="7"/>
        <v>2895842774</v>
      </c>
      <c r="X80" s="1561" t="s">
        <v>524</v>
      </c>
      <c r="Y80" s="1562" t="s">
        <v>525</v>
      </c>
      <c r="Z80" s="1807">
        <v>2895842774</v>
      </c>
      <c r="AA80" s="1247">
        <v>19344229.730319999</v>
      </c>
      <c r="AB80" s="1802">
        <v>2824427</v>
      </c>
      <c r="AC80" s="1802">
        <v>183700</v>
      </c>
      <c r="AD80" s="1808">
        <v>22352356.730319999</v>
      </c>
      <c r="AE80" s="1809">
        <v>2107</v>
      </c>
      <c r="AF80" s="1810">
        <v>10609</v>
      </c>
      <c r="AG80" s="1811">
        <v>1.8229</v>
      </c>
      <c r="AI80" s="1561" t="s">
        <v>524</v>
      </c>
      <c r="AJ80" s="933" t="s">
        <v>525</v>
      </c>
      <c r="AK80" s="1132">
        <v>22352356.730319999</v>
      </c>
      <c r="AL80" s="1133">
        <v>2107</v>
      </c>
      <c r="AM80" s="1242">
        <v>10609</v>
      </c>
      <c r="AN80" s="1236">
        <v>1.8229</v>
      </c>
      <c r="AO80" s="1234">
        <v>0.55020000000000002</v>
      </c>
      <c r="AP80" s="1235">
        <v>1.0128999999999999</v>
      </c>
      <c r="AQ80" s="1236">
        <v>1.2907</v>
      </c>
      <c r="AR80" s="1237" t="s">
        <v>4</v>
      </c>
      <c r="AS80" s="1272" t="s">
        <v>4</v>
      </c>
      <c r="AT80" s="1261" t="s">
        <v>4</v>
      </c>
      <c r="AU80" s="1240">
        <v>0</v>
      </c>
      <c r="AV80" s="1241" t="s">
        <v>4</v>
      </c>
      <c r="AW80" s="1242">
        <v>0</v>
      </c>
      <c r="BB80" s="1561" t="s">
        <v>524</v>
      </c>
      <c r="BC80" s="1562" t="s">
        <v>753</v>
      </c>
      <c r="BD80" s="1149">
        <v>2895842774</v>
      </c>
      <c r="BE80" s="1150">
        <v>237.85400000000001</v>
      </c>
      <c r="BF80" s="1245">
        <v>12174875</v>
      </c>
      <c r="BG80" s="1246">
        <v>0.55020000000000002</v>
      </c>
      <c r="BH80" s="1153"/>
      <c r="BI80" s="1154">
        <v>2107</v>
      </c>
      <c r="BJ80" s="1247">
        <v>8.86</v>
      </c>
      <c r="BK80" s="1154">
        <v>20809</v>
      </c>
      <c r="BL80" s="1248">
        <v>87</v>
      </c>
      <c r="BN80" s="933" t="s">
        <v>522</v>
      </c>
      <c r="BO80" s="1579" t="s">
        <v>523</v>
      </c>
      <c r="BP80" s="1848">
        <v>1</v>
      </c>
      <c r="BQ80" s="1848">
        <v>0.99284805653710251</v>
      </c>
      <c r="BR80" s="1848">
        <v>1.0031840524303659</v>
      </c>
      <c r="BS80" s="1160"/>
      <c r="BT80" s="1850">
        <v>2016</v>
      </c>
      <c r="BU80" s="1162">
        <v>1.0031840524303659</v>
      </c>
      <c r="BV80" s="1163"/>
      <c r="BW80" s="2139">
        <v>0.68600000000000005</v>
      </c>
      <c r="BX80" s="1165">
        <v>0.68799999999999994</v>
      </c>
      <c r="BY80" s="1166">
        <v>1.0299</v>
      </c>
      <c r="BZ80" s="1585"/>
      <c r="CA80" s="1561" t="s">
        <v>524</v>
      </c>
      <c r="CB80" s="933" t="s">
        <v>753</v>
      </c>
      <c r="CC80" s="1154">
        <v>37508</v>
      </c>
      <c r="CD80" s="1154">
        <v>40747</v>
      </c>
      <c r="CE80" s="1154">
        <v>42030</v>
      </c>
      <c r="CF80" s="1252">
        <v>40095</v>
      </c>
      <c r="CG80" s="1253">
        <v>1.0128999999999999</v>
      </c>
      <c r="CH80" s="1171"/>
      <c r="CI80" s="1254">
        <v>-1935</v>
      </c>
      <c r="CJ80" s="1253">
        <v>-4.5999999999999999E-2</v>
      </c>
      <c r="CL80" s="1575" t="s">
        <v>524</v>
      </c>
      <c r="CM80" s="933" t="s">
        <v>753</v>
      </c>
      <c r="CN80" s="1873" t="s">
        <v>4</v>
      </c>
      <c r="CO80" s="1874"/>
      <c r="CP80" s="1875">
        <v>2107</v>
      </c>
      <c r="CQ80" s="1888">
        <v>5034788</v>
      </c>
      <c r="CR80" s="1888">
        <v>0</v>
      </c>
      <c r="CS80" s="1890">
        <v>5034788</v>
      </c>
      <c r="CT80" s="1891">
        <v>2389.5500000000002</v>
      </c>
      <c r="CU80" s="1892"/>
      <c r="CV80" s="1893" t="s">
        <v>4</v>
      </c>
      <c r="CW80" s="1894" t="s">
        <v>4</v>
      </c>
      <c r="CX80" s="1882" t="s">
        <v>4</v>
      </c>
      <c r="CY80" s="1883"/>
      <c r="CZ80" s="1884">
        <v>0.53100000000000003</v>
      </c>
      <c r="DA80" s="1895" t="s">
        <v>4</v>
      </c>
      <c r="DB80" s="1886"/>
      <c r="DC80" s="1882" t="s">
        <v>4</v>
      </c>
      <c r="DX80" s="2159" t="s">
        <v>416</v>
      </c>
      <c r="DY80" s="2160" t="s">
        <v>68</v>
      </c>
      <c r="DZ80" s="2159" t="s">
        <v>8</v>
      </c>
      <c r="EA80" s="2161" t="s">
        <v>69</v>
      </c>
      <c r="EB80" s="2162">
        <v>676</v>
      </c>
      <c r="EC80" s="2163"/>
      <c r="ED80" s="2164">
        <v>676</v>
      </c>
      <c r="EE80" s="2164"/>
      <c r="EF80" s="2163"/>
      <c r="EG80" s="2165">
        <v>1.6218420863223053E-2</v>
      </c>
      <c r="EH80" s="2163"/>
      <c r="EI80" s="2166">
        <v>0</v>
      </c>
      <c r="EJ80" s="2164"/>
      <c r="EK80" s="2164">
        <v>0</v>
      </c>
      <c r="EL80" s="2169"/>
      <c r="EM80" s="2167"/>
      <c r="EN80" s="2167"/>
      <c r="EO80" s="2168"/>
      <c r="ES80" s="2254" t="s">
        <v>504</v>
      </c>
      <c r="ET80" s="2255" t="s">
        <v>505</v>
      </c>
      <c r="EU80" s="2257">
        <v>0</v>
      </c>
    </row>
    <row r="81" spans="1:151" ht="15">
      <c r="A81" s="1220" t="s">
        <v>526</v>
      </c>
      <c r="B81" s="1221" t="s">
        <v>527</v>
      </c>
      <c r="C81" s="1117">
        <v>16726</v>
      </c>
      <c r="D81" s="1118">
        <v>22625</v>
      </c>
      <c r="E81" s="1222"/>
      <c r="F81" s="1222">
        <v>22625</v>
      </c>
      <c r="G81" s="1222"/>
      <c r="H81" s="1223">
        <v>22625</v>
      </c>
      <c r="K81" s="907" t="s">
        <v>526</v>
      </c>
      <c r="L81" s="908" t="s">
        <v>527</v>
      </c>
      <c r="M81" s="886">
        <v>8031270344</v>
      </c>
      <c r="N81" s="887">
        <v>149529964</v>
      </c>
      <c r="O81" s="888">
        <f t="shared" si="4"/>
        <v>7881740380</v>
      </c>
      <c r="P81" s="889">
        <v>2014</v>
      </c>
      <c r="Q81" s="882">
        <v>0.96509999999999996</v>
      </c>
      <c r="R81" s="891">
        <f t="shared" si="5"/>
        <v>8166760315</v>
      </c>
      <c r="S81" s="892">
        <f t="shared" si="6"/>
        <v>149529964</v>
      </c>
      <c r="T81" s="893">
        <v>280314228</v>
      </c>
      <c r="U81" s="893">
        <v>2357451006</v>
      </c>
      <c r="V81" s="891">
        <f t="shared" si="7"/>
        <v>10954055513</v>
      </c>
      <c r="X81" s="1561" t="s">
        <v>526</v>
      </c>
      <c r="Y81" s="1562" t="s">
        <v>527</v>
      </c>
      <c r="Z81" s="1807">
        <v>10954055513</v>
      </c>
      <c r="AA81" s="1247">
        <v>73173090.826839998</v>
      </c>
      <c r="AB81" s="1802">
        <v>19643031</v>
      </c>
      <c r="AC81" s="1802">
        <v>951264</v>
      </c>
      <c r="AD81" s="1808">
        <v>93767385.826839998</v>
      </c>
      <c r="AE81" s="1809">
        <v>22625</v>
      </c>
      <c r="AF81" s="1810">
        <v>4144</v>
      </c>
      <c r="AG81" s="1811">
        <v>0.71199999999999997</v>
      </c>
      <c r="AI81" s="1561" t="s">
        <v>526</v>
      </c>
      <c r="AJ81" s="933" t="s">
        <v>527</v>
      </c>
      <c r="AK81" s="1132">
        <v>93767385.826839998</v>
      </c>
      <c r="AL81" s="1133">
        <v>22625</v>
      </c>
      <c r="AM81" s="1242">
        <v>4144</v>
      </c>
      <c r="AN81" s="1236">
        <v>0.71199999999999997</v>
      </c>
      <c r="AO81" s="1234">
        <v>0.62870000000000004</v>
      </c>
      <c r="AP81" s="1235">
        <v>0.82540000000000002</v>
      </c>
      <c r="AQ81" s="1236">
        <v>0.76039999999999996</v>
      </c>
      <c r="AR81" s="1237">
        <v>0.76039999999999996</v>
      </c>
      <c r="AS81" s="1272">
        <v>1390.63</v>
      </c>
      <c r="AT81" s="1261">
        <v>438.18999999999983</v>
      </c>
      <c r="AU81" s="1240">
        <v>9914049</v>
      </c>
      <c r="AV81" s="1241">
        <v>0.878</v>
      </c>
      <c r="AW81" s="1242">
        <v>8704535</v>
      </c>
      <c r="BB81" s="1561" t="s">
        <v>526</v>
      </c>
      <c r="BC81" s="1562" t="s">
        <v>754</v>
      </c>
      <c r="BD81" s="1149">
        <v>10954055513</v>
      </c>
      <c r="BE81" s="1150">
        <v>787.36099999999999</v>
      </c>
      <c r="BF81" s="1245">
        <v>13912367</v>
      </c>
      <c r="BG81" s="1246">
        <v>0.62870000000000004</v>
      </c>
      <c r="BH81" s="1153"/>
      <c r="BI81" s="1154">
        <v>22625</v>
      </c>
      <c r="BJ81" s="1247">
        <v>28.74</v>
      </c>
      <c r="BK81" s="1154">
        <v>142750</v>
      </c>
      <c r="BL81" s="1248">
        <v>181</v>
      </c>
      <c r="BN81" s="933" t="s">
        <v>524</v>
      </c>
      <c r="BO81" s="1579" t="s">
        <v>525</v>
      </c>
      <c r="BP81" s="1848">
        <v>0.99729130434782609</v>
      </c>
      <c r="BQ81" s="1848">
        <v>1.0148950617283949</v>
      </c>
      <c r="BR81" s="1848">
        <v>0.96769565217391307</v>
      </c>
      <c r="BS81" s="1160"/>
      <c r="BT81" s="1850">
        <v>2009</v>
      </c>
      <c r="BU81" s="1162">
        <v>0.98839999999999995</v>
      </c>
      <c r="BV81" s="1163"/>
      <c r="BW81" s="2139">
        <v>0.53749999999999998</v>
      </c>
      <c r="BX81" s="1165">
        <v>0.53100000000000003</v>
      </c>
      <c r="BY81" s="1166">
        <v>0.79490000000000005</v>
      </c>
      <c r="BZ81" s="1585"/>
      <c r="CA81" s="1561" t="s">
        <v>526</v>
      </c>
      <c r="CB81" s="933" t="s">
        <v>754</v>
      </c>
      <c r="CC81" s="1154">
        <v>31134</v>
      </c>
      <c r="CD81" s="1154">
        <v>32877</v>
      </c>
      <c r="CE81" s="1154">
        <v>34002</v>
      </c>
      <c r="CF81" s="1252">
        <v>32671</v>
      </c>
      <c r="CG81" s="1253">
        <v>0.82540000000000002</v>
      </c>
      <c r="CH81" s="1171"/>
      <c r="CI81" s="1254">
        <v>-1331</v>
      </c>
      <c r="CJ81" s="1253">
        <v>-3.9100000000000003E-2</v>
      </c>
      <c r="CL81" s="1575" t="s">
        <v>526</v>
      </c>
      <c r="CM81" s="933" t="s">
        <v>754</v>
      </c>
      <c r="CN81" s="1873">
        <v>0.76039999999999996</v>
      </c>
      <c r="CO81" s="1874"/>
      <c r="CP81" s="1875">
        <v>22625</v>
      </c>
      <c r="CQ81" s="1888">
        <v>22165200</v>
      </c>
      <c r="CR81" s="1888">
        <v>5446795</v>
      </c>
      <c r="CS81" s="1890">
        <v>27611995</v>
      </c>
      <c r="CT81" s="1891">
        <v>1220.42</v>
      </c>
      <c r="CU81" s="1892"/>
      <c r="CV81" s="1893">
        <v>1390.63</v>
      </c>
      <c r="CW81" s="1894">
        <v>438.18999999999983</v>
      </c>
      <c r="CX81" s="1882">
        <v>0.878</v>
      </c>
      <c r="CY81" s="1883"/>
      <c r="CZ81" s="1884">
        <v>0.63</v>
      </c>
      <c r="DA81" s="1895" t="s">
        <v>4</v>
      </c>
      <c r="DB81" s="1886"/>
      <c r="DC81" s="1882">
        <v>0.878</v>
      </c>
      <c r="DX81" s="2159" t="s">
        <v>416</v>
      </c>
      <c r="DY81" s="2160" t="s">
        <v>70</v>
      </c>
      <c r="DZ81" s="2159" t="s">
        <v>8</v>
      </c>
      <c r="EA81" s="2161" t="s">
        <v>71</v>
      </c>
      <c r="EB81" s="2162">
        <v>818</v>
      </c>
      <c r="EC81" s="2163"/>
      <c r="ED81" s="2164">
        <v>818</v>
      </c>
      <c r="EE81" s="2164"/>
      <c r="EF81" s="2163"/>
      <c r="EG81" s="2165">
        <v>1.9625248914373457E-2</v>
      </c>
      <c r="EH81" s="2163"/>
      <c r="EI81" s="2166">
        <v>0</v>
      </c>
      <c r="EJ81" s="2164"/>
      <c r="EK81" s="2164">
        <v>0</v>
      </c>
      <c r="EL81" s="2169"/>
      <c r="EM81" s="2167"/>
      <c r="EN81" s="2167"/>
      <c r="EO81" s="2168"/>
      <c r="ES81" s="2254" t="s">
        <v>506</v>
      </c>
      <c r="ET81" s="2255" t="s">
        <v>507</v>
      </c>
      <c r="EU81" s="2257">
        <v>785348</v>
      </c>
    </row>
    <row r="82" spans="1:151" ht="15">
      <c r="A82" s="1220" t="s">
        <v>528</v>
      </c>
      <c r="B82" s="1221" t="s">
        <v>529</v>
      </c>
      <c r="C82" s="1117">
        <v>7222</v>
      </c>
      <c r="D82" s="1118">
        <v>7222</v>
      </c>
      <c r="E82" s="1222"/>
      <c r="F82" s="1222">
        <v>7222</v>
      </c>
      <c r="G82" s="1222"/>
      <c r="H82" s="1223">
        <v>7222</v>
      </c>
      <c r="K82" s="907" t="s">
        <v>528</v>
      </c>
      <c r="L82" s="908" t="s">
        <v>529</v>
      </c>
      <c r="M82" s="886">
        <v>1857971869</v>
      </c>
      <c r="N82" s="887">
        <v>100441743</v>
      </c>
      <c r="O82" s="888">
        <f t="shared" si="4"/>
        <v>1757530126</v>
      </c>
      <c r="P82" s="889">
        <v>2016</v>
      </c>
      <c r="Q82" s="882">
        <v>1.0077414285714286</v>
      </c>
      <c r="R82" s="891">
        <f t="shared" si="5"/>
        <v>1744028851</v>
      </c>
      <c r="S82" s="892">
        <f t="shared" si="6"/>
        <v>100441743</v>
      </c>
      <c r="T82" s="893">
        <v>781109737</v>
      </c>
      <c r="U82" s="893">
        <v>641351762</v>
      </c>
      <c r="V82" s="891">
        <f t="shared" si="7"/>
        <v>3266932093</v>
      </c>
      <c r="X82" s="1561" t="s">
        <v>528</v>
      </c>
      <c r="Y82" s="1562" t="s">
        <v>529</v>
      </c>
      <c r="Z82" s="1807">
        <v>3266932093</v>
      </c>
      <c r="AA82" s="1247">
        <v>21823106.381239999</v>
      </c>
      <c r="AB82" s="1802">
        <v>6205856</v>
      </c>
      <c r="AC82" s="1802">
        <v>172654</v>
      </c>
      <c r="AD82" s="1808">
        <v>28201616.381239999</v>
      </c>
      <c r="AE82" s="1809">
        <v>7222</v>
      </c>
      <c r="AF82" s="1810">
        <v>3905</v>
      </c>
      <c r="AG82" s="1811">
        <v>0.67100000000000004</v>
      </c>
      <c r="AI82" s="1561" t="s">
        <v>528</v>
      </c>
      <c r="AJ82" s="933" t="s">
        <v>529</v>
      </c>
      <c r="AK82" s="1132">
        <v>28201616.381239999</v>
      </c>
      <c r="AL82" s="1133">
        <v>7222</v>
      </c>
      <c r="AM82" s="1242">
        <v>3905</v>
      </c>
      <c r="AN82" s="1236">
        <v>0.67100000000000004</v>
      </c>
      <c r="AO82" s="1234">
        <v>0.3115</v>
      </c>
      <c r="AP82" s="1235">
        <v>0.76770000000000005</v>
      </c>
      <c r="AQ82" s="1236">
        <v>0.68350000000000011</v>
      </c>
      <c r="AR82" s="1237">
        <v>0.68350000000000011</v>
      </c>
      <c r="AS82" s="1272">
        <v>1250</v>
      </c>
      <c r="AT82" s="1261">
        <v>578.81999999999994</v>
      </c>
      <c r="AU82" s="1240">
        <v>4180238</v>
      </c>
      <c r="AV82" s="1241">
        <v>1</v>
      </c>
      <c r="AW82" s="1242">
        <v>4180238</v>
      </c>
      <c r="BB82" s="1561" t="s">
        <v>528</v>
      </c>
      <c r="BC82" s="1562" t="s">
        <v>755</v>
      </c>
      <c r="BD82" s="1149">
        <v>3266932093</v>
      </c>
      <c r="BE82" s="1150">
        <v>473.97899999999998</v>
      </c>
      <c r="BF82" s="1245">
        <v>6892567</v>
      </c>
      <c r="BG82" s="1246">
        <v>0.3115</v>
      </c>
      <c r="BH82" s="1153"/>
      <c r="BI82" s="1154">
        <v>7222</v>
      </c>
      <c r="BJ82" s="1247">
        <v>15.24</v>
      </c>
      <c r="BK82" s="1154">
        <v>45334</v>
      </c>
      <c r="BL82" s="1248">
        <v>96</v>
      </c>
      <c r="BN82" s="933" t="s">
        <v>526</v>
      </c>
      <c r="BO82" s="1579" t="s">
        <v>527</v>
      </c>
      <c r="BP82" s="1848">
        <v>0.97999110472624906</v>
      </c>
      <c r="BQ82" s="1853">
        <v>0.95811509591326105</v>
      </c>
      <c r="BR82" s="1848">
        <v>0.96471328671328682</v>
      </c>
      <c r="BS82" s="1160"/>
      <c r="BT82" s="1850">
        <v>2014</v>
      </c>
      <c r="BU82" s="1162">
        <v>0.96509999999999996</v>
      </c>
      <c r="BV82" s="1163"/>
      <c r="BW82" s="2139">
        <v>0.65249999999999997</v>
      </c>
      <c r="BX82" s="1165">
        <v>0.63</v>
      </c>
      <c r="BY82" s="1166">
        <v>0.94310000000000005</v>
      </c>
      <c r="BZ82" s="1585"/>
      <c r="CA82" s="1561" t="s">
        <v>528</v>
      </c>
      <c r="CB82" s="933" t="s">
        <v>755</v>
      </c>
      <c r="CC82" s="1154">
        <v>29114</v>
      </c>
      <c r="CD82" s="1154">
        <v>30209</v>
      </c>
      <c r="CE82" s="1154">
        <v>31842</v>
      </c>
      <c r="CF82" s="1252">
        <v>30388.333333333332</v>
      </c>
      <c r="CG82" s="1253">
        <v>0.76770000000000005</v>
      </c>
      <c r="CH82" s="1171"/>
      <c r="CI82" s="1254">
        <v>-1453.6666666666679</v>
      </c>
      <c r="CJ82" s="1253">
        <v>-4.5699999999999998E-2</v>
      </c>
      <c r="CL82" s="1575" t="s">
        <v>528</v>
      </c>
      <c r="CM82" s="933" t="s">
        <v>755</v>
      </c>
      <c r="CN82" s="1873">
        <v>0.68350000000000011</v>
      </c>
      <c r="CO82" s="1874"/>
      <c r="CP82" s="1875">
        <v>7222</v>
      </c>
      <c r="CQ82" s="1888">
        <v>7175000</v>
      </c>
      <c r="CR82" s="1888">
        <v>0</v>
      </c>
      <c r="CS82" s="1890">
        <v>7175000</v>
      </c>
      <c r="CT82" s="1891">
        <v>993.49</v>
      </c>
      <c r="CU82" s="1892"/>
      <c r="CV82" s="1893">
        <v>1250</v>
      </c>
      <c r="CW82" s="1894">
        <v>578.81999999999994</v>
      </c>
      <c r="CX82" s="1882">
        <v>0.79500000000000004</v>
      </c>
      <c r="CY82" s="1883"/>
      <c r="CZ82" s="1884">
        <v>0.79600000000000004</v>
      </c>
      <c r="DA82" s="1895">
        <v>1</v>
      </c>
      <c r="DB82" s="1886"/>
      <c r="DC82" s="1882">
        <v>1</v>
      </c>
      <c r="DX82" s="2189" t="s">
        <v>416</v>
      </c>
      <c r="DY82" s="2160" t="s">
        <v>264</v>
      </c>
      <c r="DZ82" s="2159" t="s">
        <v>8</v>
      </c>
      <c r="EA82" s="2161" t="s">
        <v>265</v>
      </c>
      <c r="EB82" s="2162">
        <v>630</v>
      </c>
      <c r="EC82" s="2163"/>
      <c r="ED82" s="2164">
        <v>630</v>
      </c>
      <c r="EE82" s="2164"/>
      <c r="EF82" s="2163"/>
      <c r="EG82" s="2165">
        <v>1.5114800508625032E-2</v>
      </c>
      <c r="EH82" s="2163"/>
      <c r="EI82" s="2166">
        <v>0</v>
      </c>
      <c r="EJ82" s="2164"/>
      <c r="EK82" s="2164">
        <v>0</v>
      </c>
      <c r="EL82" s="2169"/>
      <c r="EM82" s="2167"/>
      <c r="EN82" s="2167"/>
      <c r="EO82" s="2168"/>
      <c r="ES82" s="2254" t="s">
        <v>508</v>
      </c>
      <c r="ET82" s="2255" t="s">
        <v>509</v>
      </c>
      <c r="EU82" s="2257">
        <v>2277965</v>
      </c>
    </row>
    <row r="83" spans="1:151" ht="15">
      <c r="A83" s="1220" t="s">
        <v>530</v>
      </c>
      <c r="B83" s="1221" t="s">
        <v>534</v>
      </c>
      <c r="C83" s="1117">
        <v>22387</v>
      </c>
      <c r="D83" s="1118">
        <v>22725</v>
      </c>
      <c r="E83" s="1222"/>
      <c r="F83" s="1222">
        <v>22725</v>
      </c>
      <c r="G83" s="1222"/>
      <c r="H83" s="1223">
        <v>22725</v>
      </c>
      <c r="K83" s="907" t="s">
        <v>530</v>
      </c>
      <c r="L83" s="908" t="s">
        <v>534</v>
      </c>
      <c r="M83" s="886">
        <v>4313257072</v>
      </c>
      <c r="N83" s="887">
        <v>244534400</v>
      </c>
      <c r="O83" s="888">
        <f t="shared" si="4"/>
        <v>4068722672</v>
      </c>
      <c r="P83" s="889">
        <v>2010</v>
      </c>
      <c r="Q83" s="882">
        <v>0.99890000000000001</v>
      </c>
      <c r="R83" s="891">
        <f t="shared" si="5"/>
        <v>4073203196</v>
      </c>
      <c r="S83" s="892">
        <f t="shared" si="6"/>
        <v>244534400</v>
      </c>
      <c r="T83" s="893">
        <v>365098903</v>
      </c>
      <c r="U83" s="893">
        <v>1815071186</v>
      </c>
      <c r="V83" s="891">
        <f t="shared" si="7"/>
        <v>6497907685</v>
      </c>
      <c r="X83" s="1561" t="s">
        <v>530</v>
      </c>
      <c r="Y83" s="1562" t="s">
        <v>534</v>
      </c>
      <c r="Z83" s="1807">
        <v>6497907685</v>
      </c>
      <c r="AA83" s="1247">
        <v>43406023.3358</v>
      </c>
      <c r="AB83" s="1802">
        <v>20503951</v>
      </c>
      <c r="AC83" s="1802">
        <v>579083</v>
      </c>
      <c r="AD83" s="1808">
        <v>64489057.3358</v>
      </c>
      <c r="AE83" s="1809">
        <v>22725</v>
      </c>
      <c r="AF83" s="1810">
        <v>2838</v>
      </c>
      <c r="AG83" s="1811">
        <v>0.48759999999999998</v>
      </c>
      <c r="AI83" s="1561" t="s">
        <v>530</v>
      </c>
      <c r="AJ83" s="933" t="s">
        <v>534</v>
      </c>
      <c r="AK83" s="1132">
        <v>64489057.3358</v>
      </c>
      <c r="AL83" s="1133">
        <v>22725</v>
      </c>
      <c r="AM83" s="1242">
        <v>2838</v>
      </c>
      <c r="AN83" s="1236">
        <v>0.48759999999999998</v>
      </c>
      <c r="AO83" s="1234">
        <v>0.3095</v>
      </c>
      <c r="AP83" s="1235">
        <v>0.67359999999999998</v>
      </c>
      <c r="AQ83" s="1236">
        <v>0.56280000000000008</v>
      </c>
      <c r="AR83" s="1237">
        <v>0.56280000000000008</v>
      </c>
      <c r="AS83" s="1272">
        <v>1029.26</v>
      </c>
      <c r="AT83" s="1261">
        <v>799.56</v>
      </c>
      <c r="AU83" s="1240">
        <v>18170001</v>
      </c>
      <c r="AV83" s="1241">
        <v>1</v>
      </c>
      <c r="AW83" s="1242">
        <v>18170001</v>
      </c>
      <c r="BB83" s="1561" t="s">
        <v>530</v>
      </c>
      <c r="BC83" s="1562" t="s">
        <v>756</v>
      </c>
      <c r="BD83" s="1149">
        <v>6497907685</v>
      </c>
      <c r="BE83" s="1150">
        <v>948.83900000000006</v>
      </c>
      <c r="BF83" s="1245">
        <v>6848272</v>
      </c>
      <c r="BG83" s="1246">
        <v>0.3095</v>
      </c>
      <c r="BH83" s="1153"/>
      <c r="BI83" s="1154">
        <v>22725</v>
      </c>
      <c r="BJ83" s="1247">
        <v>23.95</v>
      </c>
      <c r="BK83" s="1154">
        <v>133301</v>
      </c>
      <c r="BL83" s="1248">
        <v>140</v>
      </c>
      <c r="BN83" s="933" t="s">
        <v>528</v>
      </c>
      <c r="BO83" s="1579" t="s">
        <v>529</v>
      </c>
      <c r="BP83" s="1848">
        <v>1.0570504201680673</v>
      </c>
      <c r="BQ83" s="1848">
        <v>1.0068461538461539</v>
      </c>
      <c r="BR83" s="1848">
        <v>1.0077414285714286</v>
      </c>
      <c r="BS83" s="1160"/>
      <c r="BT83" s="1850">
        <v>2016</v>
      </c>
      <c r="BU83" s="1162">
        <v>1.0077414285714286</v>
      </c>
      <c r="BV83" s="1163"/>
      <c r="BW83" s="2139">
        <v>0.79</v>
      </c>
      <c r="BX83" s="1165">
        <v>0.79600000000000004</v>
      </c>
      <c r="BY83" s="1166">
        <v>1.1916</v>
      </c>
      <c r="BZ83" s="1585"/>
      <c r="CA83" s="1561" t="s">
        <v>530</v>
      </c>
      <c r="CB83" s="933" t="s">
        <v>756</v>
      </c>
      <c r="CC83" s="1154">
        <v>26109</v>
      </c>
      <c r="CD83" s="1154">
        <v>26668</v>
      </c>
      <c r="CE83" s="1154">
        <v>27215</v>
      </c>
      <c r="CF83" s="1252">
        <v>26664</v>
      </c>
      <c r="CG83" s="1253">
        <v>0.67359999999999998</v>
      </c>
      <c r="CH83" s="1171"/>
      <c r="CI83" s="1254">
        <v>-551</v>
      </c>
      <c r="CJ83" s="1253">
        <v>-2.0199999999999999E-2</v>
      </c>
      <c r="CL83" s="1575" t="s">
        <v>530</v>
      </c>
      <c r="CM83" s="933" t="s">
        <v>756</v>
      </c>
      <c r="CN83" s="1873">
        <v>0.56280000000000008</v>
      </c>
      <c r="CO83" s="1874"/>
      <c r="CP83" s="1875">
        <v>22725</v>
      </c>
      <c r="CQ83" s="1888">
        <v>12375000</v>
      </c>
      <c r="CR83" s="1888">
        <v>0</v>
      </c>
      <c r="CS83" s="1890">
        <v>12375000</v>
      </c>
      <c r="CT83" s="1891">
        <v>544.54999999999995</v>
      </c>
      <c r="CU83" s="1892"/>
      <c r="CV83" s="1893">
        <v>1029.26</v>
      </c>
      <c r="CW83" s="1894">
        <v>799.56</v>
      </c>
      <c r="CX83" s="1882">
        <v>0.52900000000000003</v>
      </c>
      <c r="CY83" s="1883"/>
      <c r="CZ83" s="1884">
        <v>0.76900000000000002</v>
      </c>
      <c r="DA83" s="1895">
        <v>1</v>
      </c>
      <c r="DB83" s="1886"/>
      <c r="DC83" s="1882">
        <v>1</v>
      </c>
      <c r="DX83" s="2189" t="s">
        <v>416</v>
      </c>
      <c r="DY83" s="2160" t="s">
        <v>296</v>
      </c>
      <c r="DZ83" s="2159" t="s">
        <v>8</v>
      </c>
      <c r="EA83" s="2161" t="s">
        <v>297</v>
      </c>
      <c r="EB83" s="2162">
        <v>1380</v>
      </c>
      <c r="EC83" s="2163"/>
      <c r="ED83" s="2164">
        <v>1380</v>
      </c>
      <c r="EE83" s="2164"/>
      <c r="EF83" s="2163"/>
      <c r="EG83" s="2165">
        <v>3.3108610637940551E-2</v>
      </c>
      <c r="EH83" s="2163"/>
      <c r="EI83" s="2166">
        <v>0</v>
      </c>
      <c r="EJ83" s="2164"/>
      <c r="EK83" s="2164">
        <v>0</v>
      </c>
      <c r="EL83" s="2169"/>
      <c r="EM83" s="2167"/>
      <c r="EN83" s="2167"/>
      <c r="EO83" s="2168"/>
      <c r="ES83" s="2254" t="s">
        <v>510</v>
      </c>
      <c r="ET83" s="2255" t="s">
        <v>511</v>
      </c>
      <c r="EU83" s="2257">
        <v>0</v>
      </c>
    </row>
    <row r="84" spans="1:151" ht="15">
      <c r="A84" s="1220" t="s">
        <v>535</v>
      </c>
      <c r="B84" s="1221" t="s">
        <v>536</v>
      </c>
      <c r="C84" s="1117">
        <v>12099</v>
      </c>
      <c r="D84" s="1118">
        <v>12529</v>
      </c>
      <c r="E84" s="1222"/>
      <c r="F84" s="1222">
        <v>12529</v>
      </c>
      <c r="G84" s="1222"/>
      <c r="H84" s="1223">
        <v>12529</v>
      </c>
      <c r="K84" s="907" t="s">
        <v>535</v>
      </c>
      <c r="L84" s="908" t="s">
        <v>536</v>
      </c>
      <c r="M84" s="886">
        <v>4913216232</v>
      </c>
      <c r="N84" s="887">
        <v>164941136</v>
      </c>
      <c r="O84" s="888">
        <f t="shared" si="4"/>
        <v>4748275096</v>
      </c>
      <c r="P84" s="889">
        <v>2011</v>
      </c>
      <c r="Q84" s="882">
        <v>1.0391999999999999</v>
      </c>
      <c r="R84" s="891">
        <f t="shared" si="5"/>
        <v>4569163872</v>
      </c>
      <c r="S84" s="892">
        <f t="shared" si="6"/>
        <v>164941136</v>
      </c>
      <c r="T84" s="893">
        <v>774838691</v>
      </c>
      <c r="U84" s="893">
        <v>1557562959</v>
      </c>
      <c r="V84" s="891">
        <f t="shared" si="7"/>
        <v>7066506658</v>
      </c>
      <c r="X84" s="1561" t="s">
        <v>535</v>
      </c>
      <c r="Y84" s="1562" t="s">
        <v>536</v>
      </c>
      <c r="Z84" s="1807">
        <v>7066506658</v>
      </c>
      <c r="AA84" s="1247">
        <v>47204264.475440003</v>
      </c>
      <c r="AB84" s="1802">
        <v>11229591</v>
      </c>
      <c r="AC84" s="1802">
        <v>283301</v>
      </c>
      <c r="AD84" s="1808">
        <v>58717156.475440003</v>
      </c>
      <c r="AE84" s="1809">
        <v>12529</v>
      </c>
      <c r="AF84" s="1810">
        <v>4686</v>
      </c>
      <c r="AG84" s="1811">
        <v>0.80520000000000003</v>
      </c>
      <c r="AI84" s="1561" t="s">
        <v>535</v>
      </c>
      <c r="AJ84" s="933" t="s">
        <v>536</v>
      </c>
      <c r="AK84" s="1132">
        <v>58717156.475440003</v>
      </c>
      <c r="AL84" s="1133">
        <v>12529</v>
      </c>
      <c r="AM84" s="1242">
        <v>4686</v>
      </c>
      <c r="AN84" s="1236">
        <v>0.80520000000000003</v>
      </c>
      <c r="AO84" s="1234">
        <v>0.56369999999999998</v>
      </c>
      <c r="AP84" s="1235">
        <v>0.82969999999999999</v>
      </c>
      <c r="AQ84" s="1236">
        <v>0.79339999999999999</v>
      </c>
      <c r="AR84" s="1237">
        <v>0.79339999999999999</v>
      </c>
      <c r="AS84" s="1272">
        <v>1450.99</v>
      </c>
      <c r="AT84" s="1261">
        <v>377.82999999999993</v>
      </c>
      <c r="AU84" s="1240">
        <v>4733832</v>
      </c>
      <c r="AV84" s="1241">
        <v>1</v>
      </c>
      <c r="AW84" s="1242">
        <v>4733832</v>
      </c>
      <c r="BB84" s="1561" t="s">
        <v>535</v>
      </c>
      <c r="BC84" s="1562" t="s">
        <v>757</v>
      </c>
      <c r="BD84" s="1149">
        <v>7066506658</v>
      </c>
      <c r="BE84" s="1150">
        <v>566.43499999999995</v>
      </c>
      <c r="BF84" s="1245">
        <v>12475406</v>
      </c>
      <c r="BG84" s="1246">
        <v>0.56369999999999998</v>
      </c>
      <c r="BH84" s="1153"/>
      <c r="BI84" s="1154">
        <v>12529</v>
      </c>
      <c r="BJ84" s="1247">
        <v>22.12</v>
      </c>
      <c r="BK84" s="1154">
        <v>92001</v>
      </c>
      <c r="BL84" s="1248">
        <v>162</v>
      </c>
      <c r="BN84" s="933" t="s">
        <v>530</v>
      </c>
      <c r="BO84" s="1579" t="s">
        <v>534</v>
      </c>
      <c r="BP84" s="1848">
        <v>1</v>
      </c>
      <c r="BQ84" s="1848">
        <v>0.99950000000000006</v>
      </c>
      <c r="BR84" s="1848">
        <v>0.99822222222222223</v>
      </c>
      <c r="BS84" s="1160"/>
      <c r="BT84" s="1850">
        <v>2010</v>
      </c>
      <c r="BU84" s="1162">
        <v>0.99890000000000001</v>
      </c>
      <c r="BV84" s="1163"/>
      <c r="BW84" s="2139">
        <v>0.77</v>
      </c>
      <c r="BX84" s="1165">
        <v>0.76900000000000002</v>
      </c>
      <c r="BY84" s="1166">
        <v>1.1512</v>
      </c>
      <c r="BZ84" s="1585"/>
      <c r="CA84" s="1561" t="s">
        <v>535</v>
      </c>
      <c r="CB84" s="933" t="s">
        <v>757</v>
      </c>
      <c r="CC84" s="1154">
        <v>31661</v>
      </c>
      <c r="CD84" s="1154">
        <v>32978</v>
      </c>
      <c r="CE84" s="1154">
        <v>33891</v>
      </c>
      <c r="CF84" s="1252">
        <v>32843.333333333336</v>
      </c>
      <c r="CG84" s="1253">
        <v>0.82969999999999999</v>
      </c>
      <c r="CH84" s="1171"/>
      <c r="CI84" s="1254">
        <v>-1047.6666666666642</v>
      </c>
      <c r="CJ84" s="1253">
        <v>-3.09E-2</v>
      </c>
      <c r="CL84" s="1575" t="s">
        <v>535</v>
      </c>
      <c r="CM84" s="933" t="s">
        <v>757</v>
      </c>
      <c r="CN84" s="1873">
        <v>0.79339999999999999</v>
      </c>
      <c r="CO84" s="1874"/>
      <c r="CP84" s="1875">
        <v>12529</v>
      </c>
      <c r="CQ84" s="1888">
        <v>15834840</v>
      </c>
      <c r="CR84" s="1888">
        <v>0</v>
      </c>
      <c r="CS84" s="1890">
        <v>15834840</v>
      </c>
      <c r="CT84" s="1891">
        <v>1263.8599999999999</v>
      </c>
      <c r="CU84" s="1892"/>
      <c r="CV84" s="1893">
        <v>1450.99</v>
      </c>
      <c r="CW84" s="1894">
        <v>377.82999999999993</v>
      </c>
      <c r="CX84" s="1882">
        <v>0.871</v>
      </c>
      <c r="CY84" s="1883"/>
      <c r="CZ84" s="1884">
        <v>0.72299999999999998</v>
      </c>
      <c r="DA84" s="1895">
        <v>1</v>
      </c>
      <c r="DB84" s="1886"/>
      <c r="DC84" s="1882">
        <v>1</v>
      </c>
      <c r="DX84" s="2189" t="s">
        <v>416</v>
      </c>
      <c r="DY84" s="2160" t="s">
        <v>969</v>
      </c>
      <c r="DZ84" s="2159" t="s">
        <v>8</v>
      </c>
      <c r="EA84" s="2161" t="s">
        <v>1022</v>
      </c>
      <c r="EB84" s="2162">
        <v>250</v>
      </c>
      <c r="EC84" s="2163"/>
      <c r="ED84" s="2164">
        <v>250</v>
      </c>
      <c r="EE84" s="2164"/>
      <c r="EF84" s="2163"/>
      <c r="EG84" s="2165">
        <v>5.9979367097718382E-3</v>
      </c>
      <c r="EH84" s="2163"/>
      <c r="EI84" s="2166">
        <v>0</v>
      </c>
      <c r="EJ84" s="2164"/>
      <c r="EK84" s="2164">
        <v>0</v>
      </c>
      <c r="EL84" s="2169"/>
      <c r="EM84" s="2167"/>
      <c r="EN84" s="2167"/>
      <c r="EO84" s="2168"/>
      <c r="ES84" s="2254" t="s">
        <v>132</v>
      </c>
      <c r="ET84" s="2255" t="s">
        <v>204</v>
      </c>
      <c r="EU84" s="2257">
        <v>0</v>
      </c>
    </row>
    <row r="85" spans="1:151" ht="15">
      <c r="A85" s="1220" t="s">
        <v>537</v>
      </c>
      <c r="B85" s="1221" t="s">
        <v>538</v>
      </c>
      <c r="C85" s="1117">
        <v>19150</v>
      </c>
      <c r="D85" s="1118">
        <v>19150</v>
      </c>
      <c r="E85" s="1275">
        <v>1281</v>
      </c>
      <c r="F85" s="1222">
        <v>20431</v>
      </c>
      <c r="G85" s="1222"/>
      <c r="H85" s="1223">
        <v>20431</v>
      </c>
      <c r="K85" s="907" t="s">
        <v>537</v>
      </c>
      <c r="L85" s="908" t="s">
        <v>538</v>
      </c>
      <c r="M85" s="886">
        <v>8923377804</v>
      </c>
      <c r="N85" s="887">
        <v>310496405</v>
      </c>
      <c r="O85" s="888">
        <f t="shared" si="4"/>
        <v>8612881399</v>
      </c>
      <c r="P85" s="889">
        <v>2015</v>
      </c>
      <c r="Q85" s="882">
        <v>0.99439999999999995</v>
      </c>
      <c r="R85" s="891">
        <f t="shared" si="5"/>
        <v>8661385156</v>
      </c>
      <c r="S85" s="892">
        <f t="shared" si="6"/>
        <v>310496405</v>
      </c>
      <c r="T85" s="893">
        <v>698529422</v>
      </c>
      <c r="U85" s="893">
        <v>2500498321</v>
      </c>
      <c r="V85" s="891">
        <f t="shared" si="7"/>
        <v>12170909304</v>
      </c>
      <c r="X85" s="1561" t="s">
        <v>537</v>
      </c>
      <c r="Y85" s="1562" t="s">
        <v>538</v>
      </c>
      <c r="Z85" s="1807">
        <v>12170909304</v>
      </c>
      <c r="AA85" s="1247">
        <v>81301674.15072</v>
      </c>
      <c r="AB85" s="1802">
        <v>19415616</v>
      </c>
      <c r="AC85" s="1802">
        <v>791303</v>
      </c>
      <c r="AD85" s="1808">
        <v>101508593.15072</v>
      </c>
      <c r="AE85" s="1809">
        <v>20431</v>
      </c>
      <c r="AF85" s="1810">
        <v>4968</v>
      </c>
      <c r="AG85" s="1811">
        <v>0.85360000000000003</v>
      </c>
      <c r="AI85" s="1561" t="s">
        <v>537</v>
      </c>
      <c r="AJ85" s="933" t="s">
        <v>538</v>
      </c>
      <c r="AK85" s="1132">
        <v>101508593.15072</v>
      </c>
      <c r="AL85" s="1133">
        <v>20431</v>
      </c>
      <c r="AM85" s="1242">
        <v>4968</v>
      </c>
      <c r="AN85" s="1236">
        <v>0.85360000000000003</v>
      </c>
      <c r="AO85" s="1234">
        <v>1.0755999999999999</v>
      </c>
      <c r="AP85" s="1235">
        <v>0.83150000000000002</v>
      </c>
      <c r="AQ85" s="1236">
        <v>0.86480000000000001</v>
      </c>
      <c r="AR85" s="1237">
        <v>0.86480000000000001</v>
      </c>
      <c r="AS85" s="1272">
        <v>1581.56</v>
      </c>
      <c r="AT85" s="1261">
        <v>247.26</v>
      </c>
      <c r="AU85" s="1240">
        <v>5051769</v>
      </c>
      <c r="AV85" s="1241">
        <v>1</v>
      </c>
      <c r="AW85" s="1242">
        <v>5051769</v>
      </c>
      <c r="BB85" s="1561" t="s">
        <v>537</v>
      </c>
      <c r="BC85" s="1562" t="s">
        <v>758</v>
      </c>
      <c r="BD85" s="1149">
        <v>12170909304</v>
      </c>
      <c r="BE85" s="1150">
        <v>511.31400000000002</v>
      </c>
      <c r="BF85" s="1245">
        <v>23803200</v>
      </c>
      <c r="BG85" s="1246">
        <v>1.0755999999999999</v>
      </c>
      <c r="BH85" s="1153"/>
      <c r="BI85" s="1154">
        <v>20412</v>
      </c>
      <c r="BJ85" s="1247">
        <v>39.92</v>
      </c>
      <c r="BK85" s="1154">
        <v>140024</v>
      </c>
      <c r="BL85" s="1248">
        <v>274</v>
      </c>
      <c r="BN85" s="933" t="s">
        <v>535</v>
      </c>
      <c r="BO85" s="1579" t="s">
        <v>536</v>
      </c>
      <c r="BP85" s="1848">
        <v>1.008376599292228</v>
      </c>
      <c r="BQ85" s="1848">
        <v>1.0353351463607594</v>
      </c>
      <c r="BR85" s="1848">
        <v>1.0519730769230768</v>
      </c>
      <c r="BS85" s="1160"/>
      <c r="BT85" s="1850">
        <v>2011</v>
      </c>
      <c r="BU85" s="1162">
        <v>1.0391999999999999</v>
      </c>
      <c r="BV85" s="1163"/>
      <c r="BW85" s="2139">
        <v>0.69599999999999995</v>
      </c>
      <c r="BX85" s="1165">
        <v>0.72299999999999998</v>
      </c>
      <c r="BY85" s="1166">
        <v>1.0823</v>
      </c>
      <c r="BZ85" s="1585"/>
      <c r="CA85" s="1561" t="s">
        <v>537</v>
      </c>
      <c r="CB85" s="933" t="s">
        <v>758</v>
      </c>
      <c r="CC85" s="1154">
        <v>31221</v>
      </c>
      <c r="CD85" s="1154">
        <v>32931</v>
      </c>
      <c r="CE85" s="1154">
        <v>34592</v>
      </c>
      <c r="CF85" s="1252">
        <v>32914.666666666664</v>
      </c>
      <c r="CG85" s="1253">
        <v>0.83150000000000002</v>
      </c>
      <c r="CH85" s="1171"/>
      <c r="CI85" s="1254">
        <v>-1677.3333333333358</v>
      </c>
      <c r="CJ85" s="1253">
        <v>-4.8500000000000001E-2</v>
      </c>
      <c r="CL85" s="1575" t="s">
        <v>537</v>
      </c>
      <c r="CM85" s="933" t="s">
        <v>900</v>
      </c>
      <c r="CN85" s="1873">
        <v>0.86480000000000001</v>
      </c>
      <c r="CO85" s="1874"/>
      <c r="CP85" s="1875">
        <v>20431</v>
      </c>
      <c r="CQ85" s="1888">
        <v>35769561</v>
      </c>
      <c r="CR85" s="1888">
        <v>0</v>
      </c>
      <c r="CS85" s="1890">
        <v>35769561</v>
      </c>
      <c r="CT85" s="1891">
        <v>1750.75</v>
      </c>
      <c r="CU85" s="1892"/>
      <c r="CV85" s="1893">
        <v>1581.56</v>
      </c>
      <c r="CW85" s="1894">
        <v>247.26</v>
      </c>
      <c r="CX85" s="1882">
        <v>1</v>
      </c>
      <c r="CY85" s="1883"/>
      <c r="CZ85" s="1884">
        <v>0.65900000000000003</v>
      </c>
      <c r="DA85" s="1895" t="s">
        <v>4</v>
      </c>
      <c r="DB85" s="1886"/>
      <c r="DC85" s="1882">
        <v>1</v>
      </c>
      <c r="DX85" s="2189" t="s">
        <v>416</v>
      </c>
      <c r="DY85" s="2160" t="s">
        <v>1003</v>
      </c>
      <c r="DZ85" s="2159" t="s">
        <v>8</v>
      </c>
      <c r="EA85" s="2161" t="s">
        <v>1004</v>
      </c>
      <c r="EB85" s="2162">
        <v>560</v>
      </c>
      <c r="EC85" s="2163"/>
      <c r="ED85" s="2164">
        <v>560</v>
      </c>
      <c r="EE85" s="2164"/>
      <c r="EF85" s="2163"/>
      <c r="EG85" s="2165">
        <v>1.3435378229888918E-2</v>
      </c>
      <c r="EH85" s="2163"/>
      <c r="EI85" s="2166">
        <v>0</v>
      </c>
      <c r="EJ85" s="2164"/>
      <c r="EK85" s="2164">
        <v>0</v>
      </c>
      <c r="EL85" s="2169"/>
      <c r="EM85" s="2167"/>
      <c r="EN85" s="2167"/>
      <c r="EO85" s="2168"/>
      <c r="ES85" s="2254" t="s">
        <v>512</v>
      </c>
      <c r="ET85" s="2255" t="s">
        <v>513</v>
      </c>
      <c r="EU85" s="2257">
        <v>0</v>
      </c>
    </row>
    <row r="86" spans="1:151" ht="15">
      <c r="A86" s="1220" t="s">
        <v>539</v>
      </c>
      <c r="B86" s="1221" t="s">
        <v>540</v>
      </c>
      <c r="C86" s="1117">
        <v>8183</v>
      </c>
      <c r="D86" s="1118">
        <v>10098</v>
      </c>
      <c r="E86" s="1222"/>
      <c r="F86" s="1222">
        <v>10098</v>
      </c>
      <c r="G86" s="1222"/>
      <c r="H86" s="1223">
        <v>10098</v>
      </c>
      <c r="K86" s="907" t="s">
        <v>539</v>
      </c>
      <c r="L86" s="908" t="s">
        <v>540</v>
      </c>
      <c r="M86" s="886">
        <v>4667124645</v>
      </c>
      <c r="N86" s="887">
        <v>133762611</v>
      </c>
      <c r="O86" s="888">
        <f t="shared" si="4"/>
        <v>4533362034</v>
      </c>
      <c r="P86" s="889">
        <v>2012</v>
      </c>
      <c r="Q86" s="882">
        <v>1.014</v>
      </c>
      <c r="R86" s="891">
        <f t="shared" si="5"/>
        <v>4470771237</v>
      </c>
      <c r="S86" s="892">
        <f t="shared" si="6"/>
        <v>133762611</v>
      </c>
      <c r="T86" s="893">
        <v>604768770</v>
      </c>
      <c r="U86" s="893">
        <v>879213760</v>
      </c>
      <c r="V86" s="891">
        <f t="shared" si="7"/>
        <v>6088516378</v>
      </c>
      <c r="X86" s="1561" t="s">
        <v>539</v>
      </c>
      <c r="Y86" s="1562" t="s">
        <v>540</v>
      </c>
      <c r="Z86" s="1807">
        <v>6088516378</v>
      </c>
      <c r="AA86" s="1247">
        <v>40671289.405040003</v>
      </c>
      <c r="AB86" s="1802">
        <v>10476031</v>
      </c>
      <c r="AC86" s="1802">
        <v>184792</v>
      </c>
      <c r="AD86" s="1808">
        <v>51332112.405040003</v>
      </c>
      <c r="AE86" s="1809">
        <v>10098</v>
      </c>
      <c r="AF86" s="1810">
        <v>5083</v>
      </c>
      <c r="AG86" s="1811">
        <v>0.87339999999999995</v>
      </c>
      <c r="AI86" s="1561" t="s">
        <v>539</v>
      </c>
      <c r="AJ86" s="933" t="s">
        <v>540</v>
      </c>
      <c r="AK86" s="1132">
        <v>51332112.405040003</v>
      </c>
      <c r="AL86" s="1133">
        <v>10098</v>
      </c>
      <c r="AM86" s="1242">
        <v>5083</v>
      </c>
      <c r="AN86" s="1236">
        <v>0.87339999999999995</v>
      </c>
      <c r="AO86" s="1234">
        <v>0.48770000000000002</v>
      </c>
      <c r="AP86" s="1235">
        <v>0.71389999999999998</v>
      </c>
      <c r="AQ86" s="1236">
        <v>0.75519999999999987</v>
      </c>
      <c r="AR86" s="1237">
        <v>0.75519999999999987</v>
      </c>
      <c r="AS86" s="1272">
        <v>1381.12</v>
      </c>
      <c r="AT86" s="1261">
        <v>447.70000000000005</v>
      </c>
      <c r="AU86" s="1240">
        <v>4520875</v>
      </c>
      <c r="AV86" s="1241">
        <v>0.93899999999999995</v>
      </c>
      <c r="AW86" s="1242">
        <v>4245102</v>
      </c>
      <c r="BB86" s="1561" t="s">
        <v>539</v>
      </c>
      <c r="BC86" s="1562" t="s">
        <v>759</v>
      </c>
      <c r="BD86" s="1149">
        <v>6088516378</v>
      </c>
      <c r="BE86" s="1150">
        <v>564.11699999999996</v>
      </c>
      <c r="BF86" s="1245">
        <v>10793003</v>
      </c>
      <c r="BG86" s="1246">
        <v>0.48770000000000002</v>
      </c>
      <c r="BH86" s="1153"/>
      <c r="BI86" s="1154">
        <v>10098</v>
      </c>
      <c r="BJ86" s="1247">
        <v>17.899999999999999</v>
      </c>
      <c r="BK86" s="1154">
        <v>67619</v>
      </c>
      <c r="BL86" s="1248">
        <v>120</v>
      </c>
      <c r="BN86" s="933" t="s">
        <v>537</v>
      </c>
      <c r="BO86" s="1579" t="s">
        <v>538</v>
      </c>
      <c r="BP86" s="1848">
        <v>1.0882631578947368</v>
      </c>
      <c r="BQ86" s="1848">
        <v>1.0246283185840708</v>
      </c>
      <c r="BR86" s="1853">
        <v>0.97930120481927707</v>
      </c>
      <c r="BS86" s="1160"/>
      <c r="BT86" s="1850">
        <v>2015</v>
      </c>
      <c r="BU86" s="1162">
        <v>0.99439999999999995</v>
      </c>
      <c r="BV86" s="1163"/>
      <c r="BW86" s="2139">
        <v>0.66249999999999998</v>
      </c>
      <c r="BX86" s="1165">
        <v>0.65900000000000003</v>
      </c>
      <c r="BY86" s="1166">
        <v>0.98650000000000004</v>
      </c>
      <c r="BZ86" s="1585"/>
      <c r="CA86" s="1561" t="s">
        <v>539</v>
      </c>
      <c r="CB86" s="933" t="s">
        <v>759</v>
      </c>
      <c r="CC86" s="1154">
        <v>27134</v>
      </c>
      <c r="CD86" s="1154">
        <v>28297</v>
      </c>
      <c r="CE86" s="1154">
        <v>29340</v>
      </c>
      <c r="CF86" s="1252">
        <v>28257</v>
      </c>
      <c r="CG86" s="1253">
        <v>0.71389999999999998</v>
      </c>
      <c r="CH86" s="1171"/>
      <c r="CI86" s="1254">
        <v>-1083</v>
      </c>
      <c r="CJ86" s="1253">
        <v>-3.6900000000000002E-2</v>
      </c>
      <c r="CL86" s="1575" t="s">
        <v>539</v>
      </c>
      <c r="CM86" s="933" t="s">
        <v>759</v>
      </c>
      <c r="CN86" s="1873">
        <v>0.75519999999999987</v>
      </c>
      <c r="CO86" s="1874"/>
      <c r="CP86" s="1875">
        <v>10098</v>
      </c>
      <c r="CQ86" s="1888">
        <v>13095375</v>
      </c>
      <c r="CR86" s="1888">
        <v>0</v>
      </c>
      <c r="CS86" s="1890">
        <v>13095375</v>
      </c>
      <c r="CT86" s="1891">
        <v>1296.83</v>
      </c>
      <c r="CU86" s="1892"/>
      <c r="CV86" s="1893">
        <v>1381.12</v>
      </c>
      <c r="CW86" s="1894">
        <v>447.70000000000005</v>
      </c>
      <c r="CX86" s="1882">
        <v>0.93899999999999995</v>
      </c>
      <c r="CY86" s="1883"/>
      <c r="CZ86" s="1884">
        <v>0.61499999999999999</v>
      </c>
      <c r="DA86" s="1895" t="s">
        <v>4</v>
      </c>
      <c r="DB86" s="1886"/>
      <c r="DC86" s="1882">
        <v>0.93899999999999995</v>
      </c>
      <c r="DX86" s="2189" t="s">
        <v>416</v>
      </c>
      <c r="DY86" s="2160" t="s">
        <v>1108</v>
      </c>
      <c r="DZ86" s="2159" t="s">
        <v>8</v>
      </c>
      <c r="EA86" s="2161" t="s">
        <v>1109</v>
      </c>
      <c r="EB86" s="2162">
        <v>353</v>
      </c>
      <c r="EC86" s="2163"/>
      <c r="ED86" s="2164">
        <v>353</v>
      </c>
      <c r="EE86" s="2164"/>
      <c r="EF86" s="2163"/>
      <c r="EG86" s="2165">
        <v>8.4690866341978355E-3</v>
      </c>
      <c r="EH86" s="2163"/>
      <c r="EI86" s="2166">
        <v>0</v>
      </c>
      <c r="EJ86" s="2164"/>
      <c r="EK86" s="2164">
        <v>0</v>
      </c>
      <c r="EL86" s="2169"/>
      <c r="EM86" s="2167"/>
      <c r="EN86" s="2167"/>
      <c r="EO86" s="2168"/>
      <c r="ES86" s="2254" t="s">
        <v>514</v>
      </c>
      <c r="ET86" s="2255" t="s">
        <v>515</v>
      </c>
      <c r="EU86" s="2257">
        <v>1814467</v>
      </c>
    </row>
    <row r="87" spans="1:151" ht="15">
      <c r="A87" s="1220" t="s">
        <v>541</v>
      </c>
      <c r="B87" s="1221" t="s">
        <v>542</v>
      </c>
      <c r="C87" s="1117">
        <v>8274</v>
      </c>
      <c r="D87" s="1118">
        <v>11291</v>
      </c>
      <c r="E87" s="1222"/>
      <c r="F87" s="1222">
        <v>11291</v>
      </c>
      <c r="G87" s="1222"/>
      <c r="H87" s="1223">
        <v>11291</v>
      </c>
      <c r="K87" s="907" t="s">
        <v>541</v>
      </c>
      <c r="L87" s="908" t="s">
        <v>542</v>
      </c>
      <c r="M87" s="886">
        <v>3258429409</v>
      </c>
      <c r="N87" s="887">
        <v>609638704</v>
      </c>
      <c r="O87" s="888">
        <f t="shared" si="4"/>
        <v>2648790705</v>
      </c>
      <c r="P87" s="889">
        <v>2011</v>
      </c>
      <c r="Q87" s="882">
        <v>1.0288999999999999</v>
      </c>
      <c r="R87" s="891">
        <f t="shared" si="5"/>
        <v>2574390811</v>
      </c>
      <c r="S87" s="892">
        <f t="shared" si="6"/>
        <v>609638704</v>
      </c>
      <c r="T87" s="893">
        <v>168589516</v>
      </c>
      <c r="U87" s="893">
        <v>915905604</v>
      </c>
      <c r="V87" s="891">
        <f t="shared" si="7"/>
        <v>4268524635</v>
      </c>
      <c r="X87" s="1561" t="s">
        <v>541</v>
      </c>
      <c r="Y87" s="1562" t="s">
        <v>542</v>
      </c>
      <c r="Z87" s="1807">
        <v>4268524635</v>
      </c>
      <c r="AA87" s="1247">
        <v>28513744.561799999</v>
      </c>
      <c r="AB87" s="1802">
        <v>10187902</v>
      </c>
      <c r="AC87" s="1802">
        <v>364815</v>
      </c>
      <c r="AD87" s="1808">
        <v>39066461.561800003</v>
      </c>
      <c r="AE87" s="1809">
        <v>11291</v>
      </c>
      <c r="AF87" s="1810">
        <v>3460</v>
      </c>
      <c r="AG87" s="1811">
        <v>0.59450000000000003</v>
      </c>
      <c r="AI87" s="1561" t="s">
        <v>541</v>
      </c>
      <c r="AJ87" s="933" t="s">
        <v>542</v>
      </c>
      <c r="AK87" s="1132">
        <v>39066461.561800003</v>
      </c>
      <c r="AL87" s="1133">
        <v>11291</v>
      </c>
      <c r="AM87" s="1242">
        <v>3460</v>
      </c>
      <c r="AN87" s="1236">
        <v>0.59450000000000003</v>
      </c>
      <c r="AO87" s="1234">
        <v>0.20399999999999999</v>
      </c>
      <c r="AP87" s="1235">
        <v>0.89649999999999996</v>
      </c>
      <c r="AQ87" s="1236">
        <v>0.70649999999999991</v>
      </c>
      <c r="AR87" s="1237">
        <v>0.70649999999999991</v>
      </c>
      <c r="AS87" s="1272">
        <v>1292.06</v>
      </c>
      <c r="AT87" s="1261">
        <v>536.76</v>
      </c>
      <c r="AU87" s="1240">
        <v>6060557</v>
      </c>
      <c r="AV87" s="1241">
        <v>1</v>
      </c>
      <c r="AW87" s="1242">
        <v>6060557</v>
      </c>
      <c r="BB87" s="1561" t="s">
        <v>541</v>
      </c>
      <c r="BC87" s="1562" t="s">
        <v>760</v>
      </c>
      <c r="BD87" s="1149">
        <v>4268524635</v>
      </c>
      <c r="BE87" s="1150">
        <v>945.447</v>
      </c>
      <c r="BF87" s="1245">
        <v>4514822</v>
      </c>
      <c r="BG87" s="1246">
        <v>0.20399999999999999</v>
      </c>
      <c r="BH87" s="1153"/>
      <c r="BI87" s="1154">
        <v>11291</v>
      </c>
      <c r="BJ87" s="1247">
        <v>11.94</v>
      </c>
      <c r="BK87" s="1154">
        <v>63884</v>
      </c>
      <c r="BL87" s="1248">
        <v>68</v>
      </c>
      <c r="BN87" s="933" t="s">
        <v>539</v>
      </c>
      <c r="BO87" s="1579" t="s">
        <v>540</v>
      </c>
      <c r="BP87" s="1848">
        <v>1.0274626865671641</v>
      </c>
      <c r="BQ87" s="1848">
        <v>1</v>
      </c>
      <c r="BR87" s="1848">
        <v>1.018897927053267</v>
      </c>
      <c r="BS87" s="1160"/>
      <c r="BT87" s="1850">
        <v>2012</v>
      </c>
      <c r="BU87" s="1162">
        <v>1.014</v>
      </c>
      <c r="BV87" s="1163"/>
      <c r="BW87" s="2139">
        <v>0.60699999999999998</v>
      </c>
      <c r="BX87" s="1165">
        <v>0.61499999999999999</v>
      </c>
      <c r="BY87" s="1166">
        <v>0.92069999999999996</v>
      </c>
      <c r="BZ87" s="1585"/>
      <c r="CA87" s="1561" t="s">
        <v>541</v>
      </c>
      <c r="CB87" s="933" t="s">
        <v>760</v>
      </c>
      <c r="CC87" s="1154">
        <v>34427</v>
      </c>
      <c r="CD87" s="1154">
        <v>35742</v>
      </c>
      <c r="CE87" s="1154">
        <v>36284</v>
      </c>
      <c r="CF87" s="1252">
        <v>35484.333333333336</v>
      </c>
      <c r="CG87" s="1253">
        <v>0.89649999999999996</v>
      </c>
      <c r="CH87" s="1171"/>
      <c r="CI87" s="1254">
        <v>-799.66666666666424</v>
      </c>
      <c r="CJ87" s="1253">
        <v>-2.1999999999999999E-2</v>
      </c>
      <c r="CL87" s="1575" t="s">
        <v>541</v>
      </c>
      <c r="CM87" s="933" t="s">
        <v>760</v>
      </c>
      <c r="CN87" s="1873">
        <v>0.70649999999999991</v>
      </c>
      <c r="CO87" s="1874"/>
      <c r="CP87" s="1875">
        <v>11291</v>
      </c>
      <c r="CQ87" s="1888">
        <v>10847520</v>
      </c>
      <c r="CR87" s="1888">
        <v>1718250</v>
      </c>
      <c r="CS87" s="1890">
        <v>12565770</v>
      </c>
      <c r="CT87" s="1891">
        <v>1112.9000000000001</v>
      </c>
      <c r="CU87" s="1892"/>
      <c r="CV87" s="1893">
        <v>1292.06</v>
      </c>
      <c r="CW87" s="1894">
        <v>536.76</v>
      </c>
      <c r="CX87" s="1882">
        <v>0.86099999999999999</v>
      </c>
      <c r="CY87" s="1883"/>
      <c r="CZ87" s="1884">
        <v>0.85399999999999998</v>
      </c>
      <c r="DA87" s="1895">
        <v>1</v>
      </c>
      <c r="DB87" s="1886"/>
      <c r="DC87" s="1882">
        <v>1</v>
      </c>
      <c r="DX87" s="2189" t="s">
        <v>416</v>
      </c>
      <c r="DY87" s="2160" t="s">
        <v>1182</v>
      </c>
      <c r="DZ87" s="2159" t="s">
        <v>8</v>
      </c>
      <c r="EA87" s="2161" t="s">
        <v>1183</v>
      </c>
      <c r="EB87" s="2162">
        <v>305</v>
      </c>
      <c r="EC87" s="2163"/>
      <c r="ED87" s="2164">
        <v>305</v>
      </c>
      <c r="EE87" s="2164"/>
      <c r="EF87" s="2163"/>
      <c r="EG87" s="2165">
        <v>7.317482785921643E-3</v>
      </c>
      <c r="EH87" s="2163"/>
      <c r="EI87" s="2166">
        <v>0</v>
      </c>
      <c r="EJ87" s="2164"/>
      <c r="EK87" s="2164">
        <v>0</v>
      </c>
      <c r="EL87" s="2169"/>
      <c r="EM87" s="2167"/>
      <c r="EN87" s="2167"/>
      <c r="EO87" s="2168"/>
      <c r="ES87" s="2254" t="s">
        <v>516</v>
      </c>
      <c r="ET87" s="2255" t="s">
        <v>517</v>
      </c>
      <c r="EU87" s="2257">
        <v>2569455</v>
      </c>
    </row>
    <row r="88" spans="1:151" ht="15">
      <c r="A88" s="1220" t="s">
        <v>543</v>
      </c>
      <c r="B88" s="1221" t="s">
        <v>544</v>
      </c>
      <c r="C88" s="1117">
        <v>5741</v>
      </c>
      <c r="D88" s="1118">
        <v>5741</v>
      </c>
      <c r="E88" s="1222"/>
      <c r="F88" s="1222">
        <v>5741</v>
      </c>
      <c r="G88" s="1222"/>
      <c r="H88" s="1223">
        <v>5741</v>
      </c>
      <c r="K88" s="907" t="s">
        <v>543</v>
      </c>
      <c r="L88" s="908" t="s">
        <v>544</v>
      </c>
      <c r="M88" s="886">
        <v>1465424188</v>
      </c>
      <c r="N88" s="887">
        <v>53063800</v>
      </c>
      <c r="O88" s="888">
        <f t="shared" si="4"/>
        <v>1412360388</v>
      </c>
      <c r="P88" s="889">
        <v>2011</v>
      </c>
      <c r="Q88" s="882">
        <v>1.0414000000000001</v>
      </c>
      <c r="R88" s="891">
        <f t="shared" si="5"/>
        <v>1356213163</v>
      </c>
      <c r="S88" s="892">
        <f t="shared" si="6"/>
        <v>53063800</v>
      </c>
      <c r="T88" s="893">
        <v>114566094</v>
      </c>
      <c r="U88" s="893">
        <v>587596703</v>
      </c>
      <c r="V88" s="891">
        <f t="shared" si="7"/>
        <v>2111439760</v>
      </c>
      <c r="X88" s="1561" t="s">
        <v>543</v>
      </c>
      <c r="Y88" s="1562" t="s">
        <v>544</v>
      </c>
      <c r="Z88" s="1807">
        <v>2111439760</v>
      </c>
      <c r="AA88" s="1247">
        <v>14104417.596799999</v>
      </c>
      <c r="AB88" s="1802">
        <v>5858907</v>
      </c>
      <c r="AC88" s="1802">
        <v>204669</v>
      </c>
      <c r="AD88" s="1808">
        <v>20167993.596799999</v>
      </c>
      <c r="AE88" s="1809">
        <v>5741</v>
      </c>
      <c r="AF88" s="1810">
        <v>3513</v>
      </c>
      <c r="AG88" s="1811">
        <v>0.60360000000000003</v>
      </c>
      <c r="AI88" s="1561" t="s">
        <v>543</v>
      </c>
      <c r="AJ88" s="933" t="s">
        <v>544</v>
      </c>
      <c r="AK88" s="1132">
        <v>20167993.596799999</v>
      </c>
      <c r="AL88" s="1133">
        <v>5741</v>
      </c>
      <c r="AM88" s="1242">
        <v>3513</v>
      </c>
      <c r="AN88" s="1236">
        <v>0.60360000000000003</v>
      </c>
      <c r="AO88" s="1234">
        <v>0.29899999999999999</v>
      </c>
      <c r="AP88" s="1235">
        <v>0.74570000000000003</v>
      </c>
      <c r="AQ88" s="1236">
        <v>0.64420000000000011</v>
      </c>
      <c r="AR88" s="1237">
        <v>0.64420000000000011</v>
      </c>
      <c r="AS88" s="1272">
        <v>1178.1300000000001</v>
      </c>
      <c r="AT88" s="1261">
        <v>650.68999999999983</v>
      </c>
      <c r="AU88" s="1240">
        <v>3735611</v>
      </c>
      <c r="AV88" s="1241">
        <v>1</v>
      </c>
      <c r="AW88" s="1242">
        <v>3735611</v>
      </c>
      <c r="BB88" s="1561" t="s">
        <v>543</v>
      </c>
      <c r="BC88" s="1562" t="s">
        <v>761</v>
      </c>
      <c r="BD88" s="1149">
        <v>2111439760</v>
      </c>
      <c r="BE88" s="1150">
        <v>319.14400000000001</v>
      </c>
      <c r="BF88" s="1245">
        <v>6615947</v>
      </c>
      <c r="BG88" s="1246">
        <v>0.29899999999999999</v>
      </c>
      <c r="BH88" s="1153"/>
      <c r="BI88" s="1154">
        <v>5741</v>
      </c>
      <c r="BJ88" s="1247">
        <v>17.989999999999998</v>
      </c>
      <c r="BK88" s="1154">
        <v>35806</v>
      </c>
      <c r="BL88" s="1248">
        <v>112</v>
      </c>
      <c r="BN88" s="933" t="s">
        <v>541</v>
      </c>
      <c r="BO88" s="1579" t="s">
        <v>542</v>
      </c>
      <c r="BP88" s="1848">
        <v>1.0257333333333334</v>
      </c>
      <c r="BQ88" s="1848">
        <v>1.0374000000000001</v>
      </c>
      <c r="BR88" s="1848">
        <v>1.0242955588452998</v>
      </c>
      <c r="BS88" s="1160"/>
      <c r="BT88" s="1850">
        <v>2011</v>
      </c>
      <c r="BU88" s="1162">
        <v>1.0288999999999999</v>
      </c>
      <c r="BV88" s="1163"/>
      <c r="BW88" s="2139">
        <v>0.83</v>
      </c>
      <c r="BX88" s="1165">
        <v>0.85399999999999998</v>
      </c>
      <c r="BY88" s="1166">
        <v>1.2784</v>
      </c>
      <c r="BZ88" s="1585"/>
      <c r="CA88" s="1561" t="s">
        <v>543</v>
      </c>
      <c r="CB88" s="933" t="s">
        <v>761</v>
      </c>
      <c r="CC88" s="1154">
        <v>28673</v>
      </c>
      <c r="CD88" s="1154">
        <v>29322</v>
      </c>
      <c r="CE88" s="1154">
        <v>30555</v>
      </c>
      <c r="CF88" s="1252">
        <v>29516.666666666668</v>
      </c>
      <c r="CG88" s="1253">
        <v>0.74570000000000003</v>
      </c>
      <c r="CH88" s="1171"/>
      <c r="CI88" s="1254">
        <v>-1038.3333333333321</v>
      </c>
      <c r="CJ88" s="1253">
        <v>-3.4000000000000002E-2</v>
      </c>
      <c r="CL88" s="1575" t="s">
        <v>543</v>
      </c>
      <c r="CM88" s="933" t="s">
        <v>761</v>
      </c>
      <c r="CN88" s="1873">
        <v>0.64420000000000011</v>
      </c>
      <c r="CO88" s="1874"/>
      <c r="CP88" s="1875">
        <v>5741</v>
      </c>
      <c r="CQ88" s="1888">
        <v>10826612</v>
      </c>
      <c r="CR88" s="1888">
        <v>0</v>
      </c>
      <c r="CS88" s="1890">
        <v>10826612</v>
      </c>
      <c r="CT88" s="1891">
        <v>1885.84</v>
      </c>
      <c r="CU88" s="1892"/>
      <c r="CV88" s="1893">
        <v>1178.1300000000001</v>
      </c>
      <c r="CW88" s="1894">
        <v>650.68999999999983</v>
      </c>
      <c r="CX88" s="1882">
        <v>1</v>
      </c>
      <c r="CY88" s="1883"/>
      <c r="CZ88" s="1884">
        <v>1.0620000000000001</v>
      </c>
      <c r="DA88" s="1895">
        <v>1</v>
      </c>
      <c r="DB88" s="1886"/>
      <c r="DC88" s="1882">
        <v>1</v>
      </c>
      <c r="DX88" s="2189" t="s">
        <v>416</v>
      </c>
      <c r="DY88" s="2161" t="s">
        <v>1232</v>
      </c>
      <c r="DZ88" s="2159" t="s">
        <v>8</v>
      </c>
      <c r="EA88" s="2161" t="s">
        <v>1233</v>
      </c>
      <c r="EB88" s="2162">
        <v>572</v>
      </c>
      <c r="EC88" s="2163"/>
      <c r="ED88" s="2164">
        <v>572</v>
      </c>
      <c r="EE88" s="2164"/>
      <c r="EF88" s="2163"/>
      <c r="EG88" s="2165">
        <v>1.3723279191957967E-2</v>
      </c>
      <c r="EH88" s="2163"/>
      <c r="EI88" s="2166">
        <v>0</v>
      </c>
      <c r="EJ88" s="2164"/>
      <c r="EK88" s="2164">
        <v>0</v>
      </c>
      <c r="EL88" s="2169"/>
      <c r="EM88" s="2167"/>
      <c r="EN88" s="2167"/>
      <c r="EO88" s="2168"/>
      <c r="ES88" s="2254" t="s">
        <v>518</v>
      </c>
      <c r="ET88" s="2255" t="s">
        <v>519</v>
      </c>
      <c r="EU88" s="2257">
        <v>93843</v>
      </c>
    </row>
    <row r="89" spans="1:151" ht="15">
      <c r="A89" s="1220" t="s">
        <v>545</v>
      </c>
      <c r="B89" s="1221" t="s">
        <v>546</v>
      </c>
      <c r="C89" s="1117">
        <v>8455</v>
      </c>
      <c r="D89" s="1118">
        <v>9380</v>
      </c>
      <c r="E89" s="1222"/>
      <c r="F89" s="1222">
        <v>9380</v>
      </c>
      <c r="G89" s="1222"/>
      <c r="H89" s="1223">
        <v>9380</v>
      </c>
      <c r="K89" s="907" t="s">
        <v>545</v>
      </c>
      <c r="L89" s="908" t="s">
        <v>546</v>
      </c>
      <c r="M89" s="886">
        <v>3558475428</v>
      </c>
      <c r="N89" s="887">
        <v>217464363</v>
      </c>
      <c r="O89" s="888">
        <f t="shared" si="4"/>
        <v>3341011065</v>
      </c>
      <c r="P89" s="889">
        <v>2013</v>
      </c>
      <c r="Q89" s="882">
        <v>0.92279999999999995</v>
      </c>
      <c r="R89" s="891">
        <f t="shared" si="5"/>
        <v>3620514808</v>
      </c>
      <c r="S89" s="892">
        <f t="shared" si="6"/>
        <v>217464363</v>
      </c>
      <c r="T89" s="893">
        <v>141220511</v>
      </c>
      <c r="U89" s="893">
        <v>867848775</v>
      </c>
      <c r="V89" s="891">
        <f t="shared" si="7"/>
        <v>4847048457</v>
      </c>
      <c r="X89" s="1561" t="s">
        <v>545</v>
      </c>
      <c r="Y89" s="1562" t="s">
        <v>546</v>
      </c>
      <c r="Z89" s="1807">
        <v>4847048457</v>
      </c>
      <c r="AA89" s="1247">
        <v>32378283.692760002</v>
      </c>
      <c r="AB89" s="1802">
        <v>8034215</v>
      </c>
      <c r="AC89" s="1802">
        <v>242324</v>
      </c>
      <c r="AD89" s="1808">
        <v>40654822.692760006</v>
      </c>
      <c r="AE89" s="1809">
        <v>9380</v>
      </c>
      <c r="AF89" s="1810">
        <v>4334</v>
      </c>
      <c r="AG89" s="1811">
        <v>0.74470000000000003</v>
      </c>
      <c r="AI89" s="1561" t="s">
        <v>545</v>
      </c>
      <c r="AJ89" s="933" t="s">
        <v>546</v>
      </c>
      <c r="AK89" s="1132">
        <v>40654822.692760006</v>
      </c>
      <c r="AL89" s="1133">
        <v>9380</v>
      </c>
      <c r="AM89" s="1242">
        <v>4334</v>
      </c>
      <c r="AN89" s="1236">
        <v>0.74470000000000003</v>
      </c>
      <c r="AO89" s="1234">
        <v>0.5544</v>
      </c>
      <c r="AP89" s="1235">
        <v>0.83150000000000002</v>
      </c>
      <c r="AQ89" s="1236">
        <v>0.76910000000000001</v>
      </c>
      <c r="AR89" s="1237">
        <v>0.76910000000000001</v>
      </c>
      <c r="AS89" s="1272">
        <v>1406.55</v>
      </c>
      <c r="AT89" s="1261">
        <v>422.27</v>
      </c>
      <c r="AU89" s="1240">
        <v>3960893</v>
      </c>
      <c r="AV89" s="1241">
        <v>0.77300000000000002</v>
      </c>
      <c r="AW89" s="1242">
        <v>3061770</v>
      </c>
      <c r="BB89" s="1561" t="s">
        <v>545</v>
      </c>
      <c r="BC89" s="1562" t="s">
        <v>762</v>
      </c>
      <c r="BD89" s="1149">
        <v>4847048457</v>
      </c>
      <c r="BE89" s="1150">
        <v>395.05799999999999</v>
      </c>
      <c r="BF89" s="1245">
        <v>12269207</v>
      </c>
      <c r="BG89" s="1246">
        <v>0.5544</v>
      </c>
      <c r="BH89" s="1153"/>
      <c r="BI89" s="1154">
        <v>9380</v>
      </c>
      <c r="BJ89" s="1247">
        <v>23.74</v>
      </c>
      <c r="BK89" s="1154">
        <v>61169</v>
      </c>
      <c r="BL89" s="1248">
        <v>155</v>
      </c>
      <c r="BN89" s="933" t="s">
        <v>543</v>
      </c>
      <c r="BO89" s="1579" t="s">
        <v>544</v>
      </c>
      <c r="BP89" s="1848">
        <v>1.0084404096834265</v>
      </c>
      <c r="BQ89" s="1848">
        <v>1.0194202898550724</v>
      </c>
      <c r="BR89" s="1848">
        <v>1.0669999999999999</v>
      </c>
      <c r="BS89" s="1160"/>
      <c r="BT89" s="1850">
        <v>2011</v>
      </c>
      <c r="BU89" s="1162">
        <v>1.0414000000000001</v>
      </c>
      <c r="BV89" s="1163"/>
      <c r="BW89" s="2139">
        <v>1.02</v>
      </c>
      <c r="BX89" s="1165">
        <v>1.0620000000000001</v>
      </c>
      <c r="BY89" s="1166">
        <v>1.5898000000000001</v>
      </c>
      <c r="BZ89" s="1585"/>
      <c r="CA89" s="1561" t="s">
        <v>545</v>
      </c>
      <c r="CB89" s="933" t="s">
        <v>762</v>
      </c>
      <c r="CC89" s="1154">
        <v>31192</v>
      </c>
      <c r="CD89" s="1154">
        <v>32852</v>
      </c>
      <c r="CE89" s="1154">
        <v>34701</v>
      </c>
      <c r="CF89" s="1252">
        <v>32915</v>
      </c>
      <c r="CG89" s="1253">
        <v>0.83150000000000002</v>
      </c>
      <c r="CH89" s="1171"/>
      <c r="CI89" s="1254">
        <v>-1786</v>
      </c>
      <c r="CJ89" s="1253">
        <v>-5.1499999999999997E-2</v>
      </c>
      <c r="CL89" s="1575" t="s">
        <v>545</v>
      </c>
      <c r="CM89" s="933" t="s">
        <v>762</v>
      </c>
      <c r="CN89" s="1873">
        <v>0.76910000000000001</v>
      </c>
      <c r="CO89" s="1874"/>
      <c r="CP89" s="1875">
        <v>9380</v>
      </c>
      <c r="CQ89" s="1888">
        <v>10195243</v>
      </c>
      <c r="CR89" s="1888">
        <v>0</v>
      </c>
      <c r="CS89" s="1890">
        <v>10195243</v>
      </c>
      <c r="CT89" s="1891">
        <v>1086.9100000000001</v>
      </c>
      <c r="CU89" s="1892"/>
      <c r="CV89" s="1893">
        <v>1406.55</v>
      </c>
      <c r="CW89" s="1894">
        <v>422.27</v>
      </c>
      <c r="CX89" s="1882">
        <v>0.77300000000000002</v>
      </c>
      <c r="CY89" s="1883"/>
      <c r="CZ89" s="1884">
        <v>0.61799999999999999</v>
      </c>
      <c r="DA89" s="1895" t="s">
        <v>4</v>
      </c>
      <c r="DB89" s="1886"/>
      <c r="DC89" s="1882">
        <v>0.77300000000000002</v>
      </c>
      <c r="DX89" s="2189" t="s">
        <v>416</v>
      </c>
      <c r="DY89" s="2161" t="s">
        <v>1234</v>
      </c>
      <c r="DZ89" s="2159" t="s">
        <v>8</v>
      </c>
      <c r="EA89" s="2161" t="s">
        <v>1235</v>
      </c>
      <c r="EB89" s="2162">
        <v>310</v>
      </c>
      <c r="EC89" s="2163"/>
      <c r="ED89" s="2164">
        <v>310</v>
      </c>
      <c r="EE89" s="2164"/>
      <c r="EF89" s="2163"/>
      <c r="EG89" s="2165">
        <v>7.43744152011708E-3</v>
      </c>
      <c r="EH89" s="2163"/>
      <c r="EI89" s="2166">
        <v>0</v>
      </c>
      <c r="EJ89" s="2164"/>
      <c r="EK89" s="2164">
        <v>0</v>
      </c>
      <c r="EL89" s="2169"/>
      <c r="EM89" s="2167"/>
      <c r="EN89" s="2167"/>
      <c r="EO89" s="2168"/>
      <c r="ES89" s="2254" t="s">
        <v>520</v>
      </c>
      <c r="ET89" s="2255" t="s">
        <v>521</v>
      </c>
      <c r="EU89" s="2257">
        <v>536994</v>
      </c>
    </row>
    <row r="90" spans="1:151" ht="15">
      <c r="A90" s="1220" t="s">
        <v>547</v>
      </c>
      <c r="B90" s="1221" t="s">
        <v>548</v>
      </c>
      <c r="C90" s="1117">
        <v>5921</v>
      </c>
      <c r="D90" s="1118">
        <v>5921</v>
      </c>
      <c r="E90" s="1222"/>
      <c r="F90" s="1222">
        <v>5921</v>
      </c>
      <c r="G90" s="1222"/>
      <c r="H90" s="1223">
        <v>5921</v>
      </c>
      <c r="K90" s="907" t="s">
        <v>547</v>
      </c>
      <c r="L90" s="908" t="s">
        <v>548</v>
      </c>
      <c r="M90" s="886">
        <v>2623885111</v>
      </c>
      <c r="N90" s="887">
        <v>96346300</v>
      </c>
      <c r="O90" s="888">
        <f t="shared" si="4"/>
        <v>2527538811</v>
      </c>
      <c r="P90" s="889">
        <v>2013</v>
      </c>
      <c r="Q90" s="882">
        <v>0.99180000000000001</v>
      </c>
      <c r="R90" s="891">
        <f t="shared" si="5"/>
        <v>2548435986</v>
      </c>
      <c r="S90" s="892">
        <f t="shared" si="6"/>
        <v>96346300</v>
      </c>
      <c r="T90" s="893">
        <v>583143906</v>
      </c>
      <c r="U90" s="893">
        <v>572326748</v>
      </c>
      <c r="V90" s="891">
        <f t="shared" si="7"/>
        <v>3800252940</v>
      </c>
      <c r="X90" s="1561" t="s">
        <v>547</v>
      </c>
      <c r="Y90" s="1562" t="s">
        <v>548</v>
      </c>
      <c r="Z90" s="1807">
        <v>3800252940</v>
      </c>
      <c r="AA90" s="1247">
        <v>25385689.639200002</v>
      </c>
      <c r="AB90" s="1802">
        <v>6008109</v>
      </c>
      <c r="AC90" s="1802">
        <v>164277</v>
      </c>
      <c r="AD90" s="1808">
        <v>31558075.639200002</v>
      </c>
      <c r="AE90" s="1809">
        <v>5921</v>
      </c>
      <c r="AF90" s="1810">
        <v>5330</v>
      </c>
      <c r="AG90" s="1811">
        <v>0.91579999999999995</v>
      </c>
      <c r="AI90" s="1561" t="s">
        <v>547</v>
      </c>
      <c r="AJ90" s="933" t="s">
        <v>548</v>
      </c>
      <c r="AK90" s="1132">
        <v>31558075.639200002</v>
      </c>
      <c r="AL90" s="1133">
        <v>5921</v>
      </c>
      <c r="AM90" s="1242">
        <v>5330</v>
      </c>
      <c r="AN90" s="1236">
        <v>0.91579999999999995</v>
      </c>
      <c r="AO90" s="1234">
        <v>0.38009999999999999</v>
      </c>
      <c r="AP90" s="1235">
        <v>0.79930000000000001</v>
      </c>
      <c r="AQ90" s="1236">
        <v>0.80400000000000005</v>
      </c>
      <c r="AR90" s="1237">
        <v>0.80400000000000005</v>
      </c>
      <c r="AS90" s="1272">
        <v>1470.37</v>
      </c>
      <c r="AT90" s="1261">
        <v>358.45000000000005</v>
      </c>
      <c r="AU90" s="1240">
        <v>2122382</v>
      </c>
      <c r="AV90" s="1241">
        <v>1</v>
      </c>
      <c r="AW90" s="1242">
        <v>2122382</v>
      </c>
      <c r="BB90" s="1561" t="s">
        <v>547</v>
      </c>
      <c r="BC90" s="1562" t="s">
        <v>763</v>
      </c>
      <c r="BD90" s="1149">
        <v>3800252940</v>
      </c>
      <c r="BE90" s="1150">
        <v>451.83800000000002</v>
      </c>
      <c r="BF90" s="1245">
        <v>8410654</v>
      </c>
      <c r="BG90" s="1246">
        <v>0.38009999999999999</v>
      </c>
      <c r="BH90" s="1153"/>
      <c r="BI90" s="1154">
        <v>5921</v>
      </c>
      <c r="BJ90" s="1247">
        <v>13.1</v>
      </c>
      <c r="BK90" s="1154">
        <v>46752</v>
      </c>
      <c r="BL90" s="1248">
        <v>103</v>
      </c>
      <c r="BN90" s="933" t="s">
        <v>545</v>
      </c>
      <c r="BO90" s="1579" t="s">
        <v>546</v>
      </c>
      <c r="BP90" s="1853">
        <v>0.95283643892339542</v>
      </c>
      <c r="BQ90" s="1848">
        <v>0.93101777777777783</v>
      </c>
      <c r="BR90" s="1848">
        <v>0.90730454415818995</v>
      </c>
      <c r="BS90" s="1160"/>
      <c r="BT90" s="1850">
        <v>2013</v>
      </c>
      <c r="BU90" s="1162">
        <v>0.92279999999999995</v>
      </c>
      <c r="BV90" s="1163"/>
      <c r="BW90" s="2139">
        <v>0.67</v>
      </c>
      <c r="BX90" s="1165">
        <v>0.61799999999999999</v>
      </c>
      <c r="BY90" s="1166">
        <v>0.92510000000000003</v>
      </c>
      <c r="BZ90" s="1585"/>
      <c r="CA90" s="1561" t="s">
        <v>547</v>
      </c>
      <c r="CB90" s="933" t="s">
        <v>763</v>
      </c>
      <c r="CC90" s="1154">
        <v>30128</v>
      </c>
      <c r="CD90" s="1154">
        <v>31847</v>
      </c>
      <c r="CE90" s="1154">
        <v>32943</v>
      </c>
      <c r="CF90" s="1252">
        <v>31639.333333333332</v>
      </c>
      <c r="CG90" s="1253">
        <v>0.79930000000000001</v>
      </c>
      <c r="CH90" s="1171"/>
      <c r="CI90" s="1254">
        <v>-1303.6666666666679</v>
      </c>
      <c r="CJ90" s="1253">
        <v>-3.9600000000000003E-2</v>
      </c>
      <c r="CL90" s="1575" t="s">
        <v>547</v>
      </c>
      <c r="CM90" s="933" t="s">
        <v>763</v>
      </c>
      <c r="CN90" s="1873">
        <v>0.80400000000000005</v>
      </c>
      <c r="CO90" s="1874"/>
      <c r="CP90" s="1875">
        <v>5921</v>
      </c>
      <c r="CQ90" s="1888">
        <v>10106466</v>
      </c>
      <c r="CR90" s="1888">
        <v>0</v>
      </c>
      <c r="CS90" s="1890">
        <v>10106466</v>
      </c>
      <c r="CT90" s="1891">
        <v>1706.88</v>
      </c>
      <c r="CU90" s="1892"/>
      <c r="CV90" s="1893">
        <v>1470.37</v>
      </c>
      <c r="CW90" s="1894">
        <v>358.45000000000005</v>
      </c>
      <c r="CX90" s="1882">
        <v>1</v>
      </c>
      <c r="CY90" s="1883"/>
      <c r="CZ90" s="1884">
        <v>0.61499999999999999</v>
      </c>
      <c r="DA90" s="1895" t="s">
        <v>4</v>
      </c>
      <c r="DB90" s="1886"/>
      <c r="DC90" s="1882">
        <v>1</v>
      </c>
      <c r="DX90" s="2189" t="s">
        <v>416</v>
      </c>
      <c r="DY90" s="2161" t="s">
        <v>1236</v>
      </c>
      <c r="DZ90" s="2159" t="s">
        <v>8</v>
      </c>
      <c r="EA90" s="2161" t="s">
        <v>1237</v>
      </c>
      <c r="EB90" s="2162">
        <v>768</v>
      </c>
      <c r="EC90" s="2163"/>
      <c r="ED90" s="2164">
        <v>768</v>
      </c>
      <c r="EE90" s="2164"/>
      <c r="EF90" s="2163"/>
      <c r="EG90" s="2165">
        <v>1.8425661572419087E-2</v>
      </c>
      <c r="EH90" s="2163"/>
      <c r="EI90" s="2166">
        <v>0</v>
      </c>
      <c r="EJ90" s="2164"/>
      <c r="EK90" s="2164">
        <v>0</v>
      </c>
      <c r="EL90" s="2169"/>
      <c r="EM90" s="2167"/>
      <c r="EN90" s="2167"/>
      <c r="EO90" s="2168"/>
      <c r="ES90" s="2254" t="s">
        <v>522</v>
      </c>
      <c r="ET90" s="2255" t="s">
        <v>523</v>
      </c>
      <c r="EU90" s="2257">
        <v>6609140</v>
      </c>
    </row>
    <row r="91" spans="1:151" ht="15">
      <c r="A91" s="1220" t="s">
        <v>549</v>
      </c>
      <c r="B91" s="1221" t="s">
        <v>550</v>
      </c>
      <c r="C91" s="1117">
        <v>7882</v>
      </c>
      <c r="D91" s="1118">
        <v>11715</v>
      </c>
      <c r="E91" s="1222"/>
      <c r="F91" s="1222">
        <v>11715</v>
      </c>
      <c r="G91" s="1222"/>
      <c r="H91" s="1223">
        <v>11715</v>
      </c>
      <c r="K91" s="907" t="s">
        <v>549</v>
      </c>
      <c r="L91" s="908" t="s">
        <v>550</v>
      </c>
      <c r="M91" s="886">
        <v>4187340418</v>
      </c>
      <c r="N91" s="887">
        <v>271917880</v>
      </c>
      <c r="O91" s="888">
        <f t="shared" si="4"/>
        <v>3915422538</v>
      </c>
      <c r="P91" s="889">
        <v>2016</v>
      </c>
      <c r="Q91" s="882">
        <v>0.99630136986301365</v>
      </c>
      <c r="R91" s="891">
        <f t="shared" si="5"/>
        <v>3929957999</v>
      </c>
      <c r="S91" s="892">
        <f t="shared" si="6"/>
        <v>271917880</v>
      </c>
      <c r="T91" s="893">
        <v>214553584</v>
      </c>
      <c r="U91" s="893">
        <v>1135811430</v>
      </c>
      <c r="V91" s="891">
        <f t="shared" si="7"/>
        <v>5552240893</v>
      </c>
      <c r="X91" s="1561" t="s">
        <v>549</v>
      </c>
      <c r="Y91" s="1562" t="s">
        <v>550</v>
      </c>
      <c r="Z91" s="1807">
        <v>5552240893</v>
      </c>
      <c r="AA91" s="1247">
        <v>37088969.165240005</v>
      </c>
      <c r="AB91" s="1802">
        <v>16799304</v>
      </c>
      <c r="AC91" s="1802">
        <v>371603</v>
      </c>
      <c r="AD91" s="1808">
        <v>54259876.165240005</v>
      </c>
      <c r="AE91" s="1809">
        <v>11715</v>
      </c>
      <c r="AF91" s="1810">
        <v>4632</v>
      </c>
      <c r="AG91" s="1811">
        <v>0.79590000000000005</v>
      </c>
      <c r="AI91" s="1561" t="s">
        <v>549</v>
      </c>
      <c r="AJ91" s="933" t="s">
        <v>550</v>
      </c>
      <c r="AK91" s="1132">
        <v>54259876.165240005</v>
      </c>
      <c r="AL91" s="1133">
        <v>11715</v>
      </c>
      <c r="AM91" s="1242">
        <v>4632</v>
      </c>
      <c r="AN91" s="1236">
        <v>0.79590000000000005</v>
      </c>
      <c r="AO91" s="1234">
        <v>0.46760000000000002</v>
      </c>
      <c r="AP91" s="1235">
        <v>0.85360000000000003</v>
      </c>
      <c r="AQ91" s="1236">
        <v>0.79200000000000004</v>
      </c>
      <c r="AR91" s="1237">
        <v>0.79200000000000004</v>
      </c>
      <c r="AS91" s="1272">
        <v>1448.43</v>
      </c>
      <c r="AT91" s="1261">
        <v>380.38999999999987</v>
      </c>
      <c r="AU91" s="1240">
        <v>4456269</v>
      </c>
      <c r="AV91" s="1241">
        <v>0.83599999999999997</v>
      </c>
      <c r="AW91" s="1242">
        <v>3725441</v>
      </c>
      <c r="BB91" s="1561" t="s">
        <v>549</v>
      </c>
      <c r="BC91" s="1562" t="s">
        <v>764</v>
      </c>
      <c r="BD91" s="1149">
        <v>5552240893</v>
      </c>
      <c r="BE91" s="1150">
        <v>536.51900000000001</v>
      </c>
      <c r="BF91" s="1245">
        <v>10348638</v>
      </c>
      <c r="BG91" s="1246">
        <v>0.46760000000000002</v>
      </c>
      <c r="BH91" s="1153"/>
      <c r="BI91" s="1154">
        <v>11715</v>
      </c>
      <c r="BJ91" s="1247">
        <v>21.84</v>
      </c>
      <c r="BK91" s="1154">
        <v>73061</v>
      </c>
      <c r="BL91" s="1248">
        <v>136</v>
      </c>
      <c r="BN91" s="933" t="s">
        <v>547</v>
      </c>
      <c r="BO91" s="1579" t="s">
        <v>548</v>
      </c>
      <c r="BP91" s="1853">
        <v>1.0083333333333333</v>
      </c>
      <c r="BQ91" s="1848">
        <v>0.98687499999999995</v>
      </c>
      <c r="BR91" s="1848">
        <v>0.98961937716262971</v>
      </c>
      <c r="BS91" s="1160"/>
      <c r="BT91" s="1850">
        <v>2013</v>
      </c>
      <c r="BU91" s="1162">
        <v>0.99180000000000001</v>
      </c>
      <c r="BV91" s="1163"/>
      <c r="BW91" s="2139">
        <v>0.62</v>
      </c>
      <c r="BX91" s="1165">
        <v>0.61499999999999999</v>
      </c>
      <c r="BY91" s="1166">
        <v>0.92069999999999996</v>
      </c>
      <c r="BZ91" s="1585"/>
      <c r="CA91" s="1561" t="s">
        <v>549</v>
      </c>
      <c r="CB91" s="933" t="s">
        <v>764</v>
      </c>
      <c r="CC91" s="1154">
        <v>32323</v>
      </c>
      <c r="CD91" s="1154">
        <v>33872</v>
      </c>
      <c r="CE91" s="1154">
        <v>35173</v>
      </c>
      <c r="CF91" s="1252">
        <v>33789.333333333336</v>
      </c>
      <c r="CG91" s="1253">
        <v>0.85360000000000003</v>
      </c>
      <c r="CH91" s="1171"/>
      <c r="CI91" s="1254">
        <v>-1383.6666666666642</v>
      </c>
      <c r="CJ91" s="1253">
        <v>-3.9300000000000002E-2</v>
      </c>
      <c r="CL91" s="1575" t="s">
        <v>549</v>
      </c>
      <c r="CM91" s="933" t="s">
        <v>764</v>
      </c>
      <c r="CN91" s="1873">
        <v>0.79200000000000004</v>
      </c>
      <c r="CO91" s="1874"/>
      <c r="CP91" s="1875">
        <v>11715</v>
      </c>
      <c r="CQ91" s="1888">
        <v>12410110</v>
      </c>
      <c r="CR91" s="1888">
        <v>1770828</v>
      </c>
      <c r="CS91" s="1890">
        <v>14180938</v>
      </c>
      <c r="CT91" s="1891">
        <v>1210.49</v>
      </c>
      <c r="CU91" s="1892"/>
      <c r="CV91" s="1893">
        <v>1448.43</v>
      </c>
      <c r="CW91" s="1894">
        <v>380.38999999999987</v>
      </c>
      <c r="CX91" s="1882">
        <v>0.83599999999999997</v>
      </c>
      <c r="CY91" s="1883"/>
      <c r="CZ91" s="1884">
        <v>0.57999999999999996</v>
      </c>
      <c r="DA91" s="1895" t="s">
        <v>4</v>
      </c>
      <c r="DB91" s="1886"/>
      <c r="DC91" s="1882">
        <v>0.83599999999999997</v>
      </c>
      <c r="DX91" s="2190" t="s">
        <v>416</v>
      </c>
      <c r="DY91" s="2172" t="s">
        <v>1238</v>
      </c>
      <c r="DZ91" s="2170" t="s">
        <v>8</v>
      </c>
      <c r="EA91" s="2172" t="s">
        <v>1239</v>
      </c>
      <c r="EB91" s="2162">
        <v>641</v>
      </c>
      <c r="EC91" s="2173"/>
      <c r="ED91" s="2174">
        <v>641</v>
      </c>
      <c r="EE91" s="2174">
        <v>41681</v>
      </c>
      <c r="EF91" s="2173"/>
      <c r="EG91" s="2175">
        <v>1.5378709723854994E-2</v>
      </c>
      <c r="EH91" s="2173"/>
      <c r="EI91" s="2166">
        <v>0</v>
      </c>
      <c r="EJ91" s="2174"/>
      <c r="EK91" s="2174">
        <v>0</v>
      </c>
      <c r="EL91" s="2176"/>
      <c r="EM91" s="2177"/>
      <c r="EN91" s="2177"/>
      <c r="EO91" s="2178"/>
      <c r="ES91" s="2254" t="s">
        <v>524</v>
      </c>
      <c r="ET91" s="2255" t="s">
        <v>525</v>
      </c>
      <c r="EU91" s="2257">
        <v>0</v>
      </c>
    </row>
    <row r="92" spans="1:151" ht="15">
      <c r="A92" s="1220" t="s">
        <v>551</v>
      </c>
      <c r="B92" s="1221" t="s">
        <v>552</v>
      </c>
      <c r="C92" s="1117">
        <v>2023</v>
      </c>
      <c r="D92" s="1118">
        <v>2240</v>
      </c>
      <c r="E92" s="1222"/>
      <c r="F92" s="1222">
        <v>2240</v>
      </c>
      <c r="G92" s="1222"/>
      <c r="H92" s="1223">
        <v>2240</v>
      </c>
      <c r="K92" s="907" t="s">
        <v>551</v>
      </c>
      <c r="L92" s="908" t="s">
        <v>552</v>
      </c>
      <c r="M92" s="886">
        <v>1388966397</v>
      </c>
      <c r="N92" s="887">
        <v>22366450</v>
      </c>
      <c r="O92" s="888">
        <f t="shared" si="4"/>
        <v>1366599947</v>
      </c>
      <c r="P92" s="889">
        <v>2013</v>
      </c>
      <c r="Q92" s="882">
        <v>1.0451999999999999</v>
      </c>
      <c r="R92" s="891">
        <f t="shared" si="5"/>
        <v>1307500906</v>
      </c>
      <c r="S92" s="892">
        <f t="shared" si="6"/>
        <v>22366450</v>
      </c>
      <c r="T92" s="893">
        <v>68609518</v>
      </c>
      <c r="U92" s="893">
        <v>169867291</v>
      </c>
      <c r="V92" s="891">
        <f t="shared" si="7"/>
        <v>1568344165</v>
      </c>
      <c r="X92" s="1561" t="s">
        <v>551</v>
      </c>
      <c r="Y92" s="1562" t="s">
        <v>552</v>
      </c>
      <c r="Z92" s="1807">
        <v>1568344165</v>
      </c>
      <c r="AA92" s="1247">
        <v>10476539.0222</v>
      </c>
      <c r="AB92" s="1802">
        <v>2877671</v>
      </c>
      <c r="AC92" s="1802">
        <v>113309</v>
      </c>
      <c r="AD92" s="1808">
        <v>13467519.0222</v>
      </c>
      <c r="AE92" s="1809">
        <v>2240</v>
      </c>
      <c r="AF92" s="1810">
        <v>6012</v>
      </c>
      <c r="AG92" s="1811">
        <v>1.0329999999999999</v>
      </c>
      <c r="AI92" s="1561" t="s">
        <v>551</v>
      </c>
      <c r="AJ92" s="933" t="s">
        <v>552</v>
      </c>
      <c r="AK92" s="1132">
        <v>13467519.0222</v>
      </c>
      <c r="AL92" s="1133">
        <v>2240</v>
      </c>
      <c r="AM92" s="1242">
        <v>6012</v>
      </c>
      <c r="AN92" s="1236">
        <v>1.0329999999999999</v>
      </c>
      <c r="AO92" s="1234">
        <v>0.13420000000000001</v>
      </c>
      <c r="AP92" s="1235">
        <v>0.77390000000000003</v>
      </c>
      <c r="AQ92" s="1236">
        <v>0.81359999999999999</v>
      </c>
      <c r="AR92" s="1237">
        <v>0.81359999999999999</v>
      </c>
      <c r="AS92" s="1272">
        <v>1487.93</v>
      </c>
      <c r="AT92" s="1261">
        <v>340.88999999999987</v>
      </c>
      <c r="AU92" s="1240">
        <v>763594</v>
      </c>
      <c r="AV92" s="1241">
        <v>0.23599999999999999</v>
      </c>
      <c r="AW92" s="1242">
        <v>180208</v>
      </c>
      <c r="BB92" s="1561" t="s">
        <v>551</v>
      </c>
      <c r="BC92" s="1562" t="s">
        <v>765</v>
      </c>
      <c r="BD92" s="1149">
        <v>1568344165</v>
      </c>
      <c r="BE92" s="1150">
        <v>528.101</v>
      </c>
      <c r="BF92" s="1245">
        <v>2969781</v>
      </c>
      <c r="BG92" s="1246">
        <v>0.13420000000000001</v>
      </c>
      <c r="BH92" s="1153"/>
      <c r="BI92" s="1154">
        <v>2240</v>
      </c>
      <c r="BJ92" s="1247">
        <v>4.24</v>
      </c>
      <c r="BK92" s="1154">
        <v>14943</v>
      </c>
      <c r="BL92" s="1248">
        <v>28</v>
      </c>
      <c r="BN92" s="933" t="s">
        <v>549</v>
      </c>
      <c r="BO92" s="1579" t="s">
        <v>550</v>
      </c>
      <c r="BP92" s="1848">
        <v>0.99157522123893804</v>
      </c>
      <c r="BQ92" s="1848">
        <v>0.98677685950413219</v>
      </c>
      <c r="BR92" s="1848">
        <v>0.99630136986301365</v>
      </c>
      <c r="BS92" s="1160"/>
      <c r="BT92" s="1850">
        <v>2016</v>
      </c>
      <c r="BU92" s="1162">
        <v>0.99630136986301365</v>
      </c>
      <c r="BV92" s="1163"/>
      <c r="BW92" s="2139">
        <v>0.58199999999999996</v>
      </c>
      <c r="BX92" s="1165">
        <v>0.57999999999999996</v>
      </c>
      <c r="BY92" s="1166">
        <v>0.86829999999999996</v>
      </c>
      <c r="BZ92" s="1585"/>
      <c r="CA92" s="1561" t="s">
        <v>551</v>
      </c>
      <c r="CB92" s="933" t="s">
        <v>765</v>
      </c>
      <c r="CC92" s="1154">
        <v>29356</v>
      </c>
      <c r="CD92" s="1154">
        <v>30603</v>
      </c>
      <c r="CE92" s="1154">
        <v>31937</v>
      </c>
      <c r="CF92" s="1252">
        <v>30632</v>
      </c>
      <c r="CG92" s="1253">
        <v>0.77390000000000003</v>
      </c>
      <c r="CH92" s="1171"/>
      <c r="CI92" s="1254">
        <v>-1305</v>
      </c>
      <c r="CJ92" s="1253">
        <v>-4.0899999999999999E-2</v>
      </c>
      <c r="CL92" s="1575" t="s">
        <v>551</v>
      </c>
      <c r="CM92" s="933" t="s">
        <v>765</v>
      </c>
      <c r="CN92" s="1873">
        <v>0.81359999999999999</v>
      </c>
      <c r="CO92" s="1874"/>
      <c r="CP92" s="1875">
        <v>2240</v>
      </c>
      <c r="CQ92" s="1888">
        <v>786541</v>
      </c>
      <c r="CR92" s="1888">
        <v>0</v>
      </c>
      <c r="CS92" s="1890">
        <v>786541</v>
      </c>
      <c r="CT92" s="1891">
        <v>351.13</v>
      </c>
      <c r="CU92" s="1892"/>
      <c r="CV92" s="1893">
        <v>1487.93</v>
      </c>
      <c r="CW92" s="1894">
        <v>340.88999999999987</v>
      </c>
      <c r="CX92" s="1882">
        <v>0.23599999999999999</v>
      </c>
      <c r="CY92" s="1883"/>
      <c r="CZ92" s="1884">
        <v>0.376</v>
      </c>
      <c r="DA92" s="1895" t="s">
        <v>4</v>
      </c>
      <c r="DB92" s="1886"/>
      <c r="DC92" s="1882">
        <v>0.23599999999999999</v>
      </c>
      <c r="DX92" s="2159" t="s">
        <v>418</v>
      </c>
      <c r="DY92" s="2160" t="s">
        <v>418</v>
      </c>
      <c r="DZ92" s="2159" t="s">
        <v>901</v>
      </c>
      <c r="EA92" s="2161" t="s">
        <v>419</v>
      </c>
      <c r="EB92" s="2162">
        <v>5916</v>
      </c>
      <c r="EC92" s="2163"/>
      <c r="ED92" s="2164">
        <v>5916</v>
      </c>
      <c r="EE92" s="2164"/>
      <c r="EF92" s="2163"/>
      <c r="EG92" s="2165">
        <v>0.84441906936911215</v>
      </c>
      <c r="EH92" s="2163"/>
      <c r="EI92" s="2166">
        <v>4021934</v>
      </c>
      <c r="EJ92" s="2164"/>
      <c r="EK92" s="2164">
        <v>3396198</v>
      </c>
      <c r="EL92" s="2164">
        <v>4021934</v>
      </c>
      <c r="EM92" s="2167">
        <v>0</v>
      </c>
      <c r="EN92" s="2167"/>
      <c r="EO92" s="2168"/>
      <c r="ES92" s="2254" t="s">
        <v>526</v>
      </c>
      <c r="ET92" s="2255" t="s">
        <v>527</v>
      </c>
      <c r="EU92" s="2257">
        <v>6435008</v>
      </c>
    </row>
    <row r="93" spans="1:151" ht="15">
      <c r="A93" s="1220" t="s">
        <v>553</v>
      </c>
      <c r="B93" s="1221" t="s">
        <v>554</v>
      </c>
      <c r="C93" s="1117">
        <v>3449</v>
      </c>
      <c r="D93" s="1118">
        <v>3899</v>
      </c>
      <c r="E93" s="1222"/>
      <c r="F93" s="1222">
        <v>3899</v>
      </c>
      <c r="G93" s="1222"/>
      <c r="H93" s="1223">
        <v>3899</v>
      </c>
      <c r="K93" s="907" t="s">
        <v>553</v>
      </c>
      <c r="L93" s="908" t="s">
        <v>554</v>
      </c>
      <c r="M93" s="886">
        <v>5183300380</v>
      </c>
      <c r="N93" s="887">
        <v>35949970</v>
      </c>
      <c r="O93" s="888">
        <f t="shared" si="4"/>
        <v>5147350410</v>
      </c>
      <c r="P93" s="889">
        <v>2016</v>
      </c>
      <c r="Q93" s="882">
        <v>0.99891386554621842</v>
      </c>
      <c r="R93" s="891">
        <f t="shared" si="5"/>
        <v>5152947203</v>
      </c>
      <c r="S93" s="892">
        <f t="shared" si="6"/>
        <v>35949970</v>
      </c>
      <c r="T93" s="893">
        <v>125228705</v>
      </c>
      <c r="U93" s="893">
        <v>400810791</v>
      </c>
      <c r="V93" s="891">
        <f t="shared" si="7"/>
        <v>5714936669</v>
      </c>
      <c r="X93" s="1561" t="s">
        <v>553</v>
      </c>
      <c r="Y93" s="1562" t="s">
        <v>554</v>
      </c>
      <c r="Z93" s="1807">
        <v>5714936669</v>
      </c>
      <c r="AA93" s="1247">
        <v>38175776.948920004</v>
      </c>
      <c r="AB93" s="1802">
        <v>6438102</v>
      </c>
      <c r="AC93" s="1802">
        <v>102362</v>
      </c>
      <c r="AD93" s="1808">
        <v>44716240.948920004</v>
      </c>
      <c r="AE93" s="1809">
        <v>3899</v>
      </c>
      <c r="AF93" s="1810">
        <v>11469</v>
      </c>
      <c r="AG93" s="1811">
        <v>1.9705999999999999</v>
      </c>
      <c r="AI93" s="1561" t="s">
        <v>553</v>
      </c>
      <c r="AJ93" s="933" t="s">
        <v>554</v>
      </c>
      <c r="AK93" s="1132">
        <v>44716240.948920004</v>
      </c>
      <c r="AL93" s="1133">
        <v>3899</v>
      </c>
      <c r="AM93" s="1242">
        <v>11469</v>
      </c>
      <c r="AN93" s="1236">
        <v>1.9705999999999999</v>
      </c>
      <c r="AO93" s="1234">
        <v>0.6825</v>
      </c>
      <c r="AP93" s="1235">
        <v>0.87370000000000003</v>
      </c>
      <c r="AQ93" s="1236">
        <v>1.2934000000000001</v>
      </c>
      <c r="AR93" s="1237" t="s">
        <v>4</v>
      </c>
      <c r="AS93" s="1272" t="s">
        <v>4</v>
      </c>
      <c r="AT93" s="1261" t="s">
        <v>4</v>
      </c>
      <c r="AU93" s="1240">
        <v>0</v>
      </c>
      <c r="AV93" s="1241" t="s">
        <v>4</v>
      </c>
      <c r="AW93" s="1242">
        <v>0</v>
      </c>
      <c r="BB93" s="1561" t="s">
        <v>553</v>
      </c>
      <c r="BC93" s="1562" t="s">
        <v>766</v>
      </c>
      <c r="BD93" s="1149">
        <v>5714936669</v>
      </c>
      <c r="BE93" s="1150">
        <v>378.39</v>
      </c>
      <c r="BF93" s="1245">
        <v>15103297</v>
      </c>
      <c r="BG93" s="1246">
        <v>0.6825</v>
      </c>
      <c r="BH93" s="1153"/>
      <c r="BI93" s="1154">
        <v>3899</v>
      </c>
      <c r="BJ93" s="1247">
        <v>10.3</v>
      </c>
      <c r="BK93" s="1154">
        <v>33720</v>
      </c>
      <c r="BL93" s="1248">
        <v>89</v>
      </c>
      <c r="BN93" s="933" t="s">
        <v>551</v>
      </c>
      <c r="BO93" s="1579" t="s">
        <v>552</v>
      </c>
      <c r="BP93" s="1853">
        <v>1.0115000000000001</v>
      </c>
      <c r="BQ93" s="1848">
        <v>1.0752469857508222</v>
      </c>
      <c r="BR93" s="1848">
        <v>1.0364901960784314</v>
      </c>
      <c r="BS93" s="1160"/>
      <c r="BT93" s="1850">
        <v>2013</v>
      </c>
      <c r="BU93" s="1162">
        <v>1.0451999999999999</v>
      </c>
      <c r="BV93" s="1163"/>
      <c r="BW93" s="2139">
        <v>0.36</v>
      </c>
      <c r="BX93" s="1165">
        <v>0.376</v>
      </c>
      <c r="BY93" s="1166">
        <v>0.56289999999999996</v>
      </c>
      <c r="BZ93" s="1585"/>
      <c r="CA93" s="1561" t="s">
        <v>553</v>
      </c>
      <c r="CB93" s="933" t="s">
        <v>766</v>
      </c>
      <c r="CC93" s="1154">
        <v>32516</v>
      </c>
      <c r="CD93" s="1154">
        <v>34665</v>
      </c>
      <c r="CE93" s="1154">
        <v>36572</v>
      </c>
      <c r="CF93" s="1252">
        <v>34584.333333333336</v>
      </c>
      <c r="CG93" s="1253">
        <v>0.87370000000000003</v>
      </c>
      <c r="CH93" s="1171"/>
      <c r="CI93" s="1254">
        <v>-1987.6666666666642</v>
      </c>
      <c r="CJ93" s="1253">
        <v>-5.4300000000000001E-2</v>
      </c>
      <c r="CL93" s="1575" t="s">
        <v>553</v>
      </c>
      <c r="CM93" s="933" t="s">
        <v>766</v>
      </c>
      <c r="CN93" s="1873" t="s">
        <v>4</v>
      </c>
      <c r="CO93" s="1874"/>
      <c r="CP93" s="1875">
        <v>3899</v>
      </c>
      <c r="CQ93" s="1888">
        <v>10911610</v>
      </c>
      <c r="CR93" s="1888">
        <v>0</v>
      </c>
      <c r="CS93" s="1890">
        <v>10911610</v>
      </c>
      <c r="CT93" s="1891">
        <v>2798.57</v>
      </c>
      <c r="CU93" s="1892"/>
      <c r="CV93" s="1893" t="s">
        <v>4</v>
      </c>
      <c r="CW93" s="1894" t="s">
        <v>4</v>
      </c>
      <c r="CX93" s="1882" t="s">
        <v>4</v>
      </c>
      <c r="CY93" s="1883"/>
      <c r="CZ93" s="1884">
        <v>0.51</v>
      </c>
      <c r="DA93" s="1895" t="s">
        <v>4</v>
      </c>
      <c r="DB93" s="1886"/>
      <c r="DC93" s="1882" t="s">
        <v>4</v>
      </c>
      <c r="DX93" s="2190" t="s">
        <v>418</v>
      </c>
      <c r="DY93" s="2171" t="s">
        <v>1005</v>
      </c>
      <c r="DZ93" s="2170" t="s">
        <v>8</v>
      </c>
      <c r="EA93" s="2172" t="s">
        <v>1006</v>
      </c>
      <c r="EB93" s="2162">
        <v>1090</v>
      </c>
      <c r="EC93" s="2173"/>
      <c r="ED93" s="2174">
        <v>1090</v>
      </c>
      <c r="EE93" s="2174">
        <v>7006</v>
      </c>
      <c r="EF93" s="2173"/>
      <c r="EG93" s="2175">
        <v>0.15558093063088782</v>
      </c>
      <c r="EH93" s="2173"/>
      <c r="EI93" s="2166">
        <v>0</v>
      </c>
      <c r="EJ93" s="2174"/>
      <c r="EK93" s="2174">
        <v>625736</v>
      </c>
      <c r="EL93" s="2174"/>
      <c r="EM93" s="2177"/>
      <c r="EN93" s="2177"/>
      <c r="EO93" s="2178"/>
      <c r="ES93" s="2254" t="s">
        <v>141</v>
      </c>
      <c r="ET93" s="2255" t="s">
        <v>142</v>
      </c>
      <c r="EU93" s="2257">
        <v>1797078</v>
      </c>
    </row>
    <row r="94" spans="1:151" ht="15">
      <c r="A94" s="1220" t="s">
        <v>555</v>
      </c>
      <c r="B94" s="1221" t="s">
        <v>556</v>
      </c>
      <c r="C94" s="1117">
        <v>607</v>
      </c>
      <c r="D94" s="1118">
        <v>607</v>
      </c>
      <c r="E94" s="1222"/>
      <c r="F94" s="1222">
        <v>607</v>
      </c>
      <c r="G94" s="1222"/>
      <c r="H94" s="1223">
        <v>607</v>
      </c>
      <c r="K94" s="907" t="s">
        <v>555</v>
      </c>
      <c r="L94" s="908" t="s">
        <v>556</v>
      </c>
      <c r="M94" s="886">
        <v>412339469</v>
      </c>
      <c r="N94" s="887">
        <v>71351267</v>
      </c>
      <c r="O94" s="888">
        <f t="shared" si="4"/>
        <v>340988202</v>
      </c>
      <c r="P94" s="889">
        <v>2009</v>
      </c>
      <c r="Q94" s="882">
        <v>1.3986000000000001</v>
      </c>
      <c r="R94" s="891">
        <f t="shared" si="5"/>
        <v>243806808</v>
      </c>
      <c r="S94" s="892">
        <f t="shared" si="6"/>
        <v>71351267</v>
      </c>
      <c r="T94" s="893">
        <v>11705805</v>
      </c>
      <c r="U94" s="893">
        <v>57760851</v>
      </c>
      <c r="V94" s="891">
        <f t="shared" si="7"/>
        <v>384624731</v>
      </c>
      <c r="X94" s="1561" t="s">
        <v>555</v>
      </c>
      <c r="Y94" s="1562" t="s">
        <v>556</v>
      </c>
      <c r="Z94" s="1807">
        <v>384624731</v>
      </c>
      <c r="AA94" s="1247">
        <v>2569293.2030799999</v>
      </c>
      <c r="AB94" s="1802">
        <v>606361</v>
      </c>
      <c r="AC94" s="1802">
        <v>98332</v>
      </c>
      <c r="AD94" s="1808">
        <v>3273986.2030799999</v>
      </c>
      <c r="AE94" s="1809">
        <v>607</v>
      </c>
      <c r="AF94" s="1810">
        <v>5394</v>
      </c>
      <c r="AG94" s="1811">
        <v>0.92679999999999996</v>
      </c>
      <c r="AI94" s="1561" t="s">
        <v>555</v>
      </c>
      <c r="AJ94" s="933" t="s">
        <v>556</v>
      </c>
      <c r="AK94" s="1132">
        <v>3273986.2030799999</v>
      </c>
      <c r="AL94" s="1133">
        <v>607</v>
      </c>
      <c r="AM94" s="1242">
        <v>5394</v>
      </c>
      <c r="AN94" s="1236">
        <v>0.92679999999999996</v>
      </c>
      <c r="AO94" s="1234">
        <v>4.4600000000000001E-2</v>
      </c>
      <c r="AP94" s="1235">
        <v>0.74550000000000005</v>
      </c>
      <c r="AQ94" s="1236">
        <v>0.748</v>
      </c>
      <c r="AR94" s="1237">
        <v>0.748</v>
      </c>
      <c r="AS94" s="1272">
        <v>1367.96</v>
      </c>
      <c r="AT94" s="1261">
        <v>460.8599999999999</v>
      </c>
      <c r="AU94" s="1240">
        <v>279742</v>
      </c>
      <c r="AV94" s="1241">
        <v>1</v>
      </c>
      <c r="AW94" s="1242">
        <v>279742</v>
      </c>
      <c r="BB94" s="1561" t="s">
        <v>555</v>
      </c>
      <c r="BC94" s="1562" t="s">
        <v>767</v>
      </c>
      <c r="BD94" s="1149">
        <v>384624731</v>
      </c>
      <c r="BE94" s="1150">
        <v>389.91199999999998</v>
      </c>
      <c r="BF94" s="1245">
        <v>986440</v>
      </c>
      <c r="BG94" s="1246">
        <v>4.4600000000000001E-2</v>
      </c>
      <c r="BH94" s="1153"/>
      <c r="BI94" s="1154">
        <v>607</v>
      </c>
      <c r="BJ94" s="1247">
        <v>1.56</v>
      </c>
      <c r="BK94" s="1154">
        <v>4213</v>
      </c>
      <c r="BL94" s="1248">
        <v>11</v>
      </c>
      <c r="BN94" s="933" t="s">
        <v>553</v>
      </c>
      <c r="BO94" s="1579" t="s">
        <v>554</v>
      </c>
      <c r="BP94" s="1848">
        <v>1.0372727272727273</v>
      </c>
      <c r="BQ94" s="1848">
        <v>1.0511460674157302</v>
      </c>
      <c r="BR94" s="1848">
        <v>0.99891386554621842</v>
      </c>
      <c r="BS94" s="1160"/>
      <c r="BT94" s="1850">
        <v>2016</v>
      </c>
      <c r="BU94" s="1162">
        <v>0.99891386554621842</v>
      </c>
      <c r="BV94" s="1163"/>
      <c r="BW94" s="2139">
        <v>0.51100000000000001</v>
      </c>
      <c r="BX94" s="1165">
        <v>0.51</v>
      </c>
      <c r="BY94" s="1166">
        <v>0.76349999999999996</v>
      </c>
      <c r="BZ94" s="1585"/>
      <c r="CA94" s="1561" t="s">
        <v>555</v>
      </c>
      <c r="CB94" s="933" t="s">
        <v>767</v>
      </c>
      <c r="CC94" s="1154">
        <v>29852</v>
      </c>
      <c r="CD94" s="1154">
        <v>29276</v>
      </c>
      <c r="CE94" s="1154">
        <v>29399</v>
      </c>
      <c r="CF94" s="1252">
        <v>29509</v>
      </c>
      <c r="CG94" s="1253">
        <v>0.74550000000000005</v>
      </c>
      <c r="CH94" s="1171"/>
      <c r="CI94" s="1254">
        <v>110</v>
      </c>
      <c r="CJ94" s="1253">
        <v>3.7000000000000002E-3</v>
      </c>
      <c r="CL94" s="1575" t="s">
        <v>555</v>
      </c>
      <c r="CM94" s="933" t="s">
        <v>767</v>
      </c>
      <c r="CN94" s="1873">
        <v>0.748</v>
      </c>
      <c r="CO94" s="1874"/>
      <c r="CP94" s="1875">
        <v>607</v>
      </c>
      <c r="CQ94" s="1888">
        <v>537595</v>
      </c>
      <c r="CR94" s="1888">
        <v>0</v>
      </c>
      <c r="CS94" s="1890">
        <v>537595</v>
      </c>
      <c r="CT94" s="1891">
        <v>885.66</v>
      </c>
      <c r="CU94" s="1892"/>
      <c r="CV94" s="1893">
        <v>1367.96</v>
      </c>
      <c r="CW94" s="1894">
        <v>460.8599999999999</v>
      </c>
      <c r="CX94" s="1882">
        <v>0.64700000000000002</v>
      </c>
      <c r="CY94" s="1883"/>
      <c r="CZ94" s="1884">
        <v>0.96499999999999997</v>
      </c>
      <c r="DA94" s="1895">
        <v>1</v>
      </c>
      <c r="DB94" s="1886"/>
      <c r="DC94" s="1882">
        <v>1</v>
      </c>
      <c r="DX94" s="2159" t="s">
        <v>420</v>
      </c>
      <c r="DY94" s="2160" t="s">
        <v>420</v>
      </c>
      <c r="DZ94" s="2159" t="s">
        <v>901</v>
      </c>
      <c r="EA94" s="2161" t="s">
        <v>421</v>
      </c>
      <c r="EB94" s="2162">
        <v>54480</v>
      </c>
      <c r="EC94" s="2163"/>
      <c r="ED94" s="2164">
        <v>54480</v>
      </c>
      <c r="EE94" s="2164"/>
      <c r="EF94" s="2163"/>
      <c r="EG94" s="2165">
        <v>0.94065645665348685</v>
      </c>
      <c r="EH94" s="2163"/>
      <c r="EI94" s="2166">
        <v>0</v>
      </c>
      <c r="EJ94" s="2164"/>
      <c r="EK94" s="2164">
        <v>0</v>
      </c>
      <c r="EL94" s="2164">
        <v>0</v>
      </c>
      <c r="EM94" s="2167">
        <v>0</v>
      </c>
      <c r="EN94" s="2167"/>
      <c r="EO94" s="2168"/>
      <c r="ES94" s="2254" t="s">
        <v>528</v>
      </c>
      <c r="ET94" s="2255" t="s">
        <v>529</v>
      </c>
      <c r="EU94" s="2257">
        <v>4180238</v>
      </c>
    </row>
    <row r="95" spans="1:151" ht="15">
      <c r="A95" s="1220" t="s">
        <v>557</v>
      </c>
      <c r="B95" s="1221" t="s">
        <v>558</v>
      </c>
      <c r="C95" s="1117">
        <v>41416</v>
      </c>
      <c r="D95" s="1118">
        <v>44957</v>
      </c>
      <c r="E95" s="1222"/>
      <c r="F95" s="1222">
        <v>44957</v>
      </c>
      <c r="G95" s="1222"/>
      <c r="H95" s="1223">
        <v>44957</v>
      </c>
      <c r="K95" s="907" t="s">
        <v>557</v>
      </c>
      <c r="L95" s="908" t="s">
        <v>558</v>
      </c>
      <c r="M95" s="886">
        <v>20240433700</v>
      </c>
      <c r="N95" s="887">
        <v>404157454</v>
      </c>
      <c r="O95" s="888">
        <f t="shared" si="4"/>
        <v>19836276246</v>
      </c>
      <c r="P95" s="889">
        <v>2015</v>
      </c>
      <c r="Q95" s="882">
        <v>0.96789999999999998</v>
      </c>
      <c r="R95" s="891">
        <f t="shared" si="5"/>
        <v>20494138078</v>
      </c>
      <c r="S95" s="892">
        <f t="shared" si="6"/>
        <v>404157454</v>
      </c>
      <c r="T95" s="893">
        <v>413136008</v>
      </c>
      <c r="U95" s="893">
        <v>3782508534</v>
      </c>
      <c r="V95" s="891">
        <f t="shared" si="7"/>
        <v>25093940074</v>
      </c>
      <c r="X95" s="1561" t="s">
        <v>557</v>
      </c>
      <c r="Y95" s="1562" t="s">
        <v>558</v>
      </c>
      <c r="Z95" s="1807">
        <v>25093940074</v>
      </c>
      <c r="AA95" s="1247">
        <v>167627519.69431999</v>
      </c>
      <c r="AB95" s="1802">
        <v>35140148</v>
      </c>
      <c r="AC95" s="1802">
        <v>673197</v>
      </c>
      <c r="AD95" s="1808">
        <v>203440864.69431999</v>
      </c>
      <c r="AE95" s="1809">
        <v>44957</v>
      </c>
      <c r="AF95" s="1810">
        <v>4525</v>
      </c>
      <c r="AG95" s="1811">
        <v>0.77749999999999997</v>
      </c>
      <c r="AI95" s="1561" t="s">
        <v>557</v>
      </c>
      <c r="AJ95" s="933" t="s">
        <v>558</v>
      </c>
      <c r="AK95" s="1132">
        <v>203440864.69431999</v>
      </c>
      <c r="AL95" s="1133">
        <v>44957</v>
      </c>
      <c r="AM95" s="1242">
        <v>4525</v>
      </c>
      <c r="AN95" s="1236">
        <v>0.77749999999999997</v>
      </c>
      <c r="AO95" s="1234">
        <v>1.7790999999999999</v>
      </c>
      <c r="AP95" s="1235">
        <v>1.0732999999999999</v>
      </c>
      <c r="AQ95" s="1236">
        <v>1.0255999999999998</v>
      </c>
      <c r="AR95" s="1237" t="s">
        <v>4</v>
      </c>
      <c r="AS95" s="1272" t="s">
        <v>4</v>
      </c>
      <c r="AT95" s="1261" t="s">
        <v>4</v>
      </c>
      <c r="AU95" s="1240">
        <v>0</v>
      </c>
      <c r="AV95" s="1241" t="s">
        <v>4</v>
      </c>
      <c r="AW95" s="1242">
        <v>0</v>
      </c>
      <c r="BB95" s="1561" t="s">
        <v>557</v>
      </c>
      <c r="BC95" s="1562" t="s">
        <v>768</v>
      </c>
      <c r="BD95" s="1149">
        <v>25093940074</v>
      </c>
      <c r="BE95" s="1150">
        <v>637.36699999999996</v>
      </c>
      <c r="BF95" s="1245">
        <v>39371257</v>
      </c>
      <c r="BG95" s="1246">
        <v>1.7790999999999999</v>
      </c>
      <c r="BH95" s="1153"/>
      <c r="BI95" s="1154">
        <v>44957</v>
      </c>
      <c r="BJ95" s="1247">
        <v>70.540000000000006</v>
      </c>
      <c r="BK95" s="1154">
        <v>219660</v>
      </c>
      <c r="BL95" s="1248">
        <v>345</v>
      </c>
      <c r="BN95" s="933" t="s">
        <v>555</v>
      </c>
      <c r="BO95" s="1579" t="s">
        <v>556</v>
      </c>
      <c r="BP95" s="1848">
        <v>1.1570459595959597</v>
      </c>
      <c r="BQ95" s="1848">
        <v>1.4293333333333333</v>
      </c>
      <c r="BR95" s="1848">
        <v>1.4585499999999998</v>
      </c>
      <c r="BS95" s="1160"/>
      <c r="BT95" s="1850">
        <v>2009</v>
      </c>
      <c r="BU95" s="1162">
        <v>1.3986000000000001</v>
      </c>
      <c r="BV95" s="1163"/>
      <c r="BW95" s="2139">
        <v>0.69</v>
      </c>
      <c r="BX95" s="1165">
        <v>0.96499999999999997</v>
      </c>
      <c r="BY95" s="1166">
        <v>1.4446000000000001</v>
      </c>
      <c r="BZ95" s="1585"/>
      <c r="CA95" s="1561" t="s">
        <v>557</v>
      </c>
      <c r="CB95" s="933" t="s">
        <v>768</v>
      </c>
      <c r="CC95" s="1154">
        <v>39903</v>
      </c>
      <c r="CD95" s="1154">
        <v>42200</v>
      </c>
      <c r="CE95" s="1154">
        <v>45350</v>
      </c>
      <c r="CF95" s="1252">
        <v>42484.333333333336</v>
      </c>
      <c r="CG95" s="1253">
        <v>1.0732999999999999</v>
      </c>
      <c r="CH95" s="1171"/>
      <c r="CI95" s="1254">
        <v>-2865.6666666666642</v>
      </c>
      <c r="CJ95" s="1253">
        <v>-6.3200000000000006E-2</v>
      </c>
      <c r="CL95" s="1575" t="s">
        <v>557</v>
      </c>
      <c r="CM95" s="933" t="s">
        <v>768</v>
      </c>
      <c r="CN95" s="1873" t="s">
        <v>4</v>
      </c>
      <c r="CO95" s="1874"/>
      <c r="CP95" s="1875">
        <v>44957</v>
      </c>
      <c r="CQ95" s="1888">
        <v>91922668</v>
      </c>
      <c r="CR95" s="1888">
        <v>0</v>
      </c>
      <c r="CS95" s="1890">
        <v>91922668</v>
      </c>
      <c r="CT95" s="1891">
        <v>2044.68</v>
      </c>
      <c r="CU95" s="1892"/>
      <c r="CV95" s="1893" t="s">
        <v>4</v>
      </c>
      <c r="CW95" s="1894" t="s">
        <v>4</v>
      </c>
      <c r="CX95" s="1882" t="s">
        <v>4</v>
      </c>
      <c r="CY95" s="1883"/>
      <c r="CZ95" s="1884">
        <v>0.74199999999999999</v>
      </c>
      <c r="DA95" s="1895">
        <v>1</v>
      </c>
      <c r="DB95" s="1886"/>
      <c r="DC95" s="1882" t="s">
        <v>4</v>
      </c>
      <c r="DX95" s="2159" t="s">
        <v>420</v>
      </c>
      <c r="DY95" s="2160" t="s">
        <v>72</v>
      </c>
      <c r="DZ95" s="2159" t="s">
        <v>8</v>
      </c>
      <c r="EA95" s="2161" t="s">
        <v>73</v>
      </c>
      <c r="EB95" s="2162">
        <v>656</v>
      </c>
      <c r="EC95" s="2163"/>
      <c r="ED95" s="2164">
        <v>656</v>
      </c>
      <c r="EE95" s="2164"/>
      <c r="EF95" s="2163"/>
      <c r="EG95" s="2165">
        <v>1.1326553516238756E-2</v>
      </c>
      <c r="EH95" s="2163"/>
      <c r="EI95" s="2166">
        <v>0</v>
      </c>
      <c r="EJ95" s="2164"/>
      <c r="EK95" s="2164">
        <v>0</v>
      </c>
      <c r="EL95" s="2169"/>
      <c r="EM95" s="2167"/>
      <c r="EN95" s="2167"/>
      <c r="EO95" s="2168"/>
      <c r="ES95" s="2254" t="s">
        <v>530</v>
      </c>
      <c r="ET95" s="2255" t="s">
        <v>534</v>
      </c>
      <c r="EU95" s="2257">
        <v>17899750</v>
      </c>
    </row>
    <row r="96" spans="1:151" ht="15">
      <c r="A96" s="1220" t="s">
        <v>559</v>
      </c>
      <c r="B96" s="1221" t="s">
        <v>560</v>
      </c>
      <c r="C96" s="1117">
        <v>5928</v>
      </c>
      <c r="D96" s="1118">
        <v>7971</v>
      </c>
      <c r="E96" s="1222"/>
      <c r="F96" s="1222">
        <v>7971</v>
      </c>
      <c r="G96" s="1222"/>
      <c r="H96" s="1223">
        <v>7971</v>
      </c>
      <c r="K96" s="907" t="s">
        <v>559</v>
      </c>
      <c r="L96" s="908" t="s">
        <v>560</v>
      </c>
      <c r="M96" s="886">
        <v>1914975399</v>
      </c>
      <c r="N96" s="887">
        <v>74281581</v>
      </c>
      <c r="O96" s="888">
        <f t="shared" si="4"/>
        <v>1840693818</v>
      </c>
      <c r="P96" s="889">
        <v>2016</v>
      </c>
      <c r="Q96" s="882">
        <v>1.0261307692307693</v>
      </c>
      <c r="R96" s="891">
        <f t="shared" si="5"/>
        <v>1793819924</v>
      </c>
      <c r="S96" s="892">
        <f t="shared" si="6"/>
        <v>74281581</v>
      </c>
      <c r="T96" s="893">
        <v>87563077</v>
      </c>
      <c r="U96" s="893">
        <v>623921498</v>
      </c>
      <c r="V96" s="891">
        <f t="shared" si="7"/>
        <v>2579586080</v>
      </c>
      <c r="X96" s="1561" t="s">
        <v>559</v>
      </c>
      <c r="Y96" s="1562" t="s">
        <v>560</v>
      </c>
      <c r="Z96" s="1807">
        <v>2579586080</v>
      </c>
      <c r="AA96" s="1247">
        <v>17231635.014400002</v>
      </c>
      <c r="AB96" s="1802">
        <v>7977729</v>
      </c>
      <c r="AC96" s="1802">
        <v>208178</v>
      </c>
      <c r="AD96" s="1808">
        <v>25417542.014400002</v>
      </c>
      <c r="AE96" s="1809">
        <v>7971</v>
      </c>
      <c r="AF96" s="1810">
        <v>3189</v>
      </c>
      <c r="AG96" s="1811">
        <v>0.54790000000000005</v>
      </c>
      <c r="AI96" s="1561" t="s">
        <v>559</v>
      </c>
      <c r="AJ96" s="933" t="s">
        <v>560</v>
      </c>
      <c r="AK96" s="1132">
        <v>25417542.014400002</v>
      </c>
      <c r="AL96" s="1133">
        <v>7971</v>
      </c>
      <c r="AM96" s="1242">
        <v>3189</v>
      </c>
      <c r="AN96" s="1236">
        <v>0.54790000000000005</v>
      </c>
      <c r="AO96" s="1234">
        <v>0.45979999999999999</v>
      </c>
      <c r="AP96" s="1235">
        <v>0.78200000000000003</v>
      </c>
      <c r="AQ96" s="1236">
        <v>0.65620000000000012</v>
      </c>
      <c r="AR96" s="1237">
        <v>0.65620000000000012</v>
      </c>
      <c r="AS96" s="1272">
        <v>1200.07</v>
      </c>
      <c r="AT96" s="1261">
        <v>628.75</v>
      </c>
      <c r="AU96" s="1240">
        <v>5011766</v>
      </c>
      <c r="AV96" s="1241">
        <v>1</v>
      </c>
      <c r="AW96" s="1242">
        <v>5011766</v>
      </c>
      <c r="BB96" s="1561" t="s">
        <v>559</v>
      </c>
      <c r="BC96" s="1562" t="s">
        <v>769</v>
      </c>
      <c r="BD96" s="1149">
        <v>2579586080</v>
      </c>
      <c r="BE96" s="1150">
        <v>253.51599999999999</v>
      </c>
      <c r="BF96" s="1245">
        <v>10175240</v>
      </c>
      <c r="BG96" s="1246">
        <v>0.45979999999999999</v>
      </c>
      <c r="BH96" s="1153"/>
      <c r="BI96" s="1154">
        <v>7971</v>
      </c>
      <c r="BJ96" s="1247">
        <v>31.44</v>
      </c>
      <c r="BK96" s="1154">
        <v>44970</v>
      </c>
      <c r="BL96" s="1248">
        <v>177</v>
      </c>
      <c r="BN96" s="933" t="s">
        <v>557</v>
      </c>
      <c r="BO96" s="1579" t="s">
        <v>558</v>
      </c>
      <c r="BP96" s="1848">
        <v>1.1097382904638886</v>
      </c>
      <c r="BQ96" s="1848">
        <v>0.99714285714285711</v>
      </c>
      <c r="BR96" s="1853">
        <v>0.95332284374799303</v>
      </c>
      <c r="BS96" s="1160"/>
      <c r="BT96" s="1850">
        <v>2015</v>
      </c>
      <c r="BU96" s="1162">
        <v>0.96789999999999998</v>
      </c>
      <c r="BV96" s="1163"/>
      <c r="BW96" s="2139">
        <v>0.76649999999999996</v>
      </c>
      <c r="BX96" s="1165">
        <v>0.74199999999999999</v>
      </c>
      <c r="BY96" s="1166">
        <v>1.1108</v>
      </c>
      <c r="BZ96" s="1585"/>
      <c r="CA96" s="1561" t="s">
        <v>559</v>
      </c>
      <c r="CB96" s="933" t="s">
        <v>769</v>
      </c>
      <c r="CC96" s="1154">
        <v>29845</v>
      </c>
      <c r="CD96" s="1154">
        <v>30998</v>
      </c>
      <c r="CE96" s="1154">
        <v>32013</v>
      </c>
      <c r="CF96" s="1252">
        <v>30952</v>
      </c>
      <c r="CG96" s="1253">
        <v>0.78200000000000003</v>
      </c>
      <c r="CH96" s="1171"/>
      <c r="CI96" s="1254">
        <v>-1061</v>
      </c>
      <c r="CJ96" s="1253">
        <v>-3.3099999999999997E-2</v>
      </c>
      <c r="CL96" s="1575" t="s">
        <v>559</v>
      </c>
      <c r="CM96" s="933" t="s">
        <v>769</v>
      </c>
      <c r="CN96" s="1873">
        <v>0.65620000000000012</v>
      </c>
      <c r="CO96" s="1874"/>
      <c r="CP96" s="1875">
        <v>7971</v>
      </c>
      <c r="CQ96" s="1888">
        <v>8232440</v>
      </c>
      <c r="CR96" s="1888">
        <v>0</v>
      </c>
      <c r="CS96" s="1890">
        <v>8232440</v>
      </c>
      <c r="CT96" s="1891">
        <v>1032.8</v>
      </c>
      <c r="CU96" s="1892"/>
      <c r="CV96" s="1893">
        <v>1200.07</v>
      </c>
      <c r="CW96" s="1894">
        <v>628.75</v>
      </c>
      <c r="CX96" s="1882">
        <v>0.86099999999999999</v>
      </c>
      <c r="CY96" s="1883"/>
      <c r="CZ96" s="1884">
        <v>0.91300000000000003</v>
      </c>
      <c r="DA96" s="1895">
        <v>1</v>
      </c>
      <c r="DB96" s="1886"/>
      <c r="DC96" s="1882">
        <v>1</v>
      </c>
      <c r="DX96" s="2159" t="s">
        <v>420</v>
      </c>
      <c r="DY96" s="2160" t="s">
        <v>76</v>
      </c>
      <c r="DZ96" s="2159" t="s">
        <v>8</v>
      </c>
      <c r="EA96" s="2161" t="s">
        <v>77</v>
      </c>
      <c r="EB96" s="2162">
        <v>515</v>
      </c>
      <c r="EC96" s="2163"/>
      <c r="ED96" s="2164">
        <v>515</v>
      </c>
      <c r="EE96" s="2164"/>
      <c r="EF96" s="2163"/>
      <c r="EG96" s="2165">
        <v>8.8920351537545104E-3</v>
      </c>
      <c r="EH96" s="2163"/>
      <c r="EI96" s="2166">
        <v>0</v>
      </c>
      <c r="EJ96" s="2164"/>
      <c r="EK96" s="2164">
        <v>0</v>
      </c>
      <c r="EL96" s="2169"/>
      <c r="EM96" s="2167"/>
      <c r="EN96" s="2167"/>
      <c r="EO96" s="2168"/>
      <c r="ES96" s="2254" t="s">
        <v>535</v>
      </c>
      <c r="ET96" s="2255" t="s">
        <v>536</v>
      </c>
      <c r="EU96" s="2257">
        <v>4571365</v>
      </c>
    </row>
    <row r="97" spans="1:151" ht="15">
      <c r="A97" s="1220" t="s">
        <v>561</v>
      </c>
      <c r="B97" s="1221" t="s">
        <v>636</v>
      </c>
      <c r="C97" s="1117">
        <v>162618</v>
      </c>
      <c r="D97" s="1118">
        <v>177167</v>
      </c>
      <c r="E97" s="1222"/>
      <c r="F97" s="1222">
        <v>177167</v>
      </c>
      <c r="G97" s="1222"/>
      <c r="H97" s="1223">
        <v>177167</v>
      </c>
      <c r="K97" s="907" t="s">
        <v>561</v>
      </c>
      <c r="L97" s="908" t="s">
        <v>636</v>
      </c>
      <c r="M97" s="886">
        <v>120471086726</v>
      </c>
      <c r="N97" s="887">
        <v>98893863</v>
      </c>
      <c r="O97" s="888">
        <f t="shared" si="4"/>
        <v>120372192863</v>
      </c>
      <c r="P97" s="889">
        <v>2016</v>
      </c>
      <c r="Q97" s="882">
        <v>0.99572390165887925</v>
      </c>
      <c r="R97" s="891">
        <f t="shared" si="5"/>
        <v>120889126657</v>
      </c>
      <c r="S97" s="892">
        <f t="shared" si="6"/>
        <v>98893863</v>
      </c>
      <c r="T97" s="893">
        <v>3373712185</v>
      </c>
      <c r="U97" s="893">
        <v>17088662057</v>
      </c>
      <c r="V97" s="891">
        <f t="shared" si="7"/>
        <v>141450394762</v>
      </c>
      <c r="X97" s="1561" t="s">
        <v>561</v>
      </c>
      <c r="Y97" s="1562" t="s">
        <v>636</v>
      </c>
      <c r="Z97" s="1807">
        <v>141450394762</v>
      </c>
      <c r="AA97" s="1247">
        <v>944888637.01015997</v>
      </c>
      <c r="AB97" s="1802">
        <v>147738611</v>
      </c>
      <c r="AC97" s="1802">
        <v>3519816</v>
      </c>
      <c r="AD97" s="1808">
        <v>1096147064.01016</v>
      </c>
      <c r="AE97" s="1809">
        <v>177167</v>
      </c>
      <c r="AF97" s="1810">
        <v>6187</v>
      </c>
      <c r="AG97" s="1811">
        <v>1.0630999999999999</v>
      </c>
      <c r="AI97" s="1561" t="s">
        <v>561</v>
      </c>
      <c r="AJ97" s="933" t="s">
        <v>636</v>
      </c>
      <c r="AK97" s="1132">
        <v>1096147064.01016</v>
      </c>
      <c r="AL97" s="1133">
        <v>177167</v>
      </c>
      <c r="AM97" s="1242">
        <v>6187</v>
      </c>
      <c r="AN97" s="1236">
        <v>1.0630999999999999</v>
      </c>
      <c r="AO97" s="1234">
        <v>7.6833</v>
      </c>
      <c r="AP97" s="1235">
        <v>1.2823</v>
      </c>
      <c r="AQ97" s="1236">
        <v>1.8347</v>
      </c>
      <c r="AR97" s="1237" t="s">
        <v>4</v>
      </c>
      <c r="AS97" s="1272" t="s">
        <v>4</v>
      </c>
      <c r="AT97" s="1261" t="s">
        <v>4</v>
      </c>
      <c r="AU97" s="1240">
        <v>0</v>
      </c>
      <c r="AV97" s="1241" t="s">
        <v>4</v>
      </c>
      <c r="AW97" s="1242">
        <v>0</v>
      </c>
      <c r="BB97" s="1561" t="s">
        <v>561</v>
      </c>
      <c r="BC97" s="1562" t="s">
        <v>770</v>
      </c>
      <c r="BD97" s="1149">
        <v>141450394762</v>
      </c>
      <c r="BE97" s="1150">
        <v>831.92399999999998</v>
      </c>
      <c r="BF97" s="1245">
        <v>170028025</v>
      </c>
      <c r="BG97" s="1246">
        <v>7.6833</v>
      </c>
      <c r="BH97" s="1153"/>
      <c r="BI97" s="1154">
        <v>177167</v>
      </c>
      <c r="BJ97" s="1247">
        <v>212.96</v>
      </c>
      <c r="BK97" s="1154">
        <v>1006053</v>
      </c>
      <c r="BL97" s="1248">
        <v>1209</v>
      </c>
      <c r="BN97" s="933" t="s">
        <v>559</v>
      </c>
      <c r="BO97" s="1579" t="s">
        <v>560</v>
      </c>
      <c r="BP97" s="1848">
        <v>1.2281324786324785</v>
      </c>
      <c r="BQ97" s="1848">
        <v>1.2</v>
      </c>
      <c r="BR97" s="1848">
        <v>1.0261307692307693</v>
      </c>
      <c r="BS97" s="1160"/>
      <c r="BT97" s="1850">
        <v>2016</v>
      </c>
      <c r="BU97" s="1162">
        <v>1.0261307692307693</v>
      </c>
      <c r="BV97" s="1163"/>
      <c r="BW97" s="2139">
        <v>0.89</v>
      </c>
      <c r="BX97" s="1165">
        <v>0.91300000000000003</v>
      </c>
      <c r="BY97" s="1166">
        <v>1.3668</v>
      </c>
      <c r="BZ97" s="1585"/>
      <c r="CA97" s="1561" t="s">
        <v>561</v>
      </c>
      <c r="CB97" s="933" t="s">
        <v>770</v>
      </c>
      <c r="CC97" s="1154">
        <v>48324</v>
      </c>
      <c r="CD97" s="1154">
        <v>50656</v>
      </c>
      <c r="CE97" s="1154">
        <v>53288</v>
      </c>
      <c r="CF97" s="1252">
        <v>50756</v>
      </c>
      <c r="CG97" s="1253">
        <v>1.2823</v>
      </c>
      <c r="CH97" s="1171"/>
      <c r="CI97" s="1254">
        <v>-2532</v>
      </c>
      <c r="CJ97" s="1253">
        <v>-4.7500000000000001E-2</v>
      </c>
      <c r="CL97" s="1575" t="s">
        <v>561</v>
      </c>
      <c r="CM97" s="933" t="s">
        <v>770</v>
      </c>
      <c r="CN97" s="1873" t="s">
        <v>4</v>
      </c>
      <c r="CO97" s="1874"/>
      <c r="CP97" s="1875">
        <v>177167</v>
      </c>
      <c r="CQ97" s="1888">
        <v>383970976</v>
      </c>
      <c r="CR97" s="1888">
        <v>0</v>
      </c>
      <c r="CS97" s="1890">
        <v>383970976</v>
      </c>
      <c r="CT97" s="1891">
        <v>2167.2800000000002</v>
      </c>
      <c r="CU97" s="1892"/>
      <c r="CV97" s="1893" t="s">
        <v>4</v>
      </c>
      <c r="CW97" s="1894" t="s">
        <v>4</v>
      </c>
      <c r="CX97" s="1882" t="s">
        <v>4</v>
      </c>
      <c r="CY97" s="1883"/>
      <c r="CZ97" s="1884">
        <v>0.59799999999999998</v>
      </c>
      <c r="DA97" s="1895" t="s">
        <v>4</v>
      </c>
      <c r="DB97" s="1886"/>
      <c r="DC97" s="1882" t="s">
        <v>4</v>
      </c>
      <c r="DX97" s="2159" t="s">
        <v>420</v>
      </c>
      <c r="DY97" s="2160" t="s">
        <v>78</v>
      </c>
      <c r="DZ97" s="2159" t="s">
        <v>8</v>
      </c>
      <c r="EA97" s="2161" t="s">
        <v>79</v>
      </c>
      <c r="EB97" s="2162">
        <v>866</v>
      </c>
      <c r="EC97" s="2163"/>
      <c r="ED97" s="2164">
        <v>866</v>
      </c>
      <c r="EE97" s="2193"/>
      <c r="EF97" s="2163"/>
      <c r="EG97" s="2165">
        <v>1.4952431928449333E-2</v>
      </c>
      <c r="EH97" s="2163"/>
      <c r="EI97" s="2166">
        <v>0</v>
      </c>
      <c r="EJ97" s="2164"/>
      <c r="EK97" s="2164">
        <v>0</v>
      </c>
      <c r="EL97" s="2169"/>
      <c r="EM97" s="2167"/>
      <c r="EN97" s="2167"/>
      <c r="EO97" s="2168"/>
      <c r="ES97" s="2254" t="s">
        <v>537</v>
      </c>
      <c r="ET97" s="2255" t="s">
        <v>205</v>
      </c>
      <c r="EU97" s="2257">
        <v>4735029</v>
      </c>
    </row>
    <row r="98" spans="1:151" ht="15">
      <c r="A98" s="1220" t="s">
        <v>637</v>
      </c>
      <c r="B98" s="1221" t="s">
        <v>638</v>
      </c>
      <c r="C98" s="1117">
        <v>2039</v>
      </c>
      <c r="D98" s="1118">
        <v>2184</v>
      </c>
      <c r="E98" s="1222"/>
      <c r="F98" s="1222">
        <v>2184</v>
      </c>
      <c r="G98" s="1222"/>
      <c r="H98" s="1223">
        <v>2184</v>
      </c>
      <c r="K98" s="907" t="s">
        <v>637</v>
      </c>
      <c r="L98" s="908" t="s">
        <v>638</v>
      </c>
      <c r="M98" s="886">
        <v>2394746754</v>
      </c>
      <c r="N98" s="887">
        <v>60868143</v>
      </c>
      <c r="O98" s="888">
        <f t="shared" si="4"/>
        <v>2333878611</v>
      </c>
      <c r="P98" s="889">
        <v>2009</v>
      </c>
      <c r="Q98" s="882">
        <v>1.1929000000000001</v>
      </c>
      <c r="R98" s="891">
        <f t="shared" si="5"/>
        <v>1956474651</v>
      </c>
      <c r="S98" s="892">
        <f t="shared" si="6"/>
        <v>60868143</v>
      </c>
      <c r="T98" s="893">
        <v>62659546</v>
      </c>
      <c r="U98" s="893">
        <v>234680274</v>
      </c>
      <c r="V98" s="891">
        <f t="shared" si="7"/>
        <v>2314682614</v>
      </c>
      <c r="X98" s="1561" t="s">
        <v>637</v>
      </c>
      <c r="Y98" s="1562" t="s">
        <v>638</v>
      </c>
      <c r="Z98" s="1807">
        <v>2314682614</v>
      </c>
      <c r="AA98" s="1247">
        <v>15462079.86152</v>
      </c>
      <c r="AB98" s="1802">
        <v>2384437</v>
      </c>
      <c r="AC98" s="1802">
        <v>80153</v>
      </c>
      <c r="AD98" s="1808">
        <v>17926669.86152</v>
      </c>
      <c r="AE98" s="1809">
        <v>2184</v>
      </c>
      <c r="AF98" s="1810">
        <v>8208</v>
      </c>
      <c r="AG98" s="1811">
        <v>1.4103000000000001</v>
      </c>
      <c r="AI98" s="1561" t="s">
        <v>637</v>
      </c>
      <c r="AJ98" s="933" t="s">
        <v>638</v>
      </c>
      <c r="AK98" s="1132">
        <v>17926669.86152</v>
      </c>
      <c r="AL98" s="1133">
        <v>2184</v>
      </c>
      <c r="AM98" s="1242">
        <v>8208</v>
      </c>
      <c r="AN98" s="1236">
        <v>1.4103000000000001</v>
      </c>
      <c r="AO98" s="1234">
        <v>0.24399999999999999</v>
      </c>
      <c r="AP98" s="1235">
        <v>0.68930000000000002</v>
      </c>
      <c r="AQ98" s="1236">
        <v>0.93320000000000003</v>
      </c>
      <c r="AR98" s="1237">
        <v>0.93320000000000003</v>
      </c>
      <c r="AS98" s="1272">
        <v>1706.65</v>
      </c>
      <c r="AT98" s="1261">
        <v>122.16999999999985</v>
      </c>
      <c r="AU98" s="1240">
        <v>266819</v>
      </c>
      <c r="AV98" s="1241">
        <v>1</v>
      </c>
      <c r="AW98" s="1242">
        <v>266819</v>
      </c>
      <c r="BB98" s="1561" t="s">
        <v>637</v>
      </c>
      <c r="BC98" s="1562" t="s">
        <v>771</v>
      </c>
      <c r="BD98" s="1149">
        <v>2314682614</v>
      </c>
      <c r="BE98" s="1150">
        <v>428.702</v>
      </c>
      <c r="BF98" s="1245">
        <v>5399281</v>
      </c>
      <c r="BG98" s="1246">
        <v>0.24399999999999999</v>
      </c>
      <c r="BH98" s="1153"/>
      <c r="BI98" s="1154">
        <v>2184</v>
      </c>
      <c r="BJ98" s="1247">
        <v>5.09</v>
      </c>
      <c r="BK98" s="1154">
        <v>20521</v>
      </c>
      <c r="BL98" s="1248">
        <v>48</v>
      </c>
      <c r="BN98" s="933" t="s">
        <v>561</v>
      </c>
      <c r="BO98" s="1579" t="s">
        <v>636</v>
      </c>
      <c r="BP98" s="1848">
        <v>1.054915412692806</v>
      </c>
      <c r="BQ98" s="1848">
        <v>1.0044148968678379</v>
      </c>
      <c r="BR98" s="1848">
        <v>0.99572390165887925</v>
      </c>
      <c r="BS98" s="1160"/>
      <c r="BT98" s="1850">
        <v>2016</v>
      </c>
      <c r="BU98" s="1162">
        <v>0.99572390165887925</v>
      </c>
      <c r="BV98" s="1163"/>
      <c r="BW98" s="2139">
        <v>0.60050000000000003</v>
      </c>
      <c r="BX98" s="1165">
        <v>0.59799999999999998</v>
      </c>
      <c r="BY98" s="1166">
        <v>0.8952</v>
      </c>
      <c r="BZ98" s="1585"/>
      <c r="CA98" s="1561" t="s">
        <v>637</v>
      </c>
      <c r="CB98" s="933" t="s">
        <v>771</v>
      </c>
      <c r="CC98" s="1154">
        <v>25810</v>
      </c>
      <c r="CD98" s="1154">
        <v>27777</v>
      </c>
      <c r="CE98" s="1154">
        <v>28261</v>
      </c>
      <c r="CF98" s="1252">
        <v>27282.666666666668</v>
      </c>
      <c r="CG98" s="1253">
        <v>0.68930000000000002</v>
      </c>
      <c r="CH98" s="1171"/>
      <c r="CI98" s="1254">
        <v>-978.33333333333212</v>
      </c>
      <c r="CJ98" s="1253">
        <v>-3.4599999999999999E-2</v>
      </c>
      <c r="CL98" s="1575" t="s">
        <v>637</v>
      </c>
      <c r="CM98" s="933" t="s">
        <v>771</v>
      </c>
      <c r="CN98" s="1873">
        <v>0.93320000000000003</v>
      </c>
      <c r="CO98" s="1874"/>
      <c r="CP98" s="1875">
        <v>2184</v>
      </c>
      <c r="CQ98" s="1888">
        <v>4945463</v>
      </c>
      <c r="CR98" s="1888">
        <v>0</v>
      </c>
      <c r="CS98" s="1890">
        <v>4945463</v>
      </c>
      <c r="CT98" s="1891">
        <v>2264.41</v>
      </c>
      <c r="CU98" s="1892"/>
      <c r="CV98" s="1893">
        <v>1706.65</v>
      </c>
      <c r="CW98" s="1894">
        <v>122.16999999999985</v>
      </c>
      <c r="CX98" s="1882">
        <v>1</v>
      </c>
      <c r="CY98" s="1883"/>
      <c r="CZ98" s="1884">
        <v>0.84699999999999998</v>
      </c>
      <c r="DA98" s="1895">
        <v>1</v>
      </c>
      <c r="DB98" s="1886"/>
      <c r="DC98" s="1882">
        <v>1</v>
      </c>
      <c r="DX98" s="2159">
        <v>340</v>
      </c>
      <c r="DY98" s="2160" t="s">
        <v>677</v>
      </c>
      <c r="DZ98" s="2159" t="s">
        <v>8</v>
      </c>
      <c r="EA98" s="2161" t="s">
        <v>280</v>
      </c>
      <c r="EB98" s="2162">
        <v>550</v>
      </c>
      <c r="EC98" s="2163"/>
      <c r="ED98" s="2164">
        <v>550</v>
      </c>
      <c r="EE98" s="2164"/>
      <c r="EF98" s="2163"/>
      <c r="EG98" s="2165">
        <v>9.4963482224562738E-3</v>
      </c>
      <c r="EH98" s="2163"/>
      <c r="EI98" s="2166">
        <v>0</v>
      </c>
      <c r="EJ98" s="2164"/>
      <c r="EK98" s="2164">
        <v>0</v>
      </c>
      <c r="EL98" s="2169"/>
      <c r="EM98" s="2167"/>
      <c r="EN98" s="2167"/>
      <c r="EO98" s="2168"/>
      <c r="ES98" s="2254" t="s">
        <v>539</v>
      </c>
      <c r="ET98" s="2255" t="s">
        <v>540</v>
      </c>
      <c r="EU98" s="2257">
        <v>3440054</v>
      </c>
    </row>
    <row r="99" spans="1:151" ht="15">
      <c r="A99" s="1220" t="s">
        <v>639</v>
      </c>
      <c r="B99" s="1221" t="s">
        <v>640</v>
      </c>
      <c r="C99" s="1117">
        <v>1485</v>
      </c>
      <c r="D99" s="1118">
        <v>1485</v>
      </c>
      <c r="E99" s="1222"/>
      <c r="F99" s="1222">
        <v>1485</v>
      </c>
      <c r="G99" s="1222"/>
      <c r="H99" s="1223">
        <v>1485</v>
      </c>
      <c r="K99" s="907" t="s">
        <v>639</v>
      </c>
      <c r="L99" s="908" t="s">
        <v>640</v>
      </c>
      <c r="M99" s="886">
        <v>696883800</v>
      </c>
      <c r="N99" s="887">
        <v>112723890</v>
      </c>
      <c r="O99" s="888">
        <f t="shared" si="4"/>
        <v>584159910</v>
      </c>
      <c r="P99" s="889">
        <v>2013</v>
      </c>
      <c r="Q99" s="882">
        <v>1.0134000000000001</v>
      </c>
      <c r="R99" s="891">
        <f t="shared" si="5"/>
        <v>576435672</v>
      </c>
      <c r="S99" s="892">
        <f t="shared" si="6"/>
        <v>112723890</v>
      </c>
      <c r="T99" s="893">
        <v>60537776</v>
      </c>
      <c r="U99" s="893">
        <v>165907716</v>
      </c>
      <c r="V99" s="891">
        <f t="shared" si="7"/>
        <v>915605054</v>
      </c>
      <c r="X99" s="1561" t="s">
        <v>639</v>
      </c>
      <c r="Y99" s="1562" t="s">
        <v>640</v>
      </c>
      <c r="Z99" s="1807">
        <v>915605054</v>
      </c>
      <c r="AA99" s="1247">
        <v>6116241.7607200006</v>
      </c>
      <c r="AB99" s="1802">
        <v>1857877</v>
      </c>
      <c r="AC99" s="1802">
        <v>68391</v>
      </c>
      <c r="AD99" s="1808">
        <v>8042509.7607200006</v>
      </c>
      <c r="AE99" s="1809">
        <v>1485</v>
      </c>
      <c r="AF99" s="1810">
        <v>5416</v>
      </c>
      <c r="AG99" s="1811">
        <v>0.93059999999999998</v>
      </c>
      <c r="AI99" s="1561" t="s">
        <v>639</v>
      </c>
      <c r="AJ99" s="933" t="s">
        <v>640</v>
      </c>
      <c r="AK99" s="1132">
        <v>8042509.7607200006</v>
      </c>
      <c r="AL99" s="1133">
        <v>1485</v>
      </c>
      <c r="AM99" s="1242">
        <v>5416</v>
      </c>
      <c r="AN99" s="1236">
        <v>0.93059999999999998</v>
      </c>
      <c r="AO99" s="1234">
        <v>0.1187</v>
      </c>
      <c r="AP99" s="1235">
        <v>0.81120000000000003</v>
      </c>
      <c r="AQ99" s="1236">
        <v>0.78970000000000007</v>
      </c>
      <c r="AR99" s="1237">
        <v>0.78970000000000007</v>
      </c>
      <c r="AS99" s="1272">
        <v>1444.22</v>
      </c>
      <c r="AT99" s="1261">
        <v>384.59999999999991</v>
      </c>
      <c r="AU99" s="1240">
        <v>571131</v>
      </c>
      <c r="AV99" s="1241">
        <v>1</v>
      </c>
      <c r="AW99" s="1242">
        <v>571131</v>
      </c>
      <c r="BB99" s="1561" t="s">
        <v>639</v>
      </c>
      <c r="BC99" s="1562" t="s">
        <v>772</v>
      </c>
      <c r="BD99" s="1149">
        <v>915605054</v>
      </c>
      <c r="BE99" s="1150">
        <v>348.464</v>
      </c>
      <c r="BF99" s="1245">
        <v>2627546</v>
      </c>
      <c r="BG99" s="1246">
        <v>0.1187</v>
      </c>
      <c r="BH99" s="1153"/>
      <c r="BI99" s="1154">
        <v>1485</v>
      </c>
      <c r="BJ99" s="1247">
        <v>4.26</v>
      </c>
      <c r="BK99" s="1154">
        <v>12565</v>
      </c>
      <c r="BL99" s="1248">
        <v>36</v>
      </c>
      <c r="BN99" s="933" t="s">
        <v>637</v>
      </c>
      <c r="BO99" s="1579" t="s">
        <v>638</v>
      </c>
      <c r="BP99" s="1848">
        <v>1.1832500444275196</v>
      </c>
      <c r="BQ99" s="1848">
        <v>1.1371066666666667</v>
      </c>
      <c r="BR99" s="1848">
        <v>1.2332535778985507</v>
      </c>
      <c r="BS99" s="1160"/>
      <c r="BT99" s="1850">
        <v>2009</v>
      </c>
      <c r="BU99" s="1162">
        <v>1.1929000000000001</v>
      </c>
      <c r="BV99" s="1163"/>
      <c r="BW99" s="2139">
        <v>0.71</v>
      </c>
      <c r="BX99" s="1165">
        <v>0.84699999999999998</v>
      </c>
      <c r="BY99" s="1166">
        <v>1.268</v>
      </c>
      <c r="BZ99" s="1585"/>
      <c r="CA99" s="1561" t="s">
        <v>639</v>
      </c>
      <c r="CB99" s="933" t="s">
        <v>772</v>
      </c>
      <c r="CC99" s="1154">
        <v>31663</v>
      </c>
      <c r="CD99" s="1154">
        <v>31821</v>
      </c>
      <c r="CE99" s="1154">
        <v>32851</v>
      </c>
      <c r="CF99" s="1252">
        <v>32111.666666666668</v>
      </c>
      <c r="CG99" s="1253">
        <v>0.81120000000000003</v>
      </c>
      <c r="CH99" s="1171"/>
      <c r="CI99" s="1254">
        <v>-739.33333333333212</v>
      </c>
      <c r="CJ99" s="1253">
        <v>-2.2499999999999999E-2</v>
      </c>
      <c r="CL99" s="1575" t="s">
        <v>639</v>
      </c>
      <c r="CM99" s="933" t="s">
        <v>772</v>
      </c>
      <c r="CN99" s="1873">
        <v>0.78970000000000007</v>
      </c>
      <c r="CO99" s="1874"/>
      <c r="CP99" s="1875">
        <v>1485</v>
      </c>
      <c r="CQ99" s="1888">
        <v>1603000</v>
      </c>
      <c r="CR99" s="1888">
        <v>0</v>
      </c>
      <c r="CS99" s="1890">
        <v>1603000</v>
      </c>
      <c r="CT99" s="1891">
        <v>1079.46</v>
      </c>
      <c r="CU99" s="1892"/>
      <c r="CV99" s="1893">
        <v>1444.22</v>
      </c>
      <c r="CW99" s="1894">
        <v>384.59999999999991</v>
      </c>
      <c r="CX99" s="1882">
        <v>0.747</v>
      </c>
      <c r="CY99" s="1883"/>
      <c r="CZ99" s="1884">
        <v>0.82099999999999995</v>
      </c>
      <c r="DA99" s="1895">
        <v>1</v>
      </c>
      <c r="DB99" s="1886"/>
      <c r="DC99" s="1882">
        <v>1</v>
      </c>
      <c r="DX99" s="2190" t="s">
        <v>420</v>
      </c>
      <c r="DY99" s="2171" t="s">
        <v>1110</v>
      </c>
      <c r="DZ99" s="2170" t="s">
        <v>8</v>
      </c>
      <c r="EA99" s="2172" t="s">
        <v>1111</v>
      </c>
      <c r="EB99" s="2162">
        <v>850</v>
      </c>
      <c r="EC99" s="2173"/>
      <c r="ED99" s="2174">
        <v>850</v>
      </c>
      <c r="EE99" s="2174">
        <v>57917</v>
      </c>
      <c r="EF99" s="2173"/>
      <c r="EG99" s="2175">
        <v>1.4676174525614242E-2</v>
      </c>
      <c r="EH99" s="2173"/>
      <c r="EI99" s="2166">
        <v>0</v>
      </c>
      <c r="EJ99" s="2174"/>
      <c r="EK99" s="2174">
        <v>0</v>
      </c>
      <c r="EL99" s="2176"/>
      <c r="EM99" s="2177"/>
      <c r="EN99" s="2177"/>
      <c r="EO99" s="2178"/>
      <c r="ES99" s="2254" t="s">
        <v>541</v>
      </c>
      <c r="ET99" s="2255" t="s">
        <v>542</v>
      </c>
      <c r="EU99" s="2257">
        <v>4441152</v>
      </c>
    </row>
    <row r="100" spans="1:151" ht="15">
      <c r="A100" s="1220" t="s">
        <v>641</v>
      </c>
      <c r="B100" s="1221" t="s">
        <v>642</v>
      </c>
      <c r="C100" s="1117">
        <v>4690</v>
      </c>
      <c r="D100" s="1118">
        <v>4885</v>
      </c>
      <c r="E100" s="1222"/>
      <c r="F100" s="1222">
        <v>4885</v>
      </c>
      <c r="G100" s="1222"/>
      <c r="H100" s="1223">
        <v>4885</v>
      </c>
      <c r="K100" s="907" t="s">
        <v>641</v>
      </c>
      <c r="L100" s="908" t="s">
        <v>642</v>
      </c>
      <c r="M100" s="886">
        <v>8276495638</v>
      </c>
      <c r="N100" s="887">
        <v>121148268</v>
      </c>
      <c r="O100" s="888">
        <f t="shared" si="4"/>
        <v>8155347370</v>
      </c>
      <c r="P100" s="889">
        <v>2014</v>
      </c>
      <c r="Q100" s="882">
        <v>0.99399999999999999</v>
      </c>
      <c r="R100" s="891">
        <f t="shared" si="5"/>
        <v>8204574819</v>
      </c>
      <c r="S100" s="892">
        <f t="shared" si="6"/>
        <v>121148268</v>
      </c>
      <c r="T100" s="893">
        <v>97718780</v>
      </c>
      <c r="U100" s="893">
        <v>565306759</v>
      </c>
      <c r="V100" s="891">
        <f t="shared" si="7"/>
        <v>8988748626</v>
      </c>
      <c r="X100" s="1561" t="s">
        <v>641</v>
      </c>
      <c r="Y100" s="1562" t="s">
        <v>642</v>
      </c>
      <c r="Z100" s="1807">
        <v>8988748626</v>
      </c>
      <c r="AA100" s="1247">
        <v>60044840.821680002</v>
      </c>
      <c r="AB100" s="1802">
        <v>10990762</v>
      </c>
      <c r="AC100" s="1802">
        <v>333116</v>
      </c>
      <c r="AD100" s="1808">
        <v>71368718.821680009</v>
      </c>
      <c r="AE100" s="1809">
        <v>4885</v>
      </c>
      <c r="AF100" s="1810">
        <v>14610</v>
      </c>
      <c r="AG100" s="1811">
        <v>2.5103</v>
      </c>
      <c r="AI100" s="1561" t="s">
        <v>641</v>
      </c>
      <c r="AJ100" s="933" t="s">
        <v>642</v>
      </c>
      <c r="AK100" s="1132">
        <v>71368718.821680009</v>
      </c>
      <c r="AL100" s="1133">
        <v>4885</v>
      </c>
      <c r="AM100" s="1242">
        <v>14610</v>
      </c>
      <c r="AN100" s="1236">
        <v>2.5103</v>
      </c>
      <c r="AO100" s="1234">
        <v>1.2998000000000001</v>
      </c>
      <c r="AP100" s="1235">
        <v>0.81020000000000003</v>
      </c>
      <c r="AQ100" s="1236">
        <v>1.5392000000000001</v>
      </c>
      <c r="AR100" s="1237" t="s">
        <v>4</v>
      </c>
      <c r="AS100" s="1272" t="s">
        <v>4</v>
      </c>
      <c r="AT100" s="1261" t="s">
        <v>4</v>
      </c>
      <c r="AU100" s="1240">
        <v>0</v>
      </c>
      <c r="AV100" s="1241" t="s">
        <v>4</v>
      </c>
      <c r="AW100" s="1242">
        <v>0</v>
      </c>
      <c r="BB100" s="1561" t="s">
        <v>641</v>
      </c>
      <c r="BC100" s="1562" t="s">
        <v>773</v>
      </c>
      <c r="BD100" s="1149">
        <v>8988748626</v>
      </c>
      <c r="BE100" s="1150">
        <v>312.50900000000001</v>
      </c>
      <c r="BF100" s="1245">
        <v>28763167</v>
      </c>
      <c r="BG100" s="1246">
        <v>1.2998000000000001</v>
      </c>
      <c r="BH100" s="1153"/>
      <c r="BI100" s="1154">
        <v>4885</v>
      </c>
      <c r="BJ100" s="1247">
        <v>15.63</v>
      </c>
      <c r="BK100" s="1154">
        <v>53725</v>
      </c>
      <c r="BL100" s="1248">
        <v>172</v>
      </c>
      <c r="BN100" s="933" t="s">
        <v>639</v>
      </c>
      <c r="BO100" s="1579" t="s">
        <v>640</v>
      </c>
      <c r="BP100" s="1853">
        <v>1.0349999999999999</v>
      </c>
      <c r="BQ100" s="1848">
        <v>1</v>
      </c>
      <c r="BR100" s="1848">
        <v>1.015068493150685</v>
      </c>
      <c r="BS100" s="1160"/>
      <c r="BT100" s="1850">
        <v>2013</v>
      </c>
      <c r="BU100" s="1162">
        <v>1.0134000000000001</v>
      </c>
      <c r="BV100" s="1163"/>
      <c r="BW100" s="2139">
        <v>0.81</v>
      </c>
      <c r="BX100" s="1165">
        <v>0.82099999999999995</v>
      </c>
      <c r="BY100" s="1166">
        <v>1.2290000000000001</v>
      </c>
      <c r="BZ100" s="1585"/>
      <c r="CA100" s="1561" t="s">
        <v>641</v>
      </c>
      <c r="CB100" s="933" t="s">
        <v>773</v>
      </c>
      <c r="CC100" s="1154">
        <v>30341</v>
      </c>
      <c r="CD100" s="1154">
        <v>32194</v>
      </c>
      <c r="CE100" s="1154">
        <v>33674</v>
      </c>
      <c r="CF100" s="1252">
        <v>32069.666666666668</v>
      </c>
      <c r="CG100" s="1253">
        <v>0.81020000000000003</v>
      </c>
      <c r="CH100" s="1171"/>
      <c r="CI100" s="1254">
        <v>-1604.3333333333321</v>
      </c>
      <c r="CJ100" s="1253">
        <v>-4.7600000000000003E-2</v>
      </c>
      <c r="CL100" s="1575" t="s">
        <v>641</v>
      </c>
      <c r="CM100" s="933" t="s">
        <v>773</v>
      </c>
      <c r="CN100" s="1873" t="s">
        <v>4</v>
      </c>
      <c r="CO100" s="1874"/>
      <c r="CP100" s="1875">
        <v>4885</v>
      </c>
      <c r="CQ100" s="1888">
        <v>12558345</v>
      </c>
      <c r="CR100" s="1888">
        <v>0</v>
      </c>
      <c r="CS100" s="1890">
        <v>12558345</v>
      </c>
      <c r="CT100" s="1891">
        <v>2570.8000000000002</v>
      </c>
      <c r="CU100" s="1892"/>
      <c r="CV100" s="1893" t="s">
        <v>4</v>
      </c>
      <c r="CW100" s="1894" t="s">
        <v>4</v>
      </c>
      <c r="CX100" s="1882" t="s">
        <v>4</v>
      </c>
      <c r="CY100" s="1883"/>
      <c r="CZ100" s="1884">
        <v>0.311</v>
      </c>
      <c r="DA100" s="1895" t="s">
        <v>4</v>
      </c>
      <c r="DB100" s="1886"/>
      <c r="DC100" s="1882" t="s">
        <v>4</v>
      </c>
      <c r="DX100" s="2159" t="s">
        <v>422</v>
      </c>
      <c r="DY100" s="2160" t="s">
        <v>422</v>
      </c>
      <c r="DZ100" s="2159" t="s">
        <v>901</v>
      </c>
      <c r="EA100" s="2161" t="s">
        <v>423</v>
      </c>
      <c r="EB100" s="2162">
        <v>8198</v>
      </c>
      <c r="EC100" s="2163"/>
      <c r="ED100" s="2164">
        <v>8198</v>
      </c>
      <c r="EE100" s="2164"/>
      <c r="EF100" s="2163"/>
      <c r="EG100" s="2165">
        <v>0.93318155947638015</v>
      </c>
      <c r="EH100" s="2163"/>
      <c r="EI100" s="2166">
        <v>3693653</v>
      </c>
      <c r="EJ100" s="2164"/>
      <c r="EK100" s="2164">
        <v>3446849</v>
      </c>
      <c r="EL100" s="2164">
        <v>3693653</v>
      </c>
      <c r="EM100" s="2167">
        <v>0</v>
      </c>
      <c r="EN100" s="2167"/>
      <c r="EO100" s="2168"/>
      <c r="ES100" s="2254" t="s">
        <v>149</v>
      </c>
      <c r="ET100" s="2255" t="s">
        <v>150</v>
      </c>
      <c r="EU100" s="2257">
        <v>1619405</v>
      </c>
    </row>
    <row r="101" spans="1:151" ht="15">
      <c r="A101" s="1220" t="s">
        <v>643</v>
      </c>
      <c r="B101" s="1221" t="s">
        <v>644</v>
      </c>
      <c r="C101" s="1117">
        <v>18670</v>
      </c>
      <c r="D101" s="1118">
        <v>19658</v>
      </c>
      <c r="E101" s="1222"/>
      <c r="F101" s="1222">
        <v>19658</v>
      </c>
      <c r="G101" s="1222"/>
      <c r="H101" s="1223">
        <v>19658</v>
      </c>
      <c r="K101" s="907" t="s">
        <v>643</v>
      </c>
      <c r="L101" s="908" t="s">
        <v>644</v>
      </c>
      <c r="M101" s="886">
        <v>5922885319</v>
      </c>
      <c r="N101" s="887">
        <v>277829623</v>
      </c>
      <c r="O101" s="888">
        <f t="shared" si="4"/>
        <v>5645055696</v>
      </c>
      <c r="P101" s="889">
        <v>2011</v>
      </c>
      <c r="Q101" s="882">
        <v>1.0014000000000001</v>
      </c>
      <c r="R101" s="891">
        <f t="shared" si="5"/>
        <v>5637163667</v>
      </c>
      <c r="S101" s="892">
        <f t="shared" si="6"/>
        <v>277829623</v>
      </c>
      <c r="T101" s="893">
        <v>653524910</v>
      </c>
      <c r="U101" s="893">
        <v>1590354214</v>
      </c>
      <c r="V101" s="891">
        <f t="shared" si="7"/>
        <v>8158872414</v>
      </c>
      <c r="X101" s="1561" t="s">
        <v>643</v>
      </c>
      <c r="Y101" s="1562" t="s">
        <v>644</v>
      </c>
      <c r="Z101" s="1807">
        <v>8158872414</v>
      </c>
      <c r="AA101" s="1247">
        <v>54501267.72552</v>
      </c>
      <c r="AB101" s="1802">
        <v>19249095</v>
      </c>
      <c r="AC101" s="1802">
        <v>600162</v>
      </c>
      <c r="AD101" s="1808">
        <v>74350524.72552</v>
      </c>
      <c r="AE101" s="1809">
        <v>19658</v>
      </c>
      <c r="AF101" s="1810">
        <v>3782</v>
      </c>
      <c r="AG101" s="1811">
        <v>0.64980000000000004</v>
      </c>
      <c r="AI101" s="1561" t="s">
        <v>643</v>
      </c>
      <c r="AJ101" s="933" t="s">
        <v>644</v>
      </c>
      <c r="AK101" s="1132">
        <v>74350524.72552</v>
      </c>
      <c r="AL101" s="1133">
        <v>19658</v>
      </c>
      <c r="AM101" s="1242">
        <v>3782</v>
      </c>
      <c r="AN101" s="1236">
        <v>0.64980000000000004</v>
      </c>
      <c r="AO101" s="1234">
        <v>0.66720000000000002</v>
      </c>
      <c r="AP101" s="1235">
        <v>0.8911</v>
      </c>
      <c r="AQ101" s="1236">
        <v>0.7722</v>
      </c>
      <c r="AR101" s="1237">
        <v>0.7722</v>
      </c>
      <c r="AS101" s="1272">
        <v>1412.21</v>
      </c>
      <c r="AT101" s="1261">
        <v>416.6099999999999</v>
      </c>
      <c r="AU101" s="1240">
        <v>8189719</v>
      </c>
      <c r="AV101" s="1241">
        <v>0.69799999999999995</v>
      </c>
      <c r="AW101" s="1242">
        <v>5716424</v>
      </c>
      <c r="BB101" s="1561" t="s">
        <v>643</v>
      </c>
      <c r="BC101" s="1562" t="s">
        <v>774</v>
      </c>
      <c r="BD101" s="1149">
        <v>8158872414</v>
      </c>
      <c r="BE101" s="1150">
        <v>552.56899999999996</v>
      </c>
      <c r="BF101" s="1245">
        <v>14765346</v>
      </c>
      <c r="BG101" s="1246">
        <v>0.66720000000000002</v>
      </c>
      <c r="BH101" s="1153"/>
      <c r="BI101" s="1154">
        <v>19658</v>
      </c>
      <c r="BJ101" s="1247">
        <v>35.58</v>
      </c>
      <c r="BK101" s="1154">
        <v>125011</v>
      </c>
      <c r="BL101" s="1248">
        <v>226</v>
      </c>
      <c r="BN101" s="933" t="s">
        <v>641</v>
      </c>
      <c r="BO101" s="1579" t="s">
        <v>642</v>
      </c>
      <c r="BP101" s="1848">
        <v>0.98882352941176466</v>
      </c>
      <c r="BQ101" s="1853">
        <v>0.99697117071045938</v>
      </c>
      <c r="BR101" s="1848">
        <v>0.9936491935483871</v>
      </c>
      <c r="BS101" s="1160"/>
      <c r="BT101" s="1850">
        <v>2014</v>
      </c>
      <c r="BU101" s="1162">
        <v>0.99399999999999999</v>
      </c>
      <c r="BV101" s="1163"/>
      <c r="BW101" s="2139">
        <v>0.313</v>
      </c>
      <c r="BX101" s="1165">
        <v>0.311</v>
      </c>
      <c r="BY101" s="1166">
        <v>0.46560000000000001</v>
      </c>
      <c r="BZ101" s="1585"/>
      <c r="CA101" s="1561" t="s">
        <v>643</v>
      </c>
      <c r="CB101" s="933" t="s">
        <v>774</v>
      </c>
      <c r="CC101" s="1154">
        <v>34120</v>
      </c>
      <c r="CD101" s="1154">
        <v>35391</v>
      </c>
      <c r="CE101" s="1154">
        <v>36303</v>
      </c>
      <c r="CF101" s="1252">
        <v>35271.333333333336</v>
      </c>
      <c r="CG101" s="1253">
        <v>0.8911</v>
      </c>
      <c r="CH101" s="1171"/>
      <c r="CI101" s="1254">
        <v>-1031.6666666666642</v>
      </c>
      <c r="CJ101" s="1253">
        <v>-2.8400000000000002E-2</v>
      </c>
      <c r="CL101" s="1575" t="s">
        <v>643</v>
      </c>
      <c r="CM101" s="933" t="s">
        <v>774</v>
      </c>
      <c r="CN101" s="1873">
        <v>0.7722</v>
      </c>
      <c r="CO101" s="1874"/>
      <c r="CP101" s="1875">
        <v>19658</v>
      </c>
      <c r="CQ101" s="1888">
        <v>19369728</v>
      </c>
      <c r="CR101" s="1888">
        <v>0</v>
      </c>
      <c r="CS101" s="1890">
        <v>19369728</v>
      </c>
      <c r="CT101" s="1891">
        <v>985.34</v>
      </c>
      <c r="CU101" s="1892"/>
      <c r="CV101" s="1893">
        <v>1412.21</v>
      </c>
      <c r="CW101" s="1894">
        <v>416.6099999999999</v>
      </c>
      <c r="CX101" s="1882">
        <v>0.69799999999999995</v>
      </c>
      <c r="CY101" s="1883"/>
      <c r="CZ101" s="1884">
        <v>0.66400000000000003</v>
      </c>
      <c r="DA101" s="1895" t="s">
        <v>4</v>
      </c>
      <c r="DB101" s="1886"/>
      <c r="DC101" s="1882">
        <v>0.69799999999999995</v>
      </c>
      <c r="DX101" s="2189" t="s">
        <v>422</v>
      </c>
      <c r="DY101" s="2199" t="s">
        <v>80</v>
      </c>
      <c r="DZ101" s="2159" t="s">
        <v>8</v>
      </c>
      <c r="EA101" s="2161" t="s">
        <v>630</v>
      </c>
      <c r="EB101" s="2162">
        <v>263</v>
      </c>
      <c r="EC101" s="2163"/>
      <c r="ED101" s="2164">
        <v>263</v>
      </c>
      <c r="EE101" s="2164"/>
      <c r="EF101" s="2163"/>
      <c r="EG101" s="2165">
        <v>2.9937393284006828E-2</v>
      </c>
      <c r="EH101" s="2163"/>
      <c r="EI101" s="2166">
        <v>0</v>
      </c>
      <c r="EJ101" s="2164"/>
      <c r="EK101" s="2164">
        <v>110578</v>
      </c>
      <c r="EL101" s="2164"/>
      <c r="EM101" s="2167"/>
      <c r="EN101" s="2167"/>
      <c r="EO101" s="2168"/>
      <c r="ES101" s="2254" t="s">
        <v>543</v>
      </c>
      <c r="ET101" s="2255" t="s">
        <v>544</v>
      </c>
      <c r="EU101" s="2257">
        <v>3735611</v>
      </c>
    </row>
    <row r="102" spans="1:151" ht="15">
      <c r="A102" s="1220" t="s">
        <v>645</v>
      </c>
      <c r="B102" s="1221" t="s">
        <v>646</v>
      </c>
      <c r="C102" s="1117">
        <v>9418</v>
      </c>
      <c r="D102" s="1118">
        <v>9634</v>
      </c>
      <c r="E102" s="1222"/>
      <c r="F102" s="1222">
        <v>9634</v>
      </c>
      <c r="G102" s="1222"/>
      <c r="H102" s="1223">
        <v>9634</v>
      </c>
      <c r="K102" s="907" t="s">
        <v>645</v>
      </c>
      <c r="L102" s="908" t="s">
        <v>646</v>
      </c>
      <c r="M102" s="886">
        <v>4281625401</v>
      </c>
      <c r="N102" s="887">
        <v>318098860</v>
      </c>
      <c r="O102" s="888">
        <f t="shared" si="4"/>
        <v>3963526541</v>
      </c>
      <c r="P102" s="889">
        <v>2013</v>
      </c>
      <c r="Q102" s="882">
        <v>0.93820000000000003</v>
      </c>
      <c r="R102" s="891">
        <f t="shared" si="5"/>
        <v>4224607270</v>
      </c>
      <c r="S102" s="892">
        <f t="shared" si="6"/>
        <v>318098860</v>
      </c>
      <c r="T102" s="893">
        <v>195997886</v>
      </c>
      <c r="U102" s="893">
        <v>967757978</v>
      </c>
      <c r="V102" s="891">
        <f t="shared" si="7"/>
        <v>5706461994</v>
      </c>
      <c r="X102" s="1561" t="s">
        <v>645</v>
      </c>
      <c r="Y102" s="1562" t="s">
        <v>646</v>
      </c>
      <c r="Z102" s="1807">
        <v>5706461994</v>
      </c>
      <c r="AA102" s="1247">
        <v>38119166.11992</v>
      </c>
      <c r="AB102" s="1802">
        <v>13152551</v>
      </c>
      <c r="AC102" s="1802">
        <v>333143</v>
      </c>
      <c r="AD102" s="1808">
        <v>51604860.11992</v>
      </c>
      <c r="AE102" s="1809">
        <v>9634</v>
      </c>
      <c r="AF102" s="1810">
        <v>5357</v>
      </c>
      <c r="AG102" s="1811">
        <v>0.9204</v>
      </c>
      <c r="AI102" s="1561" t="s">
        <v>645</v>
      </c>
      <c r="AJ102" s="933" t="s">
        <v>646</v>
      </c>
      <c r="AK102" s="1132">
        <v>51604860.11992</v>
      </c>
      <c r="AL102" s="1133">
        <v>9634</v>
      </c>
      <c r="AM102" s="1242">
        <v>5357</v>
      </c>
      <c r="AN102" s="1236">
        <v>0.9204</v>
      </c>
      <c r="AO102" s="1234">
        <v>0.34060000000000001</v>
      </c>
      <c r="AP102" s="1235">
        <v>0.79079999999999995</v>
      </c>
      <c r="AQ102" s="1236">
        <v>0.79770000000000008</v>
      </c>
      <c r="AR102" s="1237">
        <v>0.79770000000000008</v>
      </c>
      <c r="AS102" s="1272">
        <v>1458.85</v>
      </c>
      <c r="AT102" s="1261">
        <v>369.97</v>
      </c>
      <c r="AU102" s="1240">
        <v>3564291</v>
      </c>
      <c r="AV102" s="1241">
        <v>0.81</v>
      </c>
      <c r="AW102" s="1242">
        <v>2887076</v>
      </c>
      <c r="BB102" s="1561" t="s">
        <v>645</v>
      </c>
      <c r="BC102" s="1562" t="s">
        <v>775</v>
      </c>
      <c r="BD102" s="1149">
        <v>5706461994</v>
      </c>
      <c r="BE102" s="1150">
        <v>757.18600000000004</v>
      </c>
      <c r="BF102" s="1245">
        <v>7536407</v>
      </c>
      <c r="BG102" s="1246">
        <v>0.34060000000000001</v>
      </c>
      <c r="BH102" s="1153"/>
      <c r="BI102" s="1154">
        <v>9634</v>
      </c>
      <c r="BJ102" s="1247">
        <v>12.72</v>
      </c>
      <c r="BK102" s="1154">
        <v>69644</v>
      </c>
      <c r="BL102" s="1248">
        <v>92</v>
      </c>
      <c r="BN102" s="933" t="s">
        <v>643</v>
      </c>
      <c r="BO102" s="1579" t="s">
        <v>644</v>
      </c>
      <c r="BP102" s="1848">
        <v>1.0063698630136986</v>
      </c>
      <c r="BQ102" s="1848">
        <v>1.0036592662080466</v>
      </c>
      <c r="BR102" s="1848">
        <v>0.99819157088122612</v>
      </c>
      <c r="BS102" s="1160"/>
      <c r="BT102" s="1850">
        <v>2011</v>
      </c>
      <c r="BU102" s="1162">
        <v>1.0014000000000001</v>
      </c>
      <c r="BV102" s="1163"/>
      <c r="BW102" s="2139">
        <v>0.66349999999999998</v>
      </c>
      <c r="BX102" s="1165">
        <v>0.66400000000000003</v>
      </c>
      <c r="BY102" s="1166">
        <v>0.99399999999999999</v>
      </c>
      <c r="BZ102" s="1585"/>
      <c r="CA102" s="1561" t="s">
        <v>645</v>
      </c>
      <c r="CB102" s="933" t="s">
        <v>775</v>
      </c>
      <c r="CC102" s="1154">
        <v>29706</v>
      </c>
      <c r="CD102" s="1154">
        <v>31101</v>
      </c>
      <c r="CE102" s="1154">
        <v>33104</v>
      </c>
      <c r="CF102" s="1252">
        <v>31303.666666666668</v>
      </c>
      <c r="CG102" s="1253">
        <v>0.79079999999999995</v>
      </c>
      <c r="CH102" s="1171"/>
      <c r="CI102" s="1254">
        <v>-1800.3333333333321</v>
      </c>
      <c r="CJ102" s="1253">
        <v>-5.4399999999999997E-2</v>
      </c>
      <c r="CL102" s="1575" t="s">
        <v>645</v>
      </c>
      <c r="CM102" s="933" t="s">
        <v>775</v>
      </c>
      <c r="CN102" s="1873">
        <v>0.79770000000000008</v>
      </c>
      <c r="CO102" s="1874"/>
      <c r="CP102" s="1875">
        <v>9634</v>
      </c>
      <c r="CQ102" s="1888">
        <v>11386728</v>
      </c>
      <c r="CR102" s="1888">
        <v>0</v>
      </c>
      <c r="CS102" s="1890">
        <v>11386728</v>
      </c>
      <c r="CT102" s="1891">
        <v>1181.93</v>
      </c>
      <c r="CU102" s="1892"/>
      <c r="CV102" s="1893">
        <v>1458.85</v>
      </c>
      <c r="CW102" s="1894">
        <v>369.97</v>
      </c>
      <c r="CX102" s="1882">
        <v>0.81</v>
      </c>
      <c r="CY102" s="1883"/>
      <c r="CZ102" s="1884">
        <v>0.629</v>
      </c>
      <c r="DA102" s="1895" t="s">
        <v>4</v>
      </c>
      <c r="DB102" s="1886"/>
      <c r="DC102" s="1882">
        <v>0.81</v>
      </c>
      <c r="DX102" s="2170" t="s">
        <v>422</v>
      </c>
      <c r="DY102" s="2171" t="s">
        <v>1240</v>
      </c>
      <c r="DZ102" s="2170" t="s">
        <v>8</v>
      </c>
      <c r="EA102" s="2172" t="s">
        <v>1241</v>
      </c>
      <c r="EB102" s="2162">
        <v>324</v>
      </c>
      <c r="EC102" s="2173"/>
      <c r="ED102" s="2174">
        <v>324</v>
      </c>
      <c r="EE102" s="2174">
        <v>8785</v>
      </c>
      <c r="EF102" s="2173"/>
      <c r="EG102" s="2175">
        <v>3.6881047239612975E-2</v>
      </c>
      <c r="EH102" s="2173"/>
      <c r="EI102" s="2166">
        <v>0</v>
      </c>
      <c r="EJ102" s="2174"/>
      <c r="EK102" s="2174">
        <v>136226</v>
      </c>
      <c r="EL102" s="2176"/>
      <c r="EM102" s="2177"/>
      <c r="EN102" s="2177"/>
      <c r="EO102" s="2178"/>
      <c r="ES102" s="2254" t="s">
        <v>545</v>
      </c>
      <c r="ET102" s="2255" t="s">
        <v>546</v>
      </c>
      <c r="EU102" s="2257">
        <v>2759836</v>
      </c>
    </row>
    <row r="103" spans="1:151" ht="15">
      <c r="A103" s="1220" t="s">
        <v>647</v>
      </c>
      <c r="B103" s="1221" t="s">
        <v>648</v>
      </c>
      <c r="C103" s="1117">
        <v>11554</v>
      </c>
      <c r="D103" s="1118">
        <v>13359</v>
      </c>
      <c r="E103" s="1222"/>
      <c r="F103" s="1222">
        <v>13359</v>
      </c>
      <c r="G103" s="1222"/>
      <c r="H103" s="1223">
        <v>13359</v>
      </c>
      <c r="K103" s="907" t="s">
        <v>647</v>
      </c>
      <c r="L103" s="908" t="s">
        <v>648</v>
      </c>
      <c r="M103" s="886">
        <v>4608683575</v>
      </c>
      <c r="N103" s="887">
        <v>186446521</v>
      </c>
      <c r="O103" s="888">
        <f t="shared" si="4"/>
        <v>4422237054</v>
      </c>
      <c r="P103" s="889">
        <v>2016</v>
      </c>
      <c r="Q103" s="882">
        <v>1.007792507204611</v>
      </c>
      <c r="R103" s="891">
        <f t="shared" si="5"/>
        <v>4388043196</v>
      </c>
      <c r="S103" s="892">
        <f t="shared" si="6"/>
        <v>186446521</v>
      </c>
      <c r="T103" s="893">
        <v>107658512</v>
      </c>
      <c r="U103" s="893">
        <v>1939649712</v>
      </c>
      <c r="V103" s="891">
        <f t="shared" si="7"/>
        <v>6621797941</v>
      </c>
      <c r="X103" s="1561" t="s">
        <v>647</v>
      </c>
      <c r="Y103" s="1562" t="s">
        <v>648</v>
      </c>
      <c r="Z103" s="1807">
        <v>6621797941</v>
      </c>
      <c r="AA103" s="1247">
        <v>44233610.24588</v>
      </c>
      <c r="AB103" s="1802">
        <v>13312662</v>
      </c>
      <c r="AC103" s="1802">
        <v>416137</v>
      </c>
      <c r="AD103" s="1808">
        <v>57962409.24588</v>
      </c>
      <c r="AE103" s="1809">
        <v>13359</v>
      </c>
      <c r="AF103" s="1810">
        <v>4339</v>
      </c>
      <c r="AG103" s="1811">
        <v>0.74550000000000005</v>
      </c>
      <c r="AI103" s="1561" t="s">
        <v>647</v>
      </c>
      <c r="AJ103" s="933" t="s">
        <v>648</v>
      </c>
      <c r="AK103" s="1132">
        <v>57962409.24588</v>
      </c>
      <c r="AL103" s="1133">
        <v>13359</v>
      </c>
      <c r="AM103" s="1242">
        <v>4339</v>
      </c>
      <c r="AN103" s="1236">
        <v>0.74550000000000005</v>
      </c>
      <c r="AO103" s="1234">
        <v>0.80640000000000001</v>
      </c>
      <c r="AP103" s="1235">
        <v>0.92249999999999999</v>
      </c>
      <c r="AQ103" s="1236">
        <v>0.84010000000000007</v>
      </c>
      <c r="AR103" s="1237">
        <v>0.84010000000000007</v>
      </c>
      <c r="AS103" s="1272">
        <v>1536.39</v>
      </c>
      <c r="AT103" s="1261">
        <v>292.42999999999984</v>
      </c>
      <c r="AU103" s="1240">
        <v>3906572</v>
      </c>
      <c r="AV103" s="1241">
        <v>1</v>
      </c>
      <c r="AW103" s="1242">
        <v>3906572</v>
      </c>
      <c r="BB103" s="1561" t="s">
        <v>647</v>
      </c>
      <c r="BC103" s="1562" t="s">
        <v>776</v>
      </c>
      <c r="BD103" s="1149">
        <v>6621797941</v>
      </c>
      <c r="BE103" s="1150">
        <v>371.089</v>
      </c>
      <c r="BF103" s="1245">
        <v>17844231</v>
      </c>
      <c r="BG103" s="1246">
        <v>0.80640000000000001</v>
      </c>
      <c r="BH103" s="1153"/>
      <c r="BI103" s="1154">
        <v>13359</v>
      </c>
      <c r="BJ103" s="1247">
        <v>36</v>
      </c>
      <c r="BK103" s="1154">
        <v>81616</v>
      </c>
      <c r="BL103" s="1248">
        <v>220</v>
      </c>
      <c r="BN103" s="933" t="s">
        <v>645</v>
      </c>
      <c r="BO103" s="1579" t="s">
        <v>646</v>
      </c>
      <c r="BP103" s="1853">
        <v>0.93243243243243246</v>
      </c>
      <c r="BQ103" s="1848">
        <v>0.9499463401210787</v>
      </c>
      <c r="BR103" s="1848">
        <v>0.93230144927536229</v>
      </c>
      <c r="BS103" s="1160"/>
      <c r="BT103" s="1850">
        <v>2013</v>
      </c>
      <c r="BU103" s="1162">
        <v>0.93820000000000003</v>
      </c>
      <c r="BV103" s="1163"/>
      <c r="BW103" s="2139">
        <v>0.67</v>
      </c>
      <c r="BX103" s="1165">
        <v>0.629</v>
      </c>
      <c r="BY103" s="1166">
        <v>0.94159999999999999</v>
      </c>
      <c r="BZ103" s="1585"/>
      <c r="CA103" s="1561" t="s">
        <v>647</v>
      </c>
      <c r="CB103" s="933" t="s">
        <v>776</v>
      </c>
      <c r="CC103" s="1154">
        <v>35296</v>
      </c>
      <c r="CD103" s="1154">
        <v>36485</v>
      </c>
      <c r="CE103" s="1154">
        <v>37761</v>
      </c>
      <c r="CF103" s="1252">
        <v>36514</v>
      </c>
      <c r="CG103" s="1253">
        <v>0.92249999999999999</v>
      </c>
      <c r="CH103" s="1171"/>
      <c r="CI103" s="1254">
        <v>-1247</v>
      </c>
      <c r="CJ103" s="1253">
        <v>-3.3000000000000002E-2</v>
      </c>
      <c r="CL103" s="1575" t="s">
        <v>647</v>
      </c>
      <c r="CM103" s="933" t="s">
        <v>776</v>
      </c>
      <c r="CN103" s="1873">
        <v>0.84010000000000007</v>
      </c>
      <c r="CO103" s="1874"/>
      <c r="CP103" s="1875">
        <v>13359</v>
      </c>
      <c r="CQ103" s="1888">
        <v>18823625</v>
      </c>
      <c r="CR103" s="1888">
        <v>0</v>
      </c>
      <c r="CS103" s="1890">
        <v>18823625</v>
      </c>
      <c r="CT103" s="1891">
        <v>1409.06</v>
      </c>
      <c r="CU103" s="1892"/>
      <c r="CV103" s="1893">
        <v>1536.39</v>
      </c>
      <c r="CW103" s="1894">
        <v>292.42999999999984</v>
      </c>
      <c r="CX103" s="1882">
        <v>0.91700000000000004</v>
      </c>
      <c r="CY103" s="1883"/>
      <c r="CZ103" s="1884">
        <v>0.73599999999999999</v>
      </c>
      <c r="DA103" s="1895">
        <v>1</v>
      </c>
      <c r="DB103" s="1886"/>
      <c r="DC103" s="1882">
        <v>1</v>
      </c>
      <c r="DX103" s="2159" t="s">
        <v>424</v>
      </c>
      <c r="DY103" s="2160" t="s">
        <v>424</v>
      </c>
      <c r="DZ103" s="2159" t="s">
        <v>901</v>
      </c>
      <c r="EA103" s="2161" t="s">
        <v>668</v>
      </c>
      <c r="EB103" s="2162">
        <v>31804</v>
      </c>
      <c r="EC103" s="2163"/>
      <c r="ED103" s="2164">
        <v>31804</v>
      </c>
      <c r="EE103" s="2164"/>
      <c r="EF103" s="2163"/>
      <c r="EG103" s="2165">
        <v>0.91538107299102001</v>
      </c>
      <c r="EH103" s="2163"/>
      <c r="EI103" s="2166">
        <v>4238073</v>
      </c>
      <c r="EJ103" s="2164"/>
      <c r="EK103" s="2164">
        <v>3879452</v>
      </c>
      <c r="EL103" s="2164">
        <v>4238073</v>
      </c>
      <c r="EM103" s="2167">
        <v>0</v>
      </c>
      <c r="EN103" s="2167"/>
      <c r="EO103" s="2168"/>
      <c r="ES103" s="2254" t="s">
        <v>547</v>
      </c>
      <c r="ET103" s="2255" t="s">
        <v>548</v>
      </c>
      <c r="EU103" s="2257">
        <v>2122382</v>
      </c>
    </row>
    <row r="104" spans="1:151" ht="15">
      <c r="A104" s="1220" t="s">
        <v>649</v>
      </c>
      <c r="B104" s="1221" t="s">
        <v>650</v>
      </c>
      <c r="C104" s="1117">
        <v>5257</v>
      </c>
      <c r="D104" s="1118">
        <v>5257</v>
      </c>
      <c r="E104" s="1222"/>
      <c r="F104" s="1222">
        <v>5257</v>
      </c>
      <c r="G104" s="1222"/>
      <c r="H104" s="1223">
        <v>5257</v>
      </c>
      <c r="K104" s="907" t="s">
        <v>649</v>
      </c>
      <c r="L104" s="908" t="s">
        <v>650</v>
      </c>
      <c r="M104" s="886">
        <v>2288899979</v>
      </c>
      <c r="N104" s="887">
        <v>262977740</v>
      </c>
      <c r="O104" s="888">
        <f t="shared" si="4"/>
        <v>2025922239</v>
      </c>
      <c r="P104" s="889">
        <v>2009</v>
      </c>
      <c r="Q104" s="882">
        <v>1.0279</v>
      </c>
      <c r="R104" s="891">
        <f t="shared" si="5"/>
        <v>1970933203</v>
      </c>
      <c r="S104" s="892">
        <f t="shared" si="6"/>
        <v>262977740</v>
      </c>
      <c r="T104" s="893">
        <v>90375005</v>
      </c>
      <c r="U104" s="893">
        <v>612646282</v>
      </c>
      <c r="V104" s="891">
        <f t="shared" si="7"/>
        <v>2936932230</v>
      </c>
      <c r="X104" s="1561" t="s">
        <v>649</v>
      </c>
      <c r="Y104" s="1562" t="s">
        <v>650</v>
      </c>
      <c r="Z104" s="1807">
        <v>2936932230</v>
      </c>
      <c r="AA104" s="1247">
        <v>19618707.296399999</v>
      </c>
      <c r="AB104" s="1802">
        <v>5368758</v>
      </c>
      <c r="AC104" s="1802">
        <v>248182</v>
      </c>
      <c r="AD104" s="1808">
        <v>25235647.296399999</v>
      </c>
      <c r="AE104" s="1809">
        <v>5257</v>
      </c>
      <c r="AF104" s="1810">
        <v>4800</v>
      </c>
      <c r="AG104" s="1811">
        <v>0.82469999999999999</v>
      </c>
      <c r="AI104" s="1561" t="s">
        <v>649</v>
      </c>
      <c r="AJ104" s="933" t="s">
        <v>650</v>
      </c>
      <c r="AK104" s="1132">
        <v>25235647.296399999</v>
      </c>
      <c r="AL104" s="1133">
        <v>5257</v>
      </c>
      <c r="AM104" s="1242">
        <v>4800</v>
      </c>
      <c r="AN104" s="1236">
        <v>0.82469999999999999</v>
      </c>
      <c r="AO104" s="1234">
        <v>0.39550000000000002</v>
      </c>
      <c r="AP104" s="1235">
        <v>0.82479999999999998</v>
      </c>
      <c r="AQ104" s="1236">
        <v>0.78189999999999993</v>
      </c>
      <c r="AR104" s="1237">
        <v>0.78189999999999993</v>
      </c>
      <c r="AS104" s="1272">
        <v>1429.95</v>
      </c>
      <c r="AT104" s="1261">
        <v>398.86999999999989</v>
      </c>
      <c r="AU104" s="1240">
        <v>2096860</v>
      </c>
      <c r="AV104" s="1241">
        <v>1</v>
      </c>
      <c r="AW104" s="1242">
        <v>2096860</v>
      </c>
      <c r="BB104" s="1561" t="s">
        <v>649</v>
      </c>
      <c r="BC104" s="1562" t="s">
        <v>777</v>
      </c>
      <c r="BD104" s="1149">
        <v>2936932230</v>
      </c>
      <c r="BE104" s="1150">
        <v>335.55399999999997</v>
      </c>
      <c r="BF104" s="1245">
        <v>8752488</v>
      </c>
      <c r="BG104" s="1246">
        <v>0.39550000000000002</v>
      </c>
      <c r="BH104" s="1153"/>
      <c r="BI104" s="1154">
        <v>5257</v>
      </c>
      <c r="BJ104" s="1247">
        <v>15.67</v>
      </c>
      <c r="BK104" s="1154">
        <v>37675</v>
      </c>
      <c r="BL104" s="1248">
        <v>112</v>
      </c>
      <c r="BN104" s="933" t="s">
        <v>647</v>
      </c>
      <c r="BO104" s="1579" t="s">
        <v>648</v>
      </c>
      <c r="BP104" s="1848">
        <v>1.103695652173913</v>
      </c>
      <c r="BQ104" s="1848">
        <v>1.0886121933382089</v>
      </c>
      <c r="BR104" s="1848">
        <v>1.007792507204611</v>
      </c>
      <c r="BS104" s="1160"/>
      <c r="BT104" s="1850">
        <v>2016</v>
      </c>
      <c r="BU104" s="1162">
        <v>1.007792507204611</v>
      </c>
      <c r="BV104" s="1163"/>
      <c r="BW104" s="2139">
        <v>0.73</v>
      </c>
      <c r="BX104" s="1165">
        <v>0.73599999999999999</v>
      </c>
      <c r="BY104" s="1166">
        <v>1.1017999999999999</v>
      </c>
      <c r="BZ104" s="1585"/>
      <c r="CA104" s="1561" t="s">
        <v>649</v>
      </c>
      <c r="CB104" s="933" t="s">
        <v>777</v>
      </c>
      <c r="CC104" s="1154">
        <v>30650</v>
      </c>
      <c r="CD104" s="1154">
        <v>33216</v>
      </c>
      <c r="CE104" s="1154">
        <v>34081</v>
      </c>
      <c r="CF104" s="1252">
        <v>32649</v>
      </c>
      <c r="CG104" s="1253">
        <v>0.82479999999999998</v>
      </c>
      <c r="CH104" s="1171"/>
      <c r="CI104" s="1254">
        <v>-1432</v>
      </c>
      <c r="CJ104" s="1253">
        <v>-4.2000000000000003E-2</v>
      </c>
      <c r="CL104" s="1575" t="s">
        <v>649</v>
      </c>
      <c r="CM104" s="933" t="s">
        <v>777</v>
      </c>
      <c r="CN104" s="1873">
        <v>0.78189999999999993</v>
      </c>
      <c r="CO104" s="1874"/>
      <c r="CP104" s="1875">
        <v>5257</v>
      </c>
      <c r="CQ104" s="1888">
        <v>6040725</v>
      </c>
      <c r="CR104" s="1888">
        <v>0</v>
      </c>
      <c r="CS104" s="1890">
        <v>6040725</v>
      </c>
      <c r="CT104" s="1891">
        <v>1149.08</v>
      </c>
      <c r="CU104" s="1892"/>
      <c r="CV104" s="1893">
        <v>1429.95</v>
      </c>
      <c r="CW104" s="1894">
        <v>398.86999999999989</v>
      </c>
      <c r="CX104" s="1882">
        <v>0.80400000000000005</v>
      </c>
      <c r="CY104" s="1883"/>
      <c r="CZ104" s="1884">
        <v>0.67800000000000005</v>
      </c>
      <c r="DA104" s="1895">
        <v>1</v>
      </c>
      <c r="DB104" s="1886"/>
      <c r="DC104" s="1882">
        <v>1</v>
      </c>
      <c r="DX104" s="2159" t="s">
        <v>424</v>
      </c>
      <c r="DY104" s="2160" t="s">
        <v>83</v>
      </c>
      <c r="DZ104" s="2159" t="s">
        <v>8</v>
      </c>
      <c r="EA104" s="2161" t="s">
        <v>84</v>
      </c>
      <c r="EB104" s="2162">
        <v>1440</v>
      </c>
      <c r="EC104" s="2163"/>
      <c r="ED104" s="2164">
        <v>1440</v>
      </c>
      <c r="EE104" s="2164"/>
      <c r="EF104" s="2163"/>
      <c r="EG104" s="2165">
        <v>4.1446005065622842E-2</v>
      </c>
      <c r="EH104" s="2163"/>
      <c r="EI104" s="2166">
        <v>0</v>
      </c>
      <c r="EJ104" s="2164"/>
      <c r="EK104" s="2164">
        <v>175651</v>
      </c>
      <c r="EL104" s="2169"/>
      <c r="EM104" s="2167"/>
      <c r="EN104" s="2167"/>
      <c r="EO104" s="2168"/>
      <c r="ES104" s="2254" t="s">
        <v>549</v>
      </c>
      <c r="ET104" s="2255" t="s">
        <v>550</v>
      </c>
      <c r="EU104" s="2257">
        <v>2506524</v>
      </c>
    </row>
    <row r="105" spans="1:151" ht="15.75" thickBot="1">
      <c r="A105" s="1282" t="s">
        <v>651</v>
      </c>
      <c r="B105" s="1283" t="s">
        <v>652</v>
      </c>
      <c r="C105" s="1117">
        <v>2204</v>
      </c>
      <c r="D105" s="1118">
        <v>2204</v>
      </c>
      <c r="E105" s="1284"/>
      <c r="F105" s="1284">
        <v>2204</v>
      </c>
      <c r="G105" s="1284"/>
      <c r="H105" s="1285">
        <v>2204</v>
      </c>
      <c r="K105" s="909" t="s">
        <v>651</v>
      </c>
      <c r="L105" s="910" t="s">
        <v>652</v>
      </c>
      <c r="M105" s="894">
        <v>2016946705</v>
      </c>
      <c r="N105" s="895">
        <v>95026220</v>
      </c>
      <c r="O105" s="896">
        <f t="shared" si="4"/>
        <v>1921920485</v>
      </c>
      <c r="P105" s="889">
        <v>2016</v>
      </c>
      <c r="Q105" s="882">
        <v>0.99387499999999984</v>
      </c>
      <c r="R105" s="897">
        <f t="shared" si="5"/>
        <v>1933764794</v>
      </c>
      <c r="S105" s="898">
        <f t="shared" si="6"/>
        <v>95026220</v>
      </c>
      <c r="T105" s="899">
        <v>49272330</v>
      </c>
      <c r="U105" s="899">
        <v>261919485</v>
      </c>
      <c r="V105" s="897">
        <f t="shared" si="7"/>
        <v>2339982829</v>
      </c>
      <c r="X105" s="1561" t="s">
        <v>651</v>
      </c>
      <c r="Y105" s="1562" t="s">
        <v>652</v>
      </c>
      <c r="Z105" s="1812">
        <v>2339982829</v>
      </c>
      <c r="AA105" s="1813">
        <v>15631085.29772</v>
      </c>
      <c r="AB105" s="1814">
        <v>2916586</v>
      </c>
      <c r="AC105" s="1802">
        <v>76808</v>
      </c>
      <c r="AD105" s="1815">
        <v>18624479.29772</v>
      </c>
      <c r="AE105" s="1816">
        <v>2204</v>
      </c>
      <c r="AF105" s="1817">
        <v>8450</v>
      </c>
      <c r="AG105" s="1818">
        <v>1.4519</v>
      </c>
      <c r="AI105" s="1561" t="s">
        <v>651</v>
      </c>
      <c r="AJ105" s="933" t="s">
        <v>652</v>
      </c>
      <c r="AK105" s="1132">
        <v>18624479.29772</v>
      </c>
      <c r="AL105" s="1133">
        <v>2204</v>
      </c>
      <c r="AM105" s="1305">
        <v>8450</v>
      </c>
      <c r="AN105" s="1299">
        <v>1.4519</v>
      </c>
      <c r="AO105" s="1297">
        <v>0.33839999999999998</v>
      </c>
      <c r="AP105" s="1298">
        <v>0.77039999999999997</v>
      </c>
      <c r="AQ105" s="1299">
        <v>0.99980000000000002</v>
      </c>
      <c r="AR105" s="1300">
        <v>0.99980000000000002</v>
      </c>
      <c r="AS105" s="1301">
        <v>1828.45</v>
      </c>
      <c r="AT105" s="1302">
        <v>0.36999999999989086</v>
      </c>
      <c r="AU105" s="1303">
        <v>815</v>
      </c>
      <c r="AV105" s="1304">
        <v>0.76900000000000002</v>
      </c>
      <c r="AW105" s="1305">
        <v>627</v>
      </c>
      <c r="BB105" s="1561" t="s">
        <v>651</v>
      </c>
      <c r="BC105" s="1562" t="s">
        <v>778</v>
      </c>
      <c r="BD105" s="1149">
        <v>2339982829</v>
      </c>
      <c r="BE105" s="1150">
        <v>312.45400000000001</v>
      </c>
      <c r="BF105" s="1245">
        <v>7489047</v>
      </c>
      <c r="BG105" s="1306">
        <v>0.33839999999999998</v>
      </c>
      <c r="BH105" s="1307"/>
      <c r="BI105" s="1154">
        <v>2204</v>
      </c>
      <c r="BJ105" s="1308">
        <v>7.05</v>
      </c>
      <c r="BK105" s="1154">
        <v>17940</v>
      </c>
      <c r="BL105" s="1309">
        <v>57</v>
      </c>
      <c r="BN105" s="933" t="s">
        <v>649</v>
      </c>
      <c r="BO105" s="1579" t="s">
        <v>650</v>
      </c>
      <c r="BP105" s="1848">
        <v>1.037128125</v>
      </c>
      <c r="BQ105" s="1848">
        <v>1.0351985151049665</v>
      </c>
      <c r="BR105" s="1848">
        <v>1.0200507954545452</v>
      </c>
      <c r="BS105" s="1160"/>
      <c r="BT105" s="1850">
        <v>2009</v>
      </c>
      <c r="BU105" s="1162">
        <v>1.0279</v>
      </c>
      <c r="BV105" s="1163"/>
      <c r="BW105" s="2139">
        <v>0.66</v>
      </c>
      <c r="BX105" s="1165">
        <v>0.67800000000000005</v>
      </c>
      <c r="BY105" s="1166">
        <v>1.0149999999999999</v>
      </c>
      <c r="BZ105" s="1585"/>
      <c r="CA105" s="1561" t="s">
        <v>651</v>
      </c>
      <c r="CB105" s="933" t="s">
        <v>778</v>
      </c>
      <c r="CC105" s="1154">
        <v>29275</v>
      </c>
      <c r="CD105" s="1154">
        <v>30750</v>
      </c>
      <c r="CE105" s="1154">
        <v>31455</v>
      </c>
      <c r="CF105" s="1252">
        <v>30493.333333333332</v>
      </c>
      <c r="CG105" s="1253">
        <v>0.77039999999999997</v>
      </c>
      <c r="CH105" s="1171"/>
      <c r="CI105" s="1254">
        <v>-961.66666666666788</v>
      </c>
      <c r="CJ105" s="1253">
        <v>-3.0599999999999999E-2</v>
      </c>
      <c r="CL105" s="1575" t="s">
        <v>651</v>
      </c>
      <c r="CM105" s="933" t="s">
        <v>778</v>
      </c>
      <c r="CN105" s="1873">
        <v>0.99980000000000002</v>
      </c>
      <c r="CO105" s="1874"/>
      <c r="CP105" s="1897">
        <v>2204</v>
      </c>
      <c r="CQ105" s="1898">
        <v>3098972</v>
      </c>
      <c r="CR105" s="1898">
        <v>0</v>
      </c>
      <c r="CS105" s="1899">
        <v>3098972</v>
      </c>
      <c r="CT105" s="1900">
        <v>1406.07</v>
      </c>
      <c r="CU105" s="1892"/>
      <c r="CV105" s="1901">
        <v>1828.45</v>
      </c>
      <c r="CW105" s="1902">
        <v>0.36999999999989086</v>
      </c>
      <c r="CX105" s="1903">
        <v>0.76900000000000002</v>
      </c>
      <c r="CY105" s="1883"/>
      <c r="CZ105" s="1884">
        <v>0.59599999999999997</v>
      </c>
      <c r="DA105" s="1904" t="s">
        <v>4</v>
      </c>
      <c r="DB105" s="1886"/>
      <c r="DC105" s="1903">
        <v>0.76900000000000002</v>
      </c>
      <c r="DX105" s="2170">
        <v>360</v>
      </c>
      <c r="DY105" s="2171" t="s">
        <v>596</v>
      </c>
      <c r="DZ105" s="2170" t="s">
        <v>8</v>
      </c>
      <c r="EA105" s="2172" t="s">
        <v>597</v>
      </c>
      <c r="EB105" s="2162">
        <v>1500</v>
      </c>
      <c r="EC105" s="2173"/>
      <c r="ED105" s="2174">
        <v>1500</v>
      </c>
      <c r="EE105" s="2174">
        <v>34744</v>
      </c>
      <c r="EF105" s="2173"/>
      <c r="EG105" s="2175">
        <v>4.3172921943357125E-2</v>
      </c>
      <c r="EH105" s="2173"/>
      <c r="EI105" s="2166">
        <v>0</v>
      </c>
      <c r="EJ105" s="2174"/>
      <c r="EK105" s="2174">
        <v>182970</v>
      </c>
      <c r="EL105" s="2176"/>
      <c r="EM105" s="2177"/>
      <c r="EN105" s="2177"/>
      <c r="EO105" s="2178"/>
      <c r="ES105" s="2254" t="s">
        <v>153</v>
      </c>
      <c r="ET105" s="2258" t="s">
        <v>154</v>
      </c>
      <c r="EU105" s="2257">
        <v>375247</v>
      </c>
    </row>
    <row r="106" spans="1:151" ht="15.75" thickBot="1">
      <c r="A106" s="1316"/>
      <c r="B106" s="1317" t="s">
        <v>654</v>
      </c>
      <c r="C106" s="1318">
        <v>1386970</v>
      </c>
      <c r="D106" s="1318">
        <v>1556141</v>
      </c>
      <c r="E106" s="1319">
        <v>0</v>
      </c>
      <c r="F106" s="1319">
        <v>1556141</v>
      </c>
      <c r="G106" s="1319">
        <v>0</v>
      </c>
      <c r="H106" s="1319">
        <v>1556141</v>
      </c>
      <c r="K106" s="911"/>
      <c r="L106" s="911" t="s">
        <v>654</v>
      </c>
      <c r="M106" s="912">
        <f>SUM(M6:M105)</f>
        <v>856792977624</v>
      </c>
      <c r="N106" s="913">
        <f>SUM(N6:N105)</f>
        <v>15889108275</v>
      </c>
      <c r="O106" s="913">
        <f>SUM(O6:O105)</f>
        <v>840903869349</v>
      </c>
      <c r="P106" s="914"/>
      <c r="Q106" s="915">
        <f>ROUND(SUM(Q6:Q105)/100,4)</f>
        <v>1.0074000000000001</v>
      </c>
      <c r="R106" s="916">
        <f>SUM(R6:R105)</f>
        <v>863423343464</v>
      </c>
      <c r="S106" s="917">
        <f>SUM(S6:S105)</f>
        <v>15889108275</v>
      </c>
      <c r="T106" s="916">
        <f>SUM(T6:T105)</f>
        <v>33187916795</v>
      </c>
      <c r="U106" s="916">
        <f>SUM(U6:U105)</f>
        <v>165451107602</v>
      </c>
      <c r="V106" s="916">
        <f>SUM(V6:V105)</f>
        <v>1077951476136</v>
      </c>
      <c r="X106" s="1562"/>
      <c r="Y106" s="1562" t="s">
        <v>654</v>
      </c>
      <c r="Z106" s="1819">
        <v>1077951476136</v>
      </c>
      <c r="AA106" s="1820">
        <v>7200715860.58848</v>
      </c>
      <c r="AB106" s="1820">
        <v>1818370774</v>
      </c>
      <c r="AC106" s="1820">
        <v>38128229</v>
      </c>
      <c r="AD106" s="1821">
        <v>9057214863.58848</v>
      </c>
      <c r="AE106" s="1822">
        <v>1556141</v>
      </c>
      <c r="AF106" s="1823">
        <v>5820</v>
      </c>
      <c r="AG106" s="1823"/>
      <c r="AJ106" s="933" t="s">
        <v>654</v>
      </c>
      <c r="AK106" s="1839">
        <v>9057214863.58848</v>
      </c>
      <c r="AL106" s="1327">
        <v>1556141</v>
      </c>
      <c r="AM106" s="1840">
        <v>5820</v>
      </c>
      <c r="AN106" s="1333"/>
      <c r="AO106" s="1330"/>
      <c r="AP106" s="1330"/>
      <c r="AQ106" s="1331"/>
      <c r="AR106" s="1325"/>
      <c r="AS106" s="1332"/>
      <c r="AT106" s="1332"/>
      <c r="AU106" s="1839">
        <v>244563518</v>
      </c>
      <c r="AV106" s="1841"/>
      <c r="AW106" s="1842">
        <v>233884135</v>
      </c>
      <c r="BB106" s="1562"/>
      <c r="BC106" s="1562" t="s">
        <v>785</v>
      </c>
      <c r="BD106" s="1339">
        <v>1077951476136</v>
      </c>
      <c r="BE106" s="1340">
        <v>48710.881999999976</v>
      </c>
      <c r="BF106" s="1341">
        <v>22129582</v>
      </c>
      <c r="BG106" s="1342"/>
      <c r="BH106" s="1342"/>
      <c r="BI106" s="1339">
        <v>1556141</v>
      </c>
      <c r="BJ106" s="1343">
        <v>31.95</v>
      </c>
      <c r="BK106" s="1344">
        <v>10046467</v>
      </c>
      <c r="BL106" s="1847"/>
      <c r="BN106" s="933" t="s">
        <v>651</v>
      </c>
      <c r="BO106" s="1579" t="s">
        <v>652</v>
      </c>
      <c r="BP106" s="1848">
        <v>0.91751592356687894</v>
      </c>
      <c r="BQ106" s="1848">
        <v>1.0416666666666667</v>
      </c>
      <c r="BR106" s="1848">
        <v>0.99387499999999984</v>
      </c>
      <c r="BS106" s="1160"/>
      <c r="BT106" s="1850">
        <v>2016</v>
      </c>
      <c r="BU106" s="1162">
        <v>0.99387499999999984</v>
      </c>
      <c r="BV106" s="1163"/>
      <c r="BW106" s="2139">
        <v>0.6</v>
      </c>
      <c r="BX106" s="1165">
        <v>0.59599999999999997</v>
      </c>
      <c r="BY106" s="1166">
        <v>0.89219999999999999</v>
      </c>
      <c r="BZ106" s="1585"/>
      <c r="CA106" s="1561"/>
      <c r="CC106" s="1809"/>
      <c r="CD106" s="1809"/>
      <c r="CE106" s="1809"/>
      <c r="CF106" s="1252"/>
      <c r="CG106" s="1253"/>
      <c r="CH106" s="1171"/>
      <c r="CI106" s="1254"/>
      <c r="CJ106" s="1253"/>
      <c r="CM106" s="933" t="s">
        <v>654</v>
      </c>
      <c r="CN106" s="1874"/>
      <c r="CO106" s="1874"/>
      <c r="CP106" s="1905">
        <v>1556141</v>
      </c>
      <c r="CQ106" s="1906">
        <v>2782814389</v>
      </c>
      <c r="CR106" s="1907">
        <v>63094734</v>
      </c>
      <c r="CS106" s="1907">
        <v>2845909123</v>
      </c>
      <c r="CT106" s="1908">
        <v>1828.82</v>
      </c>
      <c r="CU106" s="1892"/>
      <c r="CV106" s="1909"/>
      <c r="CW106" s="1909"/>
      <c r="CX106" s="1910"/>
      <c r="CY106" s="1911"/>
      <c r="CZ106" s="1912">
        <v>0.66800000000000004</v>
      </c>
      <c r="DA106" s="1913"/>
      <c r="DB106" s="1913"/>
      <c r="DC106" s="1914"/>
      <c r="DX106" s="2179" t="s">
        <v>426</v>
      </c>
      <c r="DY106" s="2180" t="s">
        <v>426</v>
      </c>
      <c r="DZ106" s="2179" t="s">
        <v>901</v>
      </c>
      <c r="EA106" s="2181" t="s">
        <v>85</v>
      </c>
      <c r="EB106" s="2162">
        <v>1671</v>
      </c>
      <c r="EC106" s="2182"/>
      <c r="ED106" s="2183">
        <v>1671</v>
      </c>
      <c r="EE106" s="2183">
        <v>1671</v>
      </c>
      <c r="EF106" s="2182"/>
      <c r="EG106" s="2184"/>
      <c r="EH106" s="2182"/>
      <c r="EI106" s="2166">
        <v>862086</v>
      </c>
      <c r="EJ106" s="2183"/>
      <c r="EK106" s="2183">
        <v>862086</v>
      </c>
      <c r="EL106" s="2183">
        <v>862086</v>
      </c>
      <c r="EM106" s="2186">
        <v>0</v>
      </c>
      <c r="EN106" s="2186"/>
      <c r="EO106" s="2187"/>
      <c r="ES106" s="2254" t="s">
        <v>155</v>
      </c>
      <c r="ET106" s="2255" t="s">
        <v>156</v>
      </c>
      <c r="EU106" s="2257">
        <v>524392</v>
      </c>
    </row>
    <row r="107" spans="1:151" ht="16.5" thickTop="1" thickBot="1">
      <c r="A107" s="1316"/>
      <c r="B107" s="992"/>
      <c r="C107" s="992"/>
      <c r="D107" s="994"/>
      <c r="E107" s="1366"/>
      <c r="F107" s="1366"/>
      <c r="G107" s="1366"/>
      <c r="H107" s="1367"/>
      <c r="K107" s="901"/>
      <c r="L107" s="901"/>
      <c r="M107" s="918" t="s">
        <v>809</v>
      </c>
      <c r="N107" s="918" t="s">
        <v>809</v>
      </c>
      <c r="O107" s="919"/>
      <c r="P107" s="900" t="s">
        <v>810</v>
      </c>
      <c r="Q107" s="920" t="s">
        <v>811</v>
      </c>
      <c r="R107" s="921"/>
      <c r="S107" s="918" t="s">
        <v>809</v>
      </c>
      <c r="T107" s="918" t="s">
        <v>809</v>
      </c>
      <c r="U107" s="918" t="s">
        <v>809</v>
      </c>
      <c r="V107" s="921"/>
      <c r="X107" s="1562"/>
      <c r="Y107" s="1562"/>
      <c r="Z107" s="1824"/>
      <c r="AA107" s="1824"/>
      <c r="AB107" s="1385"/>
      <c r="AC107" s="1825"/>
      <c r="AD107" s="1826"/>
      <c r="AE107" s="1827"/>
      <c r="AF107" s="1828"/>
      <c r="AG107" s="1828"/>
      <c r="AI107" s="933" t="s">
        <v>653</v>
      </c>
      <c r="AK107" s="1373"/>
      <c r="AL107" s="1325"/>
      <c r="AM107" s="1374"/>
      <c r="AN107" s="1325"/>
      <c r="AO107" s="1325"/>
      <c r="AP107" s="1325"/>
      <c r="AQ107" s="1375"/>
      <c r="AR107" s="1376" t="s">
        <v>906</v>
      </c>
      <c r="AS107" s="1377"/>
      <c r="AT107" s="1378"/>
      <c r="AU107" s="1325"/>
      <c r="AV107" s="1325"/>
      <c r="AW107" s="1379"/>
      <c r="BB107" s="1562"/>
      <c r="BC107" s="1562"/>
      <c r="BD107" s="1381"/>
      <c r="BE107" s="1382" t="s">
        <v>809</v>
      </c>
      <c r="BF107" s="1383" t="s">
        <v>811</v>
      </c>
      <c r="BG107" s="1384"/>
      <c r="BH107" s="1384"/>
      <c r="BI107" s="1385"/>
      <c r="BJ107" s="1385"/>
      <c r="BK107" s="1383" t="s">
        <v>810</v>
      </c>
      <c r="BL107" s="1386"/>
      <c r="BN107" s="1579"/>
      <c r="BO107" s="1579"/>
      <c r="BP107" s="1346"/>
      <c r="BQ107" s="1346"/>
      <c r="BR107" s="1346"/>
      <c r="BS107" s="1160"/>
      <c r="BT107" s="1163"/>
      <c r="BU107" s="1163"/>
      <c r="BV107" s="1163"/>
      <c r="BW107" s="1346"/>
      <c r="BX107" s="1160"/>
      <c r="BY107" s="1160"/>
      <c r="BZ107" s="1585"/>
      <c r="CB107" s="933" t="s">
        <v>781</v>
      </c>
      <c r="CC107" s="1809">
        <v>37813</v>
      </c>
      <c r="CD107" s="1809">
        <v>39558</v>
      </c>
      <c r="CE107" s="1809">
        <v>41378</v>
      </c>
      <c r="CF107" s="1252">
        <v>39583</v>
      </c>
      <c r="CG107" s="1252"/>
      <c r="CH107" s="1171"/>
      <c r="CI107" s="1860"/>
      <c r="CJ107" s="1253"/>
      <c r="CN107" s="1874"/>
      <c r="CO107" s="1874"/>
      <c r="CP107" s="1915"/>
      <c r="CQ107" s="1915"/>
      <c r="CR107" s="1874"/>
      <c r="CS107" s="1874"/>
      <c r="CT107" s="1874"/>
      <c r="CU107" s="1874"/>
      <c r="CV107" s="1909"/>
      <c r="CW107" s="1874"/>
      <c r="CX107" s="1910"/>
      <c r="CY107" s="1911"/>
      <c r="CZ107" s="1914"/>
      <c r="DA107" s="1914"/>
      <c r="DB107" s="1914"/>
      <c r="DC107" s="1914"/>
      <c r="DX107" s="2179" t="s">
        <v>428</v>
      </c>
      <c r="DY107" s="2180" t="s">
        <v>428</v>
      </c>
      <c r="DZ107" s="2179" t="s">
        <v>901</v>
      </c>
      <c r="EA107" s="2181" t="s">
        <v>429</v>
      </c>
      <c r="EB107" s="2162">
        <v>1152</v>
      </c>
      <c r="EC107" s="2182"/>
      <c r="ED107" s="2183">
        <v>1152</v>
      </c>
      <c r="EE107" s="2183">
        <v>1152</v>
      </c>
      <c r="EF107" s="2182"/>
      <c r="EG107" s="2184"/>
      <c r="EH107" s="2182"/>
      <c r="EI107" s="2166">
        <v>67871</v>
      </c>
      <c r="EJ107" s="2183"/>
      <c r="EK107" s="2183">
        <v>67871</v>
      </c>
      <c r="EL107" s="2183">
        <v>67871</v>
      </c>
      <c r="EM107" s="2186">
        <v>0</v>
      </c>
      <c r="EN107" s="2186"/>
      <c r="EO107" s="2187"/>
      <c r="ES107" s="2254" t="s">
        <v>551</v>
      </c>
      <c r="ET107" s="2255" t="s">
        <v>552</v>
      </c>
      <c r="EU107" s="2257">
        <v>162750</v>
      </c>
    </row>
    <row r="108" spans="1:151" ht="15.75" thickBot="1">
      <c r="A108" s="1316"/>
      <c r="B108" s="992"/>
      <c r="C108" s="994"/>
      <c r="D108" s="994"/>
      <c r="E108" s="1366"/>
      <c r="F108" s="1366"/>
      <c r="G108" s="1366"/>
      <c r="H108" s="1367"/>
      <c r="K108" s="901"/>
      <c r="L108" s="901"/>
      <c r="M108" s="918"/>
      <c r="N108" s="918"/>
      <c r="O108" s="919"/>
      <c r="P108" s="900"/>
      <c r="Q108" s="922"/>
      <c r="R108" s="921"/>
      <c r="S108" s="923"/>
      <c r="T108" s="918"/>
      <c r="U108" s="918"/>
      <c r="V108" s="921"/>
      <c r="X108" s="1562"/>
      <c r="Y108" s="1562"/>
      <c r="Z108" s="1829" t="s">
        <v>915</v>
      </c>
      <c r="AA108" s="1830">
        <v>6.6800000000000002E-3</v>
      </c>
      <c r="AB108" s="1698" t="s">
        <v>803</v>
      </c>
      <c r="AC108" s="982" t="s">
        <v>1293</v>
      </c>
      <c r="AD108" s="984"/>
      <c r="AE108" s="1474"/>
      <c r="AF108" s="1475"/>
      <c r="AG108" s="1475"/>
      <c r="AK108" s="1404"/>
      <c r="AL108" s="1325"/>
      <c r="AM108" s="1404"/>
      <c r="AN108" s="1404"/>
      <c r="AO108" s="1405"/>
      <c r="AP108" s="1404"/>
      <c r="AQ108" s="1406"/>
      <c r="AR108" s="1405" t="s">
        <v>907</v>
      </c>
      <c r="AS108" s="1407">
        <v>1828.82</v>
      </c>
      <c r="AT108" s="1408"/>
      <c r="AU108" s="1325"/>
      <c r="AV108" s="1409">
        <v>70</v>
      </c>
      <c r="AW108" s="1410"/>
      <c r="BB108" s="1380" t="s">
        <v>607</v>
      </c>
      <c r="BC108" s="1380" t="s">
        <v>939</v>
      </c>
      <c r="BD108" s="1381"/>
      <c r="BE108" s="1411"/>
      <c r="BF108" s="1386"/>
      <c r="BG108" s="1412"/>
      <c r="BH108" s="1412"/>
      <c r="BI108" s="1381"/>
      <c r="BJ108" s="1381"/>
      <c r="BK108" s="1386"/>
      <c r="BL108" s="1386"/>
      <c r="BN108" s="1579"/>
      <c r="BO108" s="1579"/>
      <c r="BP108" s="1387"/>
      <c r="BQ108" s="1387"/>
      <c r="BR108" s="1387"/>
      <c r="BS108" s="1160"/>
      <c r="BT108" s="1388"/>
      <c r="BU108" s="1388"/>
      <c r="BV108" s="1388"/>
      <c r="BW108" s="1389" t="s">
        <v>812</v>
      </c>
      <c r="BX108" s="1390">
        <v>0.66800000000000004</v>
      </c>
      <c r="BY108" s="1160"/>
      <c r="BZ108" s="1585"/>
      <c r="CN108" s="1874"/>
      <c r="CO108" s="1874"/>
      <c r="CP108" s="1915"/>
      <c r="CQ108" s="1915"/>
      <c r="CR108" s="1874"/>
      <c r="CS108" s="1915"/>
      <c r="CT108" s="1874"/>
      <c r="CU108" s="1874"/>
      <c r="CV108" s="1909"/>
      <c r="CW108" s="1874"/>
      <c r="CX108" s="1910"/>
      <c r="CY108" s="1911"/>
      <c r="CZ108" s="1914"/>
      <c r="DA108" s="1914"/>
      <c r="DB108" s="1914"/>
      <c r="DC108" s="1914"/>
      <c r="DX108" s="2159" t="s">
        <v>430</v>
      </c>
      <c r="DY108" s="2160" t="s">
        <v>430</v>
      </c>
      <c r="DZ108" s="2159" t="s">
        <v>901</v>
      </c>
      <c r="EA108" s="2161" t="s">
        <v>431</v>
      </c>
      <c r="EB108" s="2162">
        <v>7511</v>
      </c>
      <c r="EC108" s="2163"/>
      <c r="ED108" s="2164">
        <v>7511</v>
      </c>
      <c r="EE108" s="2164"/>
      <c r="EF108" s="2163"/>
      <c r="EG108" s="2165">
        <v>0.82411674347158215</v>
      </c>
      <c r="EH108" s="2163"/>
      <c r="EI108" s="2166">
        <v>4778652</v>
      </c>
      <c r="EJ108" s="2164"/>
      <c r="EK108" s="2164">
        <v>3938167</v>
      </c>
      <c r="EL108" s="2164">
        <v>4778652</v>
      </c>
      <c r="EM108" s="2167">
        <v>0</v>
      </c>
      <c r="EN108" s="2167"/>
      <c r="EO108" s="2168"/>
      <c r="ES108" s="2254" t="s">
        <v>553</v>
      </c>
      <c r="ET108" s="2255" t="s">
        <v>554</v>
      </c>
      <c r="EU108" s="2257">
        <v>0</v>
      </c>
    </row>
    <row r="109" spans="1:151" ht="16.5" thickTop="1" thickBot="1">
      <c r="A109" s="1316"/>
      <c r="B109" s="1416"/>
      <c r="C109" s="993"/>
      <c r="D109" s="994"/>
      <c r="E109" s="1366"/>
      <c r="F109" s="1366"/>
      <c r="G109" s="1366"/>
      <c r="H109" s="1367"/>
      <c r="K109" s="900" t="s">
        <v>803</v>
      </c>
      <c r="L109" s="901" t="s">
        <v>868</v>
      </c>
      <c r="M109" s="919"/>
      <c r="N109" s="919"/>
      <c r="O109" s="919"/>
      <c r="P109" s="901"/>
      <c r="Q109" s="922"/>
      <c r="R109" s="921"/>
      <c r="S109" s="924"/>
      <c r="T109" s="921"/>
      <c r="U109" s="921"/>
      <c r="V109" s="921"/>
      <c r="X109" s="1562"/>
      <c r="Y109" s="1562"/>
      <c r="Z109" s="1831" t="s">
        <v>873</v>
      </c>
      <c r="AA109" s="1832"/>
      <c r="AB109" s="1699"/>
      <c r="AC109" s="982" t="s">
        <v>874</v>
      </c>
      <c r="AD109" s="984"/>
      <c r="AE109" s="1474"/>
      <c r="AF109" s="1475"/>
      <c r="AG109" s="1475"/>
      <c r="AK109" s="1404"/>
      <c r="AL109" s="1325"/>
      <c r="AM109" s="1404"/>
      <c r="AN109" s="1404"/>
      <c r="AO109" s="1325"/>
      <c r="AP109" s="1325"/>
      <c r="AQ109" s="1420"/>
      <c r="AR109" s="1421" t="s">
        <v>235</v>
      </c>
      <c r="AS109" s="1422" t="s">
        <v>902</v>
      </c>
      <c r="AT109" s="1423"/>
      <c r="AU109" s="1325"/>
      <c r="AV109" s="1409"/>
      <c r="AW109" s="1404"/>
      <c r="BB109" s="1380"/>
      <c r="BC109" s="903" t="s">
        <v>1348</v>
      </c>
      <c r="BD109" s="1381"/>
      <c r="BE109" s="1411"/>
      <c r="BF109" s="1386"/>
      <c r="BG109" s="1412"/>
      <c r="BH109" s="1412"/>
      <c r="BI109" s="1381"/>
      <c r="BJ109" s="1381"/>
      <c r="BK109" s="1386"/>
      <c r="BL109" s="1386"/>
      <c r="BN109" s="1579"/>
      <c r="BO109" s="1579"/>
      <c r="BP109" s="1346"/>
      <c r="BQ109" s="1346"/>
      <c r="BR109" s="1346"/>
      <c r="BS109" s="1160"/>
      <c r="BT109" s="1413"/>
      <c r="BU109" s="1413"/>
      <c r="BV109" s="1413"/>
      <c r="BW109" s="1414"/>
      <c r="BX109" s="1413"/>
      <c r="BY109" s="1413"/>
      <c r="BZ109" s="1585"/>
      <c r="CN109" s="1874"/>
      <c r="CO109" s="1874"/>
      <c r="CP109" s="1915"/>
      <c r="CQ109" s="1915"/>
      <c r="CR109" s="1874"/>
      <c r="CS109" s="1915"/>
      <c r="CT109" s="1874"/>
      <c r="CU109" s="1874"/>
      <c r="CV109" s="1909"/>
      <c r="CW109" s="1874"/>
      <c r="CX109" s="1910"/>
      <c r="CY109" s="1911"/>
      <c r="CZ109" s="1914"/>
      <c r="DA109" s="1914"/>
      <c r="DB109" s="1914"/>
      <c r="DC109" s="1914"/>
      <c r="DX109" s="2189" t="s">
        <v>430</v>
      </c>
      <c r="DY109" s="2160" t="s">
        <v>1112</v>
      </c>
      <c r="DZ109" s="2159" t="s">
        <v>8</v>
      </c>
      <c r="EA109" s="2161" t="s">
        <v>1113</v>
      </c>
      <c r="EB109" s="2162">
        <v>1146</v>
      </c>
      <c r="EC109" s="2163"/>
      <c r="ED109" s="2164">
        <v>1146</v>
      </c>
      <c r="EE109" s="2164"/>
      <c r="EF109" s="2163"/>
      <c r="EG109" s="2165">
        <v>0.12574061882817644</v>
      </c>
      <c r="EH109" s="2163"/>
      <c r="EI109" s="2166">
        <v>0</v>
      </c>
      <c r="EJ109" s="2164"/>
      <c r="EK109" s="2164">
        <v>600871</v>
      </c>
      <c r="EL109" s="2164"/>
      <c r="EM109" s="2167"/>
      <c r="EN109" s="2167"/>
      <c r="EO109" s="2168"/>
      <c r="ES109" s="2254" t="s">
        <v>555</v>
      </c>
      <c r="ET109" s="2255" t="s">
        <v>556</v>
      </c>
      <c r="EU109" s="2257">
        <v>279742</v>
      </c>
    </row>
    <row r="110" spans="1:151" ht="19.5" thickBot="1">
      <c r="A110" s="1316"/>
      <c r="B110" s="1316"/>
      <c r="C110" s="1316"/>
      <c r="D110" s="936" t="s">
        <v>803</v>
      </c>
      <c r="E110" s="1784" t="s">
        <v>676</v>
      </c>
      <c r="F110" s="1429"/>
      <c r="G110" s="1430"/>
      <c r="H110" s="1431"/>
      <c r="K110" s="900"/>
      <c r="L110" s="902" t="s">
        <v>1289</v>
      </c>
      <c r="M110" s="925"/>
      <c r="N110" s="919"/>
      <c r="O110" s="919"/>
      <c r="P110" s="901"/>
      <c r="Q110" s="922"/>
      <c r="R110" s="921"/>
      <c r="S110" s="924"/>
      <c r="T110" s="921"/>
      <c r="U110" s="921"/>
      <c r="V110" s="921"/>
      <c r="X110" s="1562"/>
      <c r="Y110" s="1562"/>
      <c r="Z110" s="1831" t="s">
        <v>875</v>
      </c>
      <c r="AA110" s="1832"/>
      <c r="AB110" s="1699"/>
      <c r="AC110" s="982" t="s">
        <v>982</v>
      </c>
      <c r="AD110" s="984"/>
      <c r="AE110" s="1474"/>
      <c r="AF110" s="1475"/>
      <c r="AG110" s="1475"/>
      <c r="AK110" s="1404"/>
      <c r="AL110" s="1325"/>
      <c r="AM110" s="1325"/>
      <c r="AN110" s="1379"/>
      <c r="AO110" s="1325"/>
      <c r="AP110" s="1325"/>
      <c r="AQ110" s="1325"/>
      <c r="AR110" s="1404"/>
      <c r="AS110" s="1325"/>
      <c r="AT110" s="1325"/>
      <c r="AU110" s="1325"/>
      <c r="AV110" s="1409"/>
      <c r="AW110" s="1404"/>
      <c r="BB110" s="1380" t="s">
        <v>609</v>
      </c>
      <c r="BC110" s="1380" t="s">
        <v>1349</v>
      </c>
      <c r="BD110" s="1381"/>
      <c r="BE110" s="1411"/>
      <c r="BF110" s="1386"/>
      <c r="BG110" s="1412"/>
      <c r="BH110" s="1412"/>
      <c r="BI110" s="1381"/>
      <c r="BJ110" s="1381"/>
      <c r="BK110" s="1386"/>
      <c r="BL110" s="1386"/>
      <c r="BN110" s="1579"/>
      <c r="BO110" s="2140" t="s">
        <v>813</v>
      </c>
      <c r="BP110" s="2141"/>
      <c r="BQ110" s="2141"/>
      <c r="BR110" s="2141"/>
      <c r="BS110" s="1160"/>
      <c r="BT110" s="1163"/>
      <c r="BU110" s="1163"/>
      <c r="BV110" s="1163"/>
      <c r="BW110" s="1346"/>
      <c r="BX110" s="1160"/>
      <c r="BY110" s="1579"/>
      <c r="BZ110" s="1579"/>
      <c r="CA110" s="1579"/>
      <c r="CN110" s="1916"/>
      <c r="CO110" s="1916"/>
      <c r="CP110" s="1916"/>
      <c r="CQ110" s="1916"/>
      <c r="CR110" s="1916"/>
      <c r="CS110" s="1916"/>
      <c r="CT110" s="1916"/>
      <c r="CU110" s="1917"/>
      <c r="CV110" s="1909"/>
      <c r="CW110" s="1917"/>
      <c r="CX110" s="1910"/>
      <c r="CY110" s="1911"/>
      <c r="CZ110" s="1914"/>
      <c r="DA110" s="1914"/>
      <c r="DB110" s="1914"/>
      <c r="DC110" s="1914"/>
      <c r="DX110" s="2190" t="s">
        <v>430</v>
      </c>
      <c r="DY110" s="2171" t="s">
        <v>1114</v>
      </c>
      <c r="DZ110" s="2170" t="s">
        <v>8</v>
      </c>
      <c r="EA110" s="2172" t="s">
        <v>1115</v>
      </c>
      <c r="EB110" s="2162">
        <v>457</v>
      </c>
      <c r="EC110" s="2173"/>
      <c r="ED110" s="2174">
        <v>457</v>
      </c>
      <c r="EE110" s="2174">
        <v>9114</v>
      </c>
      <c r="EF110" s="2173"/>
      <c r="EG110" s="2175">
        <v>5.0142637700241389E-2</v>
      </c>
      <c r="EH110" s="2173"/>
      <c r="EI110" s="2166">
        <v>0</v>
      </c>
      <c r="EJ110" s="2174"/>
      <c r="EK110" s="2174">
        <v>239614</v>
      </c>
      <c r="EL110" s="2174"/>
      <c r="EM110" s="2177"/>
      <c r="EN110" s="2177"/>
      <c r="EO110" s="2178"/>
      <c r="ES110" s="2254" t="s">
        <v>557</v>
      </c>
      <c r="ET110" s="2255" t="s">
        <v>558</v>
      </c>
      <c r="EU110" s="2257">
        <v>0</v>
      </c>
    </row>
    <row r="111" spans="1:151" ht="15.75" thickBot="1">
      <c r="A111" s="992"/>
      <c r="B111" s="992"/>
      <c r="C111" s="1367"/>
      <c r="D111" s="992"/>
      <c r="E111" s="1433" t="s">
        <v>865</v>
      </c>
      <c r="F111" s="1434" t="s">
        <v>3</v>
      </c>
      <c r="G111" s="1435"/>
      <c r="H111" s="1436"/>
      <c r="K111" s="900"/>
      <c r="L111" s="901" t="s">
        <v>1280</v>
      </c>
      <c r="M111" s="919"/>
      <c r="N111" s="919"/>
      <c r="O111" s="919"/>
      <c r="P111" s="901"/>
      <c r="Q111" s="926"/>
      <c r="R111" s="921"/>
      <c r="S111" s="924"/>
      <c r="T111" s="921"/>
      <c r="U111" s="921"/>
      <c r="V111" s="921"/>
      <c r="X111" s="1562"/>
      <c r="Y111" s="1562"/>
      <c r="Z111" s="1833" t="s">
        <v>916</v>
      </c>
      <c r="AA111" s="1834"/>
      <c r="AB111" s="1698" t="s">
        <v>869</v>
      </c>
      <c r="AC111" s="1700" t="s">
        <v>930</v>
      </c>
      <c r="AD111" s="984"/>
      <c r="AE111" s="1474"/>
      <c r="AF111" s="1475"/>
      <c r="AG111" s="1475"/>
      <c r="AK111" s="1843"/>
      <c r="AL111" s="1843"/>
      <c r="AM111" s="1843"/>
      <c r="AN111" s="1440"/>
      <c r="AO111" s="1409"/>
      <c r="AP111" s="1409"/>
      <c r="AQ111" s="1409"/>
      <c r="AR111" s="1409"/>
      <c r="AS111" s="1432"/>
      <c r="AT111" s="1441"/>
      <c r="AU111" s="1442" t="s">
        <v>800</v>
      </c>
      <c r="AV111" s="1443"/>
      <c r="AW111" s="1444"/>
      <c r="BB111" s="1380"/>
      <c r="BC111" s="1704" t="s">
        <v>1080</v>
      </c>
      <c r="BD111" s="1381"/>
      <c r="BE111" s="1411"/>
      <c r="BF111" s="1386"/>
      <c r="BG111" s="1412"/>
      <c r="BH111" s="1412"/>
      <c r="BI111" s="1381"/>
      <c r="BJ111" s="1381"/>
      <c r="BK111" s="1386"/>
      <c r="BL111" s="1386"/>
      <c r="BN111" s="1579"/>
      <c r="BO111" s="1160" t="s">
        <v>1081</v>
      </c>
      <c r="BP111" s="1346"/>
      <c r="BQ111" s="1346"/>
      <c r="BR111" s="1346"/>
      <c r="BS111" s="1160"/>
      <c r="BT111" s="1163"/>
      <c r="BU111" s="1163"/>
      <c r="BV111" s="1163"/>
      <c r="BW111" s="1346"/>
      <c r="BX111" s="1160"/>
      <c r="BY111" s="1579"/>
      <c r="BZ111" s="1563"/>
      <c r="CN111" s="1918"/>
      <c r="CO111" s="1918"/>
      <c r="CP111" s="1918"/>
      <c r="CQ111" s="1918"/>
      <c r="CR111" s="1918"/>
      <c r="CS111" s="1918"/>
      <c r="CT111" s="1918"/>
      <c r="CU111" s="1919"/>
      <c r="CV111" s="1909"/>
      <c r="CW111" s="1919"/>
      <c r="CX111" s="1910"/>
      <c r="CY111" s="1911"/>
      <c r="CZ111" s="1914"/>
      <c r="DA111" s="1914"/>
      <c r="DB111" s="1914"/>
      <c r="DC111" s="1914"/>
      <c r="DX111" s="2179" t="s">
        <v>432</v>
      </c>
      <c r="DY111" s="2180" t="s">
        <v>432</v>
      </c>
      <c r="DZ111" s="2179" t="s">
        <v>901</v>
      </c>
      <c r="EA111" s="2181" t="s">
        <v>455</v>
      </c>
      <c r="EB111" s="2162">
        <v>3063</v>
      </c>
      <c r="EC111" s="2182"/>
      <c r="ED111" s="2183">
        <v>3063</v>
      </c>
      <c r="EE111" s="2183">
        <v>3063</v>
      </c>
      <c r="EF111" s="2182"/>
      <c r="EG111" s="2184"/>
      <c r="EH111" s="2182"/>
      <c r="EI111" s="2166">
        <v>2164500</v>
      </c>
      <c r="EJ111" s="2183"/>
      <c r="EK111" s="2183">
        <v>2164500</v>
      </c>
      <c r="EL111" s="2183">
        <v>2164500</v>
      </c>
      <c r="EM111" s="2186">
        <v>0</v>
      </c>
      <c r="EN111" s="2186"/>
      <c r="EO111" s="2187"/>
      <c r="ES111" s="2254" t="s">
        <v>559</v>
      </c>
      <c r="ET111" s="2255" t="s">
        <v>560</v>
      </c>
      <c r="EU111" s="2257">
        <v>3727230</v>
      </c>
    </row>
    <row r="112" spans="1:151" ht="15">
      <c r="A112" s="1316"/>
      <c r="B112" s="992"/>
      <c r="C112" s="992"/>
      <c r="D112" s="992"/>
      <c r="E112" s="1448" t="s">
        <v>866</v>
      </c>
      <c r="F112" s="1449" t="s">
        <v>1383</v>
      </c>
      <c r="G112" s="1450"/>
      <c r="H112" s="1451" t="s">
        <v>333</v>
      </c>
      <c r="K112" s="900" t="s">
        <v>869</v>
      </c>
      <c r="L112" s="901" t="s">
        <v>1290</v>
      </c>
      <c r="M112" s="919"/>
      <c r="N112" s="919"/>
      <c r="O112" s="919"/>
      <c r="P112" s="901"/>
      <c r="Q112" s="922"/>
      <c r="R112" s="921"/>
      <c r="S112" s="924"/>
      <c r="T112" s="921"/>
      <c r="U112" s="921"/>
      <c r="V112" s="921"/>
      <c r="X112" s="1562"/>
      <c r="Y112" s="1562"/>
      <c r="Z112" s="1835"/>
      <c r="AA112" s="1835"/>
      <c r="AB112" s="1699"/>
      <c r="AC112" s="1700" t="s">
        <v>1294</v>
      </c>
      <c r="AD112" s="984"/>
      <c r="AE112" s="1474"/>
      <c r="AF112" s="1475"/>
      <c r="AG112" s="1475"/>
      <c r="AI112" s="1575"/>
      <c r="AK112" s="1432"/>
      <c r="AL112" s="1432"/>
      <c r="AM112" s="1432"/>
      <c r="AN112" s="1409"/>
      <c r="AO112" s="1409"/>
      <c r="AP112" s="1409"/>
      <c r="AQ112" s="1409"/>
      <c r="AR112" s="1409"/>
      <c r="AS112" s="1432"/>
      <c r="AT112" s="1454"/>
      <c r="AU112" s="1432"/>
      <c r="AV112" s="1455" t="s">
        <v>802</v>
      </c>
      <c r="AW112" s="1456">
        <v>238316923</v>
      </c>
      <c r="BB112" s="1380" t="s">
        <v>593</v>
      </c>
      <c r="BC112" s="1380" t="s">
        <v>944</v>
      </c>
      <c r="BD112" s="1381"/>
      <c r="BE112" s="1411"/>
      <c r="BF112" s="1386"/>
      <c r="BG112" s="1412"/>
      <c r="BH112" s="1412"/>
      <c r="BI112" s="1381"/>
      <c r="BJ112" s="1381"/>
      <c r="BK112" s="1386"/>
      <c r="BL112" s="1386"/>
      <c r="BN112" s="1579"/>
      <c r="BO112" s="1160" t="s">
        <v>1357</v>
      </c>
      <c r="BP112" s="1346"/>
      <c r="BQ112" s="1346"/>
      <c r="BR112" s="1346"/>
      <c r="BS112" s="1160"/>
      <c r="BT112" s="1163"/>
      <c r="BU112" s="1163"/>
      <c r="BV112" s="1163"/>
      <c r="BW112" s="1346"/>
      <c r="BX112" s="1160"/>
      <c r="BY112" s="1579"/>
      <c r="BZ112" s="1579"/>
      <c r="CA112" s="1579"/>
      <c r="CN112" s="1916"/>
      <c r="CO112" s="1916"/>
      <c r="CP112" s="1916"/>
      <c r="CQ112" s="1916"/>
      <c r="CR112" s="1916"/>
      <c r="CS112" s="1916"/>
      <c r="CT112" s="1916"/>
      <c r="CU112" s="1917"/>
      <c r="CV112" s="1909"/>
      <c r="CW112" s="1917"/>
      <c r="CX112" s="1910"/>
      <c r="CY112" s="1911"/>
      <c r="CZ112" s="1914"/>
      <c r="DA112" s="1914"/>
      <c r="DB112" s="1914"/>
      <c r="DC112" s="1914"/>
      <c r="DX112" s="2159" t="s">
        <v>456</v>
      </c>
      <c r="DY112" s="2160" t="s">
        <v>456</v>
      </c>
      <c r="DZ112" s="2159" t="s">
        <v>901</v>
      </c>
      <c r="EA112" s="2161" t="s">
        <v>457</v>
      </c>
      <c r="EB112" s="2162">
        <v>72259</v>
      </c>
      <c r="EC112" s="2163"/>
      <c r="ED112" s="2164">
        <v>72259</v>
      </c>
      <c r="EE112" s="2164"/>
      <c r="EF112" s="2163"/>
      <c r="EG112" s="2165">
        <v>0.90086147785216486</v>
      </c>
      <c r="EH112" s="2163"/>
      <c r="EI112" s="2166">
        <v>0</v>
      </c>
      <c r="EJ112" s="2164"/>
      <c r="EK112" s="2164">
        <v>0</v>
      </c>
      <c r="EL112" s="2164">
        <v>0</v>
      </c>
      <c r="EM112" s="2167">
        <v>0</v>
      </c>
      <c r="EN112" s="2167"/>
      <c r="EO112" s="2168"/>
      <c r="ES112" s="2254" t="s">
        <v>561</v>
      </c>
      <c r="ET112" s="2255" t="s">
        <v>636</v>
      </c>
      <c r="EU112" s="2257">
        <v>0</v>
      </c>
    </row>
    <row r="113" spans="1:151" ht="15.75" thickBot="1">
      <c r="A113" s="1680"/>
      <c r="B113" s="992"/>
      <c r="C113" s="992"/>
      <c r="D113" s="1785" t="s">
        <v>1278</v>
      </c>
      <c r="E113" s="1463" t="s">
        <v>867</v>
      </c>
      <c r="F113" s="1464" t="s">
        <v>972</v>
      </c>
      <c r="G113" s="1465" t="s">
        <v>352</v>
      </c>
      <c r="H113" s="1466" t="s">
        <v>289</v>
      </c>
      <c r="K113" s="900"/>
      <c r="L113" s="901" t="s">
        <v>261</v>
      </c>
      <c r="M113" s="919"/>
      <c r="N113" s="919"/>
      <c r="O113" s="919"/>
      <c r="P113" s="901"/>
      <c r="Q113" s="922"/>
      <c r="R113" s="921"/>
      <c r="S113" s="924"/>
      <c r="T113" s="921"/>
      <c r="U113" s="921"/>
      <c r="V113" s="921"/>
      <c r="X113" s="1562"/>
      <c r="Y113" s="1562"/>
      <c r="Z113" s="1835"/>
      <c r="AA113" s="1835"/>
      <c r="AB113" s="1699"/>
      <c r="AC113" s="1700" t="s">
        <v>1295</v>
      </c>
      <c r="AD113" s="984"/>
      <c r="AE113" s="1474"/>
      <c r="AF113" s="1475"/>
      <c r="AG113" s="1475"/>
      <c r="AI113" s="1575"/>
      <c r="AK113" s="1432"/>
      <c r="AL113" s="1432">
        <v>0.76629999999999998</v>
      </c>
      <c r="AM113" s="1432">
        <v>1.7569999999999999</v>
      </c>
      <c r="AN113" s="1409">
        <v>1.0501</v>
      </c>
      <c r="AO113" s="1409"/>
      <c r="AP113" s="1409"/>
      <c r="AQ113" s="1409"/>
      <c r="AR113" s="1409"/>
      <c r="AS113" s="1432"/>
      <c r="AT113" s="1454"/>
      <c r="AU113" s="1010"/>
      <c r="AV113" s="1455" t="s">
        <v>801</v>
      </c>
      <c r="AW113" s="1467">
        <v>233884135</v>
      </c>
      <c r="BB113" s="1562"/>
      <c r="BC113" s="1562"/>
      <c r="BD113" s="1381"/>
      <c r="BE113" s="1411"/>
      <c r="BF113" s="1386"/>
      <c r="BG113" s="1412"/>
      <c r="BH113" s="1412"/>
      <c r="BI113" s="1381"/>
      <c r="BJ113" s="1381"/>
      <c r="BK113" s="1386"/>
      <c r="BL113" s="1386"/>
      <c r="BN113" s="1579"/>
      <c r="BO113" s="1160" t="s">
        <v>1083</v>
      </c>
      <c r="BP113" s="1346"/>
      <c r="BQ113" s="1346"/>
      <c r="BR113" s="1346"/>
      <c r="BS113" s="1160"/>
      <c r="BT113" s="1163"/>
      <c r="BU113" s="1163"/>
      <c r="BV113" s="1163"/>
      <c r="BW113" s="1163"/>
      <c r="BX113" s="1163"/>
      <c r="BY113" s="1581"/>
      <c r="BZ113" s="1579"/>
      <c r="CA113" s="1579"/>
      <c r="CN113" s="1874"/>
      <c r="CO113" s="1874"/>
      <c r="CP113" s="1915"/>
      <c r="CQ113" s="1915"/>
      <c r="CR113" s="1874"/>
      <c r="CS113" s="1874"/>
      <c r="CT113" s="1874"/>
      <c r="CU113" s="1874"/>
      <c r="CV113" s="1909"/>
      <c r="CW113" s="1874"/>
      <c r="CX113" s="1910"/>
      <c r="CY113" s="1911"/>
      <c r="CZ113" s="1914"/>
      <c r="DA113" s="1914"/>
      <c r="DB113" s="1914"/>
      <c r="DC113" s="1914"/>
      <c r="DX113" s="2159" t="s">
        <v>456</v>
      </c>
      <c r="DY113" s="2160" t="s">
        <v>86</v>
      </c>
      <c r="DZ113" s="2159" t="s">
        <v>8</v>
      </c>
      <c r="EA113" s="2161" t="s">
        <v>87</v>
      </c>
      <c r="EB113" s="2162">
        <v>905</v>
      </c>
      <c r="EC113" s="2163"/>
      <c r="ED113" s="2164">
        <v>905</v>
      </c>
      <c r="EE113" s="2164"/>
      <c r="EF113" s="2163"/>
      <c r="EG113" s="2165">
        <v>1.1282741768585356E-2</v>
      </c>
      <c r="EH113" s="2163"/>
      <c r="EI113" s="2166">
        <v>0</v>
      </c>
      <c r="EJ113" s="2164"/>
      <c r="EK113" s="2164">
        <v>0</v>
      </c>
      <c r="EL113" s="2169"/>
      <c r="EM113" s="2167"/>
      <c r="EN113" s="2167"/>
      <c r="EO113" s="2168"/>
      <c r="ES113" s="2254" t="s">
        <v>637</v>
      </c>
      <c r="ET113" s="2255" t="s">
        <v>638</v>
      </c>
      <c r="EU113" s="2257">
        <v>249104</v>
      </c>
    </row>
    <row r="114" spans="1:151" ht="15.75" thickBot="1">
      <c r="A114" s="1316"/>
      <c r="B114" s="1468"/>
      <c r="C114" s="1468"/>
      <c r="D114" s="900" t="s">
        <v>674</v>
      </c>
      <c r="E114" s="1469">
        <v>4170</v>
      </c>
      <c r="F114" s="1470">
        <v>5451</v>
      </c>
      <c r="G114" s="1471">
        <v>-1281</v>
      </c>
      <c r="H114" s="1471">
        <v>4170</v>
      </c>
      <c r="K114" s="900"/>
      <c r="L114" s="901" t="s">
        <v>870</v>
      </c>
      <c r="M114" s="919"/>
      <c r="N114" s="919"/>
      <c r="O114" s="919"/>
      <c r="P114" s="901"/>
      <c r="Q114" s="922"/>
      <c r="R114" s="921"/>
      <c r="S114" s="924"/>
      <c r="T114" s="921"/>
      <c r="U114" s="921"/>
      <c r="V114" s="921"/>
      <c r="X114" s="1562"/>
      <c r="Y114" s="1562"/>
      <c r="Z114" s="1835"/>
      <c r="AA114" s="1835"/>
      <c r="AB114" s="1701"/>
      <c r="AC114" s="1702" t="s">
        <v>933</v>
      </c>
      <c r="AD114" s="984"/>
      <c r="AE114" s="1474" t="s">
        <v>934</v>
      </c>
      <c r="AF114" s="1475"/>
      <c r="AG114" s="1475"/>
      <c r="AI114" s="1575"/>
      <c r="AK114" s="1003"/>
      <c r="AL114" s="1003">
        <v>0.74729999999999996</v>
      </c>
      <c r="AM114" s="1003">
        <v>1.6771</v>
      </c>
      <c r="AN114" s="1479">
        <v>1.0235000000000001</v>
      </c>
      <c r="AO114" s="1479"/>
      <c r="AP114" s="1479"/>
      <c r="AQ114" s="1479"/>
      <c r="AR114" s="1479"/>
      <c r="AS114" s="1003"/>
      <c r="AT114" s="1454"/>
      <c r="AU114" s="1455"/>
      <c r="AV114" s="1455" t="s">
        <v>604</v>
      </c>
      <c r="AW114" s="1480">
        <v>4432788</v>
      </c>
      <c r="BB114" s="1562"/>
      <c r="BC114" s="1562"/>
      <c r="BD114" s="1381"/>
      <c r="BE114" s="1411"/>
      <c r="BF114" s="1386"/>
      <c r="BG114" s="1412"/>
      <c r="BH114" s="1412"/>
      <c r="BI114" s="1381"/>
      <c r="BJ114" s="1381"/>
      <c r="BK114" s="1386"/>
      <c r="BL114" s="1386"/>
      <c r="BN114" s="1579"/>
      <c r="BO114" s="1458"/>
      <c r="BP114" s="1346"/>
      <c r="BQ114" s="1346"/>
      <c r="BR114" s="1346"/>
      <c r="BS114" s="1160"/>
      <c r="BT114" s="1163"/>
      <c r="BU114" s="1163"/>
      <c r="BV114" s="1163"/>
      <c r="BW114" s="1346"/>
      <c r="BX114" s="1160"/>
      <c r="BY114" s="1579"/>
      <c r="BZ114" s="1579"/>
      <c r="CA114" s="1579"/>
      <c r="CN114" s="1874"/>
      <c r="CO114" s="1874"/>
      <c r="CP114" s="1915"/>
      <c r="CQ114" s="1915"/>
      <c r="CR114" s="1874"/>
      <c r="CS114" s="1874"/>
      <c r="CT114" s="1874"/>
      <c r="CU114" s="1874"/>
      <c r="CV114" s="1909"/>
      <c r="CW114" s="1874"/>
      <c r="CX114" s="1910"/>
      <c r="CY114" s="1911"/>
      <c r="CZ114" s="1914"/>
      <c r="DA114" s="1914"/>
      <c r="DB114" s="1914"/>
      <c r="DC114" s="1914"/>
      <c r="DX114" s="2159" t="s">
        <v>456</v>
      </c>
      <c r="DY114" s="2160" t="s">
        <v>88</v>
      </c>
      <c r="DZ114" s="2159" t="s">
        <v>8</v>
      </c>
      <c r="EA114" s="2161" t="s">
        <v>823</v>
      </c>
      <c r="EB114" s="2162">
        <v>280</v>
      </c>
      <c r="EC114" s="2163"/>
      <c r="ED114" s="2164">
        <v>280</v>
      </c>
      <c r="EE114" s="2164"/>
      <c r="EF114" s="2163"/>
      <c r="EG114" s="2165">
        <v>3.4907930333744749E-3</v>
      </c>
      <c r="EH114" s="2163"/>
      <c r="EI114" s="2166">
        <v>0</v>
      </c>
      <c r="EJ114" s="2164"/>
      <c r="EK114" s="2164">
        <v>0</v>
      </c>
      <c r="EL114" s="2169"/>
      <c r="EM114" s="2167"/>
      <c r="EN114" s="2167"/>
      <c r="EO114" s="2168"/>
      <c r="ES114" s="2254" t="s">
        <v>639</v>
      </c>
      <c r="ET114" s="2255" t="s">
        <v>640</v>
      </c>
      <c r="EU114" s="2257">
        <v>571131</v>
      </c>
    </row>
    <row r="115" spans="1:151" ht="15.75" thickTop="1">
      <c r="A115" s="1316"/>
      <c r="B115" s="1468"/>
      <c r="C115" s="1468"/>
      <c r="D115" s="900" t="s">
        <v>675</v>
      </c>
      <c r="E115" s="1482">
        <v>1281</v>
      </c>
      <c r="F115" s="994"/>
      <c r="G115" s="1471">
        <v>1281</v>
      </c>
      <c r="H115" s="1471">
        <v>1281</v>
      </c>
      <c r="K115" s="900"/>
      <c r="L115" s="901"/>
      <c r="M115" s="900" t="s">
        <v>1288</v>
      </c>
      <c r="N115" s="1794" t="s">
        <v>1072</v>
      </c>
      <c r="O115" s="919"/>
      <c r="P115" s="901"/>
      <c r="Q115" s="922"/>
      <c r="R115" s="921"/>
      <c r="S115" s="924"/>
      <c r="T115" s="921"/>
      <c r="U115" s="921"/>
      <c r="V115" s="921"/>
      <c r="Z115" s="1835"/>
      <c r="AA115" s="1835"/>
      <c r="AB115" s="1836"/>
      <c r="AC115" s="1475"/>
      <c r="AD115" s="984"/>
      <c r="AE115" s="1474"/>
      <c r="AF115" s="1475"/>
      <c r="AG115" s="1475"/>
      <c r="AI115" s="1575"/>
      <c r="AK115" s="1003"/>
      <c r="AL115" s="1003"/>
      <c r="AM115" s="1003"/>
      <c r="AN115" s="1479"/>
      <c r="AO115" s="1479"/>
      <c r="AP115" s="1479"/>
      <c r="AQ115" s="1479"/>
      <c r="AR115" s="1479"/>
      <c r="AS115" s="1003"/>
      <c r="AT115" s="1454"/>
      <c r="AU115" s="1455"/>
      <c r="AV115" s="1003"/>
      <c r="AW115" s="1844" t="s">
        <v>1296</v>
      </c>
      <c r="BD115" s="1381"/>
      <c r="BE115" s="1411"/>
      <c r="BF115" s="1386"/>
      <c r="BG115" s="1412"/>
      <c r="BH115" s="1412"/>
      <c r="BI115" s="1381"/>
      <c r="BJ115" s="1381"/>
      <c r="BK115" s="1386"/>
      <c r="BL115" s="1386"/>
      <c r="BN115" s="1579"/>
      <c r="BO115" s="2140" t="s">
        <v>1266</v>
      </c>
      <c r="BP115" s="2141"/>
      <c r="BQ115" s="2141"/>
      <c r="BR115" s="2141"/>
      <c r="BS115" s="2140"/>
      <c r="BT115" s="1388"/>
      <c r="BU115" s="1163"/>
      <c r="BV115" s="1163"/>
      <c r="BW115" s="1346"/>
      <c r="BX115" s="1160"/>
      <c r="BY115" s="1579"/>
      <c r="BZ115" s="1579"/>
      <c r="CA115" s="1579"/>
      <c r="DX115" s="2159" t="s">
        <v>456</v>
      </c>
      <c r="DY115" s="2160" t="s">
        <v>89</v>
      </c>
      <c r="DZ115" s="2159" t="s">
        <v>8</v>
      </c>
      <c r="EA115" s="2161" t="s">
        <v>90</v>
      </c>
      <c r="EB115" s="2162">
        <v>1154</v>
      </c>
      <c r="EC115" s="2163"/>
      <c r="ED115" s="2164">
        <v>1154</v>
      </c>
      <c r="EE115" s="2164"/>
      <c r="EF115" s="2163"/>
      <c r="EG115" s="2165">
        <v>1.4387054144693372E-2</v>
      </c>
      <c r="EH115" s="2163"/>
      <c r="EI115" s="2166">
        <v>0</v>
      </c>
      <c r="EJ115" s="2164"/>
      <c r="EK115" s="2164">
        <v>0</v>
      </c>
      <c r="EL115" s="2169"/>
      <c r="EM115" s="2167"/>
      <c r="EN115" s="2167"/>
      <c r="EO115" s="2168"/>
      <c r="ES115" s="2254" t="s">
        <v>641</v>
      </c>
      <c r="ET115" s="2255" t="s">
        <v>642</v>
      </c>
      <c r="EU115" s="2257">
        <v>0</v>
      </c>
    </row>
    <row r="116" spans="1:151" ht="15.75" thickBot="1">
      <c r="A116" s="1316"/>
      <c r="D116" s="924" t="s">
        <v>1063</v>
      </c>
      <c r="E116" s="1486">
        <v>5451</v>
      </c>
      <c r="F116" s="1487">
        <v>5451</v>
      </c>
      <c r="G116" s="1487">
        <v>0</v>
      </c>
      <c r="H116" s="1487">
        <v>5451</v>
      </c>
      <c r="K116" s="900" t="s">
        <v>871</v>
      </c>
      <c r="L116" s="901" t="s">
        <v>872</v>
      </c>
      <c r="M116" s="919"/>
      <c r="N116" s="919"/>
      <c r="O116" s="919"/>
      <c r="P116" s="901"/>
      <c r="Q116" s="922"/>
      <c r="R116" s="921"/>
      <c r="S116" s="924"/>
      <c r="T116" s="921"/>
      <c r="U116" s="921"/>
      <c r="V116" s="921"/>
      <c r="AI116" s="1575"/>
      <c r="AK116" s="1003"/>
      <c r="AL116" s="1003"/>
      <c r="AM116" s="1003"/>
      <c r="AN116" s="1479"/>
      <c r="AO116" s="1479"/>
      <c r="AP116" s="1479"/>
      <c r="AQ116" s="1479"/>
      <c r="AR116" s="1479"/>
      <c r="AS116" s="1003"/>
      <c r="AT116" s="1488"/>
      <c r="AU116" s="1489"/>
      <c r="AV116" s="1490"/>
      <c r="AW116" s="1491"/>
      <c r="BN116" s="1579"/>
      <c r="BO116" s="1160" t="s">
        <v>1358</v>
      </c>
      <c r="BP116" s="1346"/>
      <c r="BQ116" s="1346"/>
      <c r="BR116" s="1346"/>
      <c r="BS116" s="1160"/>
      <c r="BT116" s="1163"/>
      <c r="BU116" s="1163"/>
      <c r="BV116" s="1163"/>
      <c r="BW116" s="1346"/>
      <c r="BX116" s="1160"/>
      <c r="BY116" s="1579"/>
      <c r="BZ116" s="1579"/>
      <c r="CA116" s="1579"/>
      <c r="DX116" s="2159" t="s">
        <v>456</v>
      </c>
      <c r="DY116" s="2160" t="s">
        <v>298</v>
      </c>
      <c r="DZ116" s="2159" t="s">
        <v>8</v>
      </c>
      <c r="EA116" s="2161" t="s">
        <v>299</v>
      </c>
      <c r="EB116" s="2162">
        <v>1476</v>
      </c>
      <c r="EC116" s="2163"/>
      <c r="ED116" s="2164">
        <v>1476</v>
      </c>
      <c r="EE116" s="2164"/>
      <c r="EF116" s="2163"/>
      <c r="EG116" s="2165">
        <v>1.8401466133074019E-2</v>
      </c>
      <c r="EH116" s="2163"/>
      <c r="EI116" s="2166">
        <v>0</v>
      </c>
      <c r="EJ116" s="2164"/>
      <c r="EK116" s="2164">
        <v>0</v>
      </c>
      <c r="EL116" s="2169"/>
      <c r="EM116" s="2167"/>
      <c r="EN116" s="2167"/>
      <c r="EO116" s="2168"/>
      <c r="ES116" s="2254" t="s">
        <v>643</v>
      </c>
      <c r="ET116" s="2255" t="s">
        <v>644</v>
      </c>
      <c r="EU116" s="2257">
        <v>7642721</v>
      </c>
    </row>
    <row r="117" spans="1:151" ht="17.25" thickTop="1" thickBot="1">
      <c r="A117" s="1316"/>
      <c r="C117" s="772"/>
      <c r="D117" s="182"/>
      <c r="E117" s="286"/>
      <c r="F117" s="181"/>
      <c r="G117" s="181"/>
      <c r="H117" s="181"/>
      <c r="K117" s="901"/>
      <c r="L117" s="901"/>
      <c r="M117" s="919"/>
      <c r="N117" s="919"/>
      <c r="O117" s="919"/>
      <c r="P117" s="901"/>
      <c r="Q117" s="922"/>
      <c r="R117" s="921"/>
      <c r="S117" s="924"/>
      <c r="T117" s="921"/>
      <c r="U117" s="921"/>
      <c r="V117" s="921"/>
      <c r="AK117" s="1003"/>
      <c r="AL117" s="1003"/>
      <c r="AM117" s="1003"/>
      <c r="AN117" s="1479"/>
      <c r="AO117" s="1479"/>
      <c r="AP117" s="1479"/>
      <c r="AQ117" s="1479"/>
      <c r="AR117" s="1479"/>
      <c r="AS117" s="1479"/>
      <c r="AT117" s="1479"/>
      <c r="AU117" s="1479"/>
      <c r="AV117" s="1479"/>
      <c r="AW117" s="1845"/>
      <c r="BN117" s="1579"/>
      <c r="BO117" s="1160" t="s">
        <v>1359</v>
      </c>
      <c r="BP117" s="1346"/>
      <c r="BQ117" s="1346"/>
      <c r="BR117" s="1346"/>
      <c r="BS117" s="1160"/>
      <c r="BT117" s="1163"/>
      <c r="BU117" s="1163"/>
      <c r="BV117" s="1163"/>
      <c r="BW117" s="1346"/>
      <c r="BX117" s="1160"/>
      <c r="BY117" s="1579"/>
      <c r="BZ117" s="1579"/>
      <c r="CA117" s="1579"/>
      <c r="DX117" s="2189" t="s">
        <v>456</v>
      </c>
      <c r="DY117" s="2160" t="s">
        <v>1007</v>
      </c>
      <c r="DZ117" s="2159" t="s">
        <v>8</v>
      </c>
      <c r="EA117" s="2161" t="s">
        <v>1008</v>
      </c>
      <c r="EB117" s="2162">
        <v>1284</v>
      </c>
      <c r="EC117" s="2163"/>
      <c r="ED117" s="2164">
        <v>1284</v>
      </c>
      <c r="EE117" s="2164"/>
      <c r="EF117" s="2163"/>
      <c r="EG117" s="2165">
        <v>1.6007779481617235E-2</v>
      </c>
      <c r="EH117" s="2163"/>
      <c r="EI117" s="2166">
        <v>0</v>
      </c>
      <c r="EJ117" s="2164"/>
      <c r="EK117" s="2164">
        <v>0</v>
      </c>
      <c r="EL117" s="2169"/>
      <c r="EM117" s="2167"/>
      <c r="EN117" s="2167"/>
      <c r="EO117" s="2168"/>
      <c r="ES117" s="2254" t="s">
        <v>645</v>
      </c>
      <c r="ET117" s="2255" t="s">
        <v>646</v>
      </c>
      <c r="EU117" s="2257">
        <v>2822346</v>
      </c>
    </row>
    <row r="118" spans="1:151" ht="15.75">
      <c r="A118" s="1316"/>
      <c r="C118" s="772"/>
      <c r="D118" s="1786" t="s">
        <v>1384</v>
      </c>
      <c r="E118" s="1787"/>
      <c r="F118" s="1788"/>
      <c r="G118" s="1789"/>
      <c r="H118" s="1795"/>
      <c r="I118" s="1790"/>
      <c r="J118" s="1791"/>
      <c r="K118" s="901"/>
      <c r="L118" s="901" t="s">
        <v>1283</v>
      </c>
      <c r="M118" s="919"/>
      <c r="N118" s="919"/>
      <c r="O118" s="919"/>
      <c r="P118" s="901"/>
      <c r="Q118" s="922"/>
      <c r="R118" s="921"/>
      <c r="S118" s="924"/>
      <c r="T118" s="921"/>
      <c r="U118" s="921"/>
      <c r="V118" s="921"/>
      <c r="BN118" s="1579"/>
      <c r="BO118" s="1160"/>
      <c r="BP118" s="1346"/>
      <c r="BQ118" s="1346"/>
      <c r="BR118" s="1346"/>
      <c r="BS118" s="1160"/>
      <c r="BT118" s="1163"/>
      <c r="BU118" s="1163"/>
      <c r="BV118" s="1163"/>
      <c r="BW118" s="1346"/>
      <c r="BX118" s="1160"/>
      <c r="BY118" s="1579"/>
      <c r="BZ118" s="1579"/>
      <c r="CA118" s="1579"/>
      <c r="DX118" s="2189" t="s">
        <v>456</v>
      </c>
      <c r="DY118" s="2160" t="s">
        <v>1009</v>
      </c>
      <c r="DZ118" s="2159" t="s">
        <v>8</v>
      </c>
      <c r="EA118" s="2161" t="s">
        <v>1010</v>
      </c>
      <c r="EB118" s="2162">
        <v>748</v>
      </c>
      <c r="EC118" s="2163"/>
      <c r="ED118" s="2164">
        <v>748</v>
      </c>
      <c r="EE118" s="2164"/>
      <c r="EF118" s="2163"/>
      <c r="EG118" s="2165">
        <v>9.3254042463003835E-3</v>
      </c>
      <c r="EH118" s="2163"/>
      <c r="EI118" s="2166">
        <v>0</v>
      </c>
      <c r="EJ118" s="2164"/>
      <c r="EK118" s="2164">
        <v>0</v>
      </c>
      <c r="EL118" s="2169"/>
      <c r="EM118" s="2167"/>
      <c r="EN118" s="2167"/>
      <c r="EO118" s="2168"/>
      <c r="ES118" s="2254" t="s">
        <v>647</v>
      </c>
      <c r="ET118" s="2255" t="s">
        <v>648</v>
      </c>
      <c r="EU118" s="2257">
        <v>3378736</v>
      </c>
    </row>
    <row r="119" spans="1:151" ht="16.5" thickBot="1">
      <c r="A119" s="1316"/>
      <c r="C119" s="772"/>
      <c r="D119" s="1797" t="s">
        <v>1385</v>
      </c>
      <c r="E119" s="1796"/>
      <c r="F119" s="1796"/>
      <c r="G119" s="1792"/>
      <c r="H119" s="1792"/>
      <c r="I119" s="1686"/>
      <c r="J119" s="1793"/>
      <c r="K119" s="901"/>
      <c r="M119" s="919"/>
      <c r="N119" s="919"/>
      <c r="O119" s="919"/>
      <c r="P119" s="901"/>
      <c r="Q119" s="922"/>
      <c r="R119" s="921"/>
      <c r="S119" s="924"/>
      <c r="T119" s="921"/>
      <c r="U119" s="921"/>
      <c r="V119" s="921"/>
      <c r="BN119" s="1579"/>
      <c r="BO119" s="2140" t="s">
        <v>862</v>
      </c>
      <c r="BP119" s="2141"/>
      <c r="BQ119" s="2141"/>
      <c r="BR119" s="2141"/>
      <c r="BS119" s="2140"/>
      <c r="BT119" s="1388"/>
      <c r="BU119" s="1163"/>
      <c r="BV119" s="1163"/>
      <c r="BW119" s="1346"/>
      <c r="BX119" s="1160"/>
      <c r="BY119" s="1579"/>
      <c r="BZ119" s="1579"/>
      <c r="CA119" s="1579"/>
      <c r="DX119" s="2189" t="s">
        <v>456</v>
      </c>
      <c r="DY119" s="2199" t="s">
        <v>1116</v>
      </c>
      <c r="DZ119" s="2159" t="s">
        <v>8</v>
      </c>
      <c r="EA119" s="2161" t="s">
        <v>1117</v>
      </c>
      <c r="EB119" s="2162">
        <v>914</v>
      </c>
      <c r="EC119" s="2163"/>
      <c r="ED119" s="2164">
        <v>914</v>
      </c>
      <c r="EE119" s="2164"/>
      <c r="EF119" s="2163"/>
      <c r="EG119" s="2165">
        <v>1.1394945830372392E-2</v>
      </c>
      <c r="EH119" s="2163"/>
      <c r="EI119" s="2166">
        <v>0</v>
      </c>
      <c r="EJ119" s="2164"/>
      <c r="EK119" s="2164">
        <v>0</v>
      </c>
      <c r="EL119" s="2169"/>
      <c r="EM119" s="2167"/>
      <c r="EN119" s="2167"/>
      <c r="EO119" s="2168"/>
      <c r="ES119" s="2254" t="s">
        <v>649</v>
      </c>
      <c r="ET119" s="2255" t="s">
        <v>650</v>
      </c>
      <c r="EU119" s="2257">
        <v>2096860</v>
      </c>
    </row>
    <row r="120" spans="1:151" ht="15">
      <c r="A120" s="1316"/>
      <c r="B120" s="992"/>
      <c r="C120" s="765"/>
      <c r="D120" s="994"/>
      <c r="E120" s="774"/>
      <c r="F120" s="774"/>
      <c r="G120" s="13"/>
      <c r="H120" s="6"/>
      <c r="BN120" s="1579"/>
      <c r="BO120" s="1160" t="s">
        <v>1302</v>
      </c>
      <c r="BP120" s="1346"/>
      <c r="BQ120" s="1346"/>
      <c r="BR120" s="1346"/>
      <c r="BS120" s="1160"/>
      <c r="BT120" s="1163"/>
      <c r="BU120" s="1163"/>
      <c r="BV120" s="1163"/>
      <c r="BW120" s="1346"/>
      <c r="BX120" s="1160"/>
      <c r="BY120" s="1579"/>
      <c r="BZ120" s="1579"/>
      <c r="CA120" s="1579"/>
      <c r="DX120" s="2189" t="s">
        <v>456</v>
      </c>
      <c r="DY120" s="2199" t="s">
        <v>1242</v>
      </c>
      <c r="DZ120" s="2159" t="s">
        <v>8</v>
      </c>
      <c r="EA120" s="2161" t="s">
        <v>1243</v>
      </c>
      <c r="EB120" s="2162">
        <v>500</v>
      </c>
      <c r="EC120" s="2163"/>
      <c r="ED120" s="2164">
        <v>500</v>
      </c>
      <c r="EE120" s="2164"/>
      <c r="EF120" s="2163"/>
      <c r="EG120" s="2165">
        <v>6.233558988168705E-3</v>
      </c>
      <c r="EH120" s="2163"/>
      <c r="EI120" s="2166">
        <v>0</v>
      </c>
      <c r="EJ120" s="2164"/>
      <c r="EK120" s="2164">
        <v>0</v>
      </c>
      <c r="EL120" s="2169"/>
      <c r="EM120" s="2167"/>
      <c r="EN120" s="2167"/>
      <c r="EO120" s="2168"/>
      <c r="ES120" s="2259" t="s">
        <v>651</v>
      </c>
      <c r="ET120" s="2260" t="s">
        <v>652</v>
      </c>
      <c r="EU120" s="2257">
        <v>627</v>
      </c>
    </row>
    <row r="121" spans="1:151" ht="15.75" thickBot="1">
      <c r="A121" s="1681"/>
      <c r="B121" s="992"/>
      <c r="C121" s="992"/>
      <c r="D121" s="994"/>
      <c r="E121" s="994"/>
      <c r="F121" s="994"/>
      <c r="G121" s="1682"/>
      <c r="H121" s="1683"/>
      <c r="BN121" s="1579"/>
      <c r="BO121" s="1160" t="s">
        <v>1303</v>
      </c>
      <c r="BP121" s="1346"/>
      <c r="BQ121" s="1346"/>
      <c r="BR121" s="1346"/>
      <c r="BS121" s="1160"/>
      <c r="BT121" s="1163"/>
      <c r="BU121" s="1163"/>
      <c r="BV121" s="1163"/>
      <c r="BW121" s="1346"/>
      <c r="BX121" s="1160"/>
      <c r="BY121" s="1579"/>
      <c r="BZ121" s="1579"/>
      <c r="CA121" s="1579"/>
      <c r="DX121" s="2190" t="s">
        <v>456</v>
      </c>
      <c r="DY121" s="2171" t="s">
        <v>1316</v>
      </c>
      <c r="DZ121" s="2170" t="s">
        <v>8</v>
      </c>
      <c r="EA121" s="2172" t="s">
        <v>1317</v>
      </c>
      <c r="EB121" s="2162">
        <v>691</v>
      </c>
      <c r="EC121" s="2173"/>
      <c r="ED121" s="2174">
        <v>691</v>
      </c>
      <c r="EE121" s="2174">
        <v>80211</v>
      </c>
      <c r="EF121" s="2173"/>
      <c r="EG121" s="2175">
        <v>8.614778521649151E-3</v>
      </c>
      <c r="EH121" s="2173"/>
      <c r="EI121" s="2166">
        <v>0</v>
      </c>
      <c r="EJ121" s="2174"/>
      <c r="EK121" s="2174">
        <v>0</v>
      </c>
      <c r="EL121" s="2176"/>
      <c r="EM121" s="2177"/>
      <c r="EN121" s="2177"/>
      <c r="EO121" s="2178"/>
      <c r="ES121" s="2261"/>
      <c r="ET121" s="2262" t="s">
        <v>206</v>
      </c>
      <c r="EU121" s="2257">
        <v>0</v>
      </c>
    </row>
    <row r="122" spans="1:151" ht="15.75" thickBot="1">
      <c r="BN122" s="1579"/>
      <c r="BO122" s="1160" t="s">
        <v>1304</v>
      </c>
      <c r="BP122" s="1346"/>
      <c r="BQ122" s="1346"/>
      <c r="BR122" s="1346"/>
      <c r="BS122" s="1160"/>
      <c r="BT122" s="1163"/>
      <c r="BU122" s="1163"/>
      <c r="BV122" s="1163"/>
      <c r="BW122" s="1346"/>
      <c r="BX122" s="1160"/>
      <c r="BY122" s="1579"/>
      <c r="BZ122" s="1579"/>
      <c r="CA122" s="1579"/>
      <c r="DX122" s="2159" t="s">
        <v>458</v>
      </c>
      <c r="DY122" s="2160" t="s">
        <v>458</v>
      </c>
      <c r="DZ122" s="2159" t="s">
        <v>901</v>
      </c>
      <c r="EA122" s="2161" t="s">
        <v>459</v>
      </c>
      <c r="EB122" s="2162">
        <v>2472</v>
      </c>
      <c r="EC122" s="2163"/>
      <c r="ED122" s="2164">
        <v>2472</v>
      </c>
      <c r="EE122" s="2164"/>
      <c r="EF122" s="2163"/>
      <c r="EG122" s="2165">
        <v>0.36654804270462632</v>
      </c>
      <c r="EH122" s="2163"/>
      <c r="EI122" s="2166">
        <v>2939103</v>
      </c>
      <c r="EJ122" s="2164"/>
      <c r="EK122" s="2164">
        <v>1077322</v>
      </c>
      <c r="EL122" s="2164">
        <v>2939103</v>
      </c>
      <c r="EM122" s="2167">
        <v>0</v>
      </c>
      <c r="EN122" s="2167"/>
      <c r="EO122" s="2168"/>
      <c r="ES122" s="2287" t="s">
        <v>654</v>
      </c>
      <c r="ET122" s="2288"/>
      <c r="EU122" s="2263">
        <f>SUM(EU6:EU121)</f>
        <v>224443538</v>
      </c>
    </row>
    <row r="123" spans="1:151" ht="15">
      <c r="BN123" s="1579"/>
      <c r="BO123" s="1160" t="s">
        <v>1305</v>
      </c>
      <c r="BP123" s="1346"/>
      <c r="BQ123" s="1346"/>
      <c r="BR123" s="1346"/>
      <c r="BS123" s="1160"/>
      <c r="BT123" s="1163"/>
      <c r="BU123" s="1163"/>
      <c r="BV123" s="1163"/>
      <c r="BW123" s="1346"/>
      <c r="BX123" s="1160"/>
      <c r="BY123" s="1579"/>
      <c r="BZ123" s="1579"/>
      <c r="CA123" s="1579"/>
      <c r="DX123" s="2159" t="s">
        <v>458</v>
      </c>
      <c r="DY123" s="2160" t="s">
        <v>1184</v>
      </c>
      <c r="DZ123" s="2159" t="s">
        <v>8</v>
      </c>
      <c r="EA123" s="2161" t="s">
        <v>1185</v>
      </c>
      <c r="EB123" s="2162">
        <v>502</v>
      </c>
      <c r="EC123" s="2163"/>
      <c r="ED123" s="2164">
        <v>502</v>
      </c>
      <c r="EE123" s="2164"/>
      <c r="EF123" s="2163"/>
      <c r="EG123" s="2165">
        <v>7.4436536180308419E-2</v>
      </c>
      <c r="EH123" s="2163"/>
      <c r="EI123" s="2166">
        <v>0</v>
      </c>
      <c r="EJ123" s="2164"/>
      <c r="EK123" s="2164">
        <v>218777</v>
      </c>
      <c r="EL123" s="2169"/>
      <c r="EM123" s="2167"/>
      <c r="EN123" s="2167"/>
      <c r="EO123" s="2168"/>
      <c r="ES123" s="2264"/>
      <c r="ET123" s="2265"/>
      <c r="EU123" s="2265"/>
    </row>
    <row r="124" spans="1:151" ht="15">
      <c r="BN124" s="1579"/>
      <c r="BO124" s="1160" t="s">
        <v>1306</v>
      </c>
      <c r="BP124" s="1346"/>
      <c r="BQ124" s="1346"/>
      <c r="BR124" s="1346"/>
      <c r="BS124" s="1160"/>
      <c r="BT124" s="1163"/>
      <c r="BU124" s="1163"/>
      <c r="BV124" s="1163"/>
      <c r="BW124" s="1346"/>
      <c r="BX124" s="1160"/>
      <c r="BY124" s="1579"/>
      <c r="BZ124" s="1579"/>
      <c r="CA124" s="1579"/>
      <c r="DX124" s="2159" t="s">
        <v>458</v>
      </c>
      <c r="DY124" s="2160" t="s">
        <v>91</v>
      </c>
      <c r="DZ124" s="2159" t="s">
        <v>901</v>
      </c>
      <c r="EA124" s="2161" t="s">
        <v>92</v>
      </c>
      <c r="EB124" s="2162">
        <v>2871</v>
      </c>
      <c r="EC124" s="2163"/>
      <c r="ED124" s="2164">
        <v>2871</v>
      </c>
      <c r="EE124" s="2164"/>
      <c r="EF124" s="2163"/>
      <c r="EG124" s="2165">
        <v>0.42571174377224197</v>
      </c>
      <c r="EH124" s="2163"/>
      <c r="EI124" s="2166">
        <v>0</v>
      </c>
      <c r="EJ124" s="2164"/>
      <c r="EK124" s="2164">
        <v>1251211</v>
      </c>
      <c r="EL124" s="2169"/>
      <c r="EM124" s="2167"/>
      <c r="EN124" s="2167"/>
      <c r="EO124" s="2168"/>
      <c r="ES124" s="2264"/>
      <c r="ET124" s="2265"/>
      <c r="EU124" s="2265">
        <f>COUNTIF(EU6:EU120,"&gt;0")</f>
        <v>79</v>
      </c>
    </row>
    <row r="125" spans="1:151" ht="15">
      <c r="BN125" s="1579"/>
      <c r="BO125" s="1160" t="s">
        <v>1274</v>
      </c>
      <c r="BP125" s="1346"/>
      <c r="BQ125" s="1346"/>
      <c r="BR125" s="1346"/>
      <c r="BS125" s="1160"/>
      <c r="BT125" s="1163"/>
      <c r="BU125" s="1163"/>
      <c r="BV125" s="1163"/>
      <c r="BW125" s="1346"/>
      <c r="BX125" s="1160"/>
      <c r="BY125" s="1579"/>
      <c r="BZ125" s="1579"/>
      <c r="CA125" s="1579"/>
      <c r="DX125" s="2170" t="s">
        <v>458</v>
      </c>
      <c r="DY125" s="2171" t="s">
        <v>93</v>
      </c>
      <c r="DZ125" s="2170" t="s">
        <v>901</v>
      </c>
      <c r="EA125" s="2172" t="s">
        <v>94</v>
      </c>
      <c r="EB125" s="2162">
        <v>899</v>
      </c>
      <c r="EC125" s="2173"/>
      <c r="ED125" s="2174">
        <v>899</v>
      </c>
      <c r="EE125" s="2174">
        <v>6744</v>
      </c>
      <c r="EF125" s="2173"/>
      <c r="EG125" s="2175">
        <v>0.13330367734282325</v>
      </c>
      <c r="EH125" s="2173"/>
      <c r="EI125" s="2166">
        <v>0</v>
      </c>
      <c r="EJ125" s="2174"/>
      <c r="EK125" s="2174">
        <v>391793</v>
      </c>
      <c r="EL125" s="2176"/>
      <c r="EM125" s="2177"/>
      <c r="EN125" s="2177"/>
      <c r="EO125" s="2178"/>
      <c r="ES125" s="1575"/>
      <c r="EU125" s="1563"/>
    </row>
    <row r="126" spans="1:151" ht="15">
      <c r="BN126" s="1579"/>
      <c r="BO126" s="1160" t="s">
        <v>1275</v>
      </c>
      <c r="BP126" s="1346"/>
      <c r="BQ126" s="1346"/>
      <c r="BR126" s="1346"/>
      <c r="BS126" s="1160"/>
      <c r="BT126" s="1163"/>
      <c r="BU126" s="1163"/>
      <c r="BV126" s="1163"/>
      <c r="BW126" s="1346"/>
      <c r="BX126" s="1160"/>
      <c r="BY126" s="1579"/>
      <c r="BZ126" s="1579"/>
      <c r="CA126" s="1579"/>
      <c r="DX126" s="2159" t="s">
        <v>460</v>
      </c>
      <c r="DY126" s="2160" t="s">
        <v>460</v>
      </c>
      <c r="DZ126" s="2159" t="s">
        <v>901</v>
      </c>
      <c r="EA126" s="2161" t="s">
        <v>461</v>
      </c>
      <c r="EB126" s="2162">
        <v>20536</v>
      </c>
      <c r="EC126" s="2163"/>
      <c r="ED126" s="2164">
        <v>20536</v>
      </c>
      <c r="EE126" s="2164"/>
      <c r="EF126" s="2163"/>
      <c r="EG126" s="2165">
        <v>0.9874975956914791</v>
      </c>
      <c r="EH126" s="2163"/>
      <c r="EI126" s="2166">
        <v>11930665</v>
      </c>
      <c r="EJ126" s="2164"/>
      <c r="EK126" s="2164">
        <v>11781503</v>
      </c>
      <c r="EL126" s="2164">
        <v>11930665</v>
      </c>
      <c r="EM126" s="2167">
        <v>0</v>
      </c>
      <c r="EN126" s="2167"/>
      <c r="EO126" s="2168"/>
      <c r="ES126" s="1575" t="s">
        <v>1140</v>
      </c>
      <c r="EU126" s="1566"/>
    </row>
    <row r="127" spans="1:151" ht="15" customHeight="1">
      <c r="BN127" s="1579"/>
      <c r="BO127" s="1160"/>
      <c r="BP127" s="1346"/>
      <c r="BQ127" s="1346"/>
      <c r="BR127" s="1346"/>
      <c r="BS127" s="1160"/>
      <c r="BT127" s="1163"/>
      <c r="BU127" s="1163"/>
      <c r="BV127" s="1163"/>
      <c r="BW127" s="1346"/>
      <c r="BX127" s="1160"/>
      <c r="BY127" s="1579"/>
      <c r="BZ127" s="1579"/>
      <c r="CA127" s="1579"/>
      <c r="DX127" s="2170" t="s">
        <v>460</v>
      </c>
      <c r="DY127" s="2171" t="s">
        <v>1186</v>
      </c>
      <c r="DZ127" s="2170" t="s">
        <v>8</v>
      </c>
      <c r="EA127" s="2172" t="s">
        <v>1187</v>
      </c>
      <c r="EB127" s="2162">
        <v>260</v>
      </c>
      <c r="EC127" s="2173"/>
      <c r="ED127" s="2174">
        <v>260</v>
      </c>
      <c r="EE127" s="2174">
        <v>20796</v>
      </c>
      <c r="EF127" s="2173"/>
      <c r="EG127" s="2175">
        <v>1.250240430852087E-2</v>
      </c>
      <c r="EH127" s="2173"/>
      <c r="EI127" s="2166">
        <v>0</v>
      </c>
      <c r="EJ127" s="2174"/>
      <c r="EK127" s="2174">
        <v>149162</v>
      </c>
      <c r="EL127" s="2176"/>
      <c r="EM127" s="2177"/>
      <c r="EN127" s="2177"/>
      <c r="EO127" s="2178"/>
      <c r="ES127" s="2294" t="s">
        <v>1392</v>
      </c>
      <c r="ET127" s="2294"/>
      <c r="EU127" s="2294"/>
    </row>
    <row r="128" spans="1:151" ht="15">
      <c r="BN128" s="1579"/>
      <c r="BO128" s="2140" t="s">
        <v>1276</v>
      </c>
      <c r="BP128" s="2141"/>
      <c r="BQ128" s="2141"/>
      <c r="BR128" s="1346"/>
      <c r="BS128" s="1160"/>
      <c r="BT128" s="1163"/>
      <c r="BU128" s="1163"/>
      <c r="BV128" s="1163"/>
      <c r="BW128" s="1346"/>
      <c r="BX128" s="1160"/>
      <c r="BY128" s="1579"/>
      <c r="BZ128" s="1579"/>
      <c r="CA128" s="1579"/>
      <c r="DX128" s="2159" t="s">
        <v>462</v>
      </c>
      <c r="DY128" s="2160" t="s">
        <v>462</v>
      </c>
      <c r="DZ128" s="2159" t="s">
        <v>901</v>
      </c>
      <c r="EA128" s="2161" t="s">
        <v>463</v>
      </c>
      <c r="EB128" s="2162">
        <v>7277</v>
      </c>
      <c r="EC128" s="2163"/>
      <c r="ED128" s="2164">
        <v>7277</v>
      </c>
      <c r="EE128" s="2164"/>
      <c r="EF128" s="2163"/>
      <c r="EG128" s="2165">
        <v>0.94298302449138272</v>
      </c>
      <c r="EH128" s="2163"/>
      <c r="EI128" s="2166">
        <v>0</v>
      </c>
      <c r="EJ128" s="2164"/>
      <c r="EK128" s="2164">
        <v>0</v>
      </c>
      <c r="EL128" s="2164">
        <v>0</v>
      </c>
      <c r="EM128" s="2167">
        <v>0</v>
      </c>
      <c r="EN128" s="2167"/>
      <c r="EO128" s="2168"/>
      <c r="ES128" s="2294"/>
      <c r="ET128" s="2294"/>
      <c r="EU128" s="2294"/>
    </row>
    <row r="129" spans="66:153" ht="15">
      <c r="BN129" s="1579"/>
      <c r="BO129" s="1160" t="s">
        <v>1274</v>
      </c>
      <c r="BP129" s="1346"/>
      <c r="BQ129" s="1346"/>
      <c r="BR129" s="1346"/>
      <c r="BS129" s="1160"/>
      <c r="BT129" s="1163"/>
      <c r="BU129" s="1163"/>
      <c r="BV129" s="1163"/>
      <c r="BW129" s="1346"/>
      <c r="BX129" s="1160"/>
      <c r="BY129" s="1579"/>
      <c r="BZ129" s="1579"/>
      <c r="CA129" s="1579"/>
      <c r="DX129" s="2170">
        <v>440</v>
      </c>
      <c r="DY129" s="2200" t="s">
        <v>1244</v>
      </c>
      <c r="DZ129" s="2170" t="s">
        <v>8</v>
      </c>
      <c r="EA129" s="2172" t="s">
        <v>1245</v>
      </c>
      <c r="EB129" s="2162">
        <v>440</v>
      </c>
      <c r="EC129" s="2173"/>
      <c r="ED129" s="2174">
        <v>440</v>
      </c>
      <c r="EE129" s="2174">
        <v>7717</v>
      </c>
      <c r="EF129" s="2173"/>
      <c r="EG129" s="2175">
        <v>5.701697550861734E-2</v>
      </c>
      <c r="EH129" s="2173"/>
      <c r="EI129" s="2166">
        <v>0</v>
      </c>
      <c r="EJ129" s="2174"/>
      <c r="EK129" s="2174">
        <v>0</v>
      </c>
      <c r="EL129" s="2174"/>
      <c r="EM129" s="2177"/>
      <c r="EN129" s="2177"/>
      <c r="EO129" s="2178"/>
      <c r="ES129" s="2294"/>
      <c r="ET129" s="2294"/>
      <c r="EU129" s="2294"/>
    </row>
    <row r="130" spans="66:153" ht="15">
      <c r="BN130" s="1579"/>
      <c r="BO130" s="1160" t="s">
        <v>1286</v>
      </c>
      <c r="BP130" s="1346"/>
      <c r="BQ130" s="1346"/>
      <c r="BR130" s="1346"/>
      <c r="BS130" s="1160"/>
      <c r="BT130" s="1163"/>
      <c r="BU130" s="1163"/>
      <c r="BV130" s="1163"/>
      <c r="BW130" s="1346"/>
      <c r="BX130" s="1160"/>
      <c r="BY130" s="1579"/>
      <c r="BZ130" s="1579"/>
      <c r="CA130" s="1579"/>
      <c r="DX130" s="2159" t="s">
        <v>464</v>
      </c>
      <c r="DY130" s="2160" t="s">
        <v>464</v>
      </c>
      <c r="DZ130" s="2159" t="s">
        <v>901</v>
      </c>
      <c r="EA130" s="2161" t="s">
        <v>465</v>
      </c>
      <c r="EB130" s="2162">
        <v>13527</v>
      </c>
      <c r="EC130" s="2163"/>
      <c r="ED130" s="2164">
        <v>13527</v>
      </c>
      <c r="EE130" s="2164"/>
      <c r="EF130" s="2163"/>
      <c r="EG130" s="2165">
        <v>0.96600728415339565</v>
      </c>
      <c r="EH130" s="2163"/>
      <c r="EI130" s="2166">
        <v>0</v>
      </c>
      <c r="EJ130" s="2164"/>
      <c r="EK130" s="2164">
        <v>0</v>
      </c>
      <c r="EL130" s="2164">
        <v>0</v>
      </c>
      <c r="EM130" s="2167">
        <v>0</v>
      </c>
      <c r="EN130" s="2167"/>
      <c r="EO130" s="2168"/>
      <c r="ES130" s="2294"/>
      <c r="ET130" s="2294"/>
      <c r="EU130" s="2294"/>
    </row>
    <row r="131" spans="66:153" ht="15">
      <c r="BN131" s="1579"/>
      <c r="BO131" s="126" t="s">
        <v>653</v>
      </c>
      <c r="BP131"/>
      <c r="BQ131"/>
      <c r="BR131"/>
      <c r="BS131"/>
      <c r="BT131"/>
      <c r="BU131"/>
      <c r="BV131"/>
      <c r="BW131"/>
      <c r="BX131"/>
      <c r="BY131" s="1579"/>
      <c r="BZ131" s="1579"/>
      <c r="CA131" s="1579"/>
      <c r="DX131" s="2159" t="s">
        <v>464</v>
      </c>
      <c r="DY131" s="2160" t="s">
        <v>95</v>
      </c>
      <c r="DZ131" s="2159" t="s">
        <v>8</v>
      </c>
      <c r="EA131" s="2161" t="s">
        <v>96</v>
      </c>
      <c r="EB131" s="2162">
        <v>205</v>
      </c>
      <c r="EC131" s="2163"/>
      <c r="ED131" s="2164">
        <v>205</v>
      </c>
      <c r="EE131" s="2164"/>
      <c r="EF131" s="2163"/>
      <c r="EG131" s="2165">
        <v>1.4639720059987146E-2</v>
      </c>
      <c r="EH131" s="2163"/>
      <c r="EI131" s="2166">
        <v>0</v>
      </c>
      <c r="EJ131" s="2164"/>
      <c r="EK131" s="2164">
        <v>0</v>
      </c>
      <c r="EL131" s="2169"/>
      <c r="EM131" s="2167"/>
      <c r="EN131" s="2167"/>
      <c r="EO131" s="2168"/>
      <c r="ES131" s="2294"/>
      <c r="ET131" s="2294"/>
      <c r="EU131" s="2294"/>
    </row>
    <row r="132" spans="66:153">
      <c r="BN132" s="1579"/>
      <c r="BO132" s="1579"/>
      <c r="BP132" s="1579"/>
      <c r="BQ132" s="1579"/>
      <c r="BR132" s="1579"/>
      <c r="BS132" s="1579"/>
      <c r="BT132" s="1581"/>
      <c r="BU132" s="1581"/>
      <c r="BV132" s="1581"/>
      <c r="BW132" s="1579"/>
      <c r="BX132" s="1579"/>
      <c r="BY132" s="1579"/>
      <c r="BZ132" s="1579"/>
      <c r="CA132" s="1579"/>
      <c r="DX132" s="2170" t="s">
        <v>464</v>
      </c>
      <c r="DY132" s="2171" t="s">
        <v>1318</v>
      </c>
      <c r="DZ132" s="2170" t="s">
        <v>8</v>
      </c>
      <c r="EA132" s="2172" t="s">
        <v>1319</v>
      </c>
      <c r="EB132" s="2162">
        <v>271</v>
      </c>
      <c r="EC132" s="2173"/>
      <c r="ED132" s="2174">
        <v>271</v>
      </c>
      <c r="EE132" s="2174">
        <v>14003</v>
      </c>
      <c r="EF132" s="2173"/>
      <c r="EG132" s="2175">
        <v>1.9352995786617155E-2</v>
      </c>
      <c r="EH132" s="2173"/>
      <c r="EI132" s="2166">
        <v>0</v>
      </c>
      <c r="EJ132" s="2174"/>
      <c r="EK132" s="2174">
        <v>0</v>
      </c>
      <c r="EL132" s="2176"/>
      <c r="EM132" s="2177"/>
      <c r="EN132" s="2177"/>
      <c r="EO132" s="2178"/>
      <c r="ES132" s="2294"/>
      <c r="ET132" s="2294"/>
      <c r="EU132" s="2294"/>
    </row>
    <row r="133" spans="66:153">
      <c r="BN133" s="1579"/>
      <c r="BO133" s="1579"/>
      <c r="BP133" s="1579"/>
      <c r="BQ133" s="1579"/>
      <c r="BR133" s="1579"/>
      <c r="BS133" s="1579"/>
      <c r="BT133" s="1581"/>
      <c r="BU133" s="1581"/>
      <c r="BV133" s="1581"/>
      <c r="BW133" s="1579"/>
      <c r="BX133" s="1579"/>
      <c r="BY133" s="1579"/>
      <c r="BZ133" s="1579"/>
      <c r="CA133" s="1579"/>
      <c r="DX133" s="2170" t="s">
        <v>466</v>
      </c>
      <c r="DY133" s="2171" t="s">
        <v>466</v>
      </c>
      <c r="DZ133" s="2170" t="s">
        <v>901</v>
      </c>
      <c r="EA133" s="2172" t="s">
        <v>467</v>
      </c>
      <c r="EB133" s="2162">
        <v>2812</v>
      </c>
      <c r="EC133" s="2173"/>
      <c r="ED133" s="2174">
        <v>2812</v>
      </c>
      <c r="EE133" s="2174">
        <v>2812</v>
      </c>
      <c r="EF133" s="2173"/>
      <c r="EG133" s="2175"/>
      <c r="EH133" s="2173"/>
      <c r="EI133" s="2166">
        <v>1426556</v>
      </c>
      <c r="EJ133" s="2174"/>
      <c r="EK133" s="2174">
        <v>1426556</v>
      </c>
      <c r="EL133" s="2174">
        <v>1426556</v>
      </c>
      <c r="EM133" s="2177">
        <v>0</v>
      </c>
      <c r="EN133" s="2177"/>
      <c r="EO133" s="2178"/>
      <c r="ES133" s="2294"/>
      <c r="ET133" s="2294"/>
      <c r="EU133" s="2294"/>
      <c r="EV133" s="1690"/>
      <c r="EW133" s="1691"/>
    </row>
    <row r="134" spans="66:153">
      <c r="BN134" s="1579"/>
      <c r="BO134" s="1579"/>
      <c r="BP134" s="1579"/>
      <c r="BQ134" s="1579"/>
      <c r="BR134" s="1579"/>
      <c r="BS134" s="1579"/>
      <c r="BT134" s="1581"/>
      <c r="BU134" s="1581"/>
      <c r="BV134" s="1581"/>
      <c r="BW134" s="1579"/>
      <c r="BX134" s="1579"/>
      <c r="BY134" s="1579"/>
      <c r="BZ134" s="1579"/>
      <c r="CA134" s="1579"/>
      <c r="DX134" s="2179" t="s">
        <v>468</v>
      </c>
      <c r="DY134" s="2180" t="s">
        <v>468</v>
      </c>
      <c r="DZ134" s="2179" t="s">
        <v>901</v>
      </c>
      <c r="EA134" s="2181" t="s">
        <v>469</v>
      </c>
      <c r="EB134" s="2162">
        <v>9000</v>
      </c>
      <c r="EC134" s="2182"/>
      <c r="ED134" s="2183">
        <v>9000</v>
      </c>
      <c r="EE134" s="2183">
        <v>9000</v>
      </c>
      <c r="EF134" s="2182"/>
      <c r="EG134" s="2184"/>
      <c r="EH134" s="2182"/>
      <c r="EI134" s="2166">
        <v>6257880</v>
      </c>
      <c r="EJ134" s="2183"/>
      <c r="EK134" s="2183">
        <v>6257880</v>
      </c>
      <c r="EL134" s="2183">
        <v>6257880</v>
      </c>
      <c r="EM134" s="2186">
        <v>0</v>
      </c>
      <c r="EN134" s="2186"/>
      <c r="EO134" s="2187"/>
      <c r="ES134" s="2294"/>
      <c r="ET134" s="2294"/>
      <c r="EU134" s="2294"/>
      <c r="EV134" s="932"/>
      <c r="EW134" s="901"/>
    </row>
    <row r="135" spans="66:153">
      <c r="BN135" s="1579"/>
      <c r="BO135" s="1579"/>
      <c r="BP135" s="1579"/>
      <c r="BQ135" s="1579"/>
      <c r="BR135" s="1579"/>
      <c r="BS135" s="1579"/>
      <c r="BT135" s="1581"/>
      <c r="BU135" s="1581"/>
      <c r="BV135" s="1581"/>
      <c r="BW135" s="1579"/>
      <c r="BX135" s="1579"/>
      <c r="BY135" s="1579"/>
      <c r="BZ135" s="1579"/>
      <c r="CA135" s="1579"/>
      <c r="DX135" s="2170" t="s">
        <v>470</v>
      </c>
      <c r="DY135" s="2171" t="s">
        <v>470</v>
      </c>
      <c r="DZ135" s="2170" t="s">
        <v>901</v>
      </c>
      <c r="EA135" s="2172" t="s">
        <v>471</v>
      </c>
      <c r="EB135" s="2162">
        <v>603</v>
      </c>
      <c r="EC135" s="2173"/>
      <c r="ED135" s="2174">
        <v>603</v>
      </c>
      <c r="EE135" s="2174">
        <v>603</v>
      </c>
      <c r="EF135" s="2173"/>
      <c r="EG135" s="2175"/>
      <c r="EH135" s="2173"/>
      <c r="EI135" s="2166">
        <v>0</v>
      </c>
      <c r="EJ135" s="2174"/>
      <c r="EK135" s="2174">
        <v>0</v>
      </c>
      <c r="EL135" s="2174">
        <v>0</v>
      </c>
      <c r="EM135" s="2177">
        <v>0</v>
      </c>
      <c r="EN135" s="2177"/>
      <c r="EO135" s="2178"/>
      <c r="ES135" s="2294"/>
      <c r="ET135" s="2294"/>
      <c r="EU135" s="2294"/>
      <c r="EV135" s="932"/>
      <c r="EW135" s="901"/>
    </row>
    <row r="136" spans="66:153">
      <c r="BN136" s="1579"/>
      <c r="BO136" s="1579"/>
      <c r="BP136" s="1579"/>
      <c r="BQ136" s="1579"/>
      <c r="BR136" s="1579"/>
      <c r="BS136" s="1579"/>
      <c r="BT136" s="1581"/>
      <c r="BU136" s="1581"/>
      <c r="BV136" s="1581"/>
      <c r="BW136" s="1579"/>
      <c r="BX136" s="1579"/>
      <c r="BY136" s="1579"/>
      <c r="BZ136" s="1579"/>
      <c r="CA136" s="1579"/>
      <c r="DX136" s="2159" t="s">
        <v>472</v>
      </c>
      <c r="DY136" s="2160" t="s">
        <v>472</v>
      </c>
      <c r="DZ136" s="2159" t="s">
        <v>901</v>
      </c>
      <c r="EA136" s="2161" t="s">
        <v>473</v>
      </c>
      <c r="EB136" s="2162">
        <v>20437</v>
      </c>
      <c r="EC136" s="2163"/>
      <c r="ED136" s="2164">
        <v>20437</v>
      </c>
      <c r="EE136" s="2164"/>
      <c r="EF136" s="2163"/>
      <c r="EG136" s="2165">
        <v>0.65013519961825994</v>
      </c>
      <c r="EH136" s="2163"/>
      <c r="EI136" s="2166">
        <v>0</v>
      </c>
      <c r="EJ136" s="2164"/>
      <c r="EK136" s="2164">
        <v>0</v>
      </c>
      <c r="EL136" s="2164">
        <v>0</v>
      </c>
      <c r="EM136" s="2167">
        <v>0</v>
      </c>
      <c r="EN136" s="2167"/>
      <c r="EO136" s="2168"/>
      <c r="ES136" s="2294"/>
      <c r="ET136" s="2294"/>
      <c r="EU136" s="2294"/>
      <c r="EV136" s="932"/>
      <c r="EW136" s="901"/>
    </row>
    <row r="137" spans="66:153">
      <c r="BZ137" s="1579"/>
      <c r="CA137" s="1579"/>
      <c r="DX137" s="2159" t="s">
        <v>472</v>
      </c>
      <c r="DY137" s="2160" t="s">
        <v>97</v>
      </c>
      <c r="DZ137" s="2159" t="s">
        <v>901</v>
      </c>
      <c r="EA137" s="2161" t="s">
        <v>98</v>
      </c>
      <c r="EB137" s="2162">
        <v>6005</v>
      </c>
      <c r="EC137" s="2163"/>
      <c r="ED137" s="2164">
        <v>6005</v>
      </c>
      <c r="EE137" s="2164"/>
      <c r="EF137" s="2163"/>
      <c r="EG137" s="2165">
        <v>0.19102910768251949</v>
      </c>
      <c r="EH137" s="2163"/>
      <c r="EI137" s="2166">
        <v>0</v>
      </c>
      <c r="EJ137" s="2164"/>
      <c r="EK137" s="2164">
        <v>0</v>
      </c>
      <c r="EL137" s="2169"/>
      <c r="EM137" s="2167"/>
      <c r="EN137" s="2167"/>
      <c r="EO137" s="2168"/>
      <c r="ES137" s="2294"/>
      <c r="ET137" s="2294"/>
      <c r="EU137" s="2294"/>
      <c r="EV137" s="1692"/>
      <c r="EW137" s="901"/>
    </row>
    <row r="138" spans="66:153">
      <c r="BZ138" s="1579"/>
      <c r="CA138" s="1579"/>
      <c r="DX138" s="2159" t="s">
        <v>472</v>
      </c>
      <c r="DY138" s="2160" t="s">
        <v>99</v>
      </c>
      <c r="DZ138" s="2159" t="s">
        <v>8</v>
      </c>
      <c r="EA138" s="2161" t="s">
        <v>100</v>
      </c>
      <c r="EB138" s="2162">
        <v>652</v>
      </c>
      <c r="EC138" s="2163"/>
      <c r="ED138" s="2164">
        <v>652</v>
      </c>
      <c r="EE138" s="2164"/>
      <c r="EF138" s="2163"/>
      <c r="EG138" s="2165">
        <v>2.0741212024813105E-2</v>
      </c>
      <c r="EH138" s="2163"/>
      <c r="EI138" s="2166">
        <v>0</v>
      </c>
      <c r="EJ138" s="2164"/>
      <c r="EK138" s="2164">
        <v>0</v>
      </c>
      <c r="EL138" s="2169"/>
      <c r="EM138" s="2167"/>
      <c r="EN138" s="2167"/>
      <c r="EO138" s="2168"/>
      <c r="ES138" s="2294"/>
      <c r="ET138" s="2294"/>
      <c r="EU138" s="2294"/>
    </row>
    <row r="139" spans="66:153">
      <c r="BZ139" s="1579"/>
      <c r="CA139" s="1579"/>
      <c r="DX139" s="2159" t="s">
        <v>472</v>
      </c>
      <c r="DY139" s="2160" t="s">
        <v>101</v>
      </c>
      <c r="DZ139" s="2159" t="s">
        <v>8</v>
      </c>
      <c r="EA139" s="2161" t="s">
        <v>102</v>
      </c>
      <c r="EB139" s="2162">
        <v>114</v>
      </c>
      <c r="EC139" s="2163"/>
      <c r="ED139" s="2164">
        <v>114</v>
      </c>
      <c r="EE139" s="2164"/>
      <c r="EF139" s="2163"/>
      <c r="EG139" s="2165">
        <v>3.6265309368538252E-3</v>
      </c>
      <c r="EH139" s="2163"/>
      <c r="EI139" s="2166">
        <v>0</v>
      </c>
      <c r="EJ139" s="2164"/>
      <c r="EK139" s="2164">
        <v>0</v>
      </c>
      <c r="EL139" s="2169"/>
      <c r="EM139" s="2167"/>
      <c r="EN139" s="2167"/>
      <c r="EO139" s="2168"/>
      <c r="ES139" s="2294"/>
      <c r="ET139" s="2294"/>
      <c r="EU139" s="2294"/>
    </row>
    <row r="140" spans="66:153">
      <c r="BZ140" s="1579"/>
      <c r="CA140" s="1579"/>
      <c r="DX140" s="2159" t="s">
        <v>472</v>
      </c>
      <c r="DY140" s="2160" t="s">
        <v>300</v>
      </c>
      <c r="DZ140" s="2159" t="s">
        <v>8</v>
      </c>
      <c r="EA140" s="2161" t="s">
        <v>301</v>
      </c>
      <c r="EB140" s="2162">
        <v>1885</v>
      </c>
      <c r="EC140" s="2163"/>
      <c r="ED140" s="2164">
        <v>1885</v>
      </c>
      <c r="EE140" s="2164"/>
      <c r="EF140" s="2163"/>
      <c r="EG140" s="2165">
        <v>5.996500715762685E-2</v>
      </c>
      <c r="EH140" s="2163"/>
      <c r="EI140" s="2166">
        <v>0</v>
      </c>
      <c r="EJ140" s="2164"/>
      <c r="EK140" s="2164">
        <v>0</v>
      </c>
      <c r="EL140" s="2169"/>
      <c r="EM140" s="2167"/>
      <c r="EN140" s="2167"/>
      <c r="EO140" s="2168"/>
      <c r="ES140" s="2294"/>
      <c r="ET140" s="2294"/>
      <c r="EU140" s="2294"/>
    </row>
    <row r="141" spans="66:153">
      <c r="BN141" s="1579"/>
      <c r="BO141" s="1579"/>
      <c r="BP141" s="1579"/>
      <c r="BQ141" s="1579"/>
      <c r="BR141" s="1579"/>
      <c r="BS141" s="1579"/>
      <c r="BT141" s="1581"/>
      <c r="BU141" s="1581"/>
      <c r="BV141" s="1581"/>
      <c r="BW141" s="1579"/>
      <c r="BX141" s="1579"/>
      <c r="BY141" s="1579"/>
      <c r="DX141" s="2159" t="s">
        <v>472</v>
      </c>
      <c r="DY141" s="2160" t="s">
        <v>1118</v>
      </c>
      <c r="DZ141" s="2159" t="s">
        <v>8</v>
      </c>
      <c r="EA141" s="2161" t="s">
        <v>1119</v>
      </c>
      <c r="EB141" s="2162">
        <v>1725</v>
      </c>
      <c r="EC141" s="2163"/>
      <c r="ED141" s="2164">
        <v>1725</v>
      </c>
      <c r="EE141" s="2164"/>
      <c r="EF141" s="2163"/>
      <c r="EG141" s="2165">
        <v>5.4875139176077621E-2</v>
      </c>
      <c r="EH141" s="2163"/>
      <c r="EI141" s="2166">
        <v>0</v>
      </c>
      <c r="EJ141" s="2164"/>
      <c r="EK141" s="2164">
        <v>0</v>
      </c>
      <c r="EL141" s="2169"/>
      <c r="EM141" s="2167"/>
      <c r="EN141" s="2167"/>
      <c r="EO141" s="2168"/>
      <c r="ES141" s="2294"/>
      <c r="ET141" s="2294"/>
      <c r="EU141" s="2294"/>
    </row>
    <row r="142" spans="66:153">
      <c r="DX142" s="2190" t="s">
        <v>472</v>
      </c>
      <c r="DY142" s="2171" t="s">
        <v>1320</v>
      </c>
      <c r="DZ142" s="2170" t="s">
        <v>8</v>
      </c>
      <c r="EA142" s="2172" t="s">
        <v>1321</v>
      </c>
      <c r="EB142" s="2162">
        <v>617</v>
      </c>
      <c r="EC142" s="2173"/>
      <c r="ED142" s="2174">
        <v>617</v>
      </c>
      <c r="EE142" s="2174">
        <v>31435</v>
      </c>
      <c r="EF142" s="2173"/>
      <c r="EG142" s="2175">
        <v>1.9627803403849214E-2</v>
      </c>
      <c r="EH142" s="2173"/>
      <c r="EI142" s="2166">
        <v>0</v>
      </c>
      <c r="EJ142" s="2174"/>
      <c r="EK142" s="2174">
        <v>0</v>
      </c>
      <c r="EL142" s="2176"/>
      <c r="EM142" s="2177"/>
      <c r="EN142" s="2177"/>
      <c r="EO142" s="2178"/>
      <c r="ES142" s="2294"/>
      <c r="ET142" s="2294"/>
      <c r="EU142" s="2294"/>
    </row>
    <row r="143" spans="66:153" ht="38.25" customHeight="1">
      <c r="DX143" s="2159" t="s">
        <v>474</v>
      </c>
      <c r="DY143" s="2160" t="s">
        <v>474</v>
      </c>
      <c r="DZ143" s="2159" t="s">
        <v>901</v>
      </c>
      <c r="EA143" s="2161" t="s">
        <v>475</v>
      </c>
      <c r="EB143" s="2162">
        <v>3755</v>
      </c>
      <c r="EC143" s="2163"/>
      <c r="ED143" s="2164">
        <v>3755</v>
      </c>
      <c r="EE143" s="2164"/>
      <c r="EF143" s="2163"/>
      <c r="EG143" s="2165">
        <v>0.91318093385214005</v>
      </c>
      <c r="EH143" s="2163"/>
      <c r="EI143" s="2166">
        <v>0</v>
      </c>
      <c r="EJ143" s="2164"/>
      <c r="EK143" s="2164">
        <v>0</v>
      </c>
      <c r="EL143" s="2164">
        <v>0</v>
      </c>
      <c r="EM143" s="2167">
        <v>0</v>
      </c>
      <c r="EN143" s="2167"/>
      <c r="EO143" s="2168"/>
      <c r="ES143" s="2294"/>
      <c r="ET143" s="2294"/>
      <c r="EU143" s="2294"/>
    </row>
    <row r="144" spans="66:153">
      <c r="DX144" s="2159" t="s">
        <v>474</v>
      </c>
      <c r="DY144" s="2160" t="s">
        <v>103</v>
      </c>
      <c r="DZ144" s="2159" t="s">
        <v>8</v>
      </c>
      <c r="EA144" s="2161" t="s">
        <v>104</v>
      </c>
      <c r="EB144" s="2162">
        <v>290</v>
      </c>
      <c r="EC144" s="2163"/>
      <c r="ED144" s="2164">
        <v>290</v>
      </c>
      <c r="EE144" s="2164"/>
      <c r="EF144" s="2163"/>
      <c r="EG144" s="2165">
        <v>7.0525291828793774E-2</v>
      </c>
      <c r="EH144" s="2163"/>
      <c r="EI144" s="2166">
        <v>0</v>
      </c>
      <c r="EJ144" s="2164"/>
      <c r="EK144" s="2164">
        <v>0</v>
      </c>
      <c r="EL144" s="2164"/>
      <c r="EM144" s="2167">
        <v>0</v>
      </c>
      <c r="EN144" s="2167"/>
      <c r="EO144" s="2168"/>
      <c r="ES144" s="2294"/>
      <c r="ET144" s="2294"/>
      <c r="EU144" s="2294"/>
    </row>
    <row r="145" spans="128:151">
      <c r="DX145" s="2201" t="s">
        <v>474</v>
      </c>
      <c r="DY145" s="2202" t="s">
        <v>1368</v>
      </c>
      <c r="DZ145" s="2201" t="s">
        <v>8</v>
      </c>
      <c r="EA145" s="2203" t="s">
        <v>1369</v>
      </c>
      <c r="EB145" s="2162">
        <v>67</v>
      </c>
      <c r="EC145" s="2173"/>
      <c r="ED145" s="2174">
        <v>67</v>
      </c>
      <c r="EE145" s="2174">
        <v>4112</v>
      </c>
      <c r="EF145" s="2173"/>
      <c r="EG145" s="2175">
        <v>1.6293774319066149E-2</v>
      </c>
      <c r="EH145" s="2173"/>
      <c r="EI145" s="2166">
        <v>0</v>
      </c>
      <c r="EJ145" s="2174"/>
      <c r="EK145" s="2174">
        <v>0</v>
      </c>
      <c r="EL145" s="2176"/>
      <c r="EM145" s="2177"/>
      <c r="EN145" s="2177"/>
      <c r="EO145" s="2178"/>
      <c r="ES145" s="2294"/>
      <c r="ET145" s="2294"/>
      <c r="EU145" s="2294"/>
    </row>
    <row r="146" spans="128:151">
      <c r="DX146" s="2159" t="s">
        <v>476</v>
      </c>
      <c r="DY146" s="2160" t="s">
        <v>476</v>
      </c>
      <c r="DZ146" s="2159" t="s">
        <v>901</v>
      </c>
      <c r="EA146" s="2161" t="s">
        <v>477</v>
      </c>
      <c r="EB146" s="2162">
        <v>36550</v>
      </c>
      <c r="EC146" s="2163"/>
      <c r="ED146" s="2164">
        <v>36550</v>
      </c>
      <c r="EE146" s="2164"/>
      <c r="EF146" s="2163"/>
      <c r="EG146" s="2165">
        <v>0.9740173217854764</v>
      </c>
      <c r="EH146" s="2163"/>
      <c r="EI146" s="2166">
        <v>15063661</v>
      </c>
      <c r="EJ146" s="2164"/>
      <c r="EK146" s="2164">
        <v>14672267</v>
      </c>
      <c r="EL146" s="2164">
        <v>15063661</v>
      </c>
      <c r="EM146" s="2167">
        <v>0</v>
      </c>
      <c r="EN146" s="2167"/>
      <c r="EO146" s="2168"/>
      <c r="ES146" s="2294"/>
      <c r="ET146" s="2294"/>
      <c r="EU146" s="2294"/>
    </row>
    <row r="147" spans="128:151">
      <c r="DX147" s="2190" t="s">
        <v>476</v>
      </c>
      <c r="DY147" s="2171" t="s">
        <v>302</v>
      </c>
      <c r="DZ147" s="2170" t="s">
        <v>8</v>
      </c>
      <c r="EA147" s="2172" t="s">
        <v>303</v>
      </c>
      <c r="EB147" s="2162">
        <v>975</v>
      </c>
      <c r="EC147" s="2173"/>
      <c r="ED147" s="2174">
        <v>975</v>
      </c>
      <c r="EE147" s="2174">
        <v>37525</v>
      </c>
      <c r="EF147" s="2173"/>
      <c r="EG147" s="2175">
        <v>2.5982678214523651E-2</v>
      </c>
      <c r="EH147" s="2173"/>
      <c r="EI147" s="2166">
        <v>0</v>
      </c>
      <c r="EJ147" s="2174"/>
      <c r="EK147" s="2174">
        <v>391394</v>
      </c>
      <c r="EL147" s="2174"/>
      <c r="EM147" s="2177"/>
      <c r="EN147" s="2177"/>
      <c r="EO147" s="2178"/>
      <c r="ES147" s="2294"/>
      <c r="ET147" s="2294"/>
      <c r="EU147" s="2294"/>
    </row>
    <row r="148" spans="128:151">
      <c r="DX148" s="2170" t="s">
        <v>478</v>
      </c>
      <c r="DY148" s="2171" t="s">
        <v>478</v>
      </c>
      <c r="DZ148" s="2170" t="s">
        <v>901</v>
      </c>
      <c r="EA148" s="2172" t="s">
        <v>479</v>
      </c>
      <c r="EB148" s="2162">
        <v>1086</v>
      </c>
      <c r="EC148" s="2173"/>
      <c r="ED148" s="2174">
        <v>1086</v>
      </c>
      <c r="EE148" s="2174">
        <v>1086</v>
      </c>
      <c r="EF148" s="2173"/>
      <c r="EG148" s="2175"/>
      <c r="EH148" s="2173"/>
      <c r="EI148" s="2166">
        <v>211118</v>
      </c>
      <c r="EJ148" s="2174"/>
      <c r="EK148" s="2174">
        <v>211118</v>
      </c>
      <c r="EL148" s="2174">
        <v>211118</v>
      </c>
      <c r="EM148" s="2177">
        <v>0</v>
      </c>
      <c r="EN148" s="2177"/>
      <c r="EO148" s="2178"/>
      <c r="ES148" s="2294"/>
      <c r="ET148" s="2294"/>
      <c r="EU148" s="2294"/>
    </row>
    <row r="149" spans="128:151">
      <c r="DX149" s="2170" t="s">
        <v>480</v>
      </c>
      <c r="DY149" s="2171" t="s">
        <v>480</v>
      </c>
      <c r="DZ149" s="2170" t="s">
        <v>901</v>
      </c>
      <c r="EA149" s="2172" t="s">
        <v>481</v>
      </c>
      <c r="EB149" s="2162">
        <v>9945</v>
      </c>
      <c r="EC149" s="2173"/>
      <c r="ED149" s="2174">
        <v>9945</v>
      </c>
      <c r="EE149" s="2174">
        <v>9945</v>
      </c>
      <c r="EF149" s="2173"/>
      <c r="EG149" s="2175"/>
      <c r="EH149" s="2173"/>
      <c r="EI149" s="2166">
        <v>2604496</v>
      </c>
      <c r="EJ149" s="2174"/>
      <c r="EK149" s="2174">
        <v>2604496</v>
      </c>
      <c r="EL149" s="2174">
        <v>2604496</v>
      </c>
      <c r="EM149" s="2177">
        <v>0</v>
      </c>
      <c r="EN149" s="2177"/>
      <c r="EO149" s="2178"/>
      <c r="ES149" s="2294"/>
      <c r="ET149" s="2294"/>
      <c r="EU149" s="2294"/>
    </row>
    <row r="150" spans="128:151">
      <c r="DX150" s="2159" t="s">
        <v>482</v>
      </c>
      <c r="DY150" s="2160" t="s">
        <v>482</v>
      </c>
      <c r="DZ150" s="2159" t="s">
        <v>901</v>
      </c>
      <c r="EA150" s="2161" t="s">
        <v>107</v>
      </c>
      <c r="EB150" s="2162">
        <v>8620</v>
      </c>
      <c r="EC150" s="2163"/>
      <c r="ED150" s="2164">
        <v>8620</v>
      </c>
      <c r="EE150" s="2164"/>
      <c r="EF150" s="2163"/>
      <c r="EG150" s="2165">
        <v>0.97456189937817972</v>
      </c>
      <c r="EH150" s="2163"/>
      <c r="EI150" s="2166">
        <v>3379144</v>
      </c>
      <c r="EJ150" s="2164"/>
      <c r="EK150" s="2164">
        <v>3293185</v>
      </c>
      <c r="EL150" s="2164">
        <v>3379144</v>
      </c>
      <c r="EM150" s="2167">
        <v>0</v>
      </c>
      <c r="EN150" s="2167"/>
      <c r="EO150" s="2168"/>
      <c r="ES150" s="2294"/>
      <c r="ET150" s="2294"/>
      <c r="EU150" s="2294"/>
    </row>
    <row r="151" spans="128:151">
      <c r="DX151" s="2170" t="s">
        <v>482</v>
      </c>
      <c r="DY151" s="2171" t="s">
        <v>108</v>
      </c>
      <c r="DZ151" s="2170" t="s">
        <v>8</v>
      </c>
      <c r="EA151" s="2172" t="s">
        <v>109</v>
      </c>
      <c r="EB151" s="2162">
        <v>225</v>
      </c>
      <c r="EC151" s="2173"/>
      <c r="ED151" s="2174">
        <v>225</v>
      </c>
      <c r="EE151" s="2173">
        <v>8845</v>
      </c>
      <c r="EF151" s="2173"/>
      <c r="EG151" s="2175">
        <v>2.5438100621820236E-2</v>
      </c>
      <c r="EH151" s="2173"/>
      <c r="EI151" s="2166">
        <v>0</v>
      </c>
      <c r="EJ151" s="2174"/>
      <c r="EK151" s="2174">
        <v>85959</v>
      </c>
      <c r="EL151" s="2176"/>
      <c r="EM151" s="2177"/>
      <c r="EN151" s="2177"/>
      <c r="EO151" s="2178"/>
      <c r="ES151" s="2294"/>
      <c r="ET151" s="2294"/>
      <c r="EU151" s="2294"/>
    </row>
    <row r="152" spans="128:151">
      <c r="DX152" s="2159" t="s">
        <v>484</v>
      </c>
      <c r="DY152" s="2160" t="s">
        <v>484</v>
      </c>
      <c r="DZ152" s="2159" t="s">
        <v>901</v>
      </c>
      <c r="EA152" s="2161" t="s">
        <v>485</v>
      </c>
      <c r="EB152" s="2162">
        <v>11441</v>
      </c>
      <c r="EC152" s="2163"/>
      <c r="ED152" s="2164">
        <v>11441</v>
      </c>
      <c r="EE152" s="2164"/>
      <c r="EF152" s="2163"/>
      <c r="EG152" s="2165">
        <v>0.82226534425758224</v>
      </c>
      <c r="EH152" s="2163"/>
      <c r="EI152" s="2166">
        <v>220517</v>
      </c>
      <c r="EJ152" s="2164"/>
      <c r="EK152" s="2164">
        <v>181323</v>
      </c>
      <c r="EL152" s="2164">
        <v>220517</v>
      </c>
      <c r="EM152" s="2167">
        <v>0</v>
      </c>
      <c r="EN152" s="2167"/>
      <c r="EO152" s="2168"/>
      <c r="ES152" s="2294"/>
      <c r="ET152" s="2294"/>
      <c r="EU152" s="2294"/>
    </row>
    <row r="153" spans="128:151">
      <c r="DX153" s="2170" t="s">
        <v>484</v>
      </c>
      <c r="DY153" s="2171" t="s">
        <v>110</v>
      </c>
      <c r="DZ153" s="2170" t="s">
        <v>8</v>
      </c>
      <c r="EA153" s="2172" t="s">
        <v>111</v>
      </c>
      <c r="EB153" s="2162">
        <v>2473</v>
      </c>
      <c r="EC153" s="2173"/>
      <c r="ED153" s="2174">
        <v>2473</v>
      </c>
      <c r="EE153" s="2174">
        <v>13914</v>
      </c>
      <c r="EF153" s="2173"/>
      <c r="EG153" s="2175">
        <v>0.1777346557424177</v>
      </c>
      <c r="EH153" s="2173"/>
      <c r="EI153" s="2166">
        <v>0</v>
      </c>
      <c r="EJ153" s="2174"/>
      <c r="EK153" s="2174">
        <v>39194</v>
      </c>
      <c r="EL153" s="2176"/>
      <c r="EM153" s="2177"/>
      <c r="EN153" s="2177"/>
      <c r="EO153" s="2178"/>
    </row>
    <row r="154" spans="128:151">
      <c r="DX154" s="2159" t="s">
        <v>486</v>
      </c>
      <c r="DY154" s="2160" t="s">
        <v>486</v>
      </c>
      <c r="DZ154" s="2159" t="s">
        <v>901</v>
      </c>
      <c r="EA154" s="2161" t="s">
        <v>487</v>
      </c>
      <c r="EB154" s="2162">
        <v>4455</v>
      </c>
      <c r="EC154" s="2163"/>
      <c r="ED154" s="2164">
        <v>4455</v>
      </c>
      <c r="EE154" s="2164">
        <v>4455</v>
      </c>
      <c r="EF154" s="2163"/>
      <c r="EG154" s="2165"/>
      <c r="EH154" s="2163"/>
      <c r="EI154" s="2166">
        <v>0</v>
      </c>
      <c r="EJ154" s="2164"/>
      <c r="EK154" s="2164">
        <v>0</v>
      </c>
      <c r="EL154" s="2164">
        <v>0</v>
      </c>
      <c r="EM154" s="2167">
        <v>0</v>
      </c>
      <c r="EN154" s="2167"/>
      <c r="EO154" s="2168"/>
    </row>
    <row r="155" spans="128:151">
      <c r="DX155" s="2179" t="s">
        <v>488</v>
      </c>
      <c r="DY155" s="2180" t="s">
        <v>488</v>
      </c>
      <c r="DZ155" s="2179" t="s">
        <v>901</v>
      </c>
      <c r="EA155" s="2181" t="s">
        <v>489</v>
      </c>
      <c r="EB155" s="2162">
        <v>2292</v>
      </c>
      <c r="EC155" s="2182"/>
      <c r="ED155" s="2183">
        <v>2292</v>
      </c>
      <c r="EE155" s="2183">
        <v>2292</v>
      </c>
      <c r="EF155" s="2182"/>
      <c r="EG155" s="2184"/>
      <c r="EH155" s="2182"/>
      <c r="EI155" s="2166">
        <v>128871</v>
      </c>
      <c r="EJ155" s="2183"/>
      <c r="EK155" s="2183">
        <v>128871</v>
      </c>
      <c r="EL155" s="2183">
        <v>128871</v>
      </c>
      <c r="EM155" s="2186">
        <v>0</v>
      </c>
      <c r="EN155" s="2186"/>
      <c r="EO155" s="2187"/>
      <c r="ES155" s="2289" t="s">
        <v>1352</v>
      </c>
      <c r="ET155" s="2289"/>
      <c r="EU155" s="2289"/>
    </row>
    <row r="156" spans="128:151">
      <c r="DX156" s="2159" t="s">
        <v>490</v>
      </c>
      <c r="DY156" s="2160" t="s">
        <v>490</v>
      </c>
      <c r="DZ156" s="2159" t="s">
        <v>901</v>
      </c>
      <c r="EA156" s="2161" t="s">
        <v>491</v>
      </c>
      <c r="EB156" s="2162">
        <v>3111</v>
      </c>
      <c r="EC156" s="2163"/>
      <c r="ED156" s="2164">
        <v>3111</v>
      </c>
      <c r="EE156" s="2164"/>
      <c r="EF156" s="2163"/>
      <c r="EG156" s="2165">
        <v>0.88355580800908828</v>
      </c>
      <c r="EH156" s="2163"/>
      <c r="EI156" s="2166">
        <v>1525473</v>
      </c>
      <c r="EJ156" s="2164"/>
      <c r="EK156" s="2164">
        <v>1347841</v>
      </c>
      <c r="EL156" s="2164">
        <v>1525473</v>
      </c>
      <c r="EM156" s="2167">
        <v>0</v>
      </c>
      <c r="EN156" s="2167"/>
      <c r="EO156" s="2168"/>
      <c r="ES156" s="2289"/>
      <c r="ET156" s="2289"/>
      <c r="EU156" s="2289"/>
    </row>
    <row r="157" spans="128:151">
      <c r="DX157" s="2190" t="s">
        <v>490</v>
      </c>
      <c r="DY157" s="2171" t="s">
        <v>1011</v>
      </c>
      <c r="DZ157" s="2170" t="s">
        <v>8</v>
      </c>
      <c r="EA157" s="2172" t="s">
        <v>1012</v>
      </c>
      <c r="EB157" s="2162">
        <v>410</v>
      </c>
      <c r="EC157" s="2173"/>
      <c r="ED157" s="2174">
        <v>410</v>
      </c>
      <c r="EE157" s="2174">
        <v>3521</v>
      </c>
      <c r="EF157" s="2173"/>
      <c r="EG157" s="2175">
        <v>0.11644419199091167</v>
      </c>
      <c r="EH157" s="2173"/>
      <c r="EI157" s="2166">
        <v>0</v>
      </c>
      <c r="EJ157" s="2174"/>
      <c r="EK157" s="2174">
        <v>177632</v>
      </c>
      <c r="EL157" s="2174"/>
      <c r="EM157" s="2177"/>
      <c r="EN157" s="2177"/>
      <c r="EO157" s="2178"/>
      <c r="ES157" s="2289"/>
      <c r="ET157" s="2289"/>
      <c r="EU157" s="2289"/>
    </row>
    <row r="158" spans="128:151">
      <c r="DX158" s="2170" t="s">
        <v>492</v>
      </c>
      <c r="DY158" s="2171" t="s">
        <v>492</v>
      </c>
      <c r="DZ158" s="2170" t="s">
        <v>901</v>
      </c>
      <c r="EA158" s="2172" t="s">
        <v>493</v>
      </c>
      <c r="EB158" s="2162">
        <v>6092</v>
      </c>
      <c r="EC158" s="2173"/>
      <c r="ED158" s="2174">
        <v>6092</v>
      </c>
      <c r="EE158" s="2174">
        <v>6092</v>
      </c>
      <c r="EF158" s="2173"/>
      <c r="EG158" s="2175"/>
      <c r="EH158" s="2173"/>
      <c r="EI158" s="2166">
        <v>2213527</v>
      </c>
      <c r="EJ158" s="2174"/>
      <c r="EK158" s="2174">
        <v>2213527</v>
      </c>
      <c r="EL158" s="2174">
        <v>2213527</v>
      </c>
      <c r="EM158" s="2177">
        <v>0</v>
      </c>
      <c r="EN158" s="2177"/>
      <c r="EO158" s="2178"/>
      <c r="ES158" s="2289"/>
      <c r="ET158" s="2289"/>
      <c r="EU158" s="2289"/>
    </row>
    <row r="159" spans="128:151">
      <c r="DX159" s="2159" t="s">
        <v>494</v>
      </c>
      <c r="DY159" s="2199" t="s">
        <v>494</v>
      </c>
      <c r="DZ159" s="2159" t="s">
        <v>901</v>
      </c>
      <c r="EA159" s="2161" t="s">
        <v>669</v>
      </c>
      <c r="EB159" s="2162">
        <v>148109</v>
      </c>
      <c r="EC159" s="2163"/>
      <c r="ED159" s="2164">
        <v>148109</v>
      </c>
      <c r="EE159" s="2164"/>
      <c r="EF159" s="2163"/>
      <c r="EG159" s="2165">
        <v>0.89282527970679015</v>
      </c>
      <c r="EH159" s="2163"/>
      <c r="EI159" s="2166">
        <v>0</v>
      </c>
      <c r="EJ159" s="2164"/>
      <c r="EK159" s="2164">
        <v>0</v>
      </c>
      <c r="EL159" s="2164">
        <v>0</v>
      </c>
      <c r="EM159" s="2167">
        <v>0</v>
      </c>
      <c r="EN159" s="2167"/>
      <c r="EO159" s="2168"/>
      <c r="ES159" s="2289"/>
      <c r="ET159" s="2289"/>
      <c r="EU159" s="2289"/>
    </row>
    <row r="160" spans="128:151">
      <c r="DX160" s="2159" t="s">
        <v>494</v>
      </c>
      <c r="DY160" s="2160" t="s">
        <v>114</v>
      </c>
      <c r="DZ160" s="2159" t="s">
        <v>8</v>
      </c>
      <c r="EA160" s="2161" t="s">
        <v>115</v>
      </c>
      <c r="EB160" s="2162">
        <v>1635</v>
      </c>
      <c r="EC160" s="2163"/>
      <c r="ED160" s="2164">
        <v>1635</v>
      </c>
      <c r="EE160" s="2164"/>
      <c r="EF160" s="2163"/>
      <c r="EG160" s="2165">
        <v>9.8560474537037045E-3</v>
      </c>
      <c r="EH160" s="2163"/>
      <c r="EI160" s="2166">
        <v>0</v>
      </c>
      <c r="EJ160" s="2164"/>
      <c r="EK160" s="2164">
        <v>0</v>
      </c>
      <c r="EL160" s="2169"/>
      <c r="EM160" s="2167"/>
      <c r="EN160" s="2167"/>
      <c r="EO160" s="2168"/>
      <c r="ES160" s="2289"/>
      <c r="ET160" s="2289"/>
      <c r="EU160" s="2289"/>
    </row>
    <row r="161" spans="128:151">
      <c r="DX161" s="2159" t="s">
        <v>494</v>
      </c>
      <c r="DY161" s="2160" t="s">
        <v>118</v>
      </c>
      <c r="DZ161" s="2159" t="s">
        <v>8</v>
      </c>
      <c r="EA161" s="2161" t="s">
        <v>119</v>
      </c>
      <c r="EB161" s="2162">
        <v>2125</v>
      </c>
      <c r="EC161" s="2163"/>
      <c r="ED161" s="2164">
        <v>2125</v>
      </c>
      <c r="EE161" s="2164"/>
      <c r="EF161" s="2163"/>
      <c r="EG161" s="2165">
        <v>1.2809847608024691E-2</v>
      </c>
      <c r="EH161" s="2163"/>
      <c r="EI161" s="2166">
        <v>0</v>
      </c>
      <c r="EJ161" s="2164"/>
      <c r="EK161" s="2164">
        <v>0</v>
      </c>
      <c r="EL161" s="2169"/>
      <c r="EM161" s="2167"/>
      <c r="EN161" s="2167"/>
      <c r="EO161" s="2168"/>
      <c r="ES161" s="2289"/>
      <c r="ET161" s="2289"/>
      <c r="EU161" s="2289"/>
    </row>
    <row r="162" spans="128:151">
      <c r="DX162" s="2159" t="s">
        <v>494</v>
      </c>
      <c r="DY162" s="2160" t="s">
        <v>120</v>
      </c>
      <c r="DZ162" s="2159" t="s">
        <v>8</v>
      </c>
      <c r="EA162" s="2161" t="s">
        <v>121</v>
      </c>
      <c r="EB162" s="2162">
        <v>385</v>
      </c>
      <c r="EC162" s="2163"/>
      <c r="ED162" s="2164">
        <v>385</v>
      </c>
      <c r="EE162" s="2164"/>
      <c r="EF162" s="2163"/>
      <c r="EG162" s="2165">
        <v>2.3208429783950616E-3</v>
      </c>
      <c r="EH162" s="2163"/>
      <c r="EI162" s="2166">
        <v>0</v>
      </c>
      <c r="EJ162" s="2164"/>
      <c r="EK162" s="2164">
        <v>0</v>
      </c>
      <c r="EL162" s="2169"/>
      <c r="EM162" s="2167"/>
      <c r="EN162" s="2167"/>
      <c r="EO162" s="2168"/>
      <c r="ES162" s="2289"/>
      <c r="ET162" s="2289"/>
      <c r="EU162" s="2289"/>
    </row>
    <row r="163" spans="128:151">
      <c r="DX163" s="2189" t="s">
        <v>494</v>
      </c>
      <c r="DY163" s="2160" t="s">
        <v>678</v>
      </c>
      <c r="DZ163" s="2159" t="s">
        <v>8</v>
      </c>
      <c r="EA163" s="2161" t="s">
        <v>287</v>
      </c>
      <c r="EB163" s="2162">
        <v>1525</v>
      </c>
      <c r="EC163" s="2163"/>
      <c r="ED163" s="2164">
        <v>1525</v>
      </c>
      <c r="EE163" s="2164"/>
      <c r="EF163" s="2163"/>
      <c r="EG163" s="2165">
        <v>9.1929494598765437E-3</v>
      </c>
      <c r="EH163" s="2163"/>
      <c r="EI163" s="2166">
        <v>0</v>
      </c>
      <c r="EJ163" s="2164"/>
      <c r="EK163" s="2164">
        <v>0</v>
      </c>
      <c r="EL163" s="2169"/>
      <c r="EM163" s="2167"/>
      <c r="EN163" s="2167"/>
      <c r="EO163" s="2168"/>
      <c r="ES163" s="2289"/>
      <c r="ET163" s="2289"/>
      <c r="EU163" s="2289"/>
    </row>
    <row r="164" spans="128:151">
      <c r="DX164" s="2196" t="s">
        <v>494</v>
      </c>
      <c r="DY164" s="2194" t="s">
        <v>826</v>
      </c>
      <c r="DZ164" s="2159" t="s">
        <v>8</v>
      </c>
      <c r="EA164" s="2195" t="s">
        <v>1024</v>
      </c>
      <c r="EB164" s="2162">
        <v>1639</v>
      </c>
      <c r="EC164" s="2163"/>
      <c r="ED164" s="2164">
        <v>1639</v>
      </c>
      <c r="EE164" s="2164"/>
      <c r="EF164" s="2163"/>
      <c r="EG164" s="2165">
        <v>9.8801601080246906E-3</v>
      </c>
      <c r="EH164" s="2163"/>
      <c r="EI164" s="2166">
        <v>0</v>
      </c>
      <c r="EJ164" s="2164"/>
      <c r="EK164" s="2164">
        <v>0</v>
      </c>
      <c r="EL164" s="2169"/>
      <c r="EM164" s="2167"/>
      <c r="EN164" s="2167"/>
      <c r="EO164" s="2168"/>
      <c r="ES164" s="2289"/>
      <c r="ET164" s="2289"/>
      <c r="EU164" s="2289"/>
    </row>
    <row r="165" spans="128:151">
      <c r="DX165" s="2196" t="s">
        <v>494</v>
      </c>
      <c r="DY165" s="2193" t="s">
        <v>270</v>
      </c>
      <c r="DZ165" s="2204" t="s">
        <v>8</v>
      </c>
      <c r="EA165" s="2204" t="s">
        <v>271</v>
      </c>
      <c r="EB165" s="2162">
        <v>720</v>
      </c>
      <c r="EC165" s="2163"/>
      <c r="ED165" s="2164">
        <v>720</v>
      </c>
      <c r="EE165" s="2164"/>
      <c r="EF165" s="2163"/>
      <c r="EG165" s="2165">
        <v>4.340277777777778E-3</v>
      </c>
      <c r="EH165" s="2163"/>
      <c r="EI165" s="2166">
        <v>0</v>
      </c>
      <c r="EJ165" s="2164"/>
      <c r="EK165" s="2164">
        <v>0</v>
      </c>
      <c r="EL165" s="2169"/>
      <c r="EM165" s="2167"/>
      <c r="EN165" s="2167"/>
      <c r="EO165" s="2168"/>
      <c r="ES165" s="2289"/>
      <c r="ET165" s="2289"/>
      <c r="EU165" s="2289"/>
    </row>
    <row r="166" spans="128:151">
      <c r="DX166" s="2196" t="s">
        <v>494</v>
      </c>
      <c r="DY166" s="2193" t="s">
        <v>1025</v>
      </c>
      <c r="DZ166" s="2204" t="s">
        <v>8</v>
      </c>
      <c r="EA166" s="2204" t="s">
        <v>305</v>
      </c>
      <c r="EB166" s="2162">
        <v>449</v>
      </c>
      <c r="EC166" s="2163"/>
      <c r="ED166" s="2164">
        <v>449</v>
      </c>
      <c r="EE166" s="2164"/>
      <c r="EF166" s="2163"/>
      <c r="EG166" s="2165">
        <v>2.7066454475308641E-3</v>
      </c>
      <c r="EH166" s="2163"/>
      <c r="EI166" s="2166">
        <v>0</v>
      </c>
      <c r="EJ166" s="2164"/>
      <c r="EK166" s="2164">
        <v>0</v>
      </c>
      <c r="EL166" s="2169"/>
      <c r="EM166" s="2167"/>
      <c r="EN166" s="2167"/>
      <c r="EO166" s="2168"/>
    </row>
    <row r="167" spans="128:151">
      <c r="DX167" s="2196" t="s">
        <v>494</v>
      </c>
      <c r="DY167" s="2193" t="s">
        <v>306</v>
      </c>
      <c r="DZ167" s="2204" t="s">
        <v>8</v>
      </c>
      <c r="EA167" s="2204" t="s">
        <v>307</v>
      </c>
      <c r="EB167" s="2162">
        <v>840</v>
      </c>
      <c r="EC167" s="2204"/>
      <c r="ED167" s="2164">
        <v>840</v>
      </c>
      <c r="EE167" s="2164"/>
      <c r="EF167" s="2163"/>
      <c r="EG167" s="2165">
        <v>5.0636574074074073E-3</v>
      </c>
      <c r="EH167" s="2163"/>
      <c r="EI167" s="2166">
        <v>0</v>
      </c>
      <c r="EJ167" s="2164"/>
      <c r="EK167" s="2164">
        <v>0</v>
      </c>
      <c r="EL167" s="2169"/>
      <c r="EM167" s="2167"/>
      <c r="EN167" s="2167"/>
      <c r="EO167" s="2168"/>
    </row>
    <row r="168" spans="128:151">
      <c r="DX168" s="2196" t="s">
        <v>494</v>
      </c>
      <c r="DY168" s="2193" t="s">
        <v>1013</v>
      </c>
      <c r="DZ168" s="2204" t="s">
        <v>8</v>
      </c>
      <c r="EA168" s="2204" t="s">
        <v>1014</v>
      </c>
      <c r="EB168" s="2162">
        <v>989</v>
      </c>
      <c r="EC168" s="2204"/>
      <c r="ED168" s="2164">
        <v>989</v>
      </c>
      <c r="EE168" s="2164"/>
      <c r="EF168" s="2163"/>
      <c r="EG168" s="2165">
        <v>5.9618537808641976E-3</v>
      </c>
      <c r="EH168" s="2163"/>
      <c r="EI168" s="2166">
        <v>0</v>
      </c>
      <c r="EJ168" s="2164"/>
      <c r="EK168" s="2164">
        <v>0</v>
      </c>
      <c r="EL168" s="2169"/>
      <c r="EM168" s="2167"/>
      <c r="EN168" s="2167"/>
      <c r="EO168" s="2168"/>
    </row>
    <row r="169" spans="128:151">
      <c r="DX169" s="2196" t="s">
        <v>494</v>
      </c>
      <c r="DY169" s="2193" t="s">
        <v>1120</v>
      </c>
      <c r="DZ169" s="2204" t="s">
        <v>8</v>
      </c>
      <c r="EA169" s="2204" t="s">
        <v>1121</v>
      </c>
      <c r="EB169" s="2162">
        <v>149</v>
      </c>
      <c r="EC169" s="2204"/>
      <c r="ED169" s="2164">
        <v>149</v>
      </c>
      <c r="EE169" s="2164"/>
      <c r="EF169" s="2163"/>
      <c r="EG169" s="2165">
        <v>8.981963734567901E-4</v>
      </c>
      <c r="EH169" s="2163"/>
      <c r="EI169" s="2166">
        <v>0</v>
      </c>
      <c r="EJ169" s="2164"/>
      <c r="EK169" s="2164">
        <v>0</v>
      </c>
      <c r="EL169" s="2169"/>
      <c r="EM169" s="2167"/>
      <c r="EN169" s="2167"/>
      <c r="EO169" s="2168"/>
    </row>
    <row r="170" spans="128:151">
      <c r="DX170" s="2196" t="s">
        <v>494</v>
      </c>
      <c r="DY170" s="2193" t="s">
        <v>1122</v>
      </c>
      <c r="DZ170" s="2204" t="s">
        <v>8</v>
      </c>
      <c r="EA170" s="2204" t="s">
        <v>1123</v>
      </c>
      <c r="EB170" s="2162">
        <v>245</v>
      </c>
      <c r="EC170" s="2204"/>
      <c r="ED170" s="2164">
        <v>245</v>
      </c>
      <c r="EE170" s="2164"/>
      <c r="EF170" s="2163"/>
      <c r="EG170" s="2165">
        <v>1.4769000771604939E-3</v>
      </c>
      <c r="EH170" s="2163"/>
      <c r="EI170" s="2166">
        <v>0</v>
      </c>
      <c r="EJ170" s="2164"/>
      <c r="EK170" s="2164">
        <v>0</v>
      </c>
      <c r="EL170" s="2169"/>
      <c r="EM170" s="2167"/>
      <c r="EN170" s="2167"/>
      <c r="EO170" s="2168"/>
    </row>
    <row r="171" spans="128:151">
      <c r="DX171" s="2196" t="s">
        <v>494</v>
      </c>
      <c r="DY171" s="2193" t="s">
        <v>1124</v>
      </c>
      <c r="DZ171" s="2204" t="s">
        <v>8</v>
      </c>
      <c r="EA171" s="2204" t="s">
        <v>1125</v>
      </c>
      <c r="EB171" s="2162">
        <v>500</v>
      </c>
      <c r="EC171" s="2204"/>
      <c r="ED171" s="2164">
        <v>500</v>
      </c>
      <c r="EE171" s="2164"/>
      <c r="EF171" s="2163"/>
      <c r="EG171" s="2165">
        <v>3.0140817901234567E-3</v>
      </c>
      <c r="EH171" s="2163"/>
      <c r="EI171" s="2166">
        <v>0</v>
      </c>
      <c r="EJ171" s="2164"/>
      <c r="EK171" s="2164">
        <v>0</v>
      </c>
      <c r="EL171" s="2169"/>
      <c r="EM171" s="2167"/>
      <c r="EN171" s="2167"/>
      <c r="EO171" s="2168"/>
    </row>
    <row r="172" spans="128:151" ht="13.5" thickBot="1">
      <c r="DX172" s="2196" t="s">
        <v>494</v>
      </c>
      <c r="DY172" s="2193" t="s">
        <v>1188</v>
      </c>
      <c r="DZ172" s="2204" t="s">
        <v>8</v>
      </c>
      <c r="EA172" s="2204" t="s">
        <v>1189</v>
      </c>
      <c r="EB172" s="2162">
        <v>1360</v>
      </c>
      <c r="EC172" s="2204"/>
      <c r="ED172" s="2164">
        <v>1360</v>
      </c>
      <c r="EE172" s="2164"/>
      <c r="EF172" s="2163"/>
      <c r="EG172" s="2165">
        <v>8.1983024691358024E-3</v>
      </c>
      <c r="EH172" s="2163"/>
      <c r="EI172" s="2166">
        <v>0</v>
      </c>
      <c r="EJ172" s="2164"/>
      <c r="EK172" s="2164">
        <v>0</v>
      </c>
      <c r="EL172" s="2169"/>
      <c r="EM172" s="2167"/>
      <c r="EN172" s="2167"/>
      <c r="EO172" s="2168"/>
    </row>
    <row r="173" spans="128:151" ht="13.5" thickBot="1">
      <c r="DX173" s="2196" t="s">
        <v>494</v>
      </c>
      <c r="DY173" s="2193" t="s">
        <v>1190</v>
      </c>
      <c r="DZ173" s="2204" t="s">
        <v>8</v>
      </c>
      <c r="EA173" s="2204" t="s">
        <v>1191</v>
      </c>
      <c r="EB173" s="2162">
        <v>247</v>
      </c>
      <c r="EC173" s="2204"/>
      <c r="ED173" s="2164">
        <v>247</v>
      </c>
      <c r="EE173" s="2164"/>
      <c r="EF173" s="2163"/>
      <c r="EG173" s="2165">
        <v>1.4889564043209878E-3</v>
      </c>
      <c r="EH173" s="2163"/>
      <c r="EI173" s="2166">
        <v>0</v>
      </c>
      <c r="EJ173" s="2164"/>
      <c r="EK173" s="2164">
        <v>0</v>
      </c>
      <c r="EL173" s="2169"/>
      <c r="EM173" s="2167"/>
      <c r="EN173" s="2167"/>
      <c r="EO173" s="2168"/>
      <c r="ES173" s="2290" t="s">
        <v>800</v>
      </c>
      <c r="ET173" s="2291"/>
      <c r="EU173" s="2292"/>
    </row>
    <row r="174" spans="128:151">
      <c r="DX174" s="2196" t="s">
        <v>494</v>
      </c>
      <c r="DY174" s="2193" t="s">
        <v>1192</v>
      </c>
      <c r="DZ174" s="2204" t="s">
        <v>8</v>
      </c>
      <c r="EA174" s="2204" t="s">
        <v>1193</v>
      </c>
      <c r="EB174" s="2162">
        <v>328</v>
      </c>
      <c r="EC174" s="2204"/>
      <c r="ED174" s="2164">
        <v>328</v>
      </c>
      <c r="EE174" s="2164"/>
      <c r="EF174" s="2163"/>
      <c r="EG174" s="2165">
        <v>1.9772376543209878E-3</v>
      </c>
      <c r="EH174" s="2163"/>
      <c r="EI174" s="2166">
        <v>0</v>
      </c>
      <c r="EJ174" s="2164"/>
      <c r="EK174" s="2164">
        <v>0</v>
      </c>
      <c r="EL174" s="2169"/>
      <c r="EM174" s="2167"/>
      <c r="EN174" s="2167"/>
      <c r="EO174" s="2168"/>
      <c r="ES174" s="932"/>
      <c r="ET174" s="2133" t="s">
        <v>802</v>
      </c>
      <c r="EU174" s="2134">
        <v>235999107</v>
      </c>
    </row>
    <row r="175" spans="128:151">
      <c r="DX175" s="2196" t="s">
        <v>494</v>
      </c>
      <c r="DY175" s="2193" t="s">
        <v>1194</v>
      </c>
      <c r="DZ175" s="2204" t="s">
        <v>8</v>
      </c>
      <c r="EA175" s="2204" t="s">
        <v>1189</v>
      </c>
      <c r="EB175" s="2162">
        <v>338</v>
      </c>
      <c r="EC175" s="2204"/>
      <c r="ED175" s="2164">
        <v>338</v>
      </c>
      <c r="EE175" s="2164"/>
      <c r="EF175" s="2163"/>
      <c r="EG175" s="2165">
        <v>2.0375192901234567E-3</v>
      </c>
      <c r="EH175" s="2163"/>
      <c r="EI175" s="2166">
        <v>0</v>
      </c>
      <c r="EJ175" s="2164"/>
      <c r="EK175" s="2164">
        <v>0</v>
      </c>
      <c r="EL175" s="2169"/>
      <c r="EM175" s="2167"/>
      <c r="EN175" s="2167"/>
      <c r="EO175" s="2168"/>
      <c r="ES175" s="932"/>
      <c r="ET175" s="900" t="s">
        <v>322</v>
      </c>
      <c r="EU175" s="921">
        <v>233864332</v>
      </c>
    </row>
    <row r="176" spans="128:151" ht="13.5" thickBot="1">
      <c r="DX176" s="2196" t="s">
        <v>494</v>
      </c>
      <c r="DY176" s="2193" t="s">
        <v>1195</v>
      </c>
      <c r="DZ176" s="2204" t="s">
        <v>8</v>
      </c>
      <c r="EA176" s="2204" t="s">
        <v>1196</v>
      </c>
      <c r="EB176" s="2162">
        <v>148</v>
      </c>
      <c r="EC176" s="2204"/>
      <c r="ED176" s="2164">
        <v>148</v>
      </c>
      <c r="EE176" s="2164"/>
      <c r="EF176" s="2163"/>
      <c r="EG176" s="2165">
        <v>8.9216820987654316E-4</v>
      </c>
      <c r="EH176" s="2163"/>
      <c r="EI176" s="2166">
        <v>0</v>
      </c>
      <c r="EJ176" s="2164"/>
      <c r="EK176" s="2164">
        <v>0</v>
      </c>
      <c r="EL176" s="2169"/>
      <c r="EM176" s="2167"/>
      <c r="EN176" s="2167"/>
      <c r="EO176" s="2168"/>
      <c r="ES176" s="932"/>
      <c r="ET176" s="900" t="s">
        <v>604</v>
      </c>
      <c r="EU176" s="1487">
        <v>2134775</v>
      </c>
    </row>
    <row r="177" spans="128:151" ht="14.25" thickTop="1" thickBot="1">
      <c r="DX177" s="2196" t="s">
        <v>494</v>
      </c>
      <c r="DY177" s="2193" t="s">
        <v>1197</v>
      </c>
      <c r="DZ177" s="2204" t="s">
        <v>8</v>
      </c>
      <c r="EA177" s="2204" t="s">
        <v>1198</v>
      </c>
      <c r="EB177" s="2162">
        <v>260</v>
      </c>
      <c r="EC177" s="2204"/>
      <c r="ED177" s="2164">
        <v>260</v>
      </c>
      <c r="EE177" s="2164"/>
      <c r="EF177" s="2163"/>
      <c r="EG177" s="2165">
        <v>1.5673225308641976E-3</v>
      </c>
      <c r="EH177" s="2163"/>
      <c r="EI177" s="2166">
        <v>0</v>
      </c>
      <c r="EJ177" s="2164"/>
      <c r="EK177" s="2164">
        <v>0</v>
      </c>
      <c r="EL177" s="2169"/>
      <c r="EM177" s="2167"/>
      <c r="EN177" s="2167"/>
      <c r="EO177" s="2168"/>
      <c r="ES177" s="1685"/>
      <c r="ET177" s="1686"/>
      <c r="EU177" s="1689"/>
    </row>
    <row r="178" spans="128:151">
      <c r="DX178" s="2196" t="s">
        <v>494</v>
      </c>
      <c r="DY178" s="2204" t="s">
        <v>1246</v>
      </c>
      <c r="DZ178" s="2204" t="s">
        <v>8</v>
      </c>
      <c r="EA178" s="2204" t="s">
        <v>1247</v>
      </c>
      <c r="EB178" s="2162">
        <v>142</v>
      </c>
      <c r="EC178" s="2204"/>
      <c r="ED178" s="2164">
        <v>142</v>
      </c>
      <c r="EE178" s="2164"/>
      <c r="EF178" s="2163"/>
      <c r="EG178" s="2165">
        <v>8.5599922839506174E-4</v>
      </c>
      <c r="EH178" s="2163"/>
      <c r="EI178" s="2166">
        <v>0</v>
      </c>
      <c r="EJ178" s="2164"/>
      <c r="EK178" s="2164">
        <v>0</v>
      </c>
      <c r="EL178" s="2169"/>
      <c r="EM178" s="2167"/>
      <c r="EN178" s="2167"/>
      <c r="EO178" s="2168"/>
    </row>
    <row r="179" spans="128:151">
      <c r="DX179" s="2196" t="s">
        <v>494</v>
      </c>
      <c r="DY179" s="2204" t="s">
        <v>1248</v>
      </c>
      <c r="DZ179" s="2204" t="s">
        <v>8</v>
      </c>
      <c r="EA179" s="2204" t="s">
        <v>1249</v>
      </c>
      <c r="EB179" s="2162">
        <v>638</v>
      </c>
      <c r="EC179" s="2204"/>
      <c r="ED179" s="2164">
        <v>638</v>
      </c>
      <c r="EE179" s="2164"/>
      <c r="EF179" s="2163"/>
      <c r="EG179" s="2165">
        <v>3.845968364197531E-3</v>
      </c>
      <c r="EH179" s="2163"/>
      <c r="EI179" s="2166">
        <v>0</v>
      </c>
      <c r="EJ179" s="2164"/>
      <c r="EK179" s="2164">
        <v>0</v>
      </c>
      <c r="EL179" s="2169"/>
      <c r="EM179" s="2167"/>
      <c r="EN179" s="2167"/>
      <c r="EO179" s="2168"/>
    </row>
    <row r="180" spans="128:151">
      <c r="DX180" s="2196" t="s">
        <v>494</v>
      </c>
      <c r="DY180" s="2204" t="s">
        <v>1250</v>
      </c>
      <c r="DZ180" s="2204" t="s">
        <v>8</v>
      </c>
      <c r="EA180" s="2204" t="s">
        <v>1251</v>
      </c>
      <c r="EB180" s="2162">
        <v>628</v>
      </c>
      <c r="EC180" s="2204"/>
      <c r="ED180" s="2164">
        <v>628</v>
      </c>
      <c r="EE180" s="2164"/>
      <c r="EF180" s="2163"/>
      <c r="EG180" s="2165">
        <v>3.7856867283950616E-3</v>
      </c>
      <c r="EH180" s="2163"/>
      <c r="EI180" s="2166">
        <v>0</v>
      </c>
      <c r="EJ180" s="2164"/>
      <c r="EK180" s="2164">
        <v>0</v>
      </c>
      <c r="EL180" s="2169"/>
      <c r="EM180" s="2167"/>
      <c r="EN180" s="2167"/>
      <c r="EO180" s="2168"/>
    </row>
    <row r="181" spans="128:151">
      <c r="DX181" s="2196" t="s">
        <v>494</v>
      </c>
      <c r="DY181" s="2204" t="s">
        <v>1252</v>
      </c>
      <c r="DZ181" s="2204" t="s">
        <v>8</v>
      </c>
      <c r="EA181" s="2204" t="s">
        <v>1253</v>
      </c>
      <c r="EB181" s="2162">
        <v>208</v>
      </c>
      <c r="EC181" s="2204"/>
      <c r="ED181" s="2164">
        <v>208</v>
      </c>
      <c r="EE181" s="2164"/>
      <c r="EF181" s="2163"/>
      <c r="EG181" s="2165">
        <v>1.253858024691358E-3</v>
      </c>
      <c r="EH181" s="2163"/>
      <c r="EI181" s="2166">
        <v>0</v>
      </c>
      <c r="EJ181" s="2164"/>
      <c r="EK181" s="2164">
        <v>0</v>
      </c>
      <c r="EL181" s="2169"/>
      <c r="EM181" s="2167"/>
      <c r="EN181" s="2167"/>
      <c r="EO181" s="2168"/>
    </row>
    <row r="182" spans="128:151">
      <c r="DX182" s="2196" t="s">
        <v>494</v>
      </c>
      <c r="DY182" s="2204" t="s">
        <v>1322</v>
      </c>
      <c r="DZ182" s="2204" t="s">
        <v>8</v>
      </c>
      <c r="EA182" s="2204" t="s">
        <v>1323</v>
      </c>
      <c r="EB182" s="2162">
        <v>773</v>
      </c>
      <c r="EC182" s="2204"/>
      <c r="ED182" s="2164">
        <v>773</v>
      </c>
      <c r="EE182" s="2164"/>
      <c r="EF182" s="2163"/>
      <c r="EG182" s="2165">
        <v>4.6597704475308645E-3</v>
      </c>
      <c r="EH182" s="2163"/>
      <c r="EI182" s="2166">
        <v>0</v>
      </c>
      <c r="EJ182" s="2164"/>
      <c r="EK182" s="2164">
        <v>0</v>
      </c>
      <c r="EL182" s="2169"/>
      <c r="EM182" s="2167"/>
      <c r="EN182" s="2167"/>
      <c r="EO182" s="2168"/>
    </row>
    <row r="183" spans="128:151">
      <c r="DX183" s="2196" t="s">
        <v>494</v>
      </c>
      <c r="DY183" s="2204" t="s">
        <v>1324</v>
      </c>
      <c r="DZ183" s="2204" t="s">
        <v>8</v>
      </c>
      <c r="EA183" s="2204" t="s">
        <v>1325</v>
      </c>
      <c r="EB183" s="2162">
        <v>793</v>
      </c>
      <c r="EC183" s="2204"/>
      <c r="ED183" s="2164">
        <v>793</v>
      </c>
      <c r="EE183" s="2164"/>
      <c r="EF183" s="2163"/>
      <c r="EG183" s="2165">
        <v>4.7803337191358024E-3</v>
      </c>
      <c r="EH183" s="2163"/>
      <c r="EI183" s="2166">
        <v>0</v>
      </c>
      <c r="EJ183" s="2164"/>
      <c r="EK183" s="2164">
        <v>0</v>
      </c>
      <c r="EL183" s="2169"/>
      <c r="EM183" s="2167"/>
      <c r="EN183" s="2167"/>
      <c r="EO183" s="2168"/>
    </row>
    <row r="184" spans="128:151">
      <c r="DX184" s="2196" t="s">
        <v>494</v>
      </c>
      <c r="DY184" s="2205" t="s">
        <v>1370</v>
      </c>
      <c r="DZ184" s="2204" t="s">
        <v>8</v>
      </c>
      <c r="EA184" s="2205" t="s">
        <v>1371</v>
      </c>
      <c r="EB184" s="2162">
        <v>127</v>
      </c>
      <c r="EC184" s="2204"/>
      <c r="ED184" s="2164">
        <v>127</v>
      </c>
      <c r="EE184" s="2164"/>
      <c r="EF184" s="2163"/>
      <c r="EG184" s="2165">
        <v>7.6557677469135806E-4</v>
      </c>
      <c r="EH184" s="2163"/>
      <c r="EI184" s="2166">
        <v>0</v>
      </c>
      <c r="EJ184" s="2164"/>
      <c r="EK184" s="2164">
        <v>0</v>
      </c>
      <c r="EL184" s="2169"/>
      <c r="EM184" s="2167"/>
      <c r="EN184" s="2167"/>
      <c r="EO184" s="2168"/>
    </row>
    <row r="185" spans="128:151">
      <c r="DX185" s="2196" t="s">
        <v>494</v>
      </c>
      <c r="DY185" s="2205" t="s">
        <v>1372</v>
      </c>
      <c r="DZ185" s="2204" t="s">
        <v>8</v>
      </c>
      <c r="EA185" s="2205" t="s">
        <v>1373</v>
      </c>
      <c r="EB185" s="2162">
        <v>362</v>
      </c>
      <c r="EC185" s="2204"/>
      <c r="ED185" s="2164">
        <v>362</v>
      </c>
      <c r="EE185" s="2164"/>
      <c r="EF185" s="2163"/>
      <c r="EG185" s="2165">
        <v>2.1821952160493829E-3</v>
      </c>
      <c r="EH185" s="2163"/>
      <c r="EI185" s="2166">
        <v>0</v>
      </c>
      <c r="EJ185" s="2164"/>
      <c r="EK185" s="2164">
        <v>0</v>
      </c>
      <c r="EL185" s="2169"/>
      <c r="EM185" s="2167"/>
      <c r="EN185" s="2167"/>
      <c r="EO185" s="2168"/>
    </row>
    <row r="186" spans="128:151">
      <c r="DX186" s="2196" t="s">
        <v>494</v>
      </c>
      <c r="DY186" s="2205" t="s">
        <v>1374</v>
      </c>
      <c r="DZ186" s="2204" t="s">
        <v>8</v>
      </c>
      <c r="EA186" s="2205" t="s">
        <v>1375</v>
      </c>
      <c r="EB186" s="2162">
        <v>226</v>
      </c>
      <c r="EC186" s="2204"/>
      <c r="ED186" s="2164">
        <v>226</v>
      </c>
      <c r="EE186" s="2164">
        <v>165888</v>
      </c>
      <c r="EF186" s="2163"/>
      <c r="EG186" s="2165">
        <v>1.3623649691358024E-3</v>
      </c>
      <c r="EH186" s="2163"/>
      <c r="EI186" s="2166">
        <v>0</v>
      </c>
      <c r="EJ186" s="2164"/>
      <c r="EK186" s="2164">
        <v>0</v>
      </c>
      <c r="EL186" s="2169"/>
      <c r="EM186" s="2167"/>
      <c r="EN186" s="2167"/>
      <c r="EO186" s="2168"/>
    </row>
    <row r="187" spans="128:151">
      <c r="DX187" s="2179" t="s">
        <v>496</v>
      </c>
      <c r="DY187" s="2180" t="s">
        <v>496</v>
      </c>
      <c r="DZ187" s="2179" t="s">
        <v>901</v>
      </c>
      <c r="EA187" s="2181" t="s">
        <v>497</v>
      </c>
      <c r="EB187" s="2162">
        <v>1862</v>
      </c>
      <c r="EC187" s="2182"/>
      <c r="ED187" s="2183">
        <v>1862</v>
      </c>
      <c r="EE187" s="2183">
        <v>1862</v>
      </c>
      <c r="EF187" s="2182"/>
      <c r="EG187" s="2184"/>
      <c r="EH187" s="2182"/>
      <c r="EI187" s="2166">
        <v>113710</v>
      </c>
      <c r="EJ187" s="2183"/>
      <c r="EK187" s="2183">
        <v>113710</v>
      </c>
      <c r="EL187" s="2183">
        <v>113710</v>
      </c>
      <c r="EM187" s="2186">
        <v>0</v>
      </c>
      <c r="EN187" s="2186"/>
      <c r="EO187" s="2187"/>
    </row>
    <row r="188" spans="128:151">
      <c r="DX188" s="2159" t="s">
        <v>498</v>
      </c>
      <c r="DY188" s="2160" t="s">
        <v>498</v>
      </c>
      <c r="DZ188" s="2159" t="s">
        <v>901</v>
      </c>
      <c r="EA188" s="2161" t="s">
        <v>499</v>
      </c>
      <c r="EB188" s="2162">
        <v>3976</v>
      </c>
      <c r="EC188" s="2163"/>
      <c r="ED188" s="2164">
        <v>3976</v>
      </c>
      <c r="EE188" s="2164">
        <v>3976</v>
      </c>
      <c r="EF188" s="2163"/>
      <c r="EG188" s="2165"/>
      <c r="EH188" s="2163"/>
      <c r="EI188" s="2166">
        <v>819253</v>
      </c>
      <c r="EJ188" s="2164"/>
      <c r="EK188" s="2164">
        <v>819253</v>
      </c>
      <c r="EL188" s="2164">
        <v>819253</v>
      </c>
      <c r="EM188" s="2167">
        <v>0</v>
      </c>
      <c r="EN188" s="2167"/>
      <c r="EO188" s="2168"/>
    </row>
    <row r="189" spans="128:151">
      <c r="DX189" s="2206" t="s">
        <v>500</v>
      </c>
      <c r="DY189" s="2207" t="s">
        <v>500</v>
      </c>
      <c r="DZ189" s="2206" t="s">
        <v>901</v>
      </c>
      <c r="EA189" s="2208" t="s">
        <v>501</v>
      </c>
      <c r="EB189" s="2162">
        <v>12768</v>
      </c>
      <c r="EC189" s="2209"/>
      <c r="ED189" s="2210">
        <v>12768</v>
      </c>
      <c r="EE189" s="2210"/>
      <c r="EF189" s="2209"/>
      <c r="EG189" s="2211">
        <v>0.92723311546840959</v>
      </c>
      <c r="EH189" s="2209"/>
      <c r="EI189" s="2166">
        <v>0</v>
      </c>
      <c r="EJ189" s="2210"/>
      <c r="EK189" s="2210">
        <v>0</v>
      </c>
      <c r="EL189" s="2210">
        <v>0</v>
      </c>
      <c r="EM189" s="2212">
        <v>0</v>
      </c>
      <c r="EN189" s="2212"/>
      <c r="EO189" s="2213"/>
    </row>
    <row r="190" spans="128:151">
      <c r="DX190" s="2159" t="s">
        <v>500</v>
      </c>
      <c r="DY190" s="2160" t="s">
        <v>124</v>
      </c>
      <c r="DZ190" s="2159" t="s">
        <v>8</v>
      </c>
      <c r="EA190" s="2161" t="s">
        <v>828</v>
      </c>
      <c r="EB190" s="2162">
        <v>392</v>
      </c>
      <c r="EC190" s="2163"/>
      <c r="ED190" s="2164">
        <v>392</v>
      </c>
      <c r="EE190" s="2164"/>
      <c r="EF190" s="2163"/>
      <c r="EG190" s="2165">
        <v>2.8467683369644153E-2</v>
      </c>
      <c r="EH190" s="2163"/>
      <c r="EI190" s="2166">
        <v>0</v>
      </c>
      <c r="EJ190" s="2164"/>
      <c r="EK190" s="2164">
        <v>0</v>
      </c>
      <c r="EL190" s="2169"/>
      <c r="EM190" s="2167"/>
      <c r="EN190" s="2167"/>
      <c r="EO190" s="2168"/>
    </row>
    <row r="191" spans="128:151">
      <c r="DX191" s="2159" t="s">
        <v>500</v>
      </c>
      <c r="DY191" s="2160" t="s">
        <v>125</v>
      </c>
      <c r="DZ191" s="2159" t="s">
        <v>8</v>
      </c>
      <c r="EA191" s="2161" t="s">
        <v>126</v>
      </c>
      <c r="EB191" s="2162">
        <v>610</v>
      </c>
      <c r="EC191" s="2163"/>
      <c r="ED191" s="2164">
        <v>610</v>
      </c>
      <c r="EE191" s="2164">
        <v>13770</v>
      </c>
      <c r="EF191" s="2163"/>
      <c r="EG191" s="2165">
        <v>4.4299201161946258E-2</v>
      </c>
      <c r="EH191" s="2163"/>
      <c r="EI191" s="2166">
        <v>0</v>
      </c>
      <c r="EJ191" s="2164"/>
      <c r="EK191" s="2164">
        <v>0</v>
      </c>
      <c r="EL191" s="2169"/>
      <c r="EM191" s="2167"/>
      <c r="EN191" s="2167"/>
      <c r="EO191" s="2168"/>
    </row>
    <row r="192" spans="128:151">
      <c r="DX192" s="2206" t="s">
        <v>502</v>
      </c>
      <c r="DY192" s="2207" t="s">
        <v>502</v>
      </c>
      <c r="DZ192" s="2206" t="s">
        <v>901</v>
      </c>
      <c r="EA192" s="2208" t="s">
        <v>503</v>
      </c>
      <c r="EB192" s="2162">
        <v>15067</v>
      </c>
      <c r="EC192" s="2209"/>
      <c r="ED192" s="2210">
        <v>15067</v>
      </c>
      <c r="EE192" s="2210"/>
      <c r="EF192" s="2209"/>
      <c r="EG192" s="2211">
        <v>0.92057188244638599</v>
      </c>
      <c r="EH192" s="2209"/>
      <c r="EI192" s="2166">
        <v>5914543</v>
      </c>
      <c r="EJ192" s="2210"/>
      <c r="EK192" s="2210">
        <v>5444762</v>
      </c>
      <c r="EL192" s="2210">
        <v>5914543</v>
      </c>
      <c r="EM192" s="2212">
        <v>0</v>
      </c>
      <c r="EN192" s="2212"/>
      <c r="EO192" s="2213"/>
    </row>
    <row r="193" spans="128:145">
      <c r="DX193" s="2170" t="s">
        <v>502</v>
      </c>
      <c r="DY193" s="2171" t="s">
        <v>127</v>
      </c>
      <c r="DZ193" s="2170" t="s">
        <v>8</v>
      </c>
      <c r="EA193" s="2172" t="s">
        <v>829</v>
      </c>
      <c r="EB193" s="2162">
        <v>1300</v>
      </c>
      <c r="EC193" s="2173"/>
      <c r="ED193" s="2174">
        <v>1300</v>
      </c>
      <c r="EE193" s="2174">
        <v>16367</v>
      </c>
      <c r="EF193" s="2173"/>
      <c r="EG193" s="2175">
        <v>7.9428117553613981E-2</v>
      </c>
      <c r="EH193" s="2173"/>
      <c r="EI193" s="2166">
        <v>0</v>
      </c>
      <c r="EJ193" s="2174"/>
      <c r="EK193" s="2174">
        <v>469781</v>
      </c>
      <c r="EL193" s="2176"/>
      <c r="EM193" s="2177"/>
      <c r="EN193" s="2177"/>
      <c r="EO193" s="2178"/>
    </row>
    <row r="194" spans="128:145">
      <c r="DX194" s="2159" t="s">
        <v>504</v>
      </c>
      <c r="DY194" s="2160" t="s">
        <v>504</v>
      </c>
      <c r="DZ194" s="2159" t="s">
        <v>901</v>
      </c>
      <c r="EA194" s="2161" t="s">
        <v>505</v>
      </c>
      <c r="EB194" s="2162">
        <v>26361</v>
      </c>
      <c r="EC194" s="2163"/>
      <c r="ED194" s="2164">
        <v>26361</v>
      </c>
      <c r="EE194" s="2164"/>
      <c r="EF194" s="2163"/>
      <c r="EG194" s="2165">
        <v>0.93326488706365507</v>
      </c>
      <c r="EH194" s="2163"/>
      <c r="EI194" s="2166">
        <v>0</v>
      </c>
      <c r="EJ194" s="2164"/>
      <c r="EK194" s="2164">
        <v>0</v>
      </c>
      <c r="EL194" s="2164">
        <v>0</v>
      </c>
      <c r="EM194" s="2167">
        <v>0</v>
      </c>
      <c r="EN194" s="2167"/>
      <c r="EO194" s="2168"/>
    </row>
    <row r="195" spans="128:145">
      <c r="DX195" s="2159" t="s">
        <v>504</v>
      </c>
      <c r="DY195" s="2160" t="s">
        <v>128</v>
      </c>
      <c r="DZ195" s="2159" t="s">
        <v>8</v>
      </c>
      <c r="EA195" s="2161" t="s">
        <v>1026</v>
      </c>
      <c r="EB195" s="2162">
        <v>408</v>
      </c>
      <c r="EC195" s="2163"/>
      <c r="ED195" s="2164">
        <v>408</v>
      </c>
      <c r="EE195" s="2164"/>
      <c r="EF195" s="2163"/>
      <c r="EG195" s="2165">
        <v>1.4444523118317638E-2</v>
      </c>
      <c r="EH195" s="2163"/>
      <c r="EI195" s="2166">
        <v>0</v>
      </c>
      <c r="EJ195" s="2164"/>
      <c r="EK195" s="2164">
        <v>0</v>
      </c>
      <c r="EL195" s="2164"/>
      <c r="EM195" s="2167"/>
      <c r="EN195" s="2167"/>
      <c r="EO195" s="2168"/>
    </row>
    <row r="196" spans="128:145">
      <c r="DX196" s="2159" t="s">
        <v>504</v>
      </c>
      <c r="DY196" s="2160" t="s">
        <v>308</v>
      </c>
      <c r="DZ196" s="2159" t="s">
        <v>8</v>
      </c>
      <c r="EA196" s="2161" t="s">
        <v>1027</v>
      </c>
      <c r="EB196" s="2162">
        <v>155</v>
      </c>
      <c r="EC196" s="2163"/>
      <c r="ED196" s="2164">
        <v>155</v>
      </c>
      <c r="EE196" s="2164"/>
      <c r="EF196" s="2163"/>
      <c r="EG196" s="2165">
        <v>5.4875026552432199E-3</v>
      </c>
      <c r="EH196" s="2163"/>
      <c r="EI196" s="2166">
        <v>0</v>
      </c>
      <c r="EJ196" s="2164"/>
      <c r="EK196" s="2164">
        <v>0</v>
      </c>
      <c r="EL196" s="2169"/>
      <c r="EM196" s="2167"/>
      <c r="EN196" s="2167"/>
      <c r="EO196" s="2168"/>
    </row>
    <row r="197" spans="128:145">
      <c r="DX197" s="2189" t="s">
        <v>504</v>
      </c>
      <c r="DY197" s="2160" t="s">
        <v>1128</v>
      </c>
      <c r="DZ197" s="2159" t="s">
        <v>8</v>
      </c>
      <c r="EA197" s="2161" t="s">
        <v>1129</v>
      </c>
      <c r="EB197" s="2162">
        <v>218</v>
      </c>
      <c r="EC197" s="2163"/>
      <c r="ED197" s="2164">
        <v>218</v>
      </c>
      <c r="EE197" s="2164"/>
      <c r="EF197" s="2163"/>
      <c r="EG197" s="2165">
        <v>7.7179069602775615E-3</v>
      </c>
      <c r="EH197" s="2163"/>
      <c r="EI197" s="2166">
        <v>0</v>
      </c>
      <c r="EJ197" s="2164"/>
      <c r="EK197" s="2164">
        <v>0</v>
      </c>
      <c r="EL197" s="2169"/>
      <c r="EM197" s="2167"/>
      <c r="EN197" s="2167"/>
      <c r="EO197" s="2168"/>
    </row>
    <row r="198" spans="128:145">
      <c r="DX198" s="2189" t="s">
        <v>504</v>
      </c>
      <c r="DY198" s="2160" t="s">
        <v>1130</v>
      </c>
      <c r="DZ198" s="2159" t="s">
        <v>8</v>
      </c>
      <c r="EA198" s="2161" t="s">
        <v>1131</v>
      </c>
      <c r="EB198" s="2162">
        <v>246</v>
      </c>
      <c r="EC198" s="2163"/>
      <c r="ED198" s="2164">
        <v>246</v>
      </c>
      <c r="EE198" s="2164"/>
      <c r="EF198" s="2163"/>
      <c r="EG198" s="2165">
        <v>8.709197762515046E-3</v>
      </c>
      <c r="EH198" s="2163"/>
      <c r="EI198" s="2166">
        <v>0</v>
      </c>
      <c r="EJ198" s="2164"/>
      <c r="EK198" s="2164">
        <v>0</v>
      </c>
      <c r="EL198" s="2169"/>
      <c r="EM198" s="2167"/>
      <c r="EN198" s="2167"/>
      <c r="EO198" s="2168"/>
    </row>
    <row r="199" spans="128:145">
      <c r="DX199" s="2214" t="s">
        <v>504</v>
      </c>
      <c r="DY199" s="2215" t="s">
        <v>1376</v>
      </c>
      <c r="DZ199" s="2216" t="s">
        <v>8</v>
      </c>
      <c r="EA199" s="2217" t="s">
        <v>1377</v>
      </c>
      <c r="EB199" s="2162">
        <v>620</v>
      </c>
      <c r="EC199" s="2163"/>
      <c r="ED199" s="2164">
        <v>620</v>
      </c>
      <c r="EE199" s="2164"/>
      <c r="EF199" s="2163"/>
      <c r="EG199" s="2165">
        <v>2.195001062097288E-2</v>
      </c>
      <c r="EH199" s="2163"/>
      <c r="EI199" s="2166">
        <v>0</v>
      </c>
      <c r="EJ199" s="2164"/>
      <c r="EK199" s="2164">
        <v>0</v>
      </c>
      <c r="EL199" s="2169"/>
      <c r="EM199" s="2167"/>
      <c r="EN199" s="2167"/>
      <c r="EO199" s="2168"/>
    </row>
    <row r="200" spans="128:145" ht="15">
      <c r="DX200" s="2189" t="s">
        <v>504</v>
      </c>
      <c r="DY200" s="2160" t="s">
        <v>1326</v>
      </c>
      <c r="DZ200" s="2159" t="s">
        <v>8</v>
      </c>
      <c r="EA200" s="2218" t="s">
        <v>1327</v>
      </c>
      <c r="EB200" s="2162">
        <v>238</v>
      </c>
      <c r="EC200" s="2163"/>
      <c r="ED200" s="2164">
        <v>238</v>
      </c>
      <c r="EE200" s="2164">
        <v>28246</v>
      </c>
      <c r="EF200" s="2163"/>
      <c r="EG200" s="2165">
        <v>8.4259718190186229E-3</v>
      </c>
      <c r="EH200" s="2163"/>
      <c r="EI200" s="2166">
        <v>0</v>
      </c>
      <c r="EJ200" s="2164"/>
      <c r="EK200" s="2164">
        <v>0</v>
      </c>
      <c r="EL200" s="2169"/>
      <c r="EM200" s="2167"/>
      <c r="EN200" s="2167"/>
      <c r="EO200" s="2168"/>
    </row>
    <row r="201" spans="128:145">
      <c r="DX201" s="2206" t="s">
        <v>506</v>
      </c>
      <c r="DY201" s="2207" t="s">
        <v>506</v>
      </c>
      <c r="DZ201" s="2206" t="s">
        <v>901</v>
      </c>
      <c r="EA201" s="2208" t="s">
        <v>507</v>
      </c>
      <c r="EB201" s="2162">
        <v>1651</v>
      </c>
      <c r="EC201" s="2209"/>
      <c r="ED201" s="2210">
        <v>1651</v>
      </c>
      <c r="EE201" s="2210"/>
      <c r="EF201" s="2209"/>
      <c r="EG201" s="2211">
        <v>0.52781329923273657</v>
      </c>
      <c r="EH201" s="2209"/>
      <c r="EI201" s="2166">
        <v>1487927</v>
      </c>
      <c r="EJ201" s="2210"/>
      <c r="EK201" s="2210">
        <v>785348</v>
      </c>
      <c r="EL201" s="2210">
        <v>1487927</v>
      </c>
      <c r="EM201" s="2212">
        <v>0</v>
      </c>
      <c r="EN201" s="2212"/>
      <c r="EO201" s="2213"/>
    </row>
    <row r="202" spans="128:145">
      <c r="DX202" s="2159" t="s">
        <v>506</v>
      </c>
      <c r="DY202" s="2160" t="s">
        <v>130</v>
      </c>
      <c r="DZ202" s="2159" t="s">
        <v>8</v>
      </c>
      <c r="EA202" s="2161" t="s">
        <v>131</v>
      </c>
      <c r="EB202" s="2162">
        <v>1477</v>
      </c>
      <c r="EC202" s="2163"/>
      <c r="ED202" s="2164">
        <v>1477</v>
      </c>
      <c r="EE202" s="2164">
        <v>3128</v>
      </c>
      <c r="EF202" s="2163"/>
      <c r="EG202" s="2165">
        <v>0.47218670076726343</v>
      </c>
      <c r="EH202" s="2163"/>
      <c r="EI202" s="2166">
        <v>0</v>
      </c>
      <c r="EJ202" s="2164"/>
      <c r="EK202" s="2164">
        <v>702579</v>
      </c>
      <c r="EL202" s="2169"/>
      <c r="EM202" s="2167"/>
      <c r="EN202" s="2167"/>
      <c r="EO202" s="2168"/>
    </row>
    <row r="203" spans="128:145">
      <c r="DX203" s="2206" t="s">
        <v>508</v>
      </c>
      <c r="DY203" s="2207" t="s">
        <v>508</v>
      </c>
      <c r="DZ203" s="2206" t="s">
        <v>901</v>
      </c>
      <c r="EA203" s="2208" t="s">
        <v>509</v>
      </c>
      <c r="EB203" s="2162">
        <v>27317</v>
      </c>
      <c r="EC203" s="2209"/>
      <c r="ED203" s="2210">
        <v>27317</v>
      </c>
      <c r="EE203" s="2210"/>
      <c r="EF203" s="2209"/>
      <c r="EG203" s="2211">
        <v>0.99262354651162787</v>
      </c>
      <c r="EH203" s="2209"/>
      <c r="EI203" s="2166">
        <v>2294893</v>
      </c>
      <c r="EJ203" s="2210"/>
      <c r="EK203" s="2210">
        <v>2277965</v>
      </c>
      <c r="EL203" s="2210">
        <v>2294893</v>
      </c>
      <c r="EM203" s="2212">
        <v>0</v>
      </c>
      <c r="EN203" s="2212"/>
      <c r="EO203" s="2213"/>
    </row>
    <row r="204" spans="128:145">
      <c r="DX204" s="2189" t="s">
        <v>508</v>
      </c>
      <c r="DY204" s="2160" t="s">
        <v>1132</v>
      </c>
      <c r="DZ204" s="2159" t="s">
        <v>8</v>
      </c>
      <c r="EA204" s="2161" t="s">
        <v>1133</v>
      </c>
      <c r="EB204" s="2162">
        <v>203</v>
      </c>
      <c r="EC204" s="2163"/>
      <c r="ED204" s="2164">
        <v>203</v>
      </c>
      <c r="EE204" s="2164">
        <v>27520</v>
      </c>
      <c r="EF204" s="2163"/>
      <c r="EG204" s="2165">
        <v>7.3764534883720926E-3</v>
      </c>
      <c r="EH204" s="2163"/>
      <c r="EI204" s="2166">
        <v>0</v>
      </c>
      <c r="EJ204" s="2164"/>
      <c r="EK204" s="2164">
        <v>16928</v>
      </c>
      <c r="EL204" s="2164"/>
      <c r="EM204" s="2167"/>
      <c r="EN204" s="2167"/>
      <c r="EO204" s="2168"/>
    </row>
    <row r="205" spans="128:145">
      <c r="DX205" s="2206" t="s">
        <v>510</v>
      </c>
      <c r="DY205" s="2207" t="s">
        <v>510</v>
      </c>
      <c r="DZ205" s="2206" t="s">
        <v>901</v>
      </c>
      <c r="EA205" s="2208" t="s">
        <v>511</v>
      </c>
      <c r="EB205" s="2162">
        <v>7345</v>
      </c>
      <c r="EC205" s="2209"/>
      <c r="ED205" s="2210">
        <v>7345</v>
      </c>
      <c r="EE205" s="2210"/>
      <c r="EF205" s="2209"/>
      <c r="EG205" s="2211">
        <v>0.3529044347282948</v>
      </c>
      <c r="EH205" s="2209"/>
      <c r="EI205" s="2166">
        <v>0</v>
      </c>
      <c r="EJ205" s="2210"/>
      <c r="EK205" s="2210">
        <v>0</v>
      </c>
      <c r="EL205" s="2210">
        <v>0</v>
      </c>
      <c r="EM205" s="2212">
        <v>0</v>
      </c>
      <c r="EN205" s="2212"/>
      <c r="EO205" s="2213"/>
    </row>
    <row r="206" spans="128:145">
      <c r="DX206" s="2159" t="s">
        <v>510</v>
      </c>
      <c r="DY206" s="2160" t="s">
        <v>132</v>
      </c>
      <c r="DZ206" s="2159" t="s">
        <v>901</v>
      </c>
      <c r="EA206" s="2161" t="s">
        <v>133</v>
      </c>
      <c r="EB206" s="2162">
        <v>12474</v>
      </c>
      <c r="EC206" s="2163"/>
      <c r="ED206" s="2164">
        <v>12474</v>
      </c>
      <c r="EE206" s="2164"/>
      <c r="EF206" s="2163"/>
      <c r="EG206" s="2165">
        <v>0.5993369528659972</v>
      </c>
      <c r="EH206" s="2163"/>
      <c r="EI206" s="2166">
        <v>0</v>
      </c>
      <c r="EJ206" s="2164"/>
      <c r="EK206" s="2164">
        <v>0</v>
      </c>
      <c r="EL206" s="2169"/>
      <c r="EM206" s="2167"/>
      <c r="EN206" s="2167"/>
      <c r="EO206" s="2168"/>
    </row>
    <row r="207" spans="128:145">
      <c r="DX207" s="2159" t="s">
        <v>510</v>
      </c>
      <c r="DY207" s="2160" t="s">
        <v>134</v>
      </c>
      <c r="DZ207" s="2159" t="s">
        <v>8</v>
      </c>
      <c r="EA207" s="2161" t="s">
        <v>1028</v>
      </c>
      <c r="EB207" s="2162">
        <v>624</v>
      </c>
      <c r="EC207" s="2163"/>
      <c r="ED207" s="2164">
        <v>624</v>
      </c>
      <c r="EE207" s="2164"/>
      <c r="EF207" s="2163"/>
      <c r="EG207" s="2165">
        <v>2.9981261711430358E-2</v>
      </c>
      <c r="EH207" s="2163"/>
      <c r="EI207" s="2166">
        <v>0</v>
      </c>
      <c r="EJ207" s="2164"/>
      <c r="EK207" s="2164">
        <v>0</v>
      </c>
      <c r="EL207" s="2169"/>
      <c r="EM207" s="2167"/>
      <c r="EN207" s="2167"/>
      <c r="EO207" s="2168"/>
    </row>
    <row r="208" spans="128:145">
      <c r="DX208" s="2159" t="s">
        <v>510</v>
      </c>
      <c r="DY208" s="2160" t="s">
        <v>1199</v>
      </c>
      <c r="DZ208" s="2159" t="s">
        <v>8</v>
      </c>
      <c r="EA208" s="2161" t="s">
        <v>1200</v>
      </c>
      <c r="EB208" s="2162">
        <v>370</v>
      </c>
      <c r="EC208" s="2163"/>
      <c r="ED208" s="2164">
        <v>370</v>
      </c>
      <c r="EE208" s="2164">
        <v>20813</v>
      </c>
      <c r="EF208" s="2163"/>
      <c r="EG208" s="2165">
        <v>1.7777350694277615E-2</v>
      </c>
      <c r="EH208" s="2163"/>
      <c r="EI208" s="2166">
        <v>0</v>
      </c>
      <c r="EJ208" s="2164"/>
      <c r="EK208" s="2164">
        <v>0</v>
      </c>
      <c r="EL208" s="2169"/>
      <c r="EM208" s="2167"/>
      <c r="EN208" s="2167"/>
      <c r="EO208" s="2168"/>
    </row>
    <row r="209" spans="128:145">
      <c r="DX209" s="2206" t="s">
        <v>512</v>
      </c>
      <c r="DY209" s="2207" t="s">
        <v>512</v>
      </c>
      <c r="DZ209" s="2206" t="s">
        <v>901</v>
      </c>
      <c r="EA209" s="2208" t="s">
        <v>513</v>
      </c>
      <c r="EB209" s="2162">
        <v>1250</v>
      </c>
      <c r="EC209" s="2209"/>
      <c r="ED209" s="2210">
        <v>1250</v>
      </c>
      <c r="EE209" s="2210"/>
      <c r="EF209" s="2209"/>
      <c r="EG209" s="2211">
        <v>0.66348195329087045</v>
      </c>
      <c r="EH209" s="2209"/>
      <c r="EI209" s="2166">
        <v>0</v>
      </c>
      <c r="EJ209" s="2210"/>
      <c r="EK209" s="2210">
        <v>0</v>
      </c>
      <c r="EL209" s="2210">
        <v>0</v>
      </c>
      <c r="EM209" s="2212">
        <v>0</v>
      </c>
      <c r="EN209" s="2212"/>
      <c r="EO209" s="2213"/>
    </row>
    <row r="210" spans="128:145">
      <c r="DX210" s="2159" t="s">
        <v>512</v>
      </c>
      <c r="DY210" s="2160" t="s">
        <v>137</v>
      </c>
      <c r="DZ210" s="2159" t="s">
        <v>8</v>
      </c>
      <c r="EA210" s="2161" t="s">
        <v>138</v>
      </c>
      <c r="EB210" s="2162">
        <v>634</v>
      </c>
      <c r="EC210" s="2163"/>
      <c r="ED210" s="2164">
        <v>634</v>
      </c>
      <c r="EE210" s="2164">
        <v>1884</v>
      </c>
      <c r="EF210" s="2163"/>
      <c r="EG210" s="2165">
        <v>0.33651804670912949</v>
      </c>
      <c r="EH210" s="2163"/>
      <c r="EI210" s="2166">
        <v>0</v>
      </c>
      <c r="EJ210" s="2164"/>
      <c r="EK210" s="2164">
        <v>0</v>
      </c>
      <c r="EL210" s="2169"/>
      <c r="EM210" s="2167"/>
      <c r="EN210" s="2167"/>
      <c r="EO210" s="2168"/>
    </row>
    <row r="211" spans="128:145">
      <c r="DX211" s="2206" t="s">
        <v>514</v>
      </c>
      <c r="DY211" s="2207" t="s">
        <v>514</v>
      </c>
      <c r="DZ211" s="2206" t="s">
        <v>901</v>
      </c>
      <c r="EA211" s="2208" t="s">
        <v>515</v>
      </c>
      <c r="EB211" s="2162">
        <v>5549</v>
      </c>
      <c r="EC211" s="2209"/>
      <c r="ED211" s="2210">
        <v>5549</v>
      </c>
      <c r="EE211" s="2210"/>
      <c r="EF211" s="2209"/>
      <c r="EG211" s="2211">
        <v>0.92994804759510641</v>
      </c>
      <c r="EH211" s="2209"/>
      <c r="EI211" s="2166">
        <v>1951149</v>
      </c>
      <c r="EJ211" s="2210"/>
      <c r="EK211" s="2210">
        <v>1814467</v>
      </c>
      <c r="EL211" s="2210">
        <v>1951149</v>
      </c>
      <c r="EM211" s="2212">
        <v>0</v>
      </c>
      <c r="EN211" s="2212"/>
      <c r="EO211" s="2213"/>
    </row>
    <row r="212" spans="128:145">
      <c r="DX212" s="2189" t="s">
        <v>514</v>
      </c>
      <c r="DY212" s="2199" t="s">
        <v>1254</v>
      </c>
      <c r="DZ212" s="2159" t="s">
        <v>8</v>
      </c>
      <c r="EA212" s="2161" t="s">
        <v>1255</v>
      </c>
      <c r="EB212" s="2162">
        <v>418</v>
      </c>
      <c r="EC212" s="2163"/>
      <c r="ED212" s="2164">
        <v>418</v>
      </c>
      <c r="EE212" s="2164">
        <v>5967</v>
      </c>
      <c r="EF212" s="2163"/>
      <c r="EG212" s="2165">
        <v>7.0051952404893578E-2</v>
      </c>
      <c r="EH212" s="2163"/>
      <c r="EI212" s="2166"/>
      <c r="EJ212" s="2164"/>
      <c r="EK212" s="2164">
        <v>136682</v>
      </c>
      <c r="EL212" s="2164"/>
      <c r="EM212" s="2167"/>
      <c r="EN212" s="2167"/>
      <c r="EO212" s="2168"/>
    </row>
    <row r="213" spans="128:145">
      <c r="DX213" s="2206" t="s">
        <v>516</v>
      </c>
      <c r="DY213" s="2207" t="s">
        <v>516</v>
      </c>
      <c r="DZ213" s="2206" t="s">
        <v>901</v>
      </c>
      <c r="EA213" s="2208" t="s">
        <v>517</v>
      </c>
      <c r="EB213" s="2162">
        <v>9404</v>
      </c>
      <c r="EC213" s="2209"/>
      <c r="ED213" s="2210">
        <v>9404</v>
      </c>
      <c r="EE213" s="2210">
        <v>9404</v>
      </c>
      <c r="EF213" s="2209"/>
      <c r="EG213" s="2211"/>
      <c r="EH213" s="2209"/>
      <c r="EI213" s="2166">
        <v>2569455</v>
      </c>
      <c r="EJ213" s="2210"/>
      <c r="EK213" s="2210">
        <v>2569455</v>
      </c>
      <c r="EL213" s="2210">
        <v>2569455</v>
      </c>
      <c r="EM213" s="2212">
        <v>0</v>
      </c>
      <c r="EN213" s="2212"/>
      <c r="EO213" s="2213"/>
    </row>
    <row r="214" spans="128:145">
      <c r="DX214" s="2206" t="s">
        <v>518</v>
      </c>
      <c r="DY214" s="2207" t="s">
        <v>518</v>
      </c>
      <c r="DZ214" s="2206" t="s">
        <v>901</v>
      </c>
      <c r="EA214" s="2208" t="s">
        <v>519</v>
      </c>
      <c r="EB214" s="2162">
        <v>1619</v>
      </c>
      <c r="EC214" s="2209"/>
      <c r="ED214" s="2210">
        <v>1619</v>
      </c>
      <c r="EE214" s="2210">
        <v>1619</v>
      </c>
      <c r="EF214" s="2209"/>
      <c r="EG214" s="2211"/>
      <c r="EH214" s="2209"/>
      <c r="EI214" s="2166">
        <v>93843</v>
      </c>
      <c r="EJ214" s="2210"/>
      <c r="EK214" s="2210">
        <v>93843</v>
      </c>
      <c r="EL214" s="2210">
        <v>93843</v>
      </c>
      <c r="EM214" s="2212">
        <v>0</v>
      </c>
      <c r="EN214" s="2212"/>
      <c r="EO214" s="2213"/>
    </row>
    <row r="215" spans="128:145">
      <c r="DX215" s="2206" t="s">
        <v>520</v>
      </c>
      <c r="DY215" s="2207" t="s">
        <v>520</v>
      </c>
      <c r="DZ215" s="2206" t="s">
        <v>901</v>
      </c>
      <c r="EA215" s="2208" t="s">
        <v>521</v>
      </c>
      <c r="EB215" s="2219">
        <v>4449</v>
      </c>
      <c r="EC215" s="2209"/>
      <c r="ED215" s="2210">
        <v>4449</v>
      </c>
      <c r="EE215" s="2210"/>
      <c r="EF215" s="2209"/>
      <c r="EG215" s="2211">
        <v>0.79817007534983853</v>
      </c>
      <c r="EH215" s="2209"/>
      <c r="EI215" s="2220">
        <v>672782</v>
      </c>
      <c r="EJ215" s="2210"/>
      <c r="EK215" s="2210">
        <v>536994</v>
      </c>
      <c r="EL215" s="2210">
        <v>672782</v>
      </c>
      <c r="EM215" s="2212">
        <v>0</v>
      </c>
      <c r="EN215" s="2212"/>
      <c r="EO215" s="2213"/>
    </row>
    <row r="216" spans="128:145">
      <c r="DX216" s="2159" t="s">
        <v>520</v>
      </c>
      <c r="DY216" s="2160" t="s">
        <v>139</v>
      </c>
      <c r="DZ216" s="2159" t="s">
        <v>8</v>
      </c>
      <c r="EA216" s="2161" t="s">
        <v>140</v>
      </c>
      <c r="EB216" s="2162">
        <v>400</v>
      </c>
      <c r="EC216" s="2163"/>
      <c r="ED216" s="2164">
        <v>400</v>
      </c>
      <c r="EE216" s="2164"/>
      <c r="EF216" s="2163"/>
      <c r="EG216" s="2165">
        <v>7.1761750986724077E-2</v>
      </c>
      <c r="EH216" s="2163"/>
      <c r="EI216" s="2166">
        <v>0</v>
      </c>
      <c r="EJ216" s="2164"/>
      <c r="EK216" s="2164">
        <v>48280</v>
      </c>
      <c r="EL216" s="2169"/>
      <c r="EM216" s="2167"/>
      <c r="EN216" s="2167"/>
      <c r="EO216" s="2168"/>
    </row>
    <row r="217" spans="128:145">
      <c r="DX217" s="2159" t="s">
        <v>520</v>
      </c>
      <c r="DY217" s="2160" t="s">
        <v>631</v>
      </c>
      <c r="DZ217" s="2159" t="s">
        <v>8</v>
      </c>
      <c r="EA217" s="2161" t="s">
        <v>632</v>
      </c>
      <c r="EB217" s="2162">
        <v>725</v>
      </c>
      <c r="EC217" s="2163"/>
      <c r="ED217" s="2164">
        <v>725</v>
      </c>
      <c r="EE217" s="2164">
        <v>5574</v>
      </c>
      <c r="EF217" s="2163"/>
      <c r="EG217" s="2165">
        <v>0.1300681736634374</v>
      </c>
      <c r="EH217" s="2163"/>
      <c r="EI217" s="2166">
        <v>0</v>
      </c>
      <c r="EJ217" s="2164"/>
      <c r="EK217" s="2164">
        <v>87508</v>
      </c>
      <c r="EL217" s="2169"/>
      <c r="EM217" s="2167"/>
      <c r="EN217" s="2167"/>
      <c r="EO217" s="2168"/>
    </row>
    <row r="218" spans="128:145">
      <c r="DX218" s="2206" t="s">
        <v>522</v>
      </c>
      <c r="DY218" s="2207" t="s">
        <v>522</v>
      </c>
      <c r="DZ218" s="2206" t="s">
        <v>901</v>
      </c>
      <c r="EA218" s="2208" t="s">
        <v>523</v>
      </c>
      <c r="EB218" s="2162">
        <v>23791</v>
      </c>
      <c r="EC218" s="2209"/>
      <c r="ED218" s="2210">
        <v>23791</v>
      </c>
      <c r="EE218" s="2210"/>
      <c r="EF218" s="2209"/>
      <c r="EG218" s="2211">
        <v>0.95523167108327312</v>
      </c>
      <c r="EH218" s="2209"/>
      <c r="EI218" s="2166">
        <v>6918887</v>
      </c>
      <c r="EJ218" s="2210"/>
      <c r="EK218" s="2210">
        <v>6609140</v>
      </c>
      <c r="EL218" s="2210">
        <v>6918887</v>
      </c>
      <c r="EM218" s="2212">
        <v>0</v>
      </c>
      <c r="EN218" s="2212"/>
      <c r="EO218" s="2213"/>
    </row>
    <row r="219" spans="128:145">
      <c r="DX219" s="2189" t="s">
        <v>522</v>
      </c>
      <c r="DY219" s="2199" t="s">
        <v>1328</v>
      </c>
      <c r="DZ219" s="2159" t="s">
        <v>8</v>
      </c>
      <c r="EA219" s="2161" t="s">
        <v>1329</v>
      </c>
      <c r="EB219" s="2162">
        <v>301</v>
      </c>
      <c r="EC219" s="2163"/>
      <c r="ED219" s="2164">
        <v>301</v>
      </c>
      <c r="EE219" s="2164"/>
      <c r="EF219" s="2163"/>
      <c r="EG219" s="2165">
        <v>1.2085441259134345E-2</v>
      </c>
      <c r="EH219" s="2163"/>
      <c r="EI219" s="2166">
        <v>0</v>
      </c>
      <c r="EJ219" s="2164"/>
      <c r="EK219" s="2164">
        <v>83618</v>
      </c>
      <c r="EL219" s="2164"/>
      <c r="EM219" s="2167"/>
      <c r="EN219" s="2167"/>
      <c r="EO219" s="2168"/>
    </row>
    <row r="220" spans="128:145">
      <c r="DX220" s="2189" t="s">
        <v>522</v>
      </c>
      <c r="DY220" s="2199" t="s">
        <v>1256</v>
      </c>
      <c r="DZ220" s="2159" t="s">
        <v>8</v>
      </c>
      <c r="EA220" s="2161" t="s">
        <v>1257</v>
      </c>
      <c r="EB220" s="2162">
        <v>726</v>
      </c>
      <c r="EC220" s="2163"/>
      <c r="ED220" s="2164">
        <v>726</v>
      </c>
      <c r="EE220" s="2164"/>
      <c r="EF220" s="2163"/>
      <c r="EG220" s="2165">
        <v>2.9149602505420379E-2</v>
      </c>
      <c r="EH220" s="2163"/>
      <c r="EI220" s="2166">
        <v>0</v>
      </c>
      <c r="EJ220" s="2164"/>
      <c r="EK220" s="2164">
        <v>201683</v>
      </c>
      <c r="EL220" s="2164"/>
      <c r="EM220" s="2167"/>
      <c r="EN220" s="2167"/>
      <c r="EO220" s="2168"/>
    </row>
    <row r="221" spans="128:145">
      <c r="DX221" s="2214" t="s">
        <v>522</v>
      </c>
      <c r="DY221" s="2221" t="s">
        <v>1378</v>
      </c>
      <c r="DZ221" s="2216" t="s">
        <v>8</v>
      </c>
      <c r="EA221" s="2217" t="s">
        <v>1257</v>
      </c>
      <c r="EB221" s="2162">
        <v>88</v>
      </c>
      <c r="EC221" s="2163"/>
      <c r="ED221" s="2164">
        <v>88</v>
      </c>
      <c r="EE221" s="2164">
        <v>24906</v>
      </c>
      <c r="EF221" s="2163"/>
      <c r="EG221" s="2165">
        <v>3.5332851521721674E-3</v>
      </c>
      <c r="EH221" s="2163"/>
      <c r="EI221" s="2166">
        <v>0</v>
      </c>
      <c r="EJ221" s="2164"/>
      <c r="EK221" s="2164">
        <v>24446</v>
      </c>
      <c r="EL221" s="2164"/>
      <c r="EM221" s="2167"/>
      <c r="EN221" s="2167"/>
      <c r="EO221" s="2168"/>
    </row>
    <row r="222" spans="128:145">
      <c r="DX222" s="2206" t="s">
        <v>524</v>
      </c>
      <c r="DY222" s="2207" t="s">
        <v>524</v>
      </c>
      <c r="DZ222" s="2206" t="s">
        <v>901</v>
      </c>
      <c r="EA222" s="2208" t="s">
        <v>525</v>
      </c>
      <c r="EB222" s="2162">
        <v>2107</v>
      </c>
      <c r="EC222" s="2209"/>
      <c r="ED222" s="2210">
        <v>2107</v>
      </c>
      <c r="EE222" s="2210">
        <v>2107</v>
      </c>
      <c r="EF222" s="2209"/>
      <c r="EG222" s="2211"/>
      <c r="EH222" s="2209"/>
      <c r="EI222" s="2166">
        <v>0</v>
      </c>
      <c r="EJ222" s="2210"/>
      <c r="EK222" s="2210">
        <v>0</v>
      </c>
      <c r="EL222" s="2210">
        <v>0</v>
      </c>
      <c r="EM222" s="2212">
        <v>0</v>
      </c>
      <c r="EN222" s="2212"/>
      <c r="EO222" s="2213"/>
    </row>
    <row r="223" spans="128:145">
      <c r="DX223" s="2206" t="s">
        <v>526</v>
      </c>
      <c r="DY223" s="2207" t="s">
        <v>526</v>
      </c>
      <c r="DZ223" s="2206" t="s">
        <v>901</v>
      </c>
      <c r="EA223" s="2208" t="s">
        <v>527</v>
      </c>
      <c r="EB223" s="2162">
        <v>16726</v>
      </c>
      <c r="EC223" s="2209"/>
      <c r="ED223" s="2210">
        <v>16726</v>
      </c>
      <c r="EE223" s="2210"/>
      <c r="EF223" s="2209"/>
      <c r="EG223" s="2211">
        <v>0.73927071823204416</v>
      </c>
      <c r="EH223" s="2209"/>
      <c r="EI223" s="2166">
        <v>8704535</v>
      </c>
      <c r="EJ223" s="2210"/>
      <c r="EK223" s="2222">
        <v>6435008</v>
      </c>
      <c r="EL223" s="2210">
        <v>8704535</v>
      </c>
      <c r="EM223" s="2212">
        <v>0</v>
      </c>
      <c r="EN223" s="2212"/>
      <c r="EO223" s="2213"/>
    </row>
    <row r="224" spans="128:145">
      <c r="DX224" s="2159" t="s">
        <v>526</v>
      </c>
      <c r="DY224" s="2160" t="s">
        <v>141</v>
      </c>
      <c r="DZ224" s="2159" t="s">
        <v>901</v>
      </c>
      <c r="EA224" s="2161" t="s">
        <v>142</v>
      </c>
      <c r="EB224" s="2162">
        <v>4671</v>
      </c>
      <c r="EC224" s="2163"/>
      <c r="ED224" s="2164">
        <v>4671</v>
      </c>
      <c r="EE224" s="2164"/>
      <c r="EF224" s="2163"/>
      <c r="EG224" s="2165">
        <v>0.20645303867403314</v>
      </c>
      <c r="EH224" s="2163"/>
      <c r="EI224" s="2166">
        <v>0</v>
      </c>
      <c r="EJ224" s="2164"/>
      <c r="EK224" s="2164">
        <v>1797078</v>
      </c>
      <c r="EL224" s="2169"/>
      <c r="EM224" s="2167"/>
      <c r="EN224" s="2167"/>
      <c r="EO224" s="2168"/>
    </row>
    <row r="225" spans="128:145">
      <c r="DX225" s="2190" t="s">
        <v>526</v>
      </c>
      <c r="DY225" s="2171" t="s">
        <v>1258</v>
      </c>
      <c r="DZ225" s="2170" t="s">
        <v>8</v>
      </c>
      <c r="EA225" s="2172" t="s">
        <v>1135</v>
      </c>
      <c r="EB225" s="2162">
        <v>1228</v>
      </c>
      <c r="EC225" s="2173"/>
      <c r="ED225" s="2174">
        <v>1228</v>
      </c>
      <c r="EE225" s="2174">
        <v>22625</v>
      </c>
      <c r="EF225" s="2173"/>
      <c r="EG225" s="2175">
        <v>5.4276243093922649E-2</v>
      </c>
      <c r="EH225" s="2173"/>
      <c r="EI225" s="2166">
        <v>0</v>
      </c>
      <c r="EJ225" s="2174"/>
      <c r="EK225" s="2174">
        <v>472449</v>
      </c>
      <c r="EL225" s="2176"/>
      <c r="EM225" s="2177"/>
      <c r="EN225" s="2177"/>
      <c r="EO225" s="2178"/>
    </row>
    <row r="226" spans="128:145">
      <c r="DX226" s="2179" t="s">
        <v>528</v>
      </c>
      <c r="DY226" s="2180" t="s">
        <v>528</v>
      </c>
      <c r="DZ226" s="2179" t="s">
        <v>901</v>
      </c>
      <c r="EA226" s="2181" t="s">
        <v>529</v>
      </c>
      <c r="EB226" s="2162">
        <v>7222</v>
      </c>
      <c r="EC226" s="2182"/>
      <c r="ED226" s="2183">
        <v>7222</v>
      </c>
      <c r="EE226" s="2183">
        <v>7222</v>
      </c>
      <c r="EF226" s="2182"/>
      <c r="EG226" s="2184"/>
      <c r="EH226" s="2182"/>
      <c r="EI226" s="2166">
        <v>4180238</v>
      </c>
      <c r="EJ226" s="2183"/>
      <c r="EK226" s="2183">
        <v>4180238</v>
      </c>
      <c r="EL226" s="2183">
        <v>4180238</v>
      </c>
      <c r="EM226" s="2186">
        <v>0</v>
      </c>
      <c r="EN226" s="2186"/>
      <c r="EO226" s="2187"/>
    </row>
    <row r="227" spans="128:145">
      <c r="DX227" s="2159" t="s">
        <v>530</v>
      </c>
      <c r="DY227" s="2160" t="s">
        <v>530</v>
      </c>
      <c r="DZ227" s="2159" t="s">
        <v>901</v>
      </c>
      <c r="EA227" s="2161" t="s">
        <v>534</v>
      </c>
      <c r="EB227" s="2162">
        <v>22387</v>
      </c>
      <c r="EC227" s="2163"/>
      <c r="ED227" s="2164">
        <v>22387</v>
      </c>
      <c r="EE227" s="2164"/>
      <c r="EF227" s="2163"/>
      <c r="EG227" s="2165">
        <v>0.98512651265126516</v>
      </c>
      <c r="EH227" s="2163"/>
      <c r="EI227" s="2166">
        <v>18170001</v>
      </c>
      <c r="EJ227" s="2164"/>
      <c r="EK227" s="2164">
        <v>17899750</v>
      </c>
      <c r="EL227" s="2164">
        <v>18170001</v>
      </c>
      <c r="EM227" s="2167">
        <v>0</v>
      </c>
      <c r="EN227" s="2167"/>
      <c r="EO227" s="2168"/>
    </row>
    <row r="228" spans="128:145">
      <c r="DX228" s="2159" t="s">
        <v>530</v>
      </c>
      <c r="DY228" s="2160" t="s">
        <v>143</v>
      </c>
      <c r="DZ228" s="2159" t="s">
        <v>8</v>
      </c>
      <c r="EA228" s="2161" t="s">
        <v>144</v>
      </c>
      <c r="EB228" s="2162">
        <v>120</v>
      </c>
      <c r="EC228" s="2163"/>
      <c r="ED228" s="2164">
        <v>120</v>
      </c>
      <c r="EE228" s="2164"/>
      <c r="EF228" s="2163"/>
      <c r="EG228" s="2165">
        <v>5.2805280528052806E-3</v>
      </c>
      <c r="EH228" s="2163"/>
      <c r="EI228" s="2166">
        <v>0</v>
      </c>
      <c r="EJ228" s="2164"/>
      <c r="EK228" s="2164">
        <v>95947</v>
      </c>
      <c r="EL228" s="2169"/>
      <c r="EM228" s="2167"/>
      <c r="EN228" s="2167"/>
      <c r="EO228" s="2168"/>
    </row>
    <row r="229" spans="128:145">
      <c r="DX229" s="2190" t="s">
        <v>530</v>
      </c>
      <c r="DY229" s="2171" t="s">
        <v>1136</v>
      </c>
      <c r="DZ229" s="2170" t="s">
        <v>8</v>
      </c>
      <c r="EA229" s="2172" t="s">
        <v>1137</v>
      </c>
      <c r="EB229" s="2162">
        <v>218</v>
      </c>
      <c r="EC229" s="2173"/>
      <c r="ED229" s="2174">
        <v>218</v>
      </c>
      <c r="EE229" s="2174">
        <v>22725</v>
      </c>
      <c r="EF229" s="2173"/>
      <c r="EG229" s="2175">
        <v>9.5929592959295932E-3</v>
      </c>
      <c r="EH229" s="2173"/>
      <c r="EI229" s="2166">
        <v>0</v>
      </c>
      <c r="EJ229" s="2174"/>
      <c r="EK229" s="2174">
        <v>174304</v>
      </c>
      <c r="EL229" s="2176"/>
      <c r="EM229" s="2177"/>
      <c r="EN229" s="2177"/>
      <c r="EO229" s="2178"/>
    </row>
    <row r="230" spans="128:145">
      <c r="DX230" s="2159" t="s">
        <v>535</v>
      </c>
      <c r="DY230" s="2160" t="s">
        <v>535</v>
      </c>
      <c r="DZ230" s="2159" t="s">
        <v>901</v>
      </c>
      <c r="EA230" s="2161" t="s">
        <v>536</v>
      </c>
      <c r="EB230" s="2162">
        <v>12099</v>
      </c>
      <c r="EC230" s="2163"/>
      <c r="ED230" s="2164">
        <v>12099</v>
      </c>
      <c r="EE230" s="2164"/>
      <c r="EF230" s="2163"/>
      <c r="EG230" s="2165">
        <v>0.96567962327400436</v>
      </c>
      <c r="EH230" s="2163"/>
      <c r="EI230" s="2166">
        <v>4733832</v>
      </c>
      <c r="EJ230" s="2164"/>
      <c r="EK230" s="2164">
        <v>4571365</v>
      </c>
      <c r="EL230" s="2164">
        <v>4733832</v>
      </c>
      <c r="EM230" s="2167">
        <v>0</v>
      </c>
      <c r="EN230" s="2167"/>
      <c r="EO230" s="2168"/>
    </row>
    <row r="231" spans="128:145">
      <c r="DX231" s="2170" t="s">
        <v>535</v>
      </c>
      <c r="DY231" s="2171" t="s">
        <v>145</v>
      </c>
      <c r="DZ231" s="2170" t="s">
        <v>8</v>
      </c>
      <c r="EA231" s="2172" t="s">
        <v>146</v>
      </c>
      <c r="EB231" s="2162">
        <v>430</v>
      </c>
      <c r="EC231" s="2173"/>
      <c r="ED231" s="2174">
        <v>430</v>
      </c>
      <c r="EE231" s="2174">
        <v>12529</v>
      </c>
      <c r="EF231" s="2173"/>
      <c r="EG231" s="2175">
        <v>3.4320376725995687E-2</v>
      </c>
      <c r="EH231" s="2173"/>
      <c r="EI231" s="2166">
        <v>0</v>
      </c>
      <c r="EJ231" s="2174"/>
      <c r="EK231" s="2174">
        <v>162467</v>
      </c>
      <c r="EL231" s="2176"/>
      <c r="EM231" s="2177"/>
      <c r="EN231" s="2177"/>
      <c r="EO231" s="2178"/>
    </row>
    <row r="232" spans="128:145">
      <c r="DX232" s="2159" t="s">
        <v>537</v>
      </c>
      <c r="DY232" s="2160" t="s">
        <v>537</v>
      </c>
      <c r="DZ232" s="2159" t="s">
        <v>901</v>
      </c>
      <c r="EA232" s="2161" t="s">
        <v>538</v>
      </c>
      <c r="EB232" s="2162">
        <v>19150</v>
      </c>
      <c r="EC232" s="2163"/>
      <c r="ED232" s="2164">
        <v>19150</v>
      </c>
      <c r="EE232" s="2164"/>
      <c r="EF232" s="2163"/>
      <c r="EG232" s="2165">
        <v>0.93730116000195784</v>
      </c>
      <c r="EH232" s="2163"/>
      <c r="EI232" s="2166">
        <v>5051769</v>
      </c>
      <c r="EJ232" s="2164"/>
      <c r="EK232" s="2164">
        <v>4735029</v>
      </c>
      <c r="EL232" s="2164">
        <v>5051769</v>
      </c>
      <c r="EM232" s="2167">
        <v>0</v>
      </c>
      <c r="EN232" s="2167"/>
      <c r="EO232" s="2168"/>
    </row>
    <row r="233" spans="128:145">
      <c r="DX233" s="2170">
        <v>800</v>
      </c>
      <c r="DY233" s="2171" t="s">
        <v>795</v>
      </c>
      <c r="DZ233" s="2170" t="s">
        <v>901</v>
      </c>
      <c r="EA233" s="2172" t="s">
        <v>796</v>
      </c>
      <c r="EB233" s="2162">
        <v>0</v>
      </c>
      <c r="EC233" s="2197">
        <v>1281</v>
      </c>
      <c r="ED233" s="2174">
        <v>1281</v>
      </c>
      <c r="EE233" s="2174">
        <v>20431</v>
      </c>
      <c r="EF233" s="2173"/>
      <c r="EG233" s="2175">
        <v>6.2698839998042197E-2</v>
      </c>
      <c r="EH233" s="2173"/>
      <c r="EI233" s="2166">
        <v>0</v>
      </c>
      <c r="EJ233" s="2174"/>
      <c r="EK233" s="2174">
        <v>316740</v>
      </c>
      <c r="EL233" s="2176"/>
      <c r="EM233" s="2177"/>
      <c r="EN233" s="2177"/>
      <c r="EO233" s="2178"/>
    </row>
    <row r="234" spans="128:145">
      <c r="DX234" s="2159" t="s">
        <v>539</v>
      </c>
      <c r="DY234" s="2160" t="s">
        <v>539</v>
      </c>
      <c r="DZ234" s="2159" t="s">
        <v>901</v>
      </c>
      <c r="EA234" s="2161" t="s">
        <v>540</v>
      </c>
      <c r="EB234" s="2162">
        <v>8183</v>
      </c>
      <c r="EC234" s="2163"/>
      <c r="ED234" s="2164">
        <v>8183</v>
      </c>
      <c r="EE234" s="2164"/>
      <c r="EF234" s="2163"/>
      <c r="EG234" s="2165">
        <v>0.81035848682907508</v>
      </c>
      <c r="EH234" s="2163"/>
      <c r="EI234" s="2166">
        <v>4245102</v>
      </c>
      <c r="EJ234" s="2164"/>
      <c r="EK234" s="2222">
        <v>3440054</v>
      </c>
      <c r="EL234" s="2164">
        <v>4245102</v>
      </c>
      <c r="EM234" s="2167">
        <v>0</v>
      </c>
      <c r="EN234" s="2167"/>
      <c r="EO234" s="2168"/>
    </row>
    <row r="235" spans="128:145">
      <c r="DX235" s="2159" t="s">
        <v>539</v>
      </c>
      <c r="DY235" s="2160" t="s">
        <v>147</v>
      </c>
      <c r="DZ235" s="2159" t="s">
        <v>8</v>
      </c>
      <c r="EA235" s="2161" t="s">
        <v>148</v>
      </c>
      <c r="EB235" s="2162">
        <v>1375</v>
      </c>
      <c r="EC235" s="2163"/>
      <c r="ED235" s="2164">
        <v>1375</v>
      </c>
      <c r="EE235" s="2164"/>
      <c r="EF235" s="2163"/>
      <c r="EG235" s="2165">
        <v>0.13616557734204793</v>
      </c>
      <c r="EH235" s="2163"/>
      <c r="EI235" s="2166">
        <v>0</v>
      </c>
      <c r="EJ235" s="2164"/>
      <c r="EK235" s="2164">
        <v>578037</v>
      </c>
      <c r="EL235" s="2169"/>
      <c r="EM235" s="2167"/>
      <c r="EN235" s="2167"/>
      <c r="EO235" s="2168"/>
    </row>
    <row r="236" spans="128:145">
      <c r="DX236" s="2170" t="s">
        <v>539</v>
      </c>
      <c r="DY236" s="2171" t="s">
        <v>598</v>
      </c>
      <c r="DZ236" s="2170" t="s">
        <v>8</v>
      </c>
      <c r="EA236" s="2172" t="s">
        <v>599</v>
      </c>
      <c r="EB236" s="2162">
        <v>540</v>
      </c>
      <c r="EC236" s="2173"/>
      <c r="ED236" s="2174">
        <v>540</v>
      </c>
      <c r="EE236" s="2174">
        <v>10098</v>
      </c>
      <c r="EF236" s="2173"/>
      <c r="EG236" s="2175">
        <v>5.3475935828877004E-2</v>
      </c>
      <c r="EH236" s="2173"/>
      <c r="EI236" s="2166">
        <v>0</v>
      </c>
      <c r="EJ236" s="2174"/>
      <c r="EK236" s="2174">
        <v>227011</v>
      </c>
      <c r="EL236" s="2176"/>
      <c r="EM236" s="2177"/>
      <c r="EN236" s="2177"/>
      <c r="EO236" s="2178"/>
    </row>
    <row r="237" spans="128:145">
      <c r="DX237" s="2159" t="s">
        <v>541</v>
      </c>
      <c r="DY237" s="2160" t="s">
        <v>541</v>
      </c>
      <c r="DZ237" s="2159" t="s">
        <v>901</v>
      </c>
      <c r="EA237" s="2161" t="s">
        <v>542</v>
      </c>
      <c r="EB237" s="2162">
        <v>8274</v>
      </c>
      <c r="EC237" s="2163"/>
      <c r="ED237" s="2164">
        <v>8274</v>
      </c>
      <c r="EE237" s="2164"/>
      <c r="EF237" s="2163"/>
      <c r="EG237" s="2165">
        <v>0.73279603223806566</v>
      </c>
      <c r="EH237" s="2163"/>
      <c r="EI237" s="2166">
        <v>6060557</v>
      </c>
      <c r="EJ237" s="2164"/>
      <c r="EK237" s="2164">
        <v>4441152</v>
      </c>
      <c r="EL237" s="2164">
        <v>6060557</v>
      </c>
      <c r="EM237" s="2167">
        <v>0</v>
      </c>
      <c r="EN237" s="2167"/>
      <c r="EO237" s="2168"/>
    </row>
    <row r="238" spans="128:145">
      <c r="DX238" s="2170" t="s">
        <v>541</v>
      </c>
      <c r="DY238" s="2171" t="s">
        <v>149</v>
      </c>
      <c r="DZ238" s="2170" t="s">
        <v>901</v>
      </c>
      <c r="EA238" s="2172" t="s">
        <v>150</v>
      </c>
      <c r="EB238" s="2162">
        <v>3017</v>
      </c>
      <c r="EC238" s="2173"/>
      <c r="ED238" s="2174">
        <v>3017</v>
      </c>
      <c r="EE238" s="2174">
        <v>11291</v>
      </c>
      <c r="EF238" s="2173"/>
      <c r="EG238" s="2175">
        <v>0.26720396776193428</v>
      </c>
      <c r="EH238" s="2173"/>
      <c r="EI238" s="2166">
        <v>0</v>
      </c>
      <c r="EJ238" s="2174"/>
      <c r="EK238" s="2174">
        <v>1619405</v>
      </c>
      <c r="EL238" s="2176"/>
      <c r="EM238" s="2177"/>
      <c r="EN238" s="2177"/>
      <c r="EO238" s="2178"/>
    </row>
    <row r="239" spans="128:145">
      <c r="DX239" s="2179" t="s">
        <v>543</v>
      </c>
      <c r="DY239" s="2180" t="s">
        <v>543</v>
      </c>
      <c r="DZ239" s="2179" t="s">
        <v>901</v>
      </c>
      <c r="EA239" s="2181" t="s">
        <v>544</v>
      </c>
      <c r="EB239" s="2162">
        <v>5741</v>
      </c>
      <c r="EC239" s="2182"/>
      <c r="ED239" s="2183">
        <v>5741</v>
      </c>
      <c r="EE239" s="2183">
        <v>5741</v>
      </c>
      <c r="EF239" s="2182"/>
      <c r="EG239" s="2184"/>
      <c r="EH239" s="2182"/>
      <c r="EI239" s="2166">
        <v>3735611</v>
      </c>
      <c r="EJ239" s="2183"/>
      <c r="EK239" s="2183">
        <v>3735611</v>
      </c>
      <c r="EL239" s="2183">
        <v>3735611</v>
      </c>
      <c r="EM239" s="2186">
        <v>0</v>
      </c>
      <c r="EN239" s="2186"/>
      <c r="EO239" s="2187"/>
    </row>
    <row r="240" spans="128:145">
      <c r="DX240" s="2159" t="s">
        <v>545</v>
      </c>
      <c r="DY240" s="2160" t="s">
        <v>545</v>
      </c>
      <c r="DZ240" s="2159" t="s">
        <v>901</v>
      </c>
      <c r="EA240" s="2161" t="s">
        <v>546</v>
      </c>
      <c r="EB240" s="2162">
        <v>8455</v>
      </c>
      <c r="EC240" s="2163"/>
      <c r="ED240" s="2164">
        <v>8455</v>
      </c>
      <c r="EE240" s="2164"/>
      <c r="EF240" s="2163"/>
      <c r="EG240" s="2165">
        <v>0.90138592750533053</v>
      </c>
      <c r="EH240" s="2163"/>
      <c r="EI240" s="2166">
        <v>3061770</v>
      </c>
      <c r="EJ240" s="2164"/>
      <c r="EK240" s="2164">
        <v>2759836</v>
      </c>
      <c r="EL240" s="2164">
        <v>3061770</v>
      </c>
      <c r="EM240" s="2167">
        <v>0</v>
      </c>
      <c r="EN240" s="2167"/>
      <c r="EO240" s="2168"/>
    </row>
    <row r="241" spans="128:145">
      <c r="DX241" s="2170" t="s">
        <v>545</v>
      </c>
      <c r="DY241" s="2171" t="s">
        <v>266</v>
      </c>
      <c r="DZ241" s="2170" t="s">
        <v>8</v>
      </c>
      <c r="EA241" s="2172" t="s">
        <v>267</v>
      </c>
      <c r="EB241" s="2162">
        <v>925</v>
      </c>
      <c r="EC241" s="2173"/>
      <c r="ED241" s="2174">
        <v>925</v>
      </c>
      <c r="EE241" s="2174">
        <v>9380</v>
      </c>
      <c r="EF241" s="2173"/>
      <c r="EG241" s="2175">
        <v>9.8614072494669511E-2</v>
      </c>
      <c r="EH241" s="2173"/>
      <c r="EI241" s="2166">
        <v>0</v>
      </c>
      <c r="EJ241" s="2174"/>
      <c r="EK241" s="2174">
        <v>301934</v>
      </c>
      <c r="EL241" s="2176"/>
      <c r="EM241" s="2177"/>
      <c r="EN241" s="2177"/>
      <c r="EO241" s="2178"/>
    </row>
    <row r="242" spans="128:145">
      <c r="DX242" s="2179" t="s">
        <v>547</v>
      </c>
      <c r="DY242" s="2180" t="s">
        <v>547</v>
      </c>
      <c r="DZ242" s="2179" t="s">
        <v>901</v>
      </c>
      <c r="EA242" s="2181" t="s">
        <v>548</v>
      </c>
      <c r="EB242" s="2162">
        <v>5921</v>
      </c>
      <c r="EC242" s="2182"/>
      <c r="ED242" s="2183">
        <v>5921</v>
      </c>
      <c r="EE242" s="2183">
        <v>5921</v>
      </c>
      <c r="EF242" s="2182"/>
      <c r="EG242" s="2184"/>
      <c r="EH242" s="2182"/>
      <c r="EI242" s="2166">
        <v>2122382</v>
      </c>
      <c r="EJ242" s="2183"/>
      <c r="EK242" s="2183">
        <v>2122382</v>
      </c>
      <c r="EL242" s="2183">
        <v>2122382</v>
      </c>
      <c r="EM242" s="2186">
        <v>0</v>
      </c>
      <c r="EN242" s="2186"/>
      <c r="EO242" s="2187"/>
    </row>
    <row r="243" spans="128:145">
      <c r="DX243" s="2159" t="s">
        <v>549</v>
      </c>
      <c r="DY243" s="2160" t="s">
        <v>549</v>
      </c>
      <c r="DZ243" s="2159" t="s">
        <v>901</v>
      </c>
      <c r="EA243" s="2161" t="s">
        <v>550</v>
      </c>
      <c r="EB243" s="2162">
        <v>7882</v>
      </c>
      <c r="EC243" s="2163"/>
      <c r="ED243" s="2164">
        <v>7882</v>
      </c>
      <c r="EE243" s="2164"/>
      <c r="EF243" s="2163"/>
      <c r="EG243" s="2165">
        <v>0.6728126333760136</v>
      </c>
      <c r="EH243" s="2163"/>
      <c r="EI243" s="2166">
        <v>3725441</v>
      </c>
      <c r="EJ243" s="2164"/>
      <c r="EK243" s="2198">
        <v>2506524</v>
      </c>
      <c r="EL243" s="2164">
        <v>3725441</v>
      </c>
      <c r="EM243" s="2223">
        <v>0</v>
      </c>
      <c r="EN243" s="2167"/>
      <c r="EO243" s="2168"/>
    </row>
    <row r="244" spans="128:145">
      <c r="DX244" s="2159" t="s">
        <v>549</v>
      </c>
      <c r="DY244" s="2160" t="s">
        <v>153</v>
      </c>
      <c r="DZ244" s="2159" t="s">
        <v>901</v>
      </c>
      <c r="EA244" s="2161" t="s">
        <v>154</v>
      </c>
      <c r="EB244" s="2162">
        <v>1180</v>
      </c>
      <c r="EC244" s="2163"/>
      <c r="ED244" s="2164">
        <v>1180</v>
      </c>
      <c r="EE244" s="2164"/>
      <c r="EF244" s="2163"/>
      <c r="EG244" s="2165">
        <v>0.10072556551429791</v>
      </c>
      <c r="EH244" s="2163"/>
      <c r="EI244" s="2166">
        <v>0</v>
      </c>
      <c r="EJ244" s="2164"/>
      <c r="EK244" s="2164">
        <v>375247</v>
      </c>
      <c r="EL244" s="2169"/>
      <c r="EM244" s="2167"/>
      <c r="EN244" s="2167"/>
      <c r="EO244" s="2168"/>
    </row>
    <row r="245" spans="128:145">
      <c r="DX245" s="2159" t="s">
        <v>549</v>
      </c>
      <c r="DY245" s="2160" t="s">
        <v>155</v>
      </c>
      <c r="DZ245" s="2159" t="s">
        <v>901</v>
      </c>
      <c r="EA245" s="2161" t="s">
        <v>156</v>
      </c>
      <c r="EB245" s="2162">
        <v>1649</v>
      </c>
      <c r="EC245" s="2163"/>
      <c r="ED245" s="2164">
        <v>1649</v>
      </c>
      <c r="EE245" s="2164"/>
      <c r="EF245" s="2163"/>
      <c r="EG245" s="2165">
        <v>0.14075970977379429</v>
      </c>
      <c r="EH245" s="2163"/>
      <c r="EI245" s="2166">
        <v>0</v>
      </c>
      <c r="EJ245" s="2164"/>
      <c r="EK245" s="2164">
        <v>524392</v>
      </c>
      <c r="EL245" s="2169"/>
      <c r="EM245" s="2167"/>
      <c r="EN245" s="2167"/>
      <c r="EO245" s="2168"/>
    </row>
    <row r="246" spans="128:145">
      <c r="DX246" s="2170" t="s">
        <v>549</v>
      </c>
      <c r="DY246" s="2171" t="s">
        <v>309</v>
      </c>
      <c r="DZ246" s="2170" t="s">
        <v>8</v>
      </c>
      <c r="EA246" s="2172" t="s">
        <v>157</v>
      </c>
      <c r="EB246" s="2162">
        <v>1004</v>
      </c>
      <c r="EC246" s="2173"/>
      <c r="ED246" s="2174">
        <v>1004</v>
      </c>
      <c r="EE246" s="2174">
        <v>11715</v>
      </c>
      <c r="EF246" s="2173"/>
      <c r="EG246" s="2175">
        <v>8.5702091335894154E-2</v>
      </c>
      <c r="EH246" s="2173"/>
      <c r="EI246" s="2166">
        <v>0</v>
      </c>
      <c r="EJ246" s="2174"/>
      <c r="EK246" s="2174">
        <v>319278</v>
      </c>
      <c r="EL246" s="2176"/>
      <c r="EM246" s="2177"/>
      <c r="EN246" s="2177"/>
      <c r="EO246" s="2178"/>
    </row>
    <row r="247" spans="128:145">
      <c r="DX247" s="2159" t="s">
        <v>551</v>
      </c>
      <c r="DY247" s="2160" t="s">
        <v>551</v>
      </c>
      <c r="DZ247" s="2159" t="s">
        <v>901</v>
      </c>
      <c r="EA247" s="2161" t="s">
        <v>552</v>
      </c>
      <c r="EB247" s="2162">
        <v>2023</v>
      </c>
      <c r="EC247" s="2163"/>
      <c r="ED247" s="2164">
        <v>2023</v>
      </c>
      <c r="EE247" s="2164"/>
      <c r="EF247" s="2163"/>
      <c r="EG247" s="2165">
        <v>0.90312499999999996</v>
      </c>
      <c r="EH247" s="2163"/>
      <c r="EI247" s="2166">
        <v>180208</v>
      </c>
      <c r="EJ247" s="2164"/>
      <c r="EK247" s="2164">
        <v>162750</v>
      </c>
      <c r="EL247" s="2164">
        <v>180208</v>
      </c>
      <c r="EM247" s="2167">
        <v>0</v>
      </c>
      <c r="EN247" s="2167"/>
      <c r="EO247" s="2168"/>
    </row>
    <row r="248" spans="128:145">
      <c r="DX248" s="2170">
        <v>870</v>
      </c>
      <c r="DY248" s="2171" t="s">
        <v>679</v>
      </c>
      <c r="DZ248" s="2170" t="s">
        <v>8</v>
      </c>
      <c r="EA248" s="2172" t="s">
        <v>288</v>
      </c>
      <c r="EB248" s="2162">
        <v>217</v>
      </c>
      <c r="EC248" s="2173"/>
      <c r="ED248" s="2174">
        <v>217</v>
      </c>
      <c r="EE248" s="2174">
        <v>2240</v>
      </c>
      <c r="EF248" s="2173"/>
      <c r="EG248" s="2175">
        <v>9.6875000000000003E-2</v>
      </c>
      <c r="EH248" s="2173"/>
      <c r="EI248" s="2166">
        <v>0</v>
      </c>
      <c r="EJ248" s="2174"/>
      <c r="EK248" s="2174">
        <v>17458</v>
      </c>
      <c r="EL248" s="2174"/>
      <c r="EM248" s="2177"/>
      <c r="EN248" s="2177"/>
      <c r="EO248" s="2178"/>
    </row>
    <row r="249" spans="128:145">
      <c r="DX249" s="2159" t="s">
        <v>553</v>
      </c>
      <c r="DY249" s="2160" t="s">
        <v>553</v>
      </c>
      <c r="DZ249" s="2159" t="s">
        <v>901</v>
      </c>
      <c r="EA249" s="2161" t="s">
        <v>554</v>
      </c>
      <c r="EB249" s="2162">
        <v>3449</v>
      </c>
      <c r="EC249" s="2163"/>
      <c r="ED249" s="2164">
        <v>3449</v>
      </c>
      <c r="EE249" s="2164"/>
      <c r="EF249" s="2163"/>
      <c r="EG249" s="2165">
        <v>0.8845857912285201</v>
      </c>
      <c r="EH249" s="2163"/>
      <c r="EI249" s="2166">
        <v>0</v>
      </c>
      <c r="EJ249" s="2164"/>
      <c r="EK249" s="2164">
        <v>0</v>
      </c>
      <c r="EL249" s="2164">
        <v>0</v>
      </c>
      <c r="EM249" s="2167">
        <v>0</v>
      </c>
      <c r="EN249" s="2167"/>
      <c r="EO249" s="2168"/>
    </row>
    <row r="250" spans="128:145">
      <c r="DX250" s="2170" t="s">
        <v>553</v>
      </c>
      <c r="DY250" s="2171" t="s">
        <v>158</v>
      </c>
      <c r="DZ250" s="2170" t="s">
        <v>8</v>
      </c>
      <c r="EA250" s="2172" t="s">
        <v>159</v>
      </c>
      <c r="EB250" s="2162">
        <v>450</v>
      </c>
      <c r="EC250" s="2173"/>
      <c r="ED250" s="2174">
        <v>450</v>
      </c>
      <c r="EE250" s="2174">
        <v>3899</v>
      </c>
      <c r="EF250" s="2173"/>
      <c r="EG250" s="2175">
        <v>0.11541420877147987</v>
      </c>
      <c r="EH250" s="2173"/>
      <c r="EI250" s="2166">
        <v>0</v>
      </c>
      <c r="EJ250" s="2174"/>
      <c r="EK250" s="2174">
        <v>0</v>
      </c>
      <c r="EL250" s="2176"/>
      <c r="EM250" s="2177"/>
      <c r="EN250" s="2177"/>
      <c r="EO250" s="2178"/>
    </row>
    <row r="251" spans="128:145">
      <c r="DX251" s="2170" t="s">
        <v>555</v>
      </c>
      <c r="DY251" s="2171" t="s">
        <v>555</v>
      </c>
      <c r="DZ251" s="2170" t="s">
        <v>901</v>
      </c>
      <c r="EA251" s="2172" t="s">
        <v>556</v>
      </c>
      <c r="EB251" s="2162">
        <v>607</v>
      </c>
      <c r="EC251" s="2173"/>
      <c r="ED251" s="2174">
        <v>607</v>
      </c>
      <c r="EE251" s="2174">
        <v>607</v>
      </c>
      <c r="EF251" s="2173"/>
      <c r="EG251" s="2175"/>
      <c r="EH251" s="2173"/>
      <c r="EI251" s="2166">
        <v>279742</v>
      </c>
      <c r="EJ251" s="2174"/>
      <c r="EK251" s="2174">
        <v>279742</v>
      </c>
      <c r="EL251" s="2174">
        <v>279742</v>
      </c>
      <c r="EM251" s="2177">
        <v>0</v>
      </c>
      <c r="EN251" s="2177"/>
      <c r="EO251" s="2178"/>
    </row>
    <row r="252" spans="128:145">
      <c r="DX252" s="2159" t="s">
        <v>557</v>
      </c>
      <c r="DY252" s="2160" t="s">
        <v>557</v>
      </c>
      <c r="DZ252" s="2159" t="s">
        <v>901</v>
      </c>
      <c r="EA252" s="2161" t="s">
        <v>558</v>
      </c>
      <c r="EB252" s="2162">
        <v>41416</v>
      </c>
      <c r="EC252" s="2163"/>
      <c r="ED252" s="2164">
        <v>41416</v>
      </c>
      <c r="EE252" s="2164"/>
      <c r="EF252" s="2163"/>
      <c r="EG252" s="2165">
        <v>0.92123584758769494</v>
      </c>
      <c r="EH252" s="2163"/>
      <c r="EI252" s="2166">
        <v>0</v>
      </c>
      <c r="EJ252" s="2164"/>
      <c r="EK252" s="2164">
        <v>0</v>
      </c>
      <c r="EL252" s="2164">
        <v>0</v>
      </c>
      <c r="EM252" s="2167">
        <v>0</v>
      </c>
      <c r="EN252" s="2167"/>
      <c r="EO252" s="2168"/>
    </row>
    <row r="253" spans="128:145">
      <c r="DX253" s="2159" t="s">
        <v>557</v>
      </c>
      <c r="DY253" s="2160" t="s">
        <v>160</v>
      </c>
      <c r="DZ253" s="2159" t="s">
        <v>8</v>
      </c>
      <c r="EA253" s="2161" t="s">
        <v>1330</v>
      </c>
      <c r="EB253" s="2162">
        <v>2045</v>
      </c>
      <c r="EC253" s="2163"/>
      <c r="ED253" s="2164">
        <v>2045</v>
      </c>
      <c r="EE253" s="2164"/>
      <c r="EF253" s="2163"/>
      <c r="EG253" s="2165">
        <v>4.5487910670195968E-2</v>
      </c>
      <c r="EH253" s="2163"/>
      <c r="EI253" s="2166">
        <v>0</v>
      </c>
      <c r="EJ253" s="2164"/>
      <c r="EK253" s="2164">
        <v>0</v>
      </c>
      <c r="EL253" s="2164"/>
      <c r="EM253" s="2167"/>
      <c r="EN253" s="2167"/>
      <c r="EO253" s="2168"/>
    </row>
    <row r="254" spans="128:145">
      <c r="DX254" s="2159" t="s">
        <v>557</v>
      </c>
      <c r="DY254" s="2160" t="s">
        <v>1331</v>
      </c>
      <c r="DZ254" s="2159" t="s">
        <v>8</v>
      </c>
      <c r="EA254" s="2161" t="s">
        <v>1332</v>
      </c>
      <c r="EB254" s="2162">
        <v>502</v>
      </c>
      <c r="EC254" s="2163"/>
      <c r="ED254" s="2164">
        <v>502</v>
      </c>
      <c r="EE254" s="2164"/>
      <c r="EF254" s="2163"/>
      <c r="EG254" s="2165">
        <v>1.1166225504370844E-2</v>
      </c>
      <c r="EH254" s="2163"/>
      <c r="EI254" s="2166">
        <v>0</v>
      </c>
      <c r="EJ254" s="2164"/>
      <c r="EK254" s="2164">
        <v>0</v>
      </c>
      <c r="EL254" s="2164"/>
      <c r="EM254" s="2167"/>
      <c r="EN254" s="2167"/>
      <c r="EO254" s="2168"/>
    </row>
    <row r="255" spans="128:145">
      <c r="DX255" s="2170" t="s">
        <v>557</v>
      </c>
      <c r="DY255" s="2171" t="s">
        <v>1333</v>
      </c>
      <c r="DZ255" s="2170" t="s">
        <v>8</v>
      </c>
      <c r="EA255" s="2172" t="s">
        <v>161</v>
      </c>
      <c r="EB255" s="2162">
        <v>994</v>
      </c>
      <c r="EC255" s="2173"/>
      <c r="ED255" s="2174">
        <v>994</v>
      </c>
      <c r="EE255" s="2174">
        <v>44957</v>
      </c>
      <c r="EF255" s="2173"/>
      <c r="EG255" s="2175">
        <v>2.2110016237738284E-2</v>
      </c>
      <c r="EH255" s="2173"/>
      <c r="EI255" s="2166">
        <v>0</v>
      </c>
      <c r="EJ255" s="2174"/>
      <c r="EK255" s="2174">
        <v>0</v>
      </c>
      <c r="EL255" s="2176"/>
      <c r="EM255" s="2177"/>
      <c r="EN255" s="2177"/>
      <c r="EO255" s="2178"/>
    </row>
    <row r="256" spans="128:145">
      <c r="DX256" s="2159" t="s">
        <v>559</v>
      </c>
      <c r="DY256" s="2160" t="s">
        <v>559</v>
      </c>
      <c r="DZ256" s="2159" t="s">
        <v>901</v>
      </c>
      <c r="EA256" s="2161" t="s">
        <v>560</v>
      </c>
      <c r="EB256" s="2162">
        <v>5928</v>
      </c>
      <c r="EC256" s="2163"/>
      <c r="ED256" s="2164">
        <v>5928</v>
      </c>
      <c r="EE256" s="2164"/>
      <c r="EF256" s="2163"/>
      <c r="EG256" s="2165">
        <v>0.74369589762890476</v>
      </c>
      <c r="EH256" s="2163"/>
      <c r="EI256" s="2166">
        <v>5011766</v>
      </c>
      <c r="EJ256" s="2164"/>
      <c r="EK256" s="2164">
        <v>3727230</v>
      </c>
      <c r="EL256" s="2164">
        <v>5011766</v>
      </c>
      <c r="EM256" s="2167">
        <v>0</v>
      </c>
      <c r="EN256" s="2167"/>
      <c r="EO256" s="2168"/>
    </row>
    <row r="257" spans="128:145">
      <c r="DX257" s="2159" t="s">
        <v>559</v>
      </c>
      <c r="DY257" s="2160" t="s">
        <v>162</v>
      </c>
      <c r="DZ257" s="2159" t="s">
        <v>8</v>
      </c>
      <c r="EA257" s="2161" t="s">
        <v>163</v>
      </c>
      <c r="EB257" s="2162">
        <v>830</v>
      </c>
      <c r="EC257" s="2163"/>
      <c r="ED257" s="2164">
        <v>830</v>
      </c>
      <c r="EE257" s="2164"/>
      <c r="EF257" s="2163"/>
      <c r="EG257" s="2165">
        <v>0.10412746204993099</v>
      </c>
      <c r="EH257" s="2163"/>
      <c r="EI257" s="2166">
        <v>0</v>
      </c>
      <c r="EJ257" s="2164"/>
      <c r="EK257" s="2164">
        <v>521862</v>
      </c>
      <c r="EL257" s="2169"/>
      <c r="EM257" s="2167"/>
      <c r="EN257" s="2167"/>
      <c r="EO257" s="2168"/>
    </row>
    <row r="258" spans="128:145">
      <c r="DX258" s="2170" t="s">
        <v>559</v>
      </c>
      <c r="DY258" s="2171" t="s">
        <v>600</v>
      </c>
      <c r="DZ258" s="2170" t="s">
        <v>8</v>
      </c>
      <c r="EA258" s="2172" t="s">
        <v>601</v>
      </c>
      <c r="EB258" s="2191">
        <v>1213</v>
      </c>
      <c r="EC258" s="2173"/>
      <c r="ED258" s="2174">
        <v>1213</v>
      </c>
      <c r="EE258" s="2174">
        <v>7971</v>
      </c>
      <c r="EF258" s="2173"/>
      <c r="EG258" s="2175">
        <v>0.15217664032116421</v>
      </c>
      <c r="EH258" s="2173"/>
      <c r="EI258" s="2192">
        <v>0</v>
      </c>
      <c r="EJ258" s="2174"/>
      <c r="EK258" s="2174">
        <v>762674</v>
      </c>
      <c r="EL258" s="2176"/>
      <c r="EM258" s="2177"/>
      <c r="EN258" s="2177"/>
      <c r="EO258" s="2178"/>
    </row>
    <row r="259" spans="128:145">
      <c r="DX259" s="2159" t="s">
        <v>561</v>
      </c>
      <c r="DY259" s="2160" t="s">
        <v>561</v>
      </c>
      <c r="DZ259" s="2159" t="s">
        <v>901</v>
      </c>
      <c r="EA259" s="2161" t="s">
        <v>636</v>
      </c>
      <c r="EB259" s="2162">
        <v>162618</v>
      </c>
      <c r="EC259" s="2163"/>
      <c r="ED259" s="2164">
        <v>162618</v>
      </c>
      <c r="EE259" s="2164"/>
      <c r="EF259" s="2163"/>
      <c r="EG259" s="2165">
        <v>0.917879740583743</v>
      </c>
      <c r="EH259" s="2163"/>
      <c r="EI259" s="2166">
        <v>0</v>
      </c>
      <c r="EJ259" s="2164"/>
      <c r="EK259" s="2164">
        <v>0</v>
      </c>
      <c r="EL259" s="2164">
        <v>0</v>
      </c>
      <c r="EM259" s="2167">
        <v>0</v>
      </c>
      <c r="EN259" s="2167"/>
      <c r="EO259" s="2168"/>
    </row>
    <row r="260" spans="128:145">
      <c r="DX260" s="2159" t="s">
        <v>561</v>
      </c>
      <c r="DY260" s="2160" t="s">
        <v>164</v>
      </c>
      <c r="DZ260" s="2159" t="s">
        <v>8</v>
      </c>
      <c r="EA260" s="2161" t="s">
        <v>165</v>
      </c>
      <c r="EB260" s="2162">
        <v>463</v>
      </c>
      <c r="EC260" s="2163"/>
      <c r="ED260" s="2164">
        <v>463</v>
      </c>
      <c r="EE260" s="2164"/>
      <c r="EF260" s="2163"/>
      <c r="EG260" s="2165">
        <v>2.6133535026274645E-3</v>
      </c>
      <c r="EH260" s="2163"/>
      <c r="EI260" s="2166">
        <v>0</v>
      </c>
      <c r="EJ260" s="2164"/>
      <c r="EK260" s="2164">
        <v>0</v>
      </c>
      <c r="EL260" s="2169"/>
      <c r="EM260" s="2167"/>
      <c r="EN260" s="2167"/>
      <c r="EO260" s="2168"/>
    </row>
    <row r="261" spans="128:145">
      <c r="DX261" s="2159" t="s">
        <v>561</v>
      </c>
      <c r="DY261" s="2160" t="s">
        <v>166</v>
      </c>
      <c r="DZ261" s="2159" t="s">
        <v>8</v>
      </c>
      <c r="EA261" s="2161" t="s">
        <v>167</v>
      </c>
      <c r="EB261" s="2162">
        <v>408</v>
      </c>
      <c r="EC261" s="2163"/>
      <c r="ED261" s="2164">
        <v>408</v>
      </c>
      <c r="EE261" s="2164"/>
      <c r="EF261" s="2163"/>
      <c r="EG261" s="2165">
        <v>2.3029119418401848E-3</v>
      </c>
      <c r="EH261" s="2163"/>
      <c r="EI261" s="2166">
        <v>0</v>
      </c>
      <c r="EJ261" s="2164"/>
      <c r="EK261" s="2164">
        <v>0</v>
      </c>
      <c r="EL261" s="2169"/>
      <c r="EM261" s="2167"/>
      <c r="EN261" s="2167"/>
      <c r="EO261" s="2168"/>
    </row>
    <row r="262" spans="128:145">
      <c r="DX262" s="2159" t="s">
        <v>561</v>
      </c>
      <c r="DY262" s="2160" t="s">
        <v>168</v>
      </c>
      <c r="DZ262" s="2159" t="s">
        <v>8</v>
      </c>
      <c r="EA262" s="2161" t="s">
        <v>169</v>
      </c>
      <c r="EB262" s="2162">
        <v>625</v>
      </c>
      <c r="EC262" s="2163"/>
      <c r="ED262" s="2164">
        <v>625</v>
      </c>
      <c r="EE262" s="2164"/>
      <c r="EF262" s="2163"/>
      <c r="EG262" s="2165">
        <v>3.5277450089463615E-3</v>
      </c>
      <c r="EH262" s="2163"/>
      <c r="EI262" s="2166">
        <v>0</v>
      </c>
      <c r="EJ262" s="2164"/>
      <c r="EK262" s="2164">
        <v>0</v>
      </c>
      <c r="EL262" s="2169"/>
      <c r="EM262" s="2167"/>
      <c r="EN262" s="2167"/>
      <c r="EO262" s="2168"/>
    </row>
    <row r="263" spans="128:145">
      <c r="DX263" s="2159" t="s">
        <v>561</v>
      </c>
      <c r="DY263" s="2160" t="s">
        <v>170</v>
      </c>
      <c r="DZ263" s="2159" t="s">
        <v>8</v>
      </c>
      <c r="EA263" s="2161" t="s">
        <v>171</v>
      </c>
      <c r="EB263" s="2162">
        <v>1725</v>
      </c>
      <c r="EC263" s="2163"/>
      <c r="ED263" s="2164">
        <v>1725</v>
      </c>
      <c r="EE263" s="2164"/>
      <c r="EF263" s="2163"/>
      <c r="EG263" s="2165">
        <v>9.736576224691958E-3</v>
      </c>
      <c r="EH263" s="2163"/>
      <c r="EI263" s="2166">
        <v>0</v>
      </c>
      <c r="EJ263" s="2164"/>
      <c r="EK263" s="2164">
        <v>0</v>
      </c>
      <c r="EL263" s="2169"/>
      <c r="EM263" s="2167"/>
      <c r="EN263" s="2167"/>
      <c r="EO263" s="2168"/>
    </row>
    <row r="264" spans="128:145">
      <c r="DX264" s="2159" t="s">
        <v>561</v>
      </c>
      <c r="DY264" s="2160" t="s">
        <v>172</v>
      </c>
      <c r="DZ264" s="2159" t="s">
        <v>8</v>
      </c>
      <c r="EA264" s="2161" t="s">
        <v>173</v>
      </c>
      <c r="EB264" s="2162">
        <v>1325</v>
      </c>
      <c r="EC264" s="2163"/>
      <c r="ED264" s="2164">
        <v>1325</v>
      </c>
      <c r="EE264" s="2164"/>
      <c r="EF264" s="2163"/>
      <c r="EG264" s="2165">
        <v>7.4788194189662864E-3</v>
      </c>
      <c r="EH264" s="2163"/>
      <c r="EI264" s="2166">
        <v>0</v>
      </c>
      <c r="EJ264" s="2164"/>
      <c r="EK264" s="2164">
        <v>0</v>
      </c>
      <c r="EL264" s="2169"/>
      <c r="EM264" s="2167"/>
      <c r="EN264" s="2167"/>
      <c r="EO264" s="2168"/>
    </row>
    <row r="265" spans="128:145">
      <c r="DX265" s="2159" t="s">
        <v>561</v>
      </c>
      <c r="DY265" s="2160" t="s">
        <v>174</v>
      </c>
      <c r="DZ265" s="2159" t="s">
        <v>8</v>
      </c>
      <c r="EA265" s="2161" t="s">
        <v>175</v>
      </c>
      <c r="EB265" s="2162">
        <v>575</v>
      </c>
      <c r="EC265" s="2163"/>
      <c r="ED265" s="2164">
        <v>575</v>
      </c>
      <c r="EE265" s="2164"/>
      <c r="EF265" s="2163"/>
      <c r="EG265" s="2165">
        <v>3.2455254082306524E-3</v>
      </c>
      <c r="EH265" s="2163"/>
      <c r="EI265" s="2166">
        <v>0</v>
      </c>
      <c r="EJ265" s="2164"/>
      <c r="EK265" s="2164">
        <v>0</v>
      </c>
      <c r="EL265" s="2169"/>
      <c r="EM265" s="2167"/>
      <c r="EN265" s="2167"/>
      <c r="EO265" s="2168"/>
    </row>
    <row r="266" spans="128:145">
      <c r="DX266" s="2159" t="s">
        <v>561</v>
      </c>
      <c r="DY266" s="2160" t="s">
        <v>176</v>
      </c>
      <c r="DZ266" s="2159" t="s">
        <v>8</v>
      </c>
      <c r="EA266" s="2161" t="s">
        <v>633</v>
      </c>
      <c r="EB266" s="2162">
        <v>611</v>
      </c>
      <c r="EC266" s="2163"/>
      <c r="ED266" s="2164">
        <v>611</v>
      </c>
      <c r="EE266" s="2164"/>
      <c r="EF266" s="2163"/>
      <c r="EG266" s="2165">
        <v>3.4487235207459627E-3</v>
      </c>
      <c r="EH266" s="2163"/>
      <c r="EI266" s="2166">
        <v>0</v>
      </c>
      <c r="EJ266" s="2164"/>
      <c r="EK266" s="2164">
        <v>0</v>
      </c>
      <c r="EL266" s="2169"/>
      <c r="EM266" s="2167"/>
      <c r="EN266" s="2167"/>
      <c r="EO266" s="2168"/>
    </row>
    <row r="267" spans="128:145">
      <c r="DX267" s="2159" t="s">
        <v>561</v>
      </c>
      <c r="DY267" s="2160" t="s">
        <v>177</v>
      </c>
      <c r="DZ267" s="2159" t="s">
        <v>8</v>
      </c>
      <c r="EA267" s="2161" t="s">
        <v>178</v>
      </c>
      <c r="EB267" s="2162">
        <v>709</v>
      </c>
      <c r="EC267" s="2163"/>
      <c r="ED267" s="2164">
        <v>709</v>
      </c>
      <c r="EE267" s="2164"/>
      <c r="EF267" s="2163"/>
      <c r="EG267" s="2165">
        <v>4.0018739381487527E-3</v>
      </c>
      <c r="EH267" s="2163"/>
      <c r="EI267" s="2166">
        <v>0</v>
      </c>
      <c r="EJ267" s="2164"/>
      <c r="EK267" s="2164">
        <v>0</v>
      </c>
      <c r="EL267" s="2169"/>
      <c r="EM267" s="2167"/>
      <c r="EN267" s="2167"/>
      <c r="EO267" s="2168"/>
    </row>
    <row r="268" spans="128:145">
      <c r="DX268" s="2159" t="s">
        <v>561</v>
      </c>
      <c r="DY268" s="2160" t="s">
        <v>179</v>
      </c>
      <c r="DZ268" s="2159" t="s">
        <v>8</v>
      </c>
      <c r="EA268" s="2161" t="s">
        <v>180</v>
      </c>
      <c r="EB268" s="2162">
        <v>145</v>
      </c>
      <c r="EC268" s="2163"/>
      <c r="ED268" s="2164">
        <v>145</v>
      </c>
      <c r="EE268" s="2164"/>
      <c r="EF268" s="2163"/>
      <c r="EG268" s="2165">
        <v>8.1843684207555585E-4</v>
      </c>
      <c r="EH268" s="2163"/>
      <c r="EI268" s="2166">
        <v>0</v>
      </c>
      <c r="EJ268" s="2164"/>
      <c r="EK268" s="2164">
        <v>0</v>
      </c>
      <c r="EL268" s="2169"/>
      <c r="EM268" s="2167"/>
      <c r="EN268" s="2167"/>
      <c r="EO268" s="2168"/>
    </row>
    <row r="269" spans="128:145">
      <c r="DX269" s="2159" t="s">
        <v>561</v>
      </c>
      <c r="DY269" s="2160" t="s">
        <v>181</v>
      </c>
      <c r="DZ269" s="2159" t="s">
        <v>8</v>
      </c>
      <c r="EA269" s="2161" t="s">
        <v>1029</v>
      </c>
      <c r="EB269" s="2162">
        <v>680</v>
      </c>
      <c r="EC269" s="2163"/>
      <c r="ED269" s="2164">
        <v>680</v>
      </c>
      <c r="EE269" s="2164"/>
      <c r="EF269" s="2163"/>
      <c r="EG269" s="2165">
        <v>3.8381865697336413E-3</v>
      </c>
      <c r="EH269" s="2163"/>
      <c r="EI269" s="2166">
        <v>0</v>
      </c>
      <c r="EJ269" s="2164"/>
      <c r="EK269" s="2164">
        <v>0</v>
      </c>
      <c r="EL269" s="2169"/>
      <c r="EM269" s="2167"/>
      <c r="EN269" s="2167"/>
      <c r="EO269" s="2168"/>
    </row>
    <row r="270" spans="128:145">
      <c r="DX270" s="2159" t="s">
        <v>561</v>
      </c>
      <c r="DY270" s="2160" t="s">
        <v>183</v>
      </c>
      <c r="DZ270" s="2159" t="s">
        <v>8</v>
      </c>
      <c r="EA270" s="2161" t="s">
        <v>184</v>
      </c>
      <c r="EB270" s="2162">
        <v>140</v>
      </c>
      <c r="EC270" s="2163"/>
      <c r="ED270" s="2164">
        <v>140</v>
      </c>
      <c r="EE270" s="2164"/>
      <c r="EF270" s="2163"/>
      <c r="EG270" s="2165">
        <v>7.9021488200398495E-4</v>
      </c>
      <c r="EH270" s="2163"/>
      <c r="EI270" s="2166">
        <v>0</v>
      </c>
      <c r="EJ270" s="2164"/>
      <c r="EK270" s="2164">
        <v>0</v>
      </c>
      <c r="EL270" s="2169"/>
      <c r="EM270" s="2167"/>
      <c r="EN270" s="2167"/>
      <c r="EO270" s="2168"/>
    </row>
    <row r="271" spans="128:145">
      <c r="DX271" s="2189" t="s">
        <v>561</v>
      </c>
      <c r="DY271" s="2160" t="s">
        <v>268</v>
      </c>
      <c r="DZ271" s="2159" t="s">
        <v>8</v>
      </c>
      <c r="EA271" s="2161" t="s">
        <v>269</v>
      </c>
      <c r="EB271" s="2162">
        <v>580</v>
      </c>
      <c r="EC271" s="2163"/>
      <c r="ED271" s="2164">
        <v>580</v>
      </c>
      <c r="EE271" s="2164"/>
      <c r="EF271" s="2163"/>
      <c r="EG271" s="2165">
        <v>3.2737473683022234E-3</v>
      </c>
      <c r="EH271" s="2163"/>
      <c r="EI271" s="2166">
        <v>0</v>
      </c>
      <c r="EJ271" s="2164"/>
      <c r="EK271" s="2164">
        <v>0</v>
      </c>
      <c r="EL271" s="2169"/>
      <c r="EM271" s="2167"/>
      <c r="EN271" s="2167"/>
      <c r="EO271" s="2168"/>
    </row>
    <row r="272" spans="128:145">
      <c r="DX272" s="2189" t="s">
        <v>561</v>
      </c>
      <c r="DY272" s="2160" t="s">
        <v>310</v>
      </c>
      <c r="DZ272" s="2159" t="s">
        <v>8</v>
      </c>
      <c r="EA272" s="2161" t="s">
        <v>311</v>
      </c>
      <c r="EB272" s="2162">
        <v>525</v>
      </c>
      <c r="EC272" s="2163"/>
      <c r="ED272" s="2164">
        <v>525</v>
      </c>
      <c r="EE272" s="2164"/>
      <c r="EF272" s="2163"/>
      <c r="EG272" s="2165">
        <v>2.9633058075149436E-3</v>
      </c>
      <c r="EH272" s="2163"/>
      <c r="EI272" s="2166">
        <v>0</v>
      </c>
      <c r="EJ272" s="2164"/>
      <c r="EK272" s="2164">
        <v>0</v>
      </c>
      <c r="EL272" s="2169"/>
      <c r="EM272" s="2167"/>
      <c r="EN272" s="2167"/>
      <c r="EO272" s="2168"/>
    </row>
    <row r="273" spans="128:145">
      <c r="DX273" s="2189" t="s">
        <v>561</v>
      </c>
      <c r="DY273" s="2160" t="s">
        <v>1015</v>
      </c>
      <c r="DZ273" s="2159" t="s">
        <v>8</v>
      </c>
      <c r="EA273" s="2161" t="s">
        <v>1016</v>
      </c>
      <c r="EB273" s="2162">
        <v>1031</v>
      </c>
      <c r="EC273" s="2163"/>
      <c r="ED273" s="2164">
        <v>1031</v>
      </c>
      <c r="EE273" s="2164"/>
      <c r="EF273" s="2163"/>
      <c r="EG273" s="2165">
        <v>5.8193681667579175E-3</v>
      </c>
      <c r="EH273" s="2163"/>
      <c r="EI273" s="2166">
        <v>0</v>
      </c>
      <c r="EJ273" s="2164"/>
      <c r="EK273" s="2164">
        <v>0</v>
      </c>
      <c r="EL273" s="2169"/>
      <c r="EM273" s="2167"/>
      <c r="EN273" s="2167"/>
      <c r="EO273" s="2168"/>
    </row>
    <row r="274" spans="128:145">
      <c r="DX274" s="2189" t="s">
        <v>561</v>
      </c>
      <c r="DY274" s="2160" t="s">
        <v>1138</v>
      </c>
      <c r="DZ274" s="2159" t="s">
        <v>8</v>
      </c>
      <c r="EA274" s="2161" t="s">
        <v>1139</v>
      </c>
      <c r="EB274" s="2162">
        <v>397</v>
      </c>
      <c r="EC274" s="2163"/>
      <c r="ED274" s="2164">
        <v>397</v>
      </c>
      <c r="EE274" s="2164"/>
      <c r="EF274" s="2163"/>
      <c r="EG274" s="2165">
        <v>2.2408236296827286E-3</v>
      </c>
      <c r="EH274" s="2163"/>
      <c r="EI274" s="2166">
        <v>0</v>
      </c>
      <c r="EJ274" s="2164"/>
      <c r="EK274" s="2164">
        <v>0</v>
      </c>
      <c r="EL274" s="2169"/>
      <c r="EM274" s="2167"/>
      <c r="EN274" s="2167"/>
      <c r="EO274" s="2168"/>
    </row>
    <row r="275" spans="128:145">
      <c r="DX275" s="2189" t="s">
        <v>561</v>
      </c>
      <c r="DY275" s="2160" t="s">
        <v>1201</v>
      </c>
      <c r="DZ275" s="2159" t="s">
        <v>8</v>
      </c>
      <c r="EA275" s="2161" t="s">
        <v>1202</v>
      </c>
      <c r="EB275" s="2162">
        <v>902</v>
      </c>
      <c r="EC275" s="2163"/>
      <c r="ED275" s="2164">
        <v>902</v>
      </c>
      <c r="EE275" s="2164"/>
      <c r="EF275" s="2163"/>
      <c r="EG275" s="2165">
        <v>5.0912415969113891E-3</v>
      </c>
      <c r="EH275" s="2163"/>
      <c r="EI275" s="2166">
        <v>0</v>
      </c>
      <c r="EJ275" s="2164"/>
      <c r="EK275" s="2164">
        <v>0</v>
      </c>
      <c r="EL275" s="2169"/>
      <c r="EM275" s="2167"/>
      <c r="EN275" s="2167"/>
      <c r="EO275" s="2168"/>
    </row>
    <row r="276" spans="128:145">
      <c r="DX276" s="2189" t="s">
        <v>561</v>
      </c>
      <c r="DY276" s="2160" t="s">
        <v>1203</v>
      </c>
      <c r="DZ276" s="2159" t="s">
        <v>8</v>
      </c>
      <c r="EA276" s="2161" t="s">
        <v>1204</v>
      </c>
      <c r="EB276" s="2162">
        <v>1145</v>
      </c>
      <c r="EC276" s="2163"/>
      <c r="ED276" s="2164">
        <v>1145</v>
      </c>
      <c r="EE276" s="2164"/>
      <c r="EF276" s="2163"/>
      <c r="EG276" s="2165">
        <v>6.4628288563897338E-3</v>
      </c>
      <c r="EH276" s="2163"/>
      <c r="EI276" s="2166">
        <v>0</v>
      </c>
      <c r="EJ276" s="2164"/>
      <c r="EK276" s="2164">
        <v>0</v>
      </c>
      <c r="EL276" s="2169"/>
      <c r="EM276" s="2167"/>
      <c r="EN276" s="2167"/>
      <c r="EO276" s="2168"/>
    </row>
    <row r="277" spans="128:145">
      <c r="DX277" s="2189" t="s">
        <v>561</v>
      </c>
      <c r="DY277" s="2160" t="s">
        <v>1207</v>
      </c>
      <c r="DZ277" s="2159" t="s">
        <v>8</v>
      </c>
      <c r="EA277" s="2161" t="s">
        <v>1208</v>
      </c>
      <c r="EB277" s="2162">
        <v>692</v>
      </c>
      <c r="EC277" s="2163"/>
      <c r="ED277" s="2164">
        <v>692</v>
      </c>
      <c r="EE277" s="2164"/>
      <c r="EF277" s="2163"/>
      <c r="EG277" s="2165">
        <v>3.9059192739054113E-3</v>
      </c>
      <c r="EH277" s="2163"/>
      <c r="EI277" s="2166">
        <v>0</v>
      </c>
      <c r="EJ277" s="2164"/>
      <c r="EK277" s="2164">
        <v>0</v>
      </c>
      <c r="EL277" s="2169"/>
      <c r="EM277" s="2167"/>
      <c r="EN277" s="2167"/>
      <c r="EO277" s="2168"/>
    </row>
    <row r="278" spans="128:145">
      <c r="DX278" s="2189" t="s">
        <v>561</v>
      </c>
      <c r="DY278" s="2160" t="s">
        <v>1259</v>
      </c>
      <c r="DZ278" s="2159" t="s">
        <v>8</v>
      </c>
      <c r="EA278" s="2161" t="s">
        <v>1260</v>
      </c>
      <c r="EB278" s="2162">
        <v>374</v>
      </c>
      <c r="EC278" s="2163"/>
      <c r="ED278" s="2164">
        <v>374</v>
      </c>
      <c r="EE278" s="2164"/>
      <c r="EF278" s="2163"/>
      <c r="EG278" s="2165">
        <v>2.1110026133535028E-3</v>
      </c>
      <c r="EH278" s="2163"/>
      <c r="EI278" s="2166">
        <v>0</v>
      </c>
      <c r="EJ278" s="2164"/>
      <c r="EK278" s="2164">
        <v>0</v>
      </c>
      <c r="EL278" s="2169"/>
      <c r="EM278" s="2167"/>
      <c r="EN278" s="2167"/>
      <c r="EO278" s="2168"/>
    </row>
    <row r="279" spans="128:145" ht="15">
      <c r="DX279" s="2189" t="s">
        <v>561</v>
      </c>
      <c r="DY279" s="2160" t="s">
        <v>1334</v>
      </c>
      <c r="DZ279" s="2159" t="s">
        <v>8</v>
      </c>
      <c r="EA279" s="2224" t="s">
        <v>1335</v>
      </c>
      <c r="EB279" s="2162">
        <v>173</v>
      </c>
      <c r="EC279" s="2163"/>
      <c r="ED279" s="2164">
        <v>173</v>
      </c>
      <c r="EE279" s="2164"/>
      <c r="EF279" s="2163"/>
      <c r="EG279" s="2165">
        <v>9.7647981847635281E-4</v>
      </c>
      <c r="EH279" s="2163"/>
      <c r="EI279" s="2166">
        <v>0</v>
      </c>
      <c r="EJ279" s="2164"/>
      <c r="EK279" s="2164">
        <v>0</v>
      </c>
      <c r="EL279" s="2169"/>
      <c r="EM279" s="2167"/>
      <c r="EN279" s="2167"/>
      <c r="EO279" s="2168"/>
    </row>
    <row r="280" spans="128:145">
      <c r="DX280" s="2214" t="s">
        <v>561</v>
      </c>
      <c r="DY280" s="2225" t="s">
        <v>1379</v>
      </c>
      <c r="DZ280" s="2225" t="s">
        <v>8</v>
      </c>
      <c r="EA280" s="2225" t="s">
        <v>1380</v>
      </c>
      <c r="EB280" s="2162">
        <v>713</v>
      </c>
      <c r="EC280" s="2163"/>
      <c r="ED280" s="2164">
        <v>713</v>
      </c>
      <c r="EE280" s="2164"/>
      <c r="EF280" s="2163"/>
      <c r="EG280" s="2165">
        <v>4.0244515062060086E-3</v>
      </c>
      <c r="EH280" s="2163"/>
      <c r="EI280" s="2166">
        <v>0</v>
      </c>
      <c r="EJ280" s="2164"/>
      <c r="EK280" s="2164">
        <v>0</v>
      </c>
      <c r="EL280" s="2169"/>
      <c r="EM280" s="2167"/>
      <c r="EN280" s="2167"/>
      <c r="EO280" s="2168"/>
    </row>
    <row r="281" spans="128:145">
      <c r="DX281" s="2226" t="s">
        <v>561</v>
      </c>
      <c r="DY281" s="2227" t="s">
        <v>1381</v>
      </c>
      <c r="DZ281" s="2227" t="s">
        <v>8</v>
      </c>
      <c r="EA281" s="2227" t="s">
        <v>1382</v>
      </c>
      <c r="EB281" s="2191">
        <v>611</v>
      </c>
      <c r="EC281" s="2173"/>
      <c r="ED281" s="2174">
        <v>611</v>
      </c>
      <c r="EE281" s="2174">
        <v>177167</v>
      </c>
      <c r="EF281" s="2173"/>
      <c r="EG281" s="2175">
        <v>3.4487235207459627E-3</v>
      </c>
      <c r="EH281" s="2173"/>
      <c r="EI281" s="2166">
        <v>0</v>
      </c>
      <c r="EJ281" s="2174"/>
      <c r="EK281" s="2174">
        <v>0</v>
      </c>
      <c r="EL281" s="2176"/>
      <c r="EM281" s="2177"/>
      <c r="EN281" s="2177"/>
      <c r="EO281" s="2178"/>
    </row>
    <row r="282" spans="128:145">
      <c r="DX282" s="2159" t="s">
        <v>637</v>
      </c>
      <c r="DY282" s="2160" t="s">
        <v>637</v>
      </c>
      <c r="DZ282" s="2159" t="s">
        <v>901</v>
      </c>
      <c r="EA282" s="2161" t="s">
        <v>638</v>
      </c>
      <c r="EB282" s="2162">
        <v>2039</v>
      </c>
      <c r="EC282" s="2163"/>
      <c r="ED282" s="2164">
        <v>2039</v>
      </c>
      <c r="EE282" s="2164"/>
      <c r="EF282" s="2163"/>
      <c r="EG282" s="2165">
        <v>0.93360805860805862</v>
      </c>
      <c r="EH282" s="2163"/>
      <c r="EI282" s="2166">
        <v>266819</v>
      </c>
      <c r="EJ282" s="2164"/>
      <c r="EK282" s="2164">
        <v>249104</v>
      </c>
      <c r="EL282" s="2164">
        <v>266819</v>
      </c>
      <c r="EM282" s="2167">
        <v>0</v>
      </c>
      <c r="EN282" s="2167"/>
      <c r="EO282" s="2168"/>
    </row>
    <row r="283" spans="128:145">
      <c r="DX283" s="2170" t="s">
        <v>637</v>
      </c>
      <c r="DY283" s="2171" t="s">
        <v>185</v>
      </c>
      <c r="DZ283" s="2170" t="s">
        <v>8</v>
      </c>
      <c r="EA283" s="2172" t="s">
        <v>186</v>
      </c>
      <c r="EB283" s="2162">
        <v>145</v>
      </c>
      <c r="EC283" s="2173"/>
      <c r="ED283" s="2174">
        <v>145</v>
      </c>
      <c r="EE283" s="2174">
        <v>2184</v>
      </c>
      <c r="EF283" s="2173"/>
      <c r="EG283" s="2175">
        <v>6.6391941391941392E-2</v>
      </c>
      <c r="EH283" s="2173"/>
      <c r="EI283" s="2166">
        <v>0</v>
      </c>
      <c r="EJ283" s="2174"/>
      <c r="EK283" s="2174">
        <v>17715</v>
      </c>
      <c r="EL283" s="2176"/>
      <c r="EM283" s="2177"/>
      <c r="EN283" s="2177"/>
      <c r="EO283" s="2178"/>
    </row>
    <row r="284" spans="128:145">
      <c r="DX284" s="2170" t="s">
        <v>639</v>
      </c>
      <c r="DY284" s="2171" t="s">
        <v>639</v>
      </c>
      <c r="DZ284" s="2170" t="s">
        <v>901</v>
      </c>
      <c r="EA284" s="2172" t="s">
        <v>640</v>
      </c>
      <c r="EB284" s="2162">
        <v>1485</v>
      </c>
      <c r="EC284" s="2173"/>
      <c r="ED284" s="2174">
        <v>1485</v>
      </c>
      <c r="EE284" s="2174">
        <v>1485</v>
      </c>
      <c r="EF284" s="2173"/>
      <c r="EG284" s="2175"/>
      <c r="EH284" s="2173"/>
      <c r="EI284" s="2166">
        <v>571131</v>
      </c>
      <c r="EJ284" s="2174"/>
      <c r="EK284" s="2174">
        <v>571131</v>
      </c>
      <c r="EL284" s="2174">
        <v>571131</v>
      </c>
      <c r="EM284" s="2177">
        <v>0</v>
      </c>
      <c r="EN284" s="2177"/>
      <c r="EO284" s="2178"/>
    </row>
    <row r="285" spans="128:145">
      <c r="DX285" s="2159" t="s">
        <v>641</v>
      </c>
      <c r="DY285" s="2160" t="s">
        <v>641</v>
      </c>
      <c r="DZ285" s="2159" t="s">
        <v>901</v>
      </c>
      <c r="EA285" s="2161" t="s">
        <v>642</v>
      </c>
      <c r="EB285" s="2162">
        <v>4690</v>
      </c>
      <c r="EC285" s="2163"/>
      <c r="ED285" s="2164">
        <v>4690</v>
      </c>
      <c r="EE285" s="2164"/>
      <c r="EF285" s="2163"/>
      <c r="EG285" s="2165">
        <v>0.96008188331627431</v>
      </c>
      <c r="EH285" s="2163"/>
      <c r="EI285" s="2166">
        <v>0</v>
      </c>
      <c r="EJ285" s="2164"/>
      <c r="EK285" s="2164">
        <v>0</v>
      </c>
      <c r="EL285" s="2164">
        <v>0</v>
      </c>
      <c r="EM285" s="2167">
        <v>0</v>
      </c>
      <c r="EN285" s="2167"/>
      <c r="EO285" s="2168"/>
    </row>
    <row r="286" spans="128:145">
      <c r="DX286" s="2190" t="s">
        <v>641</v>
      </c>
      <c r="DY286" s="2228" t="s">
        <v>272</v>
      </c>
      <c r="DZ286" s="2229" t="s">
        <v>8</v>
      </c>
      <c r="EA286" s="2229" t="s">
        <v>273</v>
      </c>
      <c r="EB286" s="2162">
        <v>195</v>
      </c>
      <c r="EC286" s="2173"/>
      <c r="ED286" s="2174">
        <v>195</v>
      </c>
      <c r="EE286" s="2174">
        <v>4885</v>
      </c>
      <c r="EF286" s="2173"/>
      <c r="EG286" s="2175">
        <v>3.9918116683725691E-2</v>
      </c>
      <c r="EH286" s="2173"/>
      <c r="EI286" s="2166">
        <v>0</v>
      </c>
      <c r="EJ286" s="2174"/>
      <c r="EK286" s="2174">
        <v>0</v>
      </c>
      <c r="EL286" s="2174"/>
      <c r="EM286" s="2177"/>
      <c r="EN286" s="2177"/>
      <c r="EO286" s="2178"/>
    </row>
    <row r="287" spans="128:145">
      <c r="DX287" s="2159" t="s">
        <v>643</v>
      </c>
      <c r="DY287" s="2160" t="s">
        <v>643</v>
      </c>
      <c r="DZ287" s="2159" t="s">
        <v>901</v>
      </c>
      <c r="EA287" s="2161" t="s">
        <v>644</v>
      </c>
      <c r="EB287" s="2162">
        <v>18670</v>
      </c>
      <c r="EC287" s="2163"/>
      <c r="ED287" s="2164">
        <v>18670</v>
      </c>
      <c r="EE287" s="2164"/>
      <c r="EF287" s="2163"/>
      <c r="EG287" s="2165">
        <v>0.94974056363821346</v>
      </c>
      <c r="EH287" s="2163"/>
      <c r="EI287" s="2166">
        <v>5716424</v>
      </c>
      <c r="EJ287" s="2164"/>
      <c r="EK287" s="2164">
        <v>5429120</v>
      </c>
      <c r="EL287" s="2164">
        <v>5716424</v>
      </c>
      <c r="EM287" s="2167">
        <v>0</v>
      </c>
      <c r="EN287" s="2167"/>
      <c r="EO287" s="2168"/>
    </row>
    <row r="288" spans="128:145">
      <c r="DX288" s="2189" t="s">
        <v>643</v>
      </c>
      <c r="DY288" s="2160" t="s">
        <v>187</v>
      </c>
      <c r="DZ288" s="2159" t="s">
        <v>8</v>
      </c>
      <c r="EA288" s="2161" t="s">
        <v>188</v>
      </c>
      <c r="EB288" s="2162">
        <v>326</v>
      </c>
      <c r="EC288" s="2163"/>
      <c r="ED288" s="2164">
        <v>326</v>
      </c>
      <c r="EE288" s="2164"/>
      <c r="EF288" s="2163"/>
      <c r="EG288" s="2165">
        <v>1.6583579204395158E-2</v>
      </c>
      <c r="EH288" s="2163"/>
      <c r="EI288" s="2166">
        <v>0</v>
      </c>
      <c r="EJ288" s="2164"/>
      <c r="EK288" s="2164">
        <v>94799</v>
      </c>
      <c r="EL288" s="2169"/>
      <c r="EM288" s="2167"/>
      <c r="EN288" s="2167"/>
      <c r="EO288" s="2168"/>
    </row>
    <row r="289" spans="128:145">
      <c r="DX289" s="2170" t="s">
        <v>643</v>
      </c>
      <c r="DY289" s="2171" t="s">
        <v>1209</v>
      </c>
      <c r="DZ289" s="2170" t="s">
        <v>8</v>
      </c>
      <c r="EA289" s="2172" t="s">
        <v>1210</v>
      </c>
      <c r="EB289" s="2162">
        <v>662</v>
      </c>
      <c r="EC289" s="2173"/>
      <c r="ED289" s="2174">
        <v>662</v>
      </c>
      <c r="EE289" s="2174">
        <v>19658</v>
      </c>
      <c r="EF289" s="2173"/>
      <c r="EG289" s="2175">
        <v>3.3675857157391395E-2</v>
      </c>
      <c r="EH289" s="2173"/>
      <c r="EI289" s="2166">
        <v>0</v>
      </c>
      <c r="EJ289" s="2174"/>
      <c r="EK289" s="2174">
        <v>192505</v>
      </c>
      <c r="EL289" s="2176"/>
      <c r="EM289" s="2177"/>
      <c r="EN289" s="2177"/>
      <c r="EO289" s="2178"/>
    </row>
    <row r="290" spans="128:145">
      <c r="DX290" s="2159" t="s">
        <v>645</v>
      </c>
      <c r="DY290" s="2160" t="s">
        <v>645</v>
      </c>
      <c r="DZ290" s="2159" t="s">
        <v>901</v>
      </c>
      <c r="EA290" s="2161" t="s">
        <v>646</v>
      </c>
      <c r="EB290" s="2162">
        <v>9418</v>
      </c>
      <c r="EC290" s="2163"/>
      <c r="ED290" s="2164">
        <v>9418</v>
      </c>
      <c r="EE290" s="2164"/>
      <c r="EF290" s="2163"/>
      <c r="EG290" s="2165">
        <v>0.97757940626946227</v>
      </c>
      <c r="EH290" s="2163"/>
      <c r="EI290" s="2166">
        <v>2887076</v>
      </c>
      <c r="EJ290" s="2164"/>
      <c r="EK290" s="2164">
        <v>2822346</v>
      </c>
      <c r="EL290" s="2164">
        <v>2887076</v>
      </c>
      <c r="EM290" s="2167">
        <v>0</v>
      </c>
      <c r="EN290" s="2167"/>
      <c r="EO290" s="2168"/>
    </row>
    <row r="291" spans="128:145">
      <c r="DX291" s="2170" t="s">
        <v>645</v>
      </c>
      <c r="DY291" s="2171" t="s">
        <v>189</v>
      </c>
      <c r="DZ291" s="2170" t="s">
        <v>8</v>
      </c>
      <c r="EA291" s="2172" t="s">
        <v>190</v>
      </c>
      <c r="EB291" s="2162">
        <v>216</v>
      </c>
      <c r="EC291" s="2173"/>
      <c r="ED291" s="2174">
        <v>216</v>
      </c>
      <c r="EE291" s="2174">
        <v>9634</v>
      </c>
      <c r="EF291" s="2173"/>
      <c r="EG291" s="2175">
        <v>2.2420593730537678E-2</v>
      </c>
      <c r="EH291" s="2173"/>
      <c r="EI291" s="2166">
        <v>0</v>
      </c>
      <c r="EJ291" s="2174"/>
      <c r="EK291" s="2174">
        <v>64730</v>
      </c>
      <c r="EL291" s="2176"/>
      <c r="EM291" s="2177"/>
      <c r="EN291" s="2177"/>
      <c r="EO291" s="2178"/>
    </row>
    <row r="292" spans="128:145">
      <c r="DX292" s="2159" t="s">
        <v>647</v>
      </c>
      <c r="DY292" s="2160" t="s">
        <v>647</v>
      </c>
      <c r="DZ292" s="2159" t="s">
        <v>901</v>
      </c>
      <c r="EA292" s="2161" t="s">
        <v>648</v>
      </c>
      <c r="EB292" s="2162">
        <v>11554</v>
      </c>
      <c r="EC292" s="2163"/>
      <c r="ED292" s="2164">
        <v>11554</v>
      </c>
      <c r="EE292" s="2164"/>
      <c r="EF292" s="2163"/>
      <c r="EG292" s="2165">
        <v>0.86488509618983456</v>
      </c>
      <c r="EH292" s="2163"/>
      <c r="EI292" s="2166">
        <v>3906572</v>
      </c>
      <c r="EJ292" s="2164"/>
      <c r="EK292" s="2198">
        <v>3378736</v>
      </c>
      <c r="EL292" s="2164">
        <v>3906572</v>
      </c>
      <c r="EM292" s="2167">
        <v>0</v>
      </c>
      <c r="EN292" s="2167"/>
      <c r="EO292" s="2168"/>
    </row>
    <row r="293" spans="128:145">
      <c r="DX293" s="2189" t="s">
        <v>647</v>
      </c>
      <c r="DY293" s="2160" t="s">
        <v>191</v>
      </c>
      <c r="DZ293" s="2159" t="s">
        <v>8</v>
      </c>
      <c r="EA293" s="2161" t="s">
        <v>192</v>
      </c>
      <c r="EB293" s="2162">
        <v>1050</v>
      </c>
      <c r="EC293" s="2163"/>
      <c r="ED293" s="2164">
        <v>1050</v>
      </c>
      <c r="EE293" s="2164"/>
      <c r="EF293" s="2163"/>
      <c r="EG293" s="2165">
        <v>7.8598697507298448E-2</v>
      </c>
      <c r="EH293" s="2163"/>
      <c r="EI293" s="2166">
        <v>0</v>
      </c>
      <c r="EJ293" s="2164"/>
      <c r="EK293" s="2164">
        <v>307051</v>
      </c>
      <c r="EL293" s="2169"/>
      <c r="EM293" s="2167"/>
      <c r="EN293" s="2167"/>
      <c r="EO293" s="2168"/>
    </row>
    <row r="294" spans="128:145">
      <c r="DX294" s="2159" t="s">
        <v>647</v>
      </c>
      <c r="DY294" s="2160" t="s">
        <v>1211</v>
      </c>
      <c r="DZ294" s="2159" t="s">
        <v>8</v>
      </c>
      <c r="EA294" s="2161" t="s">
        <v>1212</v>
      </c>
      <c r="EB294" s="2162">
        <v>755</v>
      </c>
      <c r="EC294" s="2163"/>
      <c r="ED294" s="2164">
        <v>755</v>
      </c>
      <c r="EE294" s="2164">
        <v>13359</v>
      </c>
      <c r="EF294" s="2163"/>
      <c r="EG294" s="2165">
        <v>5.6516206302866981E-2</v>
      </c>
      <c r="EH294" s="2163"/>
      <c r="EI294" s="2166">
        <v>0</v>
      </c>
      <c r="EJ294" s="2164"/>
      <c r="EK294" s="2164">
        <v>220785</v>
      </c>
      <c r="EL294" s="2169"/>
      <c r="EM294" s="2167"/>
      <c r="EN294" s="2167"/>
      <c r="EO294" s="2168"/>
    </row>
    <row r="295" spans="128:145">
      <c r="DX295" s="2170" t="s">
        <v>649</v>
      </c>
      <c r="DY295" s="2171" t="s">
        <v>649</v>
      </c>
      <c r="DZ295" s="2170" t="s">
        <v>901</v>
      </c>
      <c r="EA295" s="2172" t="s">
        <v>650</v>
      </c>
      <c r="EB295" s="2162">
        <v>5257</v>
      </c>
      <c r="EC295" s="2173"/>
      <c r="ED295" s="2174">
        <v>5257</v>
      </c>
      <c r="EE295" s="2174">
        <v>5257</v>
      </c>
      <c r="EF295" s="2173"/>
      <c r="EG295" s="2175"/>
      <c r="EH295" s="2173"/>
      <c r="EI295" s="2166">
        <v>2096860</v>
      </c>
      <c r="EJ295" s="2174"/>
      <c r="EK295" s="2174">
        <v>2096860</v>
      </c>
      <c r="EL295" s="2174">
        <v>2096860</v>
      </c>
      <c r="EM295" s="2177">
        <v>0</v>
      </c>
      <c r="EN295" s="2177"/>
      <c r="EO295" s="2178"/>
    </row>
    <row r="296" spans="128:145">
      <c r="DX296" s="2159" t="s">
        <v>651</v>
      </c>
      <c r="DY296" s="2160" t="s">
        <v>651</v>
      </c>
      <c r="DZ296" s="2159" t="s">
        <v>901</v>
      </c>
      <c r="EA296" s="2161" t="s">
        <v>652</v>
      </c>
      <c r="EB296" s="2162">
        <v>2204</v>
      </c>
      <c r="EC296" s="2163"/>
      <c r="ED296" s="2164">
        <v>2204</v>
      </c>
      <c r="EE296" s="2164">
        <v>2204</v>
      </c>
      <c r="EF296" s="2163"/>
      <c r="EG296" s="2165"/>
      <c r="EH296" s="2163"/>
      <c r="EI296" s="2166">
        <v>627</v>
      </c>
      <c r="EJ296" s="2164"/>
      <c r="EK296" s="2164">
        <v>627</v>
      </c>
      <c r="EL296" s="2164">
        <v>627</v>
      </c>
      <c r="EM296" s="2167">
        <v>0</v>
      </c>
      <c r="EN296" s="2167"/>
      <c r="EO296" s="2168"/>
    </row>
    <row r="297" spans="128:145" ht="13.5" thickBot="1">
      <c r="DX297" s="2193"/>
      <c r="DY297" s="2230"/>
      <c r="DZ297" s="2193"/>
      <c r="EA297" s="2168"/>
      <c r="EB297" s="2231">
        <v>1556141</v>
      </c>
      <c r="EC297" s="2232">
        <v>0</v>
      </c>
      <c r="ED297" s="2233">
        <v>1556141</v>
      </c>
      <c r="EE297" s="2233">
        <v>1556141</v>
      </c>
      <c r="EF297" s="2231"/>
      <c r="EG297" s="2234"/>
      <c r="EH297" s="2231"/>
      <c r="EI297" s="2233">
        <v>233884135</v>
      </c>
      <c r="EJ297" s="2233"/>
      <c r="EK297" s="2210">
        <v>233884135</v>
      </c>
      <c r="EL297" s="2210">
        <v>233884135</v>
      </c>
      <c r="EM297" s="2235">
        <v>0</v>
      </c>
      <c r="EN297" s="2167"/>
      <c r="EO297" s="2168"/>
    </row>
    <row r="298" spans="128:145" ht="13.5" thickTop="1">
      <c r="DX298" s="2193"/>
      <c r="DY298" s="2230"/>
      <c r="DZ298" s="2193"/>
      <c r="EA298" s="2168"/>
      <c r="EB298" s="2164"/>
      <c r="EC298" s="2163"/>
      <c r="ED298" s="2163"/>
      <c r="EE298" s="2164"/>
      <c r="EF298" s="2163"/>
      <c r="EG298" s="2165"/>
      <c r="EH298" s="2163"/>
      <c r="EI298" s="2164"/>
      <c r="EJ298" s="2164"/>
      <c r="EK298" s="2236"/>
      <c r="EL298" s="2237"/>
      <c r="EM298" s="2238"/>
      <c r="EN298" s="2167"/>
      <c r="EO298" s="2168"/>
    </row>
    <row r="299" spans="128:145">
      <c r="DX299" s="2193"/>
      <c r="DY299" s="2230"/>
      <c r="DZ299" s="2193"/>
      <c r="EA299" s="2168"/>
      <c r="EB299" s="2163"/>
      <c r="EC299" s="2163"/>
      <c r="ED299" s="2163"/>
      <c r="EE299" s="2163"/>
      <c r="EF299" s="2163"/>
      <c r="EG299" s="2163"/>
      <c r="EH299" s="2163"/>
      <c r="EI299" s="2163"/>
      <c r="EJ299" s="2163"/>
      <c r="EK299" s="2239"/>
      <c r="EL299" s="2173"/>
      <c r="EM299" s="2240"/>
      <c r="EN299" s="2167"/>
      <c r="EO299" s="2168"/>
    </row>
    <row r="300" spans="128:145">
      <c r="DX300" s="2193"/>
      <c r="DY300" s="2230"/>
      <c r="DZ300" s="2193"/>
      <c r="EA300" s="2168"/>
      <c r="EB300" s="2164"/>
      <c r="EC300" s="2163"/>
      <c r="ED300" s="2163"/>
      <c r="EE300" s="2164"/>
      <c r="EF300" s="2163"/>
      <c r="EG300" s="2165"/>
      <c r="EH300" s="2163"/>
      <c r="EI300" s="2164"/>
      <c r="EJ300" s="2164"/>
      <c r="EK300" s="2164"/>
      <c r="EL300" s="2169"/>
      <c r="EM300" s="2167"/>
      <c r="EN300" s="2167"/>
      <c r="EO300" s="2168"/>
    </row>
    <row r="301" spans="128:145">
      <c r="DX301" s="2193"/>
      <c r="DY301" s="2230"/>
      <c r="DZ301" s="2193"/>
      <c r="EA301" s="2168"/>
      <c r="EB301" s="2164"/>
      <c r="EC301" s="2163"/>
      <c r="ED301" s="2163"/>
      <c r="EE301" s="2164"/>
      <c r="EF301" s="2163"/>
      <c r="EG301" s="2165"/>
      <c r="EH301" s="2163"/>
      <c r="EI301" s="2241" t="s">
        <v>802</v>
      </c>
      <c r="EJ301" s="2241"/>
      <c r="EK301" s="2242">
        <v>238316923</v>
      </c>
      <c r="EL301" s="2169"/>
      <c r="EM301" s="2167"/>
      <c r="EN301" s="2167"/>
      <c r="EO301" s="2168"/>
    </row>
    <row r="302" spans="128:145">
      <c r="DX302" s="2193"/>
      <c r="DY302" s="2230"/>
      <c r="DZ302" s="2193"/>
      <c r="EA302" s="2168"/>
      <c r="EB302" s="2164"/>
      <c r="EC302" s="2163"/>
      <c r="ED302" s="2163"/>
      <c r="EE302" s="2164"/>
      <c r="EF302" s="2163"/>
      <c r="EG302" s="2165"/>
      <c r="EH302" s="2163"/>
      <c r="EI302" s="2164" t="s">
        <v>634</v>
      </c>
      <c r="EJ302" s="2164"/>
      <c r="EK302" s="2243">
        <v>222229937</v>
      </c>
      <c r="EL302" s="2169"/>
      <c r="EM302" s="2167"/>
      <c r="EN302" s="2167"/>
      <c r="EO302" s="2168"/>
    </row>
    <row r="303" spans="128:145">
      <c r="DX303" s="2193"/>
      <c r="DY303" s="2230"/>
      <c r="DZ303" s="2193"/>
      <c r="EA303" s="2168"/>
      <c r="EB303" s="2164"/>
      <c r="EC303" s="2163"/>
      <c r="ED303" s="2163"/>
      <c r="EE303" s="2164"/>
      <c r="EF303" s="2163"/>
      <c r="EG303" s="2165"/>
      <c r="EH303" s="2163"/>
      <c r="EI303" s="2164" t="s">
        <v>635</v>
      </c>
      <c r="EJ303" s="2164"/>
      <c r="EK303" s="2164">
        <v>11654198</v>
      </c>
      <c r="EL303" s="2169"/>
      <c r="EM303" s="2167"/>
      <c r="EN303" s="2167"/>
      <c r="EO303" s="2188"/>
    </row>
    <row r="304" spans="128:145">
      <c r="DX304" s="2193"/>
      <c r="DY304" s="2230"/>
      <c r="DZ304" s="2193"/>
      <c r="EA304" s="2168"/>
      <c r="EB304" s="2164"/>
      <c r="EC304" s="2163"/>
      <c r="ED304" s="2163"/>
      <c r="EE304" s="2164"/>
      <c r="EF304" s="2163"/>
      <c r="EG304" s="2165"/>
      <c r="EH304" s="2163"/>
      <c r="EI304" s="2164" t="s">
        <v>1391</v>
      </c>
      <c r="EJ304" s="2164"/>
      <c r="EK304" s="2164">
        <v>2213601</v>
      </c>
      <c r="EL304" s="2169"/>
      <c r="EM304" s="2167"/>
      <c r="EN304" s="2167"/>
      <c r="EO304" s="2168"/>
    </row>
    <row r="305" spans="128:145" ht="13.5" thickBot="1">
      <c r="DX305" s="2193"/>
      <c r="DY305" s="2230"/>
      <c r="DZ305" s="2193"/>
      <c r="EA305" s="2168"/>
      <c r="EB305" s="2244"/>
      <c r="EC305" s="2163"/>
      <c r="ED305" s="2163"/>
      <c r="EE305" s="2164"/>
      <c r="EF305" s="2163"/>
      <c r="EG305" s="2165"/>
      <c r="EH305" s="2163"/>
      <c r="EI305" s="2241" t="s">
        <v>322</v>
      </c>
      <c r="EJ305" s="2241"/>
      <c r="EK305" s="2245">
        <v>236097736</v>
      </c>
      <c r="EL305" s="2169" t="s">
        <v>653</v>
      </c>
      <c r="EM305" s="2167"/>
      <c r="EN305" s="2246"/>
      <c r="EO305" s="2188"/>
    </row>
    <row r="306" spans="128:145" ht="13.5" thickTop="1">
      <c r="DX306" s="2193"/>
      <c r="DY306" s="2230"/>
      <c r="DZ306" s="2193"/>
      <c r="EA306" s="2168"/>
      <c r="EB306" s="2164"/>
      <c r="EC306" s="2163"/>
      <c r="ED306" s="2163"/>
      <c r="EE306" s="2164"/>
      <c r="EF306" s="2163"/>
      <c r="EG306" s="2165"/>
      <c r="EH306" s="2163"/>
      <c r="EI306" s="2164"/>
      <c r="EJ306" s="2164"/>
      <c r="EK306" s="2164"/>
      <c r="EL306" s="2169"/>
      <c r="EM306" s="2167"/>
      <c r="EN306" s="2167"/>
      <c r="EO306" s="2168"/>
    </row>
    <row r="307" spans="128:145">
      <c r="DX307" s="2193"/>
      <c r="DY307" s="2230"/>
      <c r="DZ307" s="2193"/>
      <c r="EA307" s="2168"/>
      <c r="EB307" s="2164"/>
      <c r="EC307" s="2163"/>
      <c r="ED307" s="2163"/>
      <c r="EE307" s="2164"/>
      <c r="EF307" s="2163"/>
      <c r="EG307" s="2165"/>
      <c r="EH307" s="2163"/>
      <c r="EI307" s="2164"/>
      <c r="EJ307" s="2164"/>
      <c r="EK307" s="2164"/>
      <c r="EL307" s="2169"/>
      <c r="EM307" s="2167"/>
      <c r="EN307" s="2167"/>
      <c r="EO307" s="2168"/>
    </row>
    <row r="308" spans="128:145">
      <c r="DX308" s="2193"/>
      <c r="DY308" s="2230"/>
      <c r="DZ308" s="2193"/>
      <c r="EA308" s="2168"/>
      <c r="EB308" s="2164"/>
      <c r="EC308" s="2163"/>
      <c r="ED308" s="2163"/>
      <c r="EE308" s="2164"/>
      <c r="EF308" s="2163"/>
      <c r="EG308" s="2247"/>
      <c r="EH308" s="2248"/>
      <c r="EI308" s="2249" t="s">
        <v>604</v>
      </c>
      <c r="EJ308" s="2250"/>
      <c r="EK308" s="2241">
        <v>2219187</v>
      </c>
      <c r="EL308" s="2169"/>
      <c r="EM308" s="2167"/>
      <c r="EN308" s="2167"/>
      <c r="EO308" s="2168"/>
    </row>
    <row r="309" spans="128:145">
      <c r="DX309" s="2193"/>
      <c r="DY309" s="2230"/>
      <c r="DZ309" s="2193"/>
      <c r="EA309" s="2168"/>
      <c r="EB309" s="2164"/>
      <c r="EC309" s="2163"/>
      <c r="ED309" s="2163"/>
      <c r="EE309" s="2164"/>
      <c r="EF309" s="2163"/>
      <c r="EG309" s="2165"/>
      <c r="EH309" s="2163"/>
      <c r="EI309" s="2169" t="s">
        <v>1337</v>
      </c>
      <c r="EJ309" s="2193"/>
      <c r="EK309" s="2163"/>
      <c r="EL309" s="2169"/>
      <c r="EM309" s="2167"/>
      <c r="EN309" s="2167"/>
      <c r="EO309" s="2168"/>
    </row>
  </sheetData>
  <mergeCells count="12">
    <mergeCell ref="DE1:DV1"/>
    <mergeCell ref="CC4:CJ4"/>
    <mergeCell ref="ES173:EU173"/>
    <mergeCell ref="AX3:AZ3"/>
    <mergeCell ref="AQ4:AR4"/>
    <mergeCell ref="AS4:AU4"/>
    <mergeCell ref="AV4:AW4"/>
    <mergeCell ref="AX4:AZ4"/>
    <mergeCell ref="ES122:ET122"/>
    <mergeCell ref="ES155:EU165"/>
    <mergeCell ref="BP6:BR6"/>
    <mergeCell ref="ES127:EU152"/>
  </mergeCells>
  <hyperlinks>
    <hyperlink ref="BC109" r:id="rId1" display="http://www.osbm.state.nc.us/ncosbm/facts_and_figures/socioeconomic_data/population_estimates/demog/densa00.html" xr:uid="{00000000-0004-0000-0100-000000000000}"/>
    <hyperlink ref="N115" r:id="rId2" xr:uid="{6B6AADC0-C311-4FB4-B163-995DDCC090FC}"/>
    <hyperlink ref="AC114" r:id="rId3" xr:uid="{00000000-0004-0000-0100-000002000000}"/>
  </hyperlinks>
  <pageMargins left="0.2" right="0.2" top="0.25" bottom="0.25" header="0.3" footer="0.3"/>
  <pageSetup paperSize="5" scale="60" fitToWidth="3" orientation="portrait" r:id="rId4"/>
  <legacyDrawing r:id="rId5"/>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EX305"/>
  <sheetViews>
    <sheetView zoomScaleNormal="100" workbookViewId="0">
      <pane xSplit="2" ySplit="5" topLeftCell="EQ132" activePane="bottomRight" state="frozen"/>
      <selection pane="topRight" activeCell="C1" sqref="C1"/>
      <selection pane="bottomLeft" activeCell="A6" sqref="A6"/>
      <selection pane="bottomRight" activeCell="EU116" sqref="EU116"/>
    </sheetView>
  </sheetViews>
  <sheetFormatPr defaultColWidth="9.140625" defaultRowHeight="12.75"/>
  <cols>
    <col min="1" max="1" width="9.140625" style="933"/>
    <col min="2" max="2" width="9" style="933" customWidth="1"/>
    <col min="3" max="3" width="10.5703125" style="933" bestFit="1" customWidth="1"/>
    <col min="4" max="4" width="11" style="933" customWidth="1"/>
    <col min="5" max="5" width="12.140625" style="933" customWidth="1"/>
    <col min="6" max="6" width="12.42578125" style="933" customWidth="1"/>
    <col min="7" max="7" width="9.140625" style="933"/>
    <col min="8" max="8" width="11.85546875" style="933" customWidth="1"/>
    <col min="9" max="9" width="1" style="933" customWidth="1"/>
    <col min="10" max="10" width="1.140625" style="933" customWidth="1"/>
    <col min="11" max="12" width="9.140625" style="933"/>
    <col min="13" max="13" width="17.7109375" style="933" customWidth="1"/>
    <col min="14" max="14" width="15.7109375" style="933" customWidth="1"/>
    <col min="15" max="15" width="17.5703125" style="933" bestFit="1" customWidth="1"/>
    <col min="16" max="17" width="9.140625" style="933"/>
    <col min="18" max="18" width="19" style="933" customWidth="1"/>
    <col min="19" max="20" width="15.42578125" style="933" customWidth="1"/>
    <col min="21" max="21" width="16.42578125" style="933" customWidth="1"/>
    <col min="22" max="22" width="17.5703125" style="933" customWidth="1"/>
    <col min="23" max="23" width="2" style="933" customWidth="1"/>
    <col min="24" max="24" width="4.5703125" style="933" customWidth="1"/>
    <col min="25" max="25" width="13" style="933" customWidth="1"/>
    <col min="26" max="26" width="19.28515625" style="933" bestFit="1" customWidth="1"/>
    <col min="27" max="27" width="17.85546875" style="933" customWidth="1"/>
    <col min="28" max="28" width="15.28515625" style="933" bestFit="1" customWidth="1"/>
    <col min="29" max="29" width="12.28515625" style="933" customWidth="1"/>
    <col min="30" max="30" width="15.28515625" style="933" bestFit="1" customWidth="1"/>
    <col min="31" max="31" width="10.5703125" style="933" customWidth="1"/>
    <col min="32" max="33" width="9.42578125" style="933" bestFit="1" customWidth="1"/>
    <col min="34" max="34" width="1.28515625" style="933" customWidth="1"/>
    <col min="35" max="35" width="9.140625" style="933"/>
    <col min="36" max="36" width="11.85546875" style="933" customWidth="1"/>
    <col min="37" max="37" width="15.28515625" style="933" customWidth="1"/>
    <col min="38" max="38" width="10.85546875" style="933" customWidth="1"/>
    <col min="39" max="44" width="9.5703125" style="933" bestFit="1" customWidth="1"/>
    <col min="45" max="45" width="11.140625" style="933" customWidth="1"/>
    <col min="46" max="46" width="9.5703125" style="933" bestFit="1" customWidth="1"/>
    <col min="47" max="47" width="12.5703125" style="933" bestFit="1" customWidth="1"/>
    <col min="48" max="48" width="9.5703125" style="933" bestFit="1" customWidth="1"/>
    <col min="49" max="49" width="13.28515625" style="933" customWidth="1"/>
    <col min="50" max="55" width="9.140625" style="933"/>
    <col min="56" max="56" width="17.140625" style="933" customWidth="1"/>
    <col min="57" max="57" width="12.42578125" style="933" bestFit="1" customWidth="1"/>
    <col min="58" max="58" width="13.5703125" style="933" bestFit="1" customWidth="1"/>
    <col min="59" max="59" width="9.42578125" style="933" bestFit="1" customWidth="1"/>
    <col min="60" max="60" width="0.85546875" style="933" customWidth="1"/>
    <col min="61" max="61" width="10" style="933" bestFit="1" customWidth="1"/>
    <col min="62" max="62" width="9.42578125" style="933" bestFit="1" customWidth="1"/>
    <col min="63" max="63" width="10" style="933" bestFit="1" customWidth="1"/>
    <col min="64" max="64" width="9.42578125" style="933" bestFit="1" customWidth="1"/>
    <col min="65" max="70" width="9.140625" style="933"/>
    <col min="71" max="71" width="0.7109375" style="933" customWidth="1"/>
    <col min="72" max="72" width="12.5703125" style="933" bestFit="1" customWidth="1"/>
    <col min="73" max="73" width="11.5703125" style="933" bestFit="1" customWidth="1"/>
    <col min="74" max="74" width="0.85546875" style="933" customWidth="1"/>
    <col min="75" max="85" width="9.140625" style="933"/>
    <col min="86" max="86" width="1.28515625" style="933" customWidth="1"/>
    <col min="87" max="91" width="9.140625" style="933"/>
    <col min="92" max="92" width="9.42578125" style="933" bestFit="1" customWidth="1"/>
    <col min="93" max="93" width="1" style="933" customWidth="1"/>
    <col min="94" max="94" width="11" style="933" bestFit="1" customWidth="1"/>
    <col min="95" max="95" width="15.28515625" style="933" bestFit="1" customWidth="1"/>
    <col min="96" max="96" width="12.42578125" style="933" bestFit="1" customWidth="1"/>
    <col min="97" max="97" width="15.28515625" style="933" bestFit="1" customWidth="1"/>
    <col min="98" max="98" width="10.28515625" style="933" bestFit="1" customWidth="1"/>
    <col min="99" max="99" width="0.85546875" style="933" customWidth="1"/>
    <col min="100" max="100" width="10.28515625" style="933" bestFit="1" customWidth="1"/>
    <col min="101" max="102" width="9.42578125" style="933" bestFit="1" customWidth="1"/>
    <col min="103" max="103" width="0.85546875" style="933" customWidth="1"/>
    <col min="104" max="105" width="9.42578125" style="933" bestFit="1" customWidth="1"/>
    <col min="106" max="106" width="1.140625" style="933" customWidth="1"/>
    <col min="107" max="107" width="9.42578125" style="933" bestFit="1" customWidth="1"/>
    <col min="108" max="108" width="9.140625" style="933"/>
    <col min="109" max="126" width="3.85546875" style="933" customWidth="1"/>
    <col min="127" max="127" width="9.140625" style="933"/>
    <col min="128" max="128" width="9.42578125" style="933" bestFit="1" customWidth="1"/>
    <col min="129" max="131" width="9.140625" style="933"/>
    <col min="132" max="132" width="10.5703125" style="933" bestFit="1" customWidth="1"/>
    <col min="133" max="133" width="9.42578125" style="933" bestFit="1" customWidth="1"/>
    <col min="134" max="135" width="10.5703125" style="933" bestFit="1" customWidth="1"/>
    <col min="136" max="136" width="1.140625" style="933" customWidth="1"/>
    <col min="137" max="137" width="9.42578125" style="933" bestFit="1" customWidth="1"/>
    <col min="138" max="138" width="0.85546875" style="933" customWidth="1"/>
    <col min="139" max="139" width="13" style="933" customWidth="1"/>
    <col min="140" max="140" width="0.85546875" style="933" customWidth="1"/>
    <col min="141" max="142" width="12.85546875" style="933" bestFit="1" customWidth="1"/>
    <col min="143" max="143" width="9.28515625" style="933" bestFit="1" customWidth="1"/>
    <col min="144" max="144" width="4.140625" style="933" bestFit="1" customWidth="1"/>
    <col min="145" max="145" width="6.85546875" style="933" bestFit="1" customWidth="1"/>
    <col min="146" max="149" width="9.140625" style="933"/>
    <col min="150" max="150" width="28.85546875" style="933" bestFit="1" customWidth="1"/>
    <col min="151" max="151" width="12.85546875" style="933" bestFit="1" customWidth="1"/>
    <col min="152" max="16384" width="9.140625" style="933"/>
  </cols>
  <sheetData>
    <row r="1" spans="1:154">
      <c r="A1" s="927" t="s">
        <v>321</v>
      </c>
      <c r="B1" s="928"/>
      <c r="C1" s="928"/>
      <c r="D1" s="928"/>
      <c r="E1" s="928"/>
      <c r="F1" s="928"/>
      <c r="G1" s="928"/>
      <c r="H1" s="928"/>
      <c r="I1" s="928"/>
      <c r="J1" s="928"/>
      <c r="K1" s="902"/>
      <c r="L1" s="928"/>
      <c r="M1" s="928"/>
      <c r="N1" s="928"/>
      <c r="O1" s="928"/>
      <c r="P1" s="928"/>
      <c r="Q1" s="928"/>
      <c r="R1" s="928"/>
      <c r="S1" s="928"/>
      <c r="T1" s="928"/>
      <c r="U1" s="928"/>
      <c r="V1" s="928"/>
      <c r="W1" s="928"/>
      <c r="X1" s="902"/>
      <c r="Y1" s="928"/>
      <c r="Z1" s="928"/>
      <c r="AA1" s="928"/>
      <c r="AB1" s="928"/>
      <c r="AC1" s="928"/>
      <c r="AD1" s="928"/>
      <c r="AE1" s="928"/>
      <c r="AF1" s="928"/>
      <c r="AG1" s="928"/>
      <c r="AH1" s="928"/>
      <c r="AI1" s="929"/>
      <c r="AJ1" s="929"/>
      <c r="AK1" s="929"/>
      <c r="AL1" s="929"/>
      <c r="AM1" s="929"/>
      <c r="AN1" s="928"/>
      <c r="AO1" s="928"/>
      <c r="AP1" s="928"/>
      <c r="AQ1" s="928"/>
      <c r="AR1" s="928"/>
      <c r="AS1" s="928"/>
      <c r="AT1" s="928"/>
      <c r="AU1" s="928"/>
      <c r="AV1" s="928"/>
      <c r="AW1" s="928"/>
      <c r="AX1" s="928"/>
      <c r="AY1" s="928"/>
      <c r="AZ1" s="928"/>
      <c r="BA1" s="928"/>
      <c r="BB1" s="902"/>
      <c r="BC1" s="928"/>
      <c r="BD1" s="928"/>
      <c r="BE1" s="928"/>
      <c r="BF1" s="928"/>
      <c r="BG1" s="928"/>
      <c r="BH1" s="928"/>
      <c r="BI1" s="928"/>
      <c r="BJ1" s="928"/>
      <c r="BK1" s="928"/>
      <c r="BL1" s="928"/>
      <c r="BM1" s="928"/>
      <c r="BN1" s="902"/>
      <c r="BO1" s="928"/>
      <c r="BP1" s="928"/>
      <c r="BQ1" s="928"/>
      <c r="BR1" s="928"/>
      <c r="BS1" s="928"/>
      <c r="BT1" s="928"/>
      <c r="BU1" s="928"/>
      <c r="BV1" s="928"/>
      <c r="BW1" s="928"/>
      <c r="BX1" s="928"/>
      <c r="BY1" s="928"/>
      <c r="BZ1" s="928"/>
      <c r="CA1" s="902"/>
      <c r="CB1" s="928"/>
      <c r="CC1" s="928"/>
      <c r="CD1" s="928"/>
      <c r="CE1" s="928"/>
      <c r="CF1" s="928"/>
      <c r="CG1" s="928"/>
      <c r="CH1" s="928"/>
      <c r="CI1" s="928"/>
      <c r="CJ1" s="928"/>
      <c r="CK1" s="928"/>
      <c r="CL1" s="902"/>
      <c r="CM1" s="928"/>
      <c r="CN1" s="928"/>
      <c r="CO1" s="928"/>
      <c r="CP1" s="928"/>
      <c r="CQ1" s="928"/>
      <c r="CR1" s="928"/>
      <c r="CS1" s="930"/>
      <c r="CT1" s="931"/>
      <c r="CU1" s="928"/>
      <c r="CV1" s="928"/>
      <c r="CW1" s="928"/>
      <c r="CX1" s="928"/>
      <c r="CY1" s="928"/>
      <c r="CZ1" s="928"/>
      <c r="DA1" s="928"/>
      <c r="DB1" s="902"/>
      <c r="DC1" s="928"/>
      <c r="DD1" s="928"/>
      <c r="DE1" s="2275" t="s">
        <v>1035</v>
      </c>
      <c r="DF1" s="2275"/>
      <c r="DG1" s="2275"/>
      <c r="DH1" s="2275"/>
      <c r="DI1" s="2275"/>
      <c r="DJ1" s="2275"/>
      <c r="DK1" s="2275"/>
      <c r="DL1" s="2275"/>
      <c r="DM1" s="2275"/>
      <c r="DN1" s="2275"/>
      <c r="DO1" s="2275"/>
      <c r="DP1" s="2275"/>
      <c r="DQ1" s="2275"/>
      <c r="DR1" s="2275"/>
      <c r="DS1" s="2275"/>
      <c r="DT1" s="2275"/>
      <c r="DU1" s="2275"/>
      <c r="DV1" s="2275"/>
      <c r="DW1" s="928"/>
      <c r="DX1" s="932"/>
      <c r="ES1" s="928"/>
      <c r="ET1" s="928"/>
      <c r="EU1" s="928"/>
    </row>
    <row r="2" spans="1:154">
      <c r="A2" s="934" t="s">
        <v>1344</v>
      </c>
      <c r="B2" s="935"/>
      <c r="C2" s="935"/>
      <c r="D2" s="936"/>
      <c r="E2" s="936"/>
      <c r="F2" s="928"/>
      <c r="G2" s="928"/>
      <c r="H2" s="928"/>
      <c r="I2" s="928"/>
      <c r="J2" s="928"/>
      <c r="K2" s="937"/>
      <c r="L2" s="937"/>
      <c r="M2" s="938"/>
      <c r="N2" s="938"/>
      <c r="O2" s="939"/>
      <c r="P2" s="937"/>
      <c r="Q2" s="940"/>
      <c r="R2" s="941"/>
      <c r="S2" s="941"/>
      <c r="T2" s="941"/>
      <c r="U2" s="928"/>
      <c r="V2" s="941"/>
      <c r="W2" s="928"/>
      <c r="X2" s="942"/>
      <c r="Y2" s="942"/>
      <c r="Z2" s="928"/>
      <c r="AA2" s="942"/>
      <c r="AB2" s="943"/>
      <c r="AC2" s="942"/>
      <c r="AD2" s="942"/>
      <c r="AE2" s="942"/>
      <c r="AF2" s="928"/>
      <c r="AG2" s="942"/>
      <c r="AH2" s="928"/>
      <c r="AI2" s="902"/>
      <c r="AJ2" s="944"/>
      <c r="AK2" s="944"/>
      <c r="AL2" s="944"/>
      <c r="AM2" s="944"/>
      <c r="AN2" s="944"/>
      <c r="AO2" s="944"/>
      <c r="AP2" s="944"/>
      <c r="AQ2" s="945"/>
      <c r="AR2" s="944"/>
      <c r="AS2" s="944"/>
      <c r="AT2" s="944"/>
      <c r="AU2" s="944"/>
      <c r="AV2" s="944"/>
      <c r="AW2" s="946"/>
      <c r="AX2" s="946"/>
      <c r="AY2" s="944"/>
      <c r="AZ2" s="928"/>
      <c r="BA2" s="928"/>
      <c r="BB2" s="947"/>
      <c r="BC2" s="947"/>
      <c r="BD2" s="943"/>
      <c r="BE2" s="946"/>
      <c r="BF2" s="943"/>
      <c r="BG2" s="947"/>
      <c r="BH2" s="947"/>
      <c r="BI2" s="943"/>
      <c r="BJ2" s="943"/>
      <c r="BK2" s="928"/>
      <c r="BL2" s="943"/>
      <c r="BM2" s="928"/>
      <c r="BN2" s="948" t="s">
        <v>328</v>
      </c>
      <c r="BO2" s="949"/>
      <c r="BP2" s="950"/>
      <c r="BQ2" s="951"/>
      <c r="BR2" s="951"/>
      <c r="BS2" s="949"/>
      <c r="BT2" s="952"/>
      <c r="BU2" s="953"/>
      <c r="BV2" s="952"/>
      <c r="BW2" s="954"/>
      <c r="BX2" s="955"/>
      <c r="BY2" s="949"/>
      <c r="BZ2" s="928"/>
      <c r="CA2" s="902"/>
      <c r="CB2" s="956"/>
      <c r="CC2" s="956"/>
      <c r="CD2" s="957"/>
      <c r="CE2" s="958"/>
      <c r="CF2" s="956"/>
      <c r="CG2" s="956"/>
      <c r="CH2" s="956"/>
      <c r="CI2" s="956"/>
      <c r="CJ2" s="928"/>
      <c r="CK2" s="928"/>
      <c r="CL2" s="902"/>
      <c r="CM2" s="959"/>
      <c r="CN2" s="959"/>
      <c r="CO2" s="959"/>
      <c r="CP2" s="928"/>
      <c r="CQ2" s="959"/>
      <c r="CR2" s="958"/>
      <c r="CS2" s="960"/>
      <c r="CT2" s="961"/>
      <c r="CU2" s="959"/>
      <c r="CV2" s="961"/>
      <c r="CW2" s="959"/>
      <c r="CX2" s="962"/>
      <c r="CY2" s="962"/>
      <c r="CZ2" s="962"/>
      <c r="DA2" s="962"/>
      <c r="DB2" s="963"/>
      <c r="DC2" s="928"/>
      <c r="DD2" s="928"/>
      <c r="DE2" s="964"/>
      <c r="DF2" s="965"/>
      <c r="DG2" s="965"/>
      <c r="DH2" s="965"/>
      <c r="DI2" s="965"/>
      <c r="DJ2" s="965"/>
      <c r="DK2" s="958"/>
      <c r="DL2" s="965"/>
      <c r="DM2" s="965"/>
      <c r="DN2" s="965"/>
      <c r="DO2" s="965"/>
      <c r="DP2" s="965"/>
      <c r="DQ2" s="966"/>
      <c r="DR2" s="928"/>
      <c r="DS2" s="966"/>
      <c r="DT2" s="966"/>
      <c r="DU2" s="966"/>
      <c r="DV2" s="967"/>
      <c r="DW2" s="928"/>
      <c r="DX2" s="968"/>
      <c r="DY2" s="969"/>
      <c r="DZ2" s="928"/>
      <c r="EA2" s="970"/>
      <c r="EB2" s="971"/>
      <c r="EC2" s="958"/>
      <c r="ED2" s="972"/>
      <c r="EE2" s="971"/>
      <c r="EF2" s="972"/>
      <c r="EG2" s="973"/>
      <c r="EH2" s="972"/>
      <c r="EI2" s="971"/>
      <c r="EJ2" s="971"/>
      <c r="EK2" s="928"/>
      <c r="EL2" s="974"/>
      <c r="EM2" s="975"/>
      <c r="EN2" s="928"/>
      <c r="EO2" s="928"/>
      <c r="EP2" s="928"/>
      <c r="EQ2" s="928"/>
      <c r="ER2" s="928"/>
      <c r="ES2" s="976"/>
      <c r="ET2" s="977"/>
      <c r="EU2" s="928"/>
    </row>
    <row r="3" spans="1:154" ht="13.5" thickBot="1">
      <c r="A3" s="978" t="s">
        <v>278</v>
      </c>
      <c r="B3" s="935"/>
      <c r="C3" s="935"/>
      <c r="D3" s="936"/>
      <c r="E3" s="936"/>
      <c r="F3" s="928"/>
      <c r="G3" s="928"/>
      <c r="H3" s="928"/>
      <c r="I3" s="928"/>
      <c r="J3" s="928"/>
      <c r="K3" s="979" t="s">
        <v>290</v>
      </c>
      <c r="L3" s="902"/>
      <c r="M3" s="925"/>
      <c r="N3" s="925"/>
      <c r="O3" s="939"/>
      <c r="P3" s="902"/>
      <c r="Q3" s="926"/>
      <c r="R3" s="980"/>
      <c r="S3" s="980"/>
      <c r="T3" s="925"/>
      <c r="U3" s="925"/>
      <c r="V3" s="980"/>
      <c r="W3" s="928"/>
      <c r="X3" s="981" t="s">
        <v>323</v>
      </c>
      <c r="Y3" s="982"/>
      <c r="Z3" s="928"/>
      <c r="AA3" s="982"/>
      <c r="AB3" s="983"/>
      <c r="AC3" s="982"/>
      <c r="AD3" s="984"/>
      <c r="AE3" s="982"/>
      <c r="AF3" s="982"/>
      <c r="AG3" s="982"/>
      <c r="AH3" s="928"/>
      <c r="AI3" s="985" t="s">
        <v>325</v>
      </c>
      <c r="AJ3" s="986"/>
      <c r="AK3" s="986"/>
      <c r="AL3" s="986"/>
      <c r="AM3" s="986"/>
      <c r="AN3" s="986"/>
      <c r="AO3" s="986"/>
      <c r="AP3" s="986"/>
      <c r="AQ3" s="986"/>
      <c r="AR3" s="986"/>
      <c r="AS3" s="986"/>
      <c r="AT3" s="986"/>
      <c r="AU3" s="986"/>
      <c r="AV3" s="986"/>
      <c r="AW3" s="986"/>
      <c r="AX3" s="2296" t="s">
        <v>1036</v>
      </c>
      <c r="AY3" s="2296"/>
      <c r="AZ3" s="2296"/>
      <c r="BA3" s="928"/>
      <c r="BB3" s="987" t="s">
        <v>326</v>
      </c>
      <c r="BC3" s="947"/>
      <c r="BD3" s="943"/>
      <c r="BE3" s="946"/>
      <c r="BF3" s="943"/>
      <c r="BG3" s="947"/>
      <c r="BH3" s="947"/>
      <c r="BI3" s="943"/>
      <c r="BJ3" s="943"/>
      <c r="BK3" s="928"/>
      <c r="BL3" s="943"/>
      <c r="BM3" s="928"/>
      <c r="BN3" s="948"/>
      <c r="BO3" s="949"/>
      <c r="BP3" s="950"/>
      <c r="BQ3" s="951"/>
      <c r="BR3" s="951"/>
      <c r="BS3" s="949"/>
      <c r="BT3" s="952"/>
      <c r="BU3" s="953"/>
      <c r="BV3" s="952"/>
      <c r="BW3" s="954"/>
      <c r="BX3" s="955"/>
      <c r="BY3" s="949"/>
      <c r="BZ3" s="928"/>
      <c r="CA3" s="988" t="s">
        <v>329</v>
      </c>
      <c r="CB3" s="957"/>
      <c r="CC3" s="957"/>
      <c r="CD3" s="928"/>
      <c r="CE3" s="957"/>
      <c r="CF3" s="957"/>
      <c r="CG3" s="957"/>
      <c r="CH3" s="957"/>
      <c r="CI3" s="957"/>
      <c r="CJ3" s="957"/>
      <c r="CK3" s="928"/>
      <c r="CL3" s="989" t="s">
        <v>1144</v>
      </c>
      <c r="CM3" s="959"/>
      <c r="CN3" s="959"/>
      <c r="CO3" s="959"/>
      <c r="CP3" s="928"/>
      <c r="CQ3" s="959"/>
      <c r="CR3" s="958"/>
      <c r="CS3" s="960"/>
      <c r="CT3" s="961"/>
      <c r="CU3" s="959"/>
      <c r="CV3" s="961"/>
      <c r="CW3" s="959"/>
      <c r="CX3" s="962"/>
      <c r="CY3" s="962"/>
      <c r="CZ3" s="962"/>
      <c r="DA3" s="962"/>
      <c r="DB3" s="963"/>
      <c r="DC3" s="928"/>
      <c r="DD3" s="928"/>
      <c r="DE3" s="964" t="s">
        <v>331</v>
      </c>
      <c r="DF3" s="965"/>
      <c r="DG3" s="965"/>
      <c r="DH3" s="965"/>
      <c r="DI3" s="965"/>
      <c r="DJ3" s="966"/>
      <c r="DK3" s="958"/>
      <c r="DL3" s="965"/>
      <c r="DM3" s="965"/>
      <c r="DN3" s="965"/>
      <c r="DO3" s="966"/>
      <c r="DP3" s="965"/>
      <c r="DQ3" s="966"/>
      <c r="DR3" s="928"/>
      <c r="DS3" s="966"/>
      <c r="DT3" s="966"/>
      <c r="DU3" s="966"/>
      <c r="DV3" s="967"/>
      <c r="DW3" s="928"/>
      <c r="DX3" s="964" t="s">
        <v>332</v>
      </c>
      <c r="DY3" s="969"/>
      <c r="DZ3" s="928"/>
      <c r="EA3" s="970"/>
      <c r="EB3" s="971"/>
      <c r="EC3" s="958"/>
      <c r="ED3" s="972"/>
      <c r="EE3" s="971"/>
      <c r="EF3" s="972"/>
      <c r="EG3" s="973"/>
      <c r="EH3" s="972"/>
      <c r="EI3" s="971"/>
      <c r="EJ3" s="971"/>
      <c r="EK3" s="928"/>
      <c r="EL3" s="974"/>
      <c r="EM3" s="975"/>
      <c r="EN3" s="928"/>
      <c r="EO3" s="928"/>
      <c r="EP3" s="928"/>
      <c r="EQ3" s="928"/>
      <c r="ER3" s="928"/>
      <c r="ES3" s="990"/>
      <c r="ET3" s="991" t="s">
        <v>833</v>
      </c>
      <c r="EU3" s="928"/>
    </row>
    <row r="4" spans="1:154" ht="13.5" thickBot="1">
      <c r="A4" s="978" t="s">
        <v>279</v>
      </c>
      <c r="B4" s="992"/>
      <c r="C4" s="992"/>
      <c r="D4" s="993"/>
      <c r="E4" s="994"/>
      <c r="F4" s="994"/>
      <c r="G4" s="994"/>
      <c r="H4" s="994"/>
      <c r="I4" s="994"/>
      <c r="J4" s="928"/>
      <c r="K4" s="995" t="s">
        <v>291</v>
      </c>
      <c r="L4" s="902"/>
      <c r="M4" s="925"/>
      <c r="N4" s="925"/>
      <c r="O4" s="925"/>
      <c r="P4" s="902"/>
      <c r="Q4" s="926"/>
      <c r="R4" s="996" t="s">
        <v>793</v>
      </c>
      <c r="S4" s="996" t="s">
        <v>207</v>
      </c>
      <c r="T4" s="996" t="s">
        <v>350</v>
      </c>
      <c r="U4" s="996" t="s">
        <v>804</v>
      </c>
      <c r="V4" s="996" t="s">
        <v>805</v>
      </c>
      <c r="W4" s="928"/>
      <c r="X4" s="997" t="s">
        <v>324</v>
      </c>
      <c r="Y4" s="982"/>
      <c r="Z4" s="982"/>
      <c r="AA4" s="1623" t="s">
        <v>806</v>
      </c>
      <c r="AB4" s="1624" t="s">
        <v>807</v>
      </c>
      <c r="AC4" s="1625" t="s">
        <v>935</v>
      </c>
      <c r="AD4" s="1626" t="s">
        <v>903</v>
      </c>
      <c r="AE4" s="982"/>
      <c r="AF4" s="982"/>
      <c r="AG4" s="982"/>
      <c r="AH4" s="928"/>
      <c r="AI4" s="1002" t="s">
        <v>314</v>
      </c>
      <c r="AJ4" s="1003"/>
      <c r="AK4" s="1003"/>
      <c r="AL4" s="1004"/>
      <c r="AM4" s="1003"/>
      <c r="AN4" s="1627" t="s">
        <v>573</v>
      </c>
      <c r="AO4" s="1006"/>
      <c r="AP4" s="1007"/>
      <c r="AQ4" s="2277" t="s">
        <v>899</v>
      </c>
      <c r="AR4" s="2278"/>
      <c r="AS4" s="2279" t="s">
        <v>436</v>
      </c>
      <c r="AT4" s="2280"/>
      <c r="AU4" s="2281"/>
      <c r="AV4" s="2282" t="s">
        <v>439</v>
      </c>
      <c r="AW4" s="2283"/>
      <c r="AX4" s="2297" t="s">
        <v>438</v>
      </c>
      <c r="AY4" s="2298"/>
      <c r="AZ4" s="2299"/>
      <c r="BA4" s="928"/>
      <c r="BB4" s="1008" t="s">
        <v>945</v>
      </c>
      <c r="BC4" s="1009"/>
      <c r="BD4" s="983"/>
      <c r="BE4" s="1010"/>
      <c r="BF4" s="983"/>
      <c r="BG4" s="1009"/>
      <c r="BH4" s="1009"/>
      <c r="BI4" s="983"/>
      <c r="BJ4" s="983"/>
      <c r="BK4" s="983"/>
      <c r="BL4" s="983"/>
      <c r="BM4" s="928"/>
      <c r="BN4" s="1578"/>
      <c r="BO4" s="1628"/>
      <c r="BP4" s="1629"/>
      <c r="BQ4" s="1629"/>
      <c r="BR4" s="1629"/>
      <c r="BS4" s="1628"/>
      <c r="BT4" s="1630"/>
      <c r="BU4" s="1631"/>
      <c r="BV4" s="1630"/>
      <c r="BW4" s="1632"/>
      <c r="BX4" s="1633"/>
      <c r="BY4" s="1628"/>
      <c r="BZ4" s="1628"/>
      <c r="CA4" s="1629"/>
      <c r="CB4" s="957"/>
      <c r="CC4" s="2285"/>
      <c r="CD4" s="2285"/>
      <c r="CE4" s="2285"/>
      <c r="CF4" s="2285"/>
      <c r="CG4" s="2285"/>
      <c r="CH4" s="2285"/>
      <c r="CI4" s="2285"/>
      <c r="CJ4" s="2285"/>
      <c r="CK4" s="928"/>
      <c r="CL4" s="1014"/>
      <c r="CM4" s="962"/>
      <c r="CN4" s="1015"/>
      <c r="CO4" s="1016"/>
      <c r="CP4" s="928"/>
      <c r="CQ4" s="1016"/>
      <c r="CR4" s="1016"/>
      <c r="CS4" s="1017"/>
      <c r="CT4" s="1018"/>
      <c r="CU4" s="1016"/>
      <c r="CV4" s="1018"/>
      <c r="CW4" s="962"/>
      <c r="CX4" s="962"/>
      <c r="CY4" s="962"/>
      <c r="CZ4" s="962"/>
      <c r="DA4" s="962"/>
      <c r="DB4" s="963"/>
      <c r="DC4" s="962"/>
      <c r="DD4" s="928"/>
      <c r="DE4" s="964" t="s">
        <v>452</v>
      </c>
      <c r="DF4" s="966"/>
      <c r="DG4" s="966"/>
      <c r="DH4" s="966"/>
      <c r="DI4" s="966"/>
      <c r="DJ4" s="966"/>
      <c r="DK4" s="966"/>
      <c r="DL4" s="1634" t="s">
        <v>906</v>
      </c>
      <c r="DM4" s="1635">
        <f>DL106</f>
        <v>0</v>
      </c>
      <c r="DN4" s="966"/>
      <c r="DO4" s="966"/>
      <c r="DP4" s="966"/>
      <c r="DQ4" s="1634" t="s">
        <v>906</v>
      </c>
      <c r="DR4" s="1635">
        <f>DQ106</f>
        <v>0</v>
      </c>
      <c r="DS4" s="966"/>
      <c r="DT4" s="966"/>
      <c r="DU4" s="966"/>
      <c r="DV4" s="967"/>
      <c r="DW4" s="928"/>
      <c r="DX4" s="1021" t="s">
        <v>320</v>
      </c>
      <c r="DY4" s="1022"/>
      <c r="DZ4" s="975"/>
      <c r="EA4" s="975"/>
      <c r="EB4" s="975"/>
      <c r="EC4" s="975"/>
      <c r="ED4" s="975"/>
      <c r="EE4" s="975"/>
      <c r="EF4" s="975"/>
      <c r="EG4" s="975"/>
      <c r="EH4" s="975"/>
      <c r="EI4" s="1023" t="s">
        <v>793</v>
      </c>
      <c r="EJ4" s="975"/>
      <c r="EK4" s="975"/>
      <c r="EL4" s="1023" t="s">
        <v>207</v>
      </c>
      <c r="EM4" s="975"/>
      <c r="EN4" s="928"/>
      <c r="EO4" s="928"/>
      <c r="EP4" s="928"/>
      <c r="EQ4" s="928"/>
      <c r="ER4" s="928"/>
      <c r="ES4" s="928"/>
      <c r="ET4" s="991" t="s">
        <v>1344</v>
      </c>
      <c r="EU4" s="928"/>
    </row>
    <row r="5" spans="1:154" ht="108" customHeight="1" thickBot="1">
      <c r="A5" s="1024" t="s">
        <v>671</v>
      </c>
      <c r="B5" s="1025" t="s">
        <v>794</v>
      </c>
      <c r="C5" s="1026" t="s">
        <v>798</v>
      </c>
      <c r="D5" s="1027" t="s">
        <v>797</v>
      </c>
      <c r="E5" s="1636" t="s">
        <v>1279</v>
      </c>
      <c r="F5" s="1636" t="s">
        <v>564</v>
      </c>
      <c r="G5" s="1636" t="s">
        <v>565</v>
      </c>
      <c r="H5" s="1637" t="s">
        <v>260</v>
      </c>
      <c r="K5" s="1549" t="s">
        <v>658</v>
      </c>
      <c r="L5" s="1550" t="s">
        <v>655</v>
      </c>
      <c r="M5" s="870" t="s">
        <v>1287</v>
      </c>
      <c r="N5" s="870" t="s">
        <v>656</v>
      </c>
      <c r="O5" s="871" t="s">
        <v>657</v>
      </c>
      <c r="P5" s="872" t="s">
        <v>531</v>
      </c>
      <c r="Q5" s="873" t="s">
        <v>914</v>
      </c>
      <c r="R5" s="874" t="s">
        <v>892</v>
      </c>
      <c r="S5" s="875" t="s">
        <v>661</v>
      </c>
      <c r="T5" s="876" t="s">
        <v>662</v>
      </c>
      <c r="U5" s="876" t="s">
        <v>663</v>
      </c>
      <c r="V5" s="877" t="s">
        <v>891</v>
      </c>
      <c r="X5" s="1551" t="s">
        <v>658</v>
      </c>
      <c r="Y5" s="1552" t="s">
        <v>655</v>
      </c>
      <c r="Z5" s="1553" t="s">
        <v>893</v>
      </c>
      <c r="AA5" s="1554" t="s">
        <v>562</v>
      </c>
      <c r="AB5" s="1555" t="s">
        <v>572</v>
      </c>
      <c r="AC5" s="1556" t="s">
        <v>1291</v>
      </c>
      <c r="AD5" s="1557" t="s">
        <v>563</v>
      </c>
      <c r="AE5" s="1558" t="s">
        <v>1292</v>
      </c>
      <c r="AF5" s="1559" t="s">
        <v>680</v>
      </c>
      <c r="AG5" s="1560" t="s">
        <v>681</v>
      </c>
      <c r="AI5" s="1638" t="s">
        <v>658</v>
      </c>
      <c r="AJ5" s="1639" t="s">
        <v>655</v>
      </c>
      <c r="AK5" s="1045" t="s">
        <v>895</v>
      </c>
      <c r="AL5" s="1837" t="s">
        <v>1292</v>
      </c>
      <c r="AM5" s="1046" t="s">
        <v>896</v>
      </c>
      <c r="AN5" s="1043" t="s">
        <v>199</v>
      </c>
      <c r="AO5" s="1045" t="s">
        <v>198</v>
      </c>
      <c r="AP5" s="1047" t="s">
        <v>197</v>
      </c>
      <c r="AQ5" s="1048" t="s">
        <v>898</v>
      </c>
      <c r="AR5" s="1046" t="s">
        <v>200</v>
      </c>
      <c r="AS5" s="1043" t="s">
        <v>435</v>
      </c>
      <c r="AT5" s="1044" t="s">
        <v>603</v>
      </c>
      <c r="AU5" s="1046" t="s">
        <v>790</v>
      </c>
      <c r="AV5" s="1049" t="s">
        <v>1227</v>
      </c>
      <c r="AW5" s="1050" t="s">
        <v>791</v>
      </c>
      <c r="BB5" s="1647" t="s">
        <v>658</v>
      </c>
      <c r="BC5" s="1648" t="s">
        <v>655</v>
      </c>
      <c r="BD5" s="1056" t="s">
        <v>893</v>
      </c>
      <c r="BE5" s="1057" t="s">
        <v>442</v>
      </c>
      <c r="BF5" s="1058" t="s">
        <v>605</v>
      </c>
      <c r="BG5" s="1054" t="s">
        <v>681</v>
      </c>
      <c r="BH5" s="1059"/>
      <c r="BI5" s="1846" t="s">
        <v>1292</v>
      </c>
      <c r="BJ5" s="1058" t="s">
        <v>606</v>
      </c>
      <c r="BK5" s="1057" t="s">
        <v>1297</v>
      </c>
      <c r="BL5" s="1058" t="s">
        <v>443</v>
      </c>
      <c r="BN5" s="1061" t="s">
        <v>616</v>
      </c>
      <c r="BO5" s="1061" t="s">
        <v>655</v>
      </c>
      <c r="BP5" s="1653">
        <v>2013</v>
      </c>
      <c r="BQ5" s="1654">
        <v>2014</v>
      </c>
      <c r="BR5" s="1655">
        <v>2015</v>
      </c>
      <c r="BT5" s="1065" t="s">
        <v>445</v>
      </c>
      <c r="BU5" s="1066" t="s">
        <v>446</v>
      </c>
      <c r="BW5" s="1067" t="s">
        <v>1298</v>
      </c>
      <c r="BX5" s="1068" t="s">
        <v>447</v>
      </c>
      <c r="BY5" s="1068" t="s">
        <v>313</v>
      </c>
      <c r="BZ5" s="1656"/>
      <c r="CA5" s="1657" t="s">
        <v>616</v>
      </c>
      <c r="CB5" s="1657" t="s">
        <v>786</v>
      </c>
      <c r="CC5" s="1859" t="s">
        <v>1307</v>
      </c>
      <c r="CD5" s="1859" t="s">
        <v>1308</v>
      </c>
      <c r="CE5" s="1859" t="s">
        <v>1309</v>
      </c>
      <c r="CF5" s="1657" t="s">
        <v>787</v>
      </c>
      <c r="CG5" s="1659" t="s">
        <v>789</v>
      </c>
      <c r="CH5" s="1660"/>
      <c r="CI5" s="1657" t="s">
        <v>1310</v>
      </c>
      <c r="CJ5" s="1657" t="s">
        <v>788</v>
      </c>
      <c r="CL5" s="1586" t="s">
        <v>658</v>
      </c>
      <c r="CM5" s="1587" t="s">
        <v>655</v>
      </c>
      <c r="CN5" s="1588" t="s">
        <v>617</v>
      </c>
      <c r="CO5" s="1589"/>
      <c r="CP5" s="1861" t="s">
        <v>1292</v>
      </c>
      <c r="CQ5" s="1862" t="s">
        <v>1311</v>
      </c>
      <c r="CR5" s="1862" t="s">
        <v>448</v>
      </c>
      <c r="CS5" s="1863" t="s">
        <v>654</v>
      </c>
      <c r="CT5" s="1864" t="s">
        <v>449</v>
      </c>
      <c r="CU5" s="1865"/>
      <c r="CV5" s="1866" t="s">
        <v>1312</v>
      </c>
      <c r="CW5" s="1863" t="s">
        <v>1313</v>
      </c>
      <c r="CX5" s="1867" t="s">
        <v>618</v>
      </c>
      <c r="CY5" s="1868"/>
      <c r="CZ5" s="1869" t="s">
        <v>619</v>
      </c>
      <c r="DA5" s="1870" t="s">
        <v>208</v>
      </c>
      <c r="DB5" s="1871"/>
      <c r="DC5" s="1872" t="s">
        <v>209</v>
      </c>
      <c r="DX5" s="1597" t="s">
        <v>671</v>
      </c>
      <c r="DY5" s="1598" t="s">
        <v>5</v>
      </c>
      <c r="DZ5" s="1599" t="s">
        <v>6</v>
      </c>
      <c r="EA5" s="1600" t="s">
        <v>7</v>
      </c>
      <c r="EB5" s="1920" t="s">
        <v>1292</v>
      </c>
      <c r="EC5" s="1601" t="s">
        <v>277</v>
      </c>
      <c r="ED5" s="1601" t="s">
        <v>193</v>
      </c>
      <c r="EE5" s="1602" t="s">
        <v>627</v>
      </c>
      <c r="EF5" s="1603"/>
      <c r="EG5" s="1604" t="s">
        <v>194</v>
      </c>
      <c r="EH5" s="1605"/>
      <c r="EI5" s="1606" t="s">
        <v>628</v>
      </c>
      <c r="EJ5" s="1607"/>
      <c r="EK5" s="1608" t="s">
        <v>196</v>
      </c>
      <c r="EL5" s="1609" t="s">
        <v>629</v>
      </c>
      <c r="EM5" s="1610" t="s">
        <v>195</v>
      </c>
      <c r="EN5" s="1611" t="s">
        <v>819</v>
      </c>
      <c r="EO5" s="1612" t="s">
        <v>820</v>
      </c>
      <c r="ES5" s="1112" t="s">
        <v>658</v>
      </c>
      <c r="ET5" s="1113" t="s">
        <v>7</v>
      </c>
      <c r="EU5" s="1114" t="s">
        <v>832</v>
      </c>
    </row>
    <row r="6" spans="1:154" ht="12.75" customHeight="1">
      <c r="A6" s="1115" t="s">
        <v>354</v>
      </c>
      <c r="B6" s="1116" t="s">
        <v>355</v>
      </c>
      <c r="C6" s="1117">
        <v>22708</v>
      </c>
      <c r="D6" s="1118">
        <v>24533</v>
      </c>
      <c r="E6" s="1119"/>
      <c r="F6" s="1119">
        <v>24533</v>
      </c>
      <c r="G6" s="1119"/>
      <c r="H6" s="1120">
        <v>24533</v>
      </c>
      <c r="K6" s="905" t="s">
        <v>354</v>
      </c>
      <c r="L6" s="906" t="s">
        <v>355</v>
      </c>
      <c r="M6" s="878">
        <v>10285957181</v>
      </c>
      <c r="N6" s="879">
        <v>166800718</v>
      </c>
      <c r="O6" s="880">
        <v>10119156463</v>
      </c>
      <c r="P6" s="881">
        <v>2009</v>
      </c>
      <c r="Q6" s="882">
        <v>1.0783</v>
      </c>
      <c r="R6" s="883">
        <v>9384360997</v>
      </c>
      <c r="S6" s="884">
        <v>166800718</v>
      </c>
      <c r="T6" s="885">
        <v>313823360</v>
      </c>
      <c r="U6" s="885">
        <v>2319209511</v>
      </c>
      <c r="V6" s="883">
        <v>12184194586</v>
      </c>
      <c r="X6" s="1561" t="s">
        <v>354</v>
      </c>
      <c r="Y6" s="1562" t="s">
        <v>355</v>
      </c>
      <c r="Z6" s="1799">
        <v>12184194586</v>
      </c>
      <c r="AA6" s="1800">
        <v>81512261.780340001</v>
      </c>
      <c r="AB6" s="1801">
        <v>24289970</v>
      </c>
      <c r="AC6" s="1802">
        <v>803016</v>
      </c>
      <c r="AD6" s="1803">
        <v>106605247.78034</v>
      </c>
      <c r="AE6" s="1804">
        <v>24533</v>
      </c>
      <c r="AF6" s="1805">
        <v>4345</v>
      </c>
      <c r="AG6" s="1806">
        <v>0.77829999999999999</v>
      </c>
      <c r="AI6" s="1561" t="s">
        <v>354</v>
      </c>
      <c r="AJ6" s="933" t="s">
        <v>355</v>
      </c>
      <c r="AK6" s="1132">
        <v>106605247.78034</v>
      </c>
      <c r="AL6" s="1133">
        <v>24533</v>
      </c>
      <c r="AM6" s="1838">
        <v>4345</v>
      </c>
      <c r="AN6" s="1137">
        <v>0.77829999999999999</v>
      </c>
      <c r="AO6" s="1135">
        <v>1.3398000000000001</v>
      </c>
      <c r="AP6" s="1136">
        <v>0.88170000000000004</v>
      </c>
      <c r="AQ6" s="1137">
        <v>0.88619999999999999</v>
      </c>
      <c r="AR6" s="1138">
        <v>0.88619999999999999</v>
      </c>
      <c r="AS6" s="1139">
        <v>1551.39</v>
      </c>
      <c r="AT6" s="1140">
        <v>199.2199999999998</v>
      </c>
      <c r="AU6" s="1141">
        <v>4887464</v>
      </c>
      <c r="AV6" s="1142">
        <v>0.87</v>
      </c>
      <c r="AW6" s="1143">
        <v>4252094</v>
      </c>
      <c r="BB6" s="1561" t="s">
        <v>354</v>
      </c>
      <c r="BC6" s="1562" t="s">
        <v>682</v>
      </c>
      <c r="BD6" s="1149">
        <v>12184194586</v>
      </c>
      <c r="BE6" s="1150">
        <v>429.98899999999998</v>
      </c>
      <c r="BF6" s="1151">
        <v>28336061</v>
      </c>
      <c r="BG6" s="1152">
        <v>1.3398000000000001</v>
      </c>
      <c r="BH6" s="1153"/>
      <c r="BI6" s="1154">
        <v>24533</v>
      </c>
      <c r="BJ6" s="1155">
        <v>57.05</v>
      </c>
      <c r="BK6" s="1154">
        <v>155819</v>
      </c>
      <c r="BL6" s="1151">
        <v>362</v>
      </c>
      <c r="BN6" s="933" t="s">
        <v>354</v>
      </c>
      <c r="BO6" s="1579" t="s">
        <v>355</v>
      </c>
      <c r="BP6" s="1848">
        <v>1.0764</v>
      </c>
      <c r="BQ6" s="1848">
        <v>1.0725763888888888</v>
      </c>
      <c r="BR6" s="1848">
        <v>1.0827307692307693</v>
      </c>
      <c r="BS6" s="1849"/>
      <c r="BT6" s="1850">
        <v>2009</v>
      </c>
      <c r="BU6" s="1162">
        <v>1.0783</v>
      </c>
      <c r="BV6" s="1163"/>
      <c r="BW6" s="1851">
        <v>0.57999999999999996</v>
      </c>
      <c r="BX6" s="1852">
        <v>0.625</v>
      </c>
      <c r="BY6" s="1166">
        <v>0.93420000000000003</v>
      </c>
      <c r="BZ6" s="1656"/>
      <c r="CA6" s="1561" t="s">
        <v>354</v>
      </c>
      <c r="CB6" s="933" t="s">
        <v>682</v>
      </c>
      <c r="CC6" s="1154">
        <v>33772</v>
      </c>
      <c r="CD6" s="1154">
        <v>33609</v>
      </c>
      <c r="CE6" s="1154">
        <v>34689</v>
      </c>
      <c r="CF6" s="1169">
        <v>34023.333333333336</v>
      </c>
      <c r="CG6" s="1170">
        <v>0.88170000000000004</v>
      </c>
      <c r="CH6" s="1171"/>
      <c r="CI6" s="1169">
        <v>-665.66666666666424</v>
      </c>
      <c r="CJ6" s="1170">
        <v>-1.9199999999999998E-2</v>
      </c>
      <c r="CL6" s="1575" t="s">
        <v>354</v>
      </c>
      <c r="CM6" s="933" t="s">
        <v>682</v>
      </c>
      <c r="CN6" s="1873">
        <v>0.88619999999999999</v>
      </c>
      <c r="CO6" s="1874"/>
      <c r="CP6" s="1875">
        <v>24533</v>
      </c>
      <c r="CQ6" s="1876">
        <v>33117749</v>
      </c>
      <c r="CR6" s="1876">
        <v>0</v>
      </c>
      <c r="CS6" s="1877">
        <v>33117749</v>
      </c>
      <c r="CT6" s="1878">
        <v>1349.93</v>
      </c>
      <c r="CU6" s="1879"/>
      <c r="CV6" s="1880">
        <v>1551.39</v>
      </c>
      <c r="CW6" s="1881">
        <v>199.2199999999998</v>
      </c>
      <c r="CX6" s="1882">
        <v>0.87</v>
      </c>
      <c r="CY6" s="1883"/>
      <c r="CZ6" s="1884">
        <v>0.625</v>
      </c>
      <c r="DA6" s="1885" t="s">
        <v>4</v>
      </c>
      <c r="DB6" s="1886"/>
      <c r="DC6" s="1887">
        <v>0.87</v>
      </c>
      <c r="DX6" s="1921" t="s">
        <v>354</v>
      </c>
      <c r="DY6" s="1922" t="s">
        <v>354</v>
      </c>
      <c r="DZ6" s="1921" t="s">
        <v>901</v>
      </c>
      <c r="EA6" s="1923" t="s">
        <v>355</v>
      </c>
      <c r="EB6" s="1924">
        <v>22708</v>
      </c>
      <c r="EC6" s="1605"/>
      <c r="ED6" s="1925">
        <v>22708</v>
      </c>
      <c r="EE6" s="1925"/>
      <c r="EF6" s="1605"/>
      <c r="EG6" s="1926">
        <v>0.92561040231524883</v>
      </c>
      <c r="EH6" s="1605"/>
      <c r="EI6" s="1927">
        <v>4252094</v>
      </c>
      <c r="EJ6" s="1925"/>
      <c r="EK6" s="1925">
        <v>3935782</v>
      </c>
      <c r="EL6" s="1925">
        <v>4252094</v>
      </c>
      <c r="EM6" s="1928">
        <v>0</v>
      </c>
      <c r="EN6" s="1928"/>
      <c r="EO6" s="1929"/>
      <c r="ES6" s="1613" t="s">
        <v>354</v>
      </c>
      <c r="ET6" s="1614" t="s">
        <v>355</v>
      </c>
      <c r="EU6" s="1615">
        <v>3935782</v>
      </c>
      <c r="EX6" s="1563"/>
    </row>
    <row r="7" spans="1:154" ht="12.75" customHeight="1">
      <c r="A7" s="1220" t="s">
        <v>356</v>
      </c>
      <c r="B7" s="1221" t="s">
        <v>357</v>
      </c>
      <c r="C7" s="1117">
        <v>4932</v>
      </c>
      <c r="D7" s="1118">
        <v>4932</v>
      </c>
      <c r="E7" s="1222"/>
      <c r="F7" s="1222">
        <v>4932</v>
      </c>
      <c r="G7" s="1222"/>
      <c r="H7" s="1223">
        <v>4932</v>
      </c>
      <c r="K7" s="907" t="s">
        <v>356</v>
      </c>
      <c r="L7" s="908" t="s">
        <v>357</v>
      </c>
      <c r="M7" s="886">
        <v>2069176239</v>
      </c>
      <c r="N7" s="887">
        <v>149689718</v>
      </c>
      <c r="O7" s="888">
        <v>1919486521</v>
      </c>
      <c r="P7" s="889">
        <v>2015</v>
      </c>
      <c r="Q7" s="882">
        <v>0.97819871006708514</v>
      </c>
      <c r="R7" s="891">
        <v>1962266461</v>
      </c>
      <c r="S7" s="892">
        <v>149689718</v>
      </c>
      <c r="T7" s="893">
        <v>79617615</v>
      </c>
      <c r="U7" s="893">
        <v>403242697</v>
      </c>
      <c r="V7" s="891">
        <v>2594816491</v>
      </c>
      <c r="X7" s="1561" t="s">
        <v>356</v>
      </c>
      <c r="Y7" s="1562" t="s">
        <v>357</v>
      </c>
      <c r="Z7" s="1807">
        <v>2594816491</v>
      </c>
      <c r="AA7" s="1247">
        <v>17359322.324790001</v>
      </c>
      <c r="AB7" s="1802">
        <v>5459931</v>
      </c>
      <c r="AC7" s="1802">
        <v>75307</v>
      </c>
      <c r="AD7" s="1808">
        <v>22894560.324790001</v>
      </c>
      <c r="AE7" s="1809">
        <v>4932</v>
      </c>
      <c r="AF7" s="1810">
        <v>4642</v>
      </c>
      <c r="AG7" s="1811">
        <v>0.83150000000000002</v>
      </c>
      <c r="AI7" s="1561" t="s">
        <v>356</v>
      </c>
      <c r="AJ7" s="933" t="s">
        <v>357</v>
      </c>
      <c r="AK7" s="1132">
        <v>22894560.324790001</v>
      </c>
      <c r="AL7" s="1133">
        <v>4932</v>
      </c>
      <c r="AM7" s="1242">
        <v>4642</v>
      </c>
      <c r="AN7" s="1236">
        <v>0.83150000000000002</v>
      </c>
      <c r="AO7" s="1234">
        <v>0.47149999999999997</v>
      </c>
      <c r="AP7" s="1235">
        <v>0.78959999999999997</v>
      </c>
      <c r="AQ7" s="1236">
        <v>0.77460000000000007</v>
      </c>
      <c r="AR7" s="1237">
        <v>0.77460000000000007</v>
      </c>
      <c r="AS7" s="1238">
        <v>1356.02</v>
      </c>
      <c r="AT7" s="1239">
        <v>394.58999999999992</v>
      </c>
      <c r="AU7" s="1240">
        <v>1946118</v>
      </c>
      <c r="AV7" s="1241">
        <v>1</v>
      </c>
      <c r="AW7" s="1242">
        <v>1946118</v>
      </c>
      <c r="BB7" s="1561" t="s">
        <v>356</v>
      </c>
      <c r="BC7" s="1562" t="s">
        <v>683</v>
      </c>
      <c r="BD7" s="1149">
        <v>2594816491</v>
      </c>
      <c r="BE7" s="1150">
        <v>260.185</v>
      </c>
      <c r="BF7" s="1245">
        <v>9972967</v>
      </c>
      <c r="BG7" s="1246">
        <v>0.47149999999999997</v>
      </c>
      <c r="BH7" s="1153"/>
      <c r="BI7" s="1154">
        <v>4932</v>
      </c>
      <c r="BJ7" s="1247">
        <v>18.96</v>
      </c>
      <c r="BK7" s="1154">
        <v>37990</v>
      </c>
      <c r="BL7" s="1248">
        <v>146</v>
      </c>
      <c r="BN7" s="933" t="s">
        <v>356</v>
      </c>
      <c r="BO7" s="1579" t="s">
        <v>357</v>
      </c>
      <c r="BP7" s="1848">
        <v>1.0234999999999999</v>
      </c>
      <c r="BQ7" s="1848">
        <v>1.0004212248003044</v>
      </c>
      <c r="BR7" s="1853">
        <v>0.97819871006708514</v>
      </c>
      <c r="BS7" s="1849"/>
      <c r="BT7" s="1850">
        <v>2015</v>
      </c>
      <c r="BU7" s="1162">
        <v>0.97819871006708514</v>
      </c>
      <c r="BV7" s="1163"/>
      <c r="BW7" s="1851">
        <v>0.79</v>
      </c>
      <c r="BX7" s="1852">
        <v>0.77300000000000002</v>
      </c>
      <c r="BY7" s="1166">
        <v>1.1555</v>
      </c>
      <c r="BZ7" s="1656"/>
      <c r="CA7" s="1561" t="s">
        <v>356</v>
      </c>
      <c r="CB7" s="933" t="s">
        <v>683</v>
      </c>
      <c r="CC7" s="1154">
        <v>29476</v>
      </c>
      <c r="CD7" s="1154">
        <v>30060</v>
      </c>
      <c r="CE7" s="1154">
        <v>31863</v>
      </c>
      <c r="CF7" s="1252">
        <v>30466.333333333332</v>
      </c>
      <c r="CG7" s="1253">
        <v>0.78959999999999997</v>
      </c>
      <c r="CH7" s="1171"/>
      <c r="CI7" s="1254">
        <v>-1396.6666666666679</v>
      </c>
      <c r="CJ7" s="1253">
        <v>-4.3799999999999999E-2</v>
      </c>
      <c r="CL7" s="1575" t="s">
        <v>356</v>
      </c>
      <c r="CM7" s="933" t="s">
        <v>683</v>
      </c>
      <c r="CN7" s="1873">
        <v>0.77460000000000007</v>
      </c>
      <c r="CO7" s="1874"/>
      <c r="CP7" s="1875">
        <v>4932</v>
      </c>
      <c r="CQ7" s="1888">
        <v>5250000</v>
      </c>
      <c r="CR7" s="1889">
        <v>0</v>
      </c>
      <c r="CS7" s="1890">
        <v>5250000</v>
      </c>
      <c r="CT7" s="1891">
        <v>1064.48</v>
      </c>
      <c r="CU7" s="1892"/>
      <c r="CV7" s="1893">
        <v>1356.02</v>
      </c>
      <c r="CW7" s="1894">
        <v>394.58999999999992</v>
      </c>
      <c r="CX7" s="1882">
        <v>0.78500000000000003</v>
      </c>
      <c r="CY7" s="1883"/>
      <c r="CZ7" s="1884">
        <v>0.77300000000000002</v>
      </c>
      <c r="DA7" s="1895">
        <v>1</v>
      </c>
      <c r="DB7" s="1886"/>
      <c r="DC7" s="1882">
        <v>1</v>
      </c>
      <c r="DX7" s="1921" t="s">
        <v>354</v>
      </c>
      <c r="DY7" s="1922" t="s">
        <v>9</v>
      </c>
      <c r="DZ7" s="1921" t="s">
        <v>8</v>
      </c>
      <c r="EA7" s="1923" t="s">
        <v>10</v>
      </c>
      <c r="EB7" s="1924">
        <v>835</v>
      </c>
      <c r="EC7" s="1605"/>
      <c r="ED7" s="1925">
        <v>835</v>
      </c>
      <c r="EE7" s="1925"/>
      <c r="EF7" s="1605"/>
      <c r="EG7" s="1926">
        <v>3.4035788529735461E-2</v>
      </c>
      <c r="EH7" s="1605"/>
      <c r="EI7" s="1927">
        <v>0</v>
      </c>
      <c r="EJ7" s="1925"/>
      <c r="EK7" s="1925">
        <v>144723</v>
      </c>
      <c r="EL7" s="974"/>
      <c r="EM7" s="1928"/>
      <c r="EN7" s="1928"/>
      <c r="EO7" s="1929"/>
      <c r="ES7" s="1616" t="s">
        <v>356</v>
      </c>
      <c r="ET7" s="1617" t="s">
        <v>357</v>
      </c>
      <c r="EU7" s="1618">
        <v>1946118</v>
      </c>
    </row>
    <row r="8" spans="1:154" ht="12.75" customHeight="1">
      <c r="A8" s="1220" t="s">
        <v>358</v>
      </c>
      <c r="B8" s="1221" t="s">
        <v>359</v>
      </c>
      <c r="C8" s="1117">
        <v>1359</v>
      </c>
      <c r="D8" s="1118">
        <v>1359</v>
      </c>
      <c r="E8" s="1222"/>
      <c r="F8" s="1222">
        <v>1359</v>
      </c>
      <c r="G8" s="1222"/>
      <c r="H8" s="1223">
        <v>1359</v>
      </c>
      <c r="K8" s="907" t="s">
        <v>358</v>
      </c>
      <c r="L8" s="908" t="s">
        <v>359</v>
      </c>
      <c r="M8" s="886">
        <v>1472881167</v>
      </c>
      <c r="N8" s="887">
        <v>79776895</v>
      </c>
      <c r="O8" s="888">
        <v>1393104272</v>
      </c>
      <c r="P8" s="889">
        <v>2015</v>
      </c>
      <c r="Q8" s="882">
        <v>0.99153225806451617</v>
      </c>
      <c r="R8" s="891">
        <v>1405001462</v>
      </c>
      <c r="S8" s="892">
        <v>79776895</v>
      </c>
      <c r="T8" s="893">
        <v>39757840</v>
      </c>
      <c r="U8" s="893">
        <v>174238084</v>
      </c>
      <c r="V8" s="891">
        <v>1698774281</v>
      </c>
      <c r="X8" s="1561" t="s">
        <v>358</v>
      </c>
      <c r="Y8" s="1562" t="s">
        <v>359</v>
      </c>
      <c r="Z8" s="1807">
        <v>1698774281</v>
      </c>
      <c r="AA8" s="1247">
        <v>11364799.939890001</v>
      </c>
      <c r="AB8" s="1802">
        <v>1633429</v>
      </c>
      <c r="AC8" s="1802">
        <v>36992</v>
      </c>
      <c r="AD8" s="1808">
        <v>13035220.939890001</v>
      </c>
      <c r="AE8" s="1809">
        <v>1359</v>
      </c>
      <c r="AF8" s="1810">
        <v>9592</v>
      </c>
      <c r="AG8" s="1811">
        <v>1.7181</v>
      </c>
      <c r="AI8" s="1561" t="s">
        <v>358</v>
      </c>
      <c r="AJ8" s="933" t="s">
        <v>359</v>
      </c>
      <c r="AK8" s="1132">
        <v>13035220.939890001</v>
      </c>
      <c r="AL8" s="1133">
        <v>1359</v>
      </c>
      <c r="AM8" s="1242">
        <v>9592</v>
      </c>
      <c r="AN8" s="1236">
        <v>1.7181</v>
      </c>
      <c r="AO8" s="1234">
        <v>0.34229999999999999</v>
      </c>
      <c r="AP8" s="1235">
        <v>0.78890000000000005</v>
      </c>
      <c r="AQ8" s="1236">
        <v>1.1159000000000001</v>
      </c>
      <c r="AR8" s="1237" t="s">
        <v>4</v>
      </c>
      <c r="AS8" s="1272" t="s">
        <v>4</v>
      </c>
      <c r="AT8" s="1261" t="s">
        <v>4</v>
      </c>
      <c r="AU8" s="1240">
        <v>0</v>
      </c>
      <c r="AV8" s="1241" t="s">
        <v>4</v>
      </c>
      <c r="AW8" s="1242">
        <v>0</v>
      </c>
      <c r="BB8" s="1561" t="s">
        <v>358</v>
      </c>
      <c r="BC8" s="1562" t="s">
        <v>684</v>
      </c>
      <c r="BD8" s="1149">
        <v>1698774281</v>
      </c>
      <c r="BE8" s="1150">
        <v>234.65</v>
      </c>
      <c r="BF8" s="1245">
        <v>7239609</v>
      </c>
      <c r="BG8" s="1246">
        <v>0.34229999999999999</v>
      </c>
      <c r="BH8" s="1153"/>
      <c r="BI8" s="1154">
        <v>1359</v>
      </c>
      <c r="BJ8" s="1247">
        <v>5.79</v>
      </c>
      <c r="BK8" s="1154">
        <v>11149</v>
      </c>
      <c r="BL8" s="1248">
        <v>48</v>
      </c>
      <c r="BN8" s="933" t="s">
        <v>358</v>
      </c>
      <c r="BO8" s="1579" t="s">
        <v>359</v>
      </c>
      <c r="BP8" s="1848">
        <v>1.2</v>
      </c>
      <c r="BQ8" s="1848">
        <v>1.1347661691542288</v>
      </c>
      <c r="BR8" s="1853">
        <v>0.99153225806451617</v>
      </c>
      <c r="BS8" s="1849"/>
      <c r="BT8" s="1850">
        <v>2015</v>
      </c>
      <c r="BU8" s="1162">
        <v>0.99153225806451617</v>
      </c>
      <c r="BV8" s="1163"/>
      <c r="BW8" s="1851">
        <v>0.51249999999999996</v>
      </c>
      <c r="BX8" s="1852">
        <v>0.50800000000000001</v>
      </c>
      <c r="BY8" s="1166">
        <v>0.75929999999999997</v>
      </c>
      <c r="BZ8" s="1656"/>
      <c r="CA8" s="1561" t="s">
        <v>358</v>
      </c>
      <c r="CB8" s="933" t="s">
        <v>684</v>
      </c>
      <c r="CC8" s="1154">
        <v>29649</v>
      </c>
      <c r="CD8" s="1154">
        <v>30161</v>
      </c>
      <c r="CE8" s="1154">
        <v>31518</v>
      </c>
      <c r="CF8" s="1252">
        <v>30442.666666666668</v>
      </c>
      <c r="CG8" s="1253">
        <v>0.78890000000000005</v>
      </c>
      <c r="CH8" s="1171"/>
      <c r="CI8" s="1254">
        <v>-1075.3333333333321</v>
      </c>
      <c r="CJ8" s="1253">
        <v>-3.4099999999999998E-2</v>
      </c>
      <c r="CL8" s="1575" t="s">
        <v>358</v>
      </c>
      <c r="CM8" s="933" t="s">
        <v>684</v>
      </c>
      <c r="CN8" s="1873" t="s">
        <v>4</v>
      </c>
      <c r="CO8" s="1874"/>
      <c r="CP8" s="1875">
        <v>1359</v>
      </c>
      <c r="CQ8" s="1888">
        <v>2518117</v>
      </c>
      <c r="CR8" s="1888">
        <v>0</v>
      </c>
      <c r="CS8" s="1890">
        <v>2518117</v>
      </c>
      <c r="CT8" s="1891">
        <v>1852.92</v>
      </c>
      <c r="CU8" s="1892"/>
      <c r="CV8" s="1893" t="s">
        <v>4</v>
      </c>
      <c r="CW8" s="1894" t="s">
        <v>4</v>
      </c>
      <c r="CX8" s="1882" t="s">
        <v>4</v>
      </c>
      <c r="CY8" s="1883"/>
      <c r="CZ8" s="1884">
        <v>0.50800000000000001</v>
      </c>
      <c r="DA8" s="1895" t="s">
        <v>4</v>
      </c>
      <c r="DB8" s="1886"/>
      <c r="DC8" s="1882" t="s">
        <v>4</v>
      </c>
      <c r="DX8" s="1921" t="s">
        <v>354</v>
      </c>
      <c r="DY8" s="1922" t="s">
        <v>11</v>
      </c>
      <c r="DZ8" s="1921" t="s">
        <v>8</v>
      </c>
      <c r="EA8" s="1923" t="s">
        <v>12</v>
      </c>
      <c r="EB8" s="1924">
        <v>655</v>
      </c>
      <c r="EC8" s="1605"/>
      <c r="ED8" s="1925">
        <v>655</v>
      </c>
      <c r="EE8" s="1925"/>
      <c r="EF8" s="1605"/>
      <c r="EG8" s="1926">
        <v>2.6698732319732604E-2</v>
      </c>
      <c r="EH8" s="1605"/>
      <c r="EI8" s="1927">
        <v>0</v>
      </c>
      <c r="EJ8" s="1925"/>
      <c r="EK8" s="1925">
        <v>113526</v>
      </c>
      <c r="EL8" s="974"/>
      <c r="EM8" s="1928"/>
      <c r="EN8" s="1928"/>
      <c r="EO8" s="1929"/>
      <c r="ES8" s="1616" t="s">
        <v>358</v>
      </c>
      <c r="ET8" s="1617" t="s">
        <v>359</v>
      </c>
      <c r="EU8" s="1618">
        <v>0</v>
      </c>
    </row>
    <row r="9" spans="1:154" ht="15">
      <c r="A9" s="1220" t="s">
        <v>360</v>
      </c>
      <c r="B9" s="1221" t="s">
        <v>361</v>
      </c>
      <c r="C9" s="1117">
        <v>3339</v>
      </c>
      <c r="D9" s="1118">
        <v>3339</v>
      </c>
      <c r="E9" s="1222"/>
      <c r="F9" s="1222">
        <v>3339</v>
      </c>
      <c r="G9" s="1222"/>
      <c r="H9" s="1223">
        <v>3339</v>
      </c>
      <c r="K9" s="907" t="s">
        <v>360</v>
      </c>
      <c r="L9" s="908" t="s">
        <v>361</v>
      </c>
      <c r="M9" s="886">
        <v>1195922057</v>
      </c>
      <c r="N9" s="887">
        <v>238543900</v>
      </c>
      <c r="O9" s="888">
        <v>957378157</v>
      </c>
      <c r="P9" s="889">
        <v>2010</v>
      </c>
      <c r="Q9" s="882">
        <v>1.0871</v>
      </c>
      <c r="R9" s="891">
        <v>880671656</v>
      </c>
      <c r="S9" s="892">
        <v>238543900</v>
      </c>
      <c r="T9" s="893">
        <v>273995211</v>
      </c>
      <c r="U9" s="893">
        <v>320953465</v>
      </c>
      <c r="V9" s="891">
        <v>1714164232</v>
      </c>
      <c r="X9" s="1561" t="s">
        <v>360</v>
      </c>
      <c r="Y9" s="1562" t="s">
        <v>361</v>
      </c>
      <c r="Z9" s="1807">
        <v>1714164232</v>
      </c>
      <c r="AA9" s="1247">
        <v>11467758.712080002</v>
      </c>
      <c r="AB9" s="1802">
        <v>2415808</v>
      </c>
      <c r="AC9" s="1802">
        <v>127902</v>
      </c>
      <c r="AD9" s="1808">
        <v>14011468.712080002</v>
      </c>
      <c r="AE9" s="1809">
        <v>3339</v>
      </c>
      <c r="AF9" s="1810">
        <v>4196</v>
      </c>
      <c r="AG9" s="1811">
        <v>0.75160000000000005</v>
      </c>
      <c r="AI9" s="1561" t="s">
        <v>360</v>
      </c>
      <c r="AJ9" s="933" t="s">
        <v>361</v>
      </c>
      <c r="AK9" s="1132">
        <v>14011468.712080002</v>
      </c>
      <c r="AL9" s="1133">
        <v>3339</v>
      </c>
      <c r="AM9" s="1242">
        <v>4196</v>
      </c>
      <c r="AN9" s="1236">
        <v>0.75160000000000005</v>
      </c>
      <c r="AO9" s="1234">
        <v>0.1525</v>
      </c>
      <c r="AP9" s="1235">
        <v>0.76680000000000004</v>
      </c>
      <c r="AQ9" s="1236">
        <v>0.69929999999999992</v>
      </c>
      <c r="AR9" s="1237">
        <v>0.69929999999999992</v>
      </c>
      <c r="AS9" s="1272">
        <v>1224.2</v>
      </c>
      <c r="AT9" s="1261">
        <v>526.40999999999985</v>
      </c>
      <c r="AU9" s="1240">
        <v>1757683</v>
      </c>
      <c r="AV9" s="1241">
        <v>1</v>
      </c>
      <c r="AW9" s="1242">
        <v>1757683</v>
      </c>
      <c r="BB9" s="1561" t="s">
        <v>360</v>
      </c>
      <c r="BC9" s="1562" t="s">
        <v>685</v>
      </c>
      <c r="BD9" s="1149">
        <v>1714164232</v>
      </c>
      <c r="BE9" s="1150">
        <v>531.56700000000001</v>
      </c>
      <c r="BF9" s="1245">
        <v>3224738</v>
      </c>
      <c r="BG9" s="1246">
        <v>0.1525</v>
      </c>
      <c r="BH9" s="1153"/>
      <c r="BI9" s="1154">
        <v>3339</v>
      </c>
      <c r="BJ9" s="1247">
        <v>6.28</v>
      </c>
      <c r="BK9" s="1154">
        <v>26461</v>
      </c>
      <c r="BL9" s="1248">
        <v>50</v>
      </c>
      <c r="BN9" s="933" t="s">
        <v>360</v>
      </c>
      <c r="BO9" s="1579" t="s">
        <v>361</v>
      </c>
      <c r="BP9" s="1848">
        <v>1.0547</v>
      </c>
      <c r="BQ9" s="1848">
        <v>1.1194061505832451</v>
      </c>
      <c r="BR9" s="1848">
        <v>1.0764285714285715</v>
      </c>
      <c r="BS9" s="1849"/>
      <c r="BT9" s="1850">
        <v>2010</v>
      </c>
      <c r="BU9" s="1162">
        <v>1.0871</v>
      </c>
      <c r="BV9" s="1163"/>
      <c r="BW9" s="1851">
        <v>0.80100000000000005</v>
      </c>
      <c r="BX9" s="1852">
        <v>0.871</v>
      </c>
      <c r="BY9" s="1166">
        <v>1.3019000000000001</v>
      </c>
      <c r="BZ9" s="1585"/>
      <c r="CA9" s="1561" t="s">
        <v>360</v>
      </c>
      <c r="CB9" s="933" t="s">
        <v>685</v>
      </c>
      <c r="CC9" s="1154">
        <v>28847</v>
      </c>
      <c r="CD9" s="1154">
        <v>29174</v>
      </c>
      <c r="CE9" s="1154">
        <v>30743</v>
      </c>
      <c r="CF9" s="1252">
        <v>29588</v>
      </c>
      <c r="CG9" s="1253">
        <v>0.76680000000000004</v>
      </c>
      <c r="CH9" s="1171"/>
      <c r="CI9" s="1254">
        <v>-1155</v>
      </c>
      <c r="CJ9" s="1253">
        <v>-3.7600000000000001E-2</v>
      </c>
      <c r="CL9" s="1575" t="s">
        <v>360</v>
      </c>
      <c r="CM9" s="933" t="s">
        <v>685</v>
      </c>
      <c r="CN9" s="1873">
        <v>0.69929999999999992</v>
      </c>
      <c r="CO9" s="1874"/>
      <c r="CP9" s="1875">
        <v>3339</v>
      </c>
      <c r="CQ9" s="1888">
        <v>3939353</v>
      </c>
      <c r="CR9" s="1888">
        <v>0</v>
      </c>
      <c r="CS9" s="1890">
        <v>3939353</v>
      </c>
      <c r="CT9" s="1891">
        <v>1179.8</v>
      </c>
      <c r="CU9" s="1892"/>
      <c r="CV9" s="1893">
        <v>1224.2</v>
      </c>
      <c r="CW9" s="1894">
        <v>526.40999999999985</v>
      </c>
      <c r="CX9" s="1882">
        <v>0.96399999999999997</v>
      </c>
      <c r="CY9" s="1883"/>
      <c r="CZ9" s="1884">
        <v>0.871</v>
      </c>
      <c r="DA9" s="1895">
        <v>1</v>
      </c>
      <c r="DB9" s="1886"/>
      <c r="DC9" s="1882">
        <v>1</v>
      </c>
      <c r="DX9" s="1930" t="s">
        <v>354</v>
      </c>
      <c r="DY9" s="1931" t="s">
        <v>262</v>
      </c>
      <c r="DZ9" s="1930" t="s">
        <v>8</v>
      </c>
      <c r="EA9" s="1932" t="s">
        <v>1021</v>
      </c>
      <c r="EB9" s="1924">
        <v>335</v>
      </c>
      <c r="EC9" s="1933"/>
      <c r="ED9" s="1934">
        <v>335</v>
      </c>
      <c r="EE9" s="1934">
        <v>24533</v>
      </c>
      <c r="EF9" s="1933"/>
      <c r="EG9" s="1935">
        <v>1.3655076835283088E-2</v>
      </c>
      <c r="EH9" s="1933"/>
      <c r="EI9" s="1927">
        <v>0</v>
      </c>
      <c r="EJ9" s="1934"/>
      <c r="EK9" s="1934">
        <v>58063</v>
      </c>
      <c r="EL9" s="1936"/>
      <c r="EM9" s="1937"/>
      <c r="EN9" s="1937"/>
      <c r="EO9" s="1938"/>
      <c r="ES9" s="1616" t="s">
        <v>360</v>
      </c>
      <c r="ET9" s="1617" t="s">
        <v>361</v>
      </c>
      <c r="EU9" s="1618">
        <v>1757683</v>
      </c>
    </row>
    <row r="10" spans="1:154" ht="15">
      <c r="A10" s="1220" t="s">
        <v>362</v>
      </c>
      <c r="B10" s="1221" t="s">
        <v>363</v>
      </c>
      <c r="C10" s="1117">
        <v>3024</v>
      </c>
      <c r="D10" s="1118">
        <v>3024</v>
      </c>
      <c r="E10" s="1222"/>
      <c r="F10" s="1222">
        <v>3024</v>
      </c>
      <c r="G10" s="1222"/>
      <c r="H10" s="1223">
        <v>3024</v>
      </c>
      <c r="K10" s="907" t="s">
        <v>362</v>
      </c>
      <c r="L10" s="908" t="s">
        <v>363</v>
      </c>
      <c r="M10" s="886">
        <v>3447018600</v>
      </c>
      <c r="N10" s="887">
        <v>104978600</v>
      </c>
      <c r="O10" s="888">
        <v>3342040000</v>
      </c>
      <c r="P10" s="889">
        <v>2015</v>
      </c>
      <c r="Q10" s="882">
        <v>1</v>
      </c>
      <c r="R10" s="891">
        <v>3342040000</v>
      </c>
      <c r="S10" s="892">
        <v>104978600</v>
      </c>
      <c r="T10" s="893">
        <v>87071222</v>
      </c>
      <c r="U10" s="893">
        <v>338168477</v>
      </c>
      <c r="V10" s="891">
        <v>3872258299</v>
      </c>
      <c r="X10" s="1561" t="s">
        <v>362</v>
      </c>
      <c r="Y10" s="1562" t="s">
        <v>363</v>
      </c>
      <c r="Z10" s="1807">
        <v>3872258299</v>
      </c>
      <c r="AA10" s="1247">
        <v>25905408.020310003</v>
      </c>
      <c r="AB10" s="1802">
        <v>4777174</v>
      </c>
      <c r="AC10" s="1802">
        <v>61214</v>
      </c>
      <c r="AD10" s="1808">
        <v>30743796.020310003</v>
      </c>
      <c r="AE10" s="1809">
        <v>3024</v>
      </c>
      <c r="AF10" s="1810">
        <v>10167</v>
      </c>
      <c r="AG10" s="1811">
        <v>1.8210999999999999</v>
      </c>
      <c r="AI10" s="1561" t="s">
        <v>362</v>
      </c>
      <c r="AJ10" s="933" t="s">
        <v>363</v>
      </c>
      <c r="AK10" s="1132">
        <v>30743796.020310003</v>
      </c>
      <c r="AL10" s="1133">
        <v>3024</v>
      </c>
      <c r="AM10" s="1242">
        <v>10167</v>
      </c>
      <c r="AN10" s="1236">
        <v>1.8210999999999999</v>
      </c>
      <c r="AO10" s="1234">
        <v>0.42970000000000003</v>
      </c>
      <c r="AP10" s="1235">
        <v>0.77759999999999996</v>
      </c>
      <c r="AQ10" s="1236">
        <v>1.1601999999999999</v>
      </c>
      <c r="AR10" s="1237" t="s">
        <v>4</v>
      </c>
      <c r="AS10" s="1272" t="s">
        <v>4</v>
      </c>
      <c r="AT10" s="1261" t="s">
        <v>4</v>
      </c>
      <c r="AU10" s="1240">
        <v>0</v>
      </c>
      <c r="AV10" s="1241" t="s">
        <v>4</v>
      </c>
      <c r="AW10" s="1242">
        <v>0</v>
      </c>
      <c r="BB10" s="1561" t="s">
        <v>362</v>
      </c>
      <c r="BC10" s="1562" t="s">
        <v>686</v>
      </c>
      <c r="BD10" s="1149">
        <v>3872258299</v>
      </c>
      <c r="BE10" s="1150">
        <v>426.12900000000002</v>
      </c>
      <c r="BF10" s="1245">
        <v>9087056</v>
      </c>
      <c r="BG10" s="1246">
        <v>0.42970000000000003</v>
      </c>
      <c r="BH10" s="1153"/>
      <c r="BI10" s="1154">
        <v>3024</v>
      </c>
      <c r="BJ10" s="1247">
        <v>7.1</v>
      </c>
      <c r="BK10" s="1154">
        <v>27496</v>
      </c>
      <c r="BL10" s="1248">
        <v>65</v>
      </c>
      <c r="BN10" s="933" t="s">
        <v>362</v>
      </c>
      <c r="BO10" s="1579" t="s">
        <v>363</v>
      </c>
      <c r="BP10" s="1848">
        <v>1.0166999999999999</v>
      </c>
      <c r="BQ10" s="1848">
        <v>1.1453333333333333</v>
      </c>
      <c r="BR10" s="1853">
        <v>1</v>
      </c>
      <c r="BS10" s="1849"/>
      <c r="BT10" s="1850">
        <v>2015</v>
      </c>
      <c r="BU10" s="1162">
        <v>1</v>
      </c>
      <c r="BV10" s="1163"/>
      <c r="BW10" s="1851">
        <v>0.433</v>
      </c>
      <c r="BX10" s="1852">
        <v>0.433</v>
      </c>
      <c r="BY10" s="1166">
        <v>0.6472</v>
      </c>
      <c r="BZ10" s="1585"/>
      <c r="CA10" s="1561" t="s">
        <v>362</v>
      </c>
      <c r="CB10" s="933" t="s">
        <v>686</v>
      </c>
      <c r="CC10" s="1154">
        <v>29842</v>
      </c>
      <c r="CD10" s="1154">
        <v>29621</v>
      </c>
      <c r="CE10" s="1154">
        <v>30546</v>
      </c>
      <c r="CF10" s="1252">
        <v>30003</v>
      </c>
      <c r="CG10" s="1253">
        <v>0.77759999999999996</v>
      </c>
      <c r="CH10" s="1171"/>
      <c r="CI10" s="1254">
        <v>-543</v>
      </c>
      <c r="CJ10" s="1253">
        <v>-1.78E-2</v>
      </c>
      <c r="CL10" s="1575" t="s">
        <v>362</v>
      </c>
      <c r="CM10" s="933" t="s">
        <v>686</v>
      </c>
      <c r="CN10" s="1873" t="s">
        <v>4</v>
      </c>
      <c r="CO10" s="1874"/>
      <c r="CP10" s="1875">
        <v>3024</v>
      </c>
      <c r="CQ10" s="1888">
        <v>4541475</v>
      </c>
      <c r="CR10" s="1888">
        <v>0</v>
      </c>
      <c r="CS10" s="1890">
        <v>4541475</v>
      </c>
      <c r="CT10" s="1891">
        <v>1501.81</v>
      </c>
      <c r="CU10" s="1892"/>
      <c r="CV10" s="1893" t="s">
        <v>4</v>
      </c>
      <c r="CW10" s="1894" t="s">
        <v>4</v>
      </c>
      <c r="CX10" s="1882" t="s">
        <v>4</v>
      </c>
      <c r="CY10" s="1883"/>
      <c r="CZ10" s="1884">
        <v>0.433</v>
      </c>
      <c r="DA10" s="1895" t="s">
        <v>4</v>
      </c>
      <c r="DB10" s="1886"/>
      <c r="DC10" s="1882" t="s">
        <v>4</v>
      </c>
      <c r="DX10" s="1939" t="s">
        <v>356</v>
      </c>
      <c r="DY10" s="1940" t="s">
        <v>356</v>
      </c>
      <c r="DZ10" s="1939" t="s">
        <v>901</v>
      </c>
      <c r="EA10" s="1941" t="s">
        <v>357</v>
      </c>
      <c r="EB10" s="1924">
        <v>4932</v>
      </c>
      <c r="EC10" s="1942"/>
      <c r="ED10" s="1943">
        <v>4932</v>
      </c>
      <c r="EE10" s="1943">
        <v>4932</v>
      </c>
      <c r="EF10" s="1942"/>
      <c r="EG10" s="1944"/>
      <c r="EH10" s="1942"/>
      <c r="EI10" s="1927">
        <v>1946118</v>
      </c>
      <c r="EJ10" s="1943"/>
      <c r="EK10" s="1943">
        <v>1946118</v>
      </c>
      <c r="EL10" s="1943">
        <v>1946118</v>
      </c>
      <c r="EM10" s="1945">
        <v>0</v>
      </c>
      <c r="EN10" s="1946"/>
      <c r="EO10" s="1947"/>
      <c r="ES10" s="1616" t="s">
        <v>362</v>
      </c>
      <c r="ET10" s="1617" t="s">
        <v>363</v>
      </c>
      <c r="EU10" s="1618">
        <v>0</v>
      </c>
    </row>
    <row r="11" spans="1:154" ht="15">
      <c r="A11" s="1220" t="s">
        <v>364</v>
      </c>
      <c r="B11" s="1221" t="s">
        <v>365</v>
      </c>
      <c r="C11" s="1117">
        <v>2034</v>
      </c>
      <c r="D11" s="1118">
        <v>2190</v>
      </c>
      <c r="E11" s="1222"/>
      <c r="F11" s="1222">
        <v>2190</v>
      </c>
      <c r="G11" s="1222"/>
      <c r="H11" s="1223">
        <v>2190</v>
      </c>
      <c r="K11" s="907" t="s">
        <v>364</v>
      </c>
      <c r="L11" s="908" t="s">
        <v>365</v>
      </c>
      <c r="M11" s="886">
        <v>3345249860</v>
      </c>
      <c r="N11" s="887">
        <v>59257600</v>
      </c>
      <c r="O11" s="888">
        <v>3285992260</v>
      </c>
      <c r="P11" s="889">
        <v>2014</v>
      </c>
      <c r="Q11" s="882">
        <v>0.91139999999999999</v>
      </c>
      <c r="R11" s="891">
        <v>3605433684</v>
      </c>
      <c r="S11" s="892">
        <v>59257600</v>
      </c>
      <c r="T11" s="893">
        <v>37512144</v>
      </c>
      <c r="U11" s="893">
        <v>257261446</v>
      </c>
      <c r="V11" s="891">
        <v>3959464874</v>
      </c>
      <c r="X11" s="1561" t="s">
        <v>364</v>
      </c>
      <c r="Y11" s="1562" t="s">
        <v>365</v>
      </c>
      <c r="Z11" s="1807">
        <v>3959464874</v>
      </c>
      <c r="AA11" s="1247">
        <v>26488820.007060003</v>
      </c>
      <c r="AB11" s="1802">
        <v>4281105</v>
      </c>
      <c r="AC11" s="1802">
        <v>81795</v>
      </c>
      <c r="AD11" s="1808">
        <v>30851720.007060003</v>
      </c>
      <c r="AE11" s="1809">
        <v>2190</v>
      </c>
      <c r="AF11" s="1810">
        <v>14088</v>
      </c>
      <c r="AG11" s="1811">
        <v>2.5234000000000001</v>
      </c>
      <c r="AI11" s="1561" t="s">
        <v>364</v>
      </c>
      <c r="AJ11" s="933" t="s">
        <v>365</v>
      </c>
      <c r="AK11" s="1132">
        <v>30851720.007060003</v>
      </c>
      <c r="AL11" s="1133">
        <v>2190</v>
      </c>
      <c r="AM11" s="1242">
        <v>14088</v>
      </c>
      <c r="AN11" s="1236">
        <v>2.5234000000000001</v>
      </c>
      <c r="AO11" s="1234">
        <v>0.75790000000000002</v>
      </c>
      <c r="AP11" s="1235">
        <v>0.74660000000000004</v>
      </c>
      <c r="AQ11" s="1236">
        <v>1.4585000000000001</v>
      </c>
      <c r="AR11" s="1237" t="s">
        <v>4</v>
      </c>
      <c r="AS11" s="1272" t="s">
        <v>4</v>
      </c>
      <c r="AT11" s="1261" t="s">
        <v>4</v>
      </c>
      <c r="AU11" s="1240">
        <v>0</v>
      </c>
      <c r="AV11" s="1241" t="s">
        <v>4</v>
      </c>
      <c r="AW11" s="1242">
        <v>0</v>
      </c>
      <c r="BB11" s="1561" t="s">
        <v>364</v>
      </c>
      <c r="BC11" s="1562" t="s">
        <v>687</v>
      </c>
      <c r="BD11" s="1149">
        <v>3959464874</v>
      </c>
      <c r="BE11" s="1150">
        <v>247.00399999999999</v>
      </c>
      <c r="BF11" s="1245">
        <v>16029963</v>
      </c>
      <c r="BG11" s="1246">
        <v>0.75790000000000002</v>
      </c>
      <c r="BH11" s="1153"/>
      <c r="BI11" s="1154">
        <v>2190</v>
      </c>
      <c r="BJ11" s="1247">
        <v>8.8699999999999992</v>
      </c>
      <c r="BK11" s="1154">
        <v>17906</v>
      </c>
      <c r="BL11" s="1248">
        <v>72</v>
      </c>
      <c r="BN11" s="933" t="s">
        <v>364</v>
      </c>
      <c r="BO11" s="1579" t="s">
        <v>365</v>
      </c>
      <c r="BP11" s="1848">
        <v>1.1391</v>
      </c>
      <c r="BQ11" s="1853">
        <v>0.93243243243243246</v>
      </c>
      <c r="BR11" s="1848">
        <v>0.90083478260869565</v>
      </c>
      <c r="BS11" s="1849"/>
      <c r="BT11" s="1850">
        <v>2014</v>
      </c>
      <c r="BU11" s="1162">
        <v>0.91139999999999999</v>
      </c>
      <c r="BV11" s="1163"/>
      <c r="BW11" s="1851">
        <v>0.44719999999999999</v>
      </c>
      <c r="BX11" s="1852">
        <v>0.40799999999999997</v>
      </c>
      <c r="BY11" s="1166">
        <v>0.6099</v>
      </c>
      <c r="BZ11" s="1585"/>
      <c r="CA11" s="1561" t="s">
        <v>364</v>
      </c>
      <c r="CB11" s="933" t="s">
        <v>687</v>
      </c>
      <c r="CC11" s="1154">
        <v>28262</v>
      </c>
      <c r="CD11" s="1154">
        <v>28256</v>
      </c>
      <c r="CE11" s="1154">
        <v>29913</v>
      </c>
      <c r="CF11" s="1252">
        <v>28810.333333333332</v>
      </c>
      <c r="CG11" s="1253">
        <v>0.74660000000000004</v>
      </c>
      <c r="CH11" s="1171"/>
      <c r="CI11" s="1254">
        <v>-1102.6666666666679</v>
      </c>
      <c r="CJ11" s="1253">
        <v>-3.6900000000000002E-2</v>
      </c>
      <c r="CL11" s="1575" t="s">
        <v>364</v>
      </c>
      <c r="CM11" s="933" t="s">
        <v>687</v>
      </c>
      <c r="CN11" s="1873" t="s">
        <v>4</v>
      </c>
      <c r="CO11" s="1874"/>
      <c r="CP11" s="1875">
        <v>2190</v>
      </c>
      <c r="CQ11" s="1888">
        <v>3973725</v>
      </c>
      <c r="CR11" s="1888">
        <v>0</v>
      </c>
      <c r="CS11" s="1890">
        <v>3973725</v>
      </c>
      <c r="CT11" s="1891">
        <v>1814.49</v>
      </c>
      <c r="CU11" s="1892"/>
      <c r="CV11" s="1893" t="s">
        <v>4</v>
      </c>
      <c r="CW11" s="1894" t="s">
        <v>4</v>
      </c>
      <c r="CX11" s="1882" t="s">
        <v>4</v>
      </c>
      <c r="CY11" s="1883"/>
      <c r="CZ11" s="1884">
        <v>0.40799999999999997</v>
      </c>
      <c r="DA11" s="1895" t="s">
        <v>4</v>
      </c>
      <c r="DB11" s="1886"/>
      <c r="DC11" s="1882" t="s">
        <v>4</v>
      </c>
      <c r="DX11" s="1939" t="s">
        <v>358</v>
      </c>
      <c r="DY11" s="1940" t="s">
        <v>358</v>
      </c>
      <c r="DZ11" s="1939" t="s">
        <v>901</v>
      </c>
      <c r="EA11" s="1941" t="s">
        <v>359</v>
      </c>
      <c r="EB11" s="1924">
        <v>1359</v>
      </c>
      <c r="EC11" s="1942"/>
      <c r="ED11" s="1943">
        <v>1359</v>
      </c>
      <c r="EE11" s="1943">
        <v>1359</v>
      </c>
      <c r="EF11" s="1942"/>
      <c r="EG11" s="1944"/>
      <c r="EH11" s="1942"/>
      <c r="EI11" s="1927">
        <v>0</v>
      </c>
      <c r="EJ11" s="1943"/>
      <c r="EK11" s="1943">
        <v>0</v>
      </c>
      <c r="EL11" s="1943">
        <v>0</v>
      </c>
      <c r="EM11" s="1946">
        <v>0</v>
      </c>
      <c r="EN11" s="1946"/>
      <c r="EO11" s="1947"/>
      <c r="ES11" s="1616" t="s">
        <v>364</v>
      </c>
      <c r="ET11" s="1617" t="s">
        <v>365</v>
      </c>
      <c r="EU11" s="1618">
        <v>0</v>
      </c>
    </row>
    <row r="12" spans="1:154" ht="15">
      <c r="A12" s="1220" t="s">
        <v>366</v>
      </c>
      <c r="B12" s="1221" t="s">
        <v>367</v>
      </c>
      <c r="C12" s="1117">
        <v>6832</v>
      </c>
      <c r="D12" s="1118">
        <v>7301</v>
      </c>
      <c r="E12" s="1222"/>
      <c r="F12" s="1222">
        <v>7301</v>
      </c>
      <c r="G12" s="1222"/>
      <c r="H12" s="1223">
        <v>7301</v>
      </c>
      <c r="K12" s="907" t="s">
        <v>366</v>
      </c>
      <c r="L12" s="908" t="s">
        <v>367</v>
      </c>
      <c r="M12" s="886">
        <v>4098245962</v>
      </c>
      <c r="N12" s="887">
        <v>262386904</v>
      </c>
      <c r="O12" s="888">
        <v>3835859058</v>
      </c>
      <c r="P12" s="889">
        <v>2010</v>
      </c>
      <c r="Q12" s="882">
        <v>1.1677</v>
      </c>
      <c r="R12" s="891">
        <v>3284969648</v>
      </c>
      <c r="S12" s="892">
        <v>262386904</v>
      </c>
      <c r="T12" s="893">
        <v>105057236</v>
      </c>
      <c r="U12" s="893">
        <v>1633498369</v>
      </c>
      <c r="V12" s="891">
        <v>5285912157</v>
      </c>
      <c r="X12" s="1561" t="s">
        <v>366</v>
      </c>
      <c r="Y12" s="1562" t="s">
        <v>367</v>
      </c>
      <c r="Z12" s="1807">
        <v>5285912157</v>
      </c>
      <c r="AA12" s="1247">
        <v>35362752.330330007</v>
      </c>
      <c r="AB12" s="1802">
        <v>7953843</v>
      </c>
      <c r="AC12" s="1802">
        <v>346777</v>
      </c>
      <c r="AD12" s="1808">
        <v>43663372.330330007</v>
      </c>
      <c r="AE12" s="1809">
        <v>7301</v>
      </c>
      <c r="AF12" s="1810">
        <v>5980</v>
      </c>
      <c r="AG12" s="1811">
        <v>1.0710999999999999</v>
      </c>
      <c r="AI12" s="1561" t="s">
        <v>366</v>
      </c>
      <c r="AJ12" s="933" t="s">
        <v>367</v>
      </c>
      <c r="AK12" s="1132">
        <v>43663372.330330007</v>
      </c>
      <c r="AL12" s="1133">
        <v>7301</v>
      </c>
      <c r="AM12" s="1242">
        <v>5980</v>
      </c>
      <c r="AN12" s="1236">
        <v>1.0710999999999999</v>
      </c>
      <c r="AO12" s="1234">
        <v>0.3019</v>
      </c>
      <c r="AP12" s="1235">
        <v>0.94640000000000002</v>
      </c>
      <c r="AQ12" s="1236">
        <v>0.93179999999999996</v>
      </c>
      <c r="AR12" s="1237">
        <v>0.93179999999999996</v>
      </c>
      <c r="AS12" s="1272">
        <v>1631.22</v>
      </c>
      <c r="AT12" s="1261">
        <v>119.38999999999987</v>
      </c>
      <c r="AU12" s="1240">
        <v>871666</v>
      </c>
      <c r="AV12" s="1241">
        <v>1</v>
      </c>
      <c r="AW12" s="1242">
        <v>871666</v>
      </c>
      <c r="BB12" s="1561" t="s">
        <v>366</v>
      </c>
      <c r="BC12" s="1562" t="s">
        <v>688</v>
      </c>
      <c r="BD12" s="1149">
        <v>5285912157</v>
      </c>
      <c r="BE12" s="1150">
        <v>827.96699999999998</v>
      </c>
      <c r="BF12" s="1245">
        <v>6384206</v>
      </c>
      <c r="BG12" s="1246">
        <v>0.3019</v>
      </c>
      <c r="BH12" s="1153"/>
      <c r="BI12" s="1154">
        <v>7301</v>
      </c>
      <c r="BJ12" s="1247">
        <v>8.82</v>
      </c>
      <c r="BK12" s="1154">
        <v>47760</v>
      </c>
      <c r="BL12" s="1248">
        <v>58</v>
      </c>
      <c r="BN12" s="933" t="s">
        <v>366</v>
      </c>
      <c r="BO12" s="1579" t="s">
        <v>367</v>
      </c>
      <c r="BP12" s="1848">
        <v>1.0776000000000001</v>
      </c>
      <c r="BQ12" s="1848">
        <v>1.1263762376237625</v>
      </c>
      <c r="BR12" s="1848">
        <v>1.2252125</v>
      </c>
      <c r="BS12" s="1849"/>
      <c r="BT12" s="1850">
        <v>2010</v>
      </c>
      <c r="BU12" s="1162">
        <v>1.1677</v>
      </c>
      <c r="BV12" s="1163"/>
      <c r="BW12" s="1851">
        <v>0.53</v>
      </c>
      <c r="BX12" s="1852">
        <v>0.61899999999999999</v>
      </c>
      <c r="BY12" s="1166">
        <v>0.92530000000000001</v>
      </c>
      <c r="BZ12" s="1585"/>
      <c r="CA12" s="1561" t="s">
        <v>366</v>
      </c>
      <c r="CB12" s="933" t="s">
        <v>688</v>
      </c>
      <c r="CC12" s="1154">
        <v>36145</v>
      </c>
      <c r="CD12" s="1154">
        <v>36514</v>
      </c>
      <c r="CE12" s="1154">
        <v>36897</v>
      </c>
      <c r="CF12" s="1252">
        <v>36518.666666666664</v>
      </c>
      <c r="CG12" s="1253">
        <v>0.94640000000000002</v>
      </c>
      <c r="CH12" s="1171"/>
      <c r="CI12" s="1254">
        <v>-378.33333333333576</v>
      </c>
      <c r="CJ12" s="1253">
        <v>-1.03E-2</v>
      </c>
      <c r="CL12" s="1575" t="s">
        <v>366</v>
      </c>
      <c r="CM12" s="933" t="s">
        <v>688</v>
      </c>
      <c r="CN12" s="1873">
        <v>0.93179999999999996</v>
      </c>
      <c r="CO12" s="1874"/>
      <c r="CP12" s="1875">
        <v>7301</v>
      </c>
      <c r="CQ12" s="1888">
        <v>12669163</v>
      </c>
      <c r="CR12" s="1888">
        <v>0</v>
      </c>
      <c r="CS12" s="1890">
        <v>12669163</v>
      </c>
      <c r="CT12" s="1891">
        <v>1735.26</v>
      </c>
      <c r="CU12" s="1892"/>
      <c r="CV12" s="1893">
        <v>1631.22</v>
      </c>
      <c r="CW12" s="1894">
        <v>119.38999999999987</v>
      </c>
      <c r="CX12" s="1882">
        <v>1</v>
      </c>
      <c r="CY12" s="1883"/>
      <c r="CZ12" s="1884">
        <v>0.61899999999999999</v>
      </c>
      <c r="DA12" s="1895" t="s">
        <v>4</v>
      </c>
      <c r="DB12" s="1886"/>
      <c r="DC12" s="1882">
        <v>1</v>
      </c>
      <c r="DX12" s="1939" t="s">
        <v>360</v>
      </c>
      <c r="DY12" s="1940" t="s">
        <v>360</v>
      </c>
      <c r="DZ12" s="1939" t="s">
        <v>901</v>
      </c>
      <c r="EA12" s="1941" t="s">
        <v>361</v>
      </c>
      <c r="EB12" s="1924">
        <v>3339</v>
      </c>
      <c r="EC12" s="1942"/>
      <c r="ED12" s="1943">
        <v>3339</v>
      </c>
      <c r="EE12" s="1943">
        <v>3339</v>
      </c>
      <c r="EF12" s="1942"/>
      <c r="EG12" s="1944"/>
      <c r="EH12" s="1942"/>
      <c r="EI12" s="1927">
        <v>1757683</v>
      </c>
      <c r="EJ12" s="1943"/>
      <c r="EK12" s="1943">
        <v>1757683</v>
      </c>
      <c r="EL12" s="1943">
        <v>1757683</v>
      </c>
      <c r="EM12" s="1946">
        <v>0</v>
      </c>
      <c r="EN12" s="1946"/>
      <c r="EO12" s="1947"/>
      <c r="ES12" s="1616" t="s">
        <v>366</v>
      </c>
      <c r="ET12" s="1617" t="s">
        <v>367</v>
      </c>
      <c r="EU12" s="1618">
        <v>815672</v>
      </c>
    </row>
    <row r="13" spans="1:154" ht="15">
      <c r="A13" s="1220" t="s">
        <v>368</v>
      </c>
      <c r="B13" s="1221" t="s">
        <v>369</v>
      </c>
      <c r="C13" s="1117">
        <v>2191</v>
      </c>
      <c r="D13" s="1118">
        <v>2531</v>
      </c>
      <c r="E13" s="1222"/>
      <c r="F13" s="1222">
        <v>2531</v>
      </c>
      <c r="G13" s="1222"/>
      <c r="H13" s="1223">
        <v>2531</v>
      </c>
      <c r="K13" s="907" t="s">
        <v>368</v>
      </c>
      <c r="L13" s="908" t="s">
        <v>369</v>
      </c>
      <c r="M13" s="886">
        <v>919893162</v>
      </c>
      <c r="N13" s="887">
        <v>171678067</v>
      </c>
      <c r="O13" s="888">
        <v>748215095</v>
      </c>
      <c r="P13" s="889">
        <v>2012</v>
      </c>
      <c r="Q13" s="882">
        <v>0.96909999999999996</v>
      </c>
      <c r="R13" s="891">
        <v>772072124</v>
      </c>
      <c r="S13" s="892">
        <v>171678067</v>
      </c>
      <c r="T13" s="893">
        <v>49548366</v>
      </c>
      <c r="U13" s="893">
        <v>314828010</v>
      </c>
      <c r="V13" s="891">
        <v>1308126567</v>
      </c>
      <c r="X13" s="1561" t="s">
        <v>368</v>
      </c>
      <c r="Y13" s="1562" t="s">
        <v>369</v>
      </c>
      <c r="Z13" s="1807">
        <v>1308126567</v>
      </c>
      <c r="AA13" s="1247">
        <v>8751366.7332300004</v>
      </c>
      <c r="AB13" s="1802">
        <v>1760888</v>
      </c>
      <c r="AC13" s="1802">
        <v>72747</v>
      </c>
      <c r="AD13" s="1808">
        <v>10585001.73323</v>
      </c>
      <c r="AE13" s="1809">
        <v>2531</v>
      </c>
      <c r="AF13" s="1810">
        <v>4182</v>
      </c>
      <c r="AG13" s="1811">
        <v>0.74909999999999999</v>
      </c>
      <c r="AI13" s="1561" t="s">
        <v>368</v>
      </c>
      <c r="AJ13" s="933" t="s">
        <v>369</v>
      </c>
      <c r="AK13" s="1132">
        <v>10585001.73323</v>
      </c>
      <c r="AL13" s="1133">
        <v>2531</v>
      </c>
      <c r="AM13" s="1242">
        <v>4182</v>
      </c>
      <c r="AN13" s="1236">
        <v>0.74909999999999999</v>
      </c>
      <c r="AO13" s="1234">
        <v>8.8499999999999995E-2</v>
      </c>
      <c r="AP13" s="1235">
        <v>0.79310000000000003</v>
      </c>
      <c r="AQ13" s="1236">
        <v>0.70509999999999995</v>
      </c>
      <c r="AR13" s="1237">
        <v>0.70509999999999995</v>
      </c>
      <c r="AS13" s="1272">
        <v>1234.3599999999999</v>
      </c>
      <c r="AT13" s="1261">
        <v>516.25</v>
      </c>
      <c r="AU13" s="1240">
        <v>1306629</v>
      </c>
      <c r="AV13" s="1241">
        <v>1</v>
      </c>
      <c r="AW13" s="1242">
        <v>1306629</v>
      </c>
      <c r="BB13" s="1561" t="s">
        <v>368</v>
      </c>
      <c r="BC13" s="1562" t="s">
        <v>689</v>
      </c>
      <c r="BD13" s="1149">
        <v>1308126567</v>
      </c>
      <c r="BE13" s="1150">
        <v>699.19299999999998</v>
      </c>
      <c r="BF13" s="1245">
        <v>1870909</v>
      </c>
      <c r="BG13" s="1246">
        <v>8.8499999999999995E-2</v>
      </c>
      <c r="BH13" s="1153"/>
      <c r="BI13" s="1154">
        <v>2531</v>
      </c>
      <c r="BJ13" s="1247">
        <v>3.62</v>
      </c>
      <c r="BK13" s="1154">
        <v>20565</v>
      </c>
      <c r="BL13" s="1248">
        <v>29</v>
      </c>
      <c r="BN13" s="933" t="s">
        <v>368</v>
      </c>
      <c r="BO13" s="1579" t="s">
        <v>369</v>
      </c>
      <c r="BP13" s="1848">
        <v>0.97900000000000009</v>
      </c>
      <c r="BQ13" s="1848">
        <v>0.96116000000000001</v>
      </c>
      <c r="BR13" s="1848">
        <v>0.97099454545454544</v>
      </c>
      <c r="BS13" s="1849"/>
      <c r="BT13" s="1850">
        <v>2012</v>
      </c>
      <c r="BU13" s="1162">
        <v>0.96909999999999996</v>
      </c>
      <c r="BV13" s="1163"/>
      <c r="BW13" s="1851">
        <v>0.84</v>
      </c>
      <c r="BX13" s="1852">
        <v>0.81399999999999995</v>
      </c>
      <c r="BY13" s="1166">
        <v>1.2166999999999999</v>
      </c>
      <c r="BZ13" s="1585"/>
      <c r="CA13" s="1561" t="s">
        <v>368</v>
      </c>
      <c r="CB13" s="933" t="s">
        <v>689</v>
      </c>
      <c r="CC13" s="1154">
        <v>30003</v>
      </c>
      <c r="CD13" s="1154">
        <v>30434</v>
      </c>
      <c r="CE13" s="1154">
        <v>31372</v>
      </c>
      <c r="CF13" s="1252">
        <v>30603</v>
      </c>
      <c r="CG13" s="1253">
        <v>0.79310000000000003</v>
      </c>
      <c r="CH13" s="1171"/>
      <c r="CI13" s="1254">
        <v>-769</v>
      </c>
      <c r="CJ13" s="1253">
        <v>-2.4500000000000001E-2</v>
      </c>
      <c r="CL13" s="1575" t="s">
        <v>368</v>
      </c>
      <c r="CM13" s="933" t="s">
        <v>689</v>
      </c>
      <c r="CN13" s="1873">
        <v>0.70509999999999995</v>
      </c>
      <c r="CO13" s="1874"/>
      <c r="CP13" s="1875">
        <v>2531</v>
      </c>
      <c r="CQ13" s="1888">
        <v>2503000</v>
      </c>
      <c r="CR13" s="1896">
        <v>192123</v>
      </c>
      <c r="CS13" s="1890">
        <v>2695123</v>
      </c>
      <c r="CT13" s="1891">
        <v>1064.8499999999999</v>
      </c>
      <c r="CU13" s="1892"/>
      <c r="CV13" s="1893">
        <v>1234.3599999999999</v>
      </c>
      <c r="CW13" s="1894">
        <v>516.25</v>
      </c>
      <c r="CX13" s="1882">
        <v>0.86299999999999999</v>
      </c>
      <c r="CY13" s="1883"/>
      <c r="CZ13" s="1884">
        <v>0.81399999999999995</v>
      </c>
      <c r="DA13" s="1895">
        <v>1</v>
      </c>
      <c r="DB13" s="1886"/>
      <c r="DC13" s="1882">
        <v>1</v>
      </c>
      <c r="DX13" s="1939" t="s">
        <v>362</v>
      </c>
      <c r="DY13" s="1940" t="s">
        <v>362</v>
      </c>
      <c r="DZ13" s="1939" t="s">
        <v>901</v>
      </c>
      <c r="EA13" s="1941" t="s">
        <v>363</v>
      </c>
      <c r="EB13" s="1924">
        <v>3024</v>
      </c>
      <c r="EC13" s="1942"/>
      <c r="ED13" s="1943">
        <v>3024</v>
      </c>
      <c r="EE13" s="1943">
        <v>3024</v>
      </c>
      <c r="EF13" s="1942"/>
      <c r="EG13" s="1944"/>
      <c r="EH13" s="1942"/>
      <c r="EI13" s="1927">
        <v>0</v>
      </c>
      <c r="EJ13" s="1943"/>
      <c r="EK13" s="1943">
        <v>0</v>
      </c>
      <c r="EL13" s="1943">
        <v>0</v>
      </c>
      <c r="EM13" s="1946">
        <v>0</v>
      </c>
      <c r="EN13" s="1946"/>
      <c r="EO13" s="1947"/>
      <c r="ES13" s="1616" t="s">
        <v>368</v>
      </c>
      <c r="ET13" s="1617" t="s">
        <v>369</v>
      </c>
      <c r="EU13" s="1618">
        <v>1131104</v>
      </c>
    </row>
    <row r="14" spans="1:154" ht="15">
      <c r="A14" s="1220" t="s">
        <v>370</v>
      </c>
      <c r="B14" s="1221" t="s">
        <v>371</v>
      </c>
      <c r="C14" s="1117">
        <v>4539</v>
      </c>
      <c r="D14" s="1118">
        <v>4714</v>
      </c>
      <c r="E14" s="1222"/>
      <c r="F14" s="1222">
        <v>4714</v>
      </c>
      <c r="G14" s="1222"/>
      <c r="H14" s="1223">
        <v>4714</v>
      </c>
      <c r="K14" s="907" t="s">
        <v>370</v>
      </c>
      <c r="L14" s="908" t="s">
        <v>371</v>
      </c>
      <c r="M14" s="886">
        <v>1910383521</v>
      </c>
      <c r="N14" s="887">
        <v>171289334</v>
      </c>
      <c r="O14" s="888">
        <v>1739094187</v>
      </c>
      <c r="P14" s="889">
        <v>2015</v>
      </c>
      <c r="Q14" s="882">
        <v>1.0024999999999999</v>
      </c>
      <c r="R14" s="891">
        <v>1734757294</v>
      </c>
      <c r="S14" s="892">
        <v>171289334</v>
      </c>
      <c r="T14" s="893">
        <v>149476106</v>
      </c>
      <c r="U14" s="893">
        <v>646390379</v>
      </c>
      <c r="V14" s="891">
        <v>2701913113</v>
      </c>
      <c r="X14" s="1561" t="s">
        <v>370</v>
      </c>
      <c r="Y14" s="1562" t="s">
        <v>371</v>
      </c>
      <c r="Z14" s="1807">
        <v>2701913113</v>
      </c>
      <c r="AA14" s="1247">
        <v>18075798.72597</v>
      </c>
      <c r="AB14" s="1802">
        <v>4868454</v>
      </c>
      <c r="AC14" s="1802">
        <v>240168</v>
      </c>
      <c r="AD14" s="1808">
        <v>23184420.72597</v>
      </c>
      <c r="AE14" s="1809">
        <v>4714</v>
      </c>
      <c r="AF14" s="1810">
        <v>4918</v>
      </c>
      <c r="AG14" s="1811">
        <v>0.88090000000000002</v>
      </c>
      <c r="AI14" s="1561" t="s">
        <v>370</v>
      </c>
      <c r="AJ14" s="933" t="s">
        <v>371</v>
      </c>
      <c r="AK14" s="1132">
        <v>23184420.72597</v>
      </c>
      <c r="AL14" s="1133">
        <v>4714</v>
      </c>
      <c r="AM14" s="1242">
        <v>4918</v>
      </c>
      <c r="AN14" s="1236">
        <v>0.88090000000000002</v>
      </c>
      <c r="AO14" s="1234">
        <v>0.14599999999999999</v>
      </c>
      <c r="AP14" s="1235">
        <v>0.80789999999999995</v>
      </c>
      <c r="AQ14" s="1236">
        <v>0.77099999999999991</v>
      </c>
      <c r="AR14" s="1237">
        <v>0.77099999999999991</v>
      </c>
      <c r="AS14" s="1272">
        <v>1349.72</v>
      </c>
      <c r="AT14" s="1261">
        <v>400.88999999999987</v>
      </c>
      <c r="AU14" s="1240">
        <v>1889795</v>
      </c>
      <c r="AV14" s="1241">
        <v>1</v>
      </c>
      <c r="AW14" s="1242">
        <v>1889795</v>
      </c>
      <c r="BB14" s="1561" t="s">
        <v>370</v>
      </c>
      <c r="BC14" s="1562" t="s">
        <v>690</v>
      </c>
      <c r="BD14" s="1149">
        <v>2701913113</v>
      </c>
      <c r="BE14" s="1150">
        <v>874.93600000000004</v>
      </c>
      <c r="BF14" s="1245">
        <v>3088127</v>
      </c>
      <c r="BG14" s="1246">
        <v>0.14599999999999999</v>
      </c>
      <c r="BH14" s="1153"/>
      <c r="BI14" s="1154">
        <v>4714</v>
      </c>
      <c r="BJ14" s="1247">
        <v>5.39</v>
      </c>
      <c r="BK14" s="1154">
        <v>35150</v>
      </c>
      <c r="BL14" s="1248">
        <v>40</v>
      </c>
      <c r="BN14" s="933" t="s">
        <v>370</v>
      </c>
      <c r="BO14" s="1579" t="s">
        <v>371</v>
      </c>
      <c r="BP14" s="1848">
        <v>0.99690000000000001</v>
      </c>
      <c r="BQ14" s="1848">
        <v>0.9555555555555556</v>
      </c>
      <c r="BR14" s="1853">
        <v>1.0024999999999999</v>
      </c>
      <c r="BS14" s="1849"/>
      <c r="BT14" s="1850">
        <v>2015</v>
      </c>
      <c r="BU14" s="1162">
        <v>1.0024999999999999</v>
      </c>
      <c r="BV14" s="1163"/>
      <c r="BW14" s="1851">
        <v>0.82</v>
      </c>
      <c r="BX14" s="1852">
        <v>0.82199999999999995</v>
      </c>
      <c r="BY14" s="1166">
        <v>1.2286999999999999</v>
      </c>
      <c r="BZ14" s="1585"/>
      <c r="CA14" s="1561" t="s">
        <v>370</v>
      </c>
      <c r="CB14" s="933" t="s">
        <v>690</v>
      </c>
      <c r="CC14" s="1154">
        <v>30584</v>
      </c>
      <c r="CD14" s="1154">
        <v>30938</v>
      </c>
      <c r="CE14" s="1154">
        <v>32004</v>
      </c>
      <c r="CF14" s="1252">
        <v>31175.333333333332</v>
      </c>
      <c r="CG14" s="1253">
        <v>0.80789999999999995</v>
      </c>
      <c r="CH14" s="1171"/>
      <c r="CI14" s="1254">
        <v>-828.66666666666788</v>
      </c>
      <c r="CJ14" s="1253">
        <v>-2.5899999999999999E-2</v>
      </c>
      <c r="CL14" s="1575" t="s">
        <v>370</v>
      </c>
      <c r="CM14" s="933" t="s">
        <v>690</v>
      </c>
      <c r="CN14" s="1873">
        <v>0.77099999999999991</v>
      </c>
      <c r="CO14" s="1874"/>
      <c r="CP14" s="1875">
        <v>4714</v>
      </c>
      <c r="CQ14" s="1888">
        <v>6750245</v>
      </c>
      <c r="CR14" s="1888">
        <v>0</v>
      </c>
      <c r="CS14" s="1890">
        <v>6750245</v>
      </c>
      <c r="CT14" s="1891">
        <v>1431.96</v>
      </c>
      <c r="CU14" s="1892"/>
      <c r="CV14" s="1893">
        <v>1349.72</v>
      </c>
      <c r="CW14" s="1894">
        <v>400.88999999999987</v>
      </c>
      <c r="CX14" s="1882">
        <v>1</v>
      </c>
      <c r="CY14" s="1883"/>
      <c r="CZ14" s="1884">
        <v>0.82199999999999995</v>
      </c>
      <c r="DA14" s="1895">
        <v>1</v>
      </c>
      <c r="DB14" s="1886"/>
      <c r="DC14" s="1882">
        <v>1</v>
      </c>
      <c r="DX14" s="1921" t="s">
        <v>364</v>
      </c>
      <c r="DY14" s="1922" t="s">
        <v>364</v>
      </c>
      <c r="DZ14" s="1921" t="s">
        <v>901</v>
      </c>
      <c r="EA14" s="1923" t="s">
        <v>365</v>
      </c>
      <c r="EB14" s="1924">
        <v>2034</v>
      </c>
      <c r="EC14" s="1605"/>
      <c r="ED14" s="1925">
        <v>2034</v>
      </c>
      <c r="EE14" s="1925"/>
      <c r="EF14" s="1605"/>
      <c r="EG14" s="1926">
        <v>0.92876712328767119</v>
      </c>
      <c r="EH14" s="1605"/>
      <c r="EI14" s="1927">
        <v>0</v>
      </c>
      <c r="EJ14" s="1925"/>
      <c r="EK14" s="1925">
        <v>0</v>
      </c>
      <c r="EL14" s="1925">
        <v>0</v>
      </c>
      <c r="EM14" s="1928">
        <v>0</v>
      </c>
      <c r="EN14" s="1928"/>
      <c r="EO14" s="1929"/>
      <c r="ES14" s="1616" t="s">
        <v>370</v>
      </c>
      <c r="ET14" s="1617" t="s">
        <v>371</v>
      </c>
      <c r="EU14" s="1618">
        <v>1819639</v>
      </c>
    </row>
    <row r="15" spans="1:154" ht="15">
      <c r="A15" s="1220" t="s">
        <v>372</v>
      </c>
      <c r="B15" s="1221" t="s">
        <v>373</v>
      </c>
      <c r="C15" s="1117">
        <v>12624</v>
      </c>
      <c r="D15" s="1118">
        <v>13931</v>
      </c>
      <c r="E15" s="1222"/>
      <c r="F15" s="1222">
        <v>13931</v>
      </c>
      <c r="G15" s="1222"/>
      <c r="H15" s="1223">
        <v>13931</v>
      </c>
      <c r="K15" s="907" t="s">
        <v>372</v>
      </c>
      <c r="L15" s="908" t="s">
        <v>373</v>
      </c>
      <c r="M15" s="886">
        <v>20116312331</v>
      </c>
      <c r="N15" s="887">
        <v>103499860</v>
      </c>
      <c r="O15" s="888">
        <v>20012812471</v>
      </c>
      <c r="P15" s="889">
        <v>2015</v>
      </c>
      <c r="Q15" s="882">
        <v>0.99058823529411766</v>
      </c>
      <c r="R15" s="891">
        <v>20202957958</v>
      </c>
      <c r="S15" s="892">
        <v>103499860</v>
      </c>
      <c r="T15" s="893">
        <v>1480032218</v>
      </c>
      <c r="U15" s="893">
        <v>1722124270</v>
      </c>
      <c r="V15" s="891">
        <v>23508614306</v>
      </c>
      <c r="X15" s="1561" t="s">
        <v>372</v>
      </c>
      <c r="Y15" s="1562" t="s">
        <v>373</v>
      </c>
      <c r="Z15" s="1807">
        <v>23508614306</v>
      </c>
      <c r="AA15" s="1247">
        <v>157272629.70714003</v>
      </c>
      <c r="AB15" s="1802">
        <v>19385527</v>
      </c>
      <c r="AC15" s="1802">
        <v>287221</v>
      </c>
      <c r="AD15" s="1808">
        <v>176945377.70714003</v>
      </c>
      <c r="AE15" s="1809">
        <v>13931</v>
      </c>
      <c r="AF15" s="1810">
        <v>12702</v>
      </c>
      <c r="AG15" s="1811">
        <v>2.2751000000000001</v>
      </c>
      <c r="AI15" s="1561" t="s">
        <v>372</v>
      </c>
      <c r="AJ15" s="933" t="s">
        <v>373</v>
      </c>
      <c r="AK15" s="1132">
        <v>176945377.70714003</v>
      </c>
      <c r="AL15" s="1133">
        <v>13931</v>
      </c>
      <c r="AM15" s="1242">
        <v>12702</v>
      </c>
      <c r="AN15" s="1236">
        <v>2.2751000000000001</v>
      </c>
      <c r="AO15" s="1234">
        <v>1.3003</v>
      </c>
      <c r="AP15" s="1235">
        <v>0.88829999999999998</v>
      </c>
      <c r="AQ15" s="1236">
        <v>1.4842</v>
      </c>
      <c r="AR15" s="1237" t="s">
        <v>4</v>
      </c>
      <c r="AS15" s="1272" t="s">
        <v>4</v>
      </c>
      <c r="AT15" s="1261" t="s">
        <v>4</v>
      </c>
      <c r="AU15" s="1240">
        <v>0</v>
      </c>
      <c r="AV15" s="1241" t="s">
        <v>4</v>
      </c>
      <c r="AW15" s="1242">
        <v>0</v>
      </c>
      <c r="BB15" s="1561" t="s">
        <v>372</v>
      </c>
      <c r="BC15" s="1562" t="s">
        <v>691</v>
      </c>
      <c r="BD15" s="1149">
        <v>23508614306</v>
      </c>
      <c r="BE15" s="1150">
        <v>854.79399999999998</v>
      </c>
      <c r="BF15" s="1245">
        <v>27502082</v>
      </c>
      <c r="BG15" s="1246">
        <v>1.3003</v>
      </c>
      <c r="BH15" s="1153"/>
      <c r="BI15" s="1154">
        <v>13931</v>
      </c>
      <c r="BJ15" s="1247">
        <v>16.3</v>
      </c>
      <c r="BK15" s="1154">
        <v>119661</v>
      </c>
      <c r="BL15" s="1248">
        <v>140</v>
      </c>
      <c r="BN15" s="933" t="s">
        <v>372</v>
      </c>
      <c r="BO15" s="1579" t="s">
        <v>373</v>
      </c>
      <c r="BP15" s="1848">
        <v>1.0784</v>
      </c>
      <c r="BQ15" s="1848">
        <v>1.0742666666666667</v>
      </c>
      <c r="BR15" s="1853">
        <v>0.99058823529411766</v>
      </c>
      <c r="BS15" s="1849"/>
      <c r="BT15" s="1850">
        <v>2015</v>
      </c>
      <c r="BU15" s="1162">
        <v>0.99058823529411766</v>
      </c>
      <c r="BV15" s="1163"/>
      <c r="BW15" s="1851">
        <v>0.48499999999999999</v>
      </c>
      <c r="BX15" s="1852">
        <v>0.48</v>
      </c>
      <c r="BY15" s="1166">
        <v>0.71750000000000003</v>
      </c>
      <c r="BZ15" s="1585"/>
      <c r="CA15" s="1561" t="s">
        <v>372</v>
      </c>
      <c r="CB15" s="933" t="s">
        <v>691</v>
      </c>
      <c r="CC15" s="1154">
        <v>33468</v>
      </c>
      <c r="CD15" s="1154">
        <v>34006</v>
      </c>
      <c r="CE15" s="1154">
        <v>35360</v>
      </c>
      <c r="CF15" s="1252">
        <v>34278</v>
      </c>
      <c r="CG15" s="1253">
        <v>0.88829999999999998</v>
      </c>
      <c r="CH15" s="1171"/>
      <c r="CI15" s="1254">
        <v>-1082</v>
      </c>
      <c r="CJ15" s="1253">
        <v>-3.0599999999999999E-2</v>
      </c>
      <c r="CL15" s="1575" t="s">
        <v>372</v>
      </c>
      <c r="CM15" s="933" t="s">
        <v>691</v>
      </c>
      <c r="CN15" s="1873" t="s">
        <v>4</v>
      </c>
      <c r="CO15" s="1874"/>
      <c r="CP15" s="1875">
        <v>13931</v>
      </c>
      <c r="CQ15" s="1888">
        <v>33335475</v>
      </c>
      <c r="CR15" s="1888">
        <v>0</v>
      </c>
      <c r="CS15" s="1890">
        <v>33335475</v>
      </c>
      <c r="CT15" s="1891">
        <v>2392.9</v>
      </c>
      <c r="CU15" s="1892"/>
      <c r="CV15" s="1893" t="s">
        <v>4</v>
      </c>
      <c r="CW15" s="1894" t="s">
        <v>4</v>
      </c>
      <c r="CX15" s="1882" t="s">
        <v>4</v>
      </c>
      <c r="CY15" s="1883"/>
      <c r="CZ15" s="1884">
        <v>0.48</v>
      </c>
      <c r="DA15" s="1895" t="s">
        <v>4</v>
      </c>
      <c r="DB15" s="1886"/>
      <c r="DC15" s="1882" t="s">
        <v>4</v>
      </c>
      <c r="DX15" s="1921" t="s">
        <v>364</v>
      </c>
      <c r="DY15" s="1922" t="s">
        <v>13</v>
      </c>
      <c r="DZ15" s="1921" t="s">
        <v>8</v>
      </c>
      <c r="EA15" s="1923" t="s">
        <v>14</v>
      </c>
      <c r="EB15" s="1924">
        <v>23</v>
      </c>
      <c r="EC15" s="1605"/>
      <c r="ED15" s="1925">
        <v>23</v>
      </c>
      <c r="EE15" s="1925"/>
      <c r="EF15" s="1605"/>
      <c r="EG15" s="1926">
        <v>1.0502283105022832E-2</v>
      </c>
      <c r="EH15" s="1605"/>
      <c r="EI15" s="1927">
        <v>0</v>
      </c>
      <c r="EJ15" s="1925"/>
      <c r="EK15" s="1925">
        <v>0</v>
      </c>
      <c r="EL15" s="974"/>
      <c r="EM15" s="1928"/>
      <c r="EN15" s="1928"/>
      <c r="EO15" s="1929"/>
      <c r="ES15" s="1616" t="s">
        <v>372</v>
      </c>
      <c r="ET15" s="1617" t="s">
        <v>373</v>
      </c>
      <c r="EU15" s="1618">
        <v>0</v>
      </c>
    </row>
    <row r="16" spans="1:154" ht="15">
      <c r="A16" s="1220" t="s">
        <v>374</v>
      </c>
      <c r="B16" s="1221" t="s">
        <v>375</v>
      </c>
      <c r="C16" s="1117">
        <v>24372</v>
      </c>
      <c r="D16" s="1118">
        <v>31509</v>
      </c>
      <c r="E16" s="1222"/>
      <c r="F16" s="1222">
        <v>31509</v>
      </c>
      <c r="G16" s="1222"/>
      <c r="H16" s="1223">
        <v>31509</v>
      </c>
      <c r="K16" s="907" t="s">
        <v>374</v>
      </c>
      <c r="L16" s="908" t="s">
        <v>375</v>
      </c>
      <c r="M16" s="886">
        <v>25130568657</v>
      </c>
      <c r="N16" s="887">
        <v>128635000</v>
      </c>
      <c r="O16" s="888">
        <v>25001933657</v>
      </c>
      <c r="P16" s="889">
        <v>2013</v>
      </c>
      <c r="Q16" s="882">
        <v>0.92869999999999997</v>
      </c>
      <c r="R16" s="891">
        <v>26921431740</v>
      </c>
      <c r="S16" s="892">
        <v>128635000</v>
      </c>
      <c r="T16" s="893">
        <v>588226406</v>
      </c>
      <c r="U16" s="893">
        <v>3718809456</v>
      </c>
      <c r="V16" s="891">
        <v>31357102602</v>
      </c>
      <c r="X16" s="1561" t="s">
        <v>374</v>
      </c>
      <c r="Y16" s="1562" t="s">
        <v>375</v>
      </c>
      <c r="Z16" s="1807">
        <v>31357102602</v>
      </c>
      <c r="AA16" s="1247">
        <v>209779016.40738001</v>
      </c>
      <c r="AB16" s="1802">
        <v>70476767</v>
      </c>
      <c r="AC16" s="1802">
        <v>718972</v>
      </c>
      <c r="AD16" s="1808">
        <v>280974755.40737998</v>
      </c>
      <c r="AE16" s="1809">
        <v>31509</v>
      </c>
      <c r="AF16" s="1810">
        <v>8917</v>
      </c>
      <c r="AG16" s="1811">
        <v>1.5972</v>
      </c>
      <c r="AI16" s="1561" t="s">
        <v>374</v>
      </c>
      <c r="AJ16" s="933" t="s">
        <v>375</v>
      </c>
      <c r="AK16" s="1132">
        <v>280974755.40737998</v>
      </c>
      <c r="AL16" s="1133">
        <v>31509</v>
      </c>
      <c r="AM16" s="1242">
        <v>8917</v>
      </c>
      <c r="AN16" s="1236">
        <v>1.5972</v>
      </c>
      <c r="AO16" s="1234">
        <v>2.2601</v>
      </c>
      <c r="AP16" s="1235">
        <v>0.98550000000000004</v>
      </c>
      <c r="AQ16" s="1236">
        <v>1.3576999999999999</v>
      </c>
      <c r="AR16" s="1237" t="s">
        <v>4</v>
      </c>
      <c r="AS16" s="1272" t="s">
        <v>4</v>
      </c>
      <c r="AT16" s="1261" t="s">
        <v>4</v>
      </c>
      <c r="AU16" s="1240">
        <v>0</v>
      </c>
      <c r="AV16" s="1241" t="s">
        <v>4</v>
      </c>
      <c r="AW16" s="1242">
        <v>0</v>
      </c>
      <c r="BB16" s="1561" t="s">
        <v>374</v>
      </c>
      <c r="BC16" s="1562" t="s">
        <v>692</v>
      </c>
      <c r="BD16" s="1149">
        <v>31357102602</v>
      </c>
      <c r="BE16" s="1150">
        <v>655.99</v>
      </c>
      <c r="BF16" s="1245">
        <v>47801190</v>
      </c>
      <c r="BG16" s="1246">
        <v>2.2601</v>
      </c>
      <c r="BH16" s="1153"/>
      <c r="BI16" s="1154">
        <v>31509</v>
      </c>
      <c r="BJ16" s="1247">
        <v>48.03</v>
      </c>
      <c r="BK16" s="1154">
        <v>251507</v>
      </c>
      <c r="BL16" s="1248">
        <v>383</v>
      </c>
      <c r="BN16" s="933" t="s">
        <v>374</v>
      </c>
      <c r="BO16" s="1579" t="s">
        <v>375</v>
      </c>
      <c r="BP16" s="1853">
        <v>0.96909999999999996</v>
      </c>
      <c r="BQ16" s="1848">
        <v>0.95169230769230773</v>
      </c>
      <c r="BR16" s="1848">
        <v>0.9</v>
      </c>
      <c r="BS16" s="1849"/>
      <c r="BT16" s="1850">
        <v>2013</v>
      </c>
      <c r="BU16" s="1162">
        <v>0.92869999999999997</v>
      </c>
      <c r="BV16" s="1163"/>
      <c r="BW16" s="1851">
        <v>0.60399999999999998</v>
      </c>
      <c r="BX16" s="1852">
        <v>0.56100000000000005</v>
      </c>
      <c r="BY16" s="1166">
        <v>0.83860000000000001</v>
      </c>
      <c r="BZ16" s="1585"/>
      <c r="CA16" s="1561" t="s">
        <v>374</v>
      </c>
      <c r="CB16" s="933" t="s">
        <v>692</v>
      </c>
      <c r="CC16" s="1154">
        <v>37486</v>
      </c>
      <c r="CD16" s="1154">
        <v>37257</v>
      </c>
      <c r="CE16" s="1154">
        <v>39340</v>
      </c>
      <c r="CF16" s="1252">
        <v>38027.666666666664</v>
      </c>
      <c r="CG16" s="1253">
        <v>0.98550000000000004</v>
      </c>
      <c r="CH16" s="1171"/>
      <c r="CI16" s="1254">
        <v>-1312.3333333333358</v>
      </c>
      <c r="CJ16" s="1253">
        <v>-3.3399999999999999E-2</v>
      </c>
      <c r="CL16" s="1575" t="s">
        <v>374</v>
      </c>
      <c r="CM16" s="933" t="s">
        <v>692</v>
      </c>
      <c r="CN16" s="1873" t="s">
        <v>4</v>
      </c>
      <c r="CO16" s="1874"/>
      <c r="CP16" s="1875">
        <v>31509</v>
      </c>
      <c r="CQ16" s="1888">
        <v>60664901</v>
      </c>
      <c r="CR16" s="1888">
        <v>8036173</v>
      </c>
      <c r="CS16" s="1890">
        <v>68701074</v>
      </c>
      <c r="CT16" s="1891">
        <v>2180.36</v>
      </c>
      <c r="CU16" s="1892"/>
      <c r="CV16" s="1893" t="s">
        <v>4</v>
      </c>
      <c r="CW16" s="1894" t="s">
        <v>4</v>
      </c>
      <c r="CX16" s="1882" t="s">
        <v>4</v>
      </c>
      <c r="CY16" s="1883"/>
      <c r="CZ16" s="1884">
        <v>0.56100000000000005</v>
      </c>
      <c r="DA16" s="1895" t="s">
        <v>4</v>
      </c>
      <c r="DB16" s="1886"/>
      <c r="DC16" s="1882" t="s">
        <v>4</v>
      </c>
      <c r="DX16" s="1930" t="s">
        <v>364</v>
      </c>
      <c r="DY16" s="1931" t="s">
        <v>15</v>
      </c>
      <c r="DZ16" s="1930" t="s">
        <v>8</v>
      </c>
      <c r="EA16" s="1932" t="s">
        <v>16</v>
      </c>
      <c r="EB16" s="1924">
        <v>133</v>
      </c>
      <c r="EC16" s="1933"/>
      <c r="ED16" s="1934">
        <v>133</v>
      </c>
      <c r="EE16" s="1934">
        <v>2190</v>
      </c>
      <c r="EF16" s="1933"/>
      <c r="EG16" s="1935">
        <v>6.0730593607305934E-2</v>
      </c>
      <c r="EH16" s="1933"/>
      <c r="EI16" s="1927">
        <v>0</v>
      </c>
      <c r="EJ16" s="1934"/>
      <c r="EK16" s="1934">
        <v>0</v>
      </c>
      <c r="EL16" s="1936"/>
      <c r="EM16" s="1937"/>
      <c r="EN16" s="1937"/>
      <c r="EO16" s="1938"/>
      <c r="ES16" s="1616" t="s">
        <v>374</v>
      </c>
      <c r="ET16" s="1617" t="s">
        <v>375</v>
      </c>
      <c r="EU16" s="1618">
        <v>0</v>
      </c>
    </row>
    <row r="17" spans="1:151" ht="15">
      <c r="A17" s="1220" t="s">
        <v>376</v>
      </c>
      <c r="B17" s="1221" t="s">
        <v>377</v>
      </c>
      <c r="C17" s="1117">
        <v>12242</v>
      </c>
      <c r="D17" s="1118">
        <v>12567</v>
      </c>
      <c r="E17" s="1222"/>
      <c r="F17" s="1222">
        <v>12567</v>
      </c>
      <c r="G17" s="1222"/>
      <c r="H17" s="1223">
        <v>12567</v>
      </c>
      <c r="K17" s="907" t="s">
        <v>376</v>
      </c>
      <c r="L17" s="908" t="s">
        <v>377</v>
      </c>
      <c r="M17" s="886">
        <v>4980609649</v>
      </c>
      <c r="N17" s="887">
        <v>82656511</v>
      </c>
      <c r="O17" s="888">
        <v>4897953138</v>
      </c>
      <c r="P17" s="889">
        <v>2013</v>
      </c>
      <c r="Q17" s="882">
        <v>1.004</v>
      </c>
      <c r="R17" s="891">
        <v>4878439380</v>
      </c>
      <c r="S17" s="892">
        <v>82656511</v>
      </c>
      <c r="T17" s="893">
        <v>243102733</v>
      </c>
      <c r="U17" s="893">
        <v>1222269780</v>
      </c>
      <c r="V17" s="891">
        <v>6426468404</v>
      </c>
      <c r="X17" s="1561" t="s">
        <v>376</v>
      </c>
      <c r="Y17" s="1562" t="s">
        <v>377</v>
      </c>
      <c r="Z17" s="1807">
        <v>6426468404</v>
      </c>
      <c r="AA17" s="1247">
        <v>42993073.622760005</v>
      </c>
      <c r="AB17" s="1802">
        <v>10884465</v>
      </c>
      <c r="AC17" s="1802">
        <v>385964</v>
      </c>
      <c r="AD17" s="1808">
        <v>54263502.622760005</v>
      </c>
      <c r="AE17" s="1809">
        <v>12567</v>
      </c>
      <c r="AF17" s="1810">
        <v>4318</v>
      </c>
      <c r="AG17" s="1811">
        <v>0.77339999999999998</v>
      </c>
      <c r="AI17" s="1561" t="s">
        <v>376</v>
      </c>
      <c r="AJ17" s="933" t="s">
        <v>377</v>
      </c>
      <c r="AK17" s="1132">
        <v>54263502.622760005</v>
      </c>
      <c r="AL17" s="1133">
        <v>12567</v>
      </c>
      <c r="AM17" s="1242">
        <v>4318</v>
      </c>
      <c r="AN17" s="1236">
        <v>0.77339999999999998</v>
      </c>
      <c r="AO17" s="1234">
        <v>0.59960000000000002</v>
      </c>
      <c r="AP17" s="1235">
        <v>0.75690000000000002</v>
      </c>
      <c r="AQ17" s="1236">
        <v>0.74790000000000001</v>
      </c>
      <c r="AR17" s="1237">
        <v>0.74790000000000001</v>
      </c>
      <c r="AS17" s="1272">
        <v>1309.28</v>
      </c>
      <c r="AT17" s="1261">
        <v>441.32999999999993</v>
      </c>
      <c r="AU17" s="1240">
        <v>5546194</v>
      </c>
      <c r="AV17" s="1241">
        <v>1</v>
      </c>
      <c r="AW17" s="1242">
        <v>5546194</v>
      </c>
      <c r="BB17" s="1561" t="s">
        <v>376</v>
      </c>
      <c r="BC17" s="1562" t="s">
        <v>693</v>
      </c>
      <c r="BD17" s="1149">
        <v>6426468404</v>
      </c>
      <c r="BE17" s="1150">
        <v>506.72500000000002</v>
      </c>
      <c r="BF17" s="1245">
        <v>12682359</v>
      </c>
      <c r="BG17" s="1246">
        <v>0.59960000000000002</v>
      </c>
      <c r="BH17" s="1153"/>
      <c r="BI17" s="1154">
        <v>12567</v>
      </c>
      <c r="BJ17" s="1247">
        <v>24.8</v>
      </c>
      <c r="BK17" s="1154">
        <v>88968</v>
      </c>
      <c r="BL17" s="1248">
        <v>176</v>
      </c>
      <c r="BN17" s="933" t="s">
        <v>376</v>
      </c>
      <c r="BO17" s="1579" t="s">
        <v>377</v>
      </c>
      <c r="BP17" s="1853">
        <v>1.0053000000000001</v>
      </c>
      <c r="BQ17" s="1848">
        <v>1.0174665032679737</v>
      </c>
      <c r="BR17" s="1848">
        <v>0.99451728813559326</v>
      </c>
      <c r="BS17" s="1849"/>
      <c r="BT17" s="1850">
        <v>2013</v>
      </c>
      <c r="BU17" s="1162">
        <v>1.004</v>
      </c>
      <c r="BV17" s="1163"/>
      <c r="BW17" s="1851">
        <v>0.68</v>
      </c>
      <c r="BX17" s="1852">
        <v>0.68300000000000005</v>
      </c>
      <c r="BY17" s="1166">
        <v>1.0208999999999999</v>
      </c>
      <c r="BZ17" s="1585"/>
      <c r="CA17" s="1561" t="s">
        <v>376</v>
      </c>
      <c r="CB17" s="933" t="s">
        <v>693</v>
      </c>
      <c r="CC17" s="1154">
        <v>28714</v>
      </c>
      <c r="CD17" s="1154">
        <v>28764</v>
      </c>
      <c r="CE17" s="1154">
        <v>30136</v>
      </c>
      <c r="CF17" s="1252">
        <v>29204.666666666668</v>
      </c>
      <c r="CG17" s="1253">
        <v>0.75690000000000002</v>
      </c>
      <c r="CH17" s="1171"/>
      <c r="CI17" s="1254">
        <v>-931.33333333333212</v>
      </c>
      <c r="CJ17" s="1253">
        <v>-3.09E-2</v>
      </c>
      <c r="CL17" s="1575" t="s">
        <v>376</v>
      </c>
      <c r="CM17" s="933" t="s">
        <v>693</v>
      </c>
      <c r="CN17" s="1873">
        <v>0.74790000000000001</v>
      </c>
      <c r="CO17" s="1874"/>
      <c r="CP17" s="1875">
        <v>12567</v>
      </c>
      <c r="CQ17" s="1888">
        <v>14276690</v>
      </c>
      <c r="CR17" s="1888">
        <v>0</v>
      </c>
      <c r="CS17" s="1890">
        <v>14276690</v>
      </c>
      <c r="CT17" s="1891">
        <v>1136.05</v>
      </c>
      <c r="CU17" s="1892"/>
      <c r="CV17" s="1893">
        <v>1309.28</v>
      </c>
      <c r="CW17" s="1894">
        <v>441.32999999999993</v>
      </c>
      <c r="CX17" s="1882">
        <v>0.86799999999999999</v>
      </c>
      <c r="CY17" s="1883"/>
      <c r="CZ17" s="1884">
        <v>0.68300000000000005</v>
      </c>
      <c r="DA17" s="1895">
        <v>1</v>
      </c>
      <c r="DB17" s="1886"/>
      <c r="DC17" s="1882">
        <v>1</v>
      </c>
      <c r="DX17" s="1921" t="s">
        <v>366</v>
      </c>
      <c r="DY17" s="1922" t="s">
        <v>366</v>
      </c>
      <c r="DZ17" s="1921" t="s">
        <v>901</v>
      </c>
      <c r="EA17" s="1923" t="s">
        <v>367</v>
      </c>
      <c r="EB17" s="1924">
        <v>6832</v>
      </c>
      <c r="EC17" s="1605"/>
      <c r="ED17" s="1925">
        <v>6832</v>
      </c>
      <c r="EE17" s="1925"/>
      <c r="EF17" s="1605"/>
      <c r="EG17" s="1926">
        <v>0.93576222435282841</v>
      </c>
      <c r="EH17" s="1605"/>
      <c r="EI17" s="1927">
        <v>871666</v>
      </c>
      <c r="EJ17" s="1925"/>
      <c r="EK17" s="1925">
        <v>815672</v>
      </c>
      <c r="EL17" s="1925">
        <v>871666</v>
      </c>
      <c r="EM17" s="1928">
        <v>0</v>
      </c>
      <c r="EN17" s="1928"/>
      <c r="EO17" s="1798"/>
      <c r="ES17" s="1616" t="s">
        <v>21</v>
      </c>
      <c r="ET17" s="1617" t="s">
        <v>22</v>
      </c>
      <c r="EU17" s="1618">
        <v>0</v>
      </c>
    </row>
    <row r="18" spans="1:151" ht="15">
      <c r="A18" s="1220" t="s">
        <v>378</v>
      </c>
      <c r="B18" s="1221" t="s">
        <v>379</v>
      </c>
      <c r="C18" s="1117">
        <v>32750</v>
      </c>
      <c r="D18" s="1118">
        <v>41834</v>
      </c>
      <c r="E18" s="1275">
        <v>-1262</v>
      </c>
      <c r="F18" s="1222">
        <v>40572</v>
      </c>
      <c r="G18" s="1222"/>
      <c r="H18" s="1223">
        <v>40572</v>
      </c>
      <c r="K18" s="907" t="s">
        <v>378</v>
      </c>
      <c r="L18" s="908" t="s">
        <v>379</v>
      </c>
      <c r="M18" s="886">
        <v>16457604026</v>
      </c>
      <c r="N18" s="887">
        <v>96422830</v>
      </c>
      <c r="O18" s="888">
        <v>16361181196</v>
      </c>
      <c r="P18" s="889">
        <v>2012</v>
      </c>
      <c r="Q18" s="882">
        <v>0.96179999999999999</v>
      </c>
      <c r="R18" s="891">
        <v>17011001451</v>
      </c>
      <c r="S18" s="892">
        <v>96422830</v>
      </c>
      <c r="T18" s="893">
        <v>377571137</v>
      </c>
      <c r="U18" s="893">
        <v>3360328076</v>
      </c>
      <c r="V18" s="891">
        <v>20845323494</v>
      </c>
      <c r="X18" s="1561" t="s">
        <v>378</v>
      </c>
      <c r="Y18" s="1562" t="s">
        <v>379</v>
      </c>
      <c r="Z18" s="1807">
        <v>20845323494</v>
      </c>
      <c r="AA18" s="1247">
        <v>139455214.17486</v>
      </c>
      <c r="AB18" s="1802">
        <v>42283804</v>
      </c>
      <c r="AC18" s="1802">
        <v>1210755</v>
      </c>
      <c r="AD18" s="1808">
        <v>182949773.17486</v>
      </c>
      <c r="AE18" s="1809">
        <v>40572</v>
      </c>
      <c r="AF18" s="1810">
        <v>4509</v>
      </c>
      <c r="AG18" s="1811">
        <v>0.80759999999999998</v>
      </c>
      <c r="AI18" s="1561" t="s">
        <v>378</v>
      </c>
      <c r="AJ18" s="933" t="s">
        <v>379</v>
      </c>
      <c r="AK18" s="1132">
        <v>182949773.17486</v>
      </c>
      <c r="AL18" s="1133">
        <v>40572</v>
      </c>
      <c r="AM18" s="1242">
        <v>4509</v>
      </c>
      <c r="AN18" s="1236">
        <v>0.80759999999999998</v>
      </c>
      <c r="AO18" s="1234">
        <v>2.7048000000000001</v>
      </c>
      <c r="AP18" s="1235">
        <v>0.95430000000000004</v>
      </c>
      <c r="AQ18" s="1236">
        <v>1.0707</v>
      </c>
      <c r="AR18" s="1237" t="s">
        <v>4</v>
      </c>
      <c r="AS18" s="1272" t="s">
        <v>4</v>
      </c>
      <c r="AT18" s="1261" t="s">
        <v>4</v>
      </c>
      <c r="AU18" s="1240">
        <v>0</v>
      </c>
      <c r="AV18" s="1241" t="s">
        <v>4</v>
      </c>
      <c r="AW18" s="1242">
        <v>0</v>
      </c>
      <c r="BB18" s="1561" t="s">
        <v>378</v>
      </c>
      <c r="BC18" s="1562" t="s">
        <v>694</v>
      </c>
      <c r="BD18" s="1149">
        <v>20845323494</v>
      </c>
      <c r="BE18" s="1150">
        <v>364.39</v>
      </c>
      <c r="BF18" s="1245">
        <v>57206080</v>
      </c>
      <c r="BG18" s="1246">
        <v>2.7048000000000001</v>
      </c>
      <c r="BH18" s="1153"/>
      <c r="BI18" s="1154">
        <v>40572</v>
      </c>
      <c r="BJ18" s="1247">
        <v>111.34</v>
      </c>
      <c r="BK18" s="1154">
        <v>190836</v>
      </c>
      <c r="BL18" s="1248">
        <v>524</v>
      </c>
      <c r="BN18" s="933" t="s">
        <v>378</v>
      </c>
      <c r="BO18" s="1579" t="s">
        <v>379</v>
      </c>
      <c r="BP18" s="1848">
        <v>0.99650000000000005</v>
      </c>
      <c r="BQ18" s="1848">
        <v>0.97843561557788949</v>
      </c>
      <c r="BR18" s="1848">
        <v>0.93923728813559326</v>
      </c>
      <c r="BS18" s="1849"/>
      <c r="BT18" s="1850">
        <v>2012</v>
      </c>
      <c r="BU18" s="1162">
        <v>0.96179999999999999</v>
      </c>
      <c r="BV18" s="1163"/>
      <c r="BW18" s="1851">
        <v>0.7</v>
      </c>
      <c r="BX18" s="1852">
        <v>0.67300000000000004</v>
      </c>
      <c r="BY18" s="1166">
        <v>1.006</v>
      </c>
      <c r="BZ18" s="1585"/>
      <c r="CA18" s="1561" t="s">
        <v>378</v>
      </c>
      <c r="CB18" s="933" t="s">
        <v>694</v>
      </c>
      <c r="CC18" s="1154">
        <v>36099</v>
      </c>
      <c r="CD18" s="1154">
        <v>36419</v>
      </c>
      <c r="CE18" s="1154">
        <v>37947</v>
      </c>
      <c r="CF18" s="1252">
        <v>36821.666666666664</v>
      </c>
      <c r="CG18" s="1253">
        <v>0.95430000000000004</v>
      </c>
      <c r="CH18" s="1171"/>
      <c r="CI18" s="1254">
        <v>-1125.3333333333358</v>
      </c>
      <c r="CJ18" s="1253">
        <v>-2.9700000000000001E-2</v>
      </c>
      <c r="CL18" s="1575" t="s">
        <v>378</v>
      </c>
      <c r="CM18" s="933" t="s">
        <v>694</v>
      </c>
      <c r="CN18" s="1873" t="s">
        <v>4</v>
      </c>
      <c r="CO18" s="1874"/>
      <c r="CP18" s="1875">
        <v>40572</v>
      </c>
      <c r="CQ18" s="1888">
        <v>58740873</v>
      </c>
      <c r="CR18" s="1888">
        <v>0</v>
      </c>
      <c r="CS18" s="1890">
        <v>58740873</v>
      </c>
      <c r="CT18" s="1891">
        <v>1447.82</v>
      </c>
      <c r="CU18" s="1892"/>
      <c r="CV18" s="1893" t="s">
        <v>4</v>
      </c>
      <c r="CW18" s="1894" t="s">
        <v>4</v>
      </c>
      <c r="CX18" s="1882" t="s">
        <v>4</v>
      </c>
      <c r="CY18" s="1883"/>
      <c r="CZ18" s="1884">
        <v>0.67300000000000004</v>
      </c>
      <c r="DA18" s="1895">
        <v>1</v>
      </c>
      <c r="DB18" s="1886"/>
      <c r="DC18" s="1882" t="s">
        <v>4</v>
      </c>
      <c r="DX18" s="1930" t="s">
        <v>366</v>
      </c>
      <c r="DY18" s="1931" t="s">
        <v>17</v>
      </c>
      <c r="DZ18" s="1930" t="s">
        <v>8</v>
      </c>
      <c r="EA18" s="1932" t="s">
        <v>18</v>
      </c>
      <c r="EB18" s="1924">
        <v>469</v>
      </c>
      <c r="EC18" s="1933"/>
      <c r="ED18" s="1934">
        <v>469</v>
      </c>
      <c r="EE18" s="1934">
        <v>7301</v>
      </c>
      <c r="EF18" s="1933"/>
      <c r="EG18" s="1935">
        <v>6.4237775647171619E-2</v>
      </c>
      <c r="EH18" s="1933"/>
      <c r="EI18" s="1927">
        <v>0</v>
      </c>
      <c r="EJ18" s="1934"/>
      <c r="EK18" s="1934">
        <v>55994</v>
      </c>
      <c r="EL18" s="1936"/>
      <c r="EM18" s="1937"/>
      <c r="EN18" s="1937"/>
      <c r="EO18" s="1938"/>
      <c r="ES18" s="1616" t="s">
        <v>376</v>
      </c>
      <c r="ET18" s="1617" t="s">
        <v>377</v>
      </c>
      <c r="EU18" s="1618">
        <v>5402762</v>
      </c>
    </row>
    <row r="19" spans="1:151" ht="15">
      <c r="A19" s="1220" t="s">
        <v>380</v>
      </c>
      <c r="B19" s="1221" t="s">
        <v>381</v>
      </c>
      <c r="C19" s="1117">
        <v>11828</v>
      </c>
      <c r="D19" s="1118">
        <v>11828</v>
      </c>
      <c r="E19" s="1222"/>
      <c r="F19" s="1222">
        <v>11828</v>
      </c>
      <c r="G19" s="1222"/>
      <c r="H19" s="1223">
        <v>11828</v>
      </c>
      <c r="K19" s="907" t="s">
        <v>380</v>
      </c>
      <c r="L19" s="908" t="s">
        <v>381</v>
      </c>
      <c r="M19" s="886">
        <v>4907382603</v>
      </c>
      <c r="N19" s="887">
        <v>100914900</v>
      </c>
      <c r="O19" s="888">
        <v>4806467703</v>
      </c>
      <c r="P19" s="889">
        <v>2013</v>
      </c>
      <c r="Q19" s="882">
        <v>0.99529999999999996</v>
      </c>
      <c r="R19" s="891">
        <v>4829164777</v>
      </c>
      <c r="S19" s="892">
        <v>100914900</v>
      </c>
      <c r="T19" s="893">
        <v>192101791</v>
      </c>
      <c r="U19" s="893">
        <v>1489419138</v>
      </c>
      <c r="V19" s="891">
        <v>6611600606</v>
      </c>
      <c r="X19" s="1561" t="s">
        <v>380</v>
      </c>
      <c r="Y19" s="1562" t="s">
        <v>381</v>
      </c>
      <c r="Z19" s="1807">
        <v>6611600606</v>
      </c>
      <c r="AA19" s="1247">
        <v>44231608.054140002</v>
      </c>
      <c r="AB19" s="1802">
        <v>9204524</v>
      </c>
      <c r="AC19" s="1802">
        <v>245531</v>
      </c>
      <c r="AD19" s="1808">
        <v>53681663.054140002</v>
      </c>
      <c r="AE19" s="1809">
        <v>11828</v>
      </c>
      <c r="AF19" s="1810">
        <v>4539</v>
      </c>
      <c r="AG19" s="1811">
        <v>0.81299999999999994</v>
      </c>
      <c r="AI19" s="1561" t="s">
        <v>380</v>
      </c>
      <c r="AJ19" s="933" t="s">
        <v>381</v>
      </c>
      <c r="AK19" s="1132">
        <v>53681663.054140002</v>
      </c>
      <c r="AL19" s="1133">
        <v>11828</v>
      </c>
      <c r="AM19" s="1242">
        <v>4539</v>
      </c>
      <c r="AN19" s="1236">
        <v>0.81299999999999994</v>
      </c>
      <c r="AO19" s="1234">
        <v>0.66290000000000004</v>
      </c>
      <c r="AP19" s="1235">
        <v>0.76029999999999998</v>
      </c>
      <c r="AQ19" s="1236">
        <v>0.77170000000000005</v>
      </c>
      <c r="AR19" s="1237">
        <v>0.77170000000000005</v>
      </c>
      <c r="AS19" s="1272">
        <v>1350.95</v>
      </c>
      <c r="AT19" s="1261">
        <v>399.65999999999985</v>
      </c>
      <c r="AU19" s="1240">
        <v>4727178</v>
      </c>
      <c r="AV19" s="1241">
        <v>0.92500000000000004</v>
      </c>
      <c r="AW19" s="1242">
        <v>4372640</v>
      </c>
      <c r="BB19" s="1561" t="s">
        <v>380</v>
      </c>
      <c r="BC19" s="1562" t="s">
        <v>695</v>
      </c>
      <c r="BD19" s="1149">
        <v>6611600606</v>
      </c>
      <c r="BE19" s="1150">
        <v>471.59899999999999</v>
      </c>
      <c r="BF19" s="1245">
        <v>14019539</v>
      </c>
      <c r="BG19" s="1246">
        <v>0.66290000000000004</v>
      </c>
      <c r="BH19" s="1153"/>
      <c r="BI19" s="1154">
        <v>11828</v>
      </c>
      <c r="BJ19" s="1247">
        <v>25.08</v>
      </c>
      <c r="BK19" s="1154">
        <v>82387</v>
      </c>
      <c r="BL19" s="1248">
        <v>175</v>
      </c>
      <c r="BN19" s="933" t="s">
        <v>380</v>
      </c>
      <c r="BO19" s="1579" t="s">
        <v>381</v>
      </c>
      <c r="BP19" s="1853">
        <v>1.0171999999999999</v>
      </c>
      <c r="BQ19" s="1848">
        <v>1.002020202020202</v>
      </c>
      <c r="BR19" s="1848">
        <v>0.98353846153846147</v>
      </c>
      <c r="BS19" s="1849"/>
      <c r="BT19" s="1850">
        <v>2013</v>
      </c>
      <c r="BU19" s="1162">
        <v>0.99529999999999996</v>
      </c>
      <c r="BV19" s="1163"/>
      <c r="BW19" s="1851">
        <v>0.6</v>
      </c>
      <c r="BX19" s="1852">
        <v>0.59699999999999998</v>
      </c>
      <c r="BY19" s="1166">
        <v>0.89239999999999997</v>
      </c>
      <c r="BZ19" s="1585"/>
      <c r="CA19" s="1561" t="s">
        <v>380</v>
      </c>
      <c r="CB19" s="933" t="s">
        <v>695</v>
      </c>
      <c r="CC19" s="1154">
        <v>29221</v>
      </c>
      <c r="CD19" s="1154">
        <v>28830</v>
      </c>
      <c r="CE19" s="1154">
        <v>29957</v>
      </c>
      <c r="CF19" s="1252">
        <v>29336</v>
      </c>
      <c r="CG19" s="1253">
        <v>0.76029999999999998</v>
      </c>
      <c r="CH19" s="1171"/>
      <c r="CI19" s="1254">
        <v>-621</v>
      </c>
      <c r="CJ19" s="1253">
        <v>-2.07E-2</v>
      </c>
      <c r="CL19" s="1575" t="s">
        <v>380</v>
      </c>
      <c r="CM19" s="933" t="s">
        <v>695</v>
      </c>
      <c r="CN19" s="1873">
        <v>0.77170000000000005</v>
      </c>
      <c r="CO19" s="1874"/>
      <c r="CP19" s="1875">
        <v>11828</v>
      </c>
      <c r="CQ19" s="1888">
        <v>14778726</v>
      </c>
      <c r="CR19" s="1888">
        <v>0</v>
      </c>
      <c r="CS19" s="1890">
        <v>14778726</v>
      </c>
      <c r="CT19" s="1891">
        <v>1249.47</v>
      </c>
      <c r="CU19" s="1892"/>
      <c r="CV19" s="1893">
        <v>1350.95</v>
      </c>
      <c r="CW19" s="1894">
        <v>399.65999999999985</v>
      </c>
      <c r="CX19" s="1882">
        <v>0.92500000000000004</v>
      </c>
      <c r="CY19" s="1883"/>
      <c r="CZ19" s="1884">
        <v>0.59699999999999998</v>
      </c>
      <c r="DA19" s="1895" t="s">
        <v>4</v>
      </c>
      <c r="DB19" s="1886"/>
      <c r="DC19" s="1882">
        <v>0.92500000000000004</v>
      </c>
      <c r="DX19" s="1921" t="s">
        <v>368</v>
      </c>
      <c r="DY19" s="1922" t="s">
        <v>368</v>
      </c>
      <c r="DZ19" s="1921" t="s">
        <v>901</v>
      </c>
      <c r="EA19" s="1923" t="s">
        <v>369</v>
      </c>
      <c r="EB19" s="1924">
        <v>2191</v>
      </c>
      <c r="EC19" s="1605"/>
      <c r="ED19" s="1925">
        <v>2191</v>
      </c>
      <c r="EE19" s="1925"/>
      <c r="EF19" s="1605"/>
      <c r="EG19" s="1926">
        <v>0.86566574476491509</v>
      </c>
      <c r="EH19" s="1605"/>
      <c r="EI19" s="1927">
        <v>1306629</v>
      </c>
      <c r="EJ19" s="1925"/>
      <c r="EK19" s="1925">
        <v>1131104</v>
      </c>
      <c r="EL19" s="1925">
        <v>1306629</v>
      </c>
      <c r="EM19" s="1928">
        <v>0</v>
      </c>
      <c r="EN19" s="1928"/>
      <c r="EO19" s="1798"/>
      <c r="ES19" s="1616" t="s">
        <v>378</v>
      </c>
      <c r="ET19" s="1617" t="s">
        <v>379</v>
      </c>
      <c r="EU19" s="1618">
        <v>0</v>
      </c>
    </row>
    <row r="20" spans="1:151" ht="15">
      <c r="A20" s="1220" t="s">
        <v>382</v>
      </c>
      <c r="B20" s="1221" t="s">
        <v>383</v>
      </c>
      <c r="C20" s="1117">
        <v>1853</v>
      </c>
      <c r="D20" s="1118">
        <v>1853</v>
      </c>
      <c r="E20" s="1222"/>
      <c r="F20" s="1222">
        <v>1853</v>
      </c>
      <c r="G20" s="1222"/>
      <c r="H20" s="1223">
        <v>1853</v>
      </c>
      <c r="K20" s="907" t="s">
        <v>382</v>
      </c>
      <c r="L20" s="908" t="s">
        <v>383</v>
      </c>
      <c r="M20" s="886">
        <v>903309447</v>
      </c>
      <c r="N20" s="887">
        <v>59469549</v>
      </c>
      <c r="O20" s="888">
        <v>843839898</v>
      </c>
      <c r="P20" s="889">
        <v>2015</v>
      </c>
      <c r="Q20" s="882">
        <v>0.98567741935483866</v>
      </c>
      <c r="R20" s="891">
        <v>856101480</v>
      </c>
      <c r="S20" s="892">
        <v>59469549</v>
      </c>
      <c r="T20" s="893">
        <v>24148273</v>
      </c>
      <c r="U20" s="893">
        <v>131994164</v>
      </c>
      <c r="V20" s="891">
        <v>1071713466</v>
      </c>
      <c r="X20" s="1561" t="s">
        <v>382</v>
      </c>
      <c r="Y20" s="1562" t="s">
        <v>383</v>
      </c>
      <c r="Z20" s="1807">
        <v>1071713466</v>
      </c>
      <c r="AA20" s="1247">
        <v>7169763.0875400007</v>
      </c>
      <c r="AB20" s="1802">
        <v>1444358</v>
      </c>
      <c r="AC20" s="1802">
        <v>52263</v>
      </c>
      <c r="AD20" s="1808">
        <v>8666384.0875400007</v>
      </c>
      <c r="AE20" s="1809">
        <v>1853</v>
      </c>
      <c r="AF20" s="1810">
        <v>4677</v>
      </c>
      <c r="AG20" s="1811">
        <v>0.8377</v>
      </c>
      <c r="AI20" s="1561" t="s">
        <v>382</v>
      </c>
      <c r="AJ20" s="933" t="s">
        <v>383</v>
      </c>
      <c r="AK20" s="1132">
        <v>8666384.0875400007</v>
      </c>
      <c r="AL20" s="1133">
        <v>1853</v>
      </c>
      <c r="AM20" s="1242">
        <v>4677</v>
      </c>
      <c r="AN20" s="1236">
        <v>0.8377</v>
      </c>
      <c r="AO20" s="1234">
        <v>0.21049999999999999</v>
      </c>
      <c r="AP20" s="1235">
        <v>1.0366</v>
      </c>
      <c r="AQ20" s="1236">
        <v>0.87449999999999994</v>
      </c>
      <c r="AR20" s="1237">
        <v>0.87449999999999994</v>
      </c>
      <c r="AS20" s="1272">
        <v>1530.91</v>
      </c>
      <c r="AT20" s="1261">
        <v>219.69999999999982</v>
      </c>
      <c r="AU20" s="1240">
        <v>407104</v>
      </c>
      <c r="AV20" s="1241">
        <v>1</v>
      </c>
      <c r="AW20" s="1242">
        <v>407104</v>
      </c>
      <c r="BB20" s="1561" t="s">
        <v>382</v>
      </c>
      <c r="BC20" s="1562" t="s">
        <v>696</v>
      </c>
      <c r="BD20" s="1149">
        <v>1071713466</v>
      </c>
      <c r="BE20" s="1150">
        <v>240.67699999999999</v>
      </c>
      <c r="BF20" s="1245">
        <v>4452912</v>
      </c>
      <c r="BG20" s="1246">
        <v>0.21049999999999999</v>
      </c>
      <c r="BH20" s="1153"/>
      <c r="BI20" s="1154">
        <v>1853</v>
      </c>
      <c r="BJ20" s="1247">
        <v>7.7</v>
      </c>
      <c r="BK20" s="1154">
        <v>10218</v>
      </c>
      <c r="BL20" s="1248">
        <v>42</v>
      </c>
      <c r="BN20" s="933" t="s">
        <v>382</v>
      </c>
      <c r="BO20" s="1579" t="s">
        <v>383</v>
      </c>
      <c r="BP20" s="1848">
        <v>1.2224999999999999</v>
      </c>
      <c r="BQ20" s="1848">
        <v>1.2693762486126525</v>
      </c>
      <c r="BR20" s="1853">
        <v>0.98567741935483866</v>
      </c>
      <c r="BS20" s="1849"/>
      <c r="BT20" s="1850">
        <v>2015</v>
      </c>
      <c r="BU20" s="1162">
        <v>0.98567741935483866</v>
      </c>
      <c r="BV20" s="1163"/>
      <c r="BW20" s="1851">
        <v>0.68</v>
      </c>
      <c r="BX20" s="1852">
        <v>0.67</v>
      </c>
      <c r="BY20" s="1166">
        <v>1.0015000000000001</v>
      </c>
      <c r="BZ20" s="1585"/>
      <c r="CA20" s="1561" t="s">
        <v>382</v>
      </c>
      <c r="CB20" s="933" t="s">
        <v>696</v>
      </c>
      <c r="CC20" s="1154">
        <v>40262</v>
      </c>
      <c r="CD20" s="1154">
        <v>39819</v>
      </c>
      <c r="CE20" s="1154">
        <v>39912</v>
      </c>
      <c r="CF20" s="1252">
        <v>39997.666666666664</v>
      </c>
      <c r="CG20" s="1253">
        <v>1.0366</v>
      </c>
      <c r="CH20" s="1171"/>
      <c r="CI20" s="1254">
        <v>85.666666666664241</v>
      </c>
      <c r="CJ20" s="1253">
        <v>2.0999999999999999E-3</v>
      </c>
      <c r="CL20" s="1575" t="s">
        <v>382</v>
      </c>
      <c r="CM20" s="933" t="s">
        <v>696</v>
      </c>
      <c r="CN20" s="1873">
        <v>0.87449999999999994</v>
      </c>
      <c r="CO20" s="1874"/>
      <c r="CP20" s="1875">
        <v>1853</v>
      </c>
      <c r="CQ20" s="1888">
        <v>2012565</v>
      </c>
      <c r="CR20" s="1888">
        <v>0</v>
      </c>
      <c r="CS20" s="1890">
        <v>2012565</v>
      </c>
      <c r="CT20" s="1891">
        <v>1086.1099999999999</v>
      </c>
      <c r="CU20" s="1892"/>
      <c r="CV20" s="1893">
        <v>1530.91</v>
      </c>
      <c r="CW20" s="1894">
        <v>219.69999999999982</v>
      </c>
      <c r="CX20" s="1882">
        <v>0.70899999999999996</v>
      </c>
      <c r="CY20" s="1883"/>
      <c r="CZ20" s="1884">
        <v>0.67</v>
      </c>
      <c r="DA20" s="1895">
        <v>1</v>
      </c>
      <c r="DB20" s="1886"/>
      <c r="DC20" s="1882">
        <v>1</v>
      </c>
      <c r="DX20" s="1930" t="s">
        <v>368</v>
      </c>
      <c r="DY20" s="1931" t="s">
        <v>1170</v>
      </c>
      <c r="DZ20" s="1930" t="s">
        <v>8</v>
      </c>
      <c r="EA20" s="1932" t="s">
        <v>1171</v>
      </c>
      <c r="EB20" s="1924">
        <v>340</v>
      </c>
      <c r="EC20" s="1933"/>
      <c r="ED20" s="1934">
        <v>340</v>
      </c>
      <c r="EE20" s="1934">
        <v>2531</v>
      </c>
      <c r="EF20" s="1933"/>
      <c r="EG20" s="1935">
        <v>0.13433425523508494</v>
      </c>
      <c r="EH20" s="1933"/>
      <c r="EI20" s="1927">
        <v>0</v>
      </c>
      <c r="EJ20" s="1934"/>
      <c r="EK20" s="1934">
        <v>175525</v>
      </c>
      <c r="EL20" s="1936"/>
      <c r="EM20" s="1937"/>
      <c r="EN20" s="1937"/>
      <c r="EO20" s="1938"/>
      <c r="ES20" s="1616" t="s">
        <v>795</v>
      </c>
      <c r="ET20" s="1617" t="s">
        <v>796</v>
      </c>
      <c r="EU20" s="1619">
        <v>312395</v>
      </c>
    </row>
    <row r="21" spans="1:151" ht="15">
      <c r="A21" s="1220" t="s">
        <v>384</v>
      </c>
      <c r="B21" s="1221" t="s">
        <v>665</v>
      </c>
      <c r="C21" s="1117">
        <v>8322</v>
      </c>
      <c r="D21" s="1118">
        <v>8526</v>
      </c>
      <c r="E21" s="1222"/>
      <c r="F21" s="1222">
        <v>8526</v>
      </c>
      <c r="G21" s="1222"/>
      <c r="H21" s="1223">
        <v>8526</v>
      </c>
      <c r="K21" s="907" t="s">
        <v>384</v>
      </c>
      <c r="L21" s="908" t="s">
        <v>385</v>
      </c>
      <c r="M21" s="886">
        <v>13072542209</v>
      </c>
      <c r="N21" s="887">
        <v>60528976</v>
      </c>
      <c r="O21" s="888">
        <v>13012013233</v>
      </c>
      <c r="P21" s="889">
        <v>2015</v>
      </c>
      <c r="Q21" s="882">
        <v>0.99958039906103291</v>
      </c>
      <c r="R21" s="891">
        <v>13017475378</v>
      </c>
      <c r="S21" s="892">
        <v>60528976</v>
      </c>
      <c r="T21" s="893">
        <v>142852043</v>
      </c>
      <c r="U21" s="893">
        <v>1145972054</v>
      </c>
      <c r="V21" s="891">
        <v>14366828451</v>
      </c>
      <c r="X21" s="1561" t="s">
        <v>384</v>
      </c>
      <c r="Y21" s="1562" t="s">
        <v>665</v>
      </c>
      <c r="Z21" s="1807">
        <v>14366828451</v>
      </c>
      <c r="AA21" s="1247">
        <v>96114082.337190002</v>
      </c>
      <c r="AB21" s="1802">
        <v>14538800</v>
      </c>
      <c r="AC21" s="1802">
        <v>318029</v>
      </c>
      <c r="AD21" s="1808">
        <v>110970911.33719</v>
      </c>
      <c r="AE21" s="1809">
        <v>8526</v>
      </c>
      <c r="AF21" s="1810">
        <v>13016</v>
      </c>
      <c r="AG21" s="1811">
        <v>2.3313999999999999</v>
      </c>
      <c r="AI21" s="1561" t="s">
        <v>384</v>
      </c>
      <c r="AJ21" s="933" t="s">
        <v>665</v>
      </c>
      <c r="AK21" s="1132">
        <v>110970911.33719</v>
      </c>
      <c r="AL21" s="1133">
        <v>8526</v>
      </c>
      <c r="AM21" s="1242">
        <v>13016</v>
      </c>
      <c r="AN21" s="1236">
        <v>2.3313999999999999</v>
      </c>
      <c r="AO21" s="1234">
        <v>1.3067</v>
      </c>
      <c r="AP21" s="1235">
        <v>1.0872999999999999</v>
      </c>
      <c r="AQ21" s="1236">
        <v>1.607</v>
      </c>
      <c r="AR21" s="1237" t="s">
        <v>4</v>
      </c>
      <c r="AS21" s="1272" t="s">
        <v>4</v>
      </c>
      <c r="AT21" s="1261" t="s">
        <v>4</v>
      </c>
      <c r="AU21" s="1240">
        <v>0</v>
      </c>
      <c r="AV21" s="1241" t="s">
        <v>4</v>
      </c>
      <c r="AW21" s="1242">
        <v>0</v>
      </c>
      <c r="BB21" s="1561" t="s">
        <v>384</v>
      </c>
      <c r="BC21" s="1562" t="s">
        <v>697</v>
      </c>
      <c r="BD21" s="1149">
        <v>14366828451</v>
      </c>
      <c r="BE21" s="1150">
        <v>519.84100000000001</v>
      </c>
      <c r="BF21" s="1245">
        <v>27636967</v>
      </c>
      <c r="BG21" s="1246">
        <v>1.3067</v>
      </c>
      <c r="BH21" s="1153"/>
      <c r="BI21" s="1154">
        <v>8526</v>
      </c>
      <c r="BJ21" s="1247">
        <v>16.399999999999999</v>
      </c>
      <c r="BK21" s="1154">
        <v>69544</v>
      </c>
      <c r="BL21" s="1248">
        <v>134</v>
      </c>
      <c r="BN21" s="933" t="s">
        <v>384</v>
      </c>
      <c r="BO21" s="1579" t="s">
        <v>665</v>
      </c>
      <c r="BP21" s="1848">
        <v>1.0842000000000001</v>
      </c>
      <c r="BQ21" s="1848">
        <v>1.0840182496075355</v>
      </c>
      <c r="BR21" s="1853">
        <v>0.99958039906103291</v>
      </c>
      <c r="BS21" s="1849"/>
      <c r="BT21" s="1850">
        <v>2015</v>
      </c>
      <c r="BU21" s="1162">
        <v>0.99958039906103291</v>
      </c>
      <c r="BV21" s="1163"/>
      <c r="BW21" s="1851">
        <v>0.3</v>
      </c>
      <c r="BX21" s="1852">
        <v>0.3</v>
      </c>
      <c r="BY21" s="1166">
        <v>0.44840000000000002</v>
      </c>
      <c r="BZ21" s="1585"/>
      <c r="CA21" s="1561" t="s">
        <v>384</v>
      </c>
      <c r="CB21" s="933" t="s">
        <v>697</v>
      </c>
      <c r="CC21" s="1154">
        <v>41801</v>
      </c>
      <c r="CD21" s="1154">
        <v>41255</v>
      </c>
      <c r="CE21" s="1154">
        <v>42804</v>
      </c>
      <c r="CF21" s="1252">
        <v>41953.333333333336</v>
      </c>
      <c r="CG21" s="1253">
        <v>1.0872999999999999</v>
      </c>
      <c r="CH21" s="1171"/>
      <c r="CI21" s="1254">
        <v>-850.66666666666424</v>
      </c>
      <c r="CJ21" s="1253">
        <v>-1.9900000000000001E-2</v>
      </c>
      <c r="CL21" s="1575" t="s">
        <v>384</v>
      </c>
      <c r="CM21" s="933" t="s">
        <v>697</v>
      </c>
      <c r="CN21" s="1873" t="s">
        <v>4</v>
      </c>
      <c r="CO21" s="1874"/>
      <c r="CP21" s="1875">
        <v>8526</v>
      </c>
      <c r="CQ21" s="1888">
        <v>21494813</v>
      </c>
      <c r="CR21" s="1888">
        <v>0</v>
      </c>
      <c r="CS21" s="1890">
        <v>21494813</v>
      </c>
      <c r="CT21" s="1891">
        <v>2521.09</v>
      </c>
      <c r="CU21" s="1892"/>
      <c r="CV21" s="1893" t="s">
        <v>4</v>
      </c>
      <c r="CW21" s="1894" t="s">
        <v>4</v>
      </c>
      <c r="CX21" s="1882" t="s">
        <v>4</v>
      </c>
      <c r="CY21" s="1883"/>
      <c r="CZ21" s="1884">
        <v>0.3</v>
      </c>
      <c r="DA21" s="1895" t="s">
        <v>4</v>
      </c>
      <c r="DB21" s="1886"/>
      <c r="DC21" s="1882" t="s">
        <v>4</v>
      </c>
      <c r="DX21" s="1921" t="s">
        <v>370</v>
      </c>
      <c r="DY21" s="1922" t="s">
        <v>370</v>
      </c>
      <c r="DZ21" s="1921" t="s">
        <v>901</v>
      </c>
      <c r="EA21" s="1923" t="s">
        <v>371</v>
      </c>
      <c r="EB21" s="1924">
        <v>4539</v>
      </c>
      <c r="EC21" s="1605"/>
      <c r="ED21" s="1925">
        <v>4539</v>
      </c>
      <c r="EE21" s="1925"/>
      <c r="EF21" s="1605"/>
      <c r="EG21" s="1926">
        <v>0.96287653797199835</v>
      </c>
      <c r="EH21" s="1605"/>
      <c r="EI21" s="1927">
        <v>1889795</v>
      </c>
      <c r="EJ21" s="1925"/>
      <c r="EK21" s="1925">
        <v>1819639</v>
      </c>
      <c r="EL21" s="1925">
        <v>1889795</v>
      </c>
      <c r="EM21" s="1928">
        <v>0</v>
      </c>
      <c r="EN21" s="1928"/>
      <c r="EO21" s="1929"/>
      <c r="ES21" s="1616" t="s">
        <v>380</v>
      </c>
      <c r="ET21" s="1617" t="s">
        <v>381</v>
      </c>
      <c r="EU21" s="1618">
        <v>4372640</v>
      </c>
    </row>
    <row r="22" spans="1:151" ht="15">
      <c r="A22" s="1220" t="s">
        <v>386</v>
      </c>
      <c r="B22" s="1221" t="s">
        <v>387</v>
      </c>
      <c r="C22" s="1117">
        <v>2655</v>
      </c>
      <c r="D22" s="1118">
        <v>2655</v>
      </c>
      <c r="E22" s="1222"/>
      <c r="F22" s="1222">
        <v>2655</v>
      </c>
      <c r="G22" s="1222"/>
      <c r="H22" s="1223">
        <v>2655</v>
      </c>
      <c r="K22" s="907" t="s">
        <v>386</v>
      </c>
      <c r="L22" s="908" t="s">
        <v>387</v>
      </c>
      <c r="M22" s="886">
        <v>1288090815</v>
      </c>
      <c r="N22" s="887">
        <v>54640316</v>
      </c>
      <c r="O22" s="888">
        <v>1233450499</v>
      </c>
      <c r="P22" s="889">
        <v>2008</v>
      </c>
      <c r="Q22" s="882">
        <v>1.004</v>
      </c>
      <c r="R22" s="891">
        <v>1228536354</v>
      </c>
      <c r="S22" s="892">
        <v>54640316</v>
      </c>
      <c r="T22" s="893">
        <v>80791794</v>
      </c>
      <c r="U22" s="893">
        <v>200061101</v>
      </c>
      <c r="V22" s="891">
        <v>1564029565</v>
      </c>
      <c r="X22" s="1561" t="s">
        <v>386</v>
      </c>
      <c r="Y22" s="1562" t="s">
        <v>387</v>
      </c>
      <c r="Z22" s="1807">
        <v>1564029565</v>
      </c>
      <c r="AA22" s="1247">
        <v>10463357.78985</v>
      </c>
      <c r="AB22" s="1802">
        <v>2552999</v>
      </c>
      <c r="AC22" s="1802">
        <v>69170</v>
      </c>
      <c r="AD22" s="1808">
        <v>13085526.78985</v>
      </c>
      <c r="AE22" s="1809">
        <v>2655</v>
      </c>
      <c r="AF22" s="1810">
        <v>4929</v>
      </c>
      <c r="AG22" s="1811">
        <v>0.88290000000000002</v>
      </c>
      <c r="AI22" s="1561" t="s">
        <v>386</v>
      </c>
      <c r="AJ22" s="933" t="s">
        <v>387</v>
      </c>
      <c r="AK22" s="1132">
        <v>13085526.78985</v>
      </c>
      <c r="AL22" s="1133">
        <v>2655</v>
      </c>
      <c r="AM22" s="1242">
        <v>4929</v>
      </c>
      <c r="AN22" s="1236">
        <v>0.88290000000000002</v>
      </c>
      <c r="AO22" s="1234">
        <v>0.1741</v>
      </c>
      <c r="AP22" s="1235">
        <v>0.75519999999999998</v>
      </c>
      <c r="AQ22" s="1236">
        <v>0.74819999999999998</v>
      </c>
      <c r="AR22" s="1237">
        <v>0.74819999999999998</v>
      </c>
      <c r="AS22" s="1272">
        <v>1309.81</v>
      </c>
      <c r="AT22" s="1261">
        <v>440.79999999999995</v>
      </c>
      <c r="AU22" s="1240">
        <v>1170324</v>
      </c>
      <c r="AV22" s="1241">
        <v>1</v>
      </c>
      <c r="AW22" s="1242">
        <v>1170324</v>
      </c>
      <c r="BB22" s="1561" t="s">
        <v>386</v>
      </c>
      <c r="BC22" s="1562" t="s">
        <v>698</v>
      </c>
      <c r="BD22" s="1149">
        <v>1564029565</v>
      </c>
      <c r="BE22" s="1150">
        <v>424.666</v>
      </c>
      <c r="BF22" s="1245">
        <v>3682964</v>
      </c>
      <c r="BG22" s="1246">
        <v>0.1741</v>
      </c>
      <c r="BH22" s="1153"/>
      <c r="BI22" s="1154">
        <v>2655</v>
      </c>
      <c r="BJ22" s="1247">
        <v>6.25</v>
      </c>
      <c r="BK22" s="1154">
        <v>23613</v>
      </c>
      <c r="BL22" s="1248">
        <v>56</v>
      </c>
      <c r="BN22" s="933" t="s">
        <v>386</v>
      </c>
      <c r="BO22" s="1579" t="s">
        <v>387</v>
      </c>
      <c r="BP22" s="1848">
        <v>0.97950000000000004</v>
      </c>
      <c r="BQ22" s="1848">
        <v>0.98566459627329195</v>
      </c>
      <c r="BR22" s="1848">
        <v>1.0243333333333333</v>
      </c>
      <c r="BS22" s="1849"/>
      <c r="BT22" s="1850">
        <v>2008</v>
      </c>
      <c r="BU22" s="1162">
        <v>1.004</v>
      </c>
      <c r="BV22" s="1163"/>
      <c r="BW22" s="1851">
        <v>0.67900000000000005</v>
      </c>
      <c r="BX22" s="1852">
        <v>0.68200000000000005</v>
      </c>
      <c r="BY22" s="1166">
        <v>1.0194000000000001</v>
      </c>
      <c r="BZ22" s="1585"/>
      <c r="CA22" s="1561" t="s">
        <v>386</v>
      </c>
      <c r="CB22" s="933" t="s">
        <v>698</v>
      </c>
      <c r="CC22" s="1154">
        <v>28300</v>
      </c>
      <c r="CD22" s="1154">
        <v>28907</v>
      </c>
      <c r="CE22" s="1154">
        <v>30217</v>
      </c>
      <c r="CF22" s="1252">
        <v>29141.333333333332</v>
      </c>
      <c r="CG22" s="1253">
        <v>0.75519999999999998</v>
      </c>
      <c r="CH22" s="1171"/>
      <c r="CI22" s="1254">
        <v>-1075.6666666666679</v>
      </c>
      <c r="CJ22" s="1253">
        <v>-3.56E-2</v>
      </c>
      <c r="CL22" s="1575" t="s">
        <v>386</v>
      </c>
      <c r="CM22" s="933" t="s">
        <v>698</v>
      </c>
      <c r="CN22" s="1873">
        <v>0.74819999999999998</v>
      </c>
      <c r="CO22" s="1874"/>
      <c r="CP22" s="1875">
        <v>2655</v>
      </c>
      <c r="CQ22" s="1888">
        <v>2751251</v>
      </c>
      <c r="CR22" s="1888">
        <v>0</v>
      </c>
      <c r="CS22" s="1890">
        <v>2751251</v>
      </c>
      <c r="CT22" s="1891">
        <v>1036.25</v>
      </c>
      <c r="CU22" s="1892"/>
      <c r="CV22" s="1893">
        <v>1309.81</v>
      </c>
      <c r="CW22" s="1894">
        <v>440.79999999999995</v>
      </c>
      <c r="CX22" s="1882">
        <v>0.79100000000000004</v>
      </c>
      <c r="CY22" s="1883"/>
      <c r="CZ22" s="1884">
        <v>0.68200000000000005</v>
      </c>
      <c r="DA22" s="1895">
        <v>1</v>
      </c>
      <c r="DB22" s="1886"/>
      <c r="DC22" s="1882">
        <v>1</v>
      </c>
      <c r="DX22" s="1948" t="s">
        <v>370</v>
      </c>
      <c r="DY22" s="1931" t="s">
        <v>1096</v>
      </c>
      <c r="DZ22" s="1930" t="s">
        <v>8</v>
      </c>
      <c r="EA22" s="1932" t="s">
        <v>1097</v>
      </c>
      <c r="EB22" s="1924">
        <v>175</v>
      </c>
      <c r="EC22" s="1933"/>
      <c r="ED22" s="1934">
        <v>175</v>
      </c>
      <c r="EE22" s="1934">
        <v>4714</v>
      </c>
      <c r="EF22" s="1933"/>
      <c r="EG22" s="1935">
        <v>3.7123462028001694E-2</v>
      </c>
      <c r="EH22" s="1933"/>
      <c r="EI22" s="1927">
        <v>0</v>
      </c>
      <c r="EJ22" s="1934"/>
      <c r="EK22" s="1934">
        <v>70156</v>
      </c>
      <c r="EL22" s="1934"/>
      <c r="EM22" s="1937"/>
      <c r="EN22" s="1937"/>
      <c r="EO22" s="1938"/>
      <c r="ES22" s="1616" t="s">
        <v>382</v>
      </c>
      <c r="ET22" s="1617" t="s">
        <v>383</v>
      </c>
      <c r="EU22" s="1618">
        <v>407104</v>
      </c>
    </row>
    <row r="23" spans="1:151" ht="15">
      <c r="A23" s="1220" t="s">
        <v>388</v>
      </c>
      <c r="B23" s="1221" t="s">
        <v>389</v>
      </c>
      <c r="C23" s="1117">
        <v>16380</v>
      </c>
      <c r="D23" s="1118">
        <v>23638</v>
      </c>
      <c r="E23" s="1222"/>
      <c r="F23" s="1222">
        <v>23638</v>
      </c>
      <c r="G23" s="1222"/>
      <c r="H23" s="1223">
        <v>23638</v>
      </c>
      <c r="K23" s="907" t="s">
        <v>388</v>
      </c>
      <c r="L23" s="908" t="s">
        <v>389</v>
      </c>
      <c r="M23" s="886">
        <v>11557323300</v>
      </c>
      <c r="N23" s="887">
        <v>105886100</v>
      </c>
      <c r="O23" s="888">
        <v>11451437200</v>
      </c>
      <c r="P23" s="889">
        <v>2015</v>
      </c>
      <c r="Q23" s="882">
        <v>0.98968005952380944</v>
      </c>
      <c r="R23" s="891">
        <v>11570847659</v>
      </c>
      <c r="S23" s="892">
        <v>105886100</v>
      </c>
      <c r="T23" s="893">
        <v>788248130</v>
      </c>
      <c r="U23" s="893">
        <v>3671820588</v>
      </c>
      <c r="V23" s="891">
        <v>16136802477</v>
      </c>
      <c r="X23" s="1561" t="s">
        <v>388</v>
      </c>
      <c r="Y23" s="1562" t="s">
        <v>389</v>
      </c>
      <c r="Z23" s="1807">
        <v>16136802477</v>
      </c>
      <c r="AA23" s="1247">
        <v>107955208.57113001</v>
      </c>
      <c r="AB23" s="1802">
        <v>30726280</v>
      </c>
      <c r="AC23" s="1802">
        <v>477906</v>
      </c>
      <c r="AD23" s="1808">
        <v>139159394.57113001</v>
      </c>
      <c r="AE23" s="1809">
        <v>23638</v>
      </c>
      <c r="AF23" s="1810">
        <v>5887</v>
      </c>
      <c r="AG23" s="1811">
        <v>1.0545</v>
      </c>
      <c r="AI23" s="1561" t="s">
        <v>388</v>
      </c>
      <c r="AJ23" s="933" t="s">
        <v>389</v>
      </c>
      <c r="AK23" s="1132">
        <v>139159394.57113001</v>
      </c>
      <c r="AL23" s="1133">
        <v>23638</v>
      </c>
      <c r="AM23" s="1242">
        <v>5887</v>
      </c>
      <c r="AN23" s="1236">
        <v>1.0545</v>
      </c>
      <c r="AO23" s="1234">
        <v>1.9076</v>
      </c>
      <c r="AP23" s="1235">
        <v>0.96560000000000001</v>
      </c>
      <c r="AQ23" s="1236">
        <v>1.0954000000000002</v>
      </c>
      <c r="AR23" s="1237" t="s">
        <v>4</v>
      </c>
      <c r="AS23" s="1272" t="s">
        <v>4</v>
      </c>
      <c r="AT23" s="1261" t="s">
        <v>4</v>
      </c>
      <c r="AU23" s="1240">
        <v>0</v>
      </c>
      <c r="AV23" s="1241" t="s">
        <v>4</v>
      </c>
      <c r="AW23" s="1242">
        <v>0</v>
      </c>
      <c r="BB23" s="1561" t="s">
        <v>388</v>
      </c>
      <c r="BC23" s="1562" t="s">
        <v>699</v>
      </c>
      <c r="BD23" s="1149">
        <v>16136802477</v>
      </c>
      <c r="BE23" s="1150">
        <v>399.96800000000002</v>
      </c>
      <c r="BF23" s="1245">
        <v>40345234</v>
      </c>
      <c r="BG23" s="1246">
        <v>1.9076</v>
      </c>
      <c r="BH23" s="1153"/>
      <c r="BI23" s="1154">
        <v>23638</v>
      </c>
      <c r="BJ23" s="1247">
        <v>59.1</v>
      </c>
      <c r="BK23" s="1154">
        <v>155516</v>
      </c>
      <c r="BL23" s="1248">
        <v>389</v>
      </c>
      <c r="BN23" s="933" t="s">
        <v>388</v>
      </c>
      <c r="BO23" s="1579" t="s">
        <v>389</v>
      </c>
      <c r="BP23" s="1848">
        <v>1.0314000000000001</v>
      </c>
      <c r="BQ23" s="1848">
        <v>1.0238709677419355</v>
      </c>
      <c r="BR23" s="1853">
        <v>0.98968005952380944</v>
      </c>
      <c r="BS23" s="1849"/>
      <c r="BT23" s="1850">
        <v>2015</v>
      </c>
      <c r="BU23" s="1162">
        <v>0.98968005952380944</v>
      </c>
      <c r="BV23" s="1163"/>
      <c r="BW23" s="1851">
        <v>0.57499999999999996</v>
      </c>
      <c r="BX23" s="1852">
        <v>0.56899999999999995</v>
      </c>
      <c r="BY23" s="1166">
        <v>0.85050000000000003</v>
      </c>
      <c r="BZ23" s="1585"/>
      <c r="CA23" s="1561" t="s">
        <v>388</v>
      </c>
      <c r="CB23" s="933" t="s">
        <v>699</v>
      </c>
      <c r="CC23" s="1154">
        <v>36908</v>
      </c>
      <c r="CD23" s="1154">
        <v>36592</v>
      </c>
      <c r="CE23" s="1154">
        <v>38277</v>
      </c>
      <c r="CF23" s="1252">
        <v>37259</v>
      </c>
      <c r="CG23" s="1253">
        <v>0.96560000000000001</v>
      </c>
      <c r="CH23" s="1171"/>
      <c r="CI23" s="1254">
        <v>-1018</v>
      </c>
      <c r="CJ23" s="1253">
        <v>-2.6599999999999999E-2</v>
      </c>
      <c r="CL23" s="1575" t="s">
        <v>388</v>
      </c>
      <c r="CM23" s="933" t="s">
        <v>699</v>
      </c>
      <c r="CN23" s="1873" t="s">
        <v>4</v>
      </c>
      <c r="CO23" s="1874"/>
      <c r="CP23" s="1875">
        <v>23638</v>
      </c>
      <c r="CQ23" s="1888">
        <v>36026875</v>
      </c>
      <c r="CR23" s="1888">
        <v>0</v>
      </c>
      <c r="CS23" s="1890">
        <v>36026875</v>
      </c>
      <c r="CT23" s="1891">
        <v>1524.11</v>
      </c>
      <c r="CU23" s="1892"/>
      <c r="CV23" s="1893" t="s">
        <v>4</v>
      </c>
      <c r="CW23" s="1894" t="s">
        <v>4</v>
      </c>
      <c r="CX23" s="1882" t="s">
        <v>4</v>
      </c>
      <c r="CY23" s="1883"/>
      <c r="CZ23" s="1884">
        <v>0.56899999999999995</v>
      </c>
      <c r="DA23" s="1895" t="s">
        <v>4</v>
      </c>
      <c r="DB23" s="1886"/>
      <c r="DC23" s="1882" t="s">
        <v>4</v>
      </c>
      <c r="DX23" s="1921" t="s">
        <v>372</v>
      </c>
      <c r="DY23" s="1922" t="s">
        <v>372</v>
      </c>
      <c r="DZ23" s="1921" t="s">
        <v>901</v>
      </c>
      <c r="EA23" s="1923" t="s">
        <v>373</v>
      </c>
      <c r="EB23" s="1924">
        <v>12624</v>
      </c>
      <c r="EC23" s="1605"/>
      <c r="ED23" s="1925">
        <v>12624</v>
      </c>
      <c r="EE23" s="1925"/>
      <c r="EF23" s="1605"/>
      <c r="EG23" s="1926">
        <v>0.90618046084272486</v>
      </c>
      <c r="EH23" s="1605"/>
      <c r="EI23" s="1927">
        <v>0</v>
      </c>
      <c r="EJ23" s="1925"/>
      <c r="EK23" s="1925">
        <v>0</v>
      </c>
      <c r="EL23" s="1925">
        <v>0</v>
      </c>
      <c r="EM23" s="1928">
        <v>0</v>
      </c>
      <c r="EN23" s="1928"/>
      <c r="EO23" s="1929"/>
      <c r="ES23" s="1616" t="s">
        <v>384</v>
      </c>
      <c r="ET23" s="1617" t="s">
        <v>665</v>
      </c>
      <c r="EU23" s="1618">
        <v>0</v>
      </c>
    </row>
    <row r="24" spans="1:151" ht="15">
      <c r="A24" s="1220" t="s">
        <v>390</v>
      </c>
      <c r="B24" s="1221" t="s">
        <v>391</v>
      </c>
      <c r="C24" s="1117">
        <v>8786</v>
      </c>
      <c r="D24" s="1118">
        <v>10172</v>
      </c>
      <c r="E24" s="1222"/>
      <c r="F24" s="1222">
        <v>10172</v>
      </c>
      <c r="G24" s="1222"/>
      <c r="H24" s="1223">
        <v>10172</v>
      </c>
      <c r="K24" s="907" t="s">
        <v>390</v>
      </c>
      <c r="L24" s="908" t="s">
        <v>391</v>
      </c>
      <c r="M24" s="886">
        <v>8346914377</v>
      </c>
      <c r="N24" s="887">
        <v>384494320</v>
      </c>
      <c r="O24" s="888">
        <v>7962420057</v>
      </c>
      <c r="P24" s="889">
        <v>2009</v>
      </c>
      <c r="Q24" s="882">
        <v>1.0190999999999999</v>
      </c>
      <c r="R24" s="891">
        <v>7813188163</v>
      </c>
      <c r="S24" s="892">
        <v>384494320</v>
      </c>
      <c r="T24" s="893">
        <v>223438841</v>
      </c>
      <c r="U24" s="893">
        <v>1087737832</v>
      </c>
      <c r="V24" s="891">
        <v>9508859156</v>
      </c>
      <c r="X24" s="1561" t="s">
        <v>390</v>
      </c>
      <c r="Y24" s="1562" t="s">
        <v>391</v>
      </c>
      <c r="Z24" s="1807">
        <v>9508859156</v>
      </c>
      <c r="AA24" s="1247">
        <v>63614267.753640004</v>
      </c>
      <c r="AB24" s="1802">
        <v>10096200</v>
      </c>
      <c r="AC24" s="1802">
        <v>256466</v>
      </c>
      <c r="AD24" s="1808">
        <v>73966933.753639996</v>
      </c>
      <c r="AE24" s="1809">
        <v>10172</v>
      </c>
      <c r="AF24" s="1810">
        <v>7272</v>
      </c>
      <c r="AG24" s="1811">
        <v>1.3025</v>
      </c>
      <c r="AI24" s="1561" t="s">
        <v>390</v>
      </c>
      <c r="AJ24" s="933" t="s">
        <v>391</v>
      </c>
      <c r="AK24" s="1132">
        <v>73966933.753639996</v>
      </c>
      <c r="AL24" s="1133">
        <v>10172</v>
      </c>
      <c r="AM24" s="1242">
        <v>7272</v>
      </c>
      <c r="AN24" s="1236">
        <v>1.3025</v>
      </c>
      <c r="AO24" s="1234">
        <v>0.65839999999999999</v>
      </c>
      <c r="AP24" s="1235">
        <v>1.2741</v>
      </c>
      <c r="AQ24" s="1236">
        <v>1.2239000000000002</v>
      </c>
      <c r="AR24" s="1237" t="s">
        <v>4</v>
      </c>
      <c r="AS24" s="1272" t="s">
        <v>4</v>
      </c>
      <c r="AT24" s="1261" t="s">
        <v>4</v>
      </c>
      <c r="AU24" s="1240">
        <v>0</v>
      </c>
      <c r="AV24" s="1241" t="s">
        <v>4</v>
      </c>
      <c r="AW24" s="1242">
        <v>0</v>
      </c>
      <c r="BB24" s="1561" t="s">
        <v>390</v>
      </c>
      <c r="BC24" s="1562" t="s">
        <v>700</v>
      </c>
      <c r="BD24" s="1149">
        <v>9508859156</v>
      </c>
      <c r="BE24" s="1150">
        <v>682.85299999999995</v>
      </c>
      <c r="BF24" s="1245">
        <v>13925192</v>
      </c>
      <c r="BG24" s="1246">
        <v>0.65839999999999999</v>
      </c>
      <c r="BH24" s="1153"/>
      <c r="BI24" s="1154">
        <v>10172</v>
      </c>
      <c r="BJ24" s="1247">
        <v>14.9</v>
      </c>
      <c r="BK24" s="1154">
        <v>69265</v>
      </c>
      <c r="BL24" s="1248">
        <v>101</v>
      </c>
      <c r="BN24" s="933" t="s">
        <v>390</v>
      </c>
      <c r="BO24" s="1579" t="s">
        <v>391</v>
      </c>
      <c r="BP24" s="1848">
        <v>1.0410999999999999</v>
      </c>
      <c r="BQ24" s="1848">
        <v>1.0340116460613304</v>
      </c>
      <c r="BR24" s="1848">
        <v>1.0018651685393258</v>
      </c>
      <c r="BS24" s="1849"/>
      <c r="BT24" s="1850">
        <v>2009</v>
      </c>
      <c r="BU24" s="1162">
        <v>1.0190999999999999</v>
      </c>
      <c r="BV24" s="1163"/>
      <c r="BW24" s="1851">
        <v>0.62190000000000001</v>
      </c>
      <c r="BX24" s="1852">
        <v>0.63400000000000001</v>
      </c>
      <c r="BY24" s="1166">
        <v>0.94769999999999999</v>
      </c>
      <c r="BZ24" s="1585"/>
      <c r="CA24" s="1561" t="s">
        <v>390</v>
      </c>
      <c r="CB24" s="933" t="s">
        <v>700</v>
      </c>
      <c r="CC24" s="1154">
        <v>47945</v>
      </c>
      <c r="CD24" s="1154">
        <v>48354</v>
      </c>
      <c r="CE24" s="1154">
        <v>51186</v>
      </c>
      <c r="CF24" s="1252">
        <v>49161.666666666664</v>
      </c>
      <c r="CG24" s="1253">
        <v>1.2741</v>
      </c>
      <c r="CH24" s="1171"/>
      <c r="CI24" s="1254">
        <v>-2024.3333333333358</v>
      </c>
      <c r="CJ24" s="1253">
        <v>-3.95E-2</v>
      </c>
      <c r="CL24" s="1575" t="s">
        <v>390</v>
      </c>
      <c r="CM24" s="933" t="s">
        <v>700</v>
      </c>
      <c r="CN24" s="1873" t="s">
        <v>4</v>
      </c>
      <c r="CO24" s="1874"/>
      <c r="CP24" s="1875">
        <v>10172</v>
      </c>
      <c r="CQ24" s="1888">
        <v>26818413</v>
      </c>
      <c r="CR24" s="1888">
        <v>0</v>
      </c>
      <c r="CS24" s="1890">
        <v>26818413</v>
      </c>
      <c r="CT24" s="1891">
        <v>2636.49</v>
      </c>
      <c r="CU24" s="1892"/>
      <c r="CV24" s="1893" t="s">
        <v>4</v>
      </c>
      <c r="CW24" s="1894" t="s">
        <v>4</v>
      </c>
      <c r="CX24" s="1882" t="s">
        <v>4</v>
      </c>
      <c r="CY24" s="1883"/>
      <c r="CZ24" s="1884">
        <v>0.63400000000000001</v>
      </c>
      <c r="DA24" s="1895" t="s">
        <v>4</v>
      </c>
      <c r="DB24" s="1886"/>
      <c r="DC24" s="1882" t="s">
        <v>4</v>
      </c>
      <c r="DX24" s="1921" t="s">
        <v>372</v>
      </c>
      <c r="DY24" s="1922" t="s">
        <v>19</v>
      </c>
      <c r="DZ24" s="1921" t="s">
        <v>8</v>
      </c>
      <c r="EA24" s="1923" t="s">
        <v>20</v>
      </c>
      <c r="EB24" s="1924">
        <v>975</v>
      </c>
      <c r="EC24" s="1605"/>
      <c r="ED24" s="1925">
        <v>975</v>
      </c>
      <c r="EE24" s="1925"/>
      <c r="EF24" s="1605"/>
      <c r="EG24" s="1926">
        <v>6.9987796999497517E-2</v>
      </c>
      <c r="EH24" s="1605"/>
      <c r="EI24" s="1927">
        <v>0</v>
      </c>
      <c r="EJ24" s="1925"/>
      <c r="EK24" s="1925">
        <v>0</v>
      </c>
      <c r="EL24" s="974"/>
      <c r="EM24" s="1928"/>
      <c r="EN24" s="1928"/>
      <c r="EO24" s="1929"/>
      <c r="ES24" s="1616" t="s">
        <v>386</v>
      </c>
      <c r="ET24" s="1617" t="s">
        <v>387</v>
      </c>
      <c r="EU24" s="1618">
        <v>1170324</v>
      </c>
    </row>
    <row r="25" spans="1:151" ht="15">
      <c r="A25" s="1220" t="s">
        <v>392</v>
      </c>
      <c r="B25" s="1221" t="s">
        <v>393</v>
      </c>
      <c r="C25" s="1117">
        <v>3313</v>
      </c>
      <c r="D25" s="1118">
        <v>3560</v>
      </c>
      <c r="E25" s="1222"/>
      <c r="F25" s="1222">
        <v>3560</v>
      </c>
      <c r="G25" s="1222"/>
      <c r="H25" s="1223">
        <v>3560</v>
      </c>
      <c r="K25" s="907" t="s">
        <v>392</v>
      </c>
      <c r="L25" s="908" t="s">
        <v>393</v>
      </c>
      <c r="M25" s="886">
        <v>2720058801</v>
      </c>
      <c r="N25" s="887">
        <v>39363610</v>
      </c>
      <c r="O25" s="888">
        <v>2680695191</v>
      </c>
      <c r="P25" s="889">
        <v>2012</v>
      </c>
      <c r="Q25" s="882">
        <v>1.0511999999999999</v>
      </c>
      <c r="R25" s="891">
        <v>2550128606</v>
      </c>
      <c r="S25" s="892">
        <v>39363610</v>
      </c>
      <c r="T25" s="893">
        <v>58464619</v>
      </c>
      <c r="U25" s="893">
        <v>322553083</v>
      </c>
      <c r="V25" s="891">
        <v>2970509918</v>
      </c>
      <c r="X25" s="1561" t="s">
        <v>392</v>
      </c>
      <c r="Y25" s="1562" t="s">
        <v>393</v>
      </c>
      <c r="Z25" s="1807">
        <v>2970509918</v>
      </c>
      <c r="AA25" s="1247">
        <v>19872711.35142</v>
      </c>
      <c r="AB25" s="1802">
        <v>5517436</v>
      </c>
      <c r="AC25" s="1802">
        <v>118039</v>
      </c>
      <c r="AD25" s="1808">
        <v>25508186.35142</v>
      </c>
      <c r="AE25" s="1809">
        <v>3560</v>
      </c>
      <c r="AF25" s="1810">
        <v>7165</v>
      </c>
      <c r="AG25" s="1811">
        <v>1.2834000000000001</v>
      </c>
      <c r="AI25" s="1561" t="s">
        <v>392</v>
      </c>
      <c r="AJ25" s="933" t="s">
        <v>393</v>
      </c>
      <c r="AK25" s="1132">
        <v>25508186.35142</v>
      </c>
      <c r="AL25" s="1133">
        <v>3560</v>
      </c>
      <c r="AM25" s="1242">
        <v>7165</v>
      </c>
      <c r="AN25" s="1236">
        <v>1.2834000000000001</v>
      </c>
      <c r="AO25" s="1234">
        <v>0.30859999999999999</v>
      </c>
      <c r="AP25" s="1235">
        <v>0.71450000000000002</v>
      </c>
      <c r="AQ25" s="1236">
        <v>0.90160000000000007</v>
      </c>
      <c r="AR25" s="1237">
        <v>0.90160000000000007</v>
      </c>
      <c r="AS25" s="1272">
        <v>1578.35</v>
      </c>
      <c r="AT25" s="1261">
        <v>172.26</v>
      </c>
      <c r="AU25" s="1240">
        <v>613246</v>
      </c>
      <c r="AV25" s="1241">
        <v>1</v>
      </c>
      <c r="AW25" s="1242">
        <v>613246</v>
      </c>
      <c r="BB25" s="1561" t="s">
        <v>392</v>
      </c>
      <c r="BC25" s="1562" t="s">
        <v>701</v>
      </c>
      <c r="BD25" s="1149">
        <v>2970509918</v>
      </c>
      <c r="BE25" s="1150">
        <v>455.18799999999999</v>
      </c>
      <c r="BF25" s="1245">
        <v>6525897</v>
      </c>
      <c r="BG25" s="1246">
        <v>0.30859999999999999</v>
      </c>
      <c r="BH25" s="1153"/>
      <c r="BI25" s="1154">
        <v>3560</v>
      </c>
      <c r="BJ25" s="1247">
        <v>7.82</v>
      </c>
      <c r="BK25" s="1154">
        <v>27527</v>
      </c>
      <c r="BL25" s="1248">
        <v>60</v>
      </c>
      <c r="BN25" s="933" t="s">
        <v>392</v>
      </c>
      <c r="BO25" s="1579" t="s">
        <v>393</v>
      </c>
      <c r="BP25" s="1848">
        <v>1.0205</v>
      </c>
      <c r="BQ25" s="1848">
        <v>1.054313725490196</v>
      </c>
      <c r="BR25" s="1848">
        <v>1.0592631578947369</v>
      </c>
      <c r="BS25" s="1849"/>
      <c r="BT25" s="1850">
        <v>2012</v>
      </c>
      <c r="BU25" s="1162">
        <v>1.0511999999999999</v>
      </c>
      <c r="BV25" s="1163"/>
      <c r="BW25" s="1851">
        <v>0.52</v>
      </c>
      <c r="BX25" s="1852">
        <v>0.54700000000000004</v>
      </c>
      <c r="BY25" s="1166">
        <v>0.81759999999999999</v>
      </c>
      <c r="BZ25" s="1585"/>
      <c r="CA25" s="1561" t="s">
        <v>392</v>
      </c>
      <c r="CB25" s="933" t="s">
        <v>701</v>
      </c>
      <c r="CC25" s="1154">
        <v>27508</v>
      </c>
      <c r="CD25" s="1154">
        <v>27206</v>
      </c>
      <c r="CE25" s="1154">
        <v>27996</v>
      </c>
      <c r="CF25" s="1252">
        <v>27570</v>
      </c>
      <c r="CG25" s="1253">
        <v>0.71450000000000002</v>
      </c>
      <c r="CH25" s="1171"/>
      <c r="CI25" s="1254">
        <v>-426</v>
      </c>
      <c r="CJ25" s="1253">
        <v>-1.52E-2</v>
      </c>
      <c r="CL25" s="1575" t="s">
        <v>392</v>
      </c>
      <c r="CM25" s="933" t="s">
        <v>701</v>
      </c>
      <c r="CN25" s="1873">
        <v>0.90160000000000007</v>
      </c>
      <c r="CO25" s="1874"/>
      <c r="CP25" s="1875">
        <v>3560</v>
      </c>
      <c r="CQ25" s="1888">
        <v>5900836</v>
      </c>
      <c r="CR25" s="1888">
        <v>0</v>
      </c>
      <c r="CS25" s="1890">
        <v>5900836</v>
      </c>
      <c r="CT25" s="1891">
        <v>1657.54</v>
      </c>
      <c r="CU25" s="1892"/>
      <c r="CV25" s="1893">
        <v>1578.35</v>
      </c>
      <c r="CW25" s="1894">
        <v>172.26</v>
      </c>
      <c r="CX25" s="1882">
        <v>1</v>
      </c>
      <c r="CY25" s="1883"/>
      <c r="CZ25" s="1884">
        <v>0.54700000000000004</v>
      </c>
      <c r="DA25" s="1895" t="s">
        <v>4</v>
      </c>
      <c r="DB25" s="1886"/>
      <c r="DC25" s="1882">
        <v>1</v>
      </c>
      <c r="DX25" s="1930" t="s">
        <v>372</v>
      </c>
      <c r="DY25" s="1931" t="s">
        <v>1172</v>
      </c>
      <c r="DZ25" s="1930" t="s">
        <v>8</v>
      </c>
      <c r="EA25" s="1932" t="s">
        <v>1173</v>
      </c>
      <c r="EB25" s="1924">
        <v>332</v>
      </c>
      <c r="EC25" s="1933"/>
      <c r="ED25" s="1934">
        <v>332</v>
      </c>
      <c r="EE25" s="1934">
        <v>13931</v>
      </c>
      <c r="EF25" s="1933"/>
      <c r="EG25" s="1935">
        <v>2.3831742157777617E-2</v>
      </c>
      <c r="EH25" s="1933"/>
      <c r="EI25" s="1927">
        <v>0</v>
      </c>
      <c r="EJ25" s="1934"/>
      <c r="EK25" s="1934">
        <v>0</v>
      </c>
      <c r="EL25" s="1936"/>
      <c r="EM25" s="1937"/>
      <c r="EN25" s="1937"/>
      <c r="EO25" s="1938"/>
      <c r="ES25" s="1616" t="s">
        <v>388</v>
      </c>
      <c r="ET25" s="1617" t="s">
        <v>389</v>
      </c>
      <c r="EU25" s="1618">
        <v>0</v>
      </c>
    </row>
    <row r="26" spans="1:151" ht="15">
      <c r="A26" s="1220" t="s">
        <v>394</v>
      </c>
      <c r="B26" s="1221" t="s">
        <v>395</v>
      </c>
      <c r="C26" s="1117">
        <v>2044</v>
      </c>
      <c r="D26" s="1118">
        <v>2044</v>
      </c>
      <c r="E26" s="1222"/>
      <c r="F26" s="1222">
        <v>2044</v>
      </c>
      <c r="G26" s="1222"/>
      <c r="H26" s="1223">
        <v>2044</v>
      </c>
      <c r="K26" s="907" t="s">
        <v>394</v>
      </c>
      <c r="L26" s="908" t="s">
        <v>395</v>
      </c>
      <c r="M26" s="886">
        <v>1108073941</v>
      </c>
      <c r="N26" s="887">
        <v>52391670</v>
      </c>
      <c r="O26" s="888">
        <v>1055682271</v>
      </c>
      <c r="P26" s="889">
        <v>2014</v>
      </c>
      <c r="Q26" s="882">
        <v>0.95269999999999999</v>
      </c>
      <c r="R26" s="891">
        <v>1108095173</v>
      </c>
      <c r="S26" s="892">
        <v>52391670</v>
      </c>
      <c r="T26" s="893">
        <v>32211810</v>
      </c>
      <c r="U26" s="893">
        <v>235910434</v>
      </c>
      <c r="V26" s="891">
        <v>1428609087</v>
      </c>
      <c r="X26" s="1561" t="s">
        <v>394</v>
      </c>
      <c r="Y26" s="1562" t="s">
        <v>395</v>
      </c>
      <c r="Z26" s="1807">
        <v>1428609087</v>
      </c>
      <c r="AA26" s="1247">
        <v>9557394.7920300011</v>
      </c>
      <c r="AB26" s="1802">
        <v>2415718</v>
      </c>
      <c r="AC26" s="1802">
        <v>40895</v>
      </c>
      <c r="AD26" s="1808">
        <v>12014007.792030001</v>
      </c>
      <c r="AE26" s="1809">
        <v>2044</v>
      </c>
      <c r="AF26" s="1810">
        <v>5878</v>
      </c>
      <c r="AG26" s="1811">
        <v>1.0528</v>
      </c>
      <c r="AI26" s="1561" t="s">
        <v>394</v>
      </c>
      <c r="AJ26" s="933" t="s">
        <v>395</v>
      </c>
      <c r="AK26" s="1132">
        <v>12014007.792030001</v>
      </c>
      <c r="AL26" s="1133">
        <v>2044</v>
      </c>
      <c r="AM26" s="1242">
        <v>5878</v>
      </c>
      <c r="AN26" s="1236">
        <v>1.0528</v>
      </c>
      <c r="AO26" s="1234">
        <v>0.39129999999999998</v>
      </c>
      <c r="AP26" s="1235">
        <v>0.86609999999999998</v>
      </c>
      <c r="AQ26" s="1236">
        <v>0.89329999999999998</v>
      </c>
      <c r="AR26" s="1237">
        <v>0.89329999999999998</v>
      </c>
      <c r="AS26" s="1272">
        <v>1563.82</v>
      </c>
      <c r="AT26" s="1261">
        <v>186.78999999999996</v>
      </c>
      <c r="AU26" s="1240">
        <v>381799</v>
      </c>
      <c r="AV26" s="1241">
        <v>1</v>
      </c>
      <c r="AW26" s="1242">
        <v>381799</v>
      </c>
      <c r="BB26" s="1561" t="s">
        <v>394</v>
      </c>
      <c r="BC26" s="1562" t="s">
        <v>702</v>
      </c>
      <c r="BD26" s="1149">
        <v>1428609087</v>
      </c>
      <c r="BE26" s="1150">
        <v>172.637</v>
      </c>
      <c r="BF26" s="1245">
        <v>8275220</v>
      </c>
      <c r="BG26" s="1246">
        <v>0.39129999999999998</v>
      </c>
      <c r="BH26" s="1153"/>
      <c r="BI26" s="1154">
        <v>2044</v>
      </c>
      <c r="BJ26" s="1247">
        <v>11.84</v>
      </c>
      <c r="BK26" s="1154">
        <v>14663</v>
      </c>
      <c r="BL26" s="1248">
        <v>85</v>
      </c>
      <c r="BN26" s="933" t="s">
        <v>394</v>
      </c>
      <c r="BO26" s="1579" t="s">
        <v>395</v>
      </c>
      <c r="BP26" s="1848">
        <v>1.1344000000000001</v>
      </c>
      <c r="BQ26" s="1853">
        <v>0.98681388012618299</v>
      </c>
      <c r="BR26" s="1848">
        <v>0.93562500000000004</v>
      </c>
      <c r="BS26" s="1849"/>
      <c r="BT26" s="1850">
        <v>2014</v>
      </c>
      <c r="BU26" s="1162">
        <v>0.95269999999999999</v>
      </c>
      <c r="BV26" s="1163"/>
      <c r="BW26" s="1851">
        <v>0.72499999999999998</v>
      </c>
      <c r="BX26" s="1852">
        <v>0.69099999999999995</v>
      </c>
      <c r="BY26" s="1166">
        <v>1.0328999999999999</v>
      </c>
      <c r="BZ26" s="1585"/>
      <c r="CA26" s="1561" t="s">
        <v>394</v>
      </c>
      <c r="CB26" s="933" t="s">
        <v>702</v>
      </c>
      <c r="CC26" s="1154">
        <v>33269</v>
      </c>
      <c r="CD26" s="1154">
        <v>33173</v>
      </c>
      <c r="CE26" s="1154">
        <v>33822</v>
      </c>
      <c r="CF26" s="1252">
        <v>33421.333333333336</v>
      </c>
      <c r="CG26" s="1253">
        <v>0.86609999999999998</v>
      </c>
      <c r="CH26" s="1171"/>
      <c r="CI26" s="1254">
        <v>-400.66666666666424</v>
      </c>
      <c r="CJ26" s="1253">
        <v>-1.18E-2</v>
      </c>
      <c r="CL26" s="1575" t="s">
        <v>394</v>
      </c>
      <c r="CM26" s="933" t="s">
        <v>702</v>
      </c>
      <c r="CN26" s="1873">
        <v>0.89329999999999998</v>
      </c>
      <c r="CO26" s="1874"/>
      <c r="CP26" s="1875">
        <v>2044</v>
      </c>
      <c r="CQ26" s="1888">
        <v>3421929</v>
      </c>
      <c r="CR26" s="1888">
        <v>0</v>
      </c>
      <c r="CS26" s="1890">
        <v>3421929</v>
      </c>
      <c r="CT26" s="1891">
        <v>1674.13</v>
      </c>
      <c r="CU26" s="1892"/>
      <c r="CV26" s="1893">
        <v>1563.82</v>
      </c>
      <c r="CW26" s="1894">
        <v>186.78999999999996</v>
      </c>
      <c r="CX26" s="1882">
        <v>1</v>
      </c>
      <c r="CY26" s="1883"/>
      <c r="CZ26" s="1884">
        <v>0.69099999999999995</v>
      </c>
      <c r="DA26" s="1895">
        <v>1</v>
      </c>
      <c r="DB26" s="1886"/>
      <c r="DC26" s="1882">
        <v>1</v>
      </c>
      <c r="DX26" s="1921" t="s">
        <v>374</v>
      </c>
      <c r="DY26" s="1922" t="s">
        <v>374</v>
      </c>
      <c r="DZ26" s="1921" t="s">
        <v>901</v>
      </c>
      <c r="EA26" s="1923" t="s">
        <v>375</v>
      </c>
      <c r="EB26" s="1924">
        <v>24372</v>
      </c>
      <c r="EC26" s="1605"/>
      <c r="ED26" s="1925">
        <v>24372</v>
      </c>
      <c r="EE26" s="1925"/>
      <c r="EF26" s="1605"/>
      <c r="EG26" s="1926">
        <v>0.77349328763210512</v>
      </c>
      <c r="EH26" s="1605"/>
      <c r="EI26" s="1927">
        <v>0</v>
      </c>
      <c r="EJ26" s="1925"/>
      <c r="EK26" s="1925">
        <v>0</v>
      </c>
      <c r="EL26" s="1925">
        <v>0</v>
      </c>
      <c r="EM26" s="1928">
        <v>0</v>
      </c>
      <c r="EN26" s="1928"/>
      <c r="EO26" s="1929"/>
      <c r="ES26" s="1616" t="s">
        <v>36</v>
      </c>
      <c r="ET26" s="1617" t="s">
        <v>37</v>
      </c>
      <c r="EU26" s="1618">
        <v>0</v>
      </c>
    </row>
    <row r="27" spans="1:151" ht="15">
      <c r="A27" s="1220" t="s">
        <v>396</v>
      </c>
      <c r="B27" s="1221" t="s">
        <v>397</v>
      </c>
      <c r="C27" s="1117">
        <v>1345</v>
      </c>
      <c r="D27" s="1118">
        <v>1345</v>
      </c>
      <c r="E27" s="1222"/>
      <c r="F27" s="1222">
        <v>1345</v>
      </c>
      <c r="G27" s="1222"/>
      <c r="H27" s="1223">
        <v>1345</v>
      </c>
      <c r="K27" s="907" t="s">
        <v>396</v>
      </c>
      <c r="L27" s="908" t="s">
        <v>397</v>
      </c>
      <c r="M27" s="886">
        <v>1938159235</v>
      </c>
      <c r="N27" s="887">
        <v>16630100</v>
      </c>
      <c r="O27" s="888">
        <v>1921529135</v>
      </c>
      <c r="P27" s="889">
        <v>2010</v>
      </c>
      <c r="Q27" s="882">
        <v>1.3608</v>
      </c>
      <c r="R27" s="891">
        <v>1412058447</v>
      </c>
      <c r="S27" s="892">
        <v>16630100</v>
      </c>
      <c r="T27" s="893">
        <v>32050051</v>
      </c>
      <c r="U27" s="893">
        <v>139162395</v>
      </c>
      <c r="V27" s="891">
        <v>1599900993</v>
      </c>
      <c r="X27" s="1561" t="s">
        <v>396</v>
      </c>
      <c r="Y27" s="1562" t="s">
        <v>397</v>
      </c>
      <c r="Z27" s="1807">
        <v>1599900993</v>
      </c>
      <c r="AA27" s="1247">
        <v>10703337.643170001</v>
      </c>
      <c r="AB27" s="1802">
        <v>1931884</v>
      </c>
      <c r="AC27" s="1802">
        <v>47424</v>
      </c>
      <c r="AD27" s="1808">
        <v>12682645.643170001</v>
      </c>
      <c r="AE27" s="1809">
        <v>1345</v>
      </c>
      <c r="AF27" s="1810">
        <v>9429</v>
      </c>
      <c r="AG27" s="1811">
        <v>1.6889000000000001</v>
      </c>
      <c r="AI27" s="1561" t="s">
        <v>396</v>
      </c>
      <c r="AJ27" s="933" t="s">
        <v>397</v>
      </c>
      <c r="AK27" s="1132">
        <v>12682645.643170001</v>
      </c>
      <c r="AL27" s="1133">
        <v>1345</v>
      </c>
      <c r="AM27" s="1242">
        <v>9429</v>
      </c>
      <c r="AN27" s="1236">
        <v>1.6889000000000001</v>
      </c>
      <c r="AO27" s="1234">
        <v>0.3523</v>
      </c>
      <c r="AP27" s="1235">
        <v>0.71550000000000002</v>
      </c>
      <c r="AQ27" s="1236">
        <v>1.0685999999999998</v>
      </c>
      <c r="AR27" s="1237" t="s">
        <v>4</v>
      </c>
      <c r="AS27" s="1272" t="s">
        <v>4</v>
      </c>
      <c r="AT27" s="1261" t="s">
        <v>4</v>
      </c>
      <c r="AU27" s="1240">
        <v>0</v>
      </c>
      <c r="AV27" s="1241" t="s">
        <v>4</v>
      </c>
      <c r="AW27" s="1242">
        <v>0</v>
      </c>
      <c r="BB27" s="1561" t="s">
        <v>396</v>
      </c>
      <c r="BC27" s="1562" t="s">
        <v>703</v>
      </c>
      <c r="BD27" s="1149">
        <v>1599900993</v>
      </c>
      <c r="BE27" s="1150">
        <v>214.702</v>
      </c>
      <c r="BF27" s="1245">
        <v>7451728</v>
      </c>
      <c r="BG27" s="1246">
        <v>0.3523</v>
      </c>
      <c r="BH27" s="1153"/>
      <c r="BI27" s="1154">
        <v>1345</v>
      </c>
      <c r="BJ27" s="1247">
        <v>6.26</v>
      </c>
      <c r="BK27" s="1154">
        <v>10875</v>
      </c>
      <c r="BL27" s="1248">
        <v>51</v>
      </c>
      <c r="BN27" s="933" t="s">
        <v>396</v>
      </c>
      <c r="BO27" s="1579" t="s">
        <v>397</v>
      </c>
      <c r="BP27" s="1848">
        <v>1.3672</v>
      </c>
      <c r="BQ27" s="1848">
        <v>1.2987588389457549</v>
      </c>
      <c r="BR27" s="1848">
        <v>1.4</v>
      </c>
      <c r="BS27" s="1849"/>
      <c r="BT27" s="1850">
        <v>2010</v>
      </c>
      <c r="BU27" s="1162">
        <v>1.3608</v>
      </c>
      <c r="BV27" s="1163"/>
      <c r="BW27" s="1851">
        <v>0.36</v>
      </c>
      <c r="BX27" s="1852">
        <v>0.49</v>
      </c>
      <c r="BY27" s="1166">
        <v>0.73240000000000005</v>
      </c>
      <c r="BZ27" s="1585"/>
      <c r="CA27" s="1561" t="s">
        <v>396</v>
      </c>
      <c r="CB27" s="933" t="s">
        <v>703</v>
      </c>
      <c r="CC27" s="1154">
        <v>26877</v>
      </c>
      <c r="CD27" s="1154">
        <v>27047</v>
      </c>
      <c r="CE27" s="1154">
        <v>28898</v>
      </c>
      <c r="CF27" s="1252">
        <v>27607.333333333332</v>
      </c>
      <c r="CG27" s="1253">
        <v>0.71550000000000002</v>
      </c>
      <c r="CH27" s="1171"/>
      <c r="CI27" s="1254">
        <v>-1290.6666666666679</v>
      </c>
      <c r="CJ27" s="1253">
        <v>-4.4699999999999997E-2</v>
      </c>
      <c r="CL27" s="1575" t="s">
        <v>396</v>
      </c>
      <c r="CM27" s="933" t="s">
        <v>703</v>
      </c>
      <c r="CN27" s="1873" t="s">
        <v>4</v>
      </c>
      <c r="CO27" s="1874"/>
      <c r="CP27" s="1875">
        <v>1345</v>
      </c>
      <c r="CQ27" s="1888">
        <v>1257701</v>
      </c>
      <c r="CR27" s="1888">
        <v>0</v>
      </c>
      <c r="CS27" s="1890">
        <v>1257701</v>
      </c>
      <c r="CT27" s="1891">
        <v>935.09</v>
      </c>
      <c r="CU27" s="1892"/>
      <c r="CV27" s="1893" t="s">
        <v>4</v>
      </c>
      <c r="CW27" s="1894" t="s">
        <v>4</v>
      </c>
      <c r="CX27" s="1882" t="s">
        <v>4</v>
      </c>
      <c r="CY27" s="1883"/>
      <c r="CZ27" s="1884">
        <v>0.49</v>
      </c>
      <c r="DA27" s="1895" t="s">
        <v>4</v>
      </c>
      <c r="DB27" s="1886"/>
      <c r="DC27" s="1882" t="s">
        <v>4</v>
      </c>
      <c r="DX27" s="1921" t="s">
        <v>374</v>
      </c>
      <c r="DY27" s="1922" t="s">
        <v>21</v>
      </c>
      <c r="DZ27" s="1921" t="s">
        <v>901</v>
      </c>
      <c r="EA27" s="1923" t="s">
        <v>22</v>
      </c>
      <c r="EB27" s="1924">
        <v>4559</v>
      </c>
      <c r="EC27" s="1605"/>
      <c r="ED27" s="1925">
        <v>4559</v>
      </c>
      <c r="EE27" s="1925"/>
      <c r="EF27" s="1605"/>
      <c r="EG27" s="1926">
        <v>0.144688819067568</v>
      </c>
      <c r="EH27" s="1605"/>
      <c r="EI27" s="1927">
        <v>0</v>
      </c>
      <c r="EJ27" s="1925"/>
      <c r="EK27" s="1925">
        <v>0</v>
      </c>
      <c r="EL27" s="974"/>
      <c r="EM27" s="1928"/>
      <c r="EN27" s="1928"/>
      <c r="EO27" s="1929"/>
      <c r="ES27" s="1616" t="s">
        <v>38</v>
      </c>
      <c r="ET27" s="1617" t="s">
        <v>39</v>
      </c>
      <c r="EU27" s="1618">
        <v>0</v>
      </c>
    </row>
    <row r="28" spans="1:151" ht="15">
      <c r="A28" s="1220" t="s">
        <v>398</v>
      </c>
      <c r="B28" s="1221" t="s">
        <v>399</v>
      </c>
      <c r="C28" s="1117">
        <v>14797</v>
      </c>
      <c r="D28" s="1118">
        <v>15494</v>
      </c>
      <c r="E28" s="1222"/>
      <c r="F28" s="1222">
        <v>15494</v>
      </c>
      <c r="G28" s="1222"/>
      <c r="H28" s="1223">
        <v>15494</v>
      </c>
      <c r="K28" s="907" t="s">
        <v>398</v>
      </c>
      <c r="L28" s="908" t="s">
        <v>399</v>
      </c>
      <c r="M28" s="886">
        <v>5241634944</v>
      </c>
      <c r="N28" s="887">
        <v>209528107</v>
      </c>
      <c r="O28" s="888">
        <v>5032106837</v>
      </c>
      <c r="P28" s="889">
        <v>2008</v>
      </c>
      <c r="Q28" s="882">
        <v>1.0498000000000001</v>
      </c>
      <c r="R28" s="891">
        <v>4793395730</v>
      </c>
      <c r="S28" s="892">
        <v>209528107</v>
      </c>
      <c r="T28" s="893">
        <v>813084178</v>
      </c>
      <c r="U28" s="893">
        <v>2128760293</v>
      </c>
      <c r="V28" s="891">
        <v>7944768308</v>
      </c>
      <c r="X28" s="1561" t="s">
        <v>398</v>
      </c>
      <c r="Y28" s="1562" t="s">
        <v>399</v>
      </c>
      <c r="Z28" s="1807">
        <v>7944768308</v>
      </c>
      <c r="AA28" s="1247">
        <v>53150499.980520003</v>
      </c>
      <c r="AB28" s="1802">
        <v>16577558</v>
      </c>
      <c r="AC28" s="1802">
        <v>397074</v>
      </c>
      <c r="AD28" s="1808">
        <v>70125131.98052001</v>
      </c>
      <c r="AE28" s="1809">
        <v>15494</v>
      </c>
      <c r="AF28" s="1810">
        <v>4526</v>
      </c>
      <c r="AG28" s="1811">
        <v>0.81069999999999998</v>
      </c>
      <c r="AI28" s="1561" t="s">
        <v>398</v>
      </c>
      <c r="AJ28" s="933" t="s">
        <v>399</v>
      </c>
      <c r="AK28" s="1132">
        <v>70125131.98052001</v>
      </c>
      <c r="AL28" s="1133">
        <v>15494</v>
      </c>
      <c r="AM28" s="1242">
        <v>4526</v>
      </c>
      <c r="AN28" s="1236">
        <v>0.81069999999999998</v>
      </c>
      <c r="AO28" s="1234">
        <v>0.8085</v>
      </c>
      <c r="AP28" s="1235">
        <v>0.81230000000000002</v>
      </c>
      <c r="AQ28" s="1236">
        <v>0.8113999999999999</v>
      </c>
      <c r="AR28" s="1237">
        <v>0.8113999999999999</v>
      </c>
      <c r="AS28" s="1272">
        <v>1420.44</v>
      </c>
      <c r="AT28" s="1261">
        <v>330.16999999999985</v>
      </c>
      <c r="AU28" s="1240">
        <v>5115654</v>
      </c>
      <c r="AV28" s="1241">
        <v>1</v>
      </c>
      <c r="AW28" s="1242">
        <v>5115654</v>
      </c>
      <c r="BB28" s="1561" t="s">
        <v>398</v>
      </c>
      <c r="BC28" s="1562" t="s">
        <v>704</v>
      </c>
      <c r="BD28" s="1149">
        <v>7944768308</v>
      </c>
      <c r="BE28" s="1150">
        <v>464.62900000000002</v>
      </c>
      <c r="BF28" s="1245">
        <v>17099166</v>
      </c>
      <c r="BG28" s="1246">
        <v>0.8085</v>
      </c>
      <c r="BH28" s="1153"/>
      <c r="BI28" s="1154">
        <v>15494</v>
      </c>
      <c r="BJ28" s="1247">
        <v>33.35</v>
      </c>
      <c r="BK28" s="1154">
        <v>97709</v>
      </c>
      <c r="BL28" s="1248">
        <v>210</v>
      </c>
      <c r="BN28" s="933" t="s">
        <v>398</v>
      </c>
      <c r="BO28" s="1579" t="s">
        <v>399</v>
      </c>
      <c r="BP28" s="1848">
        <v>1.0529000000000002</v>
      </c>
      <c r="BQ28" s="1848">
        <v>1.0895615384615385</v>
      </c>
      <c r="BR28" s="1848">
        <v>1.0222678346810423</v>
      </c>
      <c r="BS28" s="1849"/>
      <c r="BT28" s="1850">
        <v>2008</v>
      </c>
      <c r="BU28" s="1162">
        <v>1.0498000000000001</v>
      </c>
      <c r="BV28" s="1163"/>
      <c r="BW28" s="1851">
        <v>0.72</v>
      </c>
      <c r="BX28" s="1852">
        <v>0.75600000000000001</v>
      </c>
      <c r="BY28" s="1166">
        <v>1.1299999999999999</v>
      </c>
      <c r="BZ28" s="1585"/>
      <c r="CA28" s="1561" t="s">
        <v>398</v>
      </c>
      <c r="CB28" s="933" t="s">
        <v>704</v>
      </c>
      <c r="CC28" s="1154">
        <v>30983</v>
      </c>
      <c r="CD28" s="1154">
        <v>30903</v>
      </c>
      <c r="CE28" s="1154">
        <v>32148</v>
      </c>
      <c r="CF28" s="1252">
        <v>31344.666666666668</v>
      </c>
      <c r="CG28" s="1253">
        <v>0.81230000000000002</v>
      </c>
      <c r="CH28" s="1171"/>
      <c r="CI28" s="1254">
        <v>-803.33333333333212</v>
      </c>
      <c r="CJ28" s="1253">
        <v>-2.5000000000000001E-2</v>
      </c>
      <c r="CL28" s="1575" t="s">
        <v>398</v>
      </c>
      <c r="CM28" s="933" t="s">
        <v>704</v>
      </c>
      <c r="CN28" s="1873">
        <v>0.8113999999999999</v>
      </c>
      <c r="CO28" s="1874"/>
      <c r="CP28" s="1875">
        <v>15494</v>
      </c>
      <c r="CQ28" s="1888">
        <v>9900000</v>
      </c>
      <c r="CR28" s="1888">
        <v>12136197</v>
      </c>
      <c r="CS28" s="1890">
        <v>22036197</v>
      </c>
      <c r="CT28" s="1891">
        <v>1422.24</v>
      </c>
      <c r="CU28" s="1892"/>
      <c r="CV28" s="1893">
        <v>1420.44</v>
      </c>
      <c r="CW28" s="1894">
        <v>330.16999999999985</v>
      </c>
      <c r="CX28" s="1882">
        <v>1</v>
      </c>
      <c r="CY28" s="1883"/>
      <c r="CZ28" s="1884">
        <v>0.75600000000000001</v>
      </c>
      <c r="DA28" s="1895">
        <v>1</v>
      </c>
      <c r="DB28" s="1886"/>
      <c r="DC28" s="1882">
        <v>1</v>
      </c>
      <c r="DX28" s="1921" t="s">
        <v>374</v>
      </c>
      <c r="DY28" s="1922" t="s">
        <v>23</v>
      </c>
      <c r="DZ28" s="1921" t="s">
        <v>8</v>
      </c>
      <c r="EA28" s="1923" t="s">
        <v>24</v>
      </c>
      <c r="EB28" s="1924">
        <v>533</v>
      </c>
      <c r="EC28" s="1605"/>
      <c r="ED28" s="1925">
        <v>533</v>
      </c>
      <c r="EE28" s="1925"/>
      <c r="EF28" s="1605"/>
      <c r="EG28" s="1926">
        <v>1.6915801834396522E-2</v>
      </c>
      <c r="EH28" s="1605"/>
      <c r="EI28" s="1927">
        <v>0</v>
      </c>
      <c r="EJ28" s="1925"/>
      <c r="EK28" s="1925">
        <v>0</v>
      </c>
      <c r="EL28" s="974"/>
      <c r="EM28" s="1928"/>
      <c r="EN28" s="1928"/>
      <c r="EO28" s="1929"/>
      <c r="ES28" s="1616" t="s">
        <v>390</v>
      </c>
      <c r="ET28" s="1617" t="s">
        <v>391</v>
      </c>
      <c r="EU28" s="1618">
        <v>0</v>
      </c>
    </row>
    <row r="29" spans="1:151" ht="15">
      <c r="A29" s="1220" t="s">
        <v>400</v>
      </c>
      <c r="B29" s="1221" t="s">
        <v>666</v>
      </c>
      <c r="C29" s="1117">
        <v>5804</v>
      </c>
      <c r="D29" s="1118">
        <v>9077</v>
      </c>
      <c r="E29" s="1222"/>
      <c r="F29" s="1222">
        <v>9077</v>
      </c>
      <c r="G29" s="1222"/>
      <c r="H29" s="1223">
        <v>9077</v>
      </c>
      <c r="K29" s="907" t="s">
        <v>400</v>
      </c>
      <c r="L29" s="908" t="s">
        <v>401</v>
      </c>
      <c r="M29" s="886">
        <v>2342961764</v>
      </c>
      <c r="N29" s="887">
        <v>246182100</v>
      </c>
      <c r="O29" s="888">
        <v>2096779664</v>
      </c>
      <c r="P29" s="889">
        <v>2013</v>
      </c>
      <c r="Q29" s="882">
        <v>0.96660000000000001</v>
      </c>
      <c r="R29" s="891">
        <v>2169232013</v>
      </c>
      <c r="S29" s="892">
        <v>246182100</v>
      </c>
      <c r="T29" s="893">
        <v>175305075</v>
      </c>
      <c r="U29" s="893">
        <v>1084990835</v>
      </c>
      <c r="V29" s="891">
        <v>3675710023</v>
      </c>
      <c r="X29" s="1561" t="s">
        <v>400</v>
      </c>
      <c r="Y29" s="1562" t="s">
        <v>666</v>
      </c>
      <c r="Z29" s="1807">
        <v>3675710023</v>
      </c>
      <c r="AA29" s="1247">
        <v>24590500.053870004</v>
      </c>
      <c r="AB29" s="1802">
        <v>6968077</v>
      </c>
      <c r="AC29" s="1802">
        <v>245012</v>
      </c>
      <c r="AD29" s="1808">
        <v>31803589.053870004</v>
      </c>
      <c r="AE29" s="1809">
        <v>9077</v>
      </c>
      <c r="AF29" s="1810">
        <v>3504</v>
      </c>
      <c r="AG29" s="1811">
        <v>0.62760000000000005</v>
      </c>
      <c r="AI29" s="1561" t="s">
        <v>400</v>
      </c>
      <c r="AJ29" s="933" t="s">
        <v>666</v>
      </c>
      <c r="AK29" s="1132">
        <v>31803589.053870004</v>
      </c>
      <c r="AL29" s="1133">
        <v>9077</v>
      </c>
      <c r="AM29" s="1242">
        <v>3504</v>
      </c>
      <c r="AN29" s="1236">
        <v>0.62760000000000005</v>
      </c>
      <c r="AO29" s="1234">
        <v>0.1855</v>
      </c>
      <c r="AP29" s="1235">
        <v>0.76570000000000005</v>
      </c>
      <c r="AQ29" s="1236">
        <v>0.65249999999999997</v>
      </c>
      <c r="AR29" s="1237">
        <v>0.65249999999999997</v>
      </c>
      <c r="AS29" s="1272">
        <v>1142.27</v>
      </c>
      <c r="AT29" s="1261">
        <v>608.33999999999992</v>
      </c>
      <c r="AU29" s="1240">
        <v>5521902</v>
      </c>
      <c r="AV29" s="1241">
        <v>1</v>
      </c>
      <c r="AW29" s="1242">
        <v>5521902</v>
      </c>
      <c r="BB29" s="1561" t="s">
        <v>400</v>
      </c>
      <c r="BC29" s="1562" t="s">
        <v>705</v>
      </c>
      <c r="BD29" s="1149">
        <v>3675710023</v>
      </c>
      <c r="BE29" s="1150">
        <v>936.80399999999997</v>
      </c>
      <c r="BF29" s="1245">
        <v>3923670</v>
      </c>
      <c r="BG29" s="1246">
        <v>0.1855</v>
      </c>
      <c r="BH29" s="1153"/>
      <c r="BI29" s="1154">
        <v>9077</v>
      </c>
      <c r="BJ29" s="1247">
        <v>9.69</v>
      </c>
      <c r="BK29" s="1154">
        <v>57512</v>
      </c>
      <c r="BL29" s="1248">
        <v>61</v>
      </c>
      <c r="BN29" s="933" t="s">
        <v>400</v>
      </c>
      <c r="BO29" s="1579" t="s">
        <v>666</v>
      </c>
      <c r="BP29" s="1853">
        <v>0.99890000000000001</v>
      </c>
      <c r="BQ29" s="1848">
        <v>0.93426794871794872</v>
      </c>
      <c r="BR29" s="1848">
        <v>0.97744705882352945</v>
      </c>
      <c r="BS29" s="1849"/>
      <c r="BT29" s="1850">
        <v>2013</v>
      </c>
      <c r="BU29" s="1162">
        <v>0.96660000000000001</v>
      </c>
      <c r="BV29" s="1163"/>
      <c r="BW29" s="1851">
        <v>0.80500000000000005</v>
      </c>
      <c r="BX29" s="1852">
        <v>0.77800000000000002</v>
      </c>
      <c r="BY29" s="1166">
        <v>1.1629</v>
      </c>
      <c r="BZ29" s="1585"/>
      <c r="CA29" s="1561" t="s">
        <v>400</v>
      </c>
      <c r="CB29" s="933" t="s">
        <v>705</v>
      </c>
      <c r="CC29" s="1154">
        <v>28967</v>
      </c>
      <c r="CD29" s="1154">
        <v>29746</v>
      </c>
      <c r="CE29" s="1154">
        <v>29923</v>
      </c>
      <c r="CF29" s="1252">
        <v>29545.333333333332</v>
      </c>
      <c r="CG29" s="1253">
        <v>0.76570000000000005</v>
      </c>
      <c r="CH29" s="1171"/>
      <c r="CI29" s="1254">
        <v>-377.66666666666788</v>
      </c>
      <c r="CJ29" s="1253">
        <v>-1.26E-2</v>
      </c>
      <c r="CL29" s="1575" t="s">
        <v>400</v>
      </c>
      <c r="CM29" s="933" t="s">
        <v>705</v>
      </c>
      <c r="CN29" s="1873">
        <v>0.65249999999999997</v>
      </c>
      <c r="CO29" s="1874"/>
      <c r="CP29" s="1875">
        <v>9077</v>
      </c>
      <c r="CQ29" s="1888">
        <v>7040450</v>
      </c>
      <c r="CR29" s="1888">
        <v>0</v>
      </c>
      <c r="CS29" s="1890">
        <v>7040450</v>
      </c>
      <c r="CT29" s="1891">
        <v>775.64</v>
      </c>
      <c r="CU29" s="1892"/>
      <c r="CV29" s="1893">
        <v>1142.27</v>
      </c>
      <c r="CW29" s="1894">
        <v>608.33999999999992</v>
      </c>
      <c r="CX29" s="1882">
        <v>0.67900000000000005</v>
      </c>
      <c r="CY29" s="1883"/>
      <c r="CZ29" s="1884">
        <v>0.77800000000000002</v>
      </c>
      <c r="DA29" s="1895">
        <v>1</v>
      </c>
      <c r="DB29" s="1886"/>
      <c r="DC29" s="1882">
        <v>1</v>
      </c>
      <c r="DX29" s="1921" t="s">
        <v>374</v>
      </c>
      <c r="DY29" s="1922" t="s">
        <v>25</v>
      </c>
      <c r="DZ29" s="1921" t="s">
        <v>8</v>
      </c>
      <c r="EA29" s="1923" t="s">
        <v>26</v>
      </c>
      <c r="EB29" s="1924">
        <v>415</v>
      </c>
      <c r="EC29" s="1605"/>
      <c r="ED29" s="1925">
        <v>415</v>
      </c>
      <c r="EE29" s="1925"/>
      <c r="EF29" s="1605"/>
      <c r="EG29" s="1926">
        <v>1.3170840077438193E-2</v>
      </c>
      <c r="EH29" s="1605"/>
      <c r="EI29" s="1927">
        <v>0</v>
      </c>
      <c r="EJ29" s="1925"/>
      <c r="EK29" s="1925">
        <v>0</v>
      </c>
      <c r="EL29" s="974"/>
      <c r="EM29" s="1928"/>
      <c r="EN29" s="1928"/>
      <c r="EO29" s="1929"/>
      <c r="ES29" s="1616" t="s">
        <v>392</v>
      </c>
      <c r="ET29" s="1617" t="s">
        <v>393</v>
      </c>
      <c r="EU29" s="1618">
        <v>570698</v>
      </c>
    </row>
    <row r="30" spans="1:151" ht="15">
      <c r="A30" s="1220" t="s">
        <v>402</v>
      </c>
      <c r="B30" s="1221" t="s">
        <v>403</v>
      </c>
      <c r="C30" s="1117">
        <v>14061</v>
      </c>
      <c r="D30" s="1118">
        <v>14061</v>
      </c>
      <c r="E30" s="1222"/>
      <c r="F30" s="1222">
        <v>14061</v>
      </c>
      <c r="G30" s="1222"/>
      <c r="H30" s="1223">
        <v>14061</v>
      </c>
      <c r="K30" s="907" t="s">
        <v>402</v>
      </c>
      <c r="L30" s="908" t="s">
        <v>403</v>
      </c>
      <c r="M30" s="886">
        <v>8315164831</v>
      </c>
      <c r="N30" s="887">
        <v>141917615</v>
      </c>
      <c r="O30" s="888">
        <v>8173247216</v>
      </c>
      <c r="P30" s="889">
        <v>2010</v>
      </c>
      <c r="Q30" s="882">
        <v>1.117</v>
      </c>
      <c r="R30" s="891">
        <v>7317141644</v>
      </c>
      <c r="S30" s="892">
        <v>141917615</v>
      </c>
      <c r="T30" s="893">
        <v>155515544</v>
      </c>
      <c r="U30" s="893">
        <v>1523358055</v>
      </c>
      <c r="V30" s="891">
        <v>9137932858</v>
      </c>
      <c r="X30" s="1561" t="s">
        <v>402</v>
      </c>
      <c r="Y30" s="1562" t="s">
        <v>403</v>
      </c>
      <c r="Z30" s="1807">
        <v>9137932858</v>
      </c>
      <c r="AA30" s="1247">
        <v>61132770.820020005</v>
      </c>
      <c r="AB30" s="1802">
        <v>14331077</v>
      </c>
      <c r="AC30" s="1802">
        <v>338728</v>
      </c>
      <c r="AD30" s="1808">
        <v>75802575.820020005</v>
      </c>
      <c r="AE30" s="1809">
        <v>14061</v>
      </c>
      <c r="AF30" s="1810">
        <v>5391</v>
      </c>
      <c r="AG30" s="1811">
        <v>0.96560000000000001</v>
      </c>
      <c r="AI30" s="1561" t="s">
        <v>402</v>
      </c>
      <c r="AJ30" s="933" t="s">
        <v>403</v>
      </c>
      <c r="AK30" s="1132">
        <v>75802575.820020005</v>
      </c>
      <c r="AL30" s="1133">
        <v>14061</v>
      </c>
      <c r="AM30" s="1242">
        <v>5391</v>
      </c>
      <c r="AN30" s="1236">
        <v>0.96560000000000001</v>
      </c>
      <c r="AO30" s="1234">
        <v>0.6099</v>
      </c>
      <c r="AP30" s="1235">
        <v>1.0003</v>
      </c>
      <c r="AQ30" s="1236">
        <v>0.94740000000000002</v>
      </c>
      <c r="AR30" s="1237">
        <v>0.94740000000000002</v>
      </c>
      <c r="AS30" s="1272">
        <v>1658.53</v>
      </c>
      <c r="AT30" s="1261">
        <v>92.079999999999927</v>
      </c>
      <c r="AU30" s="1240">
        <v>1294737</v>
      </c>
      <c r="AV30" s="1241">
        <v>0.84799999999999998</v>
      </c>
      <c r="AW30" s="1242">
        <v>1097937</v>
      </c>
      <c r="BB30" s="1561" t="s">
        <v>402</v>
      </c>
      <c r="BC30" s="1562" t="s">
        <v>706</v>
      </c>
      <c r="BD30" s="1149">
        <v>9137932858</v>
      </c>
      <c r="BE30" s="1150">
        <v>708.42700000000002</v>
      </c>
      <c r="BF30" s="1245">
        <v>12898905</v>
      </c>
      <c r="BG30" s="1246">
        <v>0.6099</v>
      </c>
      <c r="BH30" s="1153"/>
      <c r="BI30" s="1154">
        <v>14061</v>
      </c>
      <c r="BJ30" s="1247">
        <v>19.850000000000001</v>
      </c>
      <c r="BK30" s="1154">
        <v>104424</v>
      </c>
      <c r="BL30" s="1248">
        <v>147</v>
      </c>
      <c r="BN30" s="933" t="s">
        <v>402</v>
      </c>
      <c r="BO30" s="1579" t="s">
        <v>403</v>
      </c>
      <c r="BP30" s="1848">
        <v>1.1301999999999999</v>
      </c>
      <c r="BQ30" s="1848">
        <v>1.1314266129032258</v>
      </c>
      <c r="BR30" s="1848">
        <v>1.1030119047619047</v>
      </c>
      <c r="BS30" s="1849"/>
      <c r="BT30" s="1850">
        <v>2010</v>
      </c>
      <c r="BU30" s="1162">
        <v>1.117</v>
      </c>
      <c r="BV30" s="1163"/>
      <c r="BW30" s="1851">
        <v>0.46750000000000003</v>
      </c>
      <c r="BX30" s="1852">
        <v>0.52200000000000002</v>
      </c>
      <c r="BY30" s="1166">
        <v>0.78029999999999999</v>
      </c>
      <c r="BZ30" s="1585"/>
      <c r="CA30" s="1561" t="s">
        <v>402</v>
      </c>
      <c r="CB30" s="933" t="s">
        <v>706</v>
      </c>
      <c r="CC30" s="1154">
        <v>38319</v>
      </c>
      <c r="CD30" s="1154">
        <v>38183</v>
      </c>
      <c r="CE30" s="1154">
        <v>39289</v>
      </c>
      <c r="CF30" s="1252">
        <v>38597</v>
      </c>
      <c r="CG30" s="1253">
        <v>1.0003</v>
      </c>
      <c r="CH30" s="1171"/>
      <c r="CI30" s="1254">
        <v>-692</v>
      </c>
      <c r="CJ30" s="1253">
        <v>-1.7600000000000001E-2</v>
      </c>
      <c r="CL30" s="1575" t="s">
        <v>402</v>
      </c>
      <c r="CM30" s="933" t="s">
        <v>706</v>
      </c>
      <c r="CN30" s="1873">
        <v>0.94740000000000002</v>
      </c>
      <c r="CO30" s="1874"/>
      <c r="CP30" s="1875">
        <v>14061</v>
      </c>
      <c r="CQ30" s="1888">
        <v>19786590</v>
      </c>
      <c r="CR30" s="1888">
        <v>0</v>
      </c>
      <c r="CS30" s="1890">
        <v>19786590</v>
      </c>
      <c r="CT30" s="1891">
        <v>1407.2</v>
      </c>
      <c r="CU30" s="1892"/>
      <c r="CV30" s="1893">
        <v>1658.53</v>
      </c>
      <c r="CW30" s="1894">
        <v>92.079999999999927</v>
      </c>
      <c r="CX30" s="1882">
        <v>0.84799999999999998</v>
      </c>
      <c r="CY30" s="1883"/>
      <c r="CZ30" s="1884">
        <v>0.52200000000000002</v>
      </c>
      <c r="DA30" s="1895" t="s">
        <v>4</v>
      </c>
      <c r="DB30" s="1886"/>
      <c r="DC30" s="1882">
        <v>0.84799999999999998</v>
      </c>
      <c r="DX30" s="1921" t="s">
        <v>374</v>
      </c>
      <c r="DY30" s="1922" t="s">
        <v>1174</v>
      </c>
      <c r="DZ30" s="1921" t="s">
        <v>8</v>
      </c>
      <c r="EA30" s="1923" t="s">
        <v>1175</v>
      </c>
      <c r="EB30" s="1924">
        <v>950</v>
      </c>
      <c r="EC30" s="1605"/>
      <c r="ED30" s="1925">
        <v>950</v>
      </c>
      <c r="EE30" s="1925"/>
      <c r="EF30" s="1605"/>
      <c r="EG30" s="1926">
        <v>3.0150115839918754E-2</v>
      </c>
      <c r="EH30" s="1605"/>
      <c r="EI30" s="1927">
        <v>0</v>
      </c>
      <c r="EJ30" s="1925"/>
      <c r="EK30" s="1925">
        <v>0</v>
      </c>
      <c r="EL30" s="974"/>
      <c r="EM30" s="1928"/>
      <c r="EN30" s="1928"/>
      <c r="EO30" s="1929"/>
      <c r="ES30" s="1616" t="s">
        <v>394</v>
      </c>
      <c r="ET30" s="1617" t="s">
        <v>395</v>
      </c>
      <c r="EU30" s="1618">
        <v>381799</v>
      </c>
    </row>
    <row r="31" spans="1:151" ht="15">
      <c r="A31" s="1220" t="s">
        <v>404</v>
      </c>
      <c r="B31" s="1221" t="s">
        <v>667</v>
      </c>
      <c r="C31" s="1117">
        <v>50485</v>
      </c>
      <c r="D31" s="1118">
        <v>51883</v>
      </c>
      <c r="E31" s="1222"/>
      <c r="F31" s="1222">
        <v>51883</v>
      </c>
      <c r="G31" s="1222"/>
      <c r="H31" s="1223">
        <v>51883</v>
      </c>
      <c r="K31" s="907" t="s">
        <v>404</v>
      </c>
      <c r="L31" s="908" t="s">
        <v>405</v>
      </c>
      <c r="M31" s="886">
        <v>18977185584</v>
      </c>
      <c r="N31" s="887">
        <v>80796863</v>
      </c>
      <c r="O31" s="888">
        <v>18896388721</v>
      </c>
      <c r="P31" s="889">
        <v>2009</v>
      </c>
      <c r="Q31" s="882">
        <v>1.0470999999999999</v>
      </c>
      <c r="R31" s="891">
        <v>18046403133</v>
      </c>
      <c r="S31" s="892">
        <v>80796863</v>
      </c>
      <c r="T31" s="893">
        <v>429285485</v>
      </c>
      <c r="U31" s="893">
        <v>3715019065</v>
      </c>
      <c r="V31" s="891">
        <v>22271504546</v>
      </c>
      <c r="X31" s="1561" t="s">
        <v>404</v>
      </c>
      <c r="Y31" s="1562" t="s">
        <v>667</v>
      </c>
      <c r="Z31" s="1807">
        <v>22271504546</v>
      </c>
      <c r="AA31" s="1247">
        <v>148996365.41274002</v>
      </c>
      <c r="AB31" s="1802">
        <v>49534095</v>
      </c>
      <c r="AC31" s="1802">
        <v>550991</v>
      </c>
      <c r="AD31" s="1808">
        <v>199081451.41274002</v>
      </c>
      <c r="AE31" s="1809">
        <v>51883</v>
      </c>
      <c r="AF31" s="1810">
        <v>3837</v>
      </c>
      <c r="AG31" s="1811">
        <v>0.68730000000000002</v>
      </c>
      <c r="AI31" s="1561" t="s">
        <v>404</v>
      </c>
      <c r="AJ31" s="933" t="s">
        <v>667</v>
      </c>
      <c r="AK31" s="1132">
        <v>199081451.41274002</v>
      </c>
      <c r="AL31" s="1133">
        <v>51883</v>
      </c>
      <c r="AM31" s="1242">
        <v>3837</v>
      </c>
      <c r="AN31" s="1236">
        <v>0.68730000000000002</v>
      </c>
      <c r="AO31" s="1234">
        <v>1.6133</v>
      </c>
      <c r="AP31" s="1235">
        <v>0.92769999999999997</v>
      </c>
      <c r="AQ31" s="1236">
        <v>0.9000999999999999</v>
      </c>
      <c r="AR31" s="1237">
        <v>0.9000999999999999</v>
      </c>
      <c r="AS31" s="1272">
        <v>1575.72</v>
      </c>
      <c r="AT31" s="1261">
        <v>174.88999999999987</v>
      </c>
      <c r="AU31" s="1240">
        <v>9073818</v>
      </c>
      <c r="AV31" s="1241">
        <v>1</v>
      </c>
      <c r="AW31" s="1242">
        <v>9073818</v>
      </c>
      <c r="BB31" s="1561" t="s">
        <v>404</v>
      </c>
      <c r="BC31" s="1562" t="s">
        <v>707</v>
      </c>
      <c r="BD31" s="1149">
        <v>22271504546</v>
      </c>
      <c r="BE31" s="1150">
        <v>652.71600000000001</v>
      </c>
      <c r="BF31" s="1245">
        <v>34121279</v>
      </c>
      <c r="BG31" s="1246">
        <v>1.6133</v>
      </c>
      <c r="BH31" s="1153"/>
      <c r="BI31" s="1154">
        <v>51883</v>
      </c>
      <c r="BJ31" s="1247">
        <v>79.489999999999995</v>
      </c>
      <c r="BK31" s="1154">
        <v>328804</v>
      </c>
      <c r="BL31" s="1248">
        <v>504</v>
      </c>
      <c r="BN31" s="933" t="s">
        <v>404</v>
      </c>
      <c r="BO31" s="1579" t="s">
        <v>667</v>
      </c>
      <c r="BP31" s="1848">
        <v>1.0373000000000001</v>
      </c>
      <c r="BQ31" s="1848">
        <v>1.0442857142857143</v>
      </c>
      <c r="BR31" s="1848">
        <v>1.0522222222222222</v>
      </c>
      <c r="BS31" s="1849"/>
      <c r="BT31" s="1850">
        <v>2009</v>
      </c>
      <c r="BU31" s="1162">
        <v>1.0470999999999999</v>
      </c>
      <c r="BV31" s="1163"/>
      <c r="BW31" s="1851">
        <v>0.74</v>
      </c>
      <c r="BX31" s="1852">
        <v>0.77500000000000002</v>
      </c>
      <c r="BY31" s="1166">
        <v>1.1584000000000001</v>
      </c>
      <c r="BZ31" s="1585"/>
      <c r="CA31" s="1561" t="s">
        <v>404</v>
      </c>
      <c r="CB31" s="933" t="s">
        <v>707</v>
      </c>
      <c r="CC31" s="1154">
        <v>35785</v>
      </c>
      <c r="CD31" s="1154">
        <v>35444</v>
      </c>
      <c r="CE31" s="1154">
        <v>36157</v>
      </c>
      <c r="CF31" s="1252">
        <v>35795.333333333336</v>
      </c>
      <c r="CG31" s="1253">
        <v>0.92769999999999997</v>
      </c>
      <c r="CH31" s="1171"/>
      <c r="CI31" s="1254">
        <v>-361.66666666666424</v>
      </c>
      <c r="CJ31" s="1253">
        <v>-0.01</v>
      </c>
      <c r="CL31" s="1575" t="s">
        <v>404</v>
      </c>
      <c r="CM31" s="933" t="s">
        <v>707</v>
      </c>
      <c r="CN31" s="1873">
        <v>0.9000999999999999</v>
      </c>
      <c r="CO31" s="1874"/>
      <c r="CP31" s="1875">
        <v>51883</v>
      </c>
      <c r="CQ31" s="1888">
        <v>76982883</v>
      </c>
      <c r="CR31" s="1888">
        <v>0</v>
      </c>
      <c r="CS31" s="1890">
        <v>76982883</v>
      </c>
      <c r="CT31" s="1891">
        <v>1483.78</v>
      </c>
      <c r="CU31" s="1892"/>
      <c r="CV31" s="1893">
        <v>1575.72</v>
      </c>
      <c r="CW31" s="1894">
        <v>174.88999999999987</v>
      </c>
      <c r="CX31" s="1882">
        <v>0.94199999999999995</v>
      </c>
      <c r="CY31" s="1883"/>
      <c r="CZ31" s="1884">
        <v>0.77500000000000002</v>
      </c>
      <c r="DA31" s="1895">
        <v>1</v>
      </c>
      <c r="DB31" s="1886"/>
      <c r="DC31" s="1882">
        <v>1</v>
      </c>
      <c r="DX31" s="1921" t="s">
        <v>374</v>
      </c>
      <c r="DY31" s="1922" t="s">
        <v>1176</v>
      </c>
      <c r="DZ31" s="1921" t="s">
        <v>8</v>
      </c>
      <c r="EA31" s="1923" t="s">
        <v>1177</v>
      </c>
      <c r="EB31" s="1924">
        <v>491</v>
      </c>
      <c r="EC31" s="1605"/>
      <c r="ED31" s="1925">
        <v>491</v>
      </c>
      <c r="EE31" s="1925"/>
      <c r="EF31" s="1605"/>
      <c r="EG31" s="1926">
        <v>1.5582849344631692E-2</v>
      </c>
      <c r="EH31" s="1605"/>
      <c r="EI31" s="1927">
        <v>0</v>
      </c>
      <c r="EJ31" s="1925"/>
      <c r="EK31" s="1925">
        <v>0</v>
      </c>
      <c r="EL31" s="974"/>
      <c r="EM31" s="1928"/>
      <c r="EN31" s="1928"/>
      <c r="EO31" s="1929"/>
      <c r="ES31" s="1616" t="s">
        <v>396</v>
      </c>
      <c r="ET31" s="1617" t="s">
        <v>397</v>
      </c>
      <c r="EU31" s="1618">
        <v>0</v>
      </c>
    </row>
    <row r="32" spans="1:151" ht="15">
      <c r="A32" s="1220" t="s">
        <v>406</v>
      </c>
      <c r="B32" s="1221" t="s">
        <v>407</v>
      </c>
      <c r="C32" s="1117">
        <v>4036</v>
      </c>
      <c r="D32" s="1118">
        <v>4072</v>
      </c>
      <c r="E32" s="1222"/>
      <c r="F32" s="1222">
        <v>4072</v>
      </c>
      <c r="G32" s="1222"/>
      <c r="H32" s="1223">
        <v>4072</v>
      </c>
      <c r="K32" s="907" t="s">
        <v>406</v>
      </c>
      <c r="L32" s="908" t="s">
        <v>407</v>
      </c>
      <c r="M32" s="886">
        <v>5460742570</v>
      </c>
      <c r="N32" s="887">
        <v>52464260</v>
      </c>
      <c r="O32" s="888">
        <v>5408278310</v>
      </c>
      <c r="P32" s="889">
        <v>2013</v>
      </c>
      <c r="Q32" s="882">
        <v>0.95469999999999999</v>
      </c>
      <c r="R32" s="891">
        <v>5664898198</v>
      </c>
      <c r="S32" s="892">
        <v>52464260</v>
      </c>
      <c r="T32" s="893">
        <v>101734122</v>
      </c>
      <c r="U32" s="893">
        <v>392369866</v>
      </c>
      <c r="V32" s="891">
        <v>6211466446</v>
      </c>
      <c r="X32" s="1561" t="s">
        <v>406</v>
      </c>
      <c r="Y32" s="1562" t="s">
        <v>407</v>
      </c>
      <c r="Z32" s="1807">
        <v>6211466446</v>
      </c>
      <c r="AA32" s="1247">
        <v>41554710.523740001</v>
      </c>
      <c r="AB32" s="1802">
        <v>8376855</v>
      </c>
      <c r="AC32" s="1802">
        <v>222112</v>
      </c>
      <c r="AD32" s="1808">
        <v>50153677.523740001</v>
      </c>
      <c r="AE32" s="1809">
        <v>4072</v>
      </c>
      <c r="AF32" s="1810">
        <v>12317</v>
      </c>
      <c r="AG32" s="1811">
        <v>2.2061999999999999</v>
      </c>
      <c r="AI32" s="1561" t="s">
        <v>406</v>
      </c>
      <c r="AJ32" s="933" t="s">
        <v>407</v>
      </c>
      <c r="AK32" s="1132">
        <v>50153677.523740001</v>
      </c>
      <c r="AL32" s="1133">
        <v>4072</v>
      </c>
      <c r="AM32" s="1242">
        <v>12317</v>
      </c>
      <c r="AN32" s="1236">
        <v>2.2061999999999999</v>
      </c>
      <c r="AO32" s="1234">
        <v>1.1223000000000001</v>
      </c>
      <c r="AP32" s="1235">
        <v>1.0068999999999999</v>
      </c>
      <c r="AQ32" s="1236">
        <v>1.4982</v>
      </c>
      <c r="AR32" s="1237" t="s">
        <v>4</v>
      </c>
      <c r="AS32" s="1272" t="s">
        <v>4</v>
      </c>
      <c r="AT32" s="1261" t="s">
        <v>4</v>
      </c>
      <c r="AU32" s="1240">
        <v>0</v>
      </c>
      <c r="AV32" s="1241" t="s">
        <v>4</v>
      </c>
      <c r="AW32" s="1242">
        <v>0</v>
      </c>
      <c r="BB32" s="1561" t="s">
        <v>406</v>
      </c>
      <c r="BC32" s="1562" t="s">
        <v>708</v>
      </c>
      <c r="BD32" s="1149">
        <v>6211466446</v>
      </c>
      <c r="BE32" s="1150">
        <v>261.69600000000003</v>
      </c>
      <c r="BF32" s="1245">
        <v>23735428</v>
      </c>
      <c r="BG32" s="1246">
        <v>1.1223000000000001</v>
      </c>
      <c r="BH32" s="1153"/>
      <c r="BI32" s="1154">
        <v>4072</v>
      </c>
      <c r="BJ32" s="1247">
        <v>15.56</v>
      </c>
      <c r="BK32" s="1154">
        <v>25055</v>
      </c>
      <c r="BL32" s="1248">
        <v>96</v>
      </c>
      <c r="BN32" s="933" t="s">
        <v>406</v>
      </c>
      <c r="BO32" s="1579" t="s">
        <v>407</v>
      </c>
      <c r="BP32" s="1853">
        <v>0.96430000000000005</v>
      </c>
      <c r="BQ32" s="1848">
        <v>0.94412613981762927</v>
      </c>
      <c r="BR32" s="1848">
        <v>0.95859649122807022</v>
      </c>
      <c r="BS32" s="1849"/>
      <c r="BT32" s="1850">
        <v>2013</v>
      </c>
      <c r="BU32" s="1162">
        <v>0.95469999999999999</v>
      </c>
      <c r="BV32" s="1163"/>
      <c r="BW32" s="1851">
        <v>0.48</v>
      </c>
      <c r="BX32" s="1852">
        <v>0.45800000000000002</v>
      </c>
      <c r="BY32" s="1166">
        <v>0.68459999999999999</v>
      </c>
      <c r="BZ32" s="1585"/>
      <c r="CA32" s="1561" t="s">
        <v>406</v>
      </c>
      <c r="CB32" s="933" t="s">
        <v>708</v>
      </c>
      <c r="CC32" s="1154">
        <v>38748</v>
      </c>
      <c r="CD32" s="1154">
        <v>38394</v>
      </c>
      <c r="CE32" s="1154">
        <v>39419</v>
      </c>
      <c r="CF32" s="1252">
        <v>38853.666666666664</v>
      </c>
      <c r="CG32" s="1253">
        <v>1.0068999999999999</v>
      </c>
      <c r="CH32" s="1171"/>
      <c r="CI32" s="1254">
        <v>-565.33333333333576</v>
      </c>
      <c r="CJ32" s="1253">
        <v>-1.43E-2</v>
      </c>
      <c r="CL32" s="1575" t="s">
        <v>406</v>
      </c>
      <c r="CM32" s="933" t="s">
        <v>708</v>
      </c>
      <c r="CN32" s="1873" t="s">
        <v>4</v>
      </c>
      <c r="CO32" s="1874"/>
      <c r="CP32" s="1875">
        <v>4072</v>
      </c>
      <c r="CQ32" s="1888">
        <v>9353526</v>
      </c>
      <c r="CR32" s="1888">
        <v>0</v>
      </c>
      <c r="CS32" s="1890">
        <v>9353526</v>
      </c>
      <c r="CT32" s="1891">
        <v>2297.0300000000002</v>
      </c>
      <c r="CU32" s="1892"/>
      <c r="CV32" s="1893" t="s">
        <v>4</v>
      </c>
      <c r="CW32" s="1894" t="s">
        <v>4</v>
      </c>
      <c r="CX32" s="1882" t="s">
        <v>4</v>
      </c>
      <c r="CY32" s="1883"/>
      <c r="CZ32" s="1884">
        <v>0.45800000000000002</v>
      </c>
      <c r="DA32" s="1895" t="s">
        <v>4</v>
      </c>
      <c r="DB32" s="1886"/>
      <c r="DC32" s="1882" t="s">
        <v>4</v>
      </c>
      <c r="DX32" s="1930" t="s">
        <v>374</v>
      </c>
      <c r="DY32" s="1931" t="s">
        <v>27</v>
      </c>
      <c r="DZ32" s="1930" t="s">
        <v>8</v>
      </c>
      <c r="EA32" s="1932" t="s">
        <v>28</v>
      </c>
      <c r="EB32" s="1924">
        <v>189</v>
      </c>
      <c r="EC32" s="1933"/>
      <c r="ED32" s="1934">
        <v>189</v>
      </c>
      <c r="EE32" s="1934">
        <v>31509</v>
      </c>
      <c r="EF32" s="1933"/>
      <c r="EG32" s="1935">
        <v>5.9982862039417309E-3</v>
      </c>
      <c r="EH32" s="1933"/>
      <c r="EI32" s="1927">
        <v>0</v>
      </c>
      <c r="EJ32" s="1934"/>
      <c r="EK32" s="1934">
        <v>0</v>
      </c>
      <c r="EL32" s="1936"/>
      <c r="EM32" s="1937"/>
      <c r="EN32" s="1937"/>
      <c r="EO32" s="1938"/>
      <c r="ES32" s="1616" t="s">
        <v>398</v>
      </c>
      <c r="ET32" s="1617" t="s">
        <v>399</v>
      </c>
      <c r="EU32" s="1618">
        <v>4885526</v>
      </c>
    </row>
    <row r="33" spans="1:151" ht="15">
      <c r="A33" s="1220" t="s">
        <v>408</v>
      </c>
      <c r="B33" s="1221" t="s">
        <v>409</v>
      </c>
      <c r="C33" s="1117">
        <v>5095</v>
      </c>
      <c r="D33" s="1118">
        <v>5095</v>
      </c>
      <c r="E33" s="1222"/>
      <c r="F33" s="1222">
        <v>5095</v>
      </c>
      <c r="G33" s="1222"/>
      <c r="H33" s="1223">
        <v>5095</v>
      </c>
      <c r="K33" s="907" t="s">
        <v>408</v>
      </c>
      <c r="L33" s="908" t="s">
        <v>409</v>
      </c>
      <c r="M33" s="886">
        <v>12095085237</v>
      </c>
      <c r="N33" s="887">
        <v>33600</v>
      </c>
      <c r="O33" s="888">
        <v>12095051637</v>
      </c>
      <c r="P33" s="889">
        <v>2013</v>
      </c>
      <c r="Q33" s="882">
        <v>0.94540000000000002</v>
      </c>
      <c r="R33" s="891">
        <v>12793581169</v>
      </c>
      <c r="S33" s="892">
        <v>33600</v>
      </c>
      <c r="T33" s="893">
        <v>146271354</v>
      </c>
      <c r="U33" s="893">
        <v>714620473</v>
      </c>
      <c r="V33" s="891">
        <v>13654506596</v>
      </c>
      <c r="X33" s="1561" t="s">
        <v>408</v>
      </c>
      <c r="Y33" s="1562" t="s">
        <v>409</v>
      </c>
      <c r="Z33" s="1807">
        <v>13654506596</v>
      </c>
      <c r="AA33" s="1247">
        <v>91348649.127240002</v>
      </c>
      <c r="AB33" s="1802">
        <v>17424547</v>
      </c>
      <c r="AC33" s="1802">
        <v>432522</v>
      </c>
      <c r="AD33" s="1808">
        <v>109205718.12724</v>
      </c>
      <c r="AE33" s="1809">
        <v>5095</v>
      </c>
      <c r="AF33" s="1810">
        <v>21434</v>
      </c>
      <c r="AG33" s="1811">
        <v>3.8391999999999999</v>
      </c>
      <c r="AI33" s="1561" t="s">
        <v>408</v>
      </c>
      <c r="AJ33" s="933" t="s">
        <v>409</v>
      </c>
      <c r="AK33" s="1132">
        <v>109205718.12724</v>
      </c>
      <c r="AL33" s="1133">
        <v>5095</v>
      </c>
      <c r="AM33" s="1242">
        <v>21434</v>
      </c>
      <c r="AN33" s="1236">
        <v>3.8391999999999999</v>
      </c>
      <c r="AO33" s="1234">
        <v>1.6831</v>
      </c>
      <c r="AP33" s="1235">
        <v>1.1825000000000001</v>
      </c>
      <c r="AQ33" s="1236">
        <v>2.2953000000000001</v>
      </c>
      <c r="AR33" s="1237" t="s">
        <v>4</v>
      </c>
      <c r="AS33" s="1272" t="s">
        <v>4</v>
      </c>
      <c r="AT33" s="1261" t="s">
        <v>4</v>
      </c>
      <c r="AU33" s="1240">
        <v>0</v>
      </c>
      <c r="AV33" s="1241" t="s">
        <v>4</v>
      </c>
      <c r="AW33" s="1242">
        <v>0</v>
      </c>
      <c r="BB33" s="1561" t="s">
        <v>408</v>
      </c>
      <c r="BC33" s="1562" t="s">
        <v>709</v>
      </c>
      <c r="BD33" s="1149">
        <v>13654506596</v>
      </c>
      <c r="BE33" s="1150">
        <v>383.577</v>
      </c>
      <c r="BF33" s="1245">
        <v>35597824</v>
      </c>
      <c r="BG33" s="1246">
        <v>1.6831</v>
      </c>
      <c r="BH33" s="1153"/>
      <c r="BI33" s="1154">
        <v>5095</v>
      </c>
      <c r="BJ33" s="1247">
        <v>13.28</v>
      </c>
      <c r="BK33" s="1154">
        <v>35565</v>
      </c>
      <c r="BL33" s="1248">
        <v>93</v>
      </c>
      <c r="BN33" s="933" t="s">
        <v>408</v>
      </c>
      <c r="BO33" s="1579" t="s">
        <v>409</v>
      </c>
      <c r="BP33" s="1853">
        <v>0.9415</v>
      </c>
      <c r="BQ33" s="1848">
        <v>0.93803278688524594</v>
      </c>
      <c r="BR33" s="1848">
        <v>0.95168203243115057</v>
      </c>
      <c r="BS33" s="1849"/>
      <c r="BT33" s="1850">
        <v>2013</v>
      </c>
      <c r="BU33" s="1162">
        <v>0.94540000000000002</v>
      </c>
      <c r="BV33" s="1163"/>
      <c r="BW33" s="1851">
        <v>0.43</v>
      </c>
      <c r="BX33" s="1852">
        <v>0.40699999999999997</v>
      </c>
      <c r="BY33" s="1166">
        <v>0.60840000000000005</v>
      </c>
      <c r="BZ33" s="1585"/>
      <c r="CA33" s="1561" t="s">
        <v>408</v>
      </c>
      <c r="CB33" s="933" t="s">
        <v>709</v>
      </c>
      <c r="CC33" s="1154">
        <v>44685</v>
      </c>
      <c r="CD33" s="1154">
        <v>45169</v>
      </c>
      <c r="CE33" s="1154">
        <v>47033</v>
      </c>
      <c r="CF33" s="1252">
        <v>45629</v>
      </c>
      <c r="CG33" s="1253">
        <v>1.1825000000000001</v>
      </c>
      <c r="CH33" s="1171"/>
      <c r="CI33" s="1254">
        <v>-1404</v>
      </c>
      <c r="CJ33" s="1253">
        <v>-2.9899999999999999E-2</v>
      </c>
      <c r="CL33" s="1575" t="s">
        <v>408</v>
      </c>
      <c r="CM33" s="933" t="s">
        <v>709</v>
      </c>
      <c r="CN33" s="1873" t="s">
        <v>4</v>
      </c>
      <c r="CO33" s="1874"/>
      <c r="CP33" s="1875">
        <v>5095</v>
      </c>
      <c r="CQ33" s="1888">
        <v>20550564</v>
      </c>
      <c r="CR33" s="1888">
        <v>0</v>
      </c>
      <c r="CS33" s="1890">
        <v>20550564</v>
      </c>
      <c r="CT33" s="1891">
        <v>4033.48</v>
      </c>
      <c r="CU33" s="1892"/>
      <c r="CV33" s="1893" t="s">
        <v>4</v>
      </c>
      <c r="CW33" s="1894" t="s">
        <v>4</v>
      </c>
      <c r="CX33" s="1882" t="s">
        <v>4</v>
      </c>
      <c r="CY33" s="1883"/>
      <c r="CZ33" s="1884">
        <v>0.40699999999999997</v>
      </c>
      <c r="DA33" s="1895" t="s">
        <v>4</v>
      </c>
      <c r="DB33" s="1886"/>
      <c r="DC33" s="1882" t="s">
        <v>4</v>
      </c>
      <c r="DX33" s="1921" t="s">
        <v>376</v>
      </c>
      <c r="DY33" s="1922" t="s">
        <v>376</v>
      </c>
      <c r="DZ33" s="1921" t="s">
        <v>901</v>
      </c>
      <c r="EA33" s="1923" t="s">
        <v>377</v>
      </c>
      <c r="EB33" s="1924">
        <v>12242</v>
      </c>
      <c r="EC33" s="1605"/>
      <c r="ED33" s="1925">
        <v>12242</v>
      </c>
      <c r="EE33" s="1925"/>
      <c r="EF33" s="1605"/>
      <c r="EG33" s="1926">
        <v>0.97413861701281135</v>
      </c>
      <c r="EH33" s="1605"/>
      <c r="EI33" s="1927">
        <v>5546194</v>
      </c>
      <c r="EJ33" s="1925"/>
      <c r="EK33" s="1925">
        <v>5402762</v>
      </c>
      <c r="EL33" s="1925">
        <v>5546194</v>
      </c>
      <c r="EM33" s="1928">
        <v>0</v>
      </c>
      <c r="EN33" s="1928"/>
      <c r="EO33" s="1929"/>
      <c r="ES33" s="1616" t="s">
        <v>400</v>
      </c>
      <c r="ET33" s="1617" t="s">
        <v>666</v>
      </c>
      <c r="EU33" s="1618">
        <v>3530806</v>
      </c>
    </row>
    <row r="34" spans="1:151" ht="15">
      <c r="A34" s="1220" t="s">
        <v>410</v>
      </c>
      <c r="B34" s="1221" t="s">
        <v>411</v>
      </c>
      <c r="C34" s="1117">
        <v>19152</v>
      </c>
      <c r="D34" s="1118">
        <v>24519</v>
      </c>
      <c r="E34" s="1222"/>
      <c r="F34" s="1222">
        <v>24519</v>
      </c>
      <c r="G34" s="1222"/>
      <c r="H34" s="1223">
        <v>24519</v>
      </c>
      <c r="K34" s="907" t="s">
        <v>410</v>
      </c>
      <c r="L34" s="908" t="s">
        <v>411</v>
      </c>
      <c r="M34" s="886">
        <v>11079228238</v>
      </c>
      <c r="N34" s="887">
        <v>108339900</v>
      </c>
      <c r="O34" s="888">
        <v>10970888338</v>
      </c>
      <c r="P34" s="889">
        <v>2015</v>
      </c>
      <c r="Q34" s="882">
        <v>1.0007524752475248</v>
      </c>
      <c r="R34" s="891">
        <v>10962639223</v>
      </c>
      <c r="S34" s="892">
        <v>108339900</v>
      </c>
      <c r="T34" s="893">
        <v>417554221</v>
      </c>
      <c r="U34" s="893">
        <v>2132514198</v>
      </c>
      <c r="V34" s="891">
        <v>13621047542</v>
      </c>
      <c r="X34" s="1561" t="s">
        <v>410</v>
      </c>
      <c r="Y34" s="1562" t="s">
        <v>411</v>
      </c>
      <c r="Z34" s="1807">
        <v>13621047542</v>
      </c>
      <c r="AA34" s="1247">
        <v>91124808.055980012</v>
      </c>
      <c r="AB34" s="1802">
        <v>19788915</v>
      </c>
      <c r="AC34" s="1802">
        <v>523477</v>
      </c>
      <c r="AD34" s="1808">
        <v>111437200.05598001</v>
      </c>
      <c r="AE34" s="1809">
        <v>24519</v>
      </c>
      <c r="AF34" s="1810">
        <v>4545</v>
      </c>
      <c r="AG34" s="1811">
        <v>0.81410000000000005</v>
      </c>
      <c r="AI34" s="1561" t="s">
        <v>410</v>
      </c>
      <c r="AJ34" s="933" t="s">
        <v>411</v>
      </c>
      <c r="AK34" s="1132">
        <v>111437200.05598001</v>
      </c>
      <c r="AL34" s="1133">
        <v>24519</v>
      </c>
      <c r="AM34" s="1242">
        <v>4545</v>
      </c>
      <c r="AN34" s="1236">
        <v>0.81410000000000005</v>
      </c>
      <c r="AO34" s="1234">
        <v>1.1664000000000001</v>
      </c>
      <c r="AP34" s="1235">
        <v>0.85089999999999999</v>
      </c>
      <c r="AQ34" s="1236">
        <v>0.86770000000000003</v>
      </c>
      <c r="AR34" s="1237">
        <v>0.86770000000000003</v>
      </c>
      <c r="AS34" s="1272">
        <v>1519</v>
      </c>
      <c r="AT34" s="1261">
        <v>231.6099999999999</v>
      </c>
      <c r="AU34" s="1240">
        <v>5678846</v>
      </c>
      <c r="AV34" s="1241">
        <v>0.871</v>
      </c>
      <c r="AW34" s="1242">
        <v>4946275</v>
      </c>
      <c r="BB34" s="1561" t="s">
        <v>410</v>
      </c>
      <c r="BC34" s="1562" t="s">
        <v>710</v>
      </c>
      <c r="BD34" s="1149">
        <v>13621047542</v>
      </c>
      <c r="BE34" s="1150">
        <v>552.149</v>
      </c>
      <c r="BF34" s="1245">
        <v>24669152</v>
      </c>
      <c r="BG34" s="1246">
        <v>1.1664000000000001</v>
      </c>
      <c r="BH34" s="1153"/>
      <c r="BI34" s="1154">
        <v>24519</v>
      </c>
      <c r="BJ34" s="1247">
        <v>44.41</v>
      </c>
      <c r="BK34" s="1154">
        <v>164431</v>
      </c>
      <c r="BL34" s="1248">
        <v>298</v>
      </c>
      <c r="BN34" s="933" t="s">
        <v>410</v>
      </c>
      <c r="BO34" s="1579" t="s">
        <v>411</v>
      </c>
      <c r="BP34" s="1848">
        <v>1.0654000000000001</v>
      </c>
      <c r="BQ34" s="1848">
        <v>1.052734693877551</v>
      </c>
      <c r="BR34" s="1853">
        <v>1.0007524752475248</v>
      </c>
      <c r="BS34" s="1849"/>
      <c r="BT34" s="1850">
        <v>2015</v>
      </c>
      <c r="BU34" s="1162">
        <v>1.0007524752475248</v>
      </c>
      <c r="BV34" s="1163"/>
      <c r="BW34" s="1851">
        <v>0.54</v>
      </c>
      <c r="BX34" s="1852">
        <v>0.54</v>
      </c>
      <c r="BY34" s="1166">
        <v>0.80720000000000003</v>
      </c>
      <c r="BZ34" s="1585"/>
      <c r="CA34" s="1561" t="s">
        <v>410</v>
      </c>
      <c r="CB34" s="933" t="s">
        <v>710</v>
      </c>
      <c r="CC34" s="1154">
        <v>32391</v>
      </c>
      <c r="CD34" s="1154">
        <v>32262</v>
      </c>
      <c r="CE34" s="1154">
        <v>33852</v>
      </c>
      <c r="CF34" s="1252">
        <v>32835</v>
      </c>
      <c r="CG34" s="1253">
        <v>0.85089999999999999</v>
      </c>
      <c r="CH34" s="1171"/>
      <c r="CI34" s="1254">
        <v>-1017</v>
      </c>
      <c r="CJ34" s="1253">
        <v>-0.03</v>
      </c>
      <c r="CL34" s="1575" t="s">
        <v>410</v>
      </c>
      <c r="CM34" s="933" t="s">
        <v>710</v>
      </c>
      <c r="CN34" s="1873">
        <v>0.86770000000000003</v>
      </c>
      <c r="CO34" s="1874"/>
      <c r="CP34" s="1875">
        <v>24519</v>
      </c>
      <c r="CQ34" s="1888">
        <v>29516340</v>
      </c>
      <c r="CR34" s="1888">
        <v>2919695</v>
      </c>
      <c r="CS34" s="1890">
        <v>32436035</v>
      </c>
      <c r="CT34" s="1891">
        <v>1322.89</v>
      </c>
      <c r="CU34" s="1892"/>
      <c r="CV34" s="1893">
        <v>1519</v>
      </c>
      <c r="CW34" s="1894">
        <v>231.6099999999999</v>
      </c>
      <c r="CX34" s="1882">
        <v>0.871</v>
      </c>
      <c r="CY34" s="1883"/>
      <c r="CZ34" s="1884">
        <v>0.54</v>
      </c>
      <c r="DA34" s="1895" t="s">
        <v>4</v>
      </c>
      <c r="DB34" s="1886"/>
      <c r="DC34" s="1882">
        <v>0.871</v>
      </c>
      <c r="DX34" s="1930" t="s">
        <v>376</v>
      </c>
      <c r="DY34" s="1931" t="s">
        <v>29</v>
      </c>
      <c r="DZ34" s="1930" t="s">
        <v>8</v>
      </c>
      <c r="EA34" s="1932" t="s">
        <v>30</v>
      </c>
      <c r="EB34" s="1924">
        <v>325</v>
      </c>
      <c r="EC34" s="1933"/>
      <c r="ED34" s="1934">
        <v>325</v>
      </c>
      <c r="EE34" s="1934">
        <v>12567</v>
      </c>
      <c r="EF34" s="1933"/>
      <c r="EG34" s="1935">
        <v>2.586138298718867E-2</v>
      </c>
      <c r="EH34" s="1933"/>
      <c r="EI34" s="1927">
        <v>0</v>
      </c>
      <c r="EJ34" s="1934"/>
      <c r="EK34" s="1934">
        <v>143432</v>
      </c>
      <c r="EL34" s="1936"/>
      <c r="EM34" s="1937"/>
      <c r="EN34" s="1937"/>
      <c r="EO34" s="1938"/>
      <c r="ES34" s="1616" t="s">
        <v>46</v>
      </c>
      <c r="ET34" s="1617" t="s">
        <v>47</v>
      </c>
      <c r="EU34" s="1618">
        <v>1355990</v>
      </c>
    </row>
    <row r="35" spans="1:151" ht="15">
      <c r="A35" s="1220" t="s">
        <v>412</v>
      </c>
      <c r="B35" s="1221" t="s">
        <v>413</v>
      </c>
      <c r="C35" s="1117">
        <v>6242</v>
      </c>
      <c r="D35" s="1118">
        <v>6242</v>
      </c>
      <c r="E35" s="1222"/>
      <c r="F35" s="1222">
        <v>6242</v>
      </c>
      <c r="G35" s="1222"/>
      <c r="H35" s="1223">
        <v>6242</v>
      </c>
      <c r="K35" s="907" t="s">
        <v>412</v>
      </c>
      <c r="L35" s="908" t="s">
        <v>413</v>
      </c>
      <c r="M35" s="886">
        <v>3477421777</v>
      </c>
      <c r="N35" s="887">
        <v>63766820</v>
      </c>
      <c r="O35" s="888">
        <v>3413654957</v>
      </c>
      <c r="P35" s="889">
        <v>2013</v>
      </c>
      <c r="Q35" s="882">
        <v>1.0132000000000001</v>
      </c>
      <c r="R35" s="891">
        <v>3369181758</v>
      </c>
      <c r="S35" s="892">
        <v>63766820</v>
      </c>
      <c r="T35" s="893">
        <v>94006444</v>
      </c>
      <c r="U35" s="893">
        <v>742850917</v>
      </c>
      <c r="V35" s="891">
        <v>4269805939</v>
      </c>
      <c r="X35" s="1561" t="s">
        <v>412</v>
      </c>
      <c r="Y35" s="1562" t="s">
        <v>413</v>
      </c>
      <c r="Z35" s="1807">
        <v>4269805939</v>
      </c>
      <c r="AA35" s="1247">
        <v>28565001.731910001</v>
      </c>
      <c r="AB35" s="1802">
        <v>6132638</v>
      </c>
      <c r="AC35" s="1802">
        <v>204484</v>
      </c>
      <c r="AD35" s="1808">
        <v>34902123.731910005</v>
      </c>
      <c r="AE35" s="1809">
        <v>6242</v>
      </c>
      <c r="AF35" s="1810">
        <v>5591</v>
      </c>
      <c r="AG35" s="1811">
        <v>1.0014000000000001</v>
      </c>
      <c r="AI35" s="1561" t="s">
        <v>412</v>
      </c>
      <c r="AJ35" s="933" t="s">
        <v>413</v>
      </c>
      <c r="AK35" s="1132">
        <v>34902123.731910005</v>
      </c>
      <c r="AL35" s="1133">
        <v>6242</v>
      </c>
      <c r="AM35" s="1242">
        <v>5591</v>
      </c>
      <c r="AN35" s="1236">
        <v>1.0014000000000001</v>
      </c>
      <c r="AO35" s="1234">
        <v>0.76129999999999998</v>
      </c>
      <c r="AP35" s="1235">
        <v>1.0306999999999999</v>
      </c>
      <c r="AQ35" s="1236">
        <v>0.99209999999999998</v>
      </c>
      <c r="AR35" s="1237">
        <v>0.99209999999999998</v>
      </c>
      <c r="AS35" s="1272">
        <v>1736.78</v>
      </c>
      <c r="AT35" s="1261">
        <v>13.829999999999927</v>
      </c>
      <c r="AU35" s="1240">
        <v>86327</v>
      </c>
      <c r="AV35" s="1241">
        <v>1</v>
      </c>
      <c r="AW35" s="1242">
        <v>86327</v>
      </c>
      <c r="BB35" s="1561" t="s">
        <v>412</v>
      </c>
      <c r="BC35" s="1562" t="s">
        <v>711</v>
      </c>
      <c r="BD35" s="1149">
        <v>4269805939</v>
      </c>
      <c r="BE35" s="1150">
        <v>265.185</v>
      </c>
      <c r="BF35" s="1245">
        <v>16101235</v>
      </c>
      <c r="BG35" s="1246">
        <v>0.76129999999999998</v>
      </c>
      <c r="BH35" s="1153"/>
      <c r="BI35" s="1154">
        <v>6242</v>
      </c>
      <c r="BJ35" s="1247">
        <v>23.54</v>
      </c>
      <c r="BK35" s="1154">
        <v>41427</v>
      </c>
      <c r="BL35" s="1248">
        <v>156</v>
      </c>
      <c r="BN35" s="933" t="s">
        <v>412</v>
      </c>
      <c r="BO35" s="1579" t="s">
        <v>413</v>
      </c>
      <c r="BP35" s="1853">
        <v>0.99829999999999997</v>
      </c>
      <c r="BQ35" s="1848">
        <v>1.025425837320574</v>
      </c>
      <c r="BR35" s="1848">
        <v>1.0100444444444445</v>
      </c>
      <c r="BS35" s="1849"/>
      <c r="BT35" s="1850">
        <v>2013</v>
      </c>
      <c r="BU35" s="1162">
        <v>1.0132000000000001</v>
      </c>
      <c r="BV35" s="1163"/>
      <c r="BW35" s="1851">
        <v>0.72799999999999998</v>
      </c>
      <c r="BX35" s="1852">
        <v>0.73799999999999999</v>
      </c>
      <c r="BY35" s="1166">
        <v>1.1031</v>
      </c>
      <c r="BZ35" s="1585"/>
      <c r="CA35" s="1561" t="s">
        <v>412</v>
      </c>
      <c r="CB35" s="933" t="s">
        <v>711</v>
      </c>
      <c r="CC35" s="1154">
        <v>39519</v>
      </c>
      <c r="CD35" s="1154">
        <v>39058</v>
      </c>
      <c r="CE35" s="1154">
        <v>40735</v>
      </c>
      <c r="CF35" s="1252">
        <v>39770.666666666664</v>
      </c>
      <c r="CG35" s="1253">
        <v>1.0306999999999999</v>
      </c>
      <c r="CH35" s="1171"/>
      <c r="CI35" s="1254">
        <v>-964.33333333333576</v>
      </c>
      <c r="CJ35" s="1253">
        <v>-2.3699999999999999E-2</v>
      </c>
      <c r="CL35" s="1575" t="s">
        <v>412</v>
      </c>
      <c r="CM35" s="933" t="s">
        <v>711</v>
      </c>
      <c r="CN35" s="1873">
        <v>0.99209999999999998</v>
      </c>
      <c r="CO35" s="1874"/>
      <c r="CP35" s="1875">
        <v>6242</v>
      </c>
      <c r="CQ35" s="1888">
        <v>9407445</v>
      </c>
      <c r="CR35" s="1888">
        <v>0</v>
      </c>
      <c r="CS35" s="1890">
        <v>9407445</v>
      </c>
      <c r="CT35" s="1891">
        <v>1507.12</v>
      </c>
      <c r="CU35" s="1892"/>
      <c r="CV35" s="1893">
        <v>1736.78</v>
      </c>
      <c r="CW35" s="1894">
        <v>13.829999999999927</v>
      </c>
      <c r="CX35" s="1882">
        <v>0.86799999999999999</v>
      </c>
      <c r="CY35" s="1883"/>
      <c r="CZ35" s="1884">
        <v>0.73799999999999999</v>
      </c>
      <c r="DA35" s="1895">
        <v>1</v>
      </c>
      <c r="DB35" s="1886"/>
      <c r="DC35" s="1882">
        <v>1</v>
      </c>
      <c r="DX35" s="1921" t="s">
        <v>378</v>
      </c>
      <c r="DY35" s="1922" t="s">
        <v>378</v>
      </c>
      <c r="DZ35" s="1921" t="s">
        <v>901</v>
      </c>
      <c r="EA35" s="1923" t="s">
        <v>379</v>
      </c>
      <c r="EB35" s="1924">
        <v>32750</v>
      </c>
      <c r="EC35" s="1605"/>
      <c r="ED35" s="1925">
        <v>32750</v>
      </c>
      <c r="EE35" s="1925"/>
      <c r="EF35" s="1605"/>
      <c r="EG35" s="1926">
        <v>0.80720694074731347</v>
      </c>
      <c r="EH35" s="1605"/>
      <c r="EI35" s="1927">
        <v>0</v>
      </c>
      <c r="EJ35" s="1925"/>
      <c r="EK35" s="1925">
        <v>0</v>
      </c>
      <c r="EL35" s="1925">
        <v>0</v>
      </c>
      <c r="EM35" s="1928">
        <v>0</v>
      </c>
      <c r="EN35" s="1928"/>
      <c r="EO35" s="1929"/>
      <c r="ES35" s="1616" t="s">
        <v>402</v>
      </c>
      <c r="ET35" s="1617" t="s">
        <v>403</v>
      </c>
      <c r="EU35" s="1618">
        <v>1097937</v>
      </c>
    </row>
    <row r="36" spans="1:151" ht="15">
      <c r="A36" s="1220" t="s">
        <v>414</v>
      </c>
      <c r="B36" s="1221" t="s">
        <v>415</v>
      </c>
      <c r="C36" s="1117">
        <v>9644</v>
      </c>
      <c r="D36" s="1118">
        <v>9644</v>
      </c>
      <c r="E36" s="1222"/>
      <c r="F36" s="1222">
        <v>9644</v>
      </c>
      <c r="G36" s="1222"/>
      <c r="H36" s="1223">
        <v>9644</v>
      </c>
      <c r="K36" s="907" t="s">
        <v>414</v>
      </c>
      <c r="L36" s="908" t="s">
        <v>415</v>
      </c>
      <c r="M36" s="886">
        <v>3042453864</v>
      </c>
      <c r="N36" s="887">
        <v>202381400</v>
      </c>
      <c r="O36" s="888">
        <v>2840072464</v>
      </c>
      <c r="P36" s="889">
        <v>2009</v>
      </c>
      <c r="Q36" s="882">
        <v>0.97660000000000002</v>
      </c>
      <c r="R36" s="891">
        <v>2908122531</v>
      </c>
      <c r="S36" s="892">
        <v>202381400</v>
      </c>
      <c r="T36" s="893">
        <v>132255614</v>
      </c>
      <c r="U36" s="893">
        <v>894174427</v>
      </c>
      <c r="V36" s="891">
        <v>4136933972</v>
      </c>
      <c r="X36" s="1561" t="s">
        <v>414</v>
      </c>
      <c r="Y36" s="1562" t="s">
        <v>415</v>
      </c>
      <c r="Z36" s="1807">
        <v>4136933972</v>
      </c>
      <c r="AA36" s="1247">
        <v>27676088.272680003</v>
      </c>
      <c r="AB36" s="1802">
        <v>8019743</v>
      </c>
      <c r="AC36" s="1802">
        <v>359659</v>
      </c>
      <c r="AD36" s="1808">
        <v>36055490.272679999</v>
      </c>
      <c r="AE36" s="1809">
        <v>9644</v>
      </c>
      <c r="AF36" s="1810">
        <v>3739</v>
      </c>
      <c r="AG36" s="1811">
        <v>0.66969999999999996</v>
      </c>
      <c r="AI36" s="1561" t="s">
        <v>414</v>
      </c>
      <c r="AJ36" s="933" t="s">
        <v>415</v>
      </c>
      <c r="AK36" s="1132">
        <v>36055490.272679999</v>
      </c>
      <c r="AL36" s="1133">
        <v>9644</v>
      </c>
      <c r="AM36" s="1242">
        <v>3739</v>
      </c>
      <c r="AN36" s="1236">
        <v>0.66969999999999996</v>
      </c>
      <c r="AO36" s="1234">
        <v>0.2392</v>
      </c>
      <c r="AP36" s="1235">
        <v>0.80759999999999998</v>
      </c>
      <c r="AQ36" s="1236">
        <v>0.6956</v>
      </c>
      <c r="AR36" s="1237">
        <v>0.6956</v>
      </c>
      <c r="AS36" s="1272">
        <v>1217.72</v>
      </c>
      <c r="AT36" s="1261">
        <v>532.88999999999987</v>
      </c>
      <c r="AU36" s="1240">
        <v>5139191</v>
      </c>
      <c r="AV36" s="1241">
        <v>1</v>
      </c>
      <c r="AW36" s="1242">
        <v>5139191</v>
      </c>
      <c r="BB36" s="1561" t="s">
        <v>414</v>
      </c>
      <c r="BC36" s="1562" t="s">
        <v>712</v>
      </c>
      <c r="BD36" s="1149">
        <v>4136933972</v>
      </c>
      <c r="BE36" s="1150">
        <v>817.72799999999995</v>
      </c>
      <c r="BF36" s="1245">
        <v>5059059</v>
      </c>
      <c r="BG36" s="1246">
        <v>0.2392</v>
      </c>
      <c r="BH36" s="1153"/>
      <c r="BI36" s="1154">
        <v>9644</v>
      </c>
      <c r="BJ36" s="1247">
        <v>11.79</v>
      </c>
      <c r="BK36" s="1154">
        <v>59963</v>
      </c>
      <c r="BL36" s="1248">
        <v>73</v>
      </c>
      <c r="BN36" s="933" t="s">
        <v>414</v>
      </c>
      <c r="BO36" s="1579" t="s">
        <v>415</v>
      </c>
      <c r="BP36" s="1848">
        <v>1.0112000000000001</v>
      </c>
      <c r="BQ36" s="1848">
        <v>0.93213186813186821</v>
      </c>
      <c r="BR36" s="1848">
        <v>0.99480000000000002</v>
      </c>
      <c r="BS36" s="1849"/>
      <c r="BT36" s="1850">
        <v>2009</v>
      </c>
      <c r="BU36" s="1162">
        <v>0.97660000000000002</v>
      </c>
      <c r="BV36" s="1163"/>
      <c r="BW36" s="1851">
        <v>0.73</v>
      </c>
      <c r="BX36" s="1852">
        <v>0.71299999999999997</v>
      </c>
      <c r="BY36" s="1166">
        <v>1.0658000000000001</v>
      </c>
      <c r="BZ36" s="1585"/>
      <c r="CA36" s="1561" t="s">
        <v>414</v>
      </c>
      <c r="CB36" s="933" t="s">
        <v>712</v>
      </c>
      <c r="CC36" s="1154">
        <v>29954</v>
      </c>
      <c r="CD36" s="1154">
        <v>31112</v>
      </c>
      <c r="CE36" s="1154">
        <v>32419</v>
      </c>
      <c r="CF36" s="1252">
        <v>31161.666666666668</v>
      </c>
      <c r="CG36" s="1253">
        <v>0.80759999999999998</v>
      </c>
      <c r="CH36" s="1171"/>
      <c r="CI36" s="1254">
        <v>-1257.3333333333321</v>
      </c>
      <c r="CJ36" s="1253">
        <v>-3.8800000000000001E-2</v>
      </c>
      <c r="CL36" s="1575" t="s">
        <v>414</v>
      </c>
      <c r="CM36" s="933" t="s">
        <v>712</v>
      </c>
      <c r="CN36" s="1873">
        <v>0.6956</v>
      </c>
      <c r="CO36" s="1874"/>
      <c r="CP36" s="1875">
        <v>9644</v>
      </c>
      <c r="CQ36" s="1888">
        <v>9485760</v>
      </c>
      <c r="CR36" s="1888">
        <v>0</v>
      </c>
      <c r="CS36" s="1890">
        <v>9485760</v>
      </c>
      <c r="CT36" s="1891">
        <v>983.59</v>
      </c>
      <c r="CU36" s="1892"/>
      <c r="CV36" s="1893">
        <v>1217.72</v>
      </c>
      <c r="CW36" s="1894">
        <v>532.88999999999987</v>
      </c>
      <c r="CX36" s="1882">
        <v>0.80800000000000005</v>
      </c>
      <c r="CY36" s="1883"/>
      <c r="CZ36" s="1884">
        <v>0.71299999999999997</v>
      </c>
      <c r="DA36" s="1895">
        <v>1</v>
      </c>
      <c r="DB36" s="1886"/>
      <c r="DC36" s="1882">
        <v>1</v>
      </c>
      <c r="DX36" s="975">
        <v>130</v>
      </c>
      <c r="DY36" s="1949" t="s">
        <v>821</v>
      </c>
      <c r="DZ36" s="1921" t="s">
        <v>8</v>
      </c>
      <c r="EA36" s="1950" t="s">
        <v>822</v>
      </c>
      <c r="EB36" s="1924">
        <v>1026</v>
      </c>
      <c r="EC36" s="1605"/>
      <c r="ED36" s="1925">
        <v>1026</v>
      </c>
      <c r="EE36" s="1925"/>
      <c r="EF36" s="1605"/>
      <c r="EG36" s="1926">
        <v>2.5288376220053237E-2</v>
      </c>
      <c r="EH36" s="1605"/>
      <c r="EI36" s="1927">
        <v>0</v>
      </c>
      <c r="EJ36" s="1925"/>
      <c r="EK36" s="1925">
        <v>0</v>
      </c>
      <c r="EL36" s="1925"/>
      <c r="EM36" s="1928"/>
      <c r="EN36" s="1928"/>
      <c r="EO36" s="1929"/>
      <c r="ES36" s="1616" t="s">
        <v>404</v>
      </c>
      <c r="ET36" s="1617" t="s">
        <v>667</v>
      </c>
      <c r="EU36" s="1618">
        <v>8829321</v>
      </c>
    </row>
    <row r="37" spans="1:151" ht="15">
      <c r="A37" s="1220" t="s">
        <v>416</v>
      </c>
      <c r="B37" s="1221" t="s">
        <v>417</v>
      </c>
      <c r="C37" s="1117">
        <v>33467</v>
      </c>
      <c r="D37" s="1118">
        <v>42108</v>
      </c>
      <c r="E37" s="1222"/>
      <c r="F37" s="1222">
        <v>42108</v>
      </c>
      <c r="G37" s="1222"/>
      <c r="H37" s="1223">
        <v>42108</v>
      </c>
      <c r="K37" s="907" t="s">
        <v>416</v>
      </c>
      <c r="L37" s="908" t="s">
        <v>417</v>
      </c>
      <c r="M37" s="886">
        <v>26219843912</v>
      </c>
      <c r="N37" s="887">
        <v>61363399</v>
      </c>
      <c r="O37" s="888">
        <v>26158480513</v>
      </c>
      <c r="P37" s="889">
        <v>2008</v>
      </c>
      <c r="Q37" s="882">
        <v>1.0219</v>
      </c>
      <c r="R37" s="891">
        <v>25597886792</v>
      </c>
      <c r="S37" s="892">
        <v>61363399</v>
      </c>
      <c r="T37" s="893">
        <v>553248101</v>
      </c>
      <c r="U37" s="893">
        <v>5601628630</v>
      </c>
      <c r="V37" s="891">
        <v>31814126922</v>
      </c>
      <c r="X37" s="1561" t="s">
        <v>416</v>
      </c>
      <c r="Y37" s="1562" t="s">
        <v>417</v>
      </c>
      <c r="Z37" s="1807">
        <v>31814126922</v>
      </c>
      <c r="AA37" s="1247">
        <v>212836509.10818002</v>
      </c>
      <c r="AB37" s="1802">
        <v>84806693</v>
      </c>
      <c r="AC37" s="1802">
        <v>918095</v>
      </c>
      <c r="AD37" s="1808">
        <v>298561297.10818005</v>
      </c>
      <c r="AE37" s="1809">
        <v>42108</v>
      </c>
      <c r="AF37" s="1810">
        <v>7090</v>
      </c>
      <c r="AG37" s="1811">
        <v>1.2699</v>
      </c>
      <c r="AI37" s="1561" t="s">
        <v>416</v>
      </c>
      <c r="AJ37" s="933" t="s">
        <v>417</v>
      </c>
      <c r="AK37" s="1132">
        <v>298561297.10818005</v>
      </c>
      <c r="AL37" s="1133">
        <v>42108</v>
      </c>
      <c r="AM37" s="1242">
        <v>7090</v>
      </c>
      <c r="AN37" s="1236">
        <v>1.2699</v>
      </c>
      <c r="AO37" s="1234">
        <v>5.1813000000000002</v>
      </c>
      <c r="AP37" s="1235">
        <v>1.0940000000000001</v>
      </c>
      <c r="AQ37" s="1236">
        <v>1.5731000000000002</v>
      </c>
      <c r="AR37" s="1237" t="s">
        <v>4</v>
      </c>
      <c r="AS37" s="1272" t="s">
        <v>4</v>
      </c>
      <c r="AT37" s="1261" t="s">
        <v>4</v>
      </c>
      <c r="AU37" s="1240">
        <v>0</v>
      </c>
      <c r="AV37" s="1241" t="s">
        <v>4</v>
      </c>
      <c r="AW37" s="1242">
        <v>0</v>
      </c>
      <c r="BB37" s="1561" t="s">
        <v>416</v>
      </c>
      <c r="BC37" s="1562" t="s">
        <v>782</v>
      </c>
      <c r="BD37" s="1149">
        <v>31814126922</v>
      </c>
      <c r="BE37" s="1150">
        <v>290.31700000000001</v>
      </c>
      <c r="BF37" s="1245">
        <v>109584099</v>
      </c>
      <c r="BG37" s="1246">
        <v>5.1813000000000002</v>
      </c>
      <c r="BH37" s="1153"/>
      <c r="BI37" s="1154">
        <v>42108</v>
      </c>
      <c r="BJ37" s="1247">
        <v>145.04</v>
      </c>
      <c r="BK37" s="1154">
        <v>292469</v>
      </c>
      <c r="BL37" s="1248">
        <v>1007</v>
      </c>
      <c r="BN37" s="933" t="s">
        <v>416</v>
      </c>
      <c r="BO37" s="1579" t="s">
        <v>417</v>
      </c>
      <c r="BP37" s="1848">
        <v>1.0393000000000001</v>
      </c>
      <c r="BQ37" s="1848">
        <v>1.0191075949367088</v>
      </c>
      <c r="BR37" s="1848">
        <v>1.0178995620894589</v>
      </c>
      <c r="BS37" s="1849"/>
      <c r="BT37" s="1850">
        <v>2008</v>
      </c>
      <c r="BU37" s="1162">
        <v>1.0219</v>
      </c>
      <c r="BV37" s="1163"/>
      <c r="BW37" s="1851">
        <v>0.79310000000000003</v>
      </c>
      <c r="BX37" s="1852">
        <v>0.81</v>
      </c>
      <c r="BY37" s="1166">
        <v>1.2108000000000001</v>
      </c>
      <c r="BZ37" s="1585"/>
      <c r="CA37" s="1561" t="s">
        <v>416</v>
      </c>
      <c r="CB37" s="933" t="s">
        <v>782</v>
      </c>
      <c r="CC37" s="1154">
        <v>42222</v>
      </c>
      <c r="CD37" s="1154">
        <v>41421</v>
      </c>
      <c r="CE37" s="1154">
        <v>42995</v>
      </c>
      <c r="CF37" s="1252">
        <v>42212.666666666664</v>
      </c>
      <c r="CG37" s="1253">
        <v>1.0940000000000001</v>
      </c>
      <c r="CH37" s="1171"/>
      <c r="CI37" s="1254">
        <v>-782.33333333333576</v>
      </c>
      <c r="CJ37" s="1253">
        <v>-1.8200000000000001E-2</v>
      </c>
      <c r="CL37" s="1575" t="s">
        <v>416</v>
      </c>
      <c r="CM37" s="933" t="s">
        <v>782</v>
      </c>
      <c r="CN37" s="1873" t="s">
        <v>4</v>
      </c>
      <c r="CO37" s="1874"/>
      <c r="CP37" s="1875">
        <v>42108</v>
      </c>
      <c r="CQ37" s="1888">
        <v>118863146</v>
      </c>
      <c r="CR37" s="1888">
        <v>0</v>
      </c>
      <c r="CS37" s="1890">
        <v>118863146</v>
      </c>
      <c r="CT37" s="1891">
        <v>2822.82</v>
      </c>
      <c r="CU37" s="1892"/>
      <c r="CV37" s="1893" t="s">
        <v>4</v>
      </c>
      <c r="CW37" s="1894" t="s">
        <v>4</v>
      </c>
      <c r="CX37" s="1882" t="s">
        <v>4</v>
      </c>
      <c r="CY37" s="1883"/>
      <c r="CZ37" s="1884">
        <v>0.81</v>
      </c>
      <c r="DA37" s="1895">
        <v>1</v>
      </c>
      <c r="DB37" s="1886"/>
      <c r="DC37" s="1882" t="s">
        <v>4</v>
      </c>
      <c r="DX37" s="1023" t="s">
        <v>378</v>
      </c>
      <c r="DY37" s="1949" t="s">
        <v>1098</v>
      </c>
      <c r="DZ37" s="1921" t="s">
        <v>8</v>
      </c>
      <c r="EA37" s="1950" t="s">
        <v>1099</v>
      </c>
      <c r="EB37" s="1924">
        <v>1720</v>
      </c>
      <c r="EC37" s="1605"/>
      <c r="ED37" s="1925">
        <v>1720</v>
      </c>
      <c r="EE37" s="1925"/>
      <c r="EF37" s="1605"/>
      <c r="EG37" s="1926">
        <v>4.2393769101843636E-2</v>
      </c>
      <c r="EH37" s="1605"/>
      <c r="EI37" s="1927">
        <v>0</v>
      </c>
      <c r="EJ37" s="1925"/>
      <c r="EK37" s="1925">
        <v>0</v>
      </c>
      <c r="EL37" s="1925"/>
      <c r="EM37" s="1928"/>
      <c r="EN37" s="1928"/>
      <c r="EO37" s="1929"/>
      <c r="ES37" s="1616" t="s">
        <v>406</v>
      </c>
      <c r="ET37" s="1617" t="s">
        <v>407</v>
      </c>
      <c r="EU37" s="1618">
        <v>0</v>
      </c>
    </row>
    <row r="38" spans="1:151" ht="15">
      <c r="A38" s="1220" t="s">
        <v>418</v>
      </c>
      <c r="B38" s="1221" t="s">
        <v>419</v>
      </c>
      <c r="C38" s="1117">
        <v>5994</v>
      </c>
      <c r="D38" s="1118">
        <v>6994</v>
      </c>
      <c r="E38" s="1222"/>
      <c r="F38" s="1222">
        <v>6994</v>
      </c>
      <c r="G38" s="1222"/>
      <c r="H38" s="1223">
        <v>6994</v>
      </c>
      <c r="K38" s="907" t="s">
        <v>418</v>
      </c>
      <c r="L38" s="908" t="s">
        <v>419</v>
      </c>
      <c r="M38" s="886">
        <v>2289853912</v>
      </c>
      <c r="N38" s="887">
        <v>201345269</v>
      </c>
      <c r="O38" s="888">
        <v>2088508643</v>
      </c>
      <c r="P38" s="889">
        <v>2009</v>
      </c>
      <c r="Q38" s="882">
        <v>1.0309999999999999</v>
      </c>
      <c r="R38" s="891">
        <v>2025711584</v>
      </c>
      <c r="S38" s="892">
        <v>201345269</v>
      </c>
      <c r="T38" s="893">
        <v>144573857</v>
      </c>
      <c r="U38" s="893">
        <v>731037886</v>
      </c>
      <c r="V38" s="891">
        <v>3102668596</v>
      </c>
      <c r="X38" s="1561" t="s">
        <v>418</v>
      </c>
      <c r="Y38" s="1562" t="s">
        <v>419</v>
      </c>
      <c r="Z38" s="1807">
        <v>3102668596</v>
      </c>
      <c r="AA38" s="1247">
        <v>20756852.907240003</v>
      </c>
      <c r="AB38" s="1802">
        <v>5085470</v>
      </c>
      <c r="AC38" s="1802">
        <v>270992</v>
      </c>
      <c r="AD38" s="1808">
        <v>26113314.907240003</v>
      </c>
      <c r="AE38" s="1809">
        <v>6994</v>
      </c>
      <c r="AF38" s="1810">
        <v>3734</v>
      </c>
      <c r="AG38" s="1811">
        <v>0.66879999999999995</v>
      </c>
      <c r="AI38" s="1561" t="s">
        <v>418</v>
      </c>
      <c r="AJ38" s="933" t="s">
        <v>419</v>
      </c>
      <c r="AK38" s="1132">
        <v>26113314.907240003</v>
      </c>
      <c r="AL38" s="1133">
        <v>6994</v>
      </c>
      <c r="AM38" s="1242">
        <v>3734</v>
      </c>
      <c r="AN38" s="1236">
        <v>0.66879999999999995</v>
      </c>
      <c r="AO38" s="1234">
        <v>0.29049999999999998</v>
      </c>
      <c r="AP38" s="1235">
        <v>0.79449999999999998</v>
      </c>
      <c r="AQ38" s="1236">
        <v>0.69390000000000007</v>
      </c>
      <c r="AR38" s="1237">
        <v>0.69390000000000007</v>
      </c>
      <c r="AS38" s="1272">
        <v>1214.75</v>
      </c>
      <c r="AT38" s="1261">
        <v>535.8599999999999</v>
      </c>
      <c r="AU38" s="1240">
        <v>3747805</v>
      </c>
      <c r="AV38" s="1241">
        <v>1</v>
      </c>
      <c r="AW38" s="1242">
        <v>3747805</v>
      </c>
      <c r="BB38" s="1561" t="s">
        <v>418</v>
      </c>
      <c r="BC38" s="1562" t="s">
        <v>713</v>
      </c>
      <c r="BD38" s="1149">
        <v>3102668596</v>
      </c>
      <c r="BE38" s="1150">
        <v>505.02600000000001</v>
      </c>
      <c r="BF38" s="1245">
        <v>6143582</v>
      </c>
      <c r="BG38" s="1246">
        <v>0.29049999999999998</v>
      </c>
      <c r="BH38" s="1153"/>
      <c r="BI38" s="1154">
        <v>6994</v>
      </c>
      <c r="BJ38" s="1247">
        <v>13.85</v>
      </c>
      <c r="BK38" s="1154">
        <v>55405</v>
      </c>
      <c r="BL38" s="1248">
        <v>110</v>
      </c>
      <c r="BN38" s="933" t="s">
        <v>418</v>
      </c>
      <c r="BO38" s="1579" t="s">
        <v>419</v>
      </c>
      <c r="BP38" s="1848">
        <v>1.0273000000000001</v>
      </c>
      <c r="BQ38" s="1848">
        <v>1.0375000000000001</v>
      </c>
      <c r="BR38" s="1848">
        <v>1.0278787878787878</v>
      </c>
      <c r="BS38" s="1849"/>
      <c r="BT38" s="1850">
        <v>2009</v>
      </c>
      <c r="BU38" s="1162">
        <v>1.0309999999999999</v>
      </c>
      <c r="BV38" s="1163"/>
      <c r="BW38" s="1851">
        <v>0.95</v>
      </c>
      <c r="BX38" s="1852">
        <v>0.97899999999999998</v>
      </c>
      <c r="BY38" s="1166">
        <v>1.4634</v>
      </c>
      <c r="BZ38" s="1585"/>
      <c r="CA38" s="1561" t="s">
        <v>418</v>
      </c>
      <c r="CB38" s="933" t="s">
        <v>713</v>
      </c>
      <c r="CC38" s="1154">
        <v>30568</v>
      </c>
      <c r="CD38" s="1154">
        <v>30017</v>
      </c>
      <c r="CE38" s="1154">
        <v>31387</v>
      </c>
      <c r="CF38" s="1252">
        <v>30657.333333333332</v>
      </c>
      <c r="CG38" s="1253">
        <v>0.79449999999999998</v>
      </c>
      <c r="CH38" s="1171"/>
      <c r="CI38" s="1254">
        <v>-729.66666666666788</v>
      </c>
      <c r="CJ38" s="1253">
        <v>-2.3199999999999998E-2</v>
      </c>
      <c r="CL38" s="1575" t="s">
        <v>418</v>
      </c>
      <c r="CM38" s="933" t="s">
        <v>713</v>
      </c>
      <c r="CN38" s="1873">
        <v>0.69390000000000007</v>
      </c>
      <c r="CO38" s="1874"/>
      <c r="CP38" s="1875">
        <v>6994</v>
      </c>
      <c r="CQ38" s="1888">
        <v>6610530</v>
      </c>
      <c r="CR38" s="1888">
        <v>0</v>
      </c>
      <c r="CS38" s="1890">
        <v>6610530</v>
      </c>
      <c r="CT38" s="1891">
        <v>945.17</v>
      </c>
      <c r="CU38" s="1892"/>
      <c r="CV38" s="1893">
        <v>1214.75</v>
      </c>
      <c r="CW38" s="1894">
        <v>535.8599999999999</v>
      </c>
      <c r="CX38" s="1882">
        <v>0.77800000000000002</v>
      </c>
      <c r="CY38" s="1883"/>
      <c r="CZ38" s="1884">
        <v>0.97899999999999998</v>
      </c>
      <c r="DA38" s="1895">
        <v>1</v>
      </c>
      <c r="DB38" s="1886"/>
      <c r="DC38" s="1882">
        <v>1</v>
      </c>
      <c r="DX38" s="1023" t="s">
        <v>378</v>
      </c>
      <c r="DY38" s="1949" t="s">
        <v>1178</v>
      </c>
      <c r="DZ38" s="1921" t="s">
        <v>8</v>
      </c>
      <c r="EA38" s="1950" t="s">
        <v>1179</v>
      </c>
      <c r="EB38" s="1924">
        <v>469</v>
      </c>
      <c r="EC38" s="1605"/>
      <c r="ED38" s="1925">
        <v>469</v>
      </c>
      <c r="EE38" s="1925"/>
      <c r="EF38" s="1605"/>
      <c r="EG38" s="1926">
        <v>1.1559696342305038E-2</v>
      </c>
      <c r="EH38" s="1605"/>
      <c r="EI38" s="1927">
        <v>0</v>
      </c>
      <c r="EJ38" s="1925"/>
      <c r="EK38" s="1925">
        <v>0</v>
      </c>
      <c r="EL38" s="1925"/>
      <c r="EM38" s="1928"/>
      <c r="EN38" s="1928"/>
      <c r="EO38" s="1929"/>
      <c r="ES38" s="1616" t="s">
        <v>408</v>
      </c>
      <c r="ET38" s="1617" t="s">
        <v>409</v>
      </c>
      <c r="EU38" s="1618">
        <v>0</v>
      </c>
    </row>
    <row r="39" spans="1:151" ht="15">
      <c r="A39" s="1220" t="s">
        <v>420</v>
      </c>
      <c r="B39" s="1221" t="s">
        <v>421</v>
      </c>
      <c r="C39" s="1117">
        <v>54906</v>
      </c>
      <c r="D39" s="1118">
        <v>58304</v>
      </c>
      <c r="E39" s="1222"/>
      <c r="F39" s="1222">
        <v>58304</v>
      </c>
      <c r="G39" s="1222"/>
      <c r="H39" s="1223">
        <v>58304</v>
      </c>
      <c r="K39" s="907" t="s">
        <v>420</v>
      </c>
      <c r="L39" s="908" t="s">
        <v>421</v>
      </c>
      <c r="M39" s="886">
        <v>26239522214</v>
      </c>
      <c r="N39" s="887">
        <v>121248834</v>
      </c>
      <c r="O39" s="888">
        <v>26118273380</v>
      </c>
      <c r="P39" s="889">
        <v>2013</v>
      </c>
      <c r="Q39" s="882">
        <v>0.98599999999999999</v>
      </c>
      <c r="R39" s="891">
        <v>26489121075</v>
      </c>
      <c r="S39" s="892">
        <v>121248834</v>
      </c>
      <c r="T39" s="893">
        <v>660896757</v>
      </c>
      <c r="U39" s="893">
        <v>5801493956</v>
      </c>
      <c r="V39" s="891">
        <v>33072760622</v>
      </c>
      <c r="X39" s="1561" t="s">
        <v>420</v>
      </c>
      <c r="Y39" s="1562" t="s">
        <v>421</v>
      </c>
      <c r="Z39" s="1807">
        <v>33072760622</v>
      </c>
      <c r="AA39" s="1247">
        <v>221256768.56118003</v>
      </c>
      <c r="AB39" s="1802">
        <v>59117709</v>
      </c>
      <c r="AC39" s="1802">
        <v>1592077</v>
      </c>
      <c r="AD39" s="1808">
        <v>281966554.56118</v>
      </c>
      <c r="AE39" s="1809">
        <v>58304</v>
      </c>
      <c r="AF39" s="1810">
        <v>4836</v>
      </c>
      <c r="AG39" s="1811">
        <v>0.86619999999999997</v>
      </c>
      <c r="AI39" s="1561" t="s">
        <v>420</v>
      </c>
      <c r="AJ39" s="933" t="s">
        <v>421</v>
      </c>
      <c r="AK39" s="1132">
        <v>281966554.56118</v>
      </c>
      <c r="AL39" s="1133">
        <v>58304</v>
      </c>
      <c r="AM39" s="1242">
        <v>4836</v>
      </c>
      <c r="AN39" s="1236">
        <v>0.86619999999999997</v>
      </c>
      <c r="AO39" s="1234">
        <v>3.8178000000000001</v>
      </c>
      <c r="AP39" s="1235">
        <v>1.0609999999999999</v>
      </c>
      <c r="AQ39" s="1236">
        <v>1.2587999999999999</v>
      </c>
      <c r="AR39" s="1237" t="s">
        <v>4</v>
      </c>
      <c r="AS39" s="1272" t="s">
        <v>4</v>
      </c>
      <c r="AT39" s="1261" t="s">
        <v>4</v>
      </c>
      <c r="AU39" s="1240">
        <v>0</v>
      </c>
      <c r="AV39" s="1241" t="s">
        <v>4</v>
      </c>
      <c r="AW39" s="1242">
        <v>0</v>
      </c>
      <c r="BB39" s="1561" t="s">
        <v>420</v>
      </c>
      <c r="BC39" s="1562" t="s">
        <v>714</v>
      </c>
      <c r="BD39" s="1149">
        <v>33072760622</v>
      </c>
      <c r="BE39" s="1150">
        <v>409.59500000000003</v>
      </c>
      <c r="BF39" s="1245">
        <v>80745030</v>
      </c>
      <c r="BG39" s="1246">
        <v>3.8178000000000001</v>
      </c>
      <c r="BH39" s="1153"/>
      <c r="BI39" s="1154">
        <v>58304</v>
      </c>
      <c r="BJ39" s="1247">
        <v>142.35</v>
      </c>
      <c r="BK39" s="1154">
        <v>363869</v>
      </c>
      <c r="BL39" s="1248">
        <v>888</v>
      </c>
      <c r="BN39" s="933" t="s">
        <v>420</v>
      </c>
      <c r="BO39" s="1579" t="s">
        <v>421</v>
      </c>
      <c r="BP39" s="1853">
        <v>0.98209999999999997</v>
      </c>
      <c r="BQ39" s="1848">
        <v>0.99378498359390077</v>
      </c>
      <c r="BR39" s="1848">
        <v>0.9821428571428571</v>
      </c>
      <c r="BS39" s="1849"/>
      <c r="BT39" s="1850">
        <v>2013</v>
      </c>
      <c r="BU39" s="1162">
        <v>0.98599999999999999</v>
      </c>
      <c r="BV39" s="1163"/>
      <c r="BW39" s="1851">
        <v>0.73099999999999998</v>
      </c>
      <c r="BX39" s="1852">
        <v>0.72099999999999997</v>
      </c>
      <c r="BY39" s="1166">
        <v>1.0777000000000001</v>
      </c>
      <c r="BZ39" s="1585"/>
      <c r="CA39" s="1561" t="s">
        <v>420</v>
      </c>
      <c r="CB39" s="933" t="s">
        <v>714</v>
      </c>
      <c r="CC39" s="1154">
        <v>40614</v>
      </c>
      <c r="CD39" s="1154">
        <v>39877</v>
      </c>
      <c r="CE39" s="1154">
        <v>42335</v>
      </c>
      <c r="CF39" s="1252">
        <v>40942</v>
      </c>
      <c r="CG39" s="1253">
        <v>1.0609999999999999</v>
      </c>
      <c r="CH39" s="1171"/>
      <c r="CI39" s="1254">
        <v>-1393</v>
      </c>
      <c r="CJ39" s="1253">
        <v>-3.2899999999999999E-2</v>
      </c>
      <c r="CL39" s="1575" t="s">
        <v>420</v>
      </c>
      <c r="CM39" s="933" t="s">
        <v>714</v>
      </c>
      <c r="CN39" s="1873" t="s">
        <v>4</v>
      </c>
      <c r="CO39" s="1874"/>
      <c r="CP39" s="1875">
        <v>58304</v>
      </c>
      <c r="CQ39" s="1888">
        <v>108020219</v>
      </c>
      <c r="CR39" s="1888">
        <v>0</v>
      </c>
      <c r="CS39" s="1890">
        <v>108020219</v>
      </c>
      <c r="CT39" s="1891">
        <v>1852.71</v>
      </c>
      <c r="CU39" s="1892"/>
      <c r="CV39" s="1893" t="s">
        <v>4</v>
      </c>
      <c r="CW39" s="1894" t="s">
        <v>4</v>
      </c>
      <c r="CX39" s="1882" t="s">
        <v>4</v>
      </c>
      <c r="CY39" s="1883"/>
      <c r="CZ39" s="1884">
        <v>0.72099999999999997</v>
      </c>
      <c r="DA39" s="1895">
        <v>1</v>
      </c>
      <c r="DB39" s="1886"/>
      <c r="DC39" s="1882" t="s">
        <v>4</v>
      </c>
      <c r="DX39" s="1023" t="s">
        <v>378</v>
      </c>
      <c r="DY39" s="1951" t="s">
        <v>1314</v>
      </c>
      <c r="DZ39" s="1952" t="s">
        <v>8</v>
      </c>
      <c r="EA39" s="1953" t="s">
        <v>1315</v>
      </c>
      <c r="EB39" s="1924">
        <v>563</v>
      </c>
      <c r="EC39" s="1605"/>
      <c r="ED39" s="1925">
        <v>563</v>
      </c>
      <c r="EE39" s="1925"/>
      <c r="EF39" s="1605"/>
      <c r="EG39" s="1926">
        <v>4.7598917822117011E-2</v>
      </c>
      <c r="EH39" s="1605"/>
      <c r="EI39" s="1927">
        <v>0</v>
      </c>
      <c r="EJ39" s="1925"/>
      <c r="EK39" s="1925">
        <v>0</v>
      </c>
      <c r="EL39" s="1925"/>
      <c r="EM39" s="1928"/>
      <c r="EN39" s="1928"/>
      <c r="EO39" s="1929"/>
      <c r="ES39" s="1616" t="s">
        <v>410</v>
      </c>
      <c r="ET39" s="1617" t="s">
        <v>411</v>
      </c>
      <c r="EU39" s="1618">
        <v>3863577</v>
      </c>
    </row>
    <row r="40" spans="1:151" ht="15">
      <c r="A40" s="1220" t="s">
        <v>422</v>
      </c>
      <c r="B40" s="1221" t="s">
        <v>423</v>
      </c>
      <c r="C40" s="1117">
        <v>8433</v>
      </c>
      <c r="D40" s="1118">
        <v>8932</v>
      </c>
      <c r="E40" s="1222"/>
      <c r="F40" s="1222">
        <v>8932</v>
      </c>
      <c r="G40" s="1222"/>
      <c r="H40" s="1223">
        <v>8932</v>
      </c>
      <c r="K40" s="907" t="s">
        <v>422</v>
      </c>
      <c r="L40" s="908" t="s">
        <v>423</v>
      </c>
      <c r="M40" s="886">
        <v>3484907582</v>
      </c>
      <c r="N40" s="887">
        <v>121388985</v>
      </c>
      <c r="O40" s="888">
        <v>3363518597</v>
      </c>
      <c r="P40" s="889">
        <v>2012</v>
      </c>
      <c r="Q40" s="882">
        <v>0.95699999999999996</v>
      </c>
      <c r="R40" s="891">
        <v>3514648482</v>
      </c>
      <c r="S40" s="892">
        <v>121388985</v>
      </c>
      <c r="T40" s="893">
        <v>139107266</v>
      </c>
      <c r="U40" s="893">
        <v>892845993</v>
      </c>
      <c r="V40" s="891">
        <v>4667990726</v>
      </c>
      <c r="X40" s="1561" t="s">
        <v>422</v>
      </c>
      <c r="Y40" s="1562" t="s">
        <v>423</v>
      </c>
      <c r="Z40" s="1807">
        <v>4667990726</v>
      </c>
      <c r="AA40" s="1247">
        <v>31228857.956940003</v>
      </c>
      <c r="AB40" s="1802">
        <v>8776451</v>
      </c>
      <c r="AC40" s="1802">
        <v>152327</v>
      </c>
      <c r="AD40" s="1808">
        <v>40157635.956940003</v>
      </c>
      <c r="AE40" s="1809">
        <v>8932</v>
      </c>
      <c r="AF40" s="1810">
        <v>4496</v>
      </c>
      <c r="AG40" s="1811">
        <v>0.80530000000000002</v>
      </c>
      <c r="AI40" s="1561" t="s">
        <v>422</v>
      </c>
      <c r="AJ40" s="933" t="s">
        <v>423</v>
      </c>
      <c r="AK40" s="1132">
        <v>40157635.956940003</v>
      </c>
      <c r="AL40" s="1133">
        <v>8932</v>
      </c>
      <c r="AM40" s="1242">
        <v>4496</v>
      </c>
      <c r="AN40" s="1236">
        <v>0.80530000000000002</v>
      </c>
      <c r="AO40" s="1234">
        <v>0.4486</v>
      </c>
      <c r="AP40" s="1235">
        <v>0.78659999999999997</v>
      </c>
      <c r="AQ40" s="1236">
        <v>0.76030000000000009</v>
      </c>
      <c r="AR40" s="1237">
        <v>0.76030000000000009</v>
      </c>
      <c r="AS40" s="1272">
        <v>1330.99</v>
      </c>
      <c r="AT40" s="1261">
        <v>419.61999999999989</v>
      </c>
      <c r="AU40" s="1240">
        <v>3748046</v>
      </c>
      <c r="AV40" s="1241">
        <v>1</v>
      </c>
      <c r="AW40" s="1242">
        <v>3748046</v>
      </c>
      <c r="BB40" s="1561" t="s">
        <v>422</v>
      </c>
      <c r="BC40" s="1562" t="s">
        <v>715</v>
      </c>
      <c r="BD40" s="1149">
        <v>4667990726</v>
      </c>
      <c r="BE40" s="1150">
        <v>492.02300000000002</v>
      </c>
      <c r="BF40" s="1245">
        <v>9487343</v>
      </c>
      <c r="BG40" s="1246">
        <v>0.4486</v>
      </c>
      <c r="BH40" s="1153"/>
      <c r="BI40" s="1154">
        <v>8932</v>
      </c>
      <c r="BJ40" s="1247">
        <v>18.149999999999999</v>
      </c>
      <c r="BK40" s="1154">
        <v>63274</v>
      </c>
      <c r="BL40" s="1248">
        <v>129</v>
      </c>
      <c r="BN40" s="933" t="s">
        <v>422</v>
      </c>
      <c r="BO40" s="1579" t="s">
        <v>423</v>
      </c>
      <c r="BP40" s="1848">
        <v>0.97349999999999992</v>
      </c>
      <c r="BQ40" s="1848">
        <v>0.95960000000000001</v>
      </c>
      <c r="BR40" s="1848">
        <v>0.94970370370370372</v>
      </c>
      <c r="BS40" s="1849"/>
      <c r="BT40" s="1850">
        <v>2012</v>
      </c>
      <c r="BU40" s="1162">
        <v>0.95699999999999996</v>
      </c>
      <c r="BV40" s="1163"/>
      <c r="BW40" s="1851">
        <v>0.92500000000000004</v>
      </c>
      <c r="BX40" s="1852">
        <v>0.88500000000000001</v>
      </c>
      <c r="BY40" s="1166">
        <v>1.3229</v>
      </c>
      <c r="BZ40" s="1585"/>
      <c r="CA40" s="1561" t="s">
        <v>422</v>
      </c>
      <c r="CB40" s="933" t="s">
        <v>715</v>
      </c>
      <c r="CC40" s="1154">
        <v>30014</v>
      </c>
      <c r="CD40" s="1154">
        <v>29963</v>
      </c>
      <c r="CE40" s="1154">
        <v>31080</v>
      </c>
      <c r="CF40" s="1252">
        <v>30352.333333333332</v>
      </c>
      <c r="CG40" s="1253">
        <v>0.78659999999999997</v>
      </c>
      <c r="CH40" s="1171"/>
      <c r="CI40" s="1254">
        <v>-727.66666666666788</v>
      </c>
      <c r="CJ40" s="1253">
        <v>-2.3400000000000001E-2</v>
      </c>
      <c r="CL40" s="1575" t="s">
        <v>422</v>
      </c>
      <c r="CM40" s="933" t="s">
        <v>715</v>
      </c>
      <c r="CN40" s="1873">
        <v>0.76030000000000009</v>
      </c>
      <c r="CO40" s="1874"/>
      <c r="CP40" s="1875">
        <v>8932</v>
      </c>
      <c r="CQ40" s="1888">
        <v>13818840</v>
      </c>
      <c r="CR40" s="1888">
        <v>0</v>
      </c>
      <c r="CS40" s="1890">
        <v>13818840</v>
      </c>
      <c r="CT40" s="1891">
        <v>1547.12</v>
      </c>
      <c r="CU40" s="1892"/>
      <c r="CV40" s="1893">
        <v>1330.99</v>
      </c>
      <c r="CW40" s="1894">
        <v>419.61999999999989</v>
      </c>
      <c r="CX40" s="1882">
        <v>1</v>
      </c>
      <c r="CY40" s="1883"/>
      <c r="CZ40" s="1884">
        <v>0.88500000000000001</v>
      </c>
      <c r="DA40" s="1895">
        <v>1</v>
      </c>
      <c r="DB40" s="1886"/>
      <c r="DC40" s="1882">
        <v>1</v>
      </c>
      <c r="DX40" s="1930" t="s">
        <v>378</v>
      </c>
      <c r="DY40" s="1931" t="s">
        <v>795</v>
      </c>
      <c r="DZ40" s="1930" t="s">
        <v>901</v>
      </c>
      <c r="EA40" s="1932" t="s">
        <v>796</v>
      </c>
      <c r="EB40" s="1924">
        <v>5306</v>
      </c>
      <c r="EC40" s="1954">
        <v>-1262</v>
      </c>
      <c r="ED40" s="1934">
        <v>4044</v>
      </c>
      <c r="EE40" s="1934">
        <v>40572</v>
      </c>
      <c r="EF40" s="1933"/>
      <c r="EG40" s="1935">
        <v>9.9674652469683531E-2</v>
      </c>
      <c r="EH40" s="1933"/>
      <c r="EI40" s="1927">
        <v>0</v>
      </c>
      <c r="EJ40" s="1934"/>
      <c r="EK40" s="1934">
        <v>0</v>
      </c>
      <c r="EL40" s="1936"/>
      <c r="EM40" s="1937"/>
      <c r="EN40" s="1937"/>
      <c r="EO40" s="1938"/>
      <c r="ES40" s="1616" t="s">
        <v>58</v>
      </c>
      <c r="ET40" s="1617" t="s">
        <v>59</v>
      </c>
      <c r="EU40" s="1618">
        <v>612863</v>
      </c>
    </row>
    <row r="41" spans="1:151" ht="15">
      <c r="A41" s="1220" t="s">
        <v>424</v>
      </c>
      <c r="B41" s="1221" t="s">
        <v>668</v>
      </c>
      <c r="C41" s="1117">
        <v>31527</v>
      </c>
      <c r="D41" s="1118">
        <v>34347</v>
      </c>
      <c r="E41" s="1222"/>
      <c r="F41" s="1222">
        <v>34347</v>
      </c>
      <c r="G41" s="1222"/>
      <c r="H41" s="1223">
        <v>34347</v>
      </c>
      <c r="K41" s="907" t="s">
        <v>424</v>
      </c>
      <c r="L41" s="908" t="s">
        <v>425</v>
      </c>
      <c r="M41" s="886">
        <v>11845728076</v>
      </c>
      <c r="N41" s="887">
        <v>104626994</v>
      </c>
      <c r="O41" s="888">
        <v>11741101082</v>
      </c>
      <c r="P41" s="889">
        <v>2015</v>
      </c>
      <c r="Q41" s="882">
        <v>0.99544761904761903</v>
      </c>
      <c r="R41" s="891">
        <v>11794795484</v>
      </c>
      <c r="S41" s="892">
        <v>104626994</v>
      </c>
      <c r="T41" s="893">
        <v>692715311</v>
      </c>
      <c r="U41" s="893">
        <v>2790107321</v>
      </c>
      <c r="V41" s="891">
        <v>15382245110</v>
      </c>
      <c r="X41" s="1561" t="s">
        <v>424</v>
      </c>
      <c r="Y41" s="1562" t="s">
        <v>668</v>
      </c>
      <c r="Z41" s="1807">
        <v>15382245110</v>
      </c>
      <c r="AA41" s="1247">
        <v>102907219.78590001</v>
      </c>
      <c r="AB41" s="1802">
        <v>31100967</v>
      </c>
      <c r="AC41" s="1802">
        <v>451735</v>
      </c>
      <c r="AD41" s="1808">
        <v>134459921.7859</v>
      </c>
      <c r="AE41" s="1809">
        <v>34347</v>
      </c>
      <c r="AF41" s="1810">
        <v>3915</v>
      </c>
      <c r="AG41" s="1811">
        <v>0.70120000000000005</v>
      </c>
      <c r="AI41" s="1561" t="s">
        <v>424</v>
      </c>
      <c r="AJ41" s="933" t="s">
        <v>668</v>
      </c>
      <c r="AK41" s="1132">
        <v>134459921.7859</v>
      </c>
      <c r="AL41" s="1133">
        <v>34347</v>
      </c>
      <c r="AM41" s="1242">
        <v>3915</v>
      </c>
      <c r="AN41" s="1236">
        <v>0.70120000000000005</v>
      </c>
      <c r="AO41" s="1234">
        <v>2.0417000000000001</v>
      </c>
      <c r="AP41" s="1235">
        <v>0.90100000000000002</v>
      </c>
      <c r="AQ41" s="1236">
        <v>0.93520000000000003</v>
      </c>
      <c r="AR41" s="1237">
        <v>0.93520000000000003</v>
      </c>
      <c r="AS41" s="1272">
        <v>1637.17</v>
      </c>
      <c r="AT41" s="1261">
        <v>113.43999999999983</v>
      </c>
      <c r="AU41" s="1240">
        <v>3896324</v>
      </c>
      <c r="AV41" s="1241">
        <v>1</v>
      </c>
      <c r="AW41" s="1242">
        <v>3896324</v>
      </c>
      <c r="BB41" s="1561" t="s">
        <v>424</v>
      </c>
      <c r="BC41" s="1562" t="s">
        <v>716</v>
      </c>
      <c r="BD41" s="1149">
        <v>15382245110</v>
      </c>
      <c r="BE41" s="1150">
        <v>356.21499999999997</v>
      </c>
      <c r="BF41" s="1245">
        <v>43182474</v>
      </c>
      <c r="BG41" s="1246">
        <v>2.0417000000000001</v>
      </c>
      <c r="BH41" s="1153"/>
      <c r="BI41" s="1154">
        <v>34347</v>
      </c>
      <c r="BJ41" s="1247">
        <v>96.42</v>
      </c>
      <c r="BK41" s="1154">
        <v>210541</v>
      </c>
      <c r="BL41" s="1248">
        <v>591</v>
      </c>
      <c r="BN41" s="933" t="s">
        <v>424</v>
      </c>
      <c r="BO41" s="1579" t="s">
        <v>668</v>
      </c>
      <c r="BP41" s="1848">
        <v>1.0580000000000001</v>
      </c>
      <c r="BQ41" s="1848">
        <v>1.0840878378378378</v>
      </c>
      <c r="BR41" s="1853">
        <v>0.99544761904761903</v>
      </c>
      <c r="BS41" s="1849"/>
      <c r="BT41" s="1850">
        <v>2015</v>
      </c>
      <c r="BU41" s="1162">
        <v>0.99544761904761903</v>
      </c>
      <c r="BV41" s="1163"/>
      <c r="BW41" s="1851">
        <v>0.87</v>
      </c>
      <c r="BX41" s="1852">
        <v>0.86599999999999999</v>
      </c>
      <c r="BY41" s="1166">
        <v>1.2945</v>
      </c>
      <c r="BZ41" s="1585"/>
      <c r="CA41" s="1561" t="s">
        <v>424</v>
      </c>
      <c r="CB41" s="933" t="s">
        <v>716</v>
      </c>
      <c r="CC41" s="1154">
        <v>34221</v>
      </c>
      <c r="CD41" s="1154">
        <v>34549</v>
      </c>
      <c r="CE41" s="1154">
        <v>35531</v>
      </c>
      <c r="CF41" s="1252">
        <v>34767</v>
      </c>
      <c r="CG41" s="1253">
        <v>0.90100000000000002</v>
      </c>
      <c r="CH41" s="1171"/>
      <c r="CI41" s="1254">
        <v>-764</v>
      </c>
      <c r="CJ41" s="1253">
        <v>-2.1499999999999998E-2</v>
      </c>
      <c r="CL41" s="1575" t="s">
        <v>424</v>
      </c>
      <c r="CM41" s="933" t="s">
        <v>716</v>
      </c>
      <c r="CN41" s="1873">
        <v>0.93520000000000003</v>
      </c>
      <c r="CO41" s="1874"/>
      <c r="CP41" s="1875">
        <v>34347</v>
      </c>
      <c r="CQ41" s="1888">
        <v>43816704</v>
      </c>
      <c r="CR41" s="1888">
        <v>0</v>
      </c>
      <c r="CS41" s="1890">
        <v>43816704</v>
      </c>
      <c r="CT41" s="1891">
        <v>1275.71</v>
      </c>
      <c r="CU41" s="1892"/>
      <c r="CV41" s="1893">
        <v>1637.17</v>
      </c>
      <c r="CW41" s="1894">
        <v>113.43999999999983</v>
      </c>
      <c r="CX41" s="1882">
        <v>0.77900000000000003</v>
      </c>
      <c r="CY41" s="1883"/>
      <c r="CZ41" s="1884">
        <v>0.86599999999999999</v>
      </c>
      <c r="DA41" s="1895">
        <v>1</v>
      </c>
      <c r="DB41" s="1886"/>
      <c r="DC41" s="1882">
        <v>1</v>
      </c>
      <c r="DX41" s="1939" t="s">
        <v>380</v>
      </c>
      <c r="DY41" s="1940" t="s">
        <v>380</v>
      </c>
      <c r="DZ41" s="1939" t="s">
        <v>901</v>
      </c>
      <c r="EA41" s="1941" t="s">
        <v>381</v>
      </c>
      <c r="EB41" s="1924">
        <v>11828</v>
      </c>
      <c r="EC41" s="1942"/>
      <c r="ED41" s="1943">
        <v>11828</v>
      </c>
      <c r="EE41" s="1943">
        <v>11828</v>
      </c>
      <c r="EF41" s="1942"/>
      <c r="EG41" s="1944"/>
      <c r="EH41" s="1942"/>
      <c r="EI41" s="1927">
        <v>4372640</v>
      </c>
      <c r="EJ41" s="1943"/>
      <c r="EK41" s="1943">
        <v>4372640</v>
      </c>
      <c r="EL41" s="1943">
        <v>4372640</v>
      </c>
      <c r="EM41" s="1946">
        <v>0</v>
      </c>
      <c r="EN41" s="1946"/>
      <c r="EO41" s="1947"/>
      <c r="ES41" s="1616" t="s">
        <v>60</v>
      </c>
      <c r="ET41" s="1617" t="s">
        <v>61</v>
      </c>
      <c r="EU41" s="1618">
        <v>469835</v>
      </c>
    </row>
    <row r="42" spans="1:151" ht="15">
      <c r="A42" s="1220" t="s">
        <v>426</v>
      </c>
      <c r="B42" s="1221" t="s">
        <v>85</v>
      </c>
      <c r="C42" s="1117">
        <v>1606</v>
      </c>
      <c r="D42" s="1118">
        <v>1606</v>
      </c>
      <c r="E42" s="1222"/>
      <c r="F42" s="1222">
        <v>1606</v>
      </c>
      <c r="G42" s="1222"/>
      <c r="H42" s="1223">
        <v>1606</v>
      </c>
      <c r="K42" s="907" t="s">
        <v>426</v>
      </c>
      <c r="L42" s="908" t="s">
        <v>427</v>
      </c>
      <c r="M42" s="886">
        <v>793527638</v>
      </c>
      <c r="N42" s="887">
        <v>117544251</v>
      </c>
      <c r="O42" s="888">
        <v>675983387</v>
      </c>
      <c r="P42" s="889">
        <v>2009</v>
      </c>
      <c r="Q42" s="882">
        <v>1.3103</v>
      </c>
      <c r="R42" s="891">
        <v>515899708</v>
      </c>
      <c r="S42" s="892">
        <v>117544251</v>
      </c>
      <c r="T42" s="893">
        <v>27677813</v>
      </c>
      <c r="U42" s="893">
        <v>144879744</v>
      </c>
      <c r="V42" s="891">
        <v>806001516</v>
      </c>
      <c r="X42" s="1561" t="s">
        <v>426</v>
      </c>
      <c r="Y42" s="1562" t="s">
        <v>427</v>
      </c>
      <c r="Z42" s="1807">
        <v>806001516</v>
      </c>
      <c r="AA42" s="1247">
        <v>5392150.1420400003</v>
      </c>
      <c r="AB42" s="1802">
        <v>1388958</v>
      </c>
      <c r="AC42" s="1802">
        <v>60645</v>
      </c>
      <c r="AD42" s="1808">
        <v>6841753.1420400003</v>
      </c>
      <c r="AE42" s="1809">
        <v>1606</v>
      </c>
      <c r="AF42" s="1810">
        <v>4260</v>
      </c>
      <c r="AG42" s="1811">
        <v>0.76300000000000001</v>
      </c>
      <c r="AI42" s="1561" t="s">
        <v>426</v>
      </c>
      <c r="AJ42" s="933" t="s">
        <v>85</v>
      </c>
      <c r="AK42" s="1132">
        <v>6841753.1420400003</v>
      </c>
      <c r="AL42" s="1133">
        <v>1606</v>
      </c>
      <c r="AM42" s="1242">
        <v>4260</v>
      </c>
      <c r="AN42" s="1236">
        <v>0.76300000000000001</v>
      </c>
      <c r="AO42" s="1234">
        <v>0.1119</v>
      </c>
      <c r="AP42" s="1235">
        <v>0.82989999999999997</v>
      </c>
      <c r="AQ42" s="1236">
        <v>0.73139999999999994</v>
      </c>
      <c r="AR42" s="1237">
        <v>0.73139999999999994</v>
      </c>
      <c r="AS42" s="1272">
        <v>1280.4000000000001</v>
      </c>
      <c r="AT42" s="1261">
        <v>470.20999999999981</v>
      </c>
      <c r="AU42" s="1240">
        <v>755157</v>
      </c>
      <c r="AV42" s="1241">
        <v>1</v>
      </c>
      <c r="AW42" s="1242">
        <v>755157</v>
      </c>
      <c r="BB42" s="1561" t="s">
        <v>426</v>
      </c>
      <c r="BC42" s="1562" t="s">
        <v>783</v>
      </c>
      <c r="BD42" s="1149">
        <v>806001516</v>
      </c>
      <c r="BE42" s="1150">
        <v>340.60700000000003</v>
      </c>
      <c r="BF42" s="1245">
        <v>2366368</v>
      </c>
      <c r="BG42" s="1246">
        <v>0.1119</v>
      </c>
      <c r="BH42" s="1153"/>
      <c r="BI42" s="1154">
        <v>1606</v>
      </c>
      <c r="BJ42" s="1247">
        <v>4.72</v>
      </c>
      <c r="BK42" s="1154">
        <v>11867</v>
      </c>
      <c r="BL42" s="1248">
        <v>35</v>
      </c>
      <c r="BN42" s="933" t="s">
        <v>426</v>
      </c>
      <c r="BO42" s="1579" t="s">
        <v>85</v>
      </c>
      <c r="BP42" s="1848">
        <v>1.2479</v>
      </c>
      <c r="BQ42" s="1848">
        <v>1.3467129032258063</v>
      </c>
      <c r="BR42" s="1848">
        <v>1.3067857142857142</v>
      </c>
      <c r="BS42" s="1849"/>
      <c r="BT42" s="1850">
        <v>2009</v>
      </c>
      <c r="BU42" s="1162">
        <v>1.3103</v>
      </c>
      <c r="BV42" s="1163"/>
      <c r="BW42" s="1851">
        <v>0.64</v>
      </c>
      <c r="BX42" s="1852">
        <v>0.83899999999999997</v>
      </c>
      <c r="BY42" s="1166">
        <v>1.2541</v>
      </c>
      <c r="BZ42" s="1585"/>
      <c r="CA42" s="1561" t="s">
        <v>426</v>
      </c>
      <c r="CB42" s="933" t="s">
        <v>1350</v>
      </c>
      <c r="CC42" s="1154">
        <v>31496</v>
      </c>
      <c r="CD42" s="1154">
        <v>31945</v>
      </c>
      <c r="CE42" s="1154">
        <v>32626</v>
      </c>
      <c r="CF42" s="1252">
        <v>32022.333333333332</v>
      </c>
      <c r="CG42" s="1253">
        <v>0.82989999999999997</v>
      </c>
      <c r="CH42" s="1171"/>
      <c r="CI42" s="1254">
        <v>-603.66666666666788</v>
      </c>
      <c r="CJ42" s="1253">
        <v>-1.8499999999999999E-2</v>
      </c>
      <c r="CL42" s="1575" t="s">
        <v>426</v>
      </c>
      <c r="CM42" s="933" t="s">
        <v>783</v>
      </c>
      <c r="CN42" s="1873">
        <v>0.73139999999999994</v>
      </c>
      <c r="CO42" s="1874"/>
      <c r="CP42" s="1875">
        <v>1606</v>
      </c>
      <c r="CQ42" s="1888">
        <v>2708000</v>
      </c>
      <c r="CR42" s="1888">
        <v>0</v>
      </c>
      <c r="CS42" s="1890">
        <v>2708000</v>
      </c>
      <c r="CT42" s="1891">
        <v>1686.18</v>
      </c>
      <c r="CU42" s="1892"/>
      <c r="CV42" s="1893">
        <v>1280.4000000000001</v>
      </c>
      <c r="CW42" s="1894">
        <v>470.20999999999981</v>
      </c>
      <c r="CX42" s="1882">
        <v>1</v>
      </c>
      <c r="CY42" s="1883"/>
      <c r="CZ42" s="1884">
        <v>0.83899999999999997</v>
      </c>
      <c r="DA42" s="1895">
        <v>1</v>
      </c>
      <c r="DB42" s="1886"/>
      <c r="DC42" s="1882">
        <v>1</v>
      </c>
      <c r="DX42" s="1939" t="s">
        <v>382</v>
      </c>
      <c r="DY42" s="1940" t="s">
        <v>382</v>
      </c>
      <c r="DZ42" s="1939" t="s">
        <v>901</v>
      </c>
      <c r="EA42" s="1941" t="s">
        <v>383</v>
      </c>
      <c r="EB42" s="1924">
        <v>1853</v>
      </c>
      <c r="EC42" s="1942"/>
      <c r="ED42" s="1943">
        <v>1853</v>
      </c>
      <c r="EE42" s="1943">
        <v>1853</v>
      </c>
      <c r="EF42" s="1942"/>
      <c r="EG42" s="1944"/>
      <c r="EH42" s="1942"/>
      <c r="EI42" s="1927">
        <v>407104</v>
      </c>
      <c r="EJ42" s="1943"/>
      <c r="EK42" s="1943">
        <v>407104</v>
      </c>
      <c r="EL42" s="1943">
        <v>407104</v>
      </c>
      <c r="EM42" s="1946">
        <v>0</v>
      </c>
      <c r="EN42" s="1946"/>
      <c r="EO42" s="1947"/>
      <c r="ES42" s="1616" t="s">
        <v>412</v>
      </c>
      <c r="ET42" s="1617" t="s">
        <v>413</v>
      </c>
      <c r="EU42" s="1618">
        <v>86327</v>
      </c>
    </row>
    <row r="43" spans="1:151" ht="15">
      <c r="A43" s="1220" t="s">
        <v>428</v>
      </c>
      <c r="B43" s="1221" t="s">
        <v>429</v>
      </c>
      <c r="C43" s="1117">
        <v>1196</v>
      </c>
      <c r="D43" s="1118">
        <v>1196</v>
      </c>
      <c r="E43" s="1222"/>
      <c r="F43" s="1222">
        <v>1196</v>
      </c>
      <c r="G43" s="1222"/>
      <c r="H43" s="1223">
        <v>1196</v>
      </c>
      <c r="K43" s="907" t="s">
        <v>428</v>
      </c>
      <c r="L43" s="908" t="s">
        <v>429</v>
      </c>
      <c r="M43" s="886">
        <v>983375485</v>
      </c>
      <c r="N43" s="887">
        <v>24137180</v>
      </c>
      <c r="O43" s="888">
        <v>959238305</v>
      </c>
      <c r="P43" s="889">
        <v>2015</v>
      </c>
      <c r="Q43" s="882">
        <v>0.9964924924924925</v>
      </c>
      <c r="R43" s="891">
        <v>962614683</v>
      </c>
      <c r="S43" s="892">
        <v>24137180</v>
      </c>
      <c r="T43" s="893">
        <v>31845492</v>
      </c>
      <c r="U43" s="893">
        <v>108315423</v>
      </c>
      <c r="V43" s="891">
        <v>1126912778</v>
      </c>
      <c r="X43" s="1561" t="s">
        <v>428</v>
      </c>
      <c r="Y43" s="1562" t="s">
        <v>429</v>
      </c>
      <c r="Z43" s="1807">
        <v>1126912778</v>
      </c>
      <c r="AA43" s="1247">
        <v>7539046.4848200008</v>
      </c>
      <c r="AB43" s="1802">
        <v>1385687</v>
      </c>
      <c r="AC43" s="1802">
        <v>20008</v>
      </c>
      <c r="AD43" s="1808">
        <v>8944741.4848200008</v>
      </c>
      <c r="AE43" s="1809">
        <v>1196</v>
      </c>
      <c r="AF43" s="1810">
        <v>7479</v>
      </c>
      <c r="AG43" s="1811">
        <v>1.3395999999999999</v>
      </c>
      <c r="AI43" s="1561" t="s">
        <v>428</v>
      </c>
      <c r="AJ43" s="933" t="s">
        <v>429</v>
      </c>
      <c r="AK43" s="1132">
        <v>8944741.4848200008</v>
      </c>
      <c r="AL43" s="1133">
        <v>1196</v>
      </c>
      <c r="AM43" s="1242">
        <v>7479</v>
      </c>
      <c r="AN43" s="1236">
        <v>1.3395999999999999</v>
      </c>
      <c r="AO43" s="1234">
        <v>0.18240000000000001</v>
      </c>
      <c r="AP43" s="1235">
        <v>0.70750000000000002</v>
      </c>
      <c r="AQ43" s="1236">
        <v>0.90780000000000005</v>
      </c>
      <c r="AR43" s="1237">
        <v>0.90780000000000005</v>
      </c>
      <c r="AS43" s="1272">
        <v>1589.2</v>
      </c>
      <c r="AT43" s="1261">
        <v>161.40999999999985</v>
      </c>
      <c r="AU43" s="1240">
        <v>193046</v>
      </c>
      <c r="AV43" s="1241">
        <v>0.39400000000000002</v>
      </c>
      <c r="AW43" s="1242">
        <v>76060</v>
      </c>
      <c r="BB43" s="1561" t="s">
        <v>428</v>
      </c>
      <c r="BC43" s="1562" t="s">
        <v>717</v>
      </c>
      <c r="BD43" s="1149">
        <v>1126912778</v>
      </c>
      <c r="BE43" s="1150">
        <v>292.06700000000001</v>
      </c>
      <c r="BF43" s="1245">
        <v>3858405</v>
      </c>
      <c r="BG43" s="1246">
        <v>0.18240000000000001</v>
      </c>
      <c r="BH43" s="1153"/>
      <c r="BI43" s="1154">
        <v>1196</v>
      </c>
      <c r="BJ43" s="1247">
        <v>4.09</v>
      </c>
      <c r="BK43" s="1154">
        <v>8838</v>
      </c>
      <c r="BL43" s="1248">
        <v>30</v>
      </c>
      <c r="BN43" s="933" t="s">
        <v>428</v>
      </c>
      <c r="BO43" s="1579" t="s">
        <v>429</v>
      </c>
      <c r="BP43" s="1848">
        <v>1</v>
      </c>
      <c r="BQ43" s="1848">
        <v>1.0002926945752775</v>
      </c>
      <c r="BR43" s="1853">
        <v>0.9964924924924925</v>
      </c>
      <c r="BS43" s="1849"/>
      <c r="BT43" s="1850">
        <v>2015</v>
      </c>
      <c r="BU43" s="1162">
        <v>0.9964924924924925</v>
      </c>
      <c r="BV43" s="1163"/>
      <c r="BW43" s="1851">
        <v>0.58499999999999996</v>
      </c>
      <c r="BX43" s="1852">
        <v>0.58299999999999996</v>
      </c>
      <c r="BY43" s="1166">
        <v>0.87139999999999995</v>
      </c>
      <c r="BZ43" s="1585"/>
      <c r="CA43" s="1561" t="s">
        <v>428</v>
      </c>
      <c r="CB43" s="933" t="s">
        <v>717</v>
      </c>
      <c r="CC43" s="1154">
        <v>26953</v>
      </c>
      <c r="CD43" s="1154">
        <v>26729</v>
      </c>
      <c r="CE43" s="1154">
        <v>28213</v>
      </c>
      <c r="CF43" s="1252">
        <v>27298.333333333332</v>
      </c>
      <c r="CG43" s="1253">
        <v>0.70750000000000002</v>
      </c>
      <c r="CH43" s="1171"/>
      <c r="CI43" s="1254">
        <v>-914.66666666666788</v>
      </c>
      <c r="CJ43" s="1253">
        <v>-3.2399999999999998E-2</v>
      </c>
      <c r="CL43" s="1575" t="s">
        <v>428</v>
      </c>
      <c r="CM43" s="933" t="s">
        <v>717</v>
      </c>
      <c r="CN43" s="1873">
        <v>0.90780000000000005</v>
      </c>
      <c r="CO43" s="1874"/>
      <c r="CP43" s="1875">
        <v>1196</v>
      </c>
      <c r="CQ43" s="1888">
        <v>749758</v>
      </c>
      <c r="CR43" s="1888">
        <v>0</v>
      </c>
      <c r="CS43" s="1890">
        <v>749758</v>
      </c>
      <c r="CT43" s="1891">
        <v>626.89</v>
      </c>
      <c r="CU43" s="1892"/>
      <c r="CV43" s="1893">
        <v>1589.2</v>
      </c>
      <c r="CW43" s="1894">
        <v>161.40999999999985</v>
      </c>
      <c r="CX43" s="1882">
        <v>0.39400000000000002</v>
      </c>
      <c r="CY43" s="1883"/>
      <c r="CZ43" s="1884">
        <v>0.58299999999999996</v>
      </c>
      <c r="DA43" s="1895" t="s">
        <v>4</v>
      </c>
      <c r="DB43" s="1886"/>
      <c r="DC43" s="1882">
        <v>0.39400000000000002</v>
      </c>
      <c r="DX43" s="1921" t="s">
        <v>384</v>
      </c>
      <c r="DY43" s="1922" t="s">
        <v>384</v>
      </c>
      <c r="DZ43" s="1921" t="s">
        <v>901</v>
      </c>
      <c r="EA43" s="1923" t="s">
        <v>665</v>
      </c>
      <c r="EB43" s="1924">
        <v>8322</v>
      </c>
      <c r="EC43" s="1605"/>
      <c r="ED43" s="1925">
        <v>8322</v>
      </c>
      <c r="EE43" s="1925"/>
      <c r="EF43" s="1605"/>
      <c r="EG43" s="1926">
        <v>0.97607318789584796</v>
      </c>
      <c r="EH43" s="1605"/>
      <c r="EI43" s="1927">
        <v>0</v>
      </c>
      <c r="EJ43" s="1925"/>
      <c r="EK43" s="1925">
        <v>0</v>
      </c>
      <c r="EL43" s="1925">
        <v>0</v>
      </c>
      <c r="EM43" s="1928">
        <v>0</v>
      </c>
      <c r="EN43" s="1928"/>
      <c r="EO43" s="1929"/>
      <c r="ES43" s="1616" t="s">
        <v>414</v>
      </c>
      <c r="ET43" s="1617" t="s">
        <v>415</v>
      </c>
      <c r="EU43" s="1618">
        <v>5139191</v>
      </c>
    </row>
    <row r="44" spans="1:151" ht="15">
      <c r="A44" s="1220" t="s">
        <v>430</v>
      </c>
      <c r="B44" s="1221" t="s">
        <v>431</v>
      </c>
      <c r="C44" s="1117">
        <v>7706</v>
      </c>
      <c r="D44" s="1118">
        <v>8920</v>
      </c>
      <c r="E44" s="1222"/>
      <c r="F44" s="1222">
        <v>8920</v>
      </c>
      <c r="G44" s="1222"/>
      <c r="H44" s="1223">
        <v>8920</v>
      </c>
      <c r="K44" s="907" t="s">
        <v>430</v>
      </c>
      <c r="L44" s="908" t="s">
        <v>431</v>
      </c>
      <c r="M44" s="886">
        <v>3018072492</v>
      </c>
      <c r="N44" s="887">
        <v>226775306</v>
      </c>
      <c r="O44" s="888">
        <v>2791297186</v>
      </c>
      <c r="P44" s="889">
        <v>2010</v>
      </c>
      <c r="Q44" s="882">
        <v>1.0299</v>
      </c>
      <c r="R44" s="891">
        <v>2710260400</v>
      </c>
      <c r="S44" s="892">
        <v>226775306</v>
      </c>
      <c r="T44" s="893">
        <v>136668362</v>
      </c>
      <c r="U44" s="893">
        <v>838826110</v>
      </c>
      <c r="V44" s="891">
        <v>3912530178</v>
      </c>
      <c r="X44" s="1561" t="s">
        <v>430</v>
      </c>
      <c r="Y44" s="1562" t="s">
        <v>431</v>
      </c>
      <c r="Z44" s="1807">
        <v>3912530178</v>
      </c>
      <c r="AA44" s="1247">
        <v>26174826.890820004</v>
      </c>
      <c r="AB44" s="1802">
        <v>5977149</v>
      </c>
      <c r="AC44" s="1802">
        <v>143496</v>
      </c>
      <c r="AD44" s="1808">
        <v>32295471.890820004</v>
      </c>
      <c r="AE44" s="1809">
        <v>8920</v>
      </c>
      <c r="AF44" s="1810">
        <v>3621</v>
      </c>
      <c r="AG44" s="1811">
        <v>0.64859999999999995</v>
      </c>
      <c r="AI44" s="1561" t="s">
        <v>430</v>
      </c>
      <c r="AJ44" s="933" t="s">
        <v>431</v>
      </c>
      <c r="AK44" s="1132">
        <v>32295471.890820004</v>
      </c>
      <c r="AL44" s="1133">
        <v>8920</v>
      </c>
      <c r="AM44" s="1242">
        <v>3621</v>
      </c>
      <c r="AN44" s="1236">
        <v>0.64859999999999995</v>
      </c>
      <c r="AO44" s="1234">
        <v>0.3483</v>
      </c>
      <c r="AP44" s="1235">
        <v>0.84319999999999995</v>
      </c>
      <c r="AQ44" s="1236">
        <v>0.71579999999999999</v>
      </c>
      <c r="AR44" s="1237">
        <v>0.71579999999999999</v>
      </c>
      <c r="AS44" s="1272">
        <v>1253.0899999999999</v>
      </c>
      <c r="AT44" s="1261">
        <v>497.52</v>
      </c>
      <c r="AU44" s="1240">
        <v>4437878</v>
      </c>
      <c r="AV44" s="1241">
        <v>1</v>
      </c>
      <c r="AW44" s="1242">
        <v>4437878</v>
      </c>
      <c r="BB44" s="1561" t="s">
        <v>430</v>
      </c>
      <c r="BC44" s="1562" t="s">
        <v>718</v>
      </c>
      <c r="BD44" s="1149">
        <v>3912530178</v>
      </c>
      <c r="BE44" s="1150">
        <v>531.11699999999996</v>
      </c>
      <c r="BF44" s="1245">
        <v>7366607</v>
      </c>
      <c r="BG44" s="1246">
        <v>0.3483</v>
      </c>
      <c r="BH44" s="1153"/>
      <c r="BI44" s="1154">
        <v>8920</v>
      </c>
      <c r="BJ44" s="1247">
        <v>16.79</v>
      </c>
      <c r="BK44" s="1154">
        <v>58099</v>
      </c>
      <c r="BL44" s="1248">
        <v>109</v>
      </c>
      <c r="BN44" s="933" t="s">
        <v>430</v>
      </c>
      <c r="BO44" s="1579" t="s">
        <v>431</v>
      </c>
      <c r="BP44" s="1848">
        <v>1.0818000000000001</v>
      </c>
      <c r="BQ44" s="1848">
        <v>1.0335799999999999</v>
      </c>
      <c r="BR44" s="1848">
        <v>1.0101526315789473</v>
      </c>
      <c r="BS44" s="1849"/>
      <c r="BT44" s="1850">
        <v>2010</v>
      </c>
      <c r="BU44" s="1162">
        <v>1.0299</v>
      </c>
      <c r="BV44" s="1163"/>
      <c r="BW44" s="1851">
        <v>0.83</v>
      </c>
      <c r="BX44" s="1852">
        <v>0.85499999999999998</v>
      </c>
      <c r="BY44" s="1166">
        <v>1.278</v>
      </c>
      <c r="BZ44" s="1585"/>
      <c r="CA44" s="1561" t="s">
        <v>430</v>
      </c>
      <c r="CB44" s="933" t="s">
        <v>718</v>
      </c>
      <c r="CC44" s="1154">
        <v>31995</v>
      </c>
      <c r="CD44" s="1154">
        <v>32495</v>
      </c>
      <c r="CE44" s="1154">
        <v>33114</v>
      </c>
      <c r="CF44" s="1252">
        <v>32534.666666666668</v>
      </c>
      <c r="CG44" s="1253">
        <v>0.84319999999999995</v>
      </c>
      <c r="CH44" s="1171"/>
      <c r="CI44" s="1254">
        <v>-579.33333333333212</v>
      </c>
      <c r="CJ44" s="1253">
        <v>-1.7500000000000002E-2</v>
      </c>
      <c r="CL44" s="1575" t="s">
        <v>430</v>
      </c>
      <c r="CM44" s="933" t="s">
        <v>718</v>
      </c>
      <c r="CN44" s="1873">
        <v>0.71579999999999999</v>
      </c>
      <c r="CO44" s="1874"/>
      <c r="CP44" s="1875">
        <v>8920</v>
      </c>
      <c r="CQ44" s="1888">
        <v>12385287</v>
      </c>
      <c r="CR44" s="1888">
        <v>0</v>
      </c>
      <c r="CS44" s="1890">
        <v>12385287</v>
      </c>
      <c r="CT44" s="1891">
        <v>1388.49</v>
      </c>
      <c r="CU44" s="1892"/>
      <c r="CV44" s="1893">
        <v>1253.0899999999999</v>
      </c>
      <c r="CW44" s="1894">
        <v>497.52</v>
      </c>
      <c r="CX44" s="1882">
        <v>1</v>
      </c>
      <c r="CY44" s="1883"/>
      <c r="CZ44" s="1884">
        <v>0.85499999999999998</v>
      </c>
      <c r="DA44" s="1895">
        <v>1</v>
      </c>
      <c r="DB44" s="1886"/>
      <c r="DC44" s="1882">
        <v>1</v>
      </c>
      <c r="DX44" s="1930" t="s">
        <v>384</v>
      </c>
      <c r="DY44" s="1931" t="s">
        <v>33</v>
      </c>
      <c r="DZ44" s="1930" t="s">
        <v>8</v>
      </c>
      <c r="EA44" s="1932" t="s">
        <v>35</v>
      </c>
      <c r="EB44" s="1924">
        <v>204</v>
      </c>
      <c r="EC44" s="1933"/>
      <c r="ED44" s="1934">
        <v>204</v>
      </c>
      <c r="EE44" s="1934">
        <v>8526</v>
      </c>
      <c r="EF44" s="1933"/>
      <c r="EG44" s="1935">
        <v>2.3926812104152005E-2</v>
      </c>
      <c r="EH44" s="1933"/>
      <c r="EI44" s="1927">
        <v>0</v>
      </c>
      <c r="EJ44" s="1934"/>
      <c r="EK44" s="1934">
        <v>0</v>
      </c>
      <c r="EL44" s="1936"/>
      <c r="EM44" s="1937"/>
      <c r="EN44" s="1937"/>
      <c r="EO44" s="1938"/>
      <c r="ES44" s="1616" t="s">
        <v>416</v>
      </c>
      <c r="ET44" s="1617" t="s">
        <v>202</v>
      </c>
      <c r="EU44" s="1618">
        <v>0</v>
      </c>
    </row>
    <row r="45" spans="1:151" ht="15">
      <c r="A45" s="1220" t="s">
        <v>432</v>
      </c>
      <c r="B45" s="1221" t="s">
        <v>455</v>
      </c>
      <c r="C45" s="1117">
        <v>3125</v>
      </c>
      <c r="D45" s="1118">
        <v>3125</v>
      </c>
      <c r="E45" s="1222"/>
      <c r="F45" s="1222">
        <v>3125</v>
      </c>
      <c r="G45" s="1222"/>
      <c r="H45" s="1223">
        <v>3125</v>
      </c>
      <c r="K45" s="907" t="s">
        <v>432</v>
      </c>
      <c r="L45" s="908" t="s">
        <v>455</v>
      </c>
      <c r="M45" s="886">
        <v>787439359</v>
      </c>
      <c r="N45" s="887">
        <v>100497122</v>
      </c>
      <c r="O45" s="888">
        <v>686942237</v>
      </c>
      <c r="P45" s="889">
        <v>2013</v>
      </c>
      <c r="Q45" s="882">
        <v>1.0385</v>
      </c>
      <c r="R45" s="891">
        <v>661475433</v>
      </c>
      <c r="S45" s="892">
        <v>100497122</v>
      </c>
      <c r="T45" s="893">
        <v>45938974</v>
      </c>
      <c r="U45" s="893">
        <v>250896703</v>
      </c>
      <c r="V45" s="891">
        <v>1058808232</v>
      </c>
      <c r="X45" s="1561" t="s">
        <v>432</v>
      </c>
      <c r="Y45" s="1562" t="s">
        <v>455</v>
      </c>
      <c r="Z45" s="1807">
        <v>1058808232</v>
      </c>
      <c r="AA45" s="1247">
        <v>7083427.0720800003</v>
      </c>
      <c r="AB45" s="1802">
        <v>2398706</v>
      </c>
      <c r="AC45" s="1802">
        <v>75219</v>
      </c>
      <c r="AD45" s="1808">
        <v>9557352.0720800012</v>
      </c>
      <c r="AE45" s="1809">
        <v>3125</v>
      </c>
      <c r="AF45" s="1810">
        <v>3058</v>
      </c>
      <c r="AG45" s="1811">
        <v>0.54769999999999996</v>
      </c>
      <c r="AI45" s="1561" t="s">
        <v>432</v>
      </c>
      <c r="AJ45" s="933" t="s">
        <v>455</v>
      </c>
      <c r="AK45" s="1132">
        <v>9557352.0720800012</v>
      </c>
      <c r="AL45" s="1133">
        <v>3125</v>
      </c>
      <c r="AM45" s="1242">
        <v>3058</v>
      </c>
      <c r="AN45" s="1236">
        <v>0.54769999999999996</v>
      </c>
      <c r="AO45" s="1234">
        <v>0.18859999999999999</v>
      </c>
      <c r="AP45" s="1235">
        <v>0.73409999999999997</v>
      </c>
      <c r="AQ45" s="1236">
        <v>0.60509999999999997</v>
      </c>
      <c r="AR45" s="1237">
        <v>0.60509999999999997</v>
      </c>
      <c r="AS45" s="1272">
        <v>1059.29</v>
      </c>
      <c r="AT45" s="1261">
        <v>691.31999999999994</v>
      </c>
      <c r="AU45" s="1240">
        <v>2160375</v>
      </c>
      <c r="AV45" s="1241">
        <v>1</v>
      </c>
      <c r="AW45" s="1242">
        <v>2160375</v>
      </c>
      <c r="BB45" s="1561" t="s">
        <v>432</v>
      </c>
      <c r="BC45" s="1562" t="s">
        <v>719</v>
      </c>
      <c r="BD45" s="1149">
        <v>1058808232</v>
      </c>
      <c r="BE45" s="1150">
        <v>265.399</v>
      </c>
      <c r="BF45" s="1245">
        <v>3989496</v>
      </c>
      <c r="BG45" s="1246">
        <v>0.18859999999999999</v>
      </c>
      <c r="BH45" s="1153"/>
      <c r="BI45" s="1154">
        <v>3125</v>
      </c>
      <c r="BJ45" s="1247">
        <v>11.77</v>
      </c>
      <c r="BK45" s="1154">
        <v>21247</v>
      </c>
      <c r="BL45" s="1248">
        <v>80</v>
      </c>
      <c r="BN45" s="933" t="s">
        <v>432</v>
      </c>
      <c r="BO45" s="1579" t="s">
        <v>455</v>
      </c>
      <c r="BP45" s="1853">
        <v>1.0304</v>
      </c>
      <c r="BQ45" s="1848">
        <v>1.04010989010989</v>
      </c>
      <c r="BR45" s="1848">
        <v>1.04010989010989</v>
      </c>
      <c r="BS45" s="1849"/>
      <c r="BT45" s="1850">
        <v>2013</v>
      </c>
      <c r="BU45" s="1162">
        <v>1.0385</v>
      </c>
      <c r="BV45" s="1163"/>
      <c r="BW45" s="1851">
        <v>0.78600000000000003</v>
      </c>
      <c r="BX45" s="1852">
        <v>0.81599999999999995</v>
      </c>
      <c r="BY45" s="1166">
        <v>1.2197</v>
      </c>
      <c r="BZ45" s="1585"/>
      <c r="CA45" s="1561" t="s">
        <v>432</v>
      </c>
      <c r="CB45" s="933" t="s">
        <v>719</v>
      </c>
      <c r="CC45" s="1154">
        <v>26199</v>
      </c>
      <c r="CD45" s="1154">
        <v>28520</v>
      </c>
      <c r="CE45" s="1154">
        <v>30260</v>
      </c>
      <c r="CF45" s="1252">
        <v>28326.333333333332</v>
      </c>
      <c r="CG45" s="1253">
        <v>0.73409999999999997</v>
      </c>
      <c r="CH45" s="1171"/>
      <c r="CI45" s="1254">
        <v>-1933.6666666666679</v>
      </c>
      <c r="CJ45" s="1253">
        <v>-6.3899999999999998E-2</v>
      </c>
      <c r="CL45" s="1575" t="s">
        <v>432</v>
      </c>
      <c r="CM45" s="933" t="s">
        <v>719</v>
      </c>
      <c r="CN45" s="1873">
        <v>0.60509999999999997</v>
      </c>
      <c r="CO45" s="1874"/>
      <c r="CP45" s="1875">
        <v>3125</v>
      </c>
      <c r="CQ45" s="1888">
        <v>2168000</v>
      </c>
      <c r="CR45" s="1888">
        <v>0</v>
      </c>
      <c r="CS45" s="1890">
        <v>2168000</v>
      </c>
      <c r="CT45" s="1891">
        <v>693.76</v>
      </c>
      <c r="CU45" s="1892"/>
      <c r="CV45" s="1893">
        <v>1059.29</v>
      </c>
      <c r="CW45" s="1894">
        <v>691.31999999999994</v>
      </c>
      <c r="CX45" s="1882">
        <v>0.65500000000000003</v>
      </c>
      <c r="CY45" s="1883"/>
      <c r="CZ45" s="1884">
        <v>0.81599999999999995</v>
      </c>
      <c r="DA45" s="1895">
        <v>1</v>
      </c>
      <c r="DB45" s="1886"/>
      <c r="DC45" s="1882">
        <v>1</v>
      </c>
      <c r="DX45" s="1939" t="s">
        <v>386</v>
      </c>
      <c r="DY45" s="1940" t="s">
        <v>386</v>
      </c>
      <c r="DZ45" s="1939" t="s">
        <v>901</v>
      </c>
      <c r="EA45" s="1941" t="s">
        <v>387</v>
      </c>
      <c r="EB45" s="1924">
        <v>2655</v>
      </c>
      <c r="EC45" s="1942"/>
      <c r="ED45" s="1943">
        <v>2655</v>
      </c>
      <c r="EE45" s="1943">
        <v>2655</v>
      </c>
      <c r="EF45" s="1942"/>
      <c r="EG45" s="1944"/>
      <c r="EH45" s="1942"/>
      <c r="EI45" s="1927">
        <v>1170324</v>
      </c>
      <c r="EJ45" s="1943"/>
      <c r="EK45" s="1943">
        <v>1170324</v>
      </c>
      <c r="EL45" s="1943">
        <v>1170324</v>
      </c>
      <c r="EM45" s="1946">
        <v>0</v>
      </c>
      <c r="EN45" s="1946"/>
      <c r="EO45" s="1947"/>
      <c r="ES45" s="1616" t="s">
        <v>418</v>
      </c>
      <c r="ET45" s="1617" t="s">
        <v>419</v>
      </c>
      <c r="EU45" s="1618">
        <v>3211945</v>
      </c>
    </row>
    <row r="46" spans="1:151" ht="15">
      <c r="A46" s="1220" t="s">
        <v>456</v>
      </c>
      <c r="B46" s="1221" t="s">
        <v>457</v>
      </c>
      <c r="C46" s="1117">
        <v>71977</v>
      </c>
      <c r="D46" s="1118">
        <v>79477</v>
      </c>
      <c r="E46" s="1222"/>
      <c r="F46" s="1222">
        <v>79477</v>
      </c>
      <c r="G46" s="1222"/>
      <c r="H46" s="1223">
        <v>79477</v>
      </c>
      <c r="K46" s="907" t="s">
        <v>456</v>
      </c>
      <c r="L46" s="908" t="s">
        <v>457</v>
      </c>
      <c r="M46" s="886">
        <v>37709332706</v>
      </c>
      <c r="N46" s="887">
        <v>68463000</v>
      </c>
      <c r="O46" s="888">
        <v>37640869706</v>
      </c>
      <c r="P46" s="889">
        <v>2012</v>
      </c>
      <c r="Q46" s="882">
        <v>0.96950000000000003</v>
      </c>
      <c r="R46" s="891">
        <v>38825033219</v>
      </c>
      <c r="S46" s="892">
        <v>68463000</v>
      </c>
      <c r="T46" s="893">
        <v>1223819198</v>
      </c>
      <c r="U46" s="893">
        <v>8331451381</v>
      </c>
      <c r="V46" s="891">
        <v>48448766798</v>
      </c>
      <c r="X46" s="1561" t="s">
        <v>456</v>
      </c>
      <c r="Y46" s="1562" t="s">
        <v>457</v>
      </c>
      <c r="Z46" s="1807">
        <v>48448766798</v>
      </c>
      <c r="AA46" s="1247">
        <v>324122249.87862003</v>
      </c>
      <c r="AB46" s="1802">
        <v>76382977</v>
      </c>
      <c r="AC46" s="1802">
        <v>1863520</v>
      </c>
      <c r="AD46" s="1808">
        <v>402368746.87862003</v>
      </c>
      <c r="AE46" s="1809">
        <v>79477</v>
      </c>
      <c r="AF46" s="1810">
        <v>5063</v>
      </c>
      <c r="AG46" s="1811">
        <v>0.90690000000000004</v>
      </c>
      <c r="AI46" s="1561" t="s">
        <v>456</v>
      </c>
      <c r="AJ46" s="933" t="s">
        <v>457</v>
      </c>
      <c r="AK46" s="1132">
        <v>402368746.87862003</v>
      </c>
      <c r="AL46" s="1133">
        <v>79477</v>
      </c>
      <c r="AM46" s="1242">
        <v>5063</v>
      </c>
      <c r="AN46" s="1236">
        <v>0.90690000000000004</v>
      </c>
      <c r="AO46" s="1234">
        <v>3.5272999999999999</v>
      </c>
      <c r="AP46" s="1235">
        <v>1.0207999999999999</v>
      </c>
      <c r="AQ46" s="1236">
        <v>1.2259</v>
      </c>
      <c r="AR46" s="1237" t="s">
        <v>4</v>
      </c>
      <c r="AS46" s="1272" t="s">
        <v>4</v>
      </c>
      <c r="AT46" s="1261" t="s">
        <v>4</v>
      </c>
      <c r="AU46" s="1240">
        <v>0</v>
      </c>
      <c r="AV46" s="1241" t="s">
        <v>4</v>
      </c>
      <c r="AW46" s="1242">
        <v>0</v>
      </c>
      <c r="BB46" s="1561" t="s">
        <v>456</v>
      </c>
      <c r="BC46" s="1562" t="s">
        <v>720</v>
      </c>
      <c r="BD46" s="1149">
        <v>48448766798</v>
      </c>
      <c r="BE46" s="1150">
        <v>649.423</v>
      </c>
      <c r="BF46" s="1245">
        <v>74602789</v>
      </c>
      <c r="BG46" s="1246">
        <v>3.5272999999999999</v>
      </c>
      <c r="BH46" s="1153"/>
      <c r="BI46" s="1154">
        <v>79477</v>
      </c>
      <c r="BJ46" s="1247">
        <v>122.38</v>
      </c>
      <c r="BK46" s="1154">
        <v>512038</v>
      </c>
      <c r="BL46" s="1248">
        <v>788</v>
      </c>
      <c r="BN46" s="933" t="s">
        <v>456</v>
      </c>
      <c r="BO46" s="1579" t="s">
        <v>457</v>
      </c>
      <c r="BP46" s="1848">
        <v>0.99360000000000004</v>
      </c>
      <c r="BQ46" s="1848">
        <v>0.97653061224489801</v>
      </c>
      <c r="BR46" s="1848">
        <v>0.95672514619883042</v>
      </c>
      <c r="BS46" s="1849"/>
      <c r="BT46" s="1850">
        <v>2012</v>
      </c>
      <c r="BU46" s="1162">
        <v>0.96950000000000003</v>
      </c>
      <c r="BV46" s="1163"/>
      <c r="BW46" s="1851">
        <v>0.76</v>
      </c>
      <c r="BX46" s="1852">
        <v>0.73699999999999999</v>
      </c>
      <c r="BY46" s="1166">
        <v>1.1015999999999999</v>
      </c>
      <c r="BZ46" s="1585"/>
      <c r="CA46" s="1561" t="s">
        <v>456</v>
      </c>
      <c r="CB46" s="933" t="s">
        <v>720</v>
      </c>
      <c r="CC46" s="1154">
        <v>39139</v>
      </c>
      <c r="CD46" s="1154">
        <v>38711</v>
      </c>
      <c r="CE46" s="1154">
        <v>40321</v>
      </c>
      <c r="CF46" s="1252">
        <v>39390.333333333336</v>
      </c>
      <c r="CG46" s="1253">
        <v>1.0207999999999999</v>
      </c>
      <c r="CH46" s="1171"/>
      <c r="CI46" s="1254">
        <v>-930.66666666666424</v>
      </c>
      <c r="CJ46" s="1253">
        <v>-2.3099999999999999E-2</v>
      </c>
      <c r="CL46" s="1575" t="s">
        <v>456</v>
      </c>
      <c r="CM46" s="933" t="s">
        <v>720</v>
      </c>
      <c r="CN46" s="1873" t="s">
        <v>4</v>
      </c>
      <c r="CO46" s="1874"/>
      <c r="CP46" s="1875">
        <v>79477</v>
      </c>
      <c r="CQ46" s="1888">
        <v>179360398</v>
      </c>
      <c r="CR46" s="1888">
        <v>0</v>
      </c>
      <c r="CS46" s="1890">
        <v>179360398</v>
      </c>
      <c r="CT46" s="1891">
        <v>2256.7600000000002</v>
      </c>
      <c r="CU46" s="1892"/>
      <c r="CV46" s="1893" t="s">
        <v>4</v>
      </c>
      <c r="CW46" s="1894" t="s">
        <v>4</v>
      </c>
      <c r="CX46" s="1882" t="s">
        <v>4</v>
      </c>
      <c r="CY46" s="1883"/>
      <c r="CZ46" s="1884">
        <v>0.73699999999999999</v>
      </c>
      <c r="DA46" s="1895">
        <v>1</v>
      </c>
      <c r="DB46" s="1886"/>
      <c r="DC46" s="1882" t="s">
        <v>4</v>
      </c>
      <c r="DX46" s="1921" t="s">
        <v>388</v>
      </c>
      <c r="DY46" s="1922" t="s">
        <v>388</v>
      </c>
      <c r="DZ46" s="1921" t="s">
        <v>901</v>
      </c>
      <c r="EA46" s="1923" t="s">
        <v>389</v>
      </c>
      <c r="EB46" s="1924">
        <v>16380</v>
      </c>
      <c r="EC46" s="1605"/>
      <c r="ED46" s="1925">
        <v>16380</v>
      </c>
      <c r="EE46" s="1925"/>
      <c r="EF46" s="1605"/>
      <c r="EG46" s="1926">
        <v>0.69295202639817244</v>
      </c>
      <c r="EH46" s="1605"/>
      <c r="EI46" s="1927">
        <v>0</v>
      </c>
      <c r="EJ46" s="1925"/>
      <c r="EK46" s="1925">
        <v>0</v>
      </c>
      <c r="EL46" s="1925">
        <v>0</v>
      </c>
      <c r="EM46" s="1928">
        <v>0</v>
      </c>
      <c r="EN46" s="1928"/>
      <c r="EO46" s="1929"/>
      <c r="ES46" s="1616" t="s">
        <v>420</v>
      </c>
      <c r="ET46" s="1617" t="s">
        <v>421</v>
      </c>
      <c r="EU46" s="1618">
        <v>0</v>
      </c>
    </row>
    <row r="47" spans="1:151" ht="15">
      <c r="A47" s="1220" t="s">
        <v>458</v>
      </c>
      <c r="B47" s="1221" t="s">
        <v>459</v>
      </c>
      <c r="C47" s="1117">
        <v>2593</v>
      </c>
      <c r="D47" s="1118">
        <v>6665</v>
      </c>
      <c r="E47" s="1222"/>
      <c r="F47" s="1222">
        <v>6665</v>
      </c>
      <c r="G47" s="1222"/>
      <c r="H47" s="1223">
        <v>6665</v>
      </c>
      <c r="K47" s="907" t="s">
        <v>458</v>
      </c>
      <c r="L47" s="908" t="s">
        <v>459</v>
      </c>
      <c r="M47" s="886">
        <v>2466971565</v>
      </c>
      <c r="N47" s="887">
        <v>130313886</v>
      </c>
      <c r="O47" s="888">
        <v>2336657679</v>
      </c>
      <c r="P47" s="889">
        <v>2015</v>
      </c>
      <c r="Q47" s="882">
        <v>0.9813883161512027</v>
      </c>
      <c r="R47" s="891">
        <v>2380971569</v>
      </c>
      <c r="S47" s="892">
        <v>130313886</v>
      </c>
      <c r="T47" s="893">
        <v>213106196</v>
      </c>
      <c r="U47" s="893">
        <v>793359598</v>
      </c>
      <c r="V47" s="891">
        <v>3517751249</v>
      </c>
      <c r="X47" s="1561" t="s">
        <v>458</v>
      </c>
      <c r="Y47" s="1562" t="s">
        <v>459</v>
      </c>
      <c r="Z47" s="1807">
        <v>3517751249</v>
      </c>
      <c r="AA47" s="1247">
        <v>23533755.855810001</v>
      </c>
      <c r="AB47" s="1802">
        <v>7967930</v>
      </c>
      <c r="AC47" s="1802">
        <v>201248</v>
      </c>
      <c r="AD47" s="1808">
        <v>31702933.855810001</v>
      </c>
      <c r="AE47" s="1809">
        <v>6665</v>
      </c>
      <c r="AF47" s="1810">
        <v>4757</v>
      </c>
      <c r="AG47" s="1811">
        <v>0.85209999999999997</v>
      </c>
      <c r="AI47" s="1561" t="s">
        <v>458</v>
      </c>
      <c r="AJ47" s="933" t="s">
        <v>459</v>
      </c>
      <c r="AK47" s="1132">
        <v>31702933.855810001</v>
      </c>
      <c r="AL47" s="1133">
        <v>6665</v>
      </c>
      <c r="AM47" s="1242">
        <v>4757</v>
      </c>
      <c r="AN47" s="1236">
        <v>0.85209999999999997</v>
      </c>
      <c r="AO47" s="1234">
        <v>0.2293</v>
      </c>
      <c r="AP47" s="1235">
        <v>0.8246</v>
      </c>
      <c r="AQ47" s="1236">
        <v>0.77600000000000002</v>
      </c>
      <c r="AR47" s="1237">
        <v>0.77600000000000002</v>
      </c>
      <c r="AS47" s="1272">
        <v>1358.47</v>
      </c>
      <c r="AT47" s="1261">
        <v>392.13999999999987</v>
      </c>
      <c r="AU47" s="1240">
        <v>2613613</v>
      </c>
      <c r="AV47" s="1241">
        <v>1</v>
      </c>
      <c r="AW47" s="1242">
        <v>2613613</v>
      </c>
      <c r="BB47" s="1561" t="s">
        <v>458</v>
      </c>
      <c r="BC47" s="1562" t="s">
        <v>721</v>
      </c>
      <c r="BD47" s="1149">
        <v>3517751249</v>
      </c>
      <c r="BE47" s="1150">
        <v>725.35699999999997</v>
      </c>
      <c r="BF47" s="1245">
        <v>4849683</v>
      </c>
      <c r="BG47" s="1246">
        <v>0.2293</v>
      </c>
      <c r="BH47" s="1153"/>
      <c r="BI47" s="1154">
        <v>6665</v>
      </c>
      <c r="BJ47" s="1247">
        <v>9.19</v>
      </c>
      <c r="BK47" s="1154">
        <v>53094</v>
      </c>
      <c r="BL47" s="1248">
        <v>73</v>
      </c>
      <c r="BN47" s="933" t="s">
        <v>458</v>
      </c>
      <c r="BO47" s="1579" t="s">
        <v>459</v>
      </c>
      <c r="BP47" s="1848">
        <v>1</v>
      </c>
      <c r="BQ47" s="1848">
        <v>1.026845238095238</v>
      </c>
      <c r="BR47" s="1853">
        <v>0.9813883161512027</v>
      </c>
      <c r="BS47" s="1849"/>
      <c r="BT47" s="1850">
        <v>2015</v>
      </c>
      <c r="BU47" s="1162">
        <v>0.9813883161512027</v>
      </c>
      <c r="BV47" s="1163"/>
      <c r="BW47" s="1851">
        <v>0.73</v>
      </c>
      <c r="BX47" s="1852">
        <v>0.71599999999999997</v>
      </c>
      <c r="BY47" s="1166">
        <v>1.0703</v>
      </c>
      <c r="BZ47" s="1585"/>
      <c r="CA47" s="1561" t="s">
        <v>458</v>
      </c>
      <c r="CB47" s="933" t="s">
        <v>721</v>
      </c>
      <c r="CC47" s="1154">
        <v>31966</v>
      </c>
      <c r="CD47" s="1154">
        <v>31558</v>
      </c>
      <c r="CE47" s="1154">
        <v>31926</v>
      </c>
      <c r="CF47" s="1252">
        <v>31816.666666666668</v>
      </c>
      <c r="CG47" s="1253">
        <v>0.8246</v>
      </c>
      <c r="CH47" s="1171"/>
      <c r="CI47" s="1254">
        <v>-109.33333333333212</v>
      </c>
      <c r="CJ47" s="1253">
        <v>-3.3999999999999998E-3</v>
      </c>
      <c r="CL47" s="1575" t="s">
        <v>458</v>
      </c>
      <c r="CM47" s="933" t="s">
        <v>721</v>
      </c>
      <c r="CN47" s="1873">
        <v>0.77600000000000002</v>
      </c>
      <c r="CO47" s="1874"/>
      <c r="CP47" s="1875">
        <v>6665</v>
      </c>
      <c r="CQ47" s="1888">
        <v>5286781</v>
      </c>
      <c r="CR47" s="1888">
        <v>3130476</v>
      </c>
      <c r="CS47" s="1890">
        <v>8417257</v>
      </c>
      <c r="CT47" s="1891">
        <v>1262.9000000000001</v>
      </c>
      <c r="CU47" s="1892"/>
      <c r="CV47" s="1893">
        <v>1358.47</v>
      </c>
      <c r="CW47" s="1894">
        <v>392.13999999999987</v>
      </c>
      <c r="CX47" s="1882">
        <v>0.93</v>
      </c>
      <c r="CY47" s="1883"/>
      <c r="CZ47" s="1884">
        <v>0.71599999999999997</v>
      </c>
      <c r="DA47" s="1895">
        <v>1</v>
      </c>
      <c r="DB47" s="1886"/>
      <c r="DC47" s="1882">
        <v>1</v>
      </c>
      <c r="DX47" s="1921" t="s">
        <v>388</v>
      </c>
      <c r="DY47" s="1922" t="s">
        <v>36</v>
      </c>
      <c r="DZ47" s="1921" t="s">
        <v>901</v>
      </c>
      <c r="EA47" s="1923" t="s">
        <v>37</v>
      </c>
      <c r="EB47" s="1924">
        <v>4242</v>
      </c>
      <c r="EC47" s="1605"/>
      <c r="ED47" s="1925">
        <v>4242</v>
      </c>
      <c r="EE47" s="1925"/>
      <c r="EF47" s="1605"/>
      <c r="EG47" s="1926">
        <v>0.17945680683644979</v>
      </c>
      <c r="EH47" s="1605"/>
      <c r="EI47" s="1927">
        <v>0</v>
      </c>
      <c r="EJ47" s="1925"/>
      <c r="EK47" s="1925">
        <v>0</v>
      </c>
      <c r="EL47" s="974"/>
      <c r="EM47" s="1928"/>
      <c r="EN47" s="1928"/>
      <c r="EO47" s="1929"/>
      <c r="ES47" s="1616" t="s">
        <v>422</v>
      </c>
      <c r="ET47" s="1617" t="s">
        <v>423</v>
      </c>
      <c r="EU47" s="1618">
        <v>3538655</v>
      </c>
    </row>
    <row r="48" spans="1:151" ht="15">
      <c r="A48" s="1220" t="s">
        <v>460</v>
      </c>
      <c r="B48" s="1221" t="s">
        <v>461</v>
      </c>
      <c r="C48" s="1117">
        <v>20979</v>
      </c>
      <c r="D48" s="1118">
        <v>21239</v>
      </c>
      <c r="E48" s="1222"/>
      <c r="F48" s="1222">
        <v>21239</v>
      </c>
      <c r="G48" s="1222"/>
      <c r="H48" s="1223">
        <v>21239</v>
      </c>
      <c r="K48" s="907" t="s">
        <v>460</v>
      </c>
      <c r="L48" s="908" t="s">
        <v>461</v>
      </c>
      <c r="M48" s="886">
        <v>6693994140</v>
      </c>
      <c r="N48" s="887">
        <v>161501400</v>
      </c>
      <c r="O48" s="888">
        <v>6532492740</v>
      </c>
      <c r="P48" s="889">
        <v>2009</v>
      </c>
      <c r="Q48" s="882">
        <v>1.0451999999999999</v>
      </c>
      <c r="R48" s="891">
        <v>6249993054</v>
      </c>
      <c r="S48" s="892">
        <v>161501400</v>
      </c>
      <c r="T48" s="893">
        <v>193236973</v>
      </c>
      <c r="U48" s="893">
        <v>1133247232</v>
      </c>
      <c r="V48" s="891">
        <v>7737978659</v>
      </c>
      <c r="X48" s="1561" t="s">
        <v>460</v>
      </c>
      <c r="Y48" s="1562" t="s">
        <v>461</v>
      </c>
      <c r="Z48" s="1807">
        <v>7737978659</v>
      </c>
      <c r="AA48" s="1247">
        <v>51767077.228710003</v>
      </c>
      <c r="AB48" s="1802">
        <v>17434087</v>
      </c>
      <c r="AC48" s="1802">
        <v>345410</v>
      </c>
      <c r="AD48" s="1808">
        <v>69546574.228709996</v>
      </c>
      <c r="AE48" s="1809">
        <v>21239</v>
      </c>
      <c r="AF48" s="1810">
        <v>3274</v>
      </c>
      <c r="AG48" s="1811">
        <v>0.58640000000000003</v>
      </c>
      <c r="AI48" s="1561" t="s">
        <v>460</v>
      </c>
      <c r="AJ48" s="933" t="s">
        <v>461</v>
      </c>
      <c r="AK48" s="1132">
        <v>69546574.228709996</v>
      </c>
      <c r="AL48" s="1133">
        <v>21239</v>
      </c>
      <c r="AM48" s="1242">
        <v>3274</v>
      </c>
      <c r="AN48" s="1236">
        <v>0.58640000000000003</v>
      </c>
      <c r="AO48" s="1234">
        <v>0.6149</v>
      </c>
      <c r="AP48" s="1235">
        <v>0.77</v>
      </c>
      <c r="AQ48" s="1236">
        <v>0.68110000000000004</v>
      </c>
      <c r="AR48" s="1237">
        <v>0.68110000000000004</v>
      </c>
      <c r="AS48" s="1272">
        <v>1192.3399999999999</v>
      </c>
      <c r="AT48" s="1261">
        <v>558.27</v>
      </c>
      <c r="AU48" s="1240">
        <v>11857097</v>
      </c>
      <c r="AV48" s="1241">
        <v>1</v>
      </c>
      <c r="AW48" s="1242">
        <v>11857097</v>
      </c>
      <c r="BB48" s="1561" t="s">
        <v>460</v>
      </c>
      <c r="BC48" s="1562" t="s">
        <v>784</v>
      </c>
      <c r="BD48" s="1149">
        <v>7737978659</v>
      </c>
      <c r="BE48" s="1150">
        <v>595.01300000000003</v>
      </c>
      <c r="BF48" s="1245">
        <v>13004722</v>
      </c>
      <c r="BG48" s="1246">
        <v>0.6149</v>
      </c>
      <c r="BH48" s="1153"/>
      <c r="BI48" s="1154">
        <v>21239</v>
      </c>
      <c r="BJ48" s="1247">
        <v>35.700000000000003</v>
      </c>
      <c r="BK48" s="1154">
        <v>125609</v>
      </c>
      <c r="BL48" s="1248">
        <v>211</v>
      </c>
      <c r="BN48" s="933" t="s">
        <v>460</v>
      </c>
      <c r="BO48" s="1579" t="s">
        <v>461</v>
      </c>
      <c r="BP48" s="1848">
        <v>1.0573999999999999</v>
      </c>
      <c r="BQ48" s="1848">
        <v>1.0371666666666666</v>
      </c>
      <c r="BR48" s="1848">
        <v>1.0465024630541873</v>
      </c>
      <c r="BS48" s="1849"/>
      <c r="BT48" s="1850">
        <v>2009</v>
      </c>
      <c r="BU48" s="1162">
        <v>1.0451999999999999</v>
      </c>
      <c r="BV48" s="1163"/>
      <c r="BW48" s="1851">
        <v>0.75</v>
      </c>
      <c r="BX48" s="1852">
        <v>0.78400000000000003</v>
      </c>
      <c r="BY48" s="1166">
        <v>1.1718999999999999</v>
      </c>
      <c r="BZ48" s="1585"/>
      <c r="CA48" s="1561" t="s">
        <v>460</v>
      </c>
      <c r="CB48" s="933" t="s">
        <v>784</v>
      </c>
      <c r="CC48" s="1154">
        <v>29356</v>
      </c>
      <c r="CD48" s="1154">
        <v>29418</v>
      </c>
      <c r="CE48" s="1154">
        <v>30358</v>
      </c>
      <c r="CF48" s="1252">
        <v>29710.666666666668</v>
      </c>
      <c r="CG48" s="1253">
        <v>0.77</v>
      </c>
      <c r="CH48" s="1171"/>
      <c r="CI48" s="1254">
        <v>-647.33333333333212</v>
      </c>
      <c r="CJ48" s="1253">
        <v>-2.1299999999999999E-2</v>
      </c>
      <c r="CL48" s="1575" t="s">
        <v>460</v>
      </c>
      <c r="CM48" s="933" t="s">
        <v>784</v>
      </c>
      <c r="CN48" s="1873">
        <v>0.68110000000000004</v>
      </c>
      <c r="CO48" s="1874"/>
      <c r="CP48" s="1875">
        <v>21239</v>
      </c>
      <c r="CQ48" s="1888">
        <v>21523700</v>
      </c>
      <c r="CR48" s="1888">
        <v>282613</v>
      </c>
      <c r="CS48" s="1890">
        <v>21806313</v>
      </c>
      <c r="CT48" s="1891">
        <v>1026.71</v>
      </c>
      <c r="CU48" s="1892"/>
      <c r="CV48" s="1893">
        <v>1192.3399999999999</v>
      </c>
      <c r="CW48" s="1894">
        <v>558.27</v>
      </c>
      <c r="CX48" s="1882">
        <v>0.86099999999999999</v>
      </c>
      <c r="CY48" s="1883"/>
      <c r="CZ48" s="1884">
        <v>0.78400000000000003</v>
      </c>
      <c r="DA48" s="1895">
        <v>1</v>
      </c>
      <c r="DB48" s="1886"/>
      <c r="DC48" s="1882">
        <v>1</v>
      </c>
      <c r="DX48" s="1930" t="s">
        <v>388</v>
      </c>
      <c r="DY48" s="1931" t="s">
        <v>38</v>
      </c>
      <c r="DZ48" s="1930" t="s">
        <v>901</v>
      </c>
      <c r="EA48" s="1932" t="s">
        <v>39</v>
      </c>
      <c r="EB48" s="1924">
        <v>3016</v>
      </c>
      <c r="EC48" s="1933"/>
      <c r="ED48" s="1934">
        <v>3016</v>
      </c>
      <c r="EE48" s="1934">
        <v>23638</v>
      </c>
      <c r="EF48" s="1933"/>
      <c r="EG48" s="1935">
        <v>0.12759116676537779</v>
      </c>
      <c r="EH48" s="1933"/>
      <c r="EI48" s="1927">
        <v>0</v>
      </c>
      <c r="EJ48" s="1934"/>
      <c r="EK48" s="1934">
        <v>0</v>
      </c>
      <c r="EL48" s="1936"/>
      <c r="EM48" s="1937"/>
      <c r="EN48" s="1937"/>
      <c r="EO48" s="1938"/>
      <c r="ES48" s="1616" t="s">
        <v>424</v>
      </c>
      <c r="ET48" s="1617" t="s">
        <v>668</v>
      </c>
      <c r="EU48" s="1618">
        <v>3576423</v>
      </c>
    </row>
    <row r="49" spans="1:151" ht="15">
      <c r="A49" s="1220" t="s">
        <v>462</v>
      </c>
      <c r="B49" s="1221" t="s">
        <v>463</v>
      </c>
      <c r="C49" s="1117">
        <v>7173</v>
      </c>
      <c r="D49" s="1118">
        <v>7600</v>
      </c>
      <c r="E49" s="1222"/>
      <c r="F49" s="1222">
        <v>7600</v>
      </c>
      <c r="G49" s="1222"/>
      <c r="H49" s="1223">
        <v>7600</v>
      </c>
      <c r="K49" s="907" t="s">
        <v>462</v>
      </c>
      <c r="L49" s="908" t="s">
        <v>463</v>
      </c>
      <c r="M49" s="886">
        <v>6283353200</v>
      </c>
      <c r="N49" s="887">
        <v>198702943</v>
      </c>
      <c r="O49" s="888">
        <v>6084650257</v>
      </c>
      <c r="P49" s="889">
        <v>2011</v>
      </c>
      <c r="Q49" s="882">
        <v>1.0121</v>
      </c>
      <c r="R49" s="891">
        <v>6011906192</v>
      </c>
      <c r="S49" s="892">
        <v>198702943</v>
      </c>
      <c r="T49" s="893">
        <v>167412919</v>
      </c>
      <c r="U49" s="893">
        <v>940730759</v>
      </c>
      <c r="V49" s="891">
        <v>7318752813</v>
      </c>
      <c r="X49" s="1561" t="s">
        <v>462</v>
      </c>
      <c r="Y49" s="1562" t="s">
        <v>463</v>
      </c>
      <c r="Z49" s="1807">
        <v>7318752813</v>
      </c>
      <c r="AA49" s="1247">
        <v>48962456.318970002</v>
      </c>
      <c r="AB49" s="1802">
        <v>12383982</v>
      </c>
      <c r="AC49" s="1802">
        <v>354216</v>
      </c>
      <c r="AD49" s="1808">
        <v>61700654.318970002</v>
      </c>
      <c r="AE49" s="1809">
        <v>7600</v>
      </c>
      <c r="AF49" s="1810">
        <v>8119</v>
      </c>
      <c r="AG49" s="1811">
        <v>1.4541999999999999</v>
      </c>
      <c r="AI49" s="1561" t="s">
        <v>462</v>
      </c>
      <c r="AJ49" s="933" t="s">
        <v>463</v>
      </c>
      <c r="AK49" s="1132">
        <v>61700654.318970002</v>
      </c>
      <c r="AL49" s="1133">
        <v>7600</v>
      </c>
      <c r="AM49" s="1242">
        <v>8119</v>
      </c>
      <c r="AN49" s="1236">
        <v>1.4541999999999999</v>
      </c>
      <c r="AO49" s="1234">
        <v>0.625</v>
      </c>
      <c r="AP49" s="1235">
        <v>0.86029999999999995</v>
      </c>
      <c r="AQ49" s="1236">
        <v>1.0744</v>
      </c>
      <c r="AR49" s="1237" t="s">
        <v>4</v>
      </c>
      <c r="AS49" s="1272" t="s">
        <v>4</v>
      </c>
      <c r="AT49" s="1261" t="s">
        <v>4</v>
      </c>
      <c r="AU49" s="1240">
        <v>0</v>
      </c>
      <c r="AV49" s="1241" t="s">
        <v>4</v>
      </c>
      <c r="AW49" s="1242">
        <v>0</v>
      </c>
      <c r="BB49" s="1561" t="s">
        <v>462</v>
      </c>
      <c r="BC49" s="1562" t="s">
        <v>722</v>
      </c>
      <c r="BD49" s="1149">
        <v>7318752813</v>
      </c>
      <c r="BE49" s="1150">
        <v>553.66399999999999</v>
      </c>
      <c r="BF49" s="1245">
        <v>13218762</v>
      </c>
      <c r="BG49" s="1246">
        <v>0.625</v>
      </c>
      <c r="BH49" s="1153"/>
      <c r="BI49" s="1154">
        <v>7600</v>
      </c>
      <c r="BJ49" s="1247">
        <v>13.73</v>
      </c>
      <c r="BK49" s="1154">
        <v>59993</v>
      </c>
      <c r="BL49" s="1248">
        <v>108</v>
      </c>
      <c r="BN49" s="933" t="s">
        <v>462</v>
      </c>
      <c r="BO49" s="1579" t="s">
        <v>463</v>
      </c>
      <c r="BP49" s="1848">
        <v>1.0242</v>
      </c>
      <c r="BQ49" s="1848">
        <v>1.0374915483434752</v>
      </c>
      <c r="BR49" s="1848">
        <v>0.99122807017543868</v>
      </c>
      <c r="BS49" s="1849"/>
      <c r="BT49" s="1850">
        <v>2011</v>
      </c>
      <c r="BU49" s="1162">
        <v>1.0121</v>
      </c>
      <c r="BV49" s="1163"/>
      <c r="BW49" s="1851">
        <v>0.56610000000000005</v>
      </c>
      <c r="BX49" s="1852">
        <v>0.57299999999999995</v>
      </c>
      <c r="BY49" s="1166">
        <v>0.85650000000000004</v>
      </c>
      <c r="BZ49" s="1585"/>
      <c r="CA49" s="1561" t="s">
        <v>462</v>
      </c>
      <c r="CB49" s="933" t="s">
        <v>722</v>
      </c>
      <c r="CC49" s="1154">
        <v>33188</v>
      </c>
      <c r="CD49" s="1154">
        <v>32473</v>
      </c>
      <c r="CE49" s="1154">
        <v>33929</v>
      </c>
      <c r="CF49" s="1252">
        <v>33196.666666666664</v>
      </c>
      <c r="CG49" s="1253">
        <v>0.86029999999999995</v>
      </c>
      <c r="CH49" s="1171"/>
      <c r="CI49" s="1254">
        <v>-732.33333333333576</v>
      </c>
      <c r="CJ49" s="1253">
        <v>-2.1600000000000001E-2</v>
      </c>
      <c r="CL49" s="1575" t="s">
        <v>462</v>
      </c>
      <c r="CM49" s="933" t="s">
        <v>722</v>
      </c>
      <c r="CN49" s="1873" t="s">
        <v>4</v>
      </c>
      <c r="CO49" s="1874"/>
      <c r="CP49" s="1875">
        <v>7600</v>
      </c>
      <c r="CQ49" s="1888">
        <v>14439161</v>
      </c>
      <c r="CR49" s="1888">
        <v>0</v>
      </c>
      <c r="CS49" s="1890">
        <v>14439161</v>
      </c>
      <c r="CT49" s="1891">
        <v>1899.89</v>
      </c>
      <c r="CU49" s="1892"/>
      <c r="CV49" s="1893" t="s">
        <v>4</v>
      </c>
      <c r="CW49" s="1894" t="s">
        <v>4</v>
      </c>
      <c r="CX49" s="1882" t="s">
        <v>4</v>
      </c>
      <c r="CY49" s="1883"/>
      <c r="CZ49" s="1884">
        <v>0.57299999999999995</v>
      </c>
      <c r="DA49" s="1895" t="s">
        <v>4</v>
      </c>
      <c r="DB49" s="1886"/>
      <c r="DC49" s="1882" t="s">
        <v>4</v>
      </c>
      <c r="DX49" s="1921" t="s">
        <v>390</v>
      </c>
      <c r="DY49" s="1922" t="s">
        <v>390</v>
      </c>
      <c r="DZ49" s="1921" t="s">
        <v>901</v>
      </c>
      <c r="EA49" s="1923" t="s">
        <v>391</v>
      </c>
      <c r="EB49" s="1924">
        <v>8786</v>
      </c>
      <c r="EC49" s="1605"/>
      <c r="ED49" s="1925">
        <v>8786</v>
      </c>
      <c r="EE49" s="1925"/>
      <c r="EF49" s="1605"/>
      <c r="EG49" s="1926">
        <v>0.86374360990955568</v>
      </c>
      <c r="EH49" s="1605"/>
      <c r="EI49" s="1927">
        <v>0</v>
      </c>
      <c r="EJ49" s="1925"/>
      <c r="EK49" s="1925">
        <v>0</v>
      </c>
      <c r="EL49" s="1925">
        <v>0</v>
      </c>
      <c r="EM49" s="1928">
        <v>0</v>
      </c>
      <c r="EN49" s="1928"/>
      <c r="EO49" s="1929"/>
      <c r="ES49" s="1616" t="s">
        <v>426</v>
      </c>
      <c r="ET49" s="1617" t="s">
        <v>85</v>
      </c>
      <c r="EU49" s="1618">
        <v>755157</v>
      </c>
    </row>
    <row r="50" spans="1:151" ht="15">
      <c r="A50" s="1220" t="s">
        <v>464</v>
      </c>
      <c r="B50" s="1221" t="s">
        <v>465</v>
      </c>
      <c r="C50" s="1117">
        <v>13544</v>
      </c>
      <c r="D50" s="1118">
        <v>13955</v>
      </c>
      <c r="E50" s="1222"/>
      <c r="F50" s="1222">
        <v>13955</v>
      </c>
      <c r="G50" s="1222"/>
      <c r="H50" s="1223">
        <v>13955</v>
      </c>
      <c r="K50" s="907" t="s">
        <v>464</v>
      </c>
      <c r="L50" s="908" t="s">
        <v>465</v>
      </c>
      <c r="M50" s="886">
        <v>11023993350</v>
      </c>
      <c r="N50" s="887">
        <v>171609823</v>
      </c>
      <c r="O50" s="888">
        <v>10852383527</v>
      </c>
      <c r="P50" s="889">
        <v>2015</v>
      </c>
      <c r="Q50" s="882">
        <v>0.99458101710506486</v>
      </c>
      <c r="R50" s="891">
        <v>10911512828</v>
      </c>
      <c r="S50" s="892">
        <v>171609823</v>
      </c>
      <c r="T50" s="893">
        <v>246352440</v>
      </c>
      <c r="U50" s="893">
        <v>1928207621</v>
      </c>
      <c r="V50" s="891">
        <v>13257682712</v>
      </c>
      <c r="X50" s="1561" t="s">
        <v>464</v>
      </c>
      <c r="Y50" s="1562" t="s">
        <v>465</v>
      </c>
      <c r="Z50" s="1807">
        <v>13257682712</v>
      </c>
      <c r="AA50" s="1247">
        <v>88693897.343280002</v>
      </c>
      <c r="AB50" s="1802">
        <v>20313287</v>
      </c>
      <c r="AC50" s="1802">
        <v>428043</v>
      </c>
      <c r="AD50" s="1808">
        <v>109435227.34328</v>
      </c>
      <c r="AE50" s="1809">
        <v>13955</v>
      </c>
      <c r="AF50" s="1810">
        <v>7842</v>
      </c>
      <c r="AG50" s="1811">
        <v>1.4046000000000001</v>
      </c>
      <c r="AI50" s="1561" t="s">
        <v>464</v>
      </c>
      <c r="AJ50" s="933" t="s">
        <v>465</v>
      </c>
      <c r="AK50" s="1132">
        <v>109435227.34328</v>
      </c>
      <c r="AL50" s="1133">
        <v>13955</v>
      </c>
      <c r="AM50" s="1242">
        <v>7842</v>
      </c>
      <c r="AN50" s="1236">
        <v>1.4046000000000001</v>
      </c>
      <c r="AO50" s="1234">
        <v>1.6759999999999999</v>
      </c>
      <c r="AP50" s="1235">
        <v>0.92369999999999997</v>
      </c>
      <c r="AQ50" s="1236">
        <v>1.1912999999999998</v>
      </c>
      <c r="AR50" s="1237" t="s">
        <v>4</v>
      </c>
      <c r="AS50" s="1272" t="s">
        <v>4</v>
      </c>
      <c r="AT50" s="1261" t="s">
        <v>4</v>
      </c>
      <c r="AU50" s="1240">
        <v>0</v>
      </c>
      <c r="AV50" s="1241" t="s">
        <v>4</v>
      </c>
      <c r="AW50" s="1242">
        <v>0</v>
      </c>
      <c r="BB50" s="1561" t="s">
        <v>464</v>
      </c>
      <c r="BC50" s="1562" t="s">
        <v>723</v>
      </c>
      <c r="BD50" s="1149">
        <v>13257682712</v>
      </c>
      <c r="BE50" s="1150">
        <v>374.00200000000001</v>
      </c>
      <c r="BF50" s="1245">
        <v>35448160</v>
      </c>
      <c r="BG50" s="1246">
        <v>1.6759999999999999</v>
      </c>
      <c r="BH50" s="1153"/>
      <c r="BI50" s="1154">
        <v>13955</v>
      </c>
      <c r="BJ50" s="1247">
        <v>37.31</v>
      </c>
      <c r="BK50" s="1154">
        <v>111072</v>
      </c>
      <c r="BL50" s="1248">
        <v>297</v>
      </c>
      <c r="BN50" s="933" t="s">
        <v>464</v>
      </c>
      <c r="BO50" s="1579" t="s">
        <v>465</v>
      </c>
      <c r="BP50" s="1848">
        <v>1.0307999999999999</v>
      </c>
      <c r="BQ50" s="1848">
        <v>1.0059866348448687</v>
      </c>
      <c r="BR50" s="1853">
        <v>0.99458101710506486</v>
      </c>
      <c r="BS50" s="1849"/>
      <c r="BT50" s="1850">
        <v>2015</v>
      </c>
      <c r="BU50" s="1162">
        <v>0.99458101710506486</v>
      </c>
      <c r="BV50" s="1163"/>
      <c r="BW50" s="1851">
        <v>0.51359999999999995</v>
      </c>
      <c r="BX50" s="1852">
        <v>0.51100000000000001</v>
      </c>
      <c r="BY50" s="1166">
        <v>0.76380000000000003</v>
      </c>
      <c r="BZ50" s="1585"/>
      <c r="CA50" s="1561" t="s">
        <v>464</v>
      </c>
      <c r="CB50" s="933" t="s">
        <v>723</v>
      </c>
      <c r="CC50" s="1154">
        <v>35466</v>
      </c>
      <c r="CD50" s="1154">
        <v>35122</v>
      </c>
      <c r="CE50" s="1154">
        <v>36336</v>
      </c>
      <c r="CF50" s="1252">
        <v>35641.333333333336</v>
      </c>
      <c r="CG50" s="1253">
        <v>0.92369999999999997</v>
      </c>
      <c r="CH50" s="1171"/>
      <c r="CI50" s="1254">
        <v>-694.66666666666424</v>
      </c>
      <c r="CJ50" s="1253">
        <v>-1.9099999999999999E-2</v>
      </c>
      <c r="CL50" s="1575" t="s">
        <v>464</v>
      </c>
      <c r="CM50" s="933" t="s">
        <v>723</v>
      </c>
      <c r="CN50" s="1873" t="s">
        <v>4</v>
      </c>
      <c r="CO50" s="1874"/>
      <c r="CP50" s="1875">
        <v>13955</v>
      </c>
      <c r="CQ50" s="1888">
        <v>22519970</v>
      </c>
      <c r="CR50" s="1888">
        <v>0</v>
      </c>
      <c r="CS50" s="1890">
        <v>22519970</v>
      </c>
      <c r="CT50" s="1891">
        <v>1613.76</v>
      </c>
      <c r="CU50" s="1892"/>
      <c r="CV50" s="1893" t="s">
        <v>4</v>
      </c>
      <c r="CW50" s="1894" t="s">
        <v>4</v>
      </c>
      <c r="CX50" s="1882" t="s">
        <v>4</v>
      </c>
      <c r="CY50" s="1883"/>
      <c r="CZ50" s="1884">
        <v>0.51100000000000001</v>
      </c>
      <c r="DA50" s="1895" t="s">
        <v>4</v>
      </c>
      <c r="DB50" s="1886"/>
      <c r="DC50" s="1882" t="s">
        <v>4</v>
      </c>
      <c r="DX50" s="1921" t="s">
        <v>390</v>
      </c>
      <c r="DY50" s="1922" t="s">
        <v>40</v>
      </c>
      <c r="DZ50" s="1921" t="s">
        <v>8</v>
      </c>
      <c r="EA50" s="1923" t="s">
        <v>41</v>
      </c>
      <c r="EB50" s="1924">
        <v>664</v>
      </c>
      <c r="EC50" s="1605"/>
      <c r="ED50" s="1925">
        <v>664</v>
      </c>
      <c r="EE50" s="1925"/>
      <c r="EF50" s="1605"/>
      <c r="EG50" s="1926">
        <v>6.5277231616201331E-2</v>
      </c>
      <c r="EH50" s="1605"/>
      <c r="EI50" s="1927">
        <v>0</v>
      </c>
      <c r="EJ50" s="1925"/>
      <c r="EK50" s="1925">
        <v>0</v>
      </c>
      <c r="EL50" s="974"/>
      <c r="EM50" s="1928"/>
      <c r="EN50" s="1928"/>
      <c r="EO50" s="1929"/>
      <c r="ES50" s="1616" t="s">
        <v>428</v>
      </c>
      <c r="ET50" s="1617" t="s">
        <v>429</v>
      </c>
      <c r="EU50" s="1618">
        <v>76060</v>
      </c>
    </row>
    <row r="51" spans="1:151" ht="15">
      <c r="A51" s="1220" t="s">
        <v>466</v>
      </c>
      <c r="B51" s="1221" t="s">
        <v>467</v>
      </c>
      <c r="C51" s="1117">
        <v>2885</v>
      </c>
      <c r="D51" s="1118">
        <v>2885</v>
      </c>
      <c r="E51" s="1222"/>
      <c r="F51" s="1222">
        <v>2885</v>
      </c>
      <c r="G51" s="1222"/>
      <c r="H51" s="1223">
        <v>2885</v>
      </c>
      <c r="K51" s="907" t="s">
        <v>466</v>
      </c>
      <c r="L51" s="908" t="s">
        <v>467</v>
      </c>
      <c r="M51" s="886">
        <v>1110521069</v>
      </c>
      <c r="N51" s="887">
        <v>76183134</v>
      </c>
      <c r="O51" s="888">
        <v>1034337935</v>
      </c>
      <c r="P51" s="889">
        <v>2011</v>
      </c>
      <c r="Q51" s="882">
        <v>1.1900999999999999</v>
      </c>
      <c r="R51" s="891">
        <v>869118507</v>
      </c>
      <c r="S51" s="892">
        <v>76183134</v>
      </c>
      <c r="T51" s="893">
        <v>84037825</v>
      </c>
      <c r="U51" s="893">
        <v>397527156</v>
      </c>
      <c r="V51" s="891">
        <v>1426866622</v>
      </c>
      <c r="X51" s="1561" t="s">
        <v>466</v>
      </c>
      <c r="Y51" s="1562" t="s">
        <v>467</v>
      </c>
      <c r="Z51" s="1807">
        <v>1426866622</v>
      </c>
      <c r="AA51" s="1247">
        <v>9545737.7011800017</v>
      </c>
      <c r="AB51" s="1802">
        <v>4033758</v>
      </c>
      <c r="AC51" s="1802">
        <v>148224</v>
      </c>
      <c r="AD51" s="1808">
        <v>13727719.701180002</v>
      </c>
      <c r="AE51" s="1809">
        <v>2885</v>
      </c>
      <c r="AF51" s="1810">
        <v>4758</v>
      </c>
      <c r="AG51" s="1811">
        <v>0.85219999999999996</v>
      </c>
      <c r="AI51" s="1561" t="s">
        <v>466</v>
      </c>
      <c r="AJ51" s="933" t="s">
        <v>467</v>
      </c>
      <c r="AK51" s="1132">
        <v>13727719.701180002</v>
      </c>
      <c r="AL51" s="1133">
        <v>2885</v>
      </c>
      <c r="AM51" s="1242">
        <v>4758</v>
      </c>
      <c r="AN51" s="1236">
        <v>0.85219999999999996</v>
      </c>
      <c r="AO51" s="1234">
        <v>0.191</v>
      </c>
      <c r="AP51" s="1235">
        <v>0.73240000000000005</v>
      </c>
      <c r="AQ51" s="1236">
        <v>0.72620000000000007</v>
      </c>
      <c r="AR51" s="1237">
        <v>0.72620000000000007</v>
      </c>
      <c r="AS51" s="1272">
        <v>1271.29</v>
      </c>
      <c r="AT51" s="1261">
        <v>479.31999999999994</v>
      </c>
      <c r="AU51" s="1240">
        <v>1382838</v>
      </c>
      <c r="AV51" s="1241">
        <v>1</v>
      </c>
      <c r="AW51" s="1242">
        <v>1382838</v>
      </c>
      <c r="BB51" s="1561" t="s">
        <v>466</v>
      </c>
      <c r="BC51" s="1562" t="s">
        <v>724</v>
      </c>
      <c r="BD51" s="1149">
        <v>1426866622</v>
      </c>
      <c r="BE51" s="1150">
        <v>353.25799999999998</v>
      </c>
      <c r="BF51" s="1245">
        <v>4039163</v>
      </c>
      <c r="BG51" s="1246">
        <v>0.191</v>
      </c>
      <c r="BH51" s="1153"/>
      <c r="BI51" s="1154">
        <v>2885</v>
      </c>
      <c r="BJ51" s="1247">
        <v>8.17</v>
      </c>
      <c r="BK51" s="1154">
        <v>24501</v>
      </c>
      <c r="BL51" s="1248">
        <v>69</v>
      </c>
      <c r="BN51" s="933" t="s">
        <v>466</v>
      </c>
      <c r="BO51" s="1579" t="s">
        <v>467</v>
      </c>
      <c r="BP51" s="1848">
        <v>1.0690999999999999</v>
      </c>
      <c r="BQ51" s="1848">
        <v>1.1389303643724698</v>
      </c>
      <c r="BR51" s="1848">
        <v>1.264591511627907</v>
      </c>
      <c r="BS51" s="1849"/>
      <c r="BT51" s="1850">
        <v>2011</v>
      </c>
      <c r="BU51" s="1162">
        <v>1.1900999999999999</v>
      </c>
      <c r="BV51" s="1163"/>
      <c r="BW51" s="1851">
        <v>0.84</v>
      </c>
      <c r="BX51" s="1852">
        <v>1</v>
      </c>
      <c r="BY51" s="1166">
        <v>1.4947999999999999</v>
      </c>
      <c r="BZ51" s="1585"/>
      <c r="CA51" s="1561" t="s">
        <v>466</v>
      </c>
      <c r="CB51" s="933" t="s">
        <v>724</v>
      </c>
      <c r="CC51" s="1154">
        <v>27704</v>
      </c>
      <c r="CD51" s="1154">
        <v>28133</v>
      </c>
      <c r="CE51" s="1154">
        <v>28940</v>
      </c>
      <c r="CF51" s="1252">
        <v>28259</v>
      </c>
      <c r="CG51" s="1253">
        <v>0.73240000000000005</v>
      </c>
      <c r="CH51" s="1171"/>
      <c r="CI51" s="1254">
        <v>-681</v>
      </c>
      <c r="CJ51" s="1253">
        <v>-2.35E-2</v>
      </c>
      <c r="CL51" s="1575" t="s">
        <v>466</v>
      </c>
      <c r="CM51" s="933" t="s">
        <v>724</v>
      </c>
      <c r="CN51" s="1873">
        <v>0.72620000000000007</v>
      </c>
      <c r="CO51" s="1874"/>
      <c r="CP51" s="1875">
        <v>2885</v>
      </c>
      <c r="CQ51" s="1888">
        <v>4273524</v>
      </c>
      <c r="CR51" s="1888">
        <v>0</v>
      </c>
      <c r="CS51" s="1890">
        <v>4273524</v>
      </c>
      <c r="CT51" s="1891">
        <v>1481.29</v>
      </c>
      <c r="CU51" s="1892"/>
      <c r="CV51" s="1893">
        <v>1271.29</v>
      </c>
      <c r="CW51" s="1894">
        <v>479.31999999999994</v>
      </c>
      <c r="CX51" s="1882">
        <v>1</v>
      </c>
      <c r="CY51" s="1883"/>
      <c r="CZ51" s="1884">
        <v>1</v>
      </c>
      <c r="DA51" s="1895">
        <v>1</v>
      </c>
      <c r="DB51" s="1886"/>
      <c r="DC51" s="1882">
        <v>1</v>
      </c>
      <c r="DX51" s="1921" t="s">
        <v>390</v>
      </c>
      <c r="DY51" s="1922" t="s">
        <v>42</v>
      </c>
      <c r="DZ51" s="1921" t="s">
        <v>8</v>
      </c>
      <c r="EA51" s="1923" t="s">
        <v>43</v>
      </c>
      <c r="EB51" s="1924">
        <v>512</v>
      </c>
      <c r="EC51" s="1605"/>
      <c r="ED51" s="1925">
        <v>512</v>
      </c>
      <c r="EE51" s="1925"/>
      <c r="EF51" s="1605"/>
      <c r="EG51" s="1926">
        <v>5.0334250884781752E-2</v>
      </c>
      <c r="EH51" s="1605"/>
      <c r="EI51" s="1927">
        <v>0</v>
      </c>
      <c r="EJ51" s="1925"/>
      <c r="EK51" s="1925">
        <v>0</v>
      </c>
      <c r="EL51" s="974"/>
      <c r="EM51" s="1928"/>
      <c r="EN51" s="1928"/>
      <c r="EO51" s="1929"/>
      <c r="ES51" s="1616" t="s">
        <v>430</v>
      </c>
      <c r="ET51" s="1617" t="s">
        <v>431</v>
      </c>
      <c r="EU51" s="1618">
        <v>3833889</v>
      </c>
    </row>
    <row r="52" spans="1:151" ht="15">
      <c r="A52" s="1220" t="s">
        <v>468</v>
      </c>
      <c r="B52" s="1221" t="s">
        <v>469</v>
      </c>
      <c r="C52" s="1117">
        <v>8407</v>
      </c>
      <c r="D52" s="1118">
        <v>8407</v>
      </c>
      <c r="E52" s="1222"/>
      <c r="F52" s="1222">
        <v>8407</v>
      </c>
      <c r="G52" s="1222"/>
      <c r="H52" s="1223">
        <v>8407</v>
      </c>
      <c r="K52" s="907" t="s">
        <v>468</v>
      </c>
      <c r="L52" s="908" t="s">
        <v>469</v>
      </c>
      <c r="M52" s="886">
        <v>2729401411</v>
      </c>
      <c r="N52" s="887">
        <v>100536700</v>
      </c>
      <c r="O52" s="888">
        <v>2628864711</v>
      </c>
      <c r="P52" s="889">
        <v>2014</v>
      </c>
      <c r="Q52" s="882">
        <v>0.99390000000000001</v>
      </c>
      <c r="R52" s="891">
        <v>2644999206</v>
      </c>
      <c r="S52" s="892">
        <v>100536700</v>
      </c>
      <c r="T52" s="893">
        <v>85327136</v>
      </c>
      <c r="U52" s="893">
        <v>556456008</v>
      </c>
      <c r="V52" s="891">
        <v>3387319050</v>
      </c>
      <c r="X52" s="1561" t="s">
        <v>468</v>
      </c>
      <c r="Y52" s="1562" t="s">
        <v>469</v>
      </c>
      <c r="Z52" s="1807">
        <v>3387319050</v>
      </c>
      <c r="AA52" s="1247">
        <v>22661164.444500003</v>
      </c>
      <c r="AB52" s="1802">
        <v>5534272</v>
      </c>
      <c r="AC52" s="1802">
        <v>226019</v>
      </c>
      <c r="AD52" s="1808">
        <v>28421455.444500003</v>
      </c>
      <c r="AE52" s="1809">
        <v>8407</v>
      </c>
      <c r="AF52" s="1810">
        <v>3381</v>
      </c>
      <c r="AG52" s="1811">
        <v>0.60560000000000003</v>
      </c>
      <c r="AI52" s="1561" t="s">
        <v>468</v>
      </c>
      <c r="AJ52" s="933" t="s">
        <v>469</v>
      </c>
      <c r="AK52" s="1132">
        <v>28421455.444500003</v>
      </c>
      <c r="AL52" s="1133">
        <v>8407</v>
      </c>
      <c r="AM52" s="1242">
        <v>3381</v>
      </c>
      <c r="AN52" s="1236">
        <v>0.60560000000000003</v>
      </c>
      <c r="AO52" s="1234">
        <v>0.40939999999999999</v>
      </c>
      <c r="AP52" s="1235">
        <v>0.72909999999999997</v>
      </c>
      <c r="AQ52" s="1236">
        <v>0.64770000000000005</v>
      </c>
      <c r="AR52" s="1237">
        <v>0.64770000000000005</v>
      </c>
      <c r="AS52" s="1272">
        <v>1133.8699999999999</v>
      </c>
      <c r="AT52" s="1261">
        <v>616.74</v>
      </c>
      <c r="AU52" s="1240">
        <v>5184933</v>
      </c>
      <c r="AV52" s="1241">
        <v>1</v>
      </c>
      <c r="AW52" s="1242">
        <v>5184933</v>
      </c>
      <c r="BB52" s="1561" t="s">
        <v>468</v>
      </c>
      <c r="BC52" s="1562" t="s">
        <v>725</v>
      </c>
      <c r="BD52" s="1149">
        <v>3387319050</v>
      </c>
      <c r="BE52" s="1150">
        <v>391.21499999999997</v>
      </c>
      <c r="BF52" s="1245">
        <v>8658459</v>
      </c>
      <c r="BG52" s="1246">
        <v>0.40939999999999999</v>
      </c>
      <c r="BH52" s="1153"/>
      <c r="BI52" s="1154">
        <v>8407</v>
      </c>
      <c r="BJ52" s="1247">
        <v>21.49</v>
      </c>
      <c r="BK52" s="1154">
        <v>50880</v>
      </c>
      <c r="BL52" s="1248">
        <v>130</v>
      </c>
      <c r="BN52" s="933" t="s">
        <v>468</v>
      </c>
      <c r="BO52" s="1579" t="s">
        <v>469</v>
      </c>
      <c r="BP52" s="1848">
        <v>0.94609999999999994</v>
      </c>
      <c r="BQ52" s="1853">
        <v>0.9953448275862069</v>
      </c>
      <c r="BR52" s="1848">
        <v>0.99323059988992835</v>
      </c>
      <c r="BS52" s="1849"/>
      <c r="BT52" s="1850">
        <v>2014</v>
      </c>
      <c r="BU52" s="1162">
        <v>0.99390000000000001</v>
      </c>
      <c r="BV52" s="1163"/>
      <c r="BW52" s="1851">
        <v>0.75</v>
      </c>
      <c r="BX52" s="1852">
        <v>0.745</v>
      </c>
      <c r="BY52" s="1166">
        <v>1.1135999999999999</v>
      </c>
      <c r="BZ52" s="1585"/>
      <c r="CA52" s="1561" t="s">
        <v>468</v>
      </c>
      <c r="CB52" s="933" t="s">
        <v>725</v>
      </c>
      <c r="CC52" s="1154">
        <v>27919</v>
      </c>
      <c r="CD52" s="1154">
        <v>27979</v>
      </c>
      <c r="CE52" s="1154">
        <v>28503</v>
      </c>
      <c r="CF52" s="1252">
        <v>28133.666666666668</v>
      </c>
      <c r="CG52" s="1253">
        <v>0.72909999999999997</v>
      </c>
      <c r="CH52" s="1171"/>
      <c r="CI52" s="1254">
        <v>-369.33333333333212</v>
      </c>
      <c r="CJ52" s="1253">
        <v>-1.2999999999999999E-2</v>
      </c>
      <c r="CL52" s="1575" t="s">
        <v>468</v>
      </c>
      <c r="CM52" s="933" t="s">
        <v>725</v>
      </c>
      <c r="CN52" s="1873">
        <v>0.64770000000000005</v>
      </c>
      <c r="CO52" s="1874"/>
      <c r="CP52" s="1875">
        <v>8407</v>
      </c>
      <c r="CQ52" s="1888">
        <v>4470416</v>
      </c>
      <c r="CR52" s="1888">
        <v>0</v>
      </c>
      <c r="CS52" s="1890">
        <v>4470416</v>
      </c>
      <c r="CT52" s="1891">
        <v>531.75</v>
      </c>
      <c r="CU52" s="1892"/>
      <c r="CV52" s="1893">
        <v>1133.8699999999999</v>
      </c>
      <c r="CW52" s="1894">
        <v>616.74</v>
      </c>
      <c r="CX52" s="1882">
        <v>0.46899999999999997</v>
      </c>
      <c r="CY52" s="1883"/>
      <c r="CZ52" s="1884">
        <v>0.745</v>
      </c>
      <c r="DA52" s="1895">
        <v>1</v>
      </c>
      <c r="DB52" s="1886"/>
      <c r="DC52" s="1882">
        <v>1</v>
      </c>
      <c r="DX52" s="1948" t="s">
        <v>390</v>
      </c>
      <c r="DY52" s="1931" t="s">
        <v>1100</v>
      </c>
      <c r="DZ52" s="1930" t="s">
        <v>8</v>
      </c>
      <c r="EA52" s="1932" t="s">
        <v>1101</v>
      </c>
      <c r="EB52" s="1924">
        <v>210</v>
      </c>
      <c r="EC52" s="1933"/>
      <c r="ED52" s="1934">
        <v>210</v>
      </c>
      <c r="EE52" s="1934">
        <v>10172</v>
      </c>
      <c r="EF52" s="1933"/>
      <c r="EG52" s="1935">
        <v>2.0644907589461265E-2</v>
      </c>
      <c r="EH52" s="1933"/>
      <c r="EI52" s="1927">
        <v>0</v>
      </c>
      <c r="EJ52" s="1934"/>
      <c r="EK52" s="1934">
        <v>0</v>
      </c>
      <c r="EL52" s="1936"/>
      <c r="EM52" s="1937"/>
      <c r="EN52" s="1937"/>
      <c r="EO52" s="1938"/>
      <c r="ES52" s="1616" t="s">
        <v>432</v>
      </c>
      <c r="ET52" s="1617" t="s">
        <v>455</v>
      </c>
      <c r="EU52" s="1618">
        <v>2160375</v>
      </c>
    </row>
    <row r="53" spans="1:151" ht="15">
      <c r="A53" s="1220" t="s">
        <v>470</v>
      </c>
      <c r="B53" s="1221" t="s">
        <v>471</v>
      </c>
      <c r="C53" s="1117">
        <v>607</v>
      </c>
      <c r="D53" s="1118">
        <v>607</v>
      </c>
      <c r="E53" s="1222"/>
      <c r="F53" s="1222">
        <v>607</v>
      </c>
      <c r="G53" s="1222"/>
      <c r="H53" s="1223">
        <v>607</v>
      </c>
      <c r="K53" s="907" t="s">
        <v>470</v>
      </c>
      <c r="L53" s="908" t="s">
        <v>471</v>
      </c>
      <c r="M53" s="886">
        <v>1027450592</v>
      </c>
      <c r="N53" s="887">
        <v>109900232</v>
      </c>
      <c r="O53" s="888">
        <v>917550360</v>
      </c>
      <c r="P53" s="889">
        <v>2009</v>
      </c>
      <c r="Q53" s="882">
        <v>1.0762</v>
      </c>
      <c r="R53" s="891">
        <v>852583497</v>
      </c>
      <c r="S53" s="892">
        <v>109900232</v>
      </c>
      <c r="T53" s="893">
        <v>27398607</v>
      </c>
      <c r="U53" s="893">
        <v>102456452</v>
      </c>
      <c r="V53" s="891">
        <v>1092338788</v>
      </c>
      <c r="X53" s="1561" t="s">
        <v>470</v>
      </c>
      <c r="Y53" s="1562" t="s">
        <v>471</v>
      </c>
      <c r="Z53" s="1807">
        <v>1092338788</v>
      </c>
      <c r="AA53" s="1247">
        <v>7307746.4917200003</v>
      </c>
      <c r="AB53" s="1802">
        <v>1348403</v>
      </c>
      <c r="AC53" s="1802">
        <v>31507</v>
      </c>
      <c r="AD53" s="1808">
        <v>8687656.4917200003</v>
      </c>
      <c r="AE53" s="1809">
        <v>607</v>
      </c>
      <c r="AF53" s="1810">
        <v>14312</v>
      </c>
      <c r="AG53" s="1811">
        <v>2.5634999999999999</v>
      </c>
      <c r="AI53" s="1561" t="s">
        <v>470</v>
      </c>
      <c r="AJ53" s="933" t="s">
        <v>471</v>
      </c>
      <c r="AK53" s="1132">
        <v>8687656.4917200003</v>
      </c>
      <c r="AL53" s="1133">
        <v>607</v>
      </c>
      <c r="AM53" s="1242">
        <v>14312</v>
      </c>
      <c r="AN53" s="1236">
        <v>2.5634999999999999</v>
      </c>
      <c r="AO53" s="1234">
        <v>8.43E-2</v>
      </c>
      <c r="AP53" s="1235">
        <v>0.84909999999999997</v>
      </c>
      <c r="AQ53" s="1236">
        <v>1.4584000000000001</v>
      </c>
      <c r="AR53" s="1237" t="s">
        <v>4</v>
      </c>
      <c r="AS53" s="1272" t="s">
        <v>4</v>
      </c>
      <c r="AT53" s="1261" t="s">
        <v>4</v>
      </c>
      <c r="AU53" s="1240">
        <v>0</v>
      </c>
      <c r="AV53" s="1241" t="s">
        <v>4</v>
      </c>
      <c r="AW53" s="1242">
        <v>0</v>
      </c>
      <c r="BB53" s="1561" t="s">
        <v>470</v>
      </c>
      <c r="BC53" s="1562" t="s">
        <v>726</v>
      </c>
      <c r="BD53" s="1149">
        <v>1092338788</v>
      </c>
      <c r="BE53" s="1150">
        <v>612.79499999999996</v>
      </c>
      <c r="BF53" s="1245">
        <v>1782552</v>
      </c>
      <c r="BG53" s="1246">
        <v>8.43E-2</v>
      </c>
      <c r="BH53" s="1153"/>
      <c r="BI53" s="1154">
        <v>607</v>
      </c>
      <c r="BJ53" s="1247">
        <v>0.99</v>
      </c>
      <c r="BK53" s="1154">
        <v>5720</v>
      </c>
      <c r="BL53" s="1248">
        <v>9</v>
      </c>
      <c r="BN53" s="933" t="s">
        <v>470</v>
      </c>
      <c r="BO53" s="1579" t="s">
        <v>471</v>
      </c>
      <c r="BP53" s="1848">
        <v>1.1662999999999999</v>
      </c>
      <c r="BQ53" s="1848">
        <v>1.0909515939238341</v>
      </c>
      <c r="BR53" s="1848">
        <v>1.036358064516129</v>
      </c>
      <c r="BS53" s="1849"/>
      <c r="BT53" s="1850">
        <v>2009</v>
      </c>
      <c r="BU53" s="1162">
        <v>1.0762</v>
      </c>
      <c r="BV53" s="1163"/>
      <c r="BW53" s="1851">
        <v>0.64</v>
      </c>
      <c r="BX53" s="1852">
        <v>0.68899999999999995</v>
      </c>
      <c r="BY53" s="1166">
        <v>1.0299</v>
      </c>
      <c r="BZ53" s="1585"/>
      <c r="CA53" s="1561" t="s">
        <v>470</v>
      </c>
      <c r="CB53" s="933" t="s">
        <v>726</v>
      </c>
      <c r="CC53" s="1154">
        <v>31170</v>
      </c>
      <c r="CD53" s="1154">
        <v>34426</v>
      </c>
      <c r="CE53" s="1154">
        <v>32693</v>
      </c>
      <c r="CF53" s="1252">
        <v>32763</v>
      </c>
      <c r="CG53" s="1253">
        <v>0.84909999999999997</v>
      </c>
      <c r="CH53" s="1171"/>
      <c r="CI53" s="1254">
        <v>70</v>
      </c>
      <c r="CJ53" s="1253">
        <v>2.0999999999999999E-3</v>
      </c>
      <c r="CL53" s="1575" t="s">
        <v>470</v>
      </c>
      <c r="CM53" s="933" t="s">
        <v>726</v>
      </c>
      <c r="CN53" s="1873" t="s">
        <v>4</v>
      </c>
      <c r="CO53" s="1874"/>
      <c r="CP53" s="1875">
        <v>607</v>
      </c>
      <c r="CQ53" s="1888">
        <v>1288286</v>
      </c>
      <c r="CR53" s="1888">
        <v>0</v>
      </c>
      <c r="CS53" s="1890">
        <v>1288286</v>
      </c>
      <c r="CT53" s="1891">
        <v>2122.38</v>
      </c>
      <c r="CU53" s="1892"/>
      <c r="CV53" s="1893" t="s">
        <v>4</v>
      </c>
      <c r="CW53" s="1894" t="s">
        <v>4</v>
      </c>
      <c r="CX53" s="1882" t="s">
        <v>4</v>
      </c>
      <c r="CY53" s="1883"/>
      <c r="CZ53" s="1884">
        <v>0.68899999999999995</v>
      </c>
      <c r="DA53" s="1895">
        <v>1</v>
      </c>
      <c r="DB53" s="1886"/>
      <c r="DC53" s="1882" t="s">
        <v>4</v>
      </c>
      <c r="DX53" s="1921" t="s">
        <v>392</v>
      </c>
      <c r="DY53" s="1922" t="s">
        <v>392</v>
      </c>
      <c r="DZ53" s="1921" t="s">
        <v>901</v>
      </c>
      <c r="EA53" s="1923" t="s">
        <v>393</v>
      </c>
      <c r="EB53" s="1924">
        <v>3313</v>
      </c>
      <c r="EC53" s="1605"/>
      <c r="ED53" s="1925">
        <v>3313</v>
      </c>
      <c r="EE53" s="1925"/>
      <c r="EF53" s="1605"/>
      <c r="EG53" s="1926">
        <v>0.93061797752808983</v>
      </c>
      <c r="EH53" s="1605"/>
      <c r="EI53" s="1927">
        <v>613246</v>
      </c>
      <c r="EJ53" s="1925"/>
      <c r="EK53" s="1925">
        <v>570698</v>
      </c>
      <c r="EL53" s="1925">
        <v>613246</v>
      </c>
      <c r="EM53" s="1928">
        <v>0</v>
      </c>
      <c r="EN53" s="1928"/>
      <c r="EO53" s="1929"/>
      <c r="ES53" s="1616" t="s">
        <v>456</v>
      </c>
      <c r="ET53" s="1617" t="s">
        <v>457</v>
      </c>
      <c r="EU53" s="1618">
        <v>0</v>
      </c>
    </row>
    <row r="54" spans="1:151" ht="15">
      <c r="A54" s="1220" t="s">
        <v>472</v>
      </c>
      <c r="B54" s="1221" t="s">
        <v>473</v>
      </c>
      <c r="C54" s="1117">
        <v>20427</v>
      </c>
      <c r="D54" s="1118">
        <v>31322</v>
      </c>
      <c r="E54" s="1222"/>
      <c r="F54" s="1222">
        <v>31322</v>
      </c>
      <c r="G54" s="1222"/>
      <c r="H54" s="1223">
        <v>31322</v>
      </c>
      <c r="K54" s="907" t="s">
        <v>472</v>
      </c>
      <c r="L54" s="908" t="s">
        <v>473</v>
      </c>
      <c r="M54" s="886">
        <v>17480222695</v>
      </c>
      <c r="N54" s="887">
        <v>322443830</v>
      </c>
      <c r="O54" s="888">
        <v>17157778865</v>
      </c>
      <c r="P54" s="889">
        <v>2015</v>
      </c>
      <c r="Q54" s="882">
        <v>0.98452554744525544</v>
      </c>
      <c r="R54" s="891">
        <v>17427459256</v>
      </c>
      <c r="S54" s="892">
        <v>322443830</v>
      </c>
      <c r="T54" s="893">
        <v>391978739</v>
      </c>
      <c r="U54" s="893">
        <v>3661590809</v>
      </c>
      <c r="V54" s="891">
        <v>21803472634</v>
      </c>
      <c r="X54" s="1561" t="s">
        <v>472</v>
      </c>
      <c r="Y54" s="1562" t="s">
        <v>473</v>
      </c>
      <c r="Z54" s="1807">
        <v>21803472634</v>
      </c>
      <c r="AA54" s="1247">
        <v>145865231.92146</v>
      </c>
      <c r="AB54" s="1802">
        <v>30616933</v>
      </c>
      <c r="AC54" s="1802">
        <v>780162</v>
      </c>
      <c r="AD54" s="1808">
        <v>177262326.92146</v>
      </c>
      <c r="AE54" s="1809">
        <v>31322</v>
      </c>
      <c r="AF54" s="1810">
        <v>5659</v>
      </c>
      <c r="AG54" s="1811">
        <v>1.0136000000000001</v>
      </c>
      <c r="AI54" s="1561" t="s">
        <v>472</v>
      </c>
      <c r="AJ54" s="933" t="s">
        <v>473</v>
      </c>
      <c r="AK54" s="1132">
        <v>177262326.92146</v>
      </c>
      <c r="AL54" s="1133">
        <v>31322</v>
      </c>
      <c r="AM54" s="1242">
        <v>5659</v>
      </c>
      <c r="AN54" s="1236">
        <v>1.0136000000000001</v>
      </c>
      <c r="AO54" s="1234">
        <v>1.7910999999999999</v>
      </c>
      <c r="AP54" s="1235">
        <v>1.0612999999999999</v>
      </c>
      <c r="AQ54" s="1236">
        <v>1.1152</v>
      </c>
      <c r="AR54" s="1237" t="s">
        <v>4</v>
      </c>
      <c r="AS54" s="1272" t="s">
        <v>4</v>
      </c>
      <c r="AT54" s="1261" t="s">
        <v>4</v>
      </c>
      <c r="AU54" s="1240">
        <v>0</v>
      </c>
      <c r="AV54" s="1241" t="s">
        <v>4</v>
      </c>
      <c r="AW54" s="1242">
        <v>0</v>
      </c>
      <c r="BB54" s="1561" t="s">
        <v>472</v>
      </c>
      <c r="BC54" s="1562" t="s">
        <v>727</v>
      </c>
      <c r="BD54" s="1149">
        <v>21803472634</v>
      </c>
      <c r="BE54" s="1150">
        <v>575.56799999999998</v>
      </c>
      <c r="BF54" s="1245">
        <v>37881662</v>
      </c>
      <c r="BG54" s="1246">
        <v>1.7910999999999999</v>
      </c>
      <c r="BH54" s="1153"/>
      <c r="BI54" s="1154">
        <v>31322</v>
      </c>
      <c r="BJ54" s="1247">
        <v>54.42</v>
      </c>
      <c r="BK54" s="1154">
        <v>167241</v>
      </c>
      <c r="BL54" s="1248">
        <v>291</v>
      </c>
      <c r="BN54" s="933" t="s">
        <v>472</v>
      </c>
      <c r="BO54" s="1579" t="s">
        <v>473</v>
      </c>
      <c r="BP54" s="1848">
        <v>1.0478000000000001</v>
      </c>
      <c r="BQ54" s="1848">
        <v>1</v>
      </c>
      <c r="BR54" s="1853">
        <v>0.98452554744525544</v>
      </c>
      <c r="BS54" s="1849"/>
      <c r="BT54" s="1850">
        <v>2015</v>
      </c>
      <c r="BU54" s="1162">
        <v>0.98452554744525544</v>
      </c>
      <c r="BV54" s="1163"/>
      <c r="BW54" s="1851">
        <v>0.52749999999999997</v>
      </c>
      <c r="BX54" s="1852">
        <v>0.51900000000000002</v>
      </c>
      <c r="BY54" s="1166">
        <v>0.77580000000000005</v>
      </c>
      <c r="BZ54" s="1585"/>
      <c r="CA54" s="1561" t="s">
        <v>472</v>
      </c>
      <c r="CB54" s="933" t="s">
        <v>727</v>
      </c>
      <c r="CC54" s="1154">
        <v>39767</v>
      </c>
      <c r="CD54" s="1154">
        <v>40359</v>
      </c>
      <c r="CE54" s="1154">
        <v>42730</v>
      </c>
      <c r="CF54" s="1252">
        <v>40952</v>
      </c>
      <c r="CG54" s="1253">
        <v>1.0612999999999999</v>
      </c>
      <c r="CH54" s="1171"/>
      <c r="CI54" s="1254">
        <v>-1778</v>
      </c>
      <c r="CJ54" s="1253">
        <v>-4.1599999999999998E-2</v>
      </c>
      <c r="CL54" s="1575" t="s">
        <v>472</v>
      </c>
      <c r="CM54" s="933" t="s">
        <v>727</v>
      </c>
      <c r="CN54" s="1873" t="s">
        <v>4</v>
      </c>
      <c r="CO54" s="1874"/>
      <c r="CP54" s="1875">
        <v>31322</v>
      </c>
      <c r="CQ54" s="1888">
        <v>41460396</v>
      </c>
      <c r="CR54" s="1888">
        <v>5029927</v>
      </c>
      <c r="CS54" s="1890">
        <v>46490323</v>
      </c>
      <c r="CT54" s="1891">
        <v>1484.27</v>
      </c>
      <c r="CU54" s="1892"/>
      <c r="CV54" s="1893" t="s">
        <v>4</v>
      </c>
      <c r="CW54" s="1894" t="s">
        <v>4</v>
      </c>
      <c r="CX54" s="1882" t="s">
        <v>4</v>
      </c>
      <c r="CY54" s="1883"/>
      <c r="CZ54" s="1884">
        <v>0.51900000000000002</v>
      </c>
      <c r="DA54" s="1895" t="s">
        <v>4</v>
      </c>
      <c r="DB54" s="1886"/>
      <c r="DC54" s="1882" t="s">
        <v>4</v>
      </c>
      <c r="DX54" s="1930" t="s">
        <v>392</v>
      </c>
      <c r="DY54" s="1931" t="s">
        <v>44</v>
      </c>
      <c r="DZ54" s="1930" t="s">
        <v>8</v>
      </c>
      <c r="EA54" s="1932" t="s">
        <v>45</v>
      </c>
      <c r="EB54" s="1924">
        <v>247</v>
      </c>
      <c r="EC54" s="1933"/>
      <c r="ED54" s="1934">
        <v>247</v>
      </c>
      <c r="EE54" s="1934">
        <v>3560</v>
      </c>
      <c r="EF54" s="1933"/>
      <c r="EG54" s="1935">
        <v>6.938202247191011E-2</v>
      </c>
      <c r="EH54" s="1933"/>
      <c r="EI54" s="1927">
        <v>0</v>
      </c>
      <c r="EJ54" s="1934"/>
      <c r="EK54" s="1934">
        <v>42548</v>
      </c>
      <c r="EL54" s="1936"/>
      <c r="EM54" s="1937"/>
      <c r="EN54" s="1937"/>
      <c r="EO54" s="1938"/>
      <c r="ES54" s="1616" t="s">
        <v>458</v>
      </c>
      <c r="ET54" s="1617" t="s">
        <v>459</v>
      </c>
      <c r="EU54" s="1618">
        <v>1016818</v>
      </c>
    </row>
    <row r="55" spans="1:151" ht="15">
      <c r="A55" s="1220" t="s">
        <v>474</v>
      </c>
      <c r="B55" s="1221" t="s">
        <v>475</v>
      </c>
      <c r="C55" s="1117">
        <v>3777</v>
      </c>
      <c r="D55" s="1118">
        <v>4059</v>
      </c>
      <c r="E55" s="1222"/>
      <c r="F55" s="1222">
        <v>4059</v>
      </c>
      <c r="G55" s="1222"/>
      <c r="H55" s="1223">
        <v>4059</v>
      </c>
      <c r="K55" s="907" t="s">
        <v>474</v>
      </c>
      <c r="L55" s="908" t="s">
        <v>475</v>
      </c>
      <c r="M55" s="886">
        <v>11154963988</v>
      </c>
      <c r="N55" s="887">
        <v>165347200</v>
      </c>
      <c r="O55" s="888">
        <v>10989616788</v>
      </c>
      <c r="P55" s="889">
        <v>2008</v>
      </c>
      <c r="Q55" s="882">
        <v>1.3889</v>
      </c>
      <c r="R55" s="891">
        <v>7912460788</v>
      </c>
      <c r="S55" s="892">
        <v>165347200</v>
      </c>
      <c r="T55" s="893">
        <v>173646954</v>
      </c>
      <c r="U55" s="893">
        <v>438124036</v>
      </c>
      <c r="V55" s="891">
        <v>8689578978</v>
      </c>
      <c r="X55" s="1561" t="s">
        <v>474</v>
      </c>
      <c r="Y55" s="1562" t="s">
        <v>475</v>
      </c>
      <c r="Z55" s="1807">
        <v>8689578978</v>
      </c>
      <c r="AA55" s="1247">
        <v>58133283.362820007</v>
      </c>
      <c r="AB55" s="1802">
        <v>9681452</v>
      </c>
      <c r="AC55" s="1802">
        <v>193463</v>
      </c>
      <c r="AD55" s="1808">
        <v>68008198.362819999</v>
      </c>
      <c r="AE55" s="1809">
        <v>4059</v>
      </c>
      <c r="AF55" s="1810">
        <v>16755</v>
      </c>
      <c r="AG55" s="1811">
        <v>3.0011000000000001</v>
      </c>
      <c r="AI55" s="1561" t="s">
        <v>474</v>
      </c>
      <c r="AJ55" s="933" t="s">
        <v>475</v>
      </c>
      <c r="AK55" s="1132">
        <v>68008198.362819999</v>
      </c>
      <c r="AL55" s="1133">
        <v>4059</v>
      </c>
      <c r="AM55" s="1242">
        <v>16755</v>
      </c>
      <c r="AN55" s="1236">
        <v>3.0011000000000001</v>
      </c>
      <c r="AO55" s="1234">
        <v>0.83730000000000004</v>
      </c>
      <c r="AP55" s="1235">
        <v>0.7631</v>
      </c>
      <c r="AQ55" s="1236">
        <v>1.6656999999999997</v>
      </c>
      <c r="AR55" s="1237" t="s">
        <v>4</v>
      </c>
      <c r="AS55" s="1272" t="s">
        <v>4</v>
      </c>
      <c r="AT55" s="1261" t="s">
        <v>4</v>
      </c>
      <c r="AU55" s="1240">
        <v>0</v>
      </c>
      <c r="AV55" s="1241" t="s">
        <v>4</v>
      </c>
      <c r="AW55" s="1242">
        <v>0</v>
      </c>
      <c r="BB55" s="1561" t="s">
        <v>474</v>
      </c>
      <c r="BC55" s="1562" t="s">
        <v>728</v>
      </c>
      <c r="BD55" s="1149">
        <v>8689578978</v>
      </c>
      <c r="BE55" s="1150">
        <v>490.714</v>
      </c>
      <c r="BF55" s="1245">
        <v>17708032</v>
      </c>
      <c r="BG55" s="1246">
        <v>0.83730000000000004</v>
      </c>
      <c r="BH55" s="1153"/>
      <c r="BI55" s="1154">
        <v>4059</v>
      </c>
      <c r="BJ55" s="1247">
        <v>8.27</v>
      </c>
      <c r="BK55" s="1154">
        <v>41167</v>
      </c>
      <c r="BL55" s="1248">
        <v>84</v>
      </c>
      <c r="BN55" s="933" t="s">
        <v>474</v>
      </c>
      <c r="BO55" s="1579" t="s">
        <v>475</v>
      </c>
      <c r="BP55" s="1848">
        <v>1.3977999999999999</v>
      </c>
      <c r="BQ55" s="1848">
        <v>1.3609907586503329</v>
      </c>
      <c r="BR55" s="1848">
        <v>1.4044794007490637</v>
      </c>
      <c r="BS55" s="1849"/>
      <c r="BT55" s="1850">
        <v>2008</v>
      </c>
      <c r="BU55" s="1162">
        <v>1.3889</v>
      </c>
      <c r="BV55" s="1163"/>
      <c r="BW55" s="1851">
        <v>0.28000000000000003</v>
      </c>
      <c r="BX55" s="1852">
        <v>0.38900000000000001</v>
      </c>
      <c r="BY55" s="1166">
        <v>0.58150000000000002</v>
      </c>
      <c r="BZ55" s="1585"/>
      <c r="CA55" s="1561" t="s">
        <v>474</v>
      </c>
      <c r="CB55" s="933" t="s">
        <v>728</v>
      </c>
      <c r="CC55" s="1154">
        <v>28628</v>
      </c>
      <c r="CD55" s="1154">
        <v>28982</v>
      </c>
      <c r="CE55" s="1154">
        <v>30725</v>
      </c>
      <c r="CF55" s="1252">
        <v>29445</v>
      </c>
      <c r="CG55" s="1253">
        <v>0.7631</v>
      </c>
      <c r="CH55" s="1171"/>
      <c r="CI55" s="1254">
        <v>-1280</v>
      </c>
      <c r="CJ55" s="1253">
        <v>-4.1700000000000001E-2</v>
      </c>
      <c r="CL55" s="1575" t="s">
        <v>474</v>
      </c>
      <c r="CM55" s="933" t="s">
        <v>728</v>
      </c>
      <c r="CN55" s="1873" t="s">
        <v>4</v>
      </c>
      <c r="CO55" s="1874"/>
      <c r="CP55" s="1875">
        <v>4059</v>
      </c>
      <c r="CQ55" s="1888">
        <v>6779482</v>
      </c>
      <c r="CR55" s="1888">
        <v>0</v>
      </c>
      <c r="CS55" s="1890">
        <v>6779482</v>
      </c>
      <c r="CT55" s="1891">
        <v>1670.23</v>
      </c>
      <c r="CU55" s="1892"/>
      <c r="CV55" s="1893" t="s">
        <v>4</v>
      </c>
      <c r="CW55" s="1894" t="s">
        <v>4</v>
      </c>
      <c r="CX55" s="1882" t="s">
        <v>4</v>
      </c>
      <c r="CY55" s="1883"/>
      <c r="CZ55" s="1884">
        <v>0.38900000000000001</v>
      </c>
      <c r="DA55" s="1895" t="s">
        <v>4</v>
      </c>
      <c r="DB55" s="1886"/>
      <c r="DC55" s="1882" t="s">
        <v>4</v>
      </c>
      <c r="DX55" s="1930" t="s">
        <v>394</v>
      </c>
      <c r="DY55" s="1931" t="s">
        <v>394</v>
      </c>
      <c r="DZ55" s="1930" t="s">
        <v>901</v>
      </c>
      <c r="EA55" s="1932" t="s">
        <v>395</v>
      </c>
      <c r="EB55" s="1924">
        <v>2044</v>
      </c>
      <c r="EC55" s="1933"/>
      <c r="ED55" s="1934">
        <v>2044</v>
      </c>
      <c r="EE55" s="1934">
        <v>2044</v>
      </c>
      <c r="EF55" s="1933"/>
      <c r="EG55" s="1935"/>
      <c r="EH55" s="1933"/>
      <c r="EI55" s="1927">
        <v>381799</v>
      </c>
      <c r="EJ55" s="1934"/>
      <c r="EK55" s="1934">
        <v>381799</v>
      </c>
      <c r="EL55" s="1934">
        <v>381799</v>
      </c>
      <c r="EM55" s="1937">
        <v>0</v>
      </c>
      <c r="EN55" s="1937"/>
      <c r="EO55" s="1938"/>
      <c r="ES55" s="1616" t="s">
        <v>91</v>
      </c>
      <c r="ET55" s="1617" t="s">
        <v>92</v>
      </c>
      <c r="EU55" s="1618">
        <v>1141912</v>
      </c>
    </row>
    <row r="56" spans="1:151" ht="15">
      <c r="A56" s="1220" t="s">
        <v>476</v>
      </c>
      <c r="B56" s="1221" t="s">
        <v>477</v>
      </c>
      <c r="C56" s="1117">
        <v>35272</v>
      </c>
      <c r="D56" s="1118">
        <v>36216</v>
      </c>
      <c r="E56" s="1222"/>
      <c r="F56" s="1222">
        <v>36216</v>
      </c>
      <c r="G56" s="1222"/>
      <c r="H56" s="1223">
        <v>36216</v>
      </c>
      <c r="K56" s="907" t="s">
        <v>476</v>
      </c>
      <c r="L56" s="908" t="s">
        <v>477</v>
      </c>
      <c r="M56" s="886">
        <v>11769915922</v>
      </c>
      <c r="N56" s="887">
        <v>236792270</v>
      </c>
      <c r="O56" s="888">
        <v>11533123652</v>
      </c>
      <c r="P56" s="889">
        <v>2011</v>
      </c>
      <c r="Q56" s="882">
        <v>0.98809999999999998</v>
      </c>
      <c r="R56" s="891">
        <v>11672020698</v>
      </c>
      <c r="S56" s="892">
        <v>236792270</v>
      </c>
      <c r="T56" s="893">
        <v>359530794</v>
      </c>
      <c r="U56" s="893">
        <v>2866448283</v>
      </c>
      <c r="V56" s="891">
        <v>15134792045</v>
      </c>
      <c r="X56" s="1561" t="s">
        <v>476</v>
      </c>
      <c r="Y56" s="1562" t="s">
        <v>477</v>
      </c>
      <c r="Z56" s="1807">
        <v>15134792045</v>
      </c>
      <c r="AA56" s="1247">
        <v>101251758.78105001</v>
      </c>
      <c r="AB56" s="1802">
        <v>30061398</v>
      </c>
      <c r="AC56" s="1802">
        <v>597300</v>
      </c>
      <c r="AD56" s="1808">
        <v>131910456.78105001</v>
      </c>
      <c r="AE56" s="1809">
        <v>36216</v>
      </c>
      <c r="AF56" s="1810">
        <v>3642</v>
      </c>
      <c r="AG56" s="1811">
        <v>0.65229999999999999</v>
      </c>
      <c r="AI56" s="1561" t="s">
        <v>476</v>
      </c>
      <c r="AJ56" s="933" t="s">
        <v>477</v>
      </c>
      <c r="AK56" s="1132">
        <v>131910456.78105001</v>
      </c>
      <c r="AL56" s="1133">
        <v>36216</v>
      </c>
      <c r="AM56" s="1242">
        <v>3642</v>
      </c>
      <c r="AN56" s="1236">
        <v>0.65229999999999999</v>
      </c>
      <c r="AO56" s="1234">
        <v>0.90369999999999995</v>
      </c>
      <c r="AP56" s="1235">
        <v>0.87639999999999996</v>
      </c>
      <c r="AQ56" s="1236">
        <v>0.78950000000000009</v>
      </c>
      <c r="AR56" s="1237">
        <v>0.78950000000000009</v>
      </c>
      <c r="AS56" s="1272">
        <v>1382.11</v>
      </c>
      <c r="AT56" s="1261">
        <v>368.5</v>
      </c>
      <c r="AU56" s="1240">
        <v>13345596</v>
      </c>
      <c r="AV56" s="1241">
        <v>1</v>
      </c>
      <c r="AW56" s="1242">
        <v>13345596</v>
      </c>
      <c r="BB56" s="1561" t="s">
        <v>476</v>
      </c>
      <c r="BC56" s="1562" t="s">
        <v>729</v>
      </c>
      <c r="BD56" s="1149">
        <v>15134792045</v>
      </c>
      <c r="BE56" s="1150">
        <v>791.85500000000002</v>
      </c>
      <c r="BF56" s="1245">
        <v>19113085</v>
      </c>
      <c r="BG56" s="1246">
        <v>0.90369999999999995</v>
      </c>
      <c r="BH56" s="1153"/>
      <c r="BI56" s="1154">
        <v>36216</v>
      </c>
      <c r="BJ56" s="1247">
        <v>45.74</v>
      </c>
      <c r="BK56" s="1154">
        <v>180062</v>
      </c>
      <c r="BL56" s="1248">
        <v>227</v>
      </c>
      <c r="BN56" s="933" t="s">
        <v>476</v>
      </c>
      <c r="BO56" s="1579" t="s">
        <v>477</v>
      </c>
      <c r="BP56" s="1848">
        <v>1.0143</v>
      </c>
      <c r="BQ56" s="1848">
        <v>0.99431999999999998</v>
      </c>
      <c r="BR56" s="1848">
        <v>0.97519256505576213</v>
      </c>
      <c r="BS56" s="1849"/>
      <c r="BT56" s="1850">
        <v>2011</v>
      </c>
      <c r="BU56" s="1162">
        <v>0.98809999999999998</v>
      </c>
      <c r="BV56" s="1163"/>
      <c r="BW56" s="1851">
        <v>0.78</v>
      </c>
      <c r="BX56" s="1852">
        <v>0.77100000000000002</v>
      </c>
      <c r="BY56" s="1166">
        <v>1.1525000000000001</v>
      </c>
      <c r="BZ56" s="1585"/>
      <c r="CA56" s="1561" t="s">
        <v>476</v>
      </c>
      <c r="CB56" s="933" t="s">
        <v>729</v>
      </c>
      <c r="CC56" s="1154">
        <v>33382</v>
      </c>
      <c r="CD56" s="1154">
        <v>33385</v>
      </c>
      <c r="CE56" s="1154">
        <v>34687</v>
      </c>
      <c r="CF56" s="1252">
        <v>33818</v>
      </c>
      <c r="CG56" s="1253">
        <v>0.87639999999999996</v>
      </c>
      <c r="CH56" s="1171"/>
      <c r="CI56" s="1254">
        <v>-869</v>
      </c>
      <c r="CJ56" s="1253">
        <v>-2.5100000000000001E-2</v>
      </c>
      <c r="CL56" s="1575" t="s">
        <v>476</v>
      </c>
      <c r="CM56" s="933" t="s">
        <v>729</v>
      </c>
      <c r="CN56" s="1873">
        <v>0.78950000000000009</v>
      </c>
      <c r="CO56" s="1874"/>
      <c r="CP56" s="1875">
        <v>36216</v>
      </c>
      <c r="CQ56" s="1888">
        <v>52150000</v>
      </c>
      <c r="CR56" s="1888">
        <v>0</v>
      </c>
      <c r="CS56" s="1890">
        <v>52150000</v>
      </c>
      <c r="CT56" s="1891">
        <v>1439.97</v>
      </c>
      <c r="CU56" s="1892"/>
      <c r="CV56" s="1893">
        <v>1382.11</v>
      </c>
      <c r="CW56" s="1894">
        <v>368.5</v>
      </c>
      <c r="CX56" s="1882">
        <v>1</v>
      </c>
      <c r="CY56" s="1883"/>
      <c r="CZ56" s="1884">
        <v>0.77100000000000002</v>
      </c>
      <c r="DA56" s="1895">
        <v>1</v>
      </c>
      <c r="DB56" s="1886"/>
      <c r="DC56" s="1882">
        <v>1</v>
      </c>
      <c r="DX56" s="1930" t="s">
        <v>396</v>
      </c>
      <c r="DY56" s="1931" t="s">
        <v>396</v>
      </c>
      <c r="DZ56" s="1930" t="s">
        <v>901</v>
      </c>
      <c r="EA56" s="1932" t="s">
        <v>397</v>
      </c>
      <c r="EB56" s="1924">
        <v>1345</v>
      </c>
      <c r="EC56" s="1933"/>
      <c r="ED56" s="1934">
        <v>1345</v>
      </c>
      <c r="EE56" s="1934">
        <v>1345</v>
      </c>
      <c r="EF56" s="1933"/>
      <c r="EG56" s="1935"/>
      <c r="EH56" s="1933"/>
      <c r="EI56" s="1927">
        <v>0</v>
      </c>
      <c r="EJ56" s="1934"/>
      <c r="EK56" s="1934">
        <v>0</v>
      </c>
      <c r="EL56" s="1934">
        <v>0</v>
      </c>
      <c r="EM56" s="1937">
        <v>0</v>
      </c>
      <c r="EN56" s="1937"/>
      <c r="EO56" s="1938"/>
      <c r="ES56" s="1616" t="s">
        <v>93</v>
      </c>
      <c r="ET56" s="1617" t="s">
        <v>94</v>
      </c>
      <c r="EU56" s="1618">
        <v>340378</v>
      </c>
    </row>
    <row r="57" spans="1:151" ht="15">
      <c r="A57" s="1220" t="s">
        <v>478</v>
      </c>
      <c r="B57" s="1221" t="s">
        <v>479</v>
      </c>
      <c r="C57" s="1117">
        <v>1117</v>
      </c>
      <c r="D57" s="1118">
        <v>1117</v>
      </c>
      <c r="E57" s="1222"/>
      <c r="F57" s="1222">
        <v>1117</v>
      </c>
      <c r="G57" s="1222"/>
      <c r="H57" s="1223">
        <v>1117</v>
      </c>
      <c r="K57" s="907" t="s">
        <v>478</v>
      </c>
      <c r="L57" s="908" t="s">
        <v>479</v>
      </c>
      <c r="M57" s="886">
        <v>638195355</v>
      </c>
      <c r="N57" s="887">
        <v>99688864</v>
      </c>
      <c r="O57" s="888">
        <v>538506491</v>
      </c>
      <c r="P57" s="889">
        <v>2014</v>
      </c>
      <c r="Q57" s="882">
        <v>0.94640000000000002</v>
      </c>
      <c r="R57" s="891">
        <v>569005168</v>
      </c>
      <c r="S57" s="892">
        <v>99688864</v>
      </c>
      <c r="T57" s="893">
        <v>45987654</v>
      </c>
      <c r="U57" s="893">
        <v>129065634</v>
      </c>
      <c r="V57" s="891">
        <v>843747320</v>
      </c>
      <c r="X57" s="1561" t="s">
        <v>478</v>
      </c>
      <c r="Y57" s="1562" t="s">
        <v>479</v>
      </c>
      <c r="Z57" s="1807">
        <v>843747320</v>
      </c>
      <c r="AA57" s="1247">
        <v>5644669.5708000008</v>
      </c>
      <c r="AB57" s="1802">
        <v>1089454</v>
      </c>
      <c r="AC57" s="1802">
        <v>80418</v>
      </c>
      <c r="AD57" s="1808">
        <v>6814541.5708000008</v>
      </c>
      <c r="AE57" s="1809">
        <v>1117</v>
      </c>
      <c r="AF57" s="1810">
        <v>6101</v>
      </c>
      <c r="AG57" s="1811">
        <v>1.0928</v>
      </c>
      <c r="AI57" s="1561" t="s">
        <v>478</v>
      </c>
      <c r="AJ57" s="933" t="s">
        <v>479</v>
      </c>
      <c r="AK57" s="1132">
        <v>6814541.5708000008</v>
      </c>
      <c r="AL57" s="1133">
        <v>1117</v>
      </c>
      <c r="AM57" s="1242">
        <v>6101</v>
      </c>
      <c r="AN57" s="1236">
        <v>1.0928</v>
      </c>
      <c r="AO57" s="1234">
        <v>8.4500000000000006E-2</v>
      </c>
      <c r="AP57" s="1235">
        <v>0.9385</v>
      </c>
      <c r="AQ57" s="1236">
        <v>0.91489999999999994</v>
      </c>
      <c r="AR57" s="1237">
        <v>0.91489999999999994</v>
      </c>
      <c r="AS57" s="1272">
        <v>1601.63</v>
      </c>
      <c r="AT57" s="1261">
        <v>148.97999999999979</v>
      </c>
      <c r="AU57" s="1240">
        <v>166411</v>
      </c>
      <c r="AV57" s="1241">
        <v>1</v>
      </c>
      <c r="AW57" s="1242">
        <v>166411</v>
      </c>
      <c r="BB57" s="1561" t="s">
        <v>478</v>
      </c>
      <c r="BC57" s="1562" t="s">
        <v>730</v>
      </c>
      <c r="BD57" s="1149">
        <v>843747320</v>
      </c>
      <c r="BE57" s="1150">
        <v>471.87799999999999</v>
      </c>
      <c r="BF57" s="1245">
        <v>1788062</v>
      </c>
      <c r="BG57" s="1246">
        <v>8.4500000000000006E-2</v>
      </c>
      <c r="BH57" s="1153"/>
      <c r="BI57" s="1154">
        <v>1117</v>
      </c>
      <c r="BJ57" s="1247">
        <v>2.37</v>
      </c>
      <c r="BK57" s="1154">
        <v>10460</v>
      </c>
      <c r="BL57" s="1248">
        <v>22</v>
      </c>
      <c r="BN57" s="933" t="s">
        <v>478</v>
      </c>
      <c r="BO57" s="1579" t="s">
        <v>479</v>
      </c>
      <c r="BP57" s="1848">
        <v>0.85919999999999996</v>
      </c>
      <c r="BQ57" s="1853">
        <v>0.98198150833937636</v>
      </c>
      <c r="BR57" s="1848">
        <v>0.92866666666666675</v>
      </c>
      <c r="BS57" s="1849"/>
      <c r="BT57" s="1850">
        <v>2014</v>
      </c>
      <c r="BU57" s="1162">
        <v>0.94640000000000002</v>
      </c>
      <c r="BV57" s="1163"/>
      <c r="BW57" s="1851">
        <v>0.79</v>
      </c>
      <c r="BX57" s="1852">
        <v>0.748</v>
      </c>
      <c r="BY57" s="1166">
        <v>1.1181000000000001</v>
      </c>
      <c r="BZ57" s="1585"/>
      <c r="CA57" s="1561" t="s">
        <v>478</v>
      </c>
      <c r="CB57" s="933" t="s">
        <v>730</v>
      </c>
      <c r="CC57" s="1154">
        <v>35903</v>
      </c>
      <c r="CD57" s="1154">
        <v>35540</v>
      </c>
      <c r="CE57" s="1154">
        <v>37197</v>
      </c>
      <c r="CF57" s="1252">
        <v>36213.333333333336</v>
      </c>
      <c r="CG57" s="1253">
        <v>0.9385</v>
      </c>
      <c r="CH57" s="1171"/>
      <c r="CI57" s="1254">
        <v>-983.66666666666424</v>
      </c>
      <c r="CJ57" s="1253">
        <v>-2.64E-2</v>
      </c>
      <c r="CL57" s="1575" t="s">
        <v>478</v>
      </c>
      <c r="CM57" s="933" t="s">
        <v>730</v>
      </c>
      <c r="CN57" s="1873">
        <v>0.91489999999999994</v>
      </c>
      <c r="CO57" s="1874"/>
      <c r="CP57" s="1875">
        <v>1117</v>
      </c>
      <c r="CQ57" s="1888">
        <v>1784072</v>
      </c>
      <c r="CR57" s="1888">
        <v>0</v>
      </c>
      <c r="CS57" s="1890">
        <v>1784072</v>
      </c>
      <c r="CT57" s="1891">
        <v>1597.2</v>
      </c>
      <c r="CU57" s="1892"/>
      <c r="CV57" s="1893">
        <v>1601.63</v>
      </c>
      <c r="CW57" s="1894">
        <v>148.97999999999979</v>
      </c>
      <c r="CX57" s="1882">
        <v>0.997</v>
      </c>
      <c r="CY57" s="1883"/>
      <c r="CZ57" s="1884">
        <v>0.748</v>
      </c>
      <c r="DA57" s="1895">
        <v>1</v>
      </c>
      <c r="DB57" s="1886"/>
      <c r="DC57" s="1882">
        <v>1</v>
      </c>
      <c r="DX57" s="1921" t="s">
        <v>398</v>
      </c>
      <c r="DY57" s="1922" t="s">
        <v>398</v>
      </c>
      <c r="DZ57" s="1921" t="s">
        <v>901</v>
      </c>
      <c r="EA57" s="1923" t="s">
        <v>399</v>
      </c>
      <c r="EB57" s="1924">
        <v>14797</v>
      </c>
      <c r="EC57" s="1605"/>
      <c r="ED57" s="1925">
        <v>14797</v>
      </c>
      <c r="EE57" s="1925"/>
      <c r="EF57" s="1605"/>
      <c r="EG57" s="1926">
        <v>0.95501484445591844</v>
      </c>
      <c r="EH57" s="1605"/>
      <c r="EI57" s="1927">
        <v>5115654</v>
      </c>
      <c r="EJ57" s="1925"/>
      <c r="EK57" s="1925">
        <v>4885526</v>
      </c>
      <c r="EL57" s="1925">
        <v>5115654</v>
      </c>
      <c r="EM57" s="1928">
        <v>0</v>
      </c>
      <c r="EN57" s="1928"/>
      <c r="EO57" s="1929"/>
      <c r="ES57" s="1616" t="s">
        <v>460</v>
      </c>
      <c r="ET57" s="1617" t="s">
        <v>461</v>
      </c>
      <c r="EU57" s="1618">
        <v>11711947</v>
      </c>
    </row>
    <row r="58" spans="1:151" ht="15">
      <c r="A58" s="1220" t="s">
        <v>480</v>
      </c>
      <c r="B58" s="1221" t="s">
        <v>481</v>
      </c>
      <c r="C58" s="1117">
        <v>10032</v>
      </c>
      <c r="D58" s="1118">
        <v>10032</v>
      </c>
      <c r="E58" s="1222"/>
      <c r="F58" s="1222">
        <v>10032</v>
      </c>
      <c r="G58" s="1222"/>
      <c r="H58" s="1223">
        <v>10032</v>
      </c>
      <c r="K58" s="907" t="s">
        <v>480</v>
      </c>
      <c r="L58" s="908" t="s">
        <v>481</v>
      </c>
      <c r="M58" s="886">
        <v>3727815370</v>
      </c>
      <c r="N58" s="887">
        <v>41444800</v>
      </c>
      <c r="O58" s="888">
        <v>3686370570</v>
      </c>
      <c r="P58" s="889">
        <v>2013</v>
      </c>
      <c r="Q58" s="882">
        <v>0.99019999999999997</v>
      </c>
      <c r="R58" s="891">
        <v>3722854545</v>
      </c>
      <c r="S58" s="892">
        <v>41444800</v>
      </c>
      <c r="T58" s="893">
        <v>128623337</v>
      </c>
      <c r="U58" s="893">
        <v>1227105205</v>
      </c>
      <c r="V58" s="891">
        <v>5120027887</v>
      </c>
      <c r="X58" s="1561" t="s">
        <v>480</v>
      </c>
      <c r="Y58" s="1562" t="s">
        <v>481</v>
      </c>
      <c r="Z58" s="1807">
        <v>5120027887</v>
      </c>
      <c r="AA58" s="1247">
        <v>34252986.564030007</v>
      </c>
      <c r="AB58" s="1802">
        <v>11293131</v>
      </c>
      <c r="AC58" s="1802">
        <v>153362</v>
      </c>
      <c r="AD58" s="1808">
        <v>45699479.564030007</v>
      </c>
      <c r="AE58" s="1809">
        <v>10032</v>
      </c>
      <c r="AF58" s="1810">
        <v>4555</v>
      </c>
      <c r="AG58" s="1811">
        <v>0.81589999999999996</v>
      </c>
      <c r="AI58" s="1561" t="s">
        <v>480</v>
      </c>
      <c r="AJ58" s="933" t="s">
        <v>481</v>
      </c>
      <c r="AK58" s="1132">
        <v>45699479.564030007</v>
      </c>
      <c r="AL58" s="1133">
        <v>10032</v>
      </c>
      <c r="AM58" s="1242">
        <v>4555</v>
      </c>
      <c r="AN58" s="1236">
        <v>0.81589999999999996</v>
      </c>
      <c r="AO58" s="1234">
        <v>0.94099999999999995</v>
      </c>
      <c r="AP58" s="1235">
        <v>0.87649999999999995</v>
      </c>
      <c r="AQ58" s="1236">
        <v>0.85880000000000001</v>
      </c>
      <c r="AR58" s="1237">
        <v>0.85880000000000001</v>
      </c>
      <c r="AS58" s="1272">
        <v>1503.42</v>
      </c>
      <c r="AT58" s="1261">
        <v>247.18999999999983</v>
      </c>
      <c r="AU58" s="1240">
        <v>2479810</v>
      </c>
      <c r="AV58" s="1241">
        <v>1</v>
      </c>
      <c r="AW58" s="1242">
        <v>2479810</v>
      </c>
      <c r="BB58" s="1561" t="s">
        <v>480</v>
      </c>
      <c r="BC58" s="1562" t="s">
        <v>731</v>
      </c>
      <c r="BD58" s="1149">
        <v>5120027887</v>
      </c>
      <c r="BE58" s="1150">
        <v>257.26100000000002</v>
      </c>
      <c r="BF58" s="1245">
        <v>19902076</v>
      </c>
      <c r="BG58" s="1246">
        <v>0.94099999999999995</v>
      </c>
      <c r="BH58" s="1153"/>
      <c r="BI58" s="1154">
        <v>10032</v>
      </c>
      <c r="BJ58" s="1247">
        <v>39</v>
      </c>
      <c r="BK58" s="1154">
        <v>59078</v>
      </c>
      <c r="BL58" s="1248">
        <v>230</v>
      </c>
      <c r="BN58" s="933" t="s">
        <v>480</v>
      </c>
      <c r="BO58" s="1579" t="s">
        <v>481</v>
      </c>
      <c r="BP58" s="1853">
        <v>0.98370000000000002</v>
      </c>
      <c r="BQ58" s="1848">
        <v>0.99334693877551028</v>
      </c>
      <c r="BR58" s="1848">
        <v>0.99019607843137269</v>
      </c>
      <c r="BS58" s="1849"/>
      <c r="BT58" s="1850">
        <v>2013</v>
      </c>
      <c r="BU58" s="1162">
        <v>0.99019999999999997</v>
      </c>
      <c r="BV58" s="1163"/>
      <c r="BW58" s="1851">
        <v>0.79500000000000004</v>
      </c>
      <c r="BX58" s="1852">
        <v>0.78700000000000003</v>
      </c>
      <c r="BY58" s="1166">
        <v>1.1763999999999999</v>
      </c>
      <c r="BZ58" s="1585"/>
      <c r="CA58" s="1561" t="s">
        <v>480</v>
      </c>
      <c r="CB58" s="933" t="s">
        <v>731</v>
      </c>
      <c r="CC58" s="1154">
        <v>33861</v>
      </c>
      <c r="CD58" s="1154">
        <v>33326</v>
      </c>
      <c r="CE58" s="1154">
        <v>34271</v>
      </c>
      <c r="CF58" s="1252">
        <v>33819.333333333336</v>
      </c>
      <c r="CG58" s="1253">
        <v>0.87649999999999995</v>
      </c>
      <c r="CH58" s="1171"/>
      <c r="CI58" s="1254">
        <v>-451.66666666666424</v>
      </c>
      <c r="CJ58" s="1253">
        <v>-1.32E-2</v>
      </c>
      <c r="CL58" s="1575" t="s">
        <v>480</v>
      </c>
      <c r="CM58" s="933" t="s">
        <v>731</v>
      </c>
      <c r="CN58" s="1873">
        <v>0.85880000000000001</v>
      </c>
      <c r="CO58" s="1874"/>
      <c r="CP58" s="1875">
        <v>10032</v>
      </c>
      <c r="CQ58" s="1888">
        <v>15380050</v>
      </c>
      <c r="CR58" s="1888">
        <v>0</v>
      </c>
      <c r="CS58" s="1890">
        <v>15380050</v>
      </c>
      <c r="CT58" s="1891">
        <v>1533.1</v>
      </c>
      <c r="CU58" s="1892"/>
      <c r="CV58" s="1893">
        <v>1503.42</v>
      </c>
      <c r="CW58" s="1894">
        <v>247.18999999999983</v>
      </c>
      <c r="CX58" s="1882">
        <v>1</v>
      </c>
      <c r="CY58" s="1883"/>
      <c r="CZ58" s="1884">
        <v>0.78700000000000003</v>
      </c>
      <c r="DA58" s="1895">
        <v>1</v>
      </c>
      <c r="DB58" s="1886"/>
      <c r="DC58" s="1882">
        <v>1</v>
      </c>
      <c r="DX58" s="1948" t="s">
        <v>398</v>
      </c>
      <c r="DY58" s="1931" t="s">
        <v>1102</v>
      </c>
      <c r="DZ58" s="1930" t="s">
        <v>8</v>
      </c>
      <c r="EA58" s="1932" t="s">
        <v>1103</v>
      </c>
      <c r="EB58" s="1924">
        <v>697</v>
      </c>
      <c r="EC58" s="1933"/>
      <c r="ED58" s="1934">
        <v>697</v>
      </c>
      <c r="EE58" s="1934">
        <v>15494</v>
      </c>
      <c r="EF58" s="1933"/>
      <c r="EG58" s="1935">
        <v>4.4985155544081577E-2</v>
      </c>
      <c r="EH58" s="1933"/>
      <c r="EI58" s="1927">
        <v>0</v>
      </c>
      <c r="EJ58" s="1934"/>
      <c r="EK58" s="1934">
        <v>230128</v>
      </c>
      <c r="EL58" s="1934"/>
      <c r="EM58" s="1937"/>
      <c r="EN58" s="1937"/>
      <c r="EO58" s="1938"/>
      <c r="ES58" s="1616" t="s">
        <v>462</v>
      </c>
      <c r="ET58" s="1617" t="s">
        <v>463</v>
      </c>
      <c r="EU58" s="1618">
        <v>0</v>
      </c>
    </row>
    <row r="59" spans="1:151" ht="15">
      <c r="A59" s="1220" t="s">
        <v>482</v>
      </c>
      <c r="B59" s="1221" t="s">
        <v>483</v>
      </c>
      <c r="C59" s="1117">
        <v>8749</v>
      </c>
      <c r="D59" s="1118">
        <v>8949</v>
      </c>
      <c r="E59" s="1222"/>
      <c r="F59" s="1222">
        <v>8949</v>
      </c>
      <c r="G59" s="1222"/>
      <c r="H59" s="1223">
        <v>8949</v>
      </c>
      <c r="K59" s="907" t="s">
        <v>482</v>
      </c>
      <c r="L59" s="908" t="s">
        <v>483</v>
      </c>
      <c r="M59" s="886">
        <v>2873606790</v>
      </c>
      <c r="N59" s="887">
        <v>198069552</v>
      </c>
      <c r="O59" s="888">
        <v>2675537238</v>
      </c>
      <c r="P59" s="889">
        <v>2009</v>
      </c>
      <c r="Q59" s="882">
        <v>1.0305</v>
      </c>
      <c r="R59" s="891">
        <v>2596348606</v>
      </c>
      <c r="S59" s="892">
        <v>198069552</v>
      </c>
      <c r="T59" s="893">
        <v>103047552</v>
      </c>
      <c r="U59" s="893">
        <v>1162666821</v>
      </c>
      <c r="V59" s="891">
        <v>4060132531</v>
      </c>
      <c r="X59" s="1561" t="s">
        <v>482</v>
      </c>
      <c r="Y59" s="1562" t="s">
        <v>483</v>
      </c>
      <c r="Z59" s="1807">
        <v>4060132531</v>
      </c>
      <c r="AA59" s="1247">
        <v>27162286.632390004</v>
      </c>
      <c r="AB59" s="1802">
        <v>8551804</v>
      </c>
      <c r="AC59" s="1802">
        <v>339401</v>
      </c>
      <c r="AD59" s="1808">
        <v>36053491.632390007</v>
      </c>
      <c r="AE59" s="1809">
        <v>8949</v>
      </c>
      <c r="AF59" s="1810">
        <v>4029</v>
      </c>
      <c r="AG59" s="1811">
        <v>0.72170000000000001</v>
      </c>
      <c r="AI59" s="1561" t="s">
        <v>482</v>
      </c>
      <c r="AJ59" s="933" t="s">
        <v>483</v>
      </c>
      <c r="AK59" s="1132">
        <v>36053491.632390007</v>
      </c>
      <c r="AL59" s="1133">
        <v>8949</v>
      </c>
      <c r="AM59" s="1242">
        <v>4029</v>
      </c>
      <c r="AN59" s="1236">
        <v>0.72170000000000001</v>
      </c>
      <c r="AO59" s="1234">
        <v>0.48010000000000003</v>
      </c>
      <c r="AP59" s="1235">
        <v>0.93469999999999998</v>
      </c>
      <c r="AQ59" s="1236">
        <v>0.80410000000000004</v>
      </c>
      <c r="AR59" s="1237">
        <v>0.80410000000000004</v>
      </c>
      <c r="AS59" s="1272">
        <v>1407.67</v>
      </c>
      <c r="AT59" s="1261">
        <v>342.93999999999983</v>
      </c>
      <c r="AU59" s="1240">
        <v>3068970</v>
      </c>
      <c r="AV59" s="1241">
        <v>1</v>
      </c>
      <c r="AW59" s="1242">
        <v>3068970</v>
      </c>
      <c r="BB59" s="1561" t="s">
        <v>482</v>
      </c>
      <c r="BC59" s="1562" t="s">
        <v>732</v>
      </c>
      <c r="BD59" s="1149">
        <v>4060132531</v>
      </c>
      <c r="BE59" s="1150">
        <v>399.85199999999998</v>
      </c>
      <c r="BF59" s="1245">
        <v>10154088</v>
      </c>
      <c r="BG59" s="1246">
        <v>0.48010000000000003</v>
      </c>
      <c r="BH59" s="1153"/>
      <c r="BI59" s="1154">
        <v>8949</v>
      </c>
      <c r="BJ59" s="1247">
        <v>22.38</v>
      </c>
      <c r="BK59" s="1154">
        <v>58697</v>
      </c>
      <c r="BL59" s="1248">
        <v>147</v>
      </c>
      <c r="BN59" s="933" t="s">
        <v>482</v>
      </c>
      <c r="BO59" s="1579" t="s">
        <v>483</v>
      </c>
      <c r="BP59" s="1848">
        <v>1.0378000000000001</v>
      </c>
      <c r="BQ59" s="1848">
        <v>1.0095238095238095</v>
      </c>
      <c r="BR59" s="1848">
        <v>1.0420069911239653</v>
      </c>
      <c r="BS59" s="1849"/>
      <c r="BT59" s="1850">
        <v>2009</v>
      </c>
      <c r="BU59" s="1162">
        <v>1.0305</v>
      </c>
      <c r="BV59" s="1163"/>
      <c r="BW59" s="1851">
        <v>0.83499999999999996</v>
      </c>
      <c r="BX59" s="1852">
        <v>0.86</v>
      </c>
      <c r="BY59" s="1166">
        <v>1.2855000000000001</v>
      </c>
      <c r="BZ59" s="1585"/>
      <c r="CA59" s="1561" t="s">
        <v>482</v>
      </c>
      <c r="CB59" s="933" t="s">
        <v>732</v>
      </c>
      <c r="CC59" s="1154">
        <v>35975</v>
      </c>
      <c r="CD59" s="1154">
        <v>35679</v>
      </c>
      <c r="CE59" s="1154">
        <v>36550</v>
      </c>
      <c r="CF59" s="1252">
        <v>36068</v>
      </c>
      <c r="CG59" s="1253">
        <v>0.93469999999999998</v>
      </c>
      <c r="CH59" s="1171"/>
      <c r="CI59" s="1254">
        <v>-482</v>
      </c>
      <c r="CJ59" s="1253">
        <v>-1.32E-2</v>
      </c>
      <c r="CL59" s="1575" t="s">
        <v>482</v>
      </c>
      <c r="CM59" s="933" t="s">
        <v>732</v>
      </c>
      <c r="CN59" s="1873">
        <v>0.80410000000000004</v>
      </c>
      <c r="CO59" s="1874"/>
      <c r="CP59" s="1875">
        <v>8949</v>
      </c>
      <c r="CQ59" s="1888">
        <v>9900000</v>
      </c>
      <c r="CR59" s="1888">
        <v>0</v>
      </c>
      <c r="CS59" s="1890">
        <v>9900000</v>
      </c>
      <c r="CT59" s="1891">
        <v>1106.27</v>
      </c>
      <c r="CU59" s="1892"/>
      <c r="CV59" s="1893">
        <v>1407.67</v>
      </c>
      <c r="CW59" s="1894">
        <v>342.93999999999983</v>
      </c>
      <c r="CX59" s="1882">
        <v>0.78600000000000003</v>
      </c>
      <c r="CY59" s="1883"/>
      <c r="CZ59" s="1884">
        <v>0.86</v>
      </c>
      <c r="DA59" s="1895">
        <v>1</v>
      </c>
      <c r="DB59" s="1886"/>
      <c r="DC59" s="1882">
        <v>1</v>
      </c>
      <c r="DX59" s="1921" t="s">
        <v>400</v>
      </c>
      <c r="DY59" s="1922" t="s">
        <v>400</v>
      </c>
      <c r="DZ59" s="1921" t="s">
        <v>901</v>
      </c>
      <c r="EA59" s="1923" t="s">
        <v>666</v>
      </c>
      <c r="EB59" s="1924">
        <v>5804</v>
      </c>
      <c r="EC59" s="1605"/>
      <c r="ED59" s="1925">
        <v>5804</v>
      </c>
      <c r="EE59" s="1925"/>
      <c r="EF59" s="1605"/>
      <c r="EG59" s="1926">
        <v>0.63941831001432192</v>
      </c>
      <c r="EH59" s="1605"/>
      <c r="EI59" s="1927">
        <v>5521902</v>
      </c>
      <c r="EJ59" s="1925"/>
      <c r="EK59" s="1955">
        <v>3530806</v>
      </c>
      <c r="EL59" s="1925">
        <v>5521902</v>
      </c>
      <c r="EM59" s="1928">
        <v>0</v>
      </c>
      <c r="EN59" s="1928">
        <v>1</v>
      </c>
      <c r="EO59" s="1929"/>
      <c r="ES59" s="1616" t="s">
        <v>464</v>
      </c>
      <c r="ET59" s="1617" t="s">
        <v>465</v>
      </c>
      <c r="EU59" s="1618">
        <v>0</v>
      </c>
    </row>
    <row r="60" spans="1:151" ht="15">
      <c r="A60" s="1220" t="s">
        <v>484</v>
      </c>
      <c r="B60" s="1221" t="s">
        <v>485</v>
      </c>
      <c r="C60" s="1117">
        <v>11398</v>
      </c>
      <c r="D60" s="1118">
        <v>13548</v>
      </c>
      <c r="E60" s="1222"/>
      <c r="F60" s="1222">
        <v>13548</v>
      </c>
      <c r="G60" s="1222"/>
      <c r="H60" s="1223">
        <v>13548</v>
      </c>
      <c r="K60" s="907" t="s">
        <v>484</v>
      </c>
      <c r="L60" s="908" t="s">
        <v>485</v>
      </c>
      <c r="M60" s="886">
        <v>6810742967</v>
      </c>
      <c r="N60" s="887">
        <v>150356493</v>
      </c>
      <c r="O60" s="888">
        <v>6660386474</v>
      </c>
      <c r="P60" s="889">
        <v>2015</v>
      </c>
      <c r="Q60" s="882">
        <v>0.97399999999999987</v>
      </c>
      <c r="R60" s="891">
        <v>6838179131</v>
      </c>
      <c r="S60" s="892">
        <v>150356493</v>
      </c>
      <c r="T60" s="893">
        <v>392333841</v>
      </c>
      <c r="U60" s="893">
        <v>1320418166</v>
      </c>
      <c r="V60" s="891">
        <v>8701287631</v>
      </c>
      <c r="X60" s="1561" t="s">
        <v>484</v>
      </c>
      <c r="Y60" s="1562" t="s">
        <v>485</v>
      </c>
      <c r="Z60" s="1807">
        <v>8701287631</v>
      </c>
      <c r="AA60" s="1247">
        <v>58211614.251390003</v>
      </c>
      <c r="AB60" s="1802">
        <v>13793116</v>
      </c>
      <c r="AC60" s="1802">
        <v>297937</v>
      </c>
      <c r="AD60" s="1808">
        <v>72302667.25139001</v>
      </c>
      <c r="AE60" s="1809">
        <v>13548</v>
      </c>
      <c r="AF60" s="1810">
        <v>5337</v>
      </c>
      <c r="AG60" s="1811">
        <v>0.95589999999999997</v>
      </c>
      <c r="AI60" s="1561" t="s">
        <v>484</v>
      </c>
      <c r="AJ60" s="933" t="s">
        <v>485</v>
      </c>
      <c r="AK60" s="1132">
        <v>72302667.25139001</v>
      </c>
      <c r="AL60" s="1133">
        <v>13548</v>
      </c>
      <c r="AM60" s="1242">
        <v>5337</v>
      </c>
      <c r="AN60" s="1236">
        <v>0.95589999999999997</v>
      </c>
      <c r="AO60" s="1234">
        <v>1.3769</v>
      </c>
      <c r="AP60" s="1235">
        <v>0.9284</v>
      </c>
      <c r="AQ60" s="1236">
        <v>0.98429999999999995</v>
      </c>
      <c r="AR60" s="1237">
        <v>0.98429999999999995</v>
      </c>
      <c r="AS60" s="1272">
        <v>1723.13</v>
      </c>
      <c r="AT60" s="1261">
        <v>27.479999999999791</v>
      </c>
      <c r="AU60" s="1240">
        <v>372299</v>
      </c>
      <c r="AV60" s="1241">
        <v>0.69199999999999995</v>
      </c>
      <c r="AW60" s="1242">
        <v>257631</v>
      </c>
      <c r="BB60" s="1561" t="s">
        <v>484</v>
      </c>
      <c r="BC60" s="1562" t="s">
        <v>733</v>
      </c>
      <c r="BD60" s="1149">
        <v>8701287631</v>
      </c>
      <c r="BE60" s="1150">
        <v>298.791</v>
      </c>
      <c r="BF60" s="1245">
        <v>29121652</v>
      </c>
      <c r="BG60" s="1246">
        <v>1.3769</v>
      </c>
      <c r="BH60" s="1153"/>
      <c r="BI60" s="1154">
        <v>13548</v>
      </c>
      <c r="BJ60" s="1247">
        <v>45.34</v>
      </c>
      <c r="BK60" s="1154">
        <v>80323</v>
      </c>
      <c r="BL60" s="1248">
        <v>269</v>
      </c>
      <c r="BN60" s="933" t="s">
        <v>484</v>
      </c>
      <c r="BO60" s="1579" t="s">
        <v>485</v>
      </c>
      <c r="BP60" s="1848">
        <v>1.0723</v>
      </c>
      <c r="BQ60" s="1848">
        <v>1.0010863511399726</v>
      </c>
      <c r="BR60" s="1853">
        <v>0.97399999999999987</v>
      </c>
      <c r="BS60" s="1849"/>
      <c r="BT60" s="1850">
        <v>2015</v>
      </c>
      <c r="BU60" s="1162">
        <v>0.97399999999999987</v>
      </c>
      <c r="BV60" s="1163"/>
      <c r="BW60" s="1851">
        <v>0.61099999999999999</v>
      </c>
      <c r="BX60" s="1852">
        <v>0.59499999999999997</v>
      </c>
      <c r="BY60" s="1166">
        <v>0.88939999999999997</v>
      </c>
      <c r="BZ60" s="1585"/>
      <c r="CA60" s="1561" t="s">
        <v>484</v>
      </c>
      <c r="CB60" s="933" t="s">
        <v>733</v>
      </c>
      <c r="CC60" s="1154">
        <v>34511</v>
      </c>
      <c r="CD60" s="1154">
        <v>35432</v>
      </c>
      <c r="CE60" s="1154">
        <v>37522</v>
      </c>
      <c r="CF60" s="1252">
        <v>35821.666666666664</v>
      </c>
      <c r="CG60" s="1253">
        <v>0.9284</v>
      </c>
      <c r="CH60" s="1171"/>
      <c r="CI60" s="1254">
        <v>-1700.3333333333358</v>
      </c>
      <c r="CJ60" s="1253">
        <v>-4.53E-2</v>
      </c>
      <c r="CL60" s="1575" t="s">
        <v>484</v>
      </c>
      <c r="CM60" s="933" t="s">
        <v>733</v>
      </c>
      <c r="CN60" s="1873">
        <v>0.98429999999999995</v>
      </c>
      <c r="CO60" s="1874"/>
      <c r="CP60" s="1875">
        <v>13548</v>
      </c>
      <c r="CQ60" s="1888">
        <v>16156982</v>
      </c>
      <c r="CR60" s="1888">
        <v>0</v>
      </c>
      <c r="CS60" s="1890">
        <v>16156982</v>
      </c>
      <c r="CT60" s="1891">
        <v>1192.57</v>
      </c>
      <c r="CU60" s="1892"/>
      <c r="CV60" s="1893">
        <v>1723.13</v>
      </c>
      <c r="CW60" s="1894">
        <v>27.479999999999791</v>
      </c>
      <c r="CX60" s="1882">
        <v>0.69199999999999995</v>
      </c>
      <c r="CY60" s="1883"/>
      <c r="CZ60" s="1884">
        <v>0.59499999999999997</v>
      </c>
      <c r="DA60" s="1895" t="s">
        <v>4</v>
      </c>
      <c r="DB60" s="1886"/>
      <c r="DC60" s="1882">
        <v>0.69199999999999995</v>
      </c>
      <c r="DX60" s="1956" t="s">
        <v>400</v>
      </c>
      <c r="DY60" s="1922" t="s">
        <v>1104</v>
      </c>
      <c r="DZ60" s="1921" t="s">
        <v>8</v>
      </c>
      <c r="EA60" s="1923" t="s">
        <v>1105</v>
      </c>
      <c r="EB60" s="1924">
        <v>119</v>
      </c>
      <c r="EC60" s="1605"/>
      <c r="ED60" s="1925">
        <v>119</v>
      </c>
      <c r="EE60" s="1925"/>
      <c r="EF60" s="1605"/>
      <c r="EG60" s="1926">
        <v>1.3110058389335684E-2</v>
      </c>
      <c r="EH60" s="1605"/>
      <c r="EI60" s="1927">
        <v>0</v>
      </c>
      <c r="EJ60" s="1925"/>
      <c r="EK60" s="1925">
        <v>72392</v>
      </c>
      <c r="EL60" s="1925"/>
      <c r="EM60" s="1928"/>
      <c r="EN60" s="1928"/>
      <c r="EO60" s="1929"/>
      <c r="ES60" s="1616" t="s">
        <v>466</v>
      </c>
      <c r="ET60" s="1617" t="s">
        <v>467</v>
      </c>
      <c r="EU60" s="1618">
        <v>1382838</v>
      </c>
    </row>
    <row r="61" spans="1:151" ht="15">
      <c r="A61" s="1220" t="s">
        <v>486</v>
      </c>
      <c r="B61" s="1221" t="s">
        <v>487</v>
      </c>
      <c r="C61" s="1117">
        <v>4398</v>
      </c>
      <c r="D61" s="1118">
        <v>4398</v>
      </c>
      <c r="E61" s="1222"/>
      <c r="F61" s="1222">
        <v>4398</v>
      </c>
      <c r="G61" s="1222"/>
      <c r="H61" s="1223">
        <v>4398</v>
      </c>
      <c r="K61" s="907" t="s">
        <v>486</v>
      </c>
      <c r="L61" s="908" t="s">
        <v>487</v>
      </c>
      <c r="M61" s="886">
        <v>7433084576</v>
      </c>
      <c r="N61" s="887">
        <v>113835059</v>
      </c>
      <c r="O61" s="888">
        <v>7319249517</v>
      </c>
      <c r="P61" s="889">
        <v>2015</v>
      </c>
      <c r="Q61" s="882">
        <v>0.99927606557377047</v>
      </c>
      <c r="R61" s="891">
        <v>7324552012</v>
      </c>
      <c r="S61" s="892">
        <v>113835059</v>
      </c>
      <c r="T61" s="893">
        <v>147332052</v>
      </c>
      <c r="U61" s="893">
        <v>421266702</v>
      </c>
      <c r="V61" s="891">
        <v>8006985825</v>
      </c>
      <c r="X61" s="1561" t="s">
        <v>486</v>
      </c>
      <c r="Y61" s="1562" t="s">
        <v>487</v>
      </c>
      <c r="Z61" s="1807">
        <v>8006985825</v>
      </c>
      <c r="AA61" s="1247">
        <v>53566735.169250004</v>
      </c>
      <c r="AB61" s="1802">
        <v>8193934</v>
      </c>
      <c r="AC61" s="1802">
        <v>191087</v>
      </c>
      <c r="AD61" s="1808">
        <v>61951756.169250004</v>
      </c>
      <c r="AE61" s="1809">
        <v>4398</v>
      </c>
      <c r="AF61" s="1810">
        <v>14086</v>
      </c>
      <c r="AG61" s="1811">
        <v>2.5230000000000001</v>
      </c>
      <c r="AI61" s="1561" t="s">
        <v>486</v>
      </c>
      <c r="AJ61" s="933" t="s">
        <v>487</v>
      </c>
      <c r="AK61" s="1132">
        <v>61951756.169250004</v>
      </c>
      <c r="AL61" s="1133">
        <v>4398</v>
      </c>
      <c r="AM61" s="1242">
        <v>14086</v>
      </c>
      <c r="AN61" s="1236">
        <v>2.5230000000000001</v>
      </c>
      <c r="AO61" s="1234">
        <v>0.73299999999999998</v>
      </c>
      <c r="AP61" s="1235">
        <v>0.85540000000000005</v>
      </c>
      <c r="AQ61" s="1236">
        <v>1.5102</v>
      </c>
      <c r="AR61" s="1237" t="s">
        <v>4</v>
      </c>
      <c r="AS61" s="1272" t="s">
        <v>4</v>
      </c>
      <c r="AT61" s="1261" t="s">
        <v>4</v>
      </c>
      <c r="AU61" s="1240">
        <v>0</v>
      </c>
      <c r="AV61" s="1241" t="s">
        <v>4</v>
      </c>
      <c r="AW61" s="1242">
        <v>0</v>
      </c>
      <c r="BB61" s="1561" t="s">
        <v>486</v>
      </c>
      <c r="BC61" s="1562" t="s">
        <v>734</v>
      </c>
      <c r="BD61" s="1149">
        <v>8006985825</v>
      </c>
      <c r="BE61" s="1150">
        <v>516.471</v>
      </c>
      <c r="BF61" s="1245">
        <v>15503263</v>
      </c>
      <c r="BG61" s="1246">
        <v>0.73299999999999998</v>
      </c>
      <c r="BH61" s="1153"/>
      <c r="BI61" s="1154">
        <v>4398</v>
      </c>
      <c r="BJ61" s="1247">
        <v>8.52</v>
      </c>
      <c r="BK61" s="1154">
        <v>34453</v>
      </c>
      <c r="BL61" s="1248">
        <v>67</v>
      </c>
      <c r="BN61" s="933" t="s">
        <v>486</v>
      </c>
      <c r="BO61" s="1579" t="s">
        <v>487</v>
      </c>
      <c r="BP61" s="1848">
        <v>1.3000999999999998</v>
      </c>
      <c r="BQ61" s="1848">
        <v>1.2618260869565217</v>
      </c>
      <c r="BR61" s="1853">
        <v>0.99927606557377047</v>
      </c>
      <c r="BS61" s="1849"/>
      <c r="BT61" s="1850">
        <v>2015</v>
      </c>
      <c r="BU61" s="1162">
        <v>0.99927606557377047</v>
      </c>
      <c r="BV61" s="1163"/>
      <c r="BW61" s="1851">
        <v>0.34899999999999998</v>
      </c>
      <c r="BX61" s="1852">
        <v>0.34899999999999998</v>
      </c>
      <c r="BY61" s="1166">
        <v>0.52170000000000005</v>
      </c>
      <c r="BZ61" s="1585"/>
      <c r="CA61" s="1561" t="s">
        <v>486</v>
      </c>
      <c r="CB61" s="933" t="s">
        <v>734</v>
      </c>
      <c r="CC61" s="1154">
        <v>32216</v>
      </c>
      <c r="CD61" s="1154">
        <v>32708</v>
      </c>
      <c r="CE61" s="1154">
        <v>34092</v>
      </c>
      <c r="CF61" s="1252">
        <v>33005.333333333336</v>
      </c>
      <c r="CG61" s="1253">
        <v>0.85540000000000005</v>
      </c>
      <c r="CH61" s="1171"/>
      <c r="CI61" s="1254">
        <v>-1086.6666666666642</v>
      </c>
      <c r="CJ61" s="1253">
        <v>-3.1899999999999998E-2</v>
      </c>
      <c r="CL61" s="1575" t="s">
        <v>486</v>
      </c>
      <c r="CM61" s="933" t="s">
        <v>734</v>
      </c>
      <c r="CN61" s="1873" t="s">
        <v>4</v>
      </c>
      <c r="CO61" s="1874"/>
      <c r="CP61" s="1875">
        <v>4398</v>
      </c>
      <c r="CQ61" s="1888">
        <v>7590192</v>
      </c>
      <c r="CR61" s="1888">
        <v>430621</v>
      </c>
      <c r="CS61" s="1890">
        <v>8020813</v>
      </c>
      <c r="CT61" s="1891">
        <v>1823.74</v>
      </c>
      <c r="CU61" s="1892"/>
      <c r="CV61" s="1893" t="s">
        <v>4</v>
      </c>
      <c r="CW61" s="1894" t="s">
        <v>4</v>
      </c>
      <c r="CX61" s="1882" t="s">
        <v>4</v>
      </c>
      <c r="CY61" s="1883"/>
      <c r="CZ61" s="1884">
        <v>0.34899999999999998</v>
      </c>
      <c r="DA61" s="1895" t="s">
        <v>4</v>
      </c>
      <c r="DB61" s="1886"/>
      <c r="DC61" s="1882" t="s">
        <v>4</v>
      </c>
      <c r="DX61" s="1921" t="s">
        <v>400</v>
      </c>
      <c r="DY61" s="1922" t="s">
        <v>46</v>
      </c>
      <c r="DZ61" s="1921" t="s">
        <v>901</v>
      </c>
      <c r="EA61" s="1923" t="s">
        <v>47</v>
      </c>
      <c r="EB61" s="1924">
        <v>2229</v>
      </c>
      <c r="EC61" s="1605"/>
      <c r="ED61" s="1925">
        <v>2229</v>
      </c>
      <c r="EE61" s="1925"/>
      <c r="EF61" s="1605"/>
      <c r="EG61" s="1926">
        <v>0.24556571554478351</v>
      </c>
      <c r="EH61" s="1605"/>
      <c r="EI61" s="1927">
        <v>0</v>
      </c>
      <c r="EJ61" s="1925"/>
      <c r="EK61" s="1925">
        <v>1355990</v>
      </c>
      <c r="EL61" s="974"/>
      <c r="EM61" s="1928"/>
      <c r="EN61" s="1928"/>
      <c r="EO61" s="1929"/>
      <c r="ES61" s="1616" t="s">
        <v>468</v>
      </c>
      <c r="ET61" s="1617" t="s">
        <v>469</v>
      </c>
      <c r="EU61" s="1618">
        <v>5184933</v>
      </c>
    </row>
    <row r="62" spans="1:151" ht="15">
      <c r="A62" s="1220" t="s">
        <v>488</v>
      </c>
      <c r="B62" s="1221" t="s">
        <v>489</v>
      </c>
      <c r="C62" s="1117">
        <v>2338</v>
      </c>
      <c r="D62" s="1118">
        <v>2338</v>
      </c>
      <c r="E62" s="1222"/>
      <c r="F62" s="1222">
        <v>2338</v>
      </c>
      <c r="G62" s="1222"/>
      <c r="H62" s="1223">
        <v>2338</v>
      </c>
      <c r="K62" s="907" t="s">
        <v>488</v>
      </c>
      <c r="L62" s="908" t="s">
        <v>489</v>
      </c>
      <c r="M62" s="886">
        <v>1825261416</v>
      </c>
      <c r="N62" s="887">
        <v>142274865</v>
      </c>
      <c r="O62" s="888">
        <v>1682986551</v>
      </c>
      <c r="P62" s="889">
        <v>2012</v>
      </c>
      <c r="Q62" s="882">
        <v>0.89300000000000002</v>
      </c>
      <c r="R62" s="891">
        <v>1884643394</v>
      </c>
      <c r="S62" s="892">
        <v>142274865</v>
      </c>
      <c r="T62" s="893">
        <v>75937865</v>
      </c>
      <c r="U62" s="893">
        <v>221746115</v>
      </c>
      <c r="V62" s="891">
        <v>2324602239</v>
      </c>
      <c r="X62" s="1561" t="s">
        <v>488</v>
      </c>
      <c r="Y62" s="1562" t="s">
        <v>489</v>
      </c>
      <c r="Z62" s="1807">
        <v>2324602239</v>
      </c>
      <c r="AA62" s="1247">
        <v>15551588.978910001</v>
      </c>
      <c r="AB62" s="1802">
        <v>2402836</v>
      </c>
      <c r="AC62" s="1802">
        <v>186780</v>
      </c>
      <c r="AD62" s="1808">
        <v>18141204.978909999</v>
      </c>
      <c r="AE62" s="1809">
        <v>2338</v>
      </c>
      <c r="AF62" s="1810">
        <v>7759</v>
      </c>
      <c r="AG62" s="1811">
        <v>1.3897999999999999</v>
      </c>
      <c r="AI62" s="1561" t="s">
        <v>488</v>
      </c>
      <c r="AJ62" s="933" t="s">
        <v>489</v>
      </c>
      <c r="AK62" s="1132">
        <v>18141204.978909999</v>
      </c>
      <c r="AL62" s="1133">
        <v>2338</v>
      </c>
      <c r="AM62" s="1242">
        <v>7759</v>
      </c>
      <c r="AN62" s="1236">
        <v>1.3897999999999999</v>
      </c>
      <c r="AO62" s="1234">
        <v>0.24460000000000001</v>
      </c>
      <c r="AP62" s="1235">
        <v>0.72289999999999999</v>
      </c>
      <c r="AQ62" s="1236">
        <v>0.94189999999999996</v>
      </c>
      <c r="AR62" s="1237">
        <v>0.94189999999999996</v>
      </c>
      <c r="AS62" s="1272">
        <v>1648.9</v>
      </c>
      <c r="AT62" s="1261">
        <v>101.70999999999981</v>
      </c>
      <c r="AU62" s="1240">
        <v>237798</v>
      </c>
      <c r="AV62" s="1241">
        <v>0.627</v>
      </c>
      <c r="AW62" s="1242">
        <v>149099</v>
      </c>
      <c r="BB62" s="1561" t="s">
        <v>488</v>
      </c>
      <c r="BC62" s="1562" t="s">
        <v>735</v>
      </c>
      <c r="BD62" s="1149">
        <v>2324602239</v>
      </c>
      <c r="BE62" s="1150">
        <v>449.42</v>
      </c>
      <c r="BF62" s="1245">
        <v>5172449</v>
      </c>
      <c r="BG62" s="1246">
        <v>0.24460000000000001</v>
      </c>
      <c r="BH62" s="1153"/>
      <c r="BI62" s="1154">
        <v>2338</v>
      </c>
      <c r="BJ62" s="1247">
        <v>5.2</v>
      </c>
      <c r="BK62" s="1154">
        <v>21579</v>
      </c>
      <c r="BL62" s="1248">
        <v>48</v>
      </c>
      <c r="BN62" s="933" t="s">
        <v>488</v>
      </c>
      <c r="BO62" s="1579" t="s">
        <v>489</v>
      </c>
      <c r="BP62" s="1848">
        <v>0.9133</v>
      </c>
      <c r="BQ62" s="1848">
        <v>0.87265873995316756</v>
      </c>
      <c r="BR62" s="1848">
        <v>0.89970398671096352</v>
      </c>
      <c r="BS62" s="1849"/>
      <c r="BT62" s="1850">
        <v>2012</v>
      </c>
      <c r="BU62" s="1162">
        <v>0.89300000000000002</v>
      </c>
      <c r="BV62" s="1163"/>
      <c r="BW62" s="1851">
        <v>0.52</v>
      </c>
      <c r="BX62" s="1852">
        <v>0.46400000000000002</v>
      </c>
      <c r="BY62" s="1166">
        <v>0.69359999999999999</v>
      </c>
      <c r="BZ62" s="1585"/>
      <c r="CA62" s="1561" t="s">
        <v>488</v>
      </c>
      <c r="CB62" s="933" t="s">
        <v>735</v>
      </c>
      <c r="CC62" s="1154">
        <v>27436</v>
      </c>
      <c r="CD62" s="1154">
        <v>27549</v>
      </c>
      <c r="CE62" s="1154">
        <v>28694</v>
      </c>
      <c r="CF62" s="1252">
        <v>27893</v>
      </c>
      <c r="CG62" s="1253">
        <v>0.72289999999999999</v>
      </c>
      <c r="CH62" s="1171"/>
      <c r="CI62" s="1254">
        <v>-801</v>
      </c>
      <c r="CJ62" s="1253">
        <v>-2.7900000000000001E-2</v>
      </c>
      <c r="CL62" s="1575" t="s">
        <v>488</v>
      </c>
      <c r="CM62" s="933" t="s">
        <v>735</v>
      </c>
      <c r="CN62" s="1873">
        <v>0.94189999999999996</v>
      </c>
      <c r="CO62" s="1874"/>
      <c r="CP62" s="1875">
        <v>2338</v>
      </c>
      <c r="CQ62" s="1888">
        <v>2418634</v>
      </c>
      <c r="CR62" s="1888">
        <v>0</v>
      </c>
      <c r="CS62" s="1890">
        <v>2418634</v>
      </c>
      <c r="CT62" s="1891">
        <v>1034.49</v>
      </c>
      <c r="CU62" s="1892"/>
      <c r="CV62" s="1893">
        <v>1648.9</v>
      </c>
      <c r="CW62" s="1894">
        <v>101.70999999999981</v>
      </c>
      <c r="CX62" s="1882">
        <v>0.627</v>
      </c>
      <c r="CY62" s="1883"/>
      <c r="CZ62" s="1884">
        <v>0.46400000000000002</v>
      </c>
      <c r="DA62" s="1895" t="s">
        <v>4</v>
      </c>
      <c r="DB62" s="1886"/>
      <c r="DC62" s="1882">
        <v>0.627</v>
      </c>
      <c r="DX62" s="1948" t="s">
        <v>400</v>
      </c>
      <c r="DY62" s="1931" t="s">
        <v>294</v>
      </c>
      <c r="DZ62" s="1930" t="s">
        <v>8</v>
      </c>
      <c r="EA62" s="1932" t="s">
        <v>295</v>
      </c>
      <c r="EB62" s="1924">
        <v>925</v>
      </c>
      <c r="EC62" s="1933"/>
      <c r="ED62" s="1934">
        <v>925</v>
      </c>
      <c r="EE62" s="1934">
        <v>9077</v>
      </c>
      <c r="EF62" s="1933"/>
      <c r="EG62" s="1935">
        <v>0.10190591605155888</v>
      </c>
      <c r="EH62" s="1933"/>
      <c r="EI62" s="1927">
        <v>0</v>
      </c>
      <c r="EJ62" s="1934"/>
      <c r="EK62" s="1934">
        <v>562714</v>
      </c>
      <c r="EL62" s="1936"/>
      <c r="EM62" s="1937"/>
      <c r="EN62" s="1937"/>
      <c r="EO62" s="1938"/>
      <c r="ES62" s="1616" t="s">
        <v>470</v>
      </c>
      <c r="ET62" s="1617" t="s">
        <v>471</v>
      </c>
      <c r="EU62" s="1618">
        <v>0</v>
      </c>
    </row>
    <row r="63" spans="1:151" ht="15">
      <c r="A63" s="1220" t="s">
        <v>490</v>
      </c>
      <c r="B63" s="1221" t="s">
        <v>491</v>
      </c>
      <c r="C63" s="1117">
        <v>3234</v>
      </c>
      <c r="D63" s="1118">
        <v>3644</v>
      </c>
      <c r="E63" s="1222"/>
      <c r="F63" s="1222">
        <v>3644</v>
      </c>
      <c r="G63" s="1222"/>
      <c r="H63" s="1223">
        <v>3644</v>
      </c>
      <c r="K63" s="907" t="s">
        <v>490</v>
      </c>
      <c r="L63" s="908" t="s">
        <v>491</v>
      </c>
      <c r="M63" s="886">
        <v>1180998949</v>
      </c>
      <c r="N63" s="887">
        <v>120222218</v>
      </c>
      <c r="O63" s="888">
        <v>1060776731</v>
      </c>
      <c r="P63" s="889">
        <v>2009</v>
      </c>
      <c r="Q63" s="882">
        <v>1.0781000000000001</v>
      </c>
      <c r="R63" s="891">
        <v>983931668</v>
      </c>
      <c r="S63" s="892">
        <v>120222218</v>
      </c>
      <c r="T63" s="893">
        <v>70372021</v>
      </c>
      <c r="U63" s="893">
        <v>676910584</v>
      </c>
      <c r="V63" s="891">
        <v>1851436491</v>
      </c>
      <c r="X63" s="1561" t="s">
        <v>490</v>
      </c>
      <c r="Y63" s="1562" t="s">
        <v>491</v>
      </c>
      <c r="Z63" s="1807">
        <v>1851436491</v>
      </c>
      <c r="AA63" s="1247">
        <v>12386110.124790002</v>
      </c>
      <c r="AB63" s="1802">
        <v>4188114</v>
      </c>
      <c r="AC63" s="1802">
        <v>190958</v>
      </c>
      <c r="AD63" s="1808">
        <v>16765182.124790002</v>
      </c>
      <c r="AE63" s="1809">
        <v>3644</v>
      </c>
      <c r="AF63" s="1810">
        <v>4601</v>
      </c>
      <c r="AG63" s="1811">
        <v>0.82410000000000005</v>
      </c>
      <c r="AI63" s="1561" t="s">
        <v>490</v>
      </c>
      <c r="AJ63" s="933" t="s">
        <v>491</v>
      </c>
      <c r="AK63" s="1132">
        <v>16765182.124790002</v>
      </c>
      <c r="AL63" s="1133">
        <v>3644</v>
      </c>
      <c r="AM63" s="1242">
        <v>4601</v>
      </c>
      <c r="AN63" s="1236">
        <v>0.82410000000000005</v>
      </c>
      <c r="AO63" s="1234">
        <v>0.1898</v>
      </c>
      <c r="AP63" s="1235">
        <v>0.85370000000000001</v>
      </c>
      <c r="AQ63" s="1236">
        <v>0.77549999999999997</v>
      </c>
      <c r="AR63" s="1237">
        <v>0.77549999999999997</v>
      </c>
      <c r="AS63" s="1272">
        <v>1357.6</v>
      </c>
      <c r="AT63" s="1261">
        <v>393.01</v>
      </c>
      <c r="AU63" s="1240">
        <v>1432128</v>
      </c>
      <c r="AV63" s="1241">
        <v>1</v>
      </c>
      <c r="AW63" s="1242">
        <v>1432128</v>
      </c>
      <c r="BB63" s="1561" t="s">
        <v>490</v>
      </c>
      <c r="BC63" s="1562" t="s">
        <v>736</v>
      </c>
      <c r="BD63" s="1149">
        <v>1851436491</v>
      </c>
      <c r="BE63" s="1150">
        <v>461.17500000000001</v>
      </c>
      <c r="BF63" s="1245">
        <v>4014607</v>
      </c>
      <c r="BG63" s="1246">
        <v>0.1898</v>
      </c>
      <c r="BH63" s="1153"/>
      <c r="BI63" s="1154">
        <v>3644</v>
      </c>
      <c r="BJ63" s="1247">
        <v>7.9</v>
      </c>
      <c r="BK63" s="1154">
        <v>23693</v>
      </c>
      <c r="BL63" s="1248">
        <v>51</v>
      </c>
      <c r="BN63" s="933" t="s">
        <v>490</v>
      </c>
      <c r="BO63" s="1579" t="s">
        <v>491</v>
      </c>
      <c r="BP63" s="1848">
        <v>1.0225</v>
      </c>
      <c r="BQ63" s="1848">
        <v>1.1000000000000001</v>
      </c>
      <c r="BR63" s="1848">
        <v>1.0819594594594595</v>
      </c>
      <c r="BS63" s="1849"/>
      <c r="BT63" s="1850">
        <v>2009</v>
      </c>
      <c r="BU63" s="1162">
        <v>1.0781000000000001</v>
      </c>
      <c r="BV63" s="1163"/>
      <c r="BW63" s="1851">
        <v>0.73499999999999999</v>
      </c>
      <c r="BX63" s="1852">
        <v>0.79200000000000004</v>
      </c>
      <c r="BY63" s="1166">
        <v>1.1839</v>
      </c>
      <c r="BZ63" s="1585"/>
      <c r="CA63" s="1561" t="s">
        <v>490</v>
      </c>
      <c r="CB63" s="933" t="s">
        <v>736</v>
      </c>
      <c r="CC63" s="1154">
        <v>32823</v>
      </c>
      <c r="CD63" s="1154">
        <v>32364</v>
      </c>
      <c r="CE63" s="1154">
        <v>33638</v>
      </c>
      <c r="CF63" s="1252">
        <v>32941.666666666664</v>
      </c>
      <c r="CG63" s="1253">
        <v>0.85370000000000001</v>
      </c>
      <c r="CH63" s="1171"/>
      <c r="CI63" s="1254">
        <v>-696.33333333333576</v>
      </c>
      <c r="CJ63" s="1253">
        <v>-2.07E-2</v>
      </c>
      <c r="CL63" s="1575" t="s">
        <v>490</v>
      </c>
      <c r="CM63" s="933" t="s">
        <v>736</v>
      </c>
      <c r="CN63" s="1873">
        <v>0.77549999999999997</v>
      </c>
      <c r="CO63" s="1874"/>
      <c r="CP63" s="1875">
        <v>3644</v>
      </c>
      <c r="CQ63" s="1888">
        <v>5305028</v>
      </c>
      <c r="CR63" s="1888">
        <v>0</v>
      </c>
      <c r="CS63" s="1890">
        <v>5305028</v>
      </c>
      <c r="CT63" s="1891">
        <v>1455.83</v>
      </c>
      <c r="CU63" s="1892"/>
      <c r="CV63" s="1893">
        <v>1357.6</v>
      </c>
      <c r="CW63" s="1894">
        <v>393.01</v>
      </c>
      <c r="CX63" s="1882">
        <v>1</v>
      </c>
      <c r="CY63" s="1883"/>
      <c r="CZ63" s="1884">
        <v>0.79200000000000004</v>
      </c>
      <c r="DA63" s="1895">
        <v>1</v>
      </c>
      <c r="DB63" s="1886"/>
      <c r="DC63" s="1882">
        <v>1</v>
      </c>
      <c r="DX63" s="1939" t="s">
        <v>402</v>
      </c>
      <c r="DY63" s="1940" t="s">
        <v>402</v>
      </c>
      <c r="DZ63" s="1939" t="s">
        <v>901</v>
      </c>
      <c r="EA63" s="1941" t="s">
        <v>403</v>
      </c>
      <c r="EB63" s="1924">
        <v>14061</v>
      </c>
      <c r="EC63" s="1942"/>
      <c r="ED63" s="1943">
        <v>14061</v>
      </c>
      <c r="EE63" s="1943">
        <v>14061</v>
      </c>
      <c r="EF63" s="1942"/>
      <c r="EG63" s="1944"/>
      <c r="EH63" s="1942"/>
      <c r="EI63" s="1927">
        <v>1097937</v>
      </c>
      <c r="EJ63" s="1943"/>
      <c r="EK63" s="1943">
        <v>1097937</v>
      </c>
      <c r="EL63" s="1943">
        <v>1097937</v>
      </c>
      <c r="EM63" s="1946">
        <v>0</v>
      </c>
      <c r="EN63" s="1946"/>
      <c r="EO63" s="1947"/>
      <c r="ES63" s="1616" t="s">
        <v>472</v>
      </c>
      <c r="ET63" s="1617" t="s">
        <v>473</v>
      </c>
      <c r="EU63" s="1618">
        <v>0</v>
      </c>
    </row>
    <row r="64" spans="1:151" ht="15">
      <c r="A64" s="1220" t="s">
        <v>492</v>
      </c>
      <c r="B64" s="1221" t="s">
        <v>493</v>
      </c>
      <c r="C64" s="1117">
        <v>6189</v>
      </c>
      <c r="D64" s="1118">
        <v>6189</v>
      </c>
      <c r="E64" s="1222"/>
      <c r="F64" s="1222">
        <v>6189</v>
      </c>
      <c r="G64" s="1222"/>
      <c r="H64" s="1223">
        <v>6189</v>
      </c>
      <c r="K64" s="907" t="s">
        <v>492</v>
      </c>
      <c r="L64" s="908" t="s">
        <v>493</v>
      </c>
      <c r="M64" s="886">
        <v>2650744864</v>
      </c>
      <c r="N64" s="887">
        <v>25065090</v>
      </c>
      <c r="O64" s="888">
        <v>2625679774</v>
      </c>
      <c r="P64" s="889">
        <v>2011</v>
      </c>
      <c r="Q64" s="882">
        <v>0.97289999999999999</v>
      </c>
      <c r="R64" s="891">
        <v>2698817735</v>
      </c>
      <c r="S64" s="892">
        <v>25065090</v>
      </c>
      <c r="T64" s="893">
        <v>207726672</v>
      </c>
      <c r="U64" s="893">
        <v>711123354</v>
      </c>
      <c r="V64" s="891">
        <v>3642732851</v>
      </c>
      <c r="X64" s="1561" t="s">
        <v>492</v>
      </c>
      <c r="Y64" s="1562" t="s">
        <v>493</v>
      </c>
      <c r="Z64" s="1807">
        <v>3642732851</v>
      </c>
      <c r="AA64" s="1247">
        <v>24369882.773190003</v>
      </c>
      <c r="AB64" s="1802">
        <v>7769708</v>
      </c>
      <c r="AC64" s="1802">
        <v>187054</v>
      </c>
      <c r="AD64" s="1808">
        <v>32326644.773190003</v>
      </c>
      <c r="AE64" s="1809">
        <v>6189</v>
      </c>
      <c r="AF64" s="1810">
        <v>5223</v>
      </c>
      <c r="AG64" s="1811">
        <v>0.9355</v>
      </c>
      <c r="AI64" s="1561" t="s">
        <v>492</v>
      </c>
      <c r="AJ64" s="933" t="s">
        <v>493</v>
      </c>
      <c r="AK64" s="1132">
        <v>32326644.773190003</v>
      </c>
      <c r="AL64" s="1133">
        <v>6189</v>
      </c>
      <c r="AM64" s="1242">
        <v>5223</v>
      </c>
      <c r="AN64" s="1236">
        <v>0.9355</v>
      </c>
      <c r="AO64" s="1234">
        <v>0.39</v>
      </c>
      <c r="AP64" s="1235">
        <v>0.73329999999999995</v>
      </c>
      <c r="AQ64" s="1236">
        <v>0.77990000000000004</v>
      </c>
      <c r="AR64" s="1237">
        <v>0.77990000000000004</v>
      </c>
      <c r="AS64" s="1272">
        <v>1365.3</v>
      </c>
      <c r="AT64" s="1261">
        <v>385.30999999999995</v>
      </c>
      <c r="AU64" s="1240">
        <v>2384684</v>
      </c>
      <c r="AV64" s="1241">
        <v>0.92800000000000005</v>
      </c>
      <c r="AW64" s="1242">
        <v>2212987</v>
      </c>
      <c r="BB64" s="1561" t="s">
        <v>492</v>
      </c>
      <c r="BC64" s="1562" t="s">
        <v>737</v>
      </c>
      <c r="BD64" s="1149">
        <v>3642732851</v>
      </c>
      <c r="BE64" s="1150">
        <v>441.68</v>
      </c>
      <c r="BF64" s="1245">
        <v>8247448</v>
      </c>
      <c r="BG64" s="1246">
        <v>0.39</v>
      </c>
      <c r="BH64" s="1153"/>
      <c r="BI64" s="1154">
        <v>6189</v>
      </c>
      <c r="BJ64" s="1247">
        <v>14.01</v>
      </c>
      <c r="BK64" s="1154">
        <v>45294</v>
      </c>
      <c r="BL64" s="1248">
        <v>103</v>
      </c>
      <c r="BN64" s="933" t="s">
        <v>492</v>
      </c>
      <c r="BO64" s="1579" t="s">
        <v>493</v>
      </c>
      <c r="BP64" s="1848">
        <v>0.96</v>
      </c>
      <c r="BQ64" s="1848">
        <v>0.97535519125683057</v>
      </c>
      <c r="BR64" s="1848">
        <v>0.97560975609756095</v>
      </c>
      <c r="BS64" s="1849"/>
      <c r="BT64" s="1850">
        <v>2011</v>
      </c>
      <c r="BU64" s="1162">
        <v>0.97289999999999999</v>
      </c>
      <c r="BV64" s="1163"/>
      <c r="BW64" s="1851">
        <v>0.55000000000000004</v>
      </c>
      <c r="BX64" s="1852">
        <v>0.53500000000000003</v>
      </c>
      <c r="BY64" s="1166">
        <v>0.79969999999999997</v>
      </c>
      <c r="BZ64" s="1585"/>
      <c r="CA64" s="1561" t="s">
        <v>492</v>
      </c>
      <c r="CB64" s="933" t="s">
        <v>737</v>
      </c>
      <c r="CC64" s="1154">
        <v>27628</v>
      </c>
      <c r="CD64" s="1154">
        <v>27965</v>
      </c>
      <c r="CE64" s="1154">
        <v>29289</v>
      </c>
      <c r="CF64" s="1252">
        <v>28294</v>
      </c>
      <c r="CG64" s="1253">
        <v>0.73329999999999995</v>
      </c>
      <c r="CH64" s="1171"/>
      <c r="CI64" s="1254">
        <v>-995</v>
      </c>
      <c r="CJ64" s="1253">
        <v>-3.4000000000000002E-2</v>
      </c>
      <c r="CL64" s="1575" t="s">
        <v>492</v>
      </c>
      <c r="CM64" s="933" t="s">
        <v>737</v>
      </c>
      <c r="CN64" s="1873">
        <v>0.77990000000000004</v>
      </c>
      <c r="CO64" s="1874"/>
      <c r="CP64" s="1875">
        <v>6189</v>
      </c>
      <c r="CQ64" s="1888">
        <v>7844500</v>
      </c>
      <c r="CR64" s="1888">
        <v>0</v>
      </c>
      <c r="CS64" s="1890">
        <v>7844500</v>
      </c>
      <c r="CT64" s="1891">
        <v>1267.49</v>
      </c>
      <c r="CU64" s="1892"/>
      <c r="CV64" s="1893">
        <v>1365.3</v>
      </c>
      <c r="CW64" s="1894">
        <v>385.30999999999995</v>
      </c>
      <c r="CX64" s="1882">
        <v>0.92800000000000005</v>
      </c>
      <c r="CY64" s="1883"/>
      <c r="CZ64" s="1884">
        <v>0.53500000000000003</v>
      </c>
      <c r="DA64" s="1895" t="s">
        <v>4</v>
      </c>
      <c r="DB64" s="1886"/>
      <c r="DC64" s="1882">
        <v>0.92800000000000005</v>
      </c>
      <c r="DX64" s="1921" t="s">
        <v>404</v>
      </c>
      <c r="DY64" s="1922" t="s">
        <v>404</v>
      </c>
      <c r="DZ64" s="1921" t="s">
        <v>901</v>
      </c>
      <c r="EA64" s="1923" t="s">
        <v>667</v>
      </c>
      <c r="EB64" s="1924">
        <v>50485</v>
      </c>
      <c r="EC64" s="1605"/>
      <c r="ED64" s="1925">
        <v>50485</v>
      </c>
      <c r="EE64" s="1925"/>
      <c r="EF64" s="1605"/>
      <c r="EG64" s="1926">
        <v>0.97305475782048068</v>
      </c>
      <c r="EH64" s="1605"/>
      <c r="EI64" s="1927">
        <v>9073818</v>
      </c>
      <c r="EJ64" s="1925"/>
      <c r="EK64" s="1925">
        <v>8829321</v>
      </c>
      <c r="EL64" s="1925">
        <v>9073818</v>
      </c>
      <c r="EM64" s="1928">
        <v>0</v>
      </c>
      <c r="EN64" s="1928">
        <v>-1</v>
      </c>
      <c r="EO64" s="1929"/>
      <c r="ES64" s="1616" t="s">
        <v>97</v>
      </c>
      <c r="ET64" s="1617" t="s">
        <v>98</v>
      </c>
      <c r="EU64" s="1618">
        <v>0</v>
      </c>
    </row>
    <row r="65" spans="1:151" ht="15">
      <c r="A65" s="1220" t="s">
        <v>494</v>
      </c>
      <c r="B65" s="1221" t="s">
        <v>669</v>
      </c>
      <c r="C65" s="1117">
        <v>150200</v>
      </c>
      <c r="D65" s="1118">
        <v>166035</v>
      </c>
      <c r="E65" s="1222"/>
      <c r="F65" s="1222">
        <v>166035</v>
      </c>
      <c r="G65" s="1222"/>
      <c r="H65" s="1223">
        <v>166035</v>
      </c>
      <c r="K65" s="907" t="s">
        <v>494</v>
      </c>
      <c r="L65" s="908" t="s">
        <v>495</v>
      </c>
      <c r="M65" s="886">
        <v>97290610977</v>
      </c>
      <c r="N65" s="887">
        <v>46738994</v>
      </c>
      <c r="O65" s="888">
        <v>97243871983</v>
      </c>
      <c r="P65" s="889">
        <v>2011</v>
      </c>
      <c r="Q65" s="882">
        <v>0.92959999999999998</v>
      </c>
      <c r="R65" s="891">
        <v>104608296023</v>
      </c>
      <c r="S65" s="892">
        <v>46738994</v>
      </c>
      <c r="T65" s="893">
        <v>4194805689</v>
      </c>
      <c r="U65" s="893">
        <v>17868001021</v>
      </c>
      <c r="V65" s="891">
        <v>126717841727</v>
      </c>
      <c r="X65" s="1561" t="s">
        <v>494</v>
      </c>
      <c r="Y65" s="1562" t="s">
        <v>669</v>
      </c>
      <c r="Z65" s="1807">
        <v>126717841727</v>
      </c>
      <c r="AA65" s="1247">
        <v>847742361.15363014</v>
      </c>
      <c r="AB65" s="1802">
        <v>245791957</v>
      </c>
      <c r="AC65" s="1802">
        <v>1668807</v>
      </c>
      <c r="AD65" s="1808">
        <v>1095203125.1536303</v>
      </c>
      <c r="AE65" s="1809">
        <v>166035</v>
      </c>
      <c r="AF65" s="1810">
        <v>6596</v>
      </c>
      <c r="AG65" s="1811">
        <v>1.1814</v>
      </c>
      <c r="AI65" s="1561" t="s">
        <v>494</v>
      </c>
      <c r="AJ65" s="933" t="s">
        <v>669</v>
      </c>
      <c r="AK65" s="1132">
        <v>1095203125.1536303</v>
      </c>
      <c r="AL65" s="1133">
        <v>166035</v>
      </c>
      <c r="AM65" s="1242">
        <v>6596</v>
      </c>
      <c r="AN65" s="1236">
        <v>1.1814</v>
      </c>
      <c r="AO65" s="1234">
        <v>11.384600000000001</v>
      </c>
      <c r="AP65" s="1235">
        <v>1.3295999999999999</v>
      </c>
      <c r="AQ65" s="1236">
        <v>2.2759</v>
      </c>
      <c r="AR65" s="1237" t="s">
        <v>4</v>
      </c>
      <c r="AS65" s="1272" t="s">
        <v>4</v>
      </c>
      <c r="AT65" s="1261" t="s">
        <v>4</v>
      </c>
      <c r="AU65" s="1240">
        <v>0</v>
      </c>
      <c r="AV65" s="1241" t="s">
        <v>4</v>
      </c>
      <c r="AW65" s="1242">
        <v>0</v>
      </c>
      <c r="BB65" s="1561" t="s">
        <v>494</v>
      </c>
      <c r="BC65" s="1562" t="s">
        <v>738</v>
      </c>
      <c r="BD65" s="1149">
        <v>126717841727</v>
      </c>
      <c r="BE65" s="1150">
        <v>526.27499999999998</v>
      </c>
      <c r="BF65" s="1245">
        <v>240782560</v>
      </c>
      <c r="BG65" s="1246">
        <v>11.384600000000001</v>
      </c>
      <c r="BH65" s="1153"/>
      <c r="BI65" s="1154">
        <v>166035</v>
      </c>
      <c r="BJ65" s="1247">
        <v>315.49</v>
      </c>
      <c r="BK65" s="1154">
        <v>1012306</v>
      </c>
      <c r="BL65" s="1248">
        <v>1924</v>
      </c>
      <c r="BN65" s="933" t="s">
        <v>494</v>
      </c>
      <c r="BO65" s="1579" t="s">
        <v>669</v>
      </c>
      <c r="BP65" s="1848">
        <v>1</v>
      </c>
      <c r="BQ65" s="1848">
        <v>0.94183006535947711</v>
      </c>
      <c r="BR65" s="1848">
        <v>0.89800000000000002</v>
      </c>
      <c r="BS65" s="1849"/>
      <c r="BT65" s="1850">
        <v>2011</v>
      </c>
      <c r="BU65" s="1162">
        <v>0.92959999999999998</v>
      </c>
      <c r="BV65" s="1163"/>
      <c r="BW65" s="1851">
        <v>0.81569999999999998</v>
      </c>
      <c r="BX65" s="1852">
        <v>0.75800000000000001</v>
      </c>
      <c r="BY65" s="1166">
        <v>1.133</v>
      </c>
      <c r="BZ65" s="1585"/>
      <c r="CA65" s="1561" t="s">
        <v>494</v>
      </c>
      <c r="CB65" s="933" t="s">
        <v>738</v>
      </c>
      <c r="CC65" s="1154">
        <v>55881</v>
      </c>
      <c r="CD65" s="1154">
        <v>48182</v>
      </c>
      <c r="CE65" s="1154">
        <v>49855</v>
      </c>
      <c r="CF65" s="1252">
        <v>51306</v>
      </c>
      <c r="CG65" s="1253">
        <v>1.3295999999999999</v>
      </c>
      <c r="CH65" s="1171"/>
      <c r="CI65" s="1254">
        <v>1451</v>
      </c>
      <c r="CJ65" s="1253">
        <v>2.9100000000000001E-2</v>
      </c>
      <c r="CL65" s="1575" t="s">
        <v>494</v>
      </c>
      <c r="CM65" s="933" t="s">
        <v>738</v>
      </c>
      <c r="CN65" s="1873" t="s">
        <v>4</v>
      </c>
      <c r="CO65" s="1874"/>
      <c r="CP65" s="1875">
        <v>166035</v>
      </c>
      <c r="CQ65" s="1888">
        <v>388237000</v>
      </c>
      <c r="CR65" s="1888">
        <v>0</v>
      </c>
      <c r="CS65" s="1890">
        <v>388237000</v>
      </c>
      <c r="CT65" s="1891">
        <v>2338.2800000000002</v>
      </c>
      <c r="CU65" s="1892"/>
      <c r="CV65" s="1893" t="s">
        <v>4</v>
      </c>
      <c r="CW65" s="1894" t="s">
        <v>4</v>
      </c>
      <c r="CX65" s="1882" t="s">
        <v>4</v>
      </c>
      <c r="CY65" s="1883"/>
      <c r="CZ65" s="1884">
        <v>0.75800000000000001</v>
      </c>
      <c r="DA65" s="1895">
        <v>1</v>
      </c>
      <c r="DB65" s="1886"/>
      <c r="DC65" s="1882" t="s">
        <v>4</v>
      </c>
      <c r="DX65" s="1921" t="s">
        <v>404</v>
      </c>
      <c r="DY65" s="1922" t="s">
        <v>56</v>
      </c>
      <c r="DZ65" s="1921" t="s">
        <v>8</v>
      </c>
      <c r="EA65" s="1923" t="s">
        <v>57</v>
      </c>
      <c r="EB65" s="1924">
        <v>950</v>
      </c>
      <c r="EC65" s="1605"/>
      <c r="ED65" s="1925">
        <v>950</v>
      </c>
      <c r="EE65" s="1925"/>
      <c r="EF65" s="1605"/>
      <c r="EG65" s="1926">
        <v>1.8310429235009539E-2</v>
      </c>
      <c r="EH65" s="1605"/>
      <c r="EI65" s="1927">
        <v>0</v>
      </c>
      <c r="EJ65" s="1925"/>
      <c r="EK65" s="1925">
        <v>166146</v>
      </c>
      <c r="EL65" s="974"/>
      <c r="EM65" s="1928"/>
      <c r="EN65" s="1928"/>
      <c r="EO65" s="1929"/>
      <c r="ES65" s="1616" t="s">
        <v>474</v>
      </c>
      <c r="ET65" s="1617" t="s">
        <v>475</v>
      </c>
      <c r="EU65" s="1618">
        <v>0</v>
      </c>
    </row>
    <row r="66" spans="1:151" ht="15">
      <c r="A66" s="1220" t="s">
        <v>496</v>
      </c>
      <c r="B66" s="1221" t="s">
        <v>497</v>
      </c>
      <c r="C66" s="1117">
        <v>1850</v>
      </c>
      <c r="D66" s="1118">
        <v>1850</v>
      </c>
      <c r="E66" s="1222"/>
      <c r="F66" s="1222">
        <v>1850</v>
      </c>
      <c r="G66" s="1222"/>
      <c r="H66" s="1223">
        <v>1850</v>
      </c>
      <c r="K66" s="907" t="s">
        <v>496</v>
      </c>
      <c r="L66" s="908" t="s">
        <v>497</v>
      </c>
      <c r="M66" s="886">
        <v>1369179596</v>
      </c>
      <c r="N66" s="887">
        <v>58420500</v>
      </c>
      <c r="O66" s="888">
        <v>1310759096</v>
      </c>
      <c r="P66" s="889">
        <v>2014</v>
      </c>
      <c r="Q66" s="882">
        <v>0.99770000000000003</v>
      </c>
      <c r="R66" s="891">
        <v>1313780792</v>
      </c>
      <c r="S66" s="892">
        <v>58420500</v>
      </c>
      <c r="T66" s="893">
        <v>74643408</v>
      </c>
      <c r="U66" s="893">
        <v>287245309</v>
      </c>
      <c r="V66" s="891">
        <v>1734090009</v>
      </c>
      <c r="X66" s="1561" t="s">
        <v>496</v>
      </c>
      <c r="Y66" s="1562" t="s">
        <v>497</v>
      </c>
      <c r="Z66" s="1807">
        <v>1734090009</v>
      </c>
      <c r="AA66" s="1247">
        <v>11601062.16021</v>
      </c>
      <c r="AB66" s="1802">
        <v>2970738</v>
      </c>
      <c r="AC66" s="1802">
        <v>60894</v>
      </c>
      <c r="AD66" s="1808">
        <v>14632694.16021</v>
      </c>
      <c r="AE66" s="1809">
        <v>1850</v>
      </c>
      <c r="AF66" s="1810">
        <v>7910</v>
      </c>
      <c r="AG66" s="1811">
        <v>1.4168000000000001</v>
      </c>
      <c r="AI66" s="1561" t="s">
        <v>496</v>
      </c>
      <c r="AJ66" s="933" t="s">
        <v>497</v>
      </c>
      <c r="AK66" s="1132">
        <v>14632694.16021</v>
      </c>
      <c r="AL66" s="1133">
        <v>1850</v>
      </c>
      <c r="AM66" s="1242">
        <v>7910</v>
      </c>
      <c r="AN66" s="1236">
        <v>1.4168000000000001</v>
      </c>
      <c r="AO66" s="1234">
        <v>0.37030000000000002</v>
      </c>
      <c r="AP66" s="1235">
        <v>0.76119999999999999</v>
      </c>
      <c r="AQ66" s="1236">
        <v>0.98430000000000006</v>
      </c>
      <c r="AR66" s="1237">
        <v>0.98430000000000006</v>
      </c>
      <c r="AS66" s="1272">
        <v>1723.13</v>
      </c>
      <c r="AT66" s="1261">
        <v>27.479999999999791</v>
      </c>
      <c r="AU66" s="1240">
        <v>50838</v>
      </c>
      <c r="AV66" s="1241">
        <v>0.69199999999999995</v>
      </c>
      <c r="AW66" s="1242">
        <v>35180</v>
      </c>
      <c r="BB66" s="1561" t="s">
        <v>496</v>
      </c>
      <c r="BC66" s="1562" t="s">
        <v>739</v>
      </c>
      <c r="BD66" s="1149">
        <v>1734090009</v>
      </c>
      <c r="BE66" s="1150">
        <v>221.42699999999999</v>
      </c>
      <c r="BF66" s="1245">
        <v>7831430</v>
      </c>
      <c r="BG66" s="1246">
        <v>0.37030000000000002</v>
      </c>
      <c r="BH66" s="1153"/>
      <c r="BI66" s="1154">
        <v>1850</v>
      </c>
      <c r="BJ66" s="1247">
        <v>8.35</v>
      </c>
      <c r="BK66" s="1154">
        <v>15389</v>
      </c>
      <c r="BL66" s="1248">
        <v>69</v>
      </c>
      <c r="BN66" s="933" t="s">
        <v>496</v>
      </c>
      <c r="BO66" s="1579" t="s">
        <v>497</v>
      </c>
      <c r="BP66" s="1848">
        <v>1.1267</v>
      </c>
      <c r="BQ66" s="1853">
        <v>0.99312500000000004</v>
      </c>
      <c r="BR66" s="1848">
        <v>1</v>
      </c>
      <c r="BS66" s="1849"/>
      <c r="BT66" s="1850">
        <v>2014</v>
      </c>
      <c r="BU66" s="1162">
        <v>0.99770000000000003</v>
      </c>
      <c r="BV66" s="1163"/>
      <c r="BW66" s="1851">
        <v>0.53</v>
      </c>
      <c r="BX66" s="1852">
        <v>0.52900000000000003</v>
      </c>
      <c r="BY66" s="1166">
        <v>0.79069999999999996</v>
      </c>
      <c r="BZ66" s="1585"/>
      <c r="CA66" s="1561" t="s">
        <v>496</v>
      </c>
      <c r="CB66" s="933" t="s">
        <v>739</v>
      </c>
      <c r="CC66" s="1154">
        <v>29157</v>
      </c>
      <c r="CD66" s="1154">
        <v>28934</v>
      </c>
      <c r="CE66" s="1154">
        <v>30024</v>
      </c>
      <c r="CF66" s="1252">
        <v>29371.666666666668</v>
      </c>
      <c r="CG66" s="1253">
        <v>0.76119999999999999</v>
      </c>
      <c r="CH66" s="1171"/>
      <c r="CI66" s="1254">
        <v>-652.33333333333212</v>
      </c>
      <c r="CJ66" s="1253">
        <v>-2.1700000000000001E-2</v>
      </c>
      <c r="CL66" s="1575" t="s">
        <v>496</v>
      </c>
      <c r="CM66" s="933" t="s">
        <v>739</v>
      </c>
      <c r="CN66" s="1873">
        <v>0.98430000000000006</v>
      </c>
      <c r="CO66" s="1874"/>
      <c r="CP66" s="1875">
        <v>1850</v>
      </c>
      <c r="CQ66" s="1888">
        <v>2204963</v>
      </c>
      <c r="CR66" s="1888">
        <v>0</v>
      </c>
      <c r="CS66" s="1890">
        <v>2204963</v>
      </c>
      <c r="CT66" s="1891">
        <v>1191.8699999999999</v>
      </c>
      <c r="CU66" s="1892"/>
      <c r="CV66" s="1893">
        <v>1723.13</v>
      </c>
      <c r="CW66" s="1894">
        <v>27.479999999999791</v>
      </c>
      <c r="CX66" s="1882">
        <v>0.69199999999999995</v>
      </c>
      <c r="CY66" s="1883"/>
      <c r="CZ66" s="1884">
        <v>0.52900000000000003</v>
      </c>
      <c r="DA66" s="1895" t="s">
        <v>4</v>
      </c>
      <c r="DB66" s="1886"/>
      <c r="DC66" s="1882">
        <v>0.69199999999999995</v>
      </c>
      <c r="DX66" s="1930" t="s">
        <v>404</v>
      </c>
      <c r="DY66" s="1931" t="s">
        <v>1180</v>
      </c>
      <c r="DZ66" s="1930" t="s">
        <v>8</v>
      </c>
      <c r="EA66" s="1932" t="s">
        <v>1181</v>
      </c>
      <c r="EB66" s="1924">
        <v>448</v>
      </c>
      <c r="EC66" s="1933"/>
      <c r="ED66" s="1934">
        <v>448</v>
      </c>
      <c r="EE66" s="1934">
        <v>51883</v>
      </c>
      <c r="EF66" s="1933"/>
      <c r="EG66" s="1935">
        <v>8.6348129445097625E-3</v>
      </c>
      <c r="EH66" s="1933"/>
      <c r="EI66" s="1927">
        <v>0</v>
      </c>
      <c r="EJ66" s="1934"/>
      <c r="EK66" s="1934">
        <v>78351</v>
      </c>
      <c r="EL66" s="1936"/>
      <c r="EM66" s="1937"/>
      <c r="EN66" s="1937"/>
      <c r="EO66" s="1938"/>
      <c r="ES66" s="1616" t="s">
        <v>476</v>
      </c>
      <c r="ET66" s="1617" t="s">
        <v>477</v>
      </c>
      <c r="EU66" s="1618">
        <v>12997732</v>
      </c>
    </row>
    <row r="67" spans="1:151" ht="15">
      <c r="A67" s="1220" t="s">
        <v>498</v>
      </c>
      <c r="B67" s="1221" t="s">
        <v>499</v>
      </c>
      <c r="C67" s="1117">
        <v>3926</v>
      </c>
      <c r="D67" s="1118">
        <v>3926</v>
      </c>
      <c r="E67" s="1222"/>
      <c r="F67" s="1222">
        <v>3926</v>
      </c>
      <c r="G67" s="1222"/>
      <c r="H67" s="1223">
        <v>3926</v>
      </c>
      <c r="K67" s="907" t="s">
        <v>498</v>
      </c>
      <c r="L67" s="908" t="s">
        <v>499</v>
      </c>
      <c r="M67" s="886">
        <v>2438144824</v>
      </c>
      <c r="N67" s="887">
        <v>104441492</v>
      </c>
      <c r="O67" s="888">
        <v>2333703332</v>
      </c>
      <c r="P67" s="889">
        <v>2012</v>
      </c>
      <c r="Q67" s="882">
        <v>1.0087999999999999</v>
      </c>
      <c r="R67" s="891">
        <v>2313345888</v>
      </c>
      <c r="S67" s="892">
        <v>104441492</v>
      </c>
      <c r="T67" s="893">
        <v>89629176</v>
      </c>
      <c r="U67" s="893">
        <v>463014825</v>
      </c>
      <c r="V67" s="891">
        <v>2970431381</v>
      </c>
      <c r="X67" s="1561" t="s">
        <v>498</v>
      </c>
      <c r="Y67" s="1562" t="s">
        <v>499</v>
      </c>
      <c r="Z67" s="1807">
        <v>2970431381</v>
      </c>
      <c r="AA67" s="1247">
        <v>19872185.938890003</v>
      </c>
      <c r="AB67" s="1802">
        <v>3531230</v>
      </c>
      <c r="AC67" s="1802">
        <v>255274</v>
      </c>
      <c r="AD67" s="1808">
        <v>23658689.938890003</v>
      </c>
      <c r="AE67" s="1809">
        <v>3926</v>
      </c>
      <c r="AF67" s="1810">
        <v>6026</v>
      </c>
      <c r="AG67" s="1811">
        <v>1.0792999999999999</v>
      </c>
      <c r="AI67" s="1561" t="s">
        <v>498</v>
      </c>
      <c r="AJ67" s="933" t="s">
        <v>499</v>
      </c>
      <c r="AK67" s="1132">
        <v>23658689.938890003</v>
      </c>
      <c r="AL67" s="1133">
        <v>3926</v>
      </c>
      <c r="AM67" s="1242">
        <v>6026</v>
      </c>
      <c r="AN67" s="1236">
        <v>1.0792999999999999</v>
      </c>
      <c r="AO67" s="1234">
        <v>0.28570000000000001</v>
      </c>
      <c r="AP67" s="1235">
        <v>0.80159999999999998</v>
      </c>
      <c r="AQ67" s="1236">
        <v>0.86109999999999998</v>
      </c>
      <c r="AR67" s="1237">
        <v>0.86109999999999998</v>
      </c>
      <c r="AS67" s="1272">
        <v>1507.45</v>
      </c>
      <c r="AT67" s="1261">
        <v>243.15999999999985</v>
      </c>
      <c r="AU67" s="1240">
        <v>954646</v>
      </c>
      <c r="AV67" s="1241">
        <v>0.85299999999999998</v>
      </c>
      <c r="AW67" s="1242">
        <v>814313</v>
      </c>
      <c r="BB67" s="1561" t="s">
        <v>498</v>
      </c>
      <c r="BC67" s="1562" t="s">
        <v>740</v>
      </c>
      <c r="BD67" s="1149">
        <v>2970431381</v>
      </c>
      <c r="BE67" s="1150">
        <v>491.59899999999999</v>
      </c>
      <c r="BF67" s="1245">
        <v>6042387</v>
      </c>
      <c r="BG67" s="1246">
        <v>0.28570000000000001</v>
      </c>
      <c r="BH67" s="1153"/>
      <c r="BI67" s="1154">
        <v>3926</v>
      </c>
      <c r="BJ67" s="1247">
        <v>7.99</v>
      </c>
      <c r="BK67" s="1154">
        <v>27784</v>
      </c>
      <c r="BL67" s="1248">
        <v>57</v>
      </c>
      <c r="BN67" s="933" t="s">
        <v>498</v>
      </c>
      <c r="BO67" s="1579" t="s">
        <v>499</v>
      </c>
      <c r="BP67" s="1848">
        <v>1.0559000000000001</v>
      </c>
      <c r="BQ67" s="1848">
        <v>1.0451095461658841</v>
      </c>
      <c r="BR67" s="1848">
        <v>0.96881533101045303</v>
      </c>
      <c r="BS67" s="1849"/>
      <c r="BT67" s="1850">
        <v>2012</v>
      </c>
      <c r="BU67" s="1162">
        <v>1.0087999999999999</v>
      </c>
      <c r="BV67" s="1163"/>
      <c r="BW67" s="1851">
        <v>0.62</v>
      </c>
      <c r="BX67" s="1852">
        <v>0.625</v>
      </c>
      <c r="BY67" s="1166">
        <v>0.93420000000000003</v>
      </c>
      <c r="BZ67" s="1585"/>
      <c r="CA67" s="1561" t="s">
        <v>498</v>
      </c>
      <c r="CB67" s="933" t="s">
        <v>740</v>
      </c>
      <c r="CC67" s="1154">
        <v>29636</v>
      </c>
      <c r="CD67" s="1154">
        <v>30750</v>
      </c>
      <c r="CE67" s="1154">
        <v>32407</v>
      </c>
      <c r="CF67" s="1252">
        <v>30931</v>
      </c>
      <c r="CG67" s="1253">
        <v>0.80159999999999998</v>
      </c>
      <c r="CH67" s="1171"/>
      <c r="CI67" s="1254">
        <v>-1476</v>
      </c>
      <c r="CJ67" s="1253">
        <v>-4.5499999999999999E-2</v>
      </c>
      <c r="CL67" s="1575" t="s">
        <v>498</v>
      </c>
      <c r="CM67" s="933" t="s">
        <v>740</v>
      </c>
      <c r="CN67" s="1873">
        <v>0.86109999999999998</v>
      </c>
      <c r="CO67" s="1874"/>
      <c r="CP67" s="1875">
        <v>3926</v>
      </c>
      <c r="CQ67" s="1888">
        <v>5046769</v>
      </c>
      <c r="CR67" s="1888">
        <v>0</v>
      </c>
      <c r="CS67" s="1890">
        <v>5046769</v>
      </c>
      <c r="CT67" s="1891">
        <v>1285.47</v>
      </c>
      <c r="CU67" s="1892"/>
      <c r="CV67" s="1893">
        <v>1507.45</v>
      </c>
      <c r="CW67" s="1894">
        <v>243.15999999999985</v>
      </c>
      <c r="CX67" s="1882">
        <v>0.85299999999999998</v>
      </c>
      <c r="CY67" s="1883"/>
      <c r="CZ67" s="1884">
        <v>0.625</v>
      </c>
      <c r="DA67" s="1895" t="s">
        <v>4</v>
      </c>
      <c r="DB67" s="1886"/>
      <c r="DC67" s="1882">
        <v>0.85299999999999998</v>
      </c>
      <c r="DX67" s="1921" t="s">
        <v>406</v>
      </c>
      <c r="DY67" s="1922" t="s">
        <v>406</v>
      </c>
      <c r="DZ67" s="1921" t="s">
        <v>901</v>
      </c>
      <c r="EA67" s="1923" t="s">
        <v>407</v>
      </c>
      <c r="EB67" s="1924">
        <v>4036</v>
      </c>
      <c r="EC67" s="1605"/>
      <c r="ED67" s="1925">
        <v>4036</v>
      </c>
      <c r="EE67" s="1925"/>
      <c r="EF67" s="1605"/>
      <c r="EG67" s="1926">
        <v>0.99115913555992141</v>
      </c>
      <c r="EH67" s="1605"/>
      <c r="EI67" s="1927">
        <v>0</v>
      </c>
      <c r="EJ67" s="1925"/>
      <c r="EK67" s="1925">
        <v>0</v>
      </c>
      <c r="EL67" s="1925">
        <v>0</v>
      </c>
      <c r="EM67" s="1928">
        <v>0</v>
      </c>
      <c r="EN67" s="1928"/>
      <c r="EO67" s="1929"/>
      <c r="ES67" s="1616" t="s">
        <v>478</v>
      </c>
      <c r="ET67" s="1617" t="s">
        <v>479</v>
      </c>
      <c r="EU67" s="1618">
        <v>166411</v>
      </c>
    </row>
    <row r="68" spans="1:151" ht="15">
      <c r="A68" s="1220" t="s">
        <v>500</v>
      </c>
      <c r="B68" s="1221" t="s">
        <v>501</v>
      </c>
      <c r="C68" s="1117">
        <v>12696</v>
      </c>
      <c r="D68" s="1118">
        <v>13585</v>
      </c>
      <c r="E68" s="1222"/>
      <c r="F68" s="1222">
        <v>13585</v>
      </c>
      <c r="G68" s="1222"/>
      <c r="H68" s="1223">
        <v>13585</v>
      </c>
      <c r="K68" s="907" t="s">
        <v>500</v>
      </c>
      <c r="L68" s="908" t="s">
        <v>501</v>
      </c>
      <c r="M68" s="886">
        <v>10548761688</v>
      </c>
      <c r="N68" s="887">
        <v>276341153</v>
      </c>
      <c r="O68" s="888">
        <v>10272420535</v>
      </c>
      <c r="P68" s="889">
        <v>2015</v>
      </c>
      <c r="Q68" s="882">
        <v>0.99760254083484567</v>
      </c>
      <c r="R68" s="891">
        <v>10297107430</v>
      </c>
      <c r="S68" s="892">
        <v>276341153</v>
      </c>
      <c r="T68" s="893">
        <v>179536472</v>
      </c>
      <c r="U68" s="893">
        <v>1180093644</v>
      </c>
      <c r="V68" s="891">
        <v>11933078699</v>
      </c>
      <c r="X68" s="1561" t="s">
        <v>500</v>
      </c>
      <c r="Y68" s="1562" t="s">
        <v>501</v>
      </c>
      <c r="Z68" s="1807">
        <v>11933078699</v>
      </c>
      <c r="AA68" s="1247">
        <v>79832296.496310011</v>
      </c>
      <c r="AB68" s="1802">
        <v>14456310</v>
      </c>
      <c r="AC68" s="1802">
        <v>441874</v>
      </c>
      <c r="AD68" s="1808">
        <v>94730480.496310011</v>
      </c>
      <c r="AE68" s="1809">
        <v>13585</v>
      </c>
      <c r="AF68" s="1810">
        <v>6973</v>
      </c>
      <c r="AG68" s="1811">
        <v>1.2490000000000001</v>
      </c>
      <c r="AI68" s="1561" t="s">
        <v>500</v>
      </c>
      <c r="AJ68" s="933" t="s">
        <v>501</v>
      </c>
      <c r="AK68" s="1132">
        <v>94730480.496310011</v>
      </c>
      <c r="AL68" s="1133">
        <v>13585</v>
      </c>
      <c r="AM68" s="1242">
        <v>6973</v>
      </c>
      <c r="AN68" s="1236">
        <v>1.2490000000000001</v>
      </c>
      <c r="AO68" s="1234">
        <v>0.80859999999999999</v>
      </c>
      <c r="AP68" s="1235">
        <v>1.0847</v>
      </c>
      <c r="AQ68" s="1236">
        <v>1.1229</v>
      </c>
      <c r="AR68" s="1237" t="s">
        <v>4</v>
      </c>
      <c r="AS68" s="1272" t="s">
        <v>4</v>
      </c>
      <c r="AT68" s="1261" t="s">
        <v>4</v>
      </c>
      <c r="AU68" s="1240">
        <v>0</v>
      </c>
      <c r="AV68" s="1241" t="s">
        <v>4</v>
      </c>
      <c r="AW68" s="1242">
        <v>0</v>
      </c>
      <c r="BB68" s="1561" t="s">
        <v>500</v>
      </c>
      <c r="BC68" s="1562" t="s">
        <v>741</v>
      </c>
      <c r="BD68" s="1149">
        <v>11933078699</v>
      </c>
      <c r="BE68" s="1150">
        <v>697.73500000000001</v>
      </c>
      <c r="BF68" s="1245">
        <v>17102594</v>
      </c>
      <c r="BG68" s="1246">
        <v>0.80859999999999999</v>
      </c>
      <c r="BH68" s="1153"/>
      <c r="BI68" s="1154">
        <v>13585</v>
      </c>
      <c r="BJ68" s="1247">
        <v>19.47</v>
      </c>
      <c r="BK68" s="1154">
        <v>93113</v>
      </c>
      <c r="BL68" s="1248">
        <v>133</v>
      </c>
      <c r="BN68" s="933" t="s">
        <v>500</v>
      </c>
      <c r="BO68" s="1579" t="s">
        <v>501</v>
      </c>
      <c r="BP68" s="1848">
        <v>1.06</v>
      </c>
      <c r="BQ68" s="1848">
        <v>1.0309999999999999</v>
      </c>
      <c r="BR68" s="1853">
        <v>0.99760254083484567</v>
      </c>
      <c r="BS68" s="1849"/>
      <c r="BT68" s="1850">
        <v>2015</v>
      </c>
      <c r="BU68" s="1162">
        <v>0.99760254083484567</v>
      </c>
      <c r="BV68" s="1163"/>
      <c r="BW68" s="1851">
        <v>0.46500000000000002</v>
      </c>
      <c r="BX68" s="1852">
        <v>0.46400000000000002</v>
      </c>
      <c r="BY68" s="1166">
        <v>0.69359999999999999</v>
      </c>
      <c r="BZ68" s="1585"/>
      <c r="CA68" s="1561" t="s">
        <v>500</v>
      </c>
      <c r="CB68" s="933" t="s">
        <v>741</v>
      </c>
      <c r="CC68" s="1154">
        <v>41801</v>
      </c>
      <c r="CD68" s="1154">
        <v>41030</v>
      </c>
      <c r="CE68" s="1154">
        <v>42736</v>
      </c>
      <c r="CF68" s="1252">
        <v>41855.666666666664</v>
      </c>
      <c r="CG68" s="1253">
        <v>1.0847</v>
      </c>
      <c r="CH68" s="1171"/>
      <c r="CI68" s="1254">
        <v>-880.33333333333576</v>
      </c>
      <c r="CJ68" s="1253">
        <v>-2.06E-2</v>
      </c>
      <c r="CL68" s="1575" t="s">
        <v>500</v>
      </c>
      <c r="CM68" s="933" t="s">
        <v>741</v>
      </c>
      <c r="CN68" s="1873" t="s">
        <v>4</v>
      </c>
      <c r="CO68" s="1874"/>
      <c r="CP68" s="1875">
        <v>13585</v>
      </c>
      <c r="CQ68" s="1888">
        <v>25315140</v>
      </c>
      <c r="CR68" s="1888">
        <v>0</v>
      </c>
      <c r="CS68" s="1890">
        <v>25315140</v>
      </c>
      <c r="CT68" s="1891">
        <v>1863.46</v>
      </c>
      <c r="CU68" s="1892"/>
      <c r="CV68" s="1893" t="s">
        <v>4</v>
      </c>
      <c r="CW68" s="1894" t="s">
        <v>4</v>
      </c>
      <c r="CX68" s="1882" t="s">
        <v>4</v>
      </c>
      <c r="CY68" s="1883"/>
      <c r="CZ68" s="1884">
        <v>0.46400000000000002</v>
      </c>
      <c r="DA68" s="1895" t="s">
        <v>4</v>
      </c>
      <c r="DB68" s="1886"/>
      <c r="DC68" s="1882" t="s">
        <v>4</v>
      </c>
      <c r="DX68" s="1948" t="s">
        <v>406</v>
      </c>
      <c r="DY68" s="1931" t="s">
        <v>1001</v>
      </c>
      <c r="DZ68" s="1930" t="s">
        <v>8</v>
      </c>
      <c r="EA68" s="1932" t="s">
        <v>1002</v>
      </c>
      <c r="EB68" s="1924">
        <v>36</v>
      </c>
      <c r="EC68" s="1933"/>
      <c r="ED68" s="1934">
        <v>36</v>
      </c>
      <c r="EE68" s="1934">
        <v>4072</v>
      </c>
      <c r="EF68" s="1933"/>
      <c r="EG68" s="1935">
        <v>8.840864440078585E-3</v>
      </c>
      <c r="EH68" s="1933"/>
      <c r="EI68" s="1927">
        <v>0</v>
      </c>
      <c r="EJ68" s="1934"/>
      <c r="EK68" s="1934">
        <v>0</v>
      </c>
      <c r="EL68" s="1934"/>
      <c r="EM68" s="1937"/>
      <c r="EN68" s="1937"/>
      <c r="EO68" s="1938"/>
      <c r="ES68" s="1616" t="s">
        <v>480</v>
      </c>
      <c r="ET68" s="1617" t="s">
        <v>481</v>
      </c>
      <c r="EU68" s="1618">
        <v>2479810</v>
      </c>
    </row>
    <row r="69" spans="1:151" ht="15">
      <c r="A69" s="1220" t="s">
        <v>502</v>
      </c>
      <c r="B69" s="1221" t="s">
        <v>503</v>
      </c>
      <c r="C69" s="1117">
        <v>15253</v>
      </c>
      <c r="D69" s="1118">
        <v>16503</v>
      </c>
      <c r="E69" s="1222"/>
      <c r="F69" s="1222">
        <v>16503</v>
      </c>
      <c r="G69" s="1222"/>
      <c r="H69" s="1223">
        <v>16503</v>
      </c>
      <c r="K69" s="907" t="s">
        <v>502</v>
      </c>
      <c r="L69" s="908" t="s">
        <v>503</v>
      </c>
      <c r="M69" s="886">
        <v>5426373533</v>
      </c>
      <c r="N69" s="887">
        <v>230720160</v>
      </c>
      <c r="O69" s="888">
        <v>5195653373</v>
      </c>
      <c r="P69" s="889">
        <v>2009</v>
      </c>
      <c r="Q69" s="882">
        <v>1.0125</v>
      </c>
      <c r="R69" s="891">
        <v>5131509504</v>
      </c>
      <c r="S69" s="892">
        <v>230720160</v>
      </c>
      <c r="T69" s="893">
        <v>137594394</v>
      </c>
      <c r="U69" s="893">
        <v>1665620185</v>
      </c>
      <c r="V69" s="891">
        <v>7165444243</v>
      </c>
      <c r="X69" s="1561" t="s">
        <v>502</v>
      </c>
      <c r="Y69" s="1562" t="s">
        <v>503</v>
      </c>
      <c r="Z69" s="1807">
        <v>7165444243</v>
      </c>
      <c r="AA69" s="1247">
        <v>47936821.985670008</v>
      </c>
      <c r="AB69" s="1802">
        <v>12140808</v>
      </c>
      <c r="AC69" s="1802">
        <v>549125</v>
      </c>
      <c r="AD69" s="1808">
        <v>60626754.985670008</v>
      </c>
      <c r="AE69" s="1809">
        <v>16503</v>
      </c>
      <c r="AF69" s="1810">
        <v>3674</v>
      </c>
      <c r="AG69" s="1811">
        <v>0.65810000000000002</v>
      </c>
      <c r="AI69" s="1561" t="s">
        <v>502</v>
      </c>
      <c r="AJ69" s="933" t="s">
        <v>503</v>
      </c>
      <c r="AK69" s="1132">
        <v>60626754.985670008</v>
      </c>
      <c r="AL69" s="1133">
        <v>16503</v>
      </c>
      <c r="AM69" s="1242">
        <v>3674</v>
      </c>
      <c r="AN69" s="1236">
        <v>0.65810000000000002</v>
      </c>
      <c r="AO69" s="1234">
        <v>0.62709999999999999</v>
      </c>
      <c r="AP69" s="1235">
        <v>0.95050000000000001</v>
      </c>
      <c r="AQ69" s="1236">
        <v>0.80119999999999991</v>
      </c>
      <c r="AR69" s="1237">
        <v>0.80119999999999991</v>
      </c>
      <c r="AS69" s="1272">
        <v>1402.59</v>
      </c>
      <c r="AT69" s="1261">
        <v>348.02</v>
      </c>
      <c r="AU69" s="1240">
        <v>5743374</v>
      </c>
      <c r="AV69" s="1241">
        <v>1</v>
      </c>
      <c r="AW69" s="1242">
        <v>5743374</v>
      </c>
      <c r="BB69" s="1561" t="s">
        <v>502</v>
      </c>
      <c r="BC69" s="1562" t="s">
        <v>742</v>
      </c>
      <c r="BD69" s="1149">
        <v>7165444243</v>
      </c>
      <c r="BE69" s="1150">
        <v>540.26900000000001</v>
      </c>
      <c r="BF69" s="1245">
        <v>13262734</v>
      </c>
      <c r="BG69" s="1246">
        <v>0.62709999999999999</v>
      </c>
      <c r="BH69" s="1153"/>
      <c r="BI69" s="1154">
        <v>16503</v>
      </c>
      <c r="BJ69" s="1247">
        <v>30.55</v>
      </c>
      <c r="BK69" s="1154">
        <v>94416</v>
      </c>
      <c r="BL69" s="1248">
        <v>175</v>
      </c>
      <c r="BN69" s="933" t="s">
        <v>502</v>
      </c>
      <c r="BO69" s="1579" t="s">
        <v>503</v>
      </c>
      <c r="BP69" s="1848">
        <v>1.0062</v>
      </c>
      <c r="BQ69" s="1848">
        <v>1.0068285714285714</v>
      </c>
      <c r="BR69" s="1848">
        <v>1.0183333333333333</v>
      </c>
      <c r="BS69" s="1849"/>
      <c r="BT69" s="1850">
        <v>2009</v>
      </c>
      <c r="BU69" s="1162">
        <v>1.0125</v>
      </c>
      <c r="BV69" s="1163"/>
      <c r="BW69" s="1851">
        <v>0.67</v>
      </c>
      <c r="BX69" s="1852">
        <v>0.67800000000000005</v>
      </c>
      <c r="BY69" s="1166">
        <v>1.0135000000000001</v>
      </c>
      <c r="BZ69" s="1585"/>
      <c r="CA69" s="1561" t="s">
        <v>502</v>
      </c>
      <c r="CB69" s="933" t="s">
        <v>742</v>
      </c>
      <c r="CC69" s="1154">
        <v>36397</v>
      </c>
      <c r="CD69" s="1154">
        <v>35907</v>
      </c>
      <c r="CE69" s="1154">
        <v>37720</v>
      </c>
      <c r="CF69" s="1252">
        <v>36674.666666666664</v>
      </c>
      <c r="CG69" s="1253">
        <v>0.95050000000000001</v>
      </c>
      <c r="CH69" s="1171"/>
      <c r="CI69" s="1254">
        <v>-1045.3333333333358</v>
      </c>
      <c r="CJ69" s="1253">
        <v>-2.7699999999999999E-2</v>
      </c>
      <c r="CL69" s="1575" t="s">
        <v>502</v>
      </c>
      <c r="CM69" s="933" t="s">
        <v>742</v>
      </c>
      <c r="CN69" s="1873">
        <v>0.80119999999999991</v>
      </c>
      <c r="CO69" s="1874"/>
      <c r="CP69" s="1875">
        <v>16503</v>
      </c>
      <c r="CQ69" s="1888">
        <v>21892636</v>
      </c>
      <c r="CR69" s="1888">
        <v>803836</v>
      </c>
      <c r="CS69" s="1890">
        <v>22696472</v>
      </c>
      <c r="CT69" s="1891">
        <v>1375.29</v>
      </c>
      <c r="CU69" s="1892"/>
      <c r="CV69" s="1893">
        <v>1402.59</v>
      </c>
      <c r="CW69" s="1894">
        <v>348.02</v>
      </c>
      <c r="CX69" s="1882">
        <v>0.98099999999999998</v>
      </c>
      <c r="CY69" s="1883"/>
      <c r="CZ69" s="1884">
        <v>0.67800000000000005</v>
      </c>
      <c r="DA69" s="1895">
        <v>1</v>
      </c>
      <c r="DB69" s="1886"/>
      <c r="DC69" s="1882">
        <v>1</v>
      </c>
      <c r="DX69" s="1939" t="s">
        <v>408</v>
      </c>
      <c r="DY69" s="1940" t="s">
        <v>408</v>
      </c>
      <c r="DZ69" s="1939" t="s">
        <v>901</v>
      </c>
      <c r="EA69" s="1941" t="s">
        <v>409</v>
      </c>
      <c r="EB69" s="1924">
        <v>5095</v>
      </c>
      <c r="EC69" s="1942"/>
      <c r="ED69" s="1943">
        <v>5095</v>
      </c>
      <c r="EE69" s="1943">
        <v>5095</v>
      </c>
      <c r="EF69" s="1942"/>
      <c r="EG69" s="1944"/>
      <c r="EH69" s="1942"/>
      <c r="EI69" s="1927">
        <v>0</v>
      </c>
      <c r="EJ69" s="1943"/>
      <c r="EK69" s="1943">
        <v>0</v>
      </c>
      <c r="EL69" s="1943">
        <v>0</v>
      </c>
      <c r="EM69" s="1946">
        <v>0</v>
      </c>
      <c r="EN69" s="1946"/>
      <c r="EO69" s="1947"/>
      <c r="ES69" s="1616" t="s">
        <v>482</v>
      </c>
      <c r="ET69" s="1617" t="s">
        <v>483</v>
      </c>
      <c r="EU69" s="1618">
        <v>3000382</v>
      </c>
    </row>
    <row r="70" spans="1:151" ht="15">
      <c r="A70" s="1220" t="s">
        <v>504</v>
      </c>
      <c r="B70" s="1221" t="s">
        <v>505</v>
      </c>
      <c r="C70" s="1117">
        <v>26605</v>
      </c>
      <c r="D70" s="1118">
        <v>27808</v>
      </c>
      <c r="E70" s="1222"/>
      <c r="F70" s="1222">
        <v>27808</v>
      </c>
      <c r="G70" s="1222"/>
      <c r="H70" s="1223">
        <v>27808</v>
      </c>
      <c r="K70" s="907" t="s">
        <v>504</v>
      </c>
      <c r="L70" s="908" t="s">
        <v>505</v>
      </c>
      <c r="M70" s="886">
        <v>25899947970</v>
      </c>
      <c r="N70" s="887">
        <v>29644400</v>
      </c>
      <c r="O70" s="888">
        <v>25870303570</v>
      </c>
      <c r="P70" s="889">
        <v>2012</v>
      </c>
      <c r="Q70" s="882">
        <v>0.94420000000000004</v>
      </c>
      <c r="R70" s="891">
        <v>27399177685</v>
      </c>
      <c r="S70" s="892">
        <v>29644400</v>
      </c>
      <c r="T70" s="893">
        <v>639868628</v>
      </c>
      <c r="U70" s="893">
        <v>3569594442</v>
      </c>
      <c r="V70" s="891">
        <v>31638285155</v>
      </c>
      <c r="X70" s="1561" t="s">
        <v>504</v>
      </c>
      <c r="Y70" s="1562" t="s">
        <v>505</v>
      </c>
      <c r="Z70" s="1807">
        <v>31638285155</v>
      </c>
      <c r="AA70" s="1247">
        <v>211660127.68695003</v>
      </c>
      <c r="AB70" s="1802">
        <v>59958801</v>
      </c>
      <c r="AC70" s="1802">
        <v>957664</v>
      </c>
      <c r="AD70" s="1808">
        <v>272576592.68695003</v>
      </c>
      <c r="AE70" s="1809">
        <v>27808</v>
      </c>
      <c r="AF70" s="1810">
        <v>9802</v>
      </c>
      <c r="AG70" s="1811">
        <v>1.7557</v>
      </c>
      <c r="AI70" s="1561" t="s">
        <v>504</v>
      </c>
      <c r="AJ70" s="933" t="s">
        <v>505</v>
      </c>
      <c r="AK70" s="1132">
        <v>272576592.68695003</v>
      </c>
      <c r="AL70" s="1133">
        <v>27808</v>
      </c>
      <c r="AM70" s="1242">
        <v>9802</v>
      </c>
      <c r="AN70" s="1236">
        <v>1.7557</v>
      </c>
      <c r="AO70" s="1234">
        <v>7.5195999999999996</v>
      </c>
      <c r="AP70" s="1235">
        <v>0.96530000000000005</v>
      </c>
      <c r="AQ70" s="1236">
        <v>1.9370000000000001</v>
      </c>
      <c r="AR70" s="1237" t="s">
        <v>4</v>
      </c>
      <c r="AS70" s="1272" t="s">
        <v>4</v>
      </c>
      <c r="AT70" s="1261" t="s">
        <v>4</v>
      </c>
      <c r="AU70" s="1240">
        <v>0</v>
      </c>
      <c r="AV70" s="1241" t="s">
        <v>4</v>
      </c>
      <c r="AW70" s="1242">
        <v>0</v>
      </c>
      <c r="BB70" s="1561" t="s">
        <v>504</v>
      </c>
      <c r="BC70" s="1562" t="s">
        <v>743</v>
      </c>
      <c r="BD70" s="1149">
        <v>31638285155</v>
      </c>
      <c r="BE70" s="1150">
        <v>198.934</v>
      </c>
      <c r="BF70" s="1245">
        <v>159039104</v>
      </c>
      <c r="BG70" s="1246">
        <v>7.5195999999999996</v>
      </c>
      <c r="BH70" s="1153"/>
      <c r="BI70" s="1154">
        <v>27808</v>
      </c>
      <c r="BJ70" s="1247">
        <v>139.79</v>
      </c>
      <c r="BK70" s="1154">
        <v>217465</v>
      </c>
      <c r="BL70" s="1248">
        <v>1093</v>
      </c>
      <c r="BN70" s="933" t="s">
        <v>504</v>
      </c>
      <c r="BO70" s="1579" t="s">
        <v>505</v>
      </c>
      <c r="BP70" s="1848">
        <v>1.0041</v>
      </c>
      <c r="BQ70" s="1848">
        <v>0.93333333333333335</v>
      </c>
      <c r="BR70" s="1848">
        <v>0.93154875717017205</v>
      </c>
      <c r="BS70" s="1849"/>
      <c r="BT70" s="1850">
        <v>2012</v>
      </c>
      <c r="BU70" s="1162">
        <v>0.94420000000000004</v>
      </c>
      <c r="BV70" s="1163"/>
      <c r="BW70" s="1851">
        <v>0.57399999999999995</v>
      </c>
      <c r="BX70" s="1852">
        <v>0.54200000000000004</v>
      </c>
      <c r="BY70" s="1166">
        <v>0.81020000000000003</v>
      </c>
      <c r="BZ70" s="1585"/>
      <c r="CA70" s="1561" t="s">
        <v>504</v>
      </c>
      <c r="CB70" s="933" t="s">
        <v>743</v>
      </c>
      <c r="CC70" s="1154">
        <v>36054</v>
      </c>
      <c r="CD70" s="1154">
        <v>36653</v>
      </c>
      <c r="CE70" s="1154">
        <v>39035</v>
      </c>
      <c r="CF70" s="1252">
        <v>37247.333333333336</v>
      </c>
      <c r="CG70" s="1253">
        <v>0.96530000000000005</v>
      </c>
      <c r="CH70" s="1171"/>
      <c r="CI70" s="1254">
        <v>-1787.6666666666642</v>
      </c>
      <c r="CJ70" s="1253">
        <v>-4.58E-2</v>
      </c>
      <c r="CL70" s="1575" t="s">
        <v>504</v>
      </c>
      <c r="CM70" s="933" t="s">
        <v>743</v>
      </c>
      <c r="CN70" s="1873" t="s">
        <v>4</v>
      </c>
      <c r="CO70" s="1874"/>
      <c r="CP70" s="1875">
        <v>27808</v>
      </c>
      <c r="CQ70" s="1888">
        <v>67879109</v>
      </c>
      <c r="CR70" s="1888">
        <v>0</v>
      </c>
      <c r="CS70" s="1890">
        <v>67879109</v>
      </c>
      <c r="CT70" s="1891">
        <v>2440.9899999999998</v>
      </c>
      <c r="CU70" s="1892"/>
      <c r="CV70" s="1893" t="s">
        <v>4</v>
      </c>
      <c r="CW70" s="1894" t="s">
        <v>4</v>
      </c>
      <c r="CX70" s="1882" t="s">
        <v>4</v>
      </c>
      <c r="CY70" s="1883"/>
      <c r="CZ70" s="1884">
        <v>0.54200000000000004</v>
      </c>
      <c r="DA70" s="1895" t="s">
        <v>4</v>
      </c>
      <c r="DB70" s="1886"/>
      <c r="DC70" s="1882" t="s">
        <v>4</v>
      </c>
      <c r="DX70" s="1921" t="s">
        <v>410</v>
      </c>
      <c r="DY70" s="1922" t="s">
        <v>410</v>
      </c>
      <c r="DZ70" s="1921" t="s">
        <v>901</v>
      </c>
      <c r="EA70" s="1923" t="s">
        <v>411</v>
      </c>
      <c r="EB70" s="1924">
        <v>19152</v>
      </c>
      <c r="EC70" s="1605"/>
      <c r="ED70" s="1925">
        <v>19152</v>
      </c>
      <c r="EE70" s="1925"/>
      <c r="EF70" s="1605"/>
      <c r="EG70" s="1926">
        <v>0.78110852808026432</v>
      </c>
      <c r="EH70" s="1605"/>
      <c r="EI70" s="1927">
        <v>4946275</v>
      </c>
      <c r="EJ70" s="1925"/>
      <c r="EK70" s="1955">
        <v>3863577</v>
      </c>
      <c r="EL70" s="1925">
        <v>4946275</v>
      </c>
      <c r="EM70" s="1928">
        <v>0</v>
      </c>
      <c r="EN70" s="1928">
        <v>-1</v>
      </c>
      <c r="EO70" s="1929"/>
      <c r="ES70" s="1616" t="s">
        <v>484</v>
      </c>
      <c r="ET70" s="1617" t="s">
        <v>485</v>
      </c>
      <c r="EU70" s="1618">
        <v>216746</v>
      </c>
    </row>
    <row r="71" spans="1:151" ht="15">
      <c r="A71" s="1220" t="s">
        <v>506</v>
      </c>
      <c r="B71" s="1221" t="s">
        <v>507</v>
      </c>
      <c r="C71" s="1117">
        <v>1783</v>
      </c>
      <c r="D71" s="1118">
        <v>3273</v>
      </c>
      <c r="E71" s="1222"/>
      <c r="F71" s="1222">
        <v>3273</v>
      </c>
      <c r="G71" s="1222"/>
      <c r="H71" s="1223">
        <v>3273</v>
      </c>
      <c r="K71" s="907" t="s">
        <v>506</v>
      </c>
      <c r="L71" s="908" t="s">
        <v>507</v>
      </c>
      <c r="M71" s="886">
        <v>1432091945</v>
      </c>
      <c r="N71" s="887">
        <v>178718514</v>
      </c>
      <c r="O71" s="888">
        <v>1253373431</v>
      </c>
      <c r="P71" s="889">
        <v>2015</v>
      </c>
      <c r="Q71" s="882">
        <v>0.99055291534949075</v>
      </c>
      <c r="R71" s="891">
        <v>1265327083</v>
      </c>
      <c r="S71" s="892">
        <v>178718514</v>
      </c>
      <c r="T71" s="893">
        <v>112132104</v>
      </c>
      <c r="U71" s="893">
        <v>382083905</v>
      </c>
      <c r="V71" s="891">
        <v>1938261606</v>
      </c>
      <c r="X71" s="1561" t="s">
        <v>506</v>
      </c>
      <c r="Y71" s="1562" t="s">
        <v>507</v>
      </c>
      <c r="Z71" s="1807">
        <v>1938261606</v>
      </c>
      <c r="AA71" s="1247">
        <v>12966970.144140001</v>
      </c>
      <c r="AB71" s="1802">
        <v>1798188</v>
      </c>
      <c r="AC71" s="1802">
        <v>63572</v>
      </c>
      <c r="AD71" s="1808">
        <v>14828730.144140001</v>
      </c>
      <c r="AE71" s="1809">
        <v>3273</v>
      </c>
      <c r="AF71" s="1810">
        <v>4531</v>
      </c>
      <c r="AG71" s="1811">
        <v>0.81159999999999999</v>
      </c>
      <c r="AI71" s="1561" t="s">
        <v>506</v>
      </c>
      <c r="AJ71" s="933" t="s">
        <v>507</v>
      </c>
      <c r="AK71" s="1132">
        <v>14828730.144140001</v>
      </c>
      <c r="AL71" s="1133">
        <v>3273</v>
      </c>
      <c r="AM71" s="1242">
        <v>4531</v>
      </c>
      <c r="AN71" s="1236">
        <v>0.81159999999999999</v>
      </c>
      <c r="AO71" s="1234">
        <v>0.17080000000000001</v>
      </c>
      <c r="AP71" s="1235">
        <v>0.79249999999999998</v>
      </c>
      <c r="AQ71" s="1236">
        <v>0.73799999999999999</v>
      </c>
      <c r="AR71" s="1237">
        <v>0.73799999999999999</v>
      </c>
      <c r="AS71" s="1272">
        <v>1291.95</v>
      </c>
      <c r="AT71" s="1261">
        <v>458.65999999999985</v>
      </c>
      <c r="AU71" s="1240">
        <v>1501194</v>
      </c>
      <c r="AV71" s="1241">
        <v>1</v>
      </c>
      <c r="AW71" s="1242">
        <v>1501194</v>
      </c>
      <c r="BB71" s="1561" t="s">
        <v>506</v>
      </c>
      <c r="BC71" s="1562" t="s">
        <v>744</v>
      </c>
      <c r="BD71" s="1149">
        <v>1938261606</v>
      </c>
      <c r="BE71" s="1150">
        <v>536.47900000000004</v>
      </c>
      <c r="BF71" s="1245">
        <v>3612931</v>
      </c>
      <c r="BG71" s="1246">
        <v>0.17080000000000001</v>
      </c>
      <c r="BH71" s="1153"/>
      <c r="BI71" s="1154">
        <v>3273</v>
      </c>
      <c r="BJ71" s="1247">
        <v>6.1</v>
      </c>
      <c r="BK71" s="1154">
        <v>21140</v>
      </c>
      <c r="BL71" s="1248">
        <v>39</v>
      </c>
      <c r="BN71" s="933" t="s">
        <v>506</v>
      </c>
      <c r="BO71" s="1579" t="s">
        <v>507</v>
      </c>
      <c r="BP71" s="1848">
        <v>1.0625</v>
      </c>
      <c r="BQ71" s="1848">
        <v>1.0650874074074075</v>
      </c>
      <c r="BR71" s="1853">
        <v>0.99055291534949075</v>
      </c>
      <c r="BS71" s="1849"/>
      <c r="BT71" s="1850">
        <v>2015</v>
      </c>
      <c r="BU71" s="1162">
        <v>0.99055291534949075</v>
      </c>
      <c r="BV71" s="1163"/>
      <c r="BW71" s="1851">
        <v>0.92</v>
      </c>
      <c r="BX71" s="1852">
        <v>0.91100000000000003</v>
      </c>
      <c r="BY71" s="1166">
        <v>1.3616999999999999</v>
      </c>
      <c r="BZ71" s="1585"/>
      <c r="CA71" s="1561" t="s">
        <v>506</v>
      </c>
      <c r="CB71" s="933" t="s">
        <v>744</v>
      </c>
      <c r="CC71" s="1154">
        <v>30964</v>
      </c>
      <c r="CD71" s="1154">
        <v>30139</v>
      </c>
      <c r="CE71" s="1154">
        <v>30640</v>
      </c>
      <c r="CF71" s="1252">
        <v>30581</v>
      </c>
      <c r="CG71" s="1253">
        <v>0.79249999999999998</v>
      </c>
      <c r="CH71" s="1171"/>
      <c r="CI71" s="1254">
        <v>-59</v>
      </c>
      <c r="CJ71" s="1253">
        <v>-1.9E-3</v>
      </c>
      <c r="CL71" s="1575" t="s">
        <v>506</v>
      </c>
      <c r="CM71" s="933" t="s">
        <v>744</v>
      </c>
      <c r="CN71" s="1873">
        <v>0.73799999999999999</v>
      </c>
      <c r="CO71" s="1874"/>
      <c r="CP71" s="1875">
        <v>3273</v>
      </c>
      <c r="CQ71" s="1888">
        <v>3300000</v>
      </c>
      <c r="CR71" s="1888">
        <v>0</v>
      </c>
      <c r="CS71" s="1890">
        <v>3300000</v>
      </c>
      <c r="CT71" s="1891">
        <v>1008.25</v>
      </c>
      <c r="CU71" s="1892"/>
      <c r="CV71" s="1893">
        <v>1291.95</v>
      </c>
      <c r="CW71" s="1894">
        <v>458.65999999999985</v>
      </c>
      <c r="CX71" s="1882">
        <v>0.78</v>
      </c>
      <c r="CY71" s="1883"/>
      <c r="CZ71" s="1884">
        <v>0.91100000000000003</v>
      </c>
      <c r="DA71" s="1895">
        <v>1</v>
      </c>
      <c r="DB71" s="1886"/>
      <c r="DC71" s="1882">
        <v>1</v>
      </c>
      <c r="DX71" s="1921" t="s">
        <v>410</v>
      </c>
      <c r="DY71" s="1922" t="s">
        <v>58</v>
      </c>
      <c r="DZ71" s="1921" t="s">
        <v>901</v>
      </c>
      <c r="EA71" s="1923" t="s">
        <v>59</v>
      </c>
      <c r="EB71" s="1924">
        <v>3038</v>
      </c>
      <c r="EC71" s="1605"/>
      <c r="ED71" s="1925">
        <v>3038</v>
      </c>
      <c r="EE71" s="1925"/>
      <c r="EF71" s="1605"/>
      <c r="EG71" s="1926">
        <v>0.12390391125249807</v>
      </c>
      <c r="EH71" s="1605"/>
      <c r="EI71" s="1927">
        <v>0</v>
      </c>
      <c r="EJ71" s="1925"/>
      <c r="EK71" s="1925">
        <v>612863</v>
      </c>
      <c r="EL71" s="974"/>
      <c r="EM71" s="1928"/>
      <c r="EN71" s="1928"/>
      <c r="EO71" s="1929"/>
      <c r="ES71" s="1616" t="s">
        <v>486</v>
      </c>
      <c r="ET71" s="1617" t="s">
        <v>487</v>
      </c>
      <c r="EU71" s="1618">
        <v>0</v>
      </c>
    </row>
    <row r="72" spans="1:151" ht="15">
      <c r="A72" s="1220" t="s">
        <v>508</v>
      </c>
      <c r="B72" s="1221" t="s">
        <v>509</v>
      </c>
      <c r="C72" s="1117">
        <v>26540</v>
      </c>
      <c r="D72" s="1118">
        <v>26682</v>
      </c>
      <c r="E72" s="1222"/>
      <c r="F72" s="1222">
        <v>26682</v>
      </c>
      <c r="G72" s="1222"/>
      <c r="H72" s="1223">
        <v>26682</v>
      </c>
      <c r="K72" s="907" t="s">
        <v>508</v>
      </c>
      <c r="L72" s="908" t="s">
        <v>509</v>
      </c>
      <c r="M72" s="886">
        <v>11440478450</v>
      </c>
      <c r="N72" s="887">
        <v>125104665</v>
      </c>
      <c r="O72" s="888">
        <v>11315373785</v>
      </c>
      <c r="P72" s="889">
        <v>2014</v>
      </c>
      <c r="Q72" s="882">
        <v>0.99280000000000002</v>
      </c>
      <c r="R72" s="891">
        <v>11397435319</v>
      </c>
      <c r="S72" s="892">
        <v>125104665</v>
      </c>
      <c r="T72" s="893">
        <v>284070687</v>
      </c>
      <c r="U72" s="893">
        <v>1686587611</v>
      </c>
      <c r="V72" s="891">
        <v>13493198282</v>
      </c>
      <c r="X72" s="1561" t="s">
        <v>508</v>
      </c>
      <c r="Y72" s="1562" t="s">
        <v>509</v>
      </c>
      <c r="Z72" s="1807">
        <v>13493198282</v>
      </c>
      <c r="AA72" s="1247">
        <v>90269496.50658001</v>
      </c>
      <c r="AB72" s="1802">
        <v>34253859</v>
      </c>
      <c r="AC72" s="1802">
        <v>833001</v>
      </c>
      <c r="AD72" s="1808">
        <v>125356356.50658001</v>
      </c>
      <c r="AE72" s="1809">
        <v>26682</v>
      </c>
      <c r="AF72" s="1810">
        <v>4698</v>
      </c>
      <c r="AG72" s="1811">
        <v>0.84150000000000003</v>
      </c>
      <c r="AI72" s="1561" t="s">
        <v>508</v>
      </c>
      <c r="AJ72" s="933" t="s">
        <v>509</v>
      </c>
      <c r="AK72" s="1132">
        <v>125356356.50658001</v>
      </c>
      <c r="AL72" s="1133">
        <v>26682</v>
      </c>
      <c r="AM72" s="1242">
        <v>4698</v>
      </c>
      <c r="AN72" s="1236">
        <v>0.84150000000000003</v>
      </c>
      <c r="AO72" s="1234">
        <v>0.83199999999999996</v>
      </c>
      <c r="AP72" s="1235">
        <v>1.1445000000000001</v>
      </c>
      <c r="AQ72" s="1236">
        <v>0.99209999999999998</v>
      </c>
      <c r="AR72" s="1237">
        <v>0.99209999999999998</v>
      </c>
      <c r="AS72" s="1272">
        <v>1736.78</v>
      </c>
      <c r="AT72" s="1261">
        <v>13.829999999999927</v>
      </c>
      <c r="AU72" s="1240">
        <v>369012</v>
      </c>
      <c r="AV72" s="1241">
        <v>1</v>
      </c>
      <c r="AW72" s="1242">
        <v>369012</v>
      </c>
      <c r="BB72" s="1561" t="s">
        <v>508</v>
      </c>
      <c r="BC72" s="1562" t="s">
        <v>745</v>
      </c>
      <c r="BD72" s="1149">
        <v>13493198282</v>
      </c>
      <c r="BE72" s="1150">
        <v>766.81799999999998</v>
      </c>
      <c r="BF72" s="1245">
        <v>17596350</v>
      </c>
      <c r="BG72" s="1246">
        <v>0.83199999999999996</v>
      </c>
      <c r="BH72" s="1153"/>
      <c r="BI72" s="1154">
        <v>26682</v>
      </c>
      <c r="BJ72" s="1247">
        <v>34.799999999999997</v>
      </c>
      <c r="BK72" s="1154">
        <v>192645</v>
      </c>
      <c r="BL72" s="1248">
        <v>251</v>
      </c>
      <c r="BN72" s="933" t="s">
        <v>508</v>
      </c>
      <c r="BO72" s="1579" t="s">
        <v>509</v>
      </c>
      <c r="BP72" s="1848">
        <v>1.0487</v>
      </c>
      <c r="BQ72" s="1853">
        <v>0.9783256270141516</v>
      </c>
      <c r="BR72" s="1848">
        <v>1</v>
      </c>
      <c r="BS72" s="1849"/>
      <c r="BT72" s="1850">
        <v>2014</v>
      </c>
      <c r="BU72" s="1162">
        <v>0.99280000000000002</v>
      </c>
      <c r="BV72" s="1163"/>
      <c r="BW72" s="1851">
        <v>0.67500000000000004</v>
      </c>
      <c r="BX72" s="1852">
        <v>0.67</v>
      </c>
      <c r="BY72" s="1166">
        <v>1.0015000000000001</v>
      </c>
      <c r="BZ72" s="1585"/>
      <c r="CA72" s="1561" t="s">
        <v>508</v>
      </c>
      <c r="CB72" s="933" t="s">
        <v>745</v>
      </c>
      <c r="CC72" s="1154">
        <v>44384</v>
      </c>
      <c r="CD72" s="1154">
        <v>43748</v>
      </c>
      <c r="CE72" s="1154">
        <v>44358</v>
      </c>
      <c r="CF72" s="1252">
        <v>44163.333333333336</v>
      </c>
      <c r="CG72" s="1253">
        <v>1.1445000000000001</v>
      </c>
      <c r="CH72" s="1171"/>
      <c r="CI72" s="1254">
        <v>-194.66666666666424</v>
      </c>
      <c r="CJ72" s="1253">
        <v>-4.4000000000000003E-3</v>
      </c>
      <c r="CL72" s="1575" t="s">
        <v>508</v>
      </c>
      <c r="CM72" s="933" t="s">
        <v>745</v>
      </c>
      <c r="CN72" s="1873">
        <v>0.99209999999999998</v>
      </c>
      <c r="CO72" s="1874"/>
      <c r="CP72" s="1875">
        <v>26682</v>
      </c>
      <c r="CQ72" s="1888">
        <v>30987242</v>
      </c>
      <c r="CR72" s="1888">
        <v>0</v>
      </c>
      <c r="CS72" s="1890">
        <v>30987242</v>
      </c>
      <c r="CT72" s="1891">
        <v>1161.3499999999999</v>
      </c>
      <c r="CU72" s="1892"/>
      <c r="CV72" s="1893">
        <v>1736.78</v>
      </c>
      <c r="CW72" s="1894">
        <v>13.829999999999927</v>
      </c>
      <c r="CX72" s="1882">
        <v>0.66900000000000004</v>
      </c>
      <c r="CY72" s="1883"/>
      <c r="CZ72" s="1884">
        <v>0.67</v>
      </c>
      <c r="DA72" s="1895">
        <v>1</v>
      </c>
      <c r="DB72" s="1886"/>
      <c r="DC72" s="1882">
        <v>1</v>
      </c>
      <c r="DX72" s="1930" t="s">
        <v>410</v>
      </c>
      <c r="DY72" s="1931" t="s">
        <v>60</v>
      </c>
      <c r="DZ72" s="1930" t="s">
        <v>901</v>
      </c>
      <c r="EA72" s="1932" t="s">
        <v>61</v>
      </c>
      <c r="EB72" s="1924">
        <v>2329</v>
      </c>
      <c r="EC72" s="1933"/>
      <c r="ED72" s="1934">
        <v>2329</v>
      </c>
      <c r="EE72" s="1934">
        <v>24519</v>
      </c>
      <c r="EF72" s="1933"/>
      <c r="EG72" s="1935">
        <v>9.4987560667237653E-2</v>
      </c>
      <c r="EH72" s="1933"/>
      <c r="EI72" s="1927">
        <v>0</v>
      </c>
      <c r="EJ72" s="1934"/>
      <c r="EK72" s="1934">
        <v>469835</v>
      </c>
      <c r="EL72" s="1936"/>
      <c r="EM72" s="1937"/>
      <c r="EN72" s="1937"/>
      <c r="EO72" s="1938"/>
      <c r="ES72" s="1616" t="s">
        <v>488</v>
      </c>
      <c r="ET72" s="1617" t="s">
        <v>489</v>
      </c>
      <c r="EU72" s="1618">
        <v>149099</v>
      </c>
    </row>
    <row r="73" spans="1:151" ht="15">
      <c r="A73" s="1220" t="s">
        <v>510</v>
      </c>
      <c r="B73" s="1221" t="s">
        <v>511</v>
      </c>
      <c r="C73" s="1117">
        <v>7544</v>
      </c>
      <c r="D73" s="1118">
        <v>20495</v>
      </c>
      <c r="E73" s="1222"/>
      <c r="F73" s="1222">
        <v>20495</v>
      </c>
      <c r="G73" s="1222"/>
      <c r="H73" s="1223">
        <v>20495</v>
      </c>
      <c r="K73" s="907" t="s">
        <v>510</v>
      </c>
      <c r="L73" s="908" t="s">
        <v>511</v>
      </c>
      <c r="M73" s="886">
        <v>14959091028</v>
      </c>
      <c r="N73" s="887">
        <v>297016359</v>
      </c>
      <c r="O73" s="888">
        <v>14662074669</v>
      </c>
      <c r="P73" s="889">
        <v>2009</v>
      </c>
      <c r="Q73" s="882">
        <v>0.99770000000000003</v>
      </c>
      <c r="R73" s="891">
        <v>14695875182</v>
      </c>
      <c r="S73" s="892">
        <v>297016359</v>
      </c>
      <c r="T73" s="893">
        <v>283944753</v>
      </c>
      <c r="U73" s="893">
        <v>1423951279</v>
      </c>
      <c r="V73" s="891">
        <v>16700787573</v>
      </c>
      <c r="X73" s="1561" t="s">
        <v>510</v>
      </c>
      <c r="Y73" s="1562" t="s">
        <v>511</v>
      </c>
      <c r="Z73" s="1807">
        <v>16700787573</v>
      </c>
      <c r="AA73" s="1247">
        <v>111728268.86337002</v>
      </c>
      <c r="AB73" s="1802">
        <v>25099500</v>
      </c>
      <c r="AC73" s="1802">
        <v>537671</v>
      </c>
      <c r="AD73" s="1808">
        <v>137365439.86337</v>
      </c>
      <c r="AE73" s="1809">
        <v>20495</v>
      </c>
      <c r="AF73" s="1810">
        <v>6702</v>
      </c>
      <c r="AG73" s="1811">
        <v>1.2003999999999999</v>
      </c>
      <c r="AI73" s="1561" t="s">
        <v>510</v>
      </c>
      <c r="AJ73" s="933" t="s">
        <v>511</v>
      </c>
      <c r="AK73" s="1132">
        <v>137365439.86337</v>
      </c>
      <c r="AL73" s="1133">
        <v>20495</v>
      </c>
      <c r="AM73" s="1242">
        <v>6702</v>
      </c>
      <c r="AN73" s="1236">
        <v>1.2003999999999999</v>
      </c>
      <c r="AO73" s="1234">
        <v>1.9749000000000001</v>
      </c>
      <c r="AP73" s="1235">
        <v>1.3592</v>
      </c>
      <c r="AQ73" s="1236">
        <v>1.3573</v>
      </c>
      <c r="AR73" s="1237" t="s">
        <v>4</v>
      </c>
      <c r="AS73" s="1272" t="s">
        <v>4</v>
      </c>
      <c r="AT73" s="1261" t="s">
        <v>4</v>
      </c>
      <c r="AU73" s="1240">
        <v>0</v>
      </c>
      <c r="AV73" s="1241" t="s">
        <v>4</v>
      </c>
      <c r="AW73" s="1242">
        <v>0</v>
      </c>
      <c r="BB73" s="1561" t="s">
        <v>510</v>
      </c>
      <c r="BC73" s="1562" t="s">
        <v>746</v>
      </c>
      <c r="BD73" s="1149">
        <v>16700787573</v>
      </c>
      <c r="BE73" s="1150">
        <v>399.83800000000002</v>
      </c>
      <c r="BF73" s="1245">
        <v>41768885</v>
      </c>
      <c r="BG73" s="1246">
        <v>1.9749000000000001</v>
      </c>
      <c r="BH73" s="1153"/>
      <c r="BI73" s="1154">
        <v>20495</v>
      </c>
      <c r="BJ73" s="1247">
        <v>51.26</v>
      </c>
      <c r="BK73" s="1154">
        <v>139794</v>
      </c>
      <c r="BL73" s="1248">
        <v>350</v>
      </c>
      <c r="BN73" s="933" t="s">
        <v>510</v>
      </c>
      <c r="BO73" s="1579" t="s">
        <v>511</v>
      </c>
      <c r="BP73" s="1848">
        <v>1.0382</v>
      </c>
      <c r="BQ73" s="1848">
        <v>1.0056451612903226</v>
      </c>
      <c r="BR73" s="1848">
        <v>0.97897281639928702</v>
      </c>
      <c r="BS73" s="1849"/>
      <c r="BT73" s="1850">
        <v>2009</v>
      </c>
      <c r="BU73" s="1162">
        <v>0.99770000000000003</v>
      </c>
      <c r="BV73" s="1163"/>
      <c r="BW73" s="1851">
        <v>0.878</v>
      </c>
      <c r="BX73" s="1852">
        <v>0.876</v>
      </c>
      <c r="BY73" s="1166">
        <v>1.3093999999999999</v>
      </c>
      <c r="BZ73" s="1585"/>
      <c r="CA73" s="1561" t="s">
        <v>510</v>
      </c>
      <c r="CB73" s="933" t="s">
        <v>746</v>
      </c>
      <c r="CC73" s="1154">
        <v>51724</v>
      </c>
      <c r="CD73" s="1154">
        <v>51694</v>
      </c>
      <c r="CE73" s="1154">
        <v>53920</v>
      </c>
      <c r="CF73" s="1252">
        <v>52446</v>
      </c>
      <c r="CG73" s="1253">
        <v>1.3592</v>
      </c>
      <c r="CH73" s="1171"/>
      <c r="CI73" s="1254">
        <v>-1474</v>
      </c>
      <c r="CJ73" s="1253">
        <v>-2.7300000000000001E-2</v>
      </c>
      <c r="CL73" s="1575" t="s">
        <v>510</v>
      </c>
      <c r="CM73" s="933" t="s">
        <v>746</v>
      </c>
      <c r="CN73" s="1873" t="s">
        <v>4</v>
      </c>
      <c r="CO73" s="1874"/>
      <c r="CP73" s="1875">
        <v>20495</v>
      </c>
      <c r="CQ73" s="1888">
        <v>73692414</v>
      </c>
      <c r="CR73" s="1888">
        <v>22406606</v>
      </c>
      <c r="CS73" s="1890">
        <v>96099020</v>
      </c>
      <c r="CT73" s="1891">
        <v>4688.8999999999996</v>
      </c>
      <c r="CU73" s="1892"/>
      <c r="CV73" s="1893" t="s">
        <v>4</v>
      </c>
      <c r="CW73" s="1894" t="s">
        <v>4</v>
      </c>
      <c r="CX73" s="1882" t="s">
        <v>4</v>
      </c>
      <c r="CY73" s="1883"/>
      <c r="CZ73" s="1884">
        <v>0.876</v>
      </c>
      <c r="DA73" s="1895">
        <v>1</v>
      </c>
      <c r="DB73" s="1886"/>
      <c r="DC73" s="1882" t="s">
        <v>4</v>
      </c>
      <c r="DX73" s="1939" t="s">
        <v>412</v>
      </c>
      <c r="DY73" s="1940" t="s">
        <v>412</v>
      </c>
      <c r="DZ73" s="1939" t="s">
        <v>901</v>
      </c>
      <c r="EA73" s="1941" t="s">
        <v>413</v>
      </c>
      <c r="EB73" s="1924">
        <v>6242</v>
      </c>
      <c r="EC73" s="1942"/>
      <c r="ED73" s="1943">
        <v>6242</v>
      </c>
      <c r="EE73" s="1943">
        <v>6242</v>
      </c>
      <c r="EF73" s="1942"/>
      <c r="EG73" s="1944"/>
      <c r="EH73" s="1942"/>
      <c r="EI73" s="1927">
        <v>86327</v>
      </c>
      <c r="EJ73" s="1943"/>
      <c r="EK73" s="1943">
        <v>86327</v>
      </c>
      <c r="EL73" s="1943">
        <v>86327</v>
      </c>
      <c r="EM73" s="1946">
        <v>0</v>
      </c>
      <c r="EN73" s="1946"/>
      <c r="EO73" s="1947"/>
      <c r="ES73" s="1616" t="s">
        <v>490</v>
      </c>
      <c r="ET73" s="1617" t="s">
        <v>491</v>
      </c>
      <c r="EU73" s="1618">
        <v>1270994</v>
      </c>
    </row>
    <row r="74" spans="1:151" ht="15">
      <c r="A74" s="1220" t="s">
        <v>512</v>
      </c>
      <c r="B74" s="1221" t="s">
        <v>513</v>
      </c>
      <c r="C74" s="1117">
        <v>1282</v>
      </c>
      <c r="D74" s="1118">
        <v>1852</v>
      </c>
      <c r="E74" s="1222"/>
      <c r="F74" s="1222">
        <v>1852</v>
      </c>
      <c r="G74" s="1222"/>
      <c r="H74" s="1223">
        <v>1852</v>
      </c>
      <c r="K74" s="907" t="s">
        <v>512</v>
      </c>
      <c r="L74" s="908" t="s">
        <v>513</v>
      </c>
      <c r="M74" s="886">
        <v>1391712868</v>
      </c>
      <c r="N74" s="887">
        <v>52429112</v>
      </c>
      <c r="O74" s="888">
        <v>1339283756</v>
      </c>
      <c r="P74" s="889">
        <v>2012</v>
      </c>
      <c r="Q74" s="882">
        <v>0.90090000000000003</v>
      </c>
      <c r="R74" s="891">
        <v>1486606456</v>
      </c>
      <c r="S74" s="892">
        <v>52429112</v>
      </c>
      <c r="T74" s="893">
        <v>34510784</v>
      </c>
      <c r="U74" s="893">
        <v>202867727</v>
      </c>
      <c r="V74" s="891">
        <v>1776414079</v>
      </c>
      <c r="X74" s="1561" t="s">
        <v>512</v>
      </c>
      <c r="Y74" s="1562" t="s">
        <v>513</v>
      </c>
      <c r="Z74" s="1807">
        <v>1776414079</v>
      </c>
      <c r="AA74" s="1247">
        <v>11884210.188510001</v>
      </c>
      <c r="AB74" s="1802">
        <v>2112475</v>
      </c>
      <c r="AC74" s="1802">
        <v>29695</v>
      </c>
      <c r="AD74" s="1808">
        <v>14026380.188510001</v>
      </c>
      <c r="AE74" s="1809">
        <v>1852</v>
      </c>
      <c r="AF74" s="1810">
        <v>7574</v>
      </c>
      <c r="AG74" s="1811">
        <v>1.3566</v>
      </c>
      <c r="AI74" s="1561" t="s">
        <v>512</v>
      </c>
      <c r="AJ74" s="933" t="s">
        <v>513</v>
      </c>
      <c r="AK74" s="1132">
        <v>14026380.188510001</v>
      </c>
      <c r="AL74" s="1133">
        <v>1852</v>
      </c>
      <c r="AM74" s="1242">
        <v>7574</v>
      </c>
      <c r="AN74" s="1236">
        <v>1.3566</v>
      </c>
      <c r="AO74" s="1234">
        <v>0.24929999999999999</v>
      </c>
      <c r="AP74" s="1235">
        <v>0.95979999999999999</v>
      </c>
      <c r="AQ74" s="1236">
        <v>1.0473999999999999</v>
      </c>
      <c r="AR74" s="1237" t="s">
        <v>4</v>
      </c>
      <c r="AS74" s="1272" t="s">
        <v>4</v>
      </c>
      <c r="AT74" s="1261" t="s">
        <v>4</v>
      </c>
      <c r="AU74" s="1240">
        <v>0</v>
      </c>
      <c r="AV74" s="1241" t="s">
        <v>4</v>
      </c>
      <c r="AW74" s="1242">
        <v>0</v>
      </c>
      <c r="BB74" s="1561" t="s">
        <v>512</v>
      </c>
      <c r="BC74" s="1562" t="s">
        <v>747</v>
      </c>
      <c r="BD74" s="1149">
        <v>1776414079</v>
      </c>
      <c r="BE74" s="1150">
        <v>336.94200000000001</v>
      </c>
      <c r="BF74" s="1245">
        <v>5272166</v>
      </c>
      <c r="BG74" s="1246">
        <v>0.24929999999999999</v>
      </c>
      <c r="BH74" s="1153"/>
      <c r="BI74" s="1154">
        <v>1852</v>
      </c>
      <c r="BJ74" s="1247">
        <v>5.5</v>
      </c>
      <c r="BK74" s="1154">
        <v>13173</v>
      </c>
      <c r="BL74" s="1248">
        <v>39</v>
      </c>
      <c r="BN74" s="933" t="s">
        <v>512</v>
      </c>
      <c r="BO74" s="1579" t="s">
        <v>513</v>
      </c>
      <c r="BP74" s="1848">
        <v>0.94989999999999997</v>
      </c>
      <c r="BQ74" s="1848">
        <v>0.83482500000000004</v>
      </c>
      <c r="BR74" s="1848">
        <v>0.9286875816993464</v>
      </c>
      <c r="BS74" s="1849"/>
      <c r="BT74" s="1850">
        <v>2012</v>
      </c>
      <c r="BU74" s="1162">
        <v>0.90090000000000003</v>
      </c>
      <c r="BV74" s="1163"/>
      <c r="BW74" s="1851">
        <v>0.625</v>
      </c>
      <c r="BX74" s="1852">
        <v>0.56299999999999994</v>
      </c>
      <c r="BY74" s="1166">
        <v>0.84160000000000001</v>
      </c>
      <c r="BZ74" s="1585"/>
      <c r="CA74" s="1561" t="s">
        <v>512</v>
      </c>
      <c r="CB74" s="933" t="s">
        <v>747</v>
      </c>
      <c r="CC74" s="1154">
        <v>36771</v>
      </c>
      <c r="CD74" s="1154">
        <v>37579</v>
      </c>
      <c r="CE74" s="1154">
        <v>36750</v>
      </c>
      <c r="CF74" s="1252">
        <v>37033.333333333336</v>
      </c>
      <c r="CG74" s="1253">
        <v>0.95979999999999999</v>
      </c>
      <c r="CH74" s="1171"/>
      <c r="CI74" s="1254">
        <v>283.33333333333576</v>
      </c>
      <c r="CJ74" s="1253">
        <v>7.7000000000000002E-3</v>
      </c>
      <c r="CL74" s="1575" t="s">
        <v>512</v>
      </c>
      <c r="CM74" s="933" t="s">
        <v>747</v>
      </c>
      <c r="CN74" s="1873" t="s">
        <v>4</v>
      </c>
      <c r="CO74" s="1874"/>
      <c r="CP74" s="1875">
        <v>1852</v>
      </c>
      <c r="CQ74" s="1888">
        <v>3124138</v>
      </c>
      <c r="CR74" s="1888">
        <v>0</v>
      </c>
      <c r="CS74" s="1890">
        <v>3124138</v>
      </c>
      <c r="CT74" s="1891">
        <v>1686.9</v>
      </c>
      <c r="CU74" s="1892"/>
      <c r="CV74" s="1893" t="s">
        <v>4</v>
      </c>
      <c r="CW74" s="1894" t="s">
        <v>4</v>
      </c>
      <c r="CX74" s="1882" t="s">
        <v>4</v>
      </c>
      <c r="CY74" s="1883"/>
      <c r="CZ74" s="1884">
        <v>0.56299999999999994</v>
      </c>
      <c r="DA74" s="1895" t="s">
        <v>4</v>
      </c>
      <c r="DB74" s="1886"/>
      <c r="DC74" s="1882" t="s">
        <v>4</v>
      </c>
      <c r="DX74" s="1939" t="s">
        <v>414</v>
      </c>
      <c r="DY74" s="1940" t="s">
        <v>414</v>
      </c>
      <c r="DZ74" s="1939" t="s">
        <v>901</v>
      </c>
      <c r="EA74" s="1941" t="s">
        <v>415</v>
      </c>
      <c r="EB74" s="1924">
        <v>9644</v>
      </c>
      <c r="EC74" s="1942"/>
      <c r="ED74" s="1943">
        <v>9644</v>
      </c>
      <c r="EE74" s="1943">
        <v>9644</v>
      </c>
      <c r="EF74" s="1942"/>
      <c r="EG74" s="1944"/>
      <c r="EH74" s="1942"/>
      <c r="EI74" s="1927">
        <v>5139191</v>
      </c>
      <c r="EJ74" s="1943"/>
      <c r="EK74" s="1943">
        <v>5139191</v>
      </c>
      <c r="EL74" s="1943">
        <v>5139191</v>
      </c>
      <c r="EM74" s="1946">
        <v>0</v>
      </c>
      <c r="EN74" s="1946"/>
      <c r="EO74" s="1947"/>
      <c r="ES74" s="1616" t="s">
        <v>492</v>
      </c>
      <c r="ET74" s="1617" t="s">
        <v>493</v>
      </c>
      <c r="EU74" s="1618">
        <v>2212987</v>
      </c>
    </row>
    <row r="75" spans="1:151" ht="15">
      <c r="A75" s="1220" t="s">
        <v>514</v>
      </c>
      <c r="B75" s="1221" t="s">
        <v>515</v>
      </c>
      <c r="C75" s="1117">
        <v>5714</v>
      </c>
      <c r="D75" s="1118">
        <v>6037</v>
      </c>
      <c r="E75" s="1222"/>
      <c r="F75" s="1222">
        <v>6037</v>
      </c>
      <c r="G75" s="1222"/>
      <c r="H75" s="1223">
        <v>6037</v>
      </c>
      <c r="K75" s="907" t="s">
        <v>514</v>
      </c>
      <c r="L75" s="908" t="s">
        <v>515</v>
      </c>
      <c r="M75" s="886">
        <v>2472789809</v>
      </c>
      <c r="N75" s="887">
        <v>107926700</v>
      </c>
      <c r="O75" s="888">
        <v>2364863109</v>
      </c>
      <c r="P75" s="889">
        <v>2014</v>
      </c>
      <c r="Q75" s="882">
        <v>1.0286999999999999</v>
      </c>
      <c r="R75" s="891">
        <v>2298885106</v>
      </c>
      <c r="S75" s="892">
        <v>107926700</v>
      </c>
      <c r="T75" s="893">
        <v>82438567</v>
      </c>
      <c r="U75" s="893">
        <v>447587958</v>
      </c>
      <c r="V75" s="891">
        <v>2936838331</v>
      </c>
      <c r="X75" s="1561" t="s">
        <v>514</v>
      </c>
      <c r="Y75" s="1562" t="s">
        <v>515</v>
      </c>
      <c r="Z75" s="1807">
        <v>2936838331</v>
      </c>
      <c r="AA75" s="1247">
        <v>19647448.434390001</v>
      </c>
      <c r="AB75" s="1802">
        <v>6917929</v>
      </c>
      <c r="AC75" s="1802">
        <v>175211</v>
      </c>
      <c r="AD75" s="1808">
        <v>26740588.434390001</v>
      </c>
      <c r="AE75" s="1809">
        <v>6037</v>
      </c>
      <c r="AF75" s="1810">
        <v>4429</v>
      </c>
      <c r="AG75" s="1811">
        <v>0.79330000000000001</v>
      </c>
      <c r="AI75" s="1561" t="s">
        <v>514</v>
      </c>
      <c r="AJ75" s="933" t="s">
        <v>515</v>
      </c>
      <c r="AK75" s="1132">
        <v>26740588.434390001</v>
      </c>
      <c r="AL75" s="1133">
        <v>6037</v>
      </c>
      <c r="AM75" s="1242">
        <v>4429</v>
      </c>
      <c r="AN75" s="1236">
        <v>0.79330000000000001</v>
      </c>
      <c r="AO75" s="1234">
        <v>0.61199999999999999</v>
      </c>
      <c r="AP75" s="1235">
        <v>0.88100000000000001</v>
      </c>
      <c r="AQ75" s="1236">
        <v>0.81900000000000006</v>
      </c>
      <c r="AR75" s="1237">
        <v>0.81900000000000006</v>
      </c>
      <c r="AS75" s="1272">
        <v>1433.75</v>
      </c>
      <c r="AT75" s="1261">
        <v>316.8599999999999</v>
      </c>
      <c r="AU75" s="1240">
        <v>1912884</v>
      </c>
      <c r="AV75" s="1241">
        <v>1</v>
      </c>
      <c r="AW75" s="1242">
        <v>1912884</v>
      </c>
      <c r="BB75" s="1561" t="s">
        <v>514</v>
      </c>
      <c r="BC75" s="1562" t="s">
        <v>748</v>
      </c>
      <c r="BD75" s="1149">
        <v>2936838331</v>
      </c>
      <c r="BE75" s="1150">
        <v>226.876</v>
      </c>
      <c r="BF75" s="1245">
        <v>12944685</v>
      </c>
      <c r="BG75" s="1246">
        <v>0.61199999999999999</v>
      </c>
      <c r="BH75" s="1153"/>
      <c r="BI75" s="1154">
        <v>6037</v>
      </c>
      <c r="BJ75" s="1247">
        <v>26.61</v>
      </c>
      <c r="BK75" s="1154">
        <v>39621</v>
      </c>
      <c r="BL75" s="1248">
        <v>175</v>
      </c>
      <c r="BN75" s="933" t="s">
        <v>514</v>
      </c>
      <c r="BO75" s="1579" t="s">
        <v>515</v>
      </c>
      <c r="BP75" s="1848">
        <v>1.1977</v>
      </c>
      <c r="BQ75" s="1853">
        <v>1.0082033788174138</v>
      </c>
      <c r="BR75" s="1848">
        <v>1.0389944808554672</v>
      </c>
      <c r="BS75" s="1849"/>
      <c r="BT75" s="1850">
        <v>2014</v>
      </c>
      <c r="BU75" s="1162">
        <v>1.0286999999999999</v>
      </c>
      <c r="BV75" s="1163"/>
      <c r="BW75" s="1851">
        <v>0.76</v>
      </c>
      <c r="BX75" s="1852">
        <v>0.78200000000000003</v>
      </c>
      <c r="BY75" s="1166">
        <v>1.1689000000000001</v>
      </c>
      <c r="BZ75" s="1585"/>
      <c r="CA75" s="1561" t="s">
        <v>514</v>
      </c>
      <c r="CB75" s="933" t="s">
        <v>748</v>
      </c>
      <c r="CC75" s="1154">
        <v>33366</v>
      </c>
      <c r="CD75" s="1154">
        <v>33960</v>
      </c>
      <c r="CE75" s="1154">
        <v>34653</v>
      </c>
      <c r="CF75" s="1252">
        <v>33993</v>
      </c>
      <c r="CG75" s="1253">
        <v>0.88100000000000001</v>
      </c>
      <c r="CH75" s="1171"/>
      <c r="CI75" s="1254">
        <v>-660</v>
      </c>
      <c r="CJ75" s="1253">
        <v>-1.9E-2</v>
      </c>
      <c r="CL75" s="1575" t="s">
        <v>514</v>
      </c>
      <c r="CM75" s="933" t="s">
        <v>748</v>
      </c>
      <c r="CN75" s="1873">
        <v>0.81900000000000006</v>
      </c>
      <c r="CO75" s="1874"/>
      <c r="CP75" s="1875">
        <v>6037</v>
      </c>
      <c r="CQ75" s="1888">
        <v>9021858</v>
      </c>
      <c r="CR75" s="1888">
        <v>0</v>
      </c>
      <c r="CS75" s="1890">
        <v>9021858</v>
      </c>
      <c r="CT75" s="1891">
        <v>1494.43</v>
      </c>
      <c r="CU75" s="1892"/>
      <c r="CV75" s="1893">
        <v>1433.75</v>
      </c>
      <c r="CW75" s="1894">
        <v>316.8599999999999</v>
      </c>
      <c r="CX75" s="1882">
        <v>1</v>
      </c>
      <c r="CY75" s="1883"/>
      <c r="CZ75" s="1884">
        <v>0.78200000000000003</v>
      </c>
      <c r="DA75" s="1895">
        <v>1</v>
      </c>
      <c r="DB75" s="1886"/>
      <c r="DC75" s="1882">
        <v>1</v>
      </c>
      <c r="DX75" s="1921" t="s">
        <v>416</v>
      </c>
      <c r="DY75" s="1922" t="s">
        <v>416</v>
      </c>
      <c r="DZ75" s="1921" t="s">
        <v>901</v>
      </c>
      <c r="EA75" s="1923" t="s">
        <v>417</v>
      </c>
      <c r="EB75" s="1924">
        <v>33467</v>
      </c>
      <c r="EC75" s="1605"/>
      <c r="ED75" s="1925">
        <v>33467</v>
      </c>
      <c r="EE75" s="1925"/>
      <c r="EF75" s="1605"/>
      <c r="EG75" s="1926">
        <v>0.79478958867673599</v>
      </c>
      <c r="EH75" s="1605"/>
      <c r="EI75" s="1927">
        <v>0</v>
      </c>
      <c r="EJ75" s="1925"/>
      <c r="EK75" s="1925">
        <v>0</v>
      </c>
      <c r="EL75" s="1925">
        <v>0</v>
      </c>
      <c r="EM75" s="1928">
        <v>0</v>
      </c>
      <c r="EN75" s="1928"/>
      <c r="EO75" s="1929"/>
      <c r="ES75" s="1616" t="s">
        <v>494</v>
      </c>
      <c r="ET75" s="1617" t="s">
        <v>669</v>
      </c>
      <c r="EU75" s="1618">
        <v>0</v>
      </c>
    </row>
    <row r="76" spans="1:151" ht="15">
      <c r="A76" s="1220" t="s">
        <v>516</v>
      </c>
      <c r="B76" s="1221" t="s">
        <v>517</v>
      </c>
      <c r="C76" s="1117">
        <v>9528</v>
      </c>
      <c r="D76" s="1118">
        <v>9528</v>
      </c>
      <c r="E76" s="1222"/>
      <c r="F76" s="1222">
        <v>9528</v>
      </c>
      <c r="G76" s="1222"/>
      <c r="H76" s="1223">
        <v>9528</v>
      </c>
      <c r="K76" s="907" t="s">
        <v>516</v>
      </c>
      <c r="L76" s="908" t="s">
        <v>517</v>
      </c>
      <c r="M76" s="886">
        <v>5849481956</v>
      </c>
      <c r="N76" s="887">
        <v>161114107</v>
      </c>
      <c r="O76" s="888">
        <v>5688367849</v>
      </c>
      <c r="P76" s="889">
        <v>2011</v>
      </c>
      <c r="Q76" s="882">
        <v>1.0170999999999999</v>
      </c>
      <c r="R76" s="891">
        <v>5592732130</v>
      </c>
      <c r="S76" s="892">
        <v>161114107</v>
      </c>
      <c r="T76" s="893">
        <v>128437398</v>
      </c>
      <c r="U76" s="893">
        <v>695511985</v>
      </c>
      <c r="V76" s="891">
        <v>6577795620</v>
      </c>
      <c r="X76" s="1561" t="s">
        <v>516</v>
      </c>
      <c r="Y76" s="1562" t="s">
        <v>517</v>
      </c>
      <c r="Z76" s="1807">
        <v>6577795620</v>
      </c>
      <c r="AA76" s="1247">
        <v>44005452.697800003</v>
      </c>
      <c r="AB76" s="1802">
        <v>8607452</v>
      </c>
      <c r="AC76" s="1802">
        <v>304680</v>
      </c>
      <c r="AD76" s="1808">
        <v>52917584.697800003</v>
      </c>
      <c r="AE76" s="1809">
        <v>9528</v>
      </c>
      <c r="AF76" s="1810">
        <v>5554</v>
      </c>
      <c r="AG76" s="1811">
        <v>0.99480000000000002</v>
      </c>
      <c r="AI76" s="1561" t="s">
        <v>516</v>
      </c>
      <c r="AJ76" s="933" t="s">
        <v>517</v>
      </c>
      <c r="AK76" s="1132">
        <v>52917584.697800003</v>
      </c>
      <c r="AL76" s="1133">
        <v>9528</v>
      </c>
      <c r="AM76" s="1242">
        <v>5554</v>
      </c>
      <c r="AN76" s="1236">
        <v>0.99480000000000002</v>
      </c>
      <c r="AO76" s="1234">
        <v>0.35720000000000002</v>
      </c>
      <c r="AP76" s="1235">
        <v>0.81759999999999999</v>
      </c>
      <c r="AQ76" s="1236">
        <v>0.84239999999999993</v>
      </c>
      <c r="AR76" s="1237">
        <v>0.84239999999999993</v>
      </c>
      <c r="AS76" s="1272">
        <v>1474.71</v>
      </c>
      <c r="AT76" s="1261">
        <v>275.89999999999986</v>
      </c>
      <c r="AU76" s="1240">
        <v>2628775</v>
      </c>
      <c r="AV76" s="1241">
        <v>1</v>
      </c>
      <c r="AW76" s="1242">
        <v>2628775</v>
      </c>
      <c r="BB76" s="1561" t="s">
        <v>516</v>
      </c>
      <c r="BC76" s="1562" t="s">
        <v>749</v>
      </c>
      <c r="BD76" s="1149">
        <v>6577795620</v>
      </c>
      <c r="BE76" s="1150">
        <v>870.673</v>
      </c>
      <c r="BF76" s="1245">
        <v>7554840</v>
      </c>
      <c r="BG76" s="1246">
        <v>0.35720000000000002</v>
      </c>
      <c r="BH76" s="1153"/>
      <c r="BI76" s="1154">
        <v>9528</v>
      </c>
      <c r="BJ76" s="1247">
        <v>10.94</v>
      </c>
      <c r="BK76" s="1154">
        <v>56513</v>
      </c>
      <c r="BL76" s="1248">
        <v>65</v>
      </c>
      <c r="BN76" s="933" t="s">
        <v>516</v>
      </c>
      <c r="BO76" s="1579" t="s">
        <v>517</v>
      </c>
      <c r="BP76" s="1848">
        <v>1.0093000000000001</v>
      </c>
      <c r="BQ76" s="1848">
        <v>1.0526047430830039</v>
      </c>
      <c r="BR76" s="1848">
        <v>0.99596444444444443</v>
      </c>
      <c r="BS76" s="1849"/>
      <c r="BT76" s="1850">
        <v>2011</v>
      </c>
      <c r="BU76" s="1162">
        <v>1.0170999999999999</v>
      </c>
      <c r="BV76" s="1163"/>
      <c r="BW76" s="1851">
        <v>0.68500000000000005</v>
      </c>
      <c r="BX76" s="1852">
        <v>0.69699999999999995</v>
      </c>
      <c r="BY76" s="1166">
        <v>1.0419</v>
      </c>
      <c r="BZ76" s="1585"/>
      <c r="CA76" s="1561" t="s">
        <v>516</v>
      </c>
      <c r="CB76" s="933" t="s">
        <v>749</v>
      </c>
      <c r="CC76" s="1154">
        <v>31039</v>
      </c>
      <c r="CD76" s="1154">
        <v>31134</v>
      </c>
      <c r="CE76" s="1154">
        <v>32466</v>
      </c>
      <c r="CF76" s="1252">
        <v>31546.333333333332</v>
      </c>
      <c r="CG76" s="1253">
        <v>0.81759999999999999</v>
      </c>
      <c r="CH76" s="1171"/>
      <c r="CI76" s="1254">
        <v>-919.66666666666788</v>
      </c>
      <c r="CJ76" s="1253">
        <v>-2.8299999999999999E-2</v>
      </c>
      <c r="CL76" s="1575" t="s">
        <v>516</v>
      </c>
      <c r="CM76" s="933" t="s">
        <v>749</v>
      </c>
      <c r="CN76" s="1873">
        <v>0.84239999999999993</v>
      </c>
      <c r="CO76" s="1874"/>
      <c r="CP76" s="1875">
        <v>9528</v>
      </c>
      <c r="CQ76" s="1888">
        <v>13077356</v>
      </c>
      <c r="CR76" s="1888">
        <v>0</v>
      </c>
      <c r="CS76" s="1890">
        <v>13077356</v>
      </c>
      <c r="CT76" s="1891">
        <v>1372.52</v>
      </c>
      <c r="CU76" s="1892"/>
      <c r="CV76" s="1893">
        <v>1474.71</v>
      </c>
      <c r="CW76" s="1894">
        <v>275.89999999999986</v>
      </c>
      <c r="CX76" s="1882">
        <v>0.93100000000000005</v>
      </c>
      <c r="CY76" s="1883"/>
      <c r="CZ76" s="1884">
        <v>0.69699999999999995</v>
      </c>
      <c r="DA76" s="1895">
        <v>1</v>
      </c>
      <c r="DB76" s="1886"/>
      <c r="DC76" s="1882">
        <v>1</v>
      </c>
      <c r="DX76" s="1921" t="s">
        <v>416</v>
      </c>
      <c r="DY76" s="1922" t="s">
        <v>62</v>
      </c>
      <c r="DZ76" s="1921" t="s">
        <v>8</v>
      </c>
      <c r="EA76" s="1923" t="s">
        <v>63</v>
      </c>
      <c r="EB76" s="1924">
        <v>640</v>
      </c>
      <c r="EC76" s="1605"/>
      <c r="ED76" s="1925">
        <v>640</v>
      </c>
      <c r="EE76" s="1925"/>
      <c r="EF76" s="1605"/>
      <c r="EG76" s="1926">
        <v>1.5199012064215827E-2</v>
      </c>
      <c r="EH76" s="1605"/>
      <c r="EI76" s="1927">
        <v>0</v>
      </c>
      <c r="EJ76" s="1925"/>
      <c r="EK76" s="1925">
        <v>0</v>
      </c>
      <c r="EL76" s="974"/>
      <c r="EM76" s="1928"/>
      <c r="EN76" s="1928"/>
      <c r="EO76" s="1929"/>
      <c r="ES76" s="1616" t="s">
        <v>496</v>
      </c>
      <c r="ET76" s="1617" t="s">
        <v>497</v>
      </c>
      <c r="EU76" s="1618">
        <v>35180</v>
      </c>
    </row>
    <row r="77" spans="1:151" ht="15">
      <c r="A77" s="1220" t="s">
        <v>518</v>
      </c>
      <c r="B77" s="1221" t="s">
        <v>519</v>
      </c>
      <c r="C77" s="1117">
        <v>1645</v>
      </c>
      <c r="D77" s="1118">
        <v>1645</v>
      </c>
      <c r="E77" s="1222"/>
      <c r="F77" s="1222">
        <v>1645</v>
      </c>
      <c r="G77" s="1222"/>
      <c r="H77" s="1223">
        <v>1645</v>
      </c>
      <c r="K77" s="907" t="s">
        <v>518</v>
      </c>
      <c r="L77" s="908" t="s">
        <v>519</v>
      </c>
      <c r="M77" s="886">
        <v>1561755064</v>
      </c>
      <c r="N77" s="887">
        <v>1580322533</v>
      </c>
      <c r="O77" s="888">
        <v>-18567469</v>
      </c>
      <c r="P77" s="889">
        <v>2008</v>
      </c>
      <c r="Q77" s="882">
        <v>1.2989999999999999</v>
      </c>
      <c r="R77" s="891">
        <v>-14293664</v>
      </c>
      <c r="S77" s="892">
        <v>1580322533</v>
      </c>
      <c r="T77" s="893">
        <v>58654280</v>
      </c>
      <c r="U77" s="893">
        <v>177595560</v>
      </c>
      <c r="V77" s="891">
        <v>1802278709</v>
      </c>
      <c r="X77" s="1561" t="s">
        <v>518</v>
      </c>
      <c r="Y77" s="1562" t="s">
        <v>519</v>
      </c>
      <c r="Z77" s="1807">
        <v>1802278709</v>
      </c>
      <c r="AA77" s="1247">
        <v>12057244.563210001</v>
      </c>
      <c r="AB77" s="1802">
        <v>1487291</v>
      </c>
      <c r="AC77" s="1802">
        <v>80685</v>
      </c>
      <c r="AD77" s="1808">
        <v>13625220.563210001</v>
      </c>
      <c r="AE77" s="1809">
        <v>1645</v>
      </c>
      <c r="AF77" s="1810">
        <v>8283</v>
      </c>
      <c r="AG77" s="1811">
        <v>1.4836</v>
      </c>
      <c r="AI77" s="1561" t="s">
        <v>518</v>
      </c>
      <c r="AJ77" s="933" t="s">
        <v>519</v>
      </c>
      <c r="AK77" s="1132">
        <v>13625220.563210001</v>
      </c>
      <c r="AL77" s="1133">
        <v>1645</v>
      </c>
      <c r="AM77" s="1242">
        <v>8283</v>
      </c>
      <c r="AN77" s="1236">
        <v>1.4836</v>
      </c>
      <c r="AO77" s="1234">
        <v>0.3448</v>
      </c>
      <c r="AP77" s="1235">
        <v>0.93410000000000004</v>
      </c>
      <c r="AQ77" s="1236">
        <v>1.095</v>
      </c>
      <c r="AR77" s="1237" t="s">
        <v>4</v>
      </c>
      <c r="AS77" s="1272" t="s">
        <v>4</v>
      </c>
      <c r="AT77" s="1261" t="s">
        <v>4</v>
      </c>
      <c r="AU77" s="1240">
        <v>0</v>
      </c>
      <c r="AV77" s="1241" t="s">
        <v>4</v>
      </c>
      <c r="AW77" s="1242">
        <v>0</v>
      </c>
      <c r="BB77" s="1561" t="s">
        <v>518</v>
      </c>
      <c r="BC77" s="1562" t="s">
        <v>750</v>
      </c>
      <c r="BD77" s="1149">
        <v>1802278709</v>
      </c>
      <c r="BE77" s="1150">
        <v>247.16800000000001</v>
      </c>
      <c r="BF77" s="1245">
        <v>7291715</v>
      </c>
      <c r="BG77" s="1246">
        <v>0.3448</v>
      </c>
      <c r="BH77" s="1153"/>
      <c r="BI77" s="1154">
        <v>1645</v>
      </c>
      <c r="BJ77" s="1247">
        <v>6.66</v>
      </c>
      <c r="BK77" s="1154">
        <v>13641</v>
      </c>
      <c r="BL77" s="1248">
        <v>55</v>
      </c>
      <c r="BN77" s="933" t="s">
        <v>518</v>
      </c>
      <c r="BO77" s="1579" t="s">
        <v>519</v>
      </c>
      <c r="BP77" s="1848">
        <v>1.2023999999999999</v>
      </c>
      <c r="BQ77" s="1848">
        <v>1.3204444444444445</v>
      </c>
      <c r="BR77" s="1848">
        <v>1.3168431372549021</v>
      </c>
      <c r="BS77" s="1849"/>
      <c r="BT77" s="1850">
        <v>2008</v>
      </c>
      <c r="BU77" s="1162">
        <v>1.2989999999999999</v>
      </c>
      <c r="BV77" s="1163"/>
      <c r="BW77" s="1851">
        <v>0.44</v>
      </c>
      <c r="BX77" s="1852">
        <v>0.57199999999999995</v>
      </c>
      <c r="BY77" s="1166">
        <v>0.85499999999999998</v>
      </c>
      <c r="BZ77" s="1585"/>
      <c r="CA77" s="1561" t="s">
        <v>518</v>
      </c>
      <c r="CB77" s="933" t="s">
        <v>750</v>
      </c>
      <c r="CC77" s="1154">
        <v>36314</v>
      </c>
      <c r="CD77" s="1154">
        <v>35899</v>
      </c>
      <c r="CE77" s="1154">
        <v>35914</v>
      </c>
      <c r="CF77" s="1252">
        <v>36042.333333333336</v>
      </c>
      <c r="CG77" s="1253">
        <v>0.93410000000000004</v>
      </c>
      <c r="CH77" s="1171"/>
      <c r="CI77" s="1254">
        <v>128.33333333333576</v>
      </c>
      <c r="CJ77" s="1253">
        <v>3.5999999999999999E-3</v>
      </c>
      <c r="CL77" s="1575" t="s">
        <v>518</v>
      </c>
      <c r="CM77" s="933" t="s">
        <v>750</v>
      </c>
      <c r="CN77" s="1873" t="s">
        <v>4</v>
      </c>
      <c r="CO77" s="1874"/>
      <c r="CP77" s="1875">
        <v>1645</v>
      </c>
      <c r="CQ77" s="1888">
        <v>2300000</v>
      </c>
      <c r="CR77" s="1888">
        <v>0</v>
      </c>
      <c r="CS77" s="1890">
        <v>2300000</v>
      </c>
      <c r="CT77" s="1891">
        <v>1398.18</v>
      </c>
      <c r="CU77" s="1892"/>
      <c r="CV77" s="1893" t="s">
        <v>4</v>
      </c>
      <c r="CW77" s="1894" t="s">
        <v>4</v>
      </c>
      <c r="CX77" s="1882" t="s">
        <v>4</v>
      </c>
      <c r="CY77" s="1883"/>
      <c r="CZ77" s="1884">
        <v>0.57199999999999995</v>
      </c>
      <c r="DA77" s="1895" t="s">
        <v>4</v>
      </c>
      <c r="DB77" s="1886"/>
      <c r="DC77" s="1882" t="s">
        <v>4</v>
      </c>
      <c r="DX77" s="1921" t="s">
        <v>416</v>
      </c>
      <c r="DY77" s="1922" t="s">
        <v>64</v>
      </c>
      <c r="DZ77" s="1921" t="s">
        <v>8</v>
      </c>
      <c r="EA77" s="1923" t="s">
        <v>65</v>
      </c>
      <c r="EB77" s="1924">
        <v>460</v>
      </c>
      <c r="EC77" s="1605"/>
      <c r="ED77" s="1925">
        <v>460</v>
      </c>
      <c r="EE77" s="1925"/>
      <c r="EF77" s="1605"/>
      <c r="EG77" s="1926">
        <v>1.0924289921155125E-2</v>
      </c>
      <c r="EH77" s="1605"/>
      <c r="EI77" s="1927">
        <v>0</v>
      </c>
      <c r="EJ77" s="1925"/>
      <c r="EK77" s="1925">
        <v>0</v>
      </c>
      <c r="EL77" s="974"/>
      <c r="EM77" s="1928"/>
      <c r="EN77" s="1928"/>
      <c r="EO77" s="1929"/>
      <c r="ES77" s="1616" t="s">
        <v>498</v>
      </c>
      <c r="ET77" s="1617" t="s">
        <v>499</v>
      </c>
      <c r="EU77" s="1618">
        <v>814313</v>
      </c>
    </row>
    <row r="78" spans="1:151" ht="15">
      <c r="A78" s="1220" t="s">
        <v>520</v>
      </c>
      <c r="B78" s="1221" t="s">
        <v>521</v>
      </c>
      <c r="C78" s="1117">
        <v>4568</v>
      </c>
      <c r="D78" s="1118">
        <v>5738</v>
      </c>
      <c r="E78" s="1222"/>
      <c r="F78" s="1222">
        <v>5738</v>
      </c>
      <c r="G78" s="1222"/>
      <c r="H78" s="1223">
        <v>5738</v>
      </c>
      <c r="K78" s="907" t="s">
        <v>520</v>
      </c>
      <c r="L78" s="908" t="s">
        <v>521</v>
      </c>
      <c r="M78" s="886">
        <v>2754342219</v>
      </c>
      <c r="N78" s="887">
        <v>118660210</v>
      </c>
      <c r="O78" s="888">
        <v>2635682009</v>
      </c>
      <c r="P78" s="889">
        <v>2013</v>
      </c>
      <c r="Q78" s="882">
        <v>1.0342</v>
      </c>
      <c r="R78" s="891">
        <v>2548522538</v>
      </c>
      <c r="S78" s="892">
        <v>118660210</v>
      </c>
      <c r="T78" s="893">
        <v>865423663</v>
      </c>
      <c r="U78" s="893">
        <v>802975758</v>
      </c>
      <c r="V78" s="891">
        <v>4335582169</v>
      </c>
      <c r="X78" s="1561" t="s">
        <v>520</v>
      </c>
      <c r="Y78" s="1562" t="s">
        <v>521</v>
      </c>
      <c r="Z78" s="1807">
        <v>4335582169</v>
      </c>
      <c r="AA78" s="1247">
        <v>29005044.710610002</v>
      </c>
      <c r="AB78" s="1802">
        <v>6717525</v>
      </c>
      <c r="AC78" s="1802">
        <v>73920</v>
      </c>
      <c r="AD78" s="1808">
        <v>35796489.710610002</v>
      </c>
      <c r="AE78" s="1809">
        <v>5738</v>
      </c>
      <c r="AF78" s="1810">
        <v>6238</v>
      </c>
      <c r="AG78" s="1811">
        <v>1.1173</v>
      </c>
      <c r="AI78" s="1561" t="s">
        <v>520</v>
      </c>
      <c r="AJ78" s="933" t="s">
        <v>521</v>
      </c>
      <c r="AK78" s="1132">
        <v>35796489.710610002</v>
      </c>
      <c r="AL78" s="1133">
        <v>5738</v>
      </c>
      <c r="AM78" s="1242">
        <v>6238</v>
      </c>
      <c r="AN78" s="1236">
        <v>1.1173</v>
      </c>
      <c r="AO78" s="1234">
        <v>0.52249999999999996</v>
      </c>
      <c r="AP78" s="1235">
        <v>0.85009999999999997</v>
      </c>
      <c r="AQ78" s="1236">
        <v>0.92430000000000001</v>
      </c>
      <c r="AR78" s="1237">
        <v>0.92430000000000001</v>
      </c>
      <c r="AS78" s="1272">
        <v>1618.09</v>
      </c>
      <c r="AT78" s="1261">
        <v>132.51999999999998</v>
      </c>
      <c r="AU78" s="1240">
        <v>760400</v>
      </c>
      <c r="AV78" s="1241">
        <v>1</v>
      </c>
      <c r="AW78" s="1242">
        <v>760400</v>
      </c>
      <c r="BB78" s="1561" t="s">
        <v>520</v>
      </c>
      <c r="BC78" s="1562" t="s">
        <v>751</v>
      </c>
      <c r="BD78" s="1149">
        <v>4335582169</v>
      </c>
      <c r="BE78" s="1150">
        <v>392.31099999999998</v>
      </c>
      <c r="BF78" s="1245">
        <v>11051391</v>
      </c>
      <c r="BG78" s="1246">
        <v>0.52249999999999996</v>
      </c>
      <c r="BH78" s="1153"/>
      <c r="BI78" s="1154">
        <v>5738</v>
      </c>
      <c r="BJ78" s="1247">
        <v>14.63</v>
      </c>
      <c r="BK78" s="1154">
        <v>39264</v>
      </c>
      <c r="BL78" s="1248">
        <v>100</v>
      </c>
      <c r="BN78" s="933" t="s">
        <v>520</v>
      </c>
      <c r="BO78" s="1579" t="s">
        <v>521</v>
      </c>
      <c r="BP78" s="1853">
        <v>1.0166999999999999</v>
      </c>
      <c r="BQ78" s="1848">
        <v>1.0165392156862745</v>
      </c>
      <c r="BR78" s="1848">
        <v>1.0518133333333333</v>
      </c>
      <c r="BS78" s="1849"/>
      <c r="BT78" s="1850">
        <v>2013</v>
      </c>
      <c r="BU78" s="1162">
        <v>1.0342</v>
      </c>
      <c r="BV78" s="1163"/>
      <c r="BW78" s="1851">
        <v>0.7</v>
      </c>
      <c r="BX78" s="1852">
        <v>0.72399999999999998</v>
      </c>
      <c r="BY78" s="1166">
        <v>1.0822000000000001</v>
      </c>
      <c r="BZ78" s="1585"/>
      <c r="CA78" s="1561" t="s">
        <v>520</v>
      </c>
      <c r="CB78" s="933" t="s">
        <v>751</v>
      </c>
      <c r="CC78" s="1154">
        <v>32148</v>
      </c>
      <c r="CD78" s="1154">
        <v>32386</v>
      </c>
      <c r="CE78" s="1154">
        <v>33873</v>
      </c>
      <c r="CF78" s="1252">
        <v>32802.333333333336</v>
      </c>
      <c r="CG78" s="1253">
        <v>0.85009999999999997</v>
      </c>
      <c r="CH78" s="1171"/>
      <c r="CI78" s="1254">
        <v>-1070.6666666666642</v>
      </c>
      <c r="CJ78" s="1253">
        <v>-3.1600000000000003E-2</v>
      </c>
      <c r="CL78" s="1575" t="s">
        <v>520</v>
      </c>
      <c r="CM78" s="933" t="s">
        <v>751</v>
      </c>
      <c r="CN78" s="1873">
        <v>0.92430000000000001</v>
      </c>
      <c r="CO78" s="1874"/>
      <c r="CP78" s="1875">
        <v>5738</v>
      </c>
      <c r="CQ78" s="1888">
        <v>9243381</v>
      </c>
      <c r="CR78" s="1888">
        <v>0</v>
      </c>
      <c r="CS78" s="1890">
        <v>9243381</v>
      </c>
      <c r="CT78" s="1891">
        <v>1610.91</v>
      </c>
      <c r="CU78" s="1892"/>
      <c r="CV78" s="1893">
        <v>1618.09</v>
      </c>
      <c r="CW78" s="1894">
        <v>132.51999999999998</v>
      </c>
      <c r="CX78" s="1882">
        <v>0.996</v>
      </c>
      <c r="CY78" s="1883"/>
      <c r="CZ78" s="1884">
        <v>0.72399999999999998</v>
      </c>
      <c r="DA78" s="1895">
        <v>1</v>
      </c>
      <c r="DB78" s="1886"/>
      <c r="DC78" s="1882">
        <v>1</v>
      </c>
      <c r="DX78" s="1921" t="s">
        <v>416</v>
      </c>
      <c r="DY78" s="1922" t="s">
        <v>66</v>
      </c>
      <c r="DZ78" s="1921" t="s">
        <v>8</v>
      </c>
      <c r="EA78" s="1923" t="s">
        <v>67</v>
      </c>
      <c r="EB78" s="1924">
        <v>280</v>
      </c>
      <c r="EC78" s="1605"/>
      <c r="ED78" s="1925">
        <v>280</v>
      </c>
      <c r="EE78" s="1925"/>
      <c r="EF78" s="1605"/>
      <c r="EG78" s="1926">
        <v>6.6495677780944243E-3</v>
      </c>
      <c r="EH78" s="1605"/>
      <c r="EI78" s="1927">
        <v>0</v>
      </c>
      <c r="EJ78" s="1925"/>
      <c r="EK78" s="1925">
        <v>0</v>
      </c>
      <c r="EL78" s="974"/>
      <c r="EM78" s="1928"/>
      <c r="EN78" s="1928"/>
      <c r="EO78" s="1929"/>
      <c r="ES78" s="1616" t="s">
        <v>500</v>
      </c>
      <c r="ET78" s="1617" t="s">
        <v>501</v>
      </c>
      <c r="EU78" s="1618">
        <v>0</v>
      </c>
    </row>
    <row r="79" spans="1:151" ht="15">
      <c r="A79" s="1220" t="s">
        <v>522</v>
      </c>
      <c r="B79" s="1221" t="s">
        <v>523</v>
      </c>
      <c r="C79" s="1117">
        <v>23573</v>
      </c>
      <c r="D79" s="1118">
        <v>24444</v>
      </c>
      <c r="E79" s="1222"/>
      <c r="F79" s="1222">
        <v>24444</v>
      </c>
      <c r="G79" s="1222"/>
      <c r="H79" s="1223">
        <v>24444</v>
      </c>
      <c r="K79" s="907" t="s">
        <v>522</v>
      </c>
      <c r="L79" s="908" t="s">
        <v>523</v>
      </c>
      <c r="M79" s="886">
        <v>9481434700</v>
      </c>
      <c r="N79" s="887">
        <v>251104752</v>
      </c>
      <c r="O79" s="888">
        <v>9230329948</v>
      </c>
      <c r="P79" s="889">
        <v>2012</v>
      </c>
      <c r="Q79" s="882">
        <v>0.99809999999999999</v>
      </c>
      <c r="R79" s="891">
        <v>9247900960</v>
      </c>
      <c r="S79" s="892">
        <v>251104752</v>
      </c>
      <c r="T79" s="893">
        <v>170452100</v>
      </c>
      <c r="U79" s="893">
        <v>2366669711</v>
      </c>
      <c r="V79" s="891">
        <v>12036127523</v>
      </c>
      <c r="X79" s="1561" t="s">
        <v>522</v>
      </c>
      <c r="Y79" s="1562" t="s">
        <v>523</v>
      </c>
      <c r="Z79" s="1807">
        <v>12036127523</v>
      </c>
      <c r="AA79" s="1247">
        <v>80521693.12887001</v>
      </c>
      <c r="AB79" s="1802">
        <v>24287444</v>
      </c>
      <c r="AC79" s="1802">
        <v>522575</v>
      </c>
      <c r="AD79" s="1808">
        <v>105331712.12887001</v>
      </c>
      <c r="AE79" s="1809">
        <v>24444</v>
      </c>
      <c r="AF79" s="1810">
        <v>4309</v>
      </c>
      <c r="AG79" s="1811">
        <v>0.77180000000000004</v>
      </c>
      <c r="AI79" s="1561" t="s">
        <v>522</v>
      </c>
      <c r="AJ79" s="933" t="s">
        <v>523</v>
      </c>
      <c r="AK79" s="1132">
        <v>105331712.12887001</v>
      </c>
      <c r="AL79" s="1133">
        <v>24444</v>
      </c>
      <c r="AM79" s="1242">
        <v>4309</v>
      </c>
      <c r="AN79" s="1236">
        <v>0.77180000000000004</v>
      </c>
      <c r="AO79" s="1234">
        <v>0.87339999999999995</v>
      </c>
      <c r="AP79" s="1235">
        <v>0.91290000000000004</v>
      </c>
      <c r="AQ79" s="1236">
        <v>0.85250000000000004</v>
      </c>
      <c r="AR79" s="1237">
        <v>0.85250000000000004</v>
      </c>
      <c r="AS79" s="1272">
        <v>1492.4</v>
      </c>
      <c r="AT79" s="1261">
        <v>258.20999999999981</v>
      </c>
      <c r="AU79" s="1240">
        <v>6311685</v>
      </c>
      <c r="AV79" s="1241">
        <v>1</v>
      </c>
      <c r="AW79" s="1242">
        <v>6311685</v>
      </c>
      <c r="BB79" s="1561" t="s">
        <v>522</v>
      </c>
      <c r="BC79" s="1562" t="s">
        <v>752</v>
      </c>
      <c r="BD79" s="1149">
        <v>12036127523</v>
      </c>
      <c r="BE79" s="1150">
        <v>651.577</v>
      </c>
      <c r="BF79" s="1245">
        <v>18472303</v>
      </c>
      <c r="BG79" s="1246">
        <v>0.87339999999999995</v>
      </c>
      <c r="BH79" s="1153"/>
      <c r="BI79" s="1154">
        <v>24444</v>
      </c>
      <c r="BJ79" s="1247">
        <v>37.520000000000003</v>
      </c>
      <c r="BK79" s="1154">
        <v>174281</v>
      </c>
      <c r="BL79" s="1248">
        <v>267</v>
      </c>
      <c r="BN79" s="933" t="s">
        <v>522</v>
      </c>
      <c r="BO79" s="1579" t="s">
        <v>523</v>
      </c>
      <c r="BP79" s="1848">
        <v>1.0103</v>
      </c>
      <c r="BQ79" s="1848">
        <v>1</v>
      </c>
      <c r="BR79" s="1848">
        <v>0.99284805653710251</v>
      </c>
      <c r="BS79" s="1849"/>
      <c r="BT79" s="1850">
        <v>2012</v>
      </c>
      <c r="BU79" s="1162">
        <v>0.99809999999999999</v>
      </c>
      <c r="BV79" s="1163"/>
      <c r="BW79" s="1851">
        <v>0.68</v>
      </c>
      <c r="BX79" s="1852">
        <v>0.67900000000000005</v>
      </c>
      <c r="BY79" s="1166">
        <v>1.0148999999999999</v>
      </c>
      <c r="BZ79" s="1585"/>
      <c r="CA79" s="1561" t="s">
        <v>522</v>
      </c>
      <c r="CB79" s="933" t="s">
        <v>752</v>
      </c>
      <c r="CC79" s="1154">
        <v>34958</v>
      </c>
      <c r="CD79" s="1154">
        <v>34792</v>
      </c>
      <c r="CE79" s="1154">
        <v>35922</v>
      </c>
      <c r="CF79" s="1252">
        <v>35224</v>
      </c>
      <c r="CG79" s="1253">
        <v>0.91290000000000004</v>
      </c>
      <c r="CH79" s="1171"/>
      <c r="CI79" s="1254">
        <v>-698</v>
      </c>
      <c r="CJ79" s="1253">
        <v>-1.9400000000000001E-2</v>
      </c>
      <c r="CL79" s="1575" t="s">
        <v>522</v>
      </c>
      <c r="CM79" s="933" t="s">
        <v>752</v>
      </c>
      <c r="CN79" s="1873">
        <v>0.85250000000000004</v>
      </c>
      <c r="CO79" s="1874"/>
      <c r="CP79" s="1875">
        <v>24444</v>
      </c>
      <c r="CQ79" s="1888">
        <v>35576287</v>
      </c>
      <c r="CR79" s="1888">
        <v>0</v>
      </c>
      <c r="CS79" s="1890">
        <v>35576287</v>
      </c>
      <c r="CT79" s="1891">
        <v>1455.42</v>
      </c>
      <c r="CU79" s="1892"/>
      <c r="CV79" s="1893">
        <v>1492.4</v>
      </c>
      <c r="CW79" s="1894">
        <v>258.20999999999981</v>
      </c>
      <c r="CX79" s="1882">
        <v>0.97499999999999998</v>
      </c>
      <c r="CY79" s="1883"/>
      <c r="CZ79" s="1884">
        <v>0.67900000000000005</v>
      </c>
      <c r="DA79" s="1895">
        <v>1</v>
      </c>
      <c r="DB79" s="1886"/>
      <c r="DC79" s="1882">
        <v>1</v>
      </c>
      <c r="DX79" s="1921" t="s">
        <v>416</v>
      </c>
      <c r="DY79" s="1922" t="s">
        <v>68</v>
      </c>
      <c r="DZ79" s="1921" t="s">
        <v>8</v>
      </c>
      <c r="EA79" s="1923" t="s">
        <v>69</v>
      </c>
      <c r="EB79" s="1924">
        <v>1100</v>
      </c>
      <c r="EC79" s="1605"/>
      <c r="ED79" s="1925">
        <v>1100</v>
      </c>
      <c r="EE79" s="1925"/>
      <c r="EF79" s="1605"/>
      <c r="EG79" s="1926">
        <v>2.612330198537095E-2</v>
      </c>
      <c r="EH79" s="1605"/>
      <c r="EI79" s="1927">
        <v>0</v>
      </c>
      <c r="EJ79" s="1925"/>
      <c r="EK79" s="1925">
        <v>0</v>
      </c>
      <c r="EL79" s="974"/>
      <c r="EM79" s="1928"/>
      <c r="EN79" s="1928"/>
      <c r="EO79" s="1929"/>
      <c r="ES79" s="1616" t="s">
        <v>502</v>
      </c>
      <c r="ET79" s="1617" t="s">
        <v>203</v>
      </c>
      <c r="EU79" s="1618">
        <v>5308349</v>
      </c>
    </row>
    <row r="80" spans="1:151" ht="15">
      <c r="A80" s="1220" t="s">
        <v>524</v>
      </c>
      <c r="B80" s="1221" t="s">
        <v>525</v>
      </c>
      <c r="C80" s="1117">
        <v>2163</v>
      </c>
      <c r="D80" s="1118">
        <v>2163</v>
      </c>
      <c r="E80" s="1222"/>
      <c r="F80" s="1222">
        <v>2163</v>
      </c>
      <c r="G80" s="1222"/>
      <c r="H80" s="1223">
        <v>2163</v>
      </c>
      <c r="K80" s="907" t="s">
        <v>524</v>
      </c>
      <c r="L80" s="908" t="s">
        <v>525</v>
      </c>
      <c r="M80" s="886">
        <v>2492201143</v>
      </c>
      <c r="N80" s="887">
        <v>108597473</v>
      </c>
      <c r="O80" s="888">
        <v>2383603670</v>
      </c>
      <c r="P80" s="889">
        <v>2009</v>
      </c>
      <c r="Q80" s="882">
        <v>1.0079</v>
      </c>
      <c r="R80" s="891">
        <v>2364920796</v>
      </c>
      <c r="S80" s="892">
        <v>108597473</v>
      </c>
      <c r="T80" s="893">
        <v>75205134</v>
      </c>
      <c r="U80" s="893">
        <v>225618803</v>
      </c>
      <c r="V80" s="891">
        <v>2774342206</v>
      </c>
      <c r="X80" s="1561" t="s">
        <v>524</v>
      </c>
      <c r="Y80" s="1562" t="s">
        <v>525</v>
      </c>
      <c r="Z80" s="1807">
        <v>2774342206</v>
      </c>
      <c r="AA80" s="1247">
        <v>18560349.358140003</v>
      </c>
      <c r="AB80" s="1802">
        <v>2733284</v>
      </c>
      <c r="AC80" s="1802">
        <v>173578</v>
      </c>
      <c r="AD80" s="1808">
        <v>21467211.358140003</v>
      </c>
      <c r="AE80" s="1809">
        <v>2163</v>
      </c>
      <c r="AF80" s="1810">
        <v>9925</v>
      </c>
      <c r="AG80" s="1811">
        <v>1.7777000000000001</v>
      </c>
      <c r="AI80" s="1561" t="s">
        <v>524</v>
      </c>
      <c r="AJ80" s="933" t="s">
        <v>525</v>
      </c>
      <c r="AK80" s="1132">
        <v>21467211.358140003</v>
      </c>
      <c r="AL80" s="1133">
        <v>2163</v>
      </c>
      <c r="AM80" s="1242">
        <v>9925</v>
      </c>
      <c r="AN80" s="1236">
        <v>1.7777000000000001</v>
      </c>
      <c r="AO80" s="1234">
        <v>0.55149999999999999</v>
      </c>
      <c r="AP80" s="1235">
        <v>0.99280000000000002</v>
      </c>
      <c r="AQ80" s="1236">
        <v>1.2626999999999999</v>
      </c>
      <c r="AR80" s="1237" t="s">
        <v>4</v>
      </c>
      <c r="AS80" s="1272" t="s">
        <v>4</v>
      </c>
      <c r="AT80" s="1261" t="s">
        <v>4</v>
      </c>
      <c r="AU80" s="1240">
        <v>0</v>
      </c>
      <c r="AV80" s="1241" t="s">
        <v>4</v>
      </c>
      <c r="AW80" s="1242">
        <v>0</v>
      </c>
      <c r="BB80" s="1561" t="s">
        <v>524</v>
      </c>
      <c r="BC80" s="1562" t="s">
        <v>753</v>
      </c>
      <c r="BD80" s="1149">
        <v>2774342206</v>
      </c>
      <c r="BE80" s="1150">
        <v>237.85400000000001</v>
      </c>
      <c r="BF80" s="1245">
        <v>11664055</v>
      </c>
      <c r="BG80" s="1246">
        <v>0.55149999999999999</v>
      </c>
      <c r="BH80" s="1153"/>
      <c r="BI80" s="1154">
        <v>2163</v>
      </c>
      <c r="BJ80" s="1247">
        <v>9.09</v>
      </c>
      <c r="BK80" s="1154">
        <v>20766</v>
      </c>
      <c r="BL80" s="1248">
        <v>87</v>
      </c>
      <c r="BN80" s="933" t="s">
        <v>524</v>
      </c>
      <c r="BO80" s="1579" t="s">
        <v>525</v>
      </c>
      <c r="BP80" s="1848">
        <v>1.0084</v>
      </c>
      <c r="BQ80" s="1848">
        <v>0.99729130434782609</v>
      </c>
      <c r="BR80" s="1848">
        <v>1.0148950617283949</v>
      </c>
      <c r="BS80" s="1849"/>
      <c r="BT80" s="1850">
        <v>2009</v>
      </c>
      <c r="BU80" s="1162">
        <v>1.0079</v>
      </c>
      <c r="BV80" s="1163"/>
      <c r="BW80" s="1851">
        <v>0.51749999999999996</v>
      </c>
      <c r="BX80" s="1852">
        <v>0.52200000000000002</v>
      </c>
      <c r="BY80" s="1166">
        <v>0.78029999999999999</v>
      </c>
      <c r="BZ80" s="1585"/>
      <c r="CA80" s="1561" t="s">
        <v>524</v>
      </c>
      <c r="CB80" s="933" t="s">
        <v>753</v>
      </c>
      <c r="CC80" s="1154">
        <v>37312</v>
      </c>
      <c r="CD80" s="1154">
        <v>37485</v>
      </c>
      <c r="CE80" s="1154">
        <v>40125</v>
      </c>
      <c r="CF80" s="1252">
        <v>38307.333333333336</v>
      </c>
      <c r="CG80" s="1253">
        <v>0.99280000000000002</v>
      </c>
      <c r="CH80" s="1171"/>
      <c r="CI80" s="1254">
        <v>-1817.6666666666642</v>
      </c>
      <c r="CJ80" s="1253">
        <v>-4.53E-2</v>
      </c>
      <c r="CL80" s="1575" t="s">
        <v>524</v>
      </c>
      <c r="CM80" s="933" t="s">
        <v>753</v>
      </c>
      <c r="CN80" s="1873" t="s">
        <v>4</v>
      </c>
      <c r="CO80" s="1874"/>
      <c r="CP80" s="1875">
        <v>2163</v>
      </c>
      <c r="CQ80" s="1888">
        <v>4934788</v>
      </c>
      <c r="CR80" s="1888">
        <v>0</v>
      </c>
      <c r="CS80" s="1890">
        <v>4934788</v>
      </c>
      <c r="CT80" s="1891">
        <v>2281.46</v>
      </c>
      <c r="CU80" s="1892"/>
      <c r="CV80" s="1893" t="s">
        <v>4</v>
      </c>
      <c r="CW80" s="1894" t="s">
        <v>4</v>
      </c>
      <c r="CX80" s="1882" t="s">
        <v>4</v>
      </c>
      <c r="CY80" s="1883"/>
      <c r="CZ80" s="1884">
        <v>0.52200000000000002</v>
      </c>
      <c r="DA80" s="1895" t="s">
        <v>4</v>
      </c>
      <c r="DB80" s="1886"/>
      <c r="DC80" s="1882" t="s">
        <v>4</v>
      </c>
      <c r="DX80" s="1921" t="s">
        <v>416</v>
      </c>
      <c r="DY80" s="1922" t="s">
        <v>70</v>
      </c>
      <c r="DZ80" s="1921" t="s">
        <v>8</v>
      </c>
      <c r="EA80" s="1923" t="s">
        <v>71</v>
      </c>
      <c r="EB80" s="1924">
        <v>814</v>
      </c>
      <c r="EC80" s="1605"/>
      <c r="ED80" s="1925">
        <v>814</v>
      </c>
      <c r="EE80" s="1925"/>
      <c r="EF80" s="1605"/>
      <c r="EG80" s="1926">
        <v>1.9331243469174503E-2</v>
      </c>
      <c r="EH80" s="1605"/>
      <c r="EI80" s="1927">
        <v>0</v>
      </c>
      <c r="EJ80" s="1925"/>
      <c r="EK80" s="1925">
        <v>0</v>
      </c>
      <c r="EL80" s="974"/>
      <c r="EM80" s="1928"/>
      <c r="EN80" s="1928"/>
      <c r="EO80" s="1929"/>
      <c r="ES80" s="1616" t="s">
        <v>504</v>
      </c>
      <c r="ET80" s="1617" t="s">
        <v>505</v>
      </c>
      <c r="EU80" s="1618">
        <v>0</v>
      </c>
    </row>
    <row r="81" spans="1:151" ht="15">
      <c r="A81" s="1220" t="s">
        <v>526</v>
      </c>
      <c r="B81" s="1221" t="s">
        <v>527</v>
      </c>
      <c r="C81" s="1117">
        <v>17305</v>
      </c>
      <c r="D81" s="1118">
        <v>22956</v>
      </c>
      <c r="E81" s="1222"/>
      <c r="F81" s="1222">
        <v>22956</v>
      </c>
      <c r="G81" s="1222"/>
      <c r="H81" s="1223">
        <v>22956</v>
      </c>
      <c r="K81" s="907" t="s">
        <v>526</v>
      </c>
      <c r="L81" s="908" t="s">
        <v>527</v>
      </c>
      <c r="M81" s="886">
        <v>8009359328</v>
      </c>
      <c r="N81" s="887">
        <v>147923530</v>
      </c>
      <c r="O81" s="888">
        <v>7861435798</v>
      </c>
      <c r="P81" s="889">
        <v>2014</v>
      </c>
      <c r="Q81" s="882">
        <v>0.96540000000000004</v>
      </c>
      <c r="R81" s="891">
        <v>8143190178</v>
      </c>
      <c r="S81" s="892">
        <v>147923530</v>
      </c>
      <c r="T81" s="893">
        <v>286139812</v>
      </c>
      <c r="U81" s="893">
        <v>2189874911</v>
      </c>
      <c r="V81" s="891">
        <v>10767128431</v>
      </c>
      <c r="X81" s="1561" t="s">
        <v>526</v>
      </c>
      <c r="Y81" s="1562" t="s">
        <v>527</v>
      </c>
      <c r="Z81" s="1807">
        <v>10767128431</v>
      </c>
      <c r="AA81" s="1247">
        <v>72032089.203390002</v>
      </c>
      <c r="AB81" s="1802">
        <v>18437090</v>
      </c>
      <c r="AC81" s="1802">
        <v>972086</v>
      </c>
      <c r="AD81" s="1808">
        <v>91441265.203390002</v>
      </c>
      <c r="AE81" s="1809">
        <v>22956</v>
      </c>
      <c r="AF81" s="1810">
        <v>3983</v>
      </c>
      <c r="AG81" s="1811">
        <v>0.71340000000000003</v>
      </c>
      <c r="AI81" s="1561" t="s">
        <v>526</v>
      </c>
      <c r="AJ81" s="933" t="s">
        <v>527</v>
      </c>
      <c r="AK81" s="1132">
        <v>91441265.203390002</v>
      </c>
      <c r="AL81" s="1133">
        <v>22956</v>
      </c>
      <c r="AM81" s="1242">
        <v>3983</v>
      </c>
      <c r="AN81" s="1236">
        <v>0.71340000000000003</v>
      </c>
      <c r="AO81" s="1234">
        <v>0.64659999999999995</v>
      </c>
      <c r="AP81" s="1235">
        <v>0.82189999999999996</v>
      </c>
      <c r="AQ81" s="1236">
        <v>0.76109999999999989</v>
      </c>
      <c r="AR81" s="1237">
        <v>0.76109999999999989</v>
      </c>
      <c r="AS81" s="1272">
        <v>1332.39</v>
      </c>
      <c r="AT81" s="1261">
        <v>418.2199999999998</v>
      </c>
      <c r="AU81" s="1240">
        <v>9600658</v>
      </c>
      <c r="AV81" s="1241">
        <v>0.89500000000000002</v>
      </c>
      <c r="AW81" s="1242">
        <v>8592589</v>
      </c>
      <c r="BB81" s="1561" t="s">
        <v>526</v>
      </c>
      <c r="BC81" s="1562" t="s">
        <v>754</v>
      </c>
      <c r="BD81" s="1149">
        <v>10767128431</v>
      </c>
      <c r="BE81" s="1150">
        <v>787.36099999999999</v>
      </c>
      <c r="BF81" s="1245">
        <v>13674958</v>
      </c>
      <c r="BG81" s="1246">
        <v>0.64659999999999995</v>
      </c>
      <c r="BH81" s="1153"/>
      <c r="BI81" s="1154">
        <v>22956</v>
      </c>
      <c r="BJ81" s="1247">
        <v>29.16</v>
      </c>
      <c r="BK81" s="1154">
        <v>142789</v>
      </c>
      <c r="BL81" s="1248">
        <v>181</v>
      </c>
      <c r="BN81" s="933" t="s">
        <v>526</v>
      </c>
      <c r="BO81" s="1579" t="s">
        <v>527</v>
      </c>
      <c r="BP81" s="1848">
        <v>1.0454000000000001</v>
      </c>
      <c r="BQ81" s="1853">
        <v>0.97999110472624906</v>
      </c>
      <c r="BR81" s="1848">
        <v>0.95811509591326105</v>
      </c>
      <c r="BS81" s="1849"/>
      <c r="BT81" s="1850">
        <v>2014</v>
      </c>
      <c r="BU81" s="1162">
        <v>0.96540000000000004</v>
      </c>
      <c r="BV81" s="1163"/>
      <c r="BW81" s="1851">
        <v>0.65500000000000003</v>
      </c>
      <c r="BX81" s="1852">
        <v>0.63200000000000001</v>
      </c>
      <c r="BY81" s="1166">
        <v>0.94469999999999998</v>
      </c>
      <c r="BZ81" s="1585"/>
      <c r="CA81" s="1561" t="s">
        <v>526</v>
      </c>
      <c r="CB81" s="933" t="s">
        <v>754</v>
      </c>
      <c r="CC81" s="1154">
        <v>31297</v>
      </c>
      <c r="CD81" s="1154">
        <v>31121</v>
      </c>
      <c r="CE81" s="1154">
        <v>32723</v>
      </c>
      <c r="CF81" s="1252">
        <v>31713.666666666668</v>
      </c>
      <c r="CG81" s="1253">
        <v>0.82189999999999996</v>
      </c>
      <c r="CH81" s="1171"/>
      <c r="CI81" s="1254">
        <v>-1009.3333333333321</v>
      </c>
      <c r="CJ81" s="1253">
        <v>-3.0800000000000001E-2</v>
      </c>
      <c r="CL81" s="1575" t="s">
        <v>526</v>
      </c>
      <c r="CM81" s="933" t="s">
        <v>754</v>
      </c>
      <c r="CN81" s="1873">
        <v>0.76109999999999989</v>
      </c>
      <c r="CO81" s="1874"/>
      <c r="CP81" s="1875">
        <v>22956</v>
      </c>
      <c r="CQ81" s="1888">
        <v>21902250</v>
      </c>
      <c r="CR81" s="1888">
        <v>5486329</v>
      </c>
      <c r="CS81" s="1890">
        <v>27388579</v>
      </c>
      <c r="CT81" s="1891">
        <v>1193.0899999999999</v>
      </c>
      <c r="CU81" s="1892"/>
      <c r="CV81" s="1893">
        <v>1332.39</v>
      </c>
      <c r="CW81" s="1894">
        <v>418.2199999999998</v>
      </c>
      <c r="CX81" s="1882">
        <v>0.89500000000000002</v>
      </c>
      <c r="CY81" s="1883"/>
      <c r="CZ81" s="1884">
        <v>0.63200000000000001</v>
      </c>
      <c r="DA81" s="1895" t="s">
        <v>4</v>
      </c>
      <c r="DB81" s="1886"/>
      <c r="DC81" s="1882">
        <v>0.89500000000000002</v>
      </c>
      <c r="DX81" s="1956" t="s">
        <v>416</v>
      </c>
      <c r="DY81" s="1922" t="s">
        <v>264</v>
      </c>
      <c r="DZ81" s="1921" t="s">
        <v>8</v>
      </c>
      <c r="EA81" s="1923" t="s">
        <v>265</v>
      </c>
      <c r="EB81" s="1924">
        <v>600</v>
      </c>
      <c r="EC81" s="1605"/>
      <c r="ED81" s="1925">
        <v>600</v>
      </c>
      <c r="EE81" s="1925"/>
      <c r="EF81" s="1605"/>
      <c r="EG81" s="1926">
        <v>1.4249073810202337E-2</v>
      </c>
      <c r="EH81" s="1605"/>
      <c r="EI81" s="1927">
        <v>0</v>
      </c>
      <c r="EJ81" s="1925"/>
      <c r="EK81" s="1925">
        <v>0</v>
      </c>
      <c r="EL81" s="974"/>
      <c r="EM81" s="1928"/>
      <c r="EN81" s="1928"/>
      <c r="EO81" s="1929"/>
      <c r="ES81" s="1616" t="s">
        <v>506</v>
      </c>
      <c r="ET81" s="1617" t="s">
        <v>507</v>
      </c>
      <c r="EU81" s="1618">
        <v>817791</v>
      </c>
    </row>
    <row r="82" spans="1:151" ht="15">
      <c r="A82" s="1220" t="s">
        <v>528</v>
      </c>
      <c r="B82" s="1221" t="s">
        <v>529</v>
      </c>
      <c r="C82" s="1117">
        <v>7334</v>
      </c>
      <c r="D82" s="1118">
        <v>7334</v>
      </c>
      <c r="E82" s="1222"/>
      <c r="F82" s="1222">
        <v>7334</v>
      </c>
      <c r="G82" s="1222"/>
      <c r="H82" s="1223">
        <v>7334</v>
      </c>
      <c r="K82" s="907" t="s">
        <v>528</v>
      </c>
      <c r="L82" s="908" t="s">
        <v>529</v>
      </c>
      <c r="M82" s="886">
        <v>1805335811</v>
      </c>
      <c r="N82" s="887">
        <v>62189715</v>
      </c>
      <c r="O82" s="888">
        <v>1743146096</v>
      </c>
      <c r="P82" s="889">
        <v>2008</v>
      </c>
      <c r="Q82" s="882">
        <v>1.0208999999999999</v>
      </c>
      <c r="R82" s="891">
        <v>1707460178</v>
      </c>
      <c r="S82" s="892">
        <v>62189715</v>
      </c>
      <c r="T82" s="893">
        <v>771677063</v>
      </c>
      <c r="U82" s="893">
        <v>579477064</v>
      </c>
      <c r="V82" s="891">
        <v>3120804020</v>
      </c>
      <c r="X82" s="1561" t="s">
        <v>528</v>
      </c>
      <c r="Y82" s="1562" t="s">
        <v>529</v>
      </c>
      <c r="Z82" s="1807">
        <v>3120804020</v>
      </c>
      <c r="AA82" s="1247">
        <v>20878178.893800002</v>
      </c>
      <c r="AB82" s="1802">
        <v>5676433</v>
      </c>
      <c r="AC82" s="1802">
        <v>170687</v>
      </c>
      <c r="AD82" s="1808">
        <v>26725298.893800002</v>
      </c>
      <c r="AE82" s="1809">
        <v>7334</v>
      </c>
      <c r="AF82" s="1810">
        <v>3644</v>
      </c>
      <c r="AG82" s="1811">
        <v>0.65269999999999995</v>
      </c>
      <c r="AI82" s="1561" t="s">
        <v>528</v>
      </c>
      <c r="AJ82" s="933" t="s">
        <v>529</v>
      </c>
      <c r="AK82" s="1132">
        <v>26725298.893800002</v>
      </c>
      <c r="AL82" s="1133">
        <v>7334</v>
      </c>
      <c r="AM82" s="1242">
        <v>3644</v>
      </c>
      <c r="AN82" s="1236">
        <v>0.65269999999999995</v>
      </c>
      <c r="AO82" s="1234">
        <v>0.31130000000000002</v>
      </c>
      <c r="AP82" s="1235">
        <v>0.75990000000000002</v>
      </c>
      <c r="AQ82" s="1236">
        <v>0.67220000000000002</v>
      </c>
      <c r="AR82" s="1237">
        <v>0.67220000000000002</v>
      </c>
      <c r="AS82" s="1272">
        <v>1176.76</v>
      </c>
      <c r="AT82" s="1261">
        <v>573.84999999999991</v>
      </c>
      <c r="AU82" s="1240">
        <v>4208616</v>
      </c>
      <c r="AV82" s="1241">
        <v>1</v>
      </c>
      <c r="AW82" s="1242">
        <v>4208616</v>
      </c>
      <c r="BB82" s="1561" t="s">
        <v>528</v>
      </c>
      <c r="BC82" s="1562" t="s">
        <v>755</v>
      </c>
      <c r="BD82" s="1149">
        <v>3120804020</v>
      </c>
      <c r="BE82" s="1150">
        <v>473.97899999999998</v>
      </c>
      <c r="BF82" s="1245">
        <v>6584266</v>
      </c>
      <c r="BG82" s="1246">
        <v>0.31130000000000002</v>
      </c>
      <c r="BH82" s="1153"/>
      <c r="BI82" s="1154">
        <v>7334</v>
      </c>
      <c r="BJ82" s="1247">
        <v>15.47</v>
      </c>
      <c r="BK82" s="1154">
        <v>45373</v>
      </c>
      <c r="BL82" s="1248">
        <v>96</v>
      </c>
      <c r="BN82" s="933" t="s">
        <v>528</v>
      </c>
      <c r="BO82" s="1579" t="s">
        <v>529</v>
      </c>
      <c r="BP82" s="1848">
        <v>0.99080000000000001</v>
      </c>
      <c r="BQ82" s="1848">
        <v>1.0570504201680673</v>
      </c>
      <c r="BR82" s="1848">
        <v>1.0068461538461539</v>
      </c>
      <c r="BS82" s="1849"/>
      <c r="BT82" s="1850">
        <v>2008</v>
      </c>
      <c r="BU82" s="1162">
        <v>1.0208999999999999</v>
      </c>
      <c r="BV82" s="1163"/>
      <c r="BW82" s="1851">
        <v>0.81</v>
      </c>
      <c r="BX82" s="1852">
        <v>0.82699999999999996</v>
      </c>
      <c r="BY82" s="1166">
        <v>1.2362</v>
      </c>
      <c r="BZ82" s="1585"/>
      <c r="CA82" s="1561" t="s">
        <v>528</v>
      </c>
      <c r="CB82" s="933" t="s">
        <v>755</v>
      </c>
      <c r="CC82" s="1154">
        <v>28659</v>
      </c>
      <c r="CD82" s="1154">
        <v>29111</v>
      </c>
      <c r="CE82" s="1154">
        <v>30194</v>
      </c>
      <c r="CF82" s="1252">
        <v>29321.333333333332</v>
      </c>
      <c r="CG82" s="1253">
        <v>0.75990000000000002</v>
      </c>
      <c r="CH82" s="1171"/>
      <c r="CI82" s="1254">
        <v>-872.66666666666788</v>
      </c>
      <c r="CJ82" s="1253">
        <v>-2.8899999999999999E-2</v>
      </c>
      <c r="CL82" s="1575" t="s">
        <v>528</v>
      </c>
      <c r="CM82" s="933" t="s">
        <v>755</v>
      </c>
      <c r="CN82" s="1873">
        <v>0.67220000000000002</v>
      </c>
      <c r="CO82" s="1874"/>
      <c r="CP82" s="1875">
        <v>7334</v>
      </c>
      <c r="CQ82" s="1888">
        <v>6925000</v>
      </c>
      <c r="CR82" s="1888">
        <v>0</v>
      </c>
      <c r="CS82" s="1890">
        <v>6925000</v>
      </c>
      <c r="CT82" s="1891">
        <v>944.23</v>
      </c>
      <c r="CU82" s="1892"/>
      <c r="CV82" s="1893">
        <v>1176.76</v>
      </c>
      <c r="CW82" s="1894">
        <v>573.84999999999991</v>
      </c>
      <c r="CX82" s="1882">
        <v>0.80200000000000005</v>
      </c>
      <c r="CY82" s="1883"/>
      <c r="CZ82" s="1884">
        <v>0.82699999999999996</v>
      </c>
      <c r="DA82" s="1895">
        <v>1</v>
      </c>
      <c r="DB82" s="1886"/>
      <c r="DC82" s="1882">
        <v>1</v>
      </c>
      <c r="DX82" s="1956" t="s">
        <v>416</v>
      </c>
      <c r="DY82" s="1922" t="s">
        <v>296</v>
      </c>
      <c r="DZ82" s="1921" t="s">
        <v>8</v>
      </c>
      <c r="EA82" s="1923" t="s">
        <v>297</v>
      </c>
      <c r="EB82" s="1924">
        <v>1360</v>
      </c>
      <c r="EC82" s="1605"/>
      <c r="ED82" s="1925">
        <v>1360</v>
      </c>
      <c r="EE82" s="1925"/>
      <c r="EF82" s="1605"/>
      <c r="EG82" s="1926">
        <v>3.2297900636458633E-2</v>
      </c>
      <c r="EH82" s="1605"/>
      <c r="EI82" s="1927">
        <v>0</v>
      </c>
      <c r="EJ82" s="1925"/>
      <c r="EK82" s="1925">
        <v>0</v>
      </c>
      <c r="EL82" s="974"/>
      <c r="EM82" s="1928"/>
      <c r="EN82" s="1928"/>
      <c r="EO82" s="1929"/>
      <c r="ES82" s="1616" t="s">
        <v>508</v>
      </c>
      <c r="ET82" s="1617" t="s">
        <v>509</v>
      </c>
      <c r="EU82" s="1618">
        <v>1100023</v>
      </c>
    </row>
    <row r="83" spans="1:151" ht="15">
      <c r="A83" s="1220" t="s">
        <v>530</v>
      </c>
      <c r="B83" s="1221" t="s">
        <v>534</v>
      </c>
      <c r="C83" s="1117">
        <v>23185</v>
      </c>
      <c r="D83" s="1118">
        <v>23523</v>
      </c>
      <c r="E83" s="1222"/>
      <c r="F83" s="1222">
        <v>23523</v>
      </c>
      <c r="G83" s="1222"/>
      <c r="H83" s="1223">
        <v>23523</v>
      </c>
      <c r="K83" s="907" t="s">
        <v>530</v>
      </c>
      <c r="L83" s="908" t="s">
        <v>534</v>
      </c>
      <c r="M83" s="886">
        <v>4298728947</v>
      </c>
      <c r="N83" s="887">
        <v>242488000</v>
      </c>
      <c r="O83" s="888">
        <v>4056240947</v>
      </c>
      <c r="P83" s="889">
        <v>2010</v>
      </c>
      <c r="Q83" s="882">
        <v>0.99670000000000003</v>
      </c>
      <c r="R83" s="891">
        <v>4069670861</v>
      </c>
      <c r="S83" s="892">
        <v>242488000</v>
      </c>
      <c r="T83" s="893">
        <v>356726228</v>
      </c>
      <c r="U83" s="893">
        <v>1686433893</v>
      </c>
      <c r="V83" s="891">
        <v>6355318982</v>
      </c>
      <c r="X83" s="1561" t="s">
        <v>530</v>
      </c>
      <c r="Y83" s="1562" t="s">
        <v>534</v>
      </c>
      <c r="Z83" s="1807">
        <v>6355318982</v>
      </c>
      <c r="AA83" s="1247">
        <v>42517083.989580005</v>
      </c>
      <c r="AB83" s="1802">
        <v>19425293</v>
      </c>
      <c r="AC83" s="1802">
        <v>547111</v>
      </c>
      <c r="AD83" s="1808">
        <v>62489487.989580005</v>
      </c>
      <c r="AE83" s="1809">
        <v>23523</v>
      </c>
      <c r="AF83" s="1810">
        <v>2657</v>
      </c>
      <c r="AG83" s="1811">
        <v>0.47589999999999999</v>
      </c>
      <c r="AI83" s="1561" t="s">
        <v>530</v>
      </c>
      <c r="AJ83" s="933" t="s">
        <v>534</v>
      </c>
      <c r="AK83" s="1132">
        <v>62489487.989580005</v>
      </c>
      <c r="AL83" s="1133">
        <v>23523</v>
      </c>
      <c r="AM83" s="1242">
        <v>2657</v>
      </c>
      <c r="AN83" s="1236">
        <v>0.47589999999999999</v>
      </c>
      <c r="AO83" s="1234">
        <v>0.31669999999999998</v>
      </c>
      <c r="AP83" s="1235">
        <v>0.68089999999999995</v>
      </c>
      <c r="AQ83" s="1236">
        <v>0.56259999999999999</v>
      </c>
      <c r="AR83" s="1237">
        <v>0.56259999999999999</v>
      </c>
      <c r="AS83" s="1272">
        <v>984.89</v>
      </c>
      <c r="AT83" s="1261">
        <v>765.71999999999991</v>
      </c>
      <c r="AU83" s="1240">
        <v>18012032</v>
      </c>
      <c r="AV83" s="1241">
        <v>1</v>
      </c>
      <c r="AW83" s="1242">
        <v>18012032</v>
      </c>
      <c r="BB83" s="1561" t="s">
        <v>530</v>
      </c>
      <c r="BC83" s="1562" t="s">
        <v>756</v>
      </c>
      <c r="BD83" s="1149">
        <v>6355318982</v>
      </c>
      <c r="BE83" s="1150">
        <v>948.83900000000006</v>
      </c>
      <c r="BF83" s="1245">
        <v>6697995</v>
      </c>
      <c r="BG83" s="1246">
        <v>0.31669999999999998</v>
      </c>
      <c r="BH83" s="1153"/>
      <c r="BI83" s="1154">
        <v>23523</v>
      </c>
      <c r="BJ83" s="1247">
        <v>24.79</v>
      </c>
      <c r="BK83" s="1154">
        <v>133507</v>
      </c>
      <c r="BL83" s="1248">
        <v>141</v>
      </c>
      <c r="BN83" s="933" t="s">
        <v>530</v>
      </c>
      <c r="BO83" s="1579" t="s">
        <v>534</v>
      </c>
      <c r="BP83" s="1848">
        <v>0.9819</v>
      </c>
      <c r="BQ83" s="1848">
        <v>1</v>
      </c>
      <c r="BR83" s="1848">
        <v>0.99950000000000006</v>
      </c>
      <c r="BS83" s="1849"/>
      <c r="BT83" s="1850">
        <v>2010</v>
      </c>
      <c r="BU83" s="1162">
        <v>0.99670000000000003</v>
      </c>
      <c r="BV83" s="1163"/>
      <c r="BW83" s="1851">
        <v>0.77</v>
      </c>
      <c r="BX83" s="1852">
        <v>0.76700000000000002</v>
      </c>
      <c r="BY83" s="1166">
        <v>1.1465000000000001</v>
      </c>
      <c r="BZ83" s="1585"/>
      <c r="CA83" s="1561" t="s">
        <v>530</v>
      </c>
      <c r="CB83" s="933" t="s">
        <v>756</v>
      </c>
      <c r="CC83" s="1154">
        <v>25960</v>
      </c>
      <c r="CD83" s="1154">
        <v>26117</v>
      </c>
      <c r="CE83" s="1154">
        <v>26741</v>
      </c>
      <c r="CF83" s="1252">
        <v>26272.666666666668</v>
      </c>
      <c r="CG83" s="1253">
        <v>0.68089999999999995</v>
      </c>
      <c r="CH83" s="1171"/>
      <c r="CI83" s="1254">
        <v>-468.33333333333212</v>
      </c>
      <c r="CJ83" s="1253">
        <v>-1.7500000000000002E-2</v>
      </c>
      <c r="CL83" s="1575" t="s">
        <v>530</v>
      </c>
      <c r="CM83" s="933" t="s">
        <v>756</v>
      </c>
      <c r="CN83" s="1873">
        <v>0.56259999999999999</v>
      </c>
      <c r="CO83" s="1874"/>
      <c r="CP83" s="1875">
        <v>23523</v>
      </c>
      <c r="CQ83" s="1888">
        <v>12375000</v>
      </c>
      <c r="CR83" s="1888">
        <v>0</v>
      </c>
      <c r="CS83" s="1890">
        <v>12375000</v>
      </c>
      <c r="CT83" s="1891">
        <v>526.08000000000004</v>
      </c>
      <c r="CU83" s="1892"/>
      <c r="CV83" s="1893">
        <v>984.89</v>
      </c>
      <c r="CW83" s="1894">
        <v>765.71999999999991</v>
      </c>
      <c r="CX83" s="1882">
        <v>0.53400000000000003</v>
      </c>
      <c r="CY83" s="1883"/>
      <c r="CZ83" s="1884">
        <v>0.76700000000000002</v>
      </c>
      <c r="DA83" s="1895">
        <v>1</v>
      </c>
      <c r="DB83" s="1886"/>
      <c r="DC83" s="1882">
        <v>1</v>
      </c>
      <c r="DX83" s="1956" t="s">
        <v>416</v>
      </c>
      <c r="DY83" s="1922" t="s">
        <v>969</v>
      </c>
      <c r="DZ83" s="1921" t="s">
        <v>8</v>
      </c>
      <c r="EA83" s="1923" t="s">
        <v>1022</v>
      </c>
      <c r="EB83" s="1924">
        <v>226</v>
      </c>
      <c r="EC83" s="1605"/>
      <c r="ED83" s="1925">
        <v>226</v>
      </c>
      <c r="EE83" s="1925"/>
      <c r="EF83" s="1605"/>
      <c r="EG83" s="1926">
        <v>5.3671511351762137E-3</v>
      </c>
      <c r="EH83" s="1605"/>
      <c r="EI83" s="1927">
        <v>0</v>
      </c>
      <c r="EJ83" s="1925"/>
      <c r="EK83" s="1925">
        <v>0</v>
      </c>
      <c r="EL83" s="974"/>
      <c r="EM83" s="1928"/>
      <c r="EN83" s="1928"/>
      <c r="EO83" s="1929"/>
      <c r="ES83" s="1616" t="s">
        <v>510</v>
      </c>
      <c r="ET83" s="1617" t="s">
        <v>511</v>
      </c>
      <c r="EU83" s="1618">
        <v>0</v>
      </c>
    </row>
    <row r="84" spans="1:151" ht="15">
      <c r="A84" s="1220" t="s">
        <v>535</v>
      </c>
      <c r="B84" s="1221" t="s">
        <v>536</v>
      </c>
      <c r="C84" s="1117">
        <v>12466</v>
      </c>
      <c r="D84" s="1118">
        <v>12791</v>
      </c>
      <c r="E84" s="1222"/>
      <c r="F84" s="1222">
        <v>12791</v>
      </c>
      <c r="G84" s="1222"/>
      <c r="H84" s="1223">
        <v>12791</v>
      </c>
      <c r="K84" s="907" t="s">
        <v>535</v>
      </c>
      <c r="L84" s="908" t="s">
        <v>536</v>
      </c>
      <c r="M84" s="886">
        <v>4876811209</v>
      </c>
      <c r="N84" s="887">
        <v>163982492</v>
      </c>
      <c r="O84" s="888">
        <v>4712828717</v>
      </c>
      <c r="P84" s="889">
        <v>2011</v>
      </c>
      <c r="Q84" s="882">
        <v>1.0288999999999999</v>
      </c>
      <c r="R84" s="891">
        <v>4580453608</v>
      </c>
      <c r="S84" s="892">
        <v>163982492</v>
      </c>
      <c r="T84" s="893">
        <v>780342819</v>
      </c>
      <c r="U84" s="893">
        <v>1438023178</v>
      </c>
      <c r="V84" s="891">
        <v>6962802097</v>
      </c>
      <c r="X84" s="1561" t="s">
        <v>535</v>
      </c>
      <c r="Y84" s="1562" t="s">
        <v>536</v>
      </c>
      <c r="Z84" s="1807">
        <v>6962802097</v>
      </c>
      <c r="AA84" s="1247">
        <v>46581146.028930001</v>
      </c>
      <c r="AB84" s="1802">
        <v>10927924</v>
      </c>
      <c r="AC84" s="1802">
        <v>314382</v>
      </c>
      <c r="AD84" s="1808">
        <v>57823452.028930001</v>
      </c>
      <c r="AE84" s="1809">
        <v>12791</v>
      </c>
      <c r="AF84" s="1810">
        <v>4521</v>
      </c>
      <c r="AG84" s="1811">
        <v>0.80979999999999996</v>
      </c>
      <c r="AI84" s="1561" t="s">
        <v>535</v>
      </c>
      <c r="AJ84" s="933" t="s">
        <v>536</v>
      </c>
      <c r="AK84" s="1132">
        <v>57823452.028930001</v>
      </c>
      <c r="AL84" s="1133">
        <v>12791</v>
      </c>
      <c r="AM84" s="1242">
        <v>4521</v>
      </c>
      <c r="AN84" s="1236">
        <v>0.80979999999999996</v>
      </c>
      <c r="AO84" s="1234">
        <v>0.58120000000000005</v>
      </c>
      <c r="AP84" s="1235">
        <v>0.83250000000000002</v>
      </c>
      <c r="AQ84" s="1236">
        <v>0.79830000000000001</v>
      </c>
      <c r="AR84" s="1237">
        <v>0.79830000000000001</v>
      </c>
      <c r="AS84" s="1272">
        <v>1397.51</v>
      </c>
      <c r="AT84" s="1261">
        <v>353.09999999999991</v>
      </c>
      <c r="AU84" s="1240">
        <v>4516502</v>
      </c>
      <c r="AV84" s="1241">
        <v>1</v>
      </c>
      <c r="AW84" s="1242">
        <v>4516502</v>
      </c>
      <c r="BB84" s="1561" t="s">
        <v>535</v>
      </c>
      <c r="BC84" s="1562" t="s">
        <v>757</v>
      </c>
      <c r="BD84" s="1149">
        <v>6962802097</v>
      </c>
      <c r="BE84" s="1150">
        <v>566.43499999999995</v>
      </c>
      <c r="BF84" s="1245">
        <v>12292323</v>
      </c>
      <c r="BG84" s="1246">
        <v>0.58120000000000005</v>
      </c>
      <c r="BH84" s="1153"/>
      <c r="BI84" s="1154">
        <v>12791</v>
      </c>
      <c r="BJ84" s="1247">
        <v>22.58</v>
      </c>
      <c r="BK84" s="1154">
        <v>92410</v>
      </c>
      <c r="BL84" s="1248">
        <v>163</v>
      </c>
      <c r="BN84" s="933" t="s">
        <v>535</v>
      </c>
      <c r="BO84" s="1579" t="s">
        <v>536</v>
      </c>
      <c r="BP84" s="1848">
        <v>1.0504</v>
      </c>
      <c r="BQ84" s="1848">
        <v>1.008376599292228</v>
      </c>
      <c r="BR84" s="1848">
        <v>1.0353351463607594</v>
      </c>
      <c r="BS84" s="1849"/>
      <c r="BT84" s="1850">
        <v>2011</v>
      </c>
      <c r="BU84" s="1162">
        <v>1.0288999999999999</v>
      </c>
      <c r="BV84" s="1163"/>
      <c r="BW84" s="1851">
        <v>0.69599999999999995</v>
      </c>
      <c r="BX84" s="1852">
        <v>0.71599999999999997</v>
      </c>
      <c r="BY84" s="1166">
        <v>1.0703</v>
      </c>
      <c r="BZ84" s="1585"/>
      <c r="CA84" s="1561" t="s">
        <v>535</v>
      </c>
      <c r="CB84" s="933" t="s">
        <v>757</v>
      </c>
      <c r="CC84" s="1154">
        <v>31884</v>
      </c>
      <c r="CD84" s="1154">
        <v>31644</v>
      </c>
      <c r="CE84" s="1154">
        <v>32845</v>
      </c>
      <c r="CF84" s="1252">
        <v>32124.333333333332</v>
      </c>
      <c r="CG84" s="1253">
        <v>0.83250000000000002</v>
      </c>
      <c r="CH84" s="1171"/>
      <c r="CI84" s="1254">
        <v>-720.66666666666788</v>
      </c>
      <c r="CJ84" s="1253">
        <v>-2.1899999999999999E-2</v>
      </c>
      <c r="CL84" s="1575" t="s">
        <v>535</v>
      </c>
      <c r="CM84" s="933" t="s">
        <v>757</v>
      </c>
      <c r="CN84" s="1873">
        <v>0.79830000000000001</v>
      </c>
      <c r="CO84" s="1874"/>
      <c r="CP84" s="1875">
        <v>12791</v>
      </c>
      <c r="CQ84" s="1888">
        <v>15834840</v>
      </c>
      <c r="CR84" s="1888">
        <v>0</v>
      </c>
      <c r="CS84" s="1890">
        <v>15834840</v>
      </c>
      <c r="CT84" s="1891">
        <v>1237.97</v>
      </c>
      <c r="CU84" s="1892"/>
      <c r="CV84" s="1893">
        <v>1397.51</v>
      </c>
      <c r="CW84" s="1894">
        <v>353.09999999999991</v>
      </c>
      <c r="CX84" s="1882">
        <v>0.88600000000000001</v>
      </c>
      <c r="CY84" s="1883"/>
      <c r="CZ84" s="1884">
        <v>0.71599999999999997</v>
      </c>
      <c r="DA84" s="1895">
        <v>1</v>
      </c>
      <c r="DB84" s="1886"/>
      <c r="DC84" s="1882">
        <v>1</v>
      </c>
      <c r="DX84" s="1956" t="s">
        <v>416</v>
      </c>
      <c r="DY84" s="1922" t="s">
        <v>1003</v>
      </c>
      <c r="DZ84" s="1921" t="s">
        <v>8</v>
      </c>
      <c r="EA84" s="1923" t="s">
        <v>1004</v>
      </c>
      <c r="EB84" s="1924">
        <v>530</v>
      </c>
      <c r="EC84" s="1605"/>
      <c r="ED84" s="1925">
        <v>530</v>
      </c>
      <c r="EE84" s="1925"/>
      <c r="EF84" s="1605"/>
      <c r="EG84" s="1926">
        <v>1.2586681865678731E-2</v>
      </c>
      <c r="EH84" s="1605"/>
      <c r="EI84" s="1927">
        <v>0</v>
      </c>
      <c r="EJ84" s="1925"/>
      <c r="EK84" s="1925">
        <v>0</v>
      </c>
      <c r="EL84" s="974"/>
      <c r="EM84" s="1928"/>
      <c r="EN84" s="1928"/>
      <c r="EO84" s="1929"/>
      <c r="ES84" s="1616" t="s">
        <v>132</v>
      </c>
      <c r="ET84" s="1617" t="s">
        <v>204</v>
      </c>
      <c r="EU84" s="1618">
        <v>0</v>
      </c>
    </row>
    <row r="85" spans="1:151" ht="15">
      <c r="A85" s="1220" t="s">
        <v>537</v>
      </c>
      <c r="B85" s="1221" t="s">
        <v>538</v>
      </c>
      <c r="C85" s="1117">
        <v>19318</v>
      </c>
      <c r="D85" s="1118">
        <v>19318</v>
      </c>
      <c r="E85" s="1275">
        <v>1262</v>
      </c>
      <c r="F85" s="1222">
        <v>20580</v>
      </c>
      <c r="G85" s="1222"/>
      <c r="H85" s="1223">
        <v>20580</v>
      </c>
      <c r="K85" s="907" t="s">
        <v>537</v>
      </c>
      <c r="L85" s="908" t="s">
        <v>538</v>
      </c>
      <c r="M85" s="886">
        <v>8849766276</v>
      </c>
      <c r="N85" s="887">
        <v>306956188</v>
      </c>
      <c r="O85" s="888">
        <v>8542810088</v>
      </c>
      <c r="P85" s="889">
        <v>2015</v>
      </c>
      <c r="Q85" s="882">
        <v>1.0246283185840708</v>
      </c>
      <c r="R85" s="891">
        <v>8337472167</v>
      </c>
      <c r="S85" s="892">
        <v>306956188</v>
      </c>
      <c r="T85" s="893">
        <v>735918570</v>
      </c>
      <c r="U85" s="893">
        <v>2347133832</v>
      </c>
      <c r="V85" s="891">
        <v>11727480757</v>
      </c>
      <c r="X85" s="1561" t="s">
        <v>537</v>
      </c>
      <c r="Y85" s="1562" t="s">
        <v>538</v>
      </c>
      <c r="Z85" s="1807">
        <v>11727480757</v>
      </c>
      <c r="AA85" s="1247">
        <v>78456846.264330015</v>
      </c>
      <c r="AB85" s="1802">
        <v>18589366</v>
      </c>
      <c r="AC85" s="1802">
        <v>687579</v>
      </c>
      <c r="AD85" s="1808">
        <v>97733791.264330015</v>
      </c>
      <c r="AE85" s="1809">
        <v>20580</v>
      </c>
      <c r="AF85" s="1810">
        <v>4749</v>
      </c>
      <c r="AG85" s="1811">
        <v>0.85060000000000002</v>
      </c>
      <c r="AI85" s="1561" t="s">
        <v>537</v>
      </c>
      <c r="AJ85" s="933" t="s">
        <v>538</v>
      </c>
      <c r="AK85" s="1132">
        <v>97733791.264330015</v>
      </c>
      <c r="AL85" s="1133">
        <v>20580</v>
      </c>
      <c r="AM85" s="1242">
        <v>4749</v>
      </c>
      <c r="AN85" s="1236">
        <v>0.85060000000000002</v>
      </c>
      <c r="AO85" s="1234">
        <v>1.0845</v>
      </c>
      <c r="AP85" s="1235">
        <v>0.81979999999999997</v>
      </c>
      <c r="AQ85" s="1236">
        <v>0.85860000000000003</v>
      </c>
      <c r="AR85" s="1237">
        <v>0.85860000000000003</v>
      </c>
      <c r="AS85" s="1272">
        <v>1503.07</v>
      </c>
      <c r="AT85" s="1261">
        <v>247.53999999999996</v>
      </c>
      <c r="AU85" s="1240">
        <v>5094373</v>
      </c>
      <c r="AV85" s="1241">
        <v>1</v>
      </c>
      <c r="AW85" s="1242">
        <v>5094373</v>
      </c>
      <c r="BB85" s="1561" t="s">
        <v>537</v>
      </c>
      <c r="BC85" s="1562" t="s">
        <v>758</v>
      </c>
      <c r="BD85" s="1149">
        <v>11727480757</v>
      </c>
      <c r="BE85" s="1150">
        <v>511.31400000000002</v>
      </c>
      <c r="BF85" s="1245">
        <v>22935966</v>
      </c>
      <c r="BG85" s="1246">
        <v>1.0845</v>
      </c>
      <c r="BH85" s="1153"/>
      <c r="BI85" s="1154">
        <v>20580</v>
      </c>
      <c r="BJ85" s="1247">
        <v>40.25</v>
      </c>
      <c r="BK85" s="1154">
        <v>139342</v>
      </c>
      <c r="BL85" s="1248">
        <v>273</v>
      </c>
      <c r="BN85" s="933" t="s">
        <v>537</v>
      </c>
      <c r="BO85" s="1579" t="s">
        <v>538</v>
      </c>
      <c r="BP85" s="1848">
        <v>1.0415999999999999</v>
      </c>
      <c r="BQ85" s="1848">
        <v>1.0882631578947368</v>
      </c>
      <c r="BR85" s="1853">
        <v>1.0246283185840708</v>
      </c>
      <c r="BS85" s="1849"/>
      <c r="BT85" s="1850">
        <v>2015</v>
      </c>
      <c r="BU85" s="1162">
        <v>1.0246283185840708</v>
      </c>
      <c r="BV85" s="1163"/>
      <c r="BW85" s="1851">
        <v>0.66249999999999998</v>
      </c>
      <c r="BX85" s="1852">
        <v>0.67900000000000005</v>
      </c>
      <c r="BY85" s="1166">
        <v>1.0148999999999999</v>
      </c>
      <c r="BZ85" s="1585"/>
      <c r="CA85" s="1561" t="s">
        <v>537</v>
      </c>
      <c r="CB85" s="933" t="s">
        <v>758</v>
      </c>
      <c r="CC85" s="1154">
        <v>30866</v>
      </c>
      <c r="CD85" s="1154">
        <v>31209</v>
      </c>
      <c r="CE85" s="1154">
        <v>32820</v>
      </c>
      <c r="CF85" s="1252">
        <v>31631.666666666668</v>
      </c>
      <c r="CG85" s="1253">
        <v>0.81979999999999997</v>
      </c>
      <c r="CH85" s="1171"/>
      <c r="CI85" s="1254">
        <v>-1188.3333333333321</v>
      </c>
      <c r="CJ85" s="1253">
        <v>-3.6200000000000003E-2</v>
      </c>
      <c r="CL85" s="1575" t="s">
        <v>537</v>
      </c>
      <c r="CM85" s="933" t="s">
        <v>900</v>
      </c>
      <c r="CN85" s="1873">
        <v>0.85860000000000003</v>
      </c>
      <c r="CO85" s="1874"/>
      <c r="CP85" s="1875">
        <v>20580</v>
      </c>
      <c r="CQ85" s="1888">
        <v>34856848</v>
      </c>
      <c r="CR85" s="1888">
        <v>0</v>
      </c>
      <c r="CS85" s="1890">
        <v>34856848</v>
      </c>
      <c r="CT85" s="1891">
        <v>1693.72</v>
      </c>
      <c r="CU85" s="1892"/>
      <c r="CV85" s="1893">
        <v>1503.07</v>
      </c>
      <c r="CW85" s="1894">
        <v>247.53999999999996</v>
      </c>
      <c r="CX85" s="1882">
        <v>1</v>
      </c>
      <c r="CY85" s="1883"/>
      <c r="CZ85" s="1884">
        <v>0.67900000000000005</v>
      </c>
      <c r="DA85" s="1895">
        <v>1</v>
      </c>
      <c r="DB85" s="1886"/>
      <c r="DC85" s="1882">
        <v>1</v>
      </c>
      <c r="DX85" s="1956" t="s">
        <v>416</v>
      </c>
      <c r="DY85" s="1922" t="s">
        <v>1108</v>
      </c>
      <c r="DZ85" s="1921" t="s">
        <v>8</v>
      </c>
      <c r="EA85" s="1923" t="s">
        <v>1109</v>
      </c>
      <c r="EB85" s="1924">
        <v>221</v>
      </c>
      <c r="EC85" s="1605"/>
      <c r="ED85" s="1925">
        <v>221</v>
      </c>
      <c r="EE85" s="1925"/>
      <c r="EF85" s="1605"/>
      <c r="EG85" s="1926">
        <v>5.2484088534245276E-3</v>
      </c>
      <c r="EH85" s="1605"/>
      <c r="EI85" s="1927">
        <v>0</v>
      </c>
      <c r="EJ85" s="1925"/>
      <c r="EK85" s="1925">
        <v>0</v>
      </c>
      <c r="EL85" s="974"/>
      <c r="EM85" s="1928"/>
      <c r="EN85" s="1928"/>
      <c r="EO85" s="1929"/>
      <c r="ES85" s="1616" t="s">
        <v>512</v>
      </c>
      <c r="ET85" s="1617" t="s">
        <v>513</v>
      </c>
      <c r="EU85" s="1618">
        <v>0</v>
      </c>
    </row>
    <row r="86" spans="1:151" ht="15">
      <c r="A86" s="1220" t="s">
        <v>539</v>
      </c>
      <c r="B86" s="1221" t="s">
        <v>540</v>
      </c>
      <c r="C86" s="1117">
        <v>8111</v>
      </c>
      <c r="D86" s="1118">
        <v>9991</v>
      </c>
      <c r="E86" s="1222"/>
      <c r="F86" s="1222">
        <v>9991</v>
      </c>
      <c r="G86" s="1222"/>
      <c r="H86" s="1223">
        <v>9991</v>
      </c>
      <c r="K86" s="907" t="s">
        <v>539</v>
      </c>
      <c r="L86" s="908" t="s">
        <v>540</v>
      </c>
      <c r="M86" s="886">
        <v>4037600812</v>
      </c>
      <c r="N86" s="887">
        <v>130356820</v>
      </c>
      <c r="O86" s="888">
        <v>3907243992</v>
      </c>
      <c r="P86" s="889">
        <v>2012</v>
      </c>
      <c r="Q86" s="882">
        <v>1.0092000000000001</v>
      </c>
      <c r="R86" s="891">
        <v>3871625042</v>
      </c>
      <c r="S86" s="892">
        <v>130356820</v>
      </c>
      <c r="T86" s="893">
        <v>549277461</v>
      </c>
      <c r="U86" s="893">
        <v>1743543936</v>
      </c>
      <c r="V86" s="891">
        <v>6294803259</v>
      </c>
      <c r="X86" s="1561" t="s">
        <v>539</v>
      </c>
      <c r="Y86" s="1562" t="s">
        <v>540</v>
      </c>
      <c r="Z86" s="1807">
        <v>6294803259</v>
      </c>
      <c r="AA86" s="1247">
        <v>42112233.802710004</v>
      </c>
      <c r="AB86" s="1802">
        <v>10054317</v>
      </c>
      <c r="AC86" s="1802">
        <v>222079</v>
      </c>
      <c r="AD86" s="1808">
        <v>52388629.802710004</v>
      </c>
      <c r="AE86" s="1809">
        <v>9991</v>
      </c>
      <c r="AF86" s="1810">
        <v>5244</v>
      </c>
      <c r="AG86" s="1811">
        <v>0.93930000000000002</v>
      </c>
      <c r="AI86" s="1561" t="s">
        <v>539</v>
      </c>
      <c r="AJ86" s="933" t="s">
        <v>540</v>
      </c>
      <c r="AK86" s="1132">
        <v>52388629.802710004</v>
      </c>
      <c r="AL86" s="1133">
        <v>9991</v>
      </c>
      <c r="AM86" s="1242">
        <v>5244</v>
      </c>
      <c r="AN86" s="1236">
        <v>0.93930000000000002</v>
      </c>
      <c r="AO86" s="1234">
        <v>0.52759999999999996</v>
      </c>
      <c r="AP86" s="1235">
        <v>0.71440000000000003</v>
      </c>
      <c r="AQ86" s="1236">
        <v>0.78569999999999995</v>
      </c>
      <c r="AR86" s="1237">
        <v>0.78569999999999995</v>
      </c>
      <c r="AS86" s="1272">
        <v>1375.45</v>
      </c>
      <c r="AT86" s="1261">
        <v>375.15999999999985</v>
      </c>
      <c r="AU86" s="1240">
        <v>3748224</v>
      </c>
      <c r="AV86" s="1241">
        <v>0.92200000000000004</v>
      </c>
      <c r="AW86" s="1242">
        <v>3455863</v>
      </c>
      <c r="BB86" s="1561" t="s">
        <v>539</v>
      </c>
      <c r="BC86" s="1562" t="s">
        <v>759</v>
      </c>
      <c r="BD86" s="1149">
        <v>6294803259</v>
      </c>
      <c r="BE86" s="1150">
        <v>564.11699999999996</v>
      </c>
      <c r="BF86" s="1245">
        <v>11158684</v>
      </c>
      <c r="BG86" s="1246">
        <v>0.52759999999999996</v>
      </c>
      <c r="BH86" s="1153"/>
      <c r="BI86" s="1154">
        <v>9991</v>
      </c>
      <c r="BJ86" s="1247">
        <v>17.71</v>
      </c>
      <c r="BK86" s="1154">
        <v>67494</v>
      </c>
      <c r="BL86" s="1248">
        <v>120</v>
      </c>
      <c r="BN86" s="933" t="s">
        <v>539</v>
      </c>
      <c r="BO86" s="1579" t="s">
        <v>540</v>
      </c>
      <c r="BP86" s="1848">
        <v>1</v>
      </c>
      <c r="BQ86" s="1848">
        <v>1.0274626865671641</v>
      </c>
      <c r="BR86" s="1848">
        <v>1</v>
      </c>
      <c r="BS86" s="1849"/>
      <c r="BT86" s="1850">
        <v>2012</v>
      </c>
      <c r="BU86" s="1162">
        <v>1.0092000000000001</v>
      </c>
      <c r="BV86" s="1163"/>
      <c r="BW86" s="1851">
        <v>0.60699999999999998</v>
      </c>
      <c r="BX86" s="1852">
        <v>0.61299999999999999</v>
      </c>
      <c r="BY86" s="1166">
        <v>0.9163</v>
      </c>
      <c r="BZ86" s="1585"/>
      <c r="CA86" s="1561" t="s">
        <v>539</v>
      </c>
      <c r="CB86" s="933" t="s">
        <v>759</v>
      </c>
      <c r="CC86" s="1154">
        <v>27352</v>
      </c>
      <c r="CD86" s="1154">
        <v>27136</v>
      </c>
      <c r="CE86" s="1154">
        <v>28212</v>
      </c>
      <c r="CF86" s="1252">
        <v>27566.666666666668</v>
      </c>
      <c r="CG86" s="1253">
        <v>0.71440000000000003</v>
      </c>
      <c r="CH86" s="1171"/>
      <c r="CI86" s="1254">
        <v>-645.33333333333212</v>
      </c>
      <c r="CJ86" s="1253">
        <v>-2.29E-2</v>
      </c>
      <c r="CL86" s="1575" t="s">
        <v>539</v>
      </c>
      <c r="CM86" s="933" t="s">
        <v>759</v>
      </c>
      <c r="CN86" s="1873">
        <v>0.78569999999999995</v>
      </c>
      <c r="CO86" s="1874"/>
      <c r="CP86" s="1875">
        <v>9991</v>
      </c>
      <c r="CQ86" s="1888">
        <v>12669713</v>
      </c>
      <c r="CR86" s="1888">
        <v>0</v>
      </c>
      <c r="CS86" s="1890">
        <v>12669713</v>
      </c>
      <c r="CT86" s="1891">
        <v>1268.1099999999999</v>
      </c>
      <c r="CU86" s="1892"/>
      <c r="CV86" s="1893">
        <v>1375.45</v>
      </c>
      <c r="CW86" s="1894">
        <v>375.15999999999985</v>
      </c>
      <c r="CX86" s="1882">
        <v>0.92200000000000004</v>
      </c>
      <c r="CY86" s="1883"/>
      <c r="CZ86" s="1884">
        <v>0.61299999999999999</v>
      </c>
      <c r="DA86" s="1895" t="s">
        <v>4</v>
      </c>
      <c r="DB86" s="1886"/>
      <c r="DC86" s="1882">
        <v>0.92200000000000004</v>
      </c>
      <c r="DX86" s="1956" t="s">
        <v>416</v>
      </c>
      <c r="DY86" s="1922" t="s">
        <v>1182</v>
      </c>
      <c r="DZ86" s="1921" t="s">
        <v>8</v>
      </c>
      <c r="EA86" s="1923" t="s">
        <v>1183</v>
      </c>
      <c r="EB86" s="1924">
        <v>266</v>
      </c>
      <c r="EC86" s="1605"/>
      <c r="ED86" s="1925">
        <v>266</v>
      </c>
      <c r="EE86" s="1925"/>
      <c r="EF86" s="1605"/>
      <c r="EG86" s="1926">
        <v>6.3170893891897027E-3</v>
      </c>
      <c r="EH86" s="1605"/>
      <c r="EI86" s="1927">
        <v>0</v>
      </c>
      <c r="EJ86" s="1925"/>
      <c r="EK86" s="1925">
        <v>0</v>
      </c>
      <c r="EL86" s="974"/>
      <c r="EM86" s="1928"/>
      <c r="EN86" s="1928"/>
      <c r="EO86" s="1929"/>
      <c r="ES86" s="1616" t="s">
        <v>514</v>
      </c>
      <c r="ET86" s="1617" t="s">
        <v>515</v>
      </c>
      <c r="EU86" s="1618">
        <v>1810538</v>
      </c>
    </row>
    <row r="87" spans="1:151" ht="15">
      <c r="A87" s="1220" t="s">
        <v>541</v>
      </c>
      <c r="B87" s="1221" t="s">
        <v>542</v>
      </c>
      <c r="C87" s="1117">
        <v>8358</v>
      </c>
      <c r="D87" s="1118">
        <v>11386</v>
      </c>
      <c r="E87" s="1222"/>
      <c r="F87" s="1222">
        <v>11386</v>
      </c>
      <c r="G87" s="1222"/>
      <c r="H87" s="1223">
        <v>11386</v>
      </c>
      <c r="K87" s="907" t="s">
        <v>541</v>
      </c>
      <c r="L87" s="908" t="s">
        <v>542</v>
      </c>
      <c r="M87" s="886">
        <v>3241363322</v>
      </c>
      <c r="N87" s="887">
        <v>603988391</v>
      </c>
      <c r="O87" s="888">
        <v>2637374931</v>
      </c>
      <c r="P87" s="889">
        <v>2011</v>
      </c>
      <c r="Q87" s="882">
        <v>1.0377000000000001</v>
      </c>
      <c r="R87" s="891">
        <v>2541558187</v>
      </c>
      <c r="S87" s="892">
        <v>603988391</v>
      </c>
      <c r="T87" s="893">
        <v>169929734</v>
      </c>
      <c r="U87" s="893">
        <v>884542489</v>
      </c>
      <c r="V87" s="891">
        <v>4200018801</v>
      </c>
      <c r="X87" s="1561" t="s">
        <v>541</v>
      </c>
      <c r="Y87" s="1562" t="s">
        <v>542</v>
      </c>
      <c r="Z87" s="1807">
        <v>4200018801</v>
      </c>
      <c r="AA87" s="1247">
        <v>28098125.778690003</v>
      </c>
      <c r="AB87" s="1802">
        <v>9877946</v>
      </c>
      <c r="AC87" s="1802">
        <v>304069</v>
      </c>
      <c r="AD87" s="1808">
        <v>38280140.778690003</v>
      </c>
      <c r="AE87" s="1809">
        <v>11386</v>
      </c>
      <c r="AF87" s="1810">
        <v>3362</v>
      </c>
      <c r="AG87" s="1811">
        <v>0.60219999999999996</v>
      </c>
      <c r="AI87" s="1561" t="s">
        <v>541</v>
      </c>
      <c r="AJ87" s="933" t="s">
        <v>542</v>
      </c>
      <c r="AK87" s="1132">
        <v>38280140.778690003</v>
      </c>
      <c r="AL87" s="1133">
        <v>11386</v>
      </c>
      <c r="AM87" s="1242">
        <v>3362</v>
      </c>
      <c r="AN87" s="1236">
        <v>0.60219999999999996</v>
      </c>
      <c r="AO87" s="1234">
        <v>0.21</v>
      </c>
      <c r="AP87" s="1235">
        <v>0.89239999999999997</v>
      </c>
      <c r="AQ87" s="1236">
        <v>0.70810000000000006</v>
      </c>
      <c r="AR87" s="1237">
        <v>0.70810000000000006</v>
      </c>
      <c r="AS87" s="1272">
        <v>1239.6099999999999</v>
      </c>
      <c r="AT87" s="1261">
        <v>511</v>
      </c>
      <c r="AU87" s="1240">
        <v>5818246</v>
      </c>
      <c r="AV87" s="1241">
        <v>1</v>
      </c>
      <c r="AW87" s="1242">
        <v>5818246</v>
      </c>
      <c r="BB87" s="1561" t="s">
        <v>541</v>
      </c>
      <c r="BC87" s="1562" t="s">
        <v>760</v>
      </c>
      <c r="BD87" s="1149">
        <v>4200018801</v>
      </c>
      <c r="BE87" s="1150">
        <v>945.447</v>
      </c>
      <c r="BF87" s="1245">
        <v>4442363</v>
      </c>
      <c r="BG87" s="1246">
        <v>0.21</v>
      </c>
      <c r="BH87" s="1153"/>
      <c r="BI87" s="1154">
        <v>11386</v>
      </c>
      <c r="BJ87" s="1247">
        <v>12.04</v>
      </c>
      <c r="BK87" s="1154">
        <v>64301</v>
      </c>
      <c r="BL87" s="1248">
        <v>68</v>
      </c>
      <c r="BN87" s="933" t="s">
        <v>541</v>
      </c>
      <c r="BO87" s="1579" t="s">
        <v>542</v>
      </c>
      <c r="BP87" s="1848">
        <v>1.0624</v>
      </c>
      <c r="BQ87" s="1848">
        <v>1.0257333333333334</v>
      </c>
      <c r="BR87" s="1848">
        <v>1.0374000000000001</v>
      </c>
      <c r="BS87" s="1849"/>
      <c r="BT87" s="1850">
        <v>2011</v>
      </c>
      <c r="BU87" s="1162">
        <v>1.0377000000000001</v>
      </c>
      <c r="BV87" s="1163"/>
      <c r="BW87" s="1851">
        <v>0.83</v>
      </c>
      <c r="BX87" s="1852">
        <v>0.86099999999999999</v>
      </c>
      <c r="BY87" s="1166">
        <v>1.2869999999999999</v>
      </c>
      <c r="BZ87" s="1585"/>
      <c r="CA87" s="1561" t="s">
        <v>541</v>
      </c>
      <c r="CB87" s="933" t="s">
        <v>760</v>
      </c>
      <c r="CC87" s="1154">
        <v>33309</v>
      </c>
      <c r="CD87" s="1154">
        <v>34413</v>
      </c>
      <c r="CE87" s="1154">
        <v>35582</v>
      </c>
      <c r="CF87" s="1252">
        <v>34434.666666666664</v>
      </c>
      <c r="CG87" s="1253">
        <v>0.89239999999999997</v>
      </c>
      <c r="CH87" s="1171"/>
      <c r="CI87" s="1254">
        <v>-1147.3333333333358</v>
      </c>
      <c r="CJ87" s="1253">
        <v>-3.2199999999999999E-2</v>
      </c>
      <c r="CL87" s="1575" t="s">
        <v>541</v>
      </c>
      <c r="CM87" s="933" t="s">
        <v>760</v>
      </c>
      <c r="CN87" s="1873">
        <v>0.70810000000000006</v>
      </c>
      <c r="CO87" s="1874"/>
      <c r="CP87" s="1875">
        <v>11386</v>
      </c>
      <c r="CQ87" s="1888">
        <v>10169280</v>
      </c>
      <c r="CR87" s="1888">
        <v>1758821</v>
      </c>
      <c r="CS87" s="1890">
        <v>11928101</v>
      </c>
      <c r="CT87" s="1891">
        <v>1047.6099999999999</v>
      </c>
      <c r="CU87" s="1892"/>
      <c r="CV87" s="1893">
        <v>1239.6099999999999</v>
      </c>
      <c r="CW87" s="1894">
        <v>511</v>
      </c>
      <c r="CX87" s="1882">
        <v>0.84499999999999997</v>
      </c>
      <c r="CY87" s="1883"/>
      <c r="CZ87" s="1884">
        <v>0.86099999999999999</v>
      </c>
      <c r="DA87" s="1895">
        <v>1</v>
      </c>
      <c r="DB87" s="1886"/>
      <c r="DC87" s="1882">
        <v>1</v>
      </c>
      <c r="DX87" s="1956" t="s">
        <v>416</v>
      </c>
      <c r="DY87" s="1923" t="s">
        <v>1232</v>
      </c>
      <c r="DZ87" s="1921" t="s">
        <v>8</v>
      </c>
      <c r="EA87" s="1923" t="s">
        <v>1233</v>
      </c>
      <c r="EB87" s="1924">
        <v>432</v>
      </c>
      <c r="EC87" s="1605"/>
      <c r="ED87" s="1925">
        <v>432</v>
      </c>
      <c r="EE87" s="1925"/>
      <c r="EF87" s="1605"/>
      <c r="EG87" s="1926">
        <v>1.0259333143345683E-2</v>
      </c>
      <c r="EH87" s="1605"/>
      <c r="EI87" s="1927">
        <v>0</v>
      </c>
      <c r="EJ87" s="1925"/>
      <c r="EK87" s="1925">
        <v>0</v>
      </c>
      <c r="EL87" s="974"/>
      <c r="EM87" s="1928"/>
      <c r="EN87" s="1928"/>
      <c r="EO87" s="1929"/>
      <c r="ES87" s="1616" t="s">
        <v>516</v>
      </c>
      <c r="ET87" s="1617" t="s">
        <v>517</v>
      </c>
      <c r="EU87" s="1618">
        <v>2628775</v>
      </c>
    </row>
    <row r="88" spans="1:151" ht="15">
      <c r="A88" s="1220" t="s">
        <v>543</v>
      </c>
      <c r="B88" s="1221" t="s">
        <v>544</v>
      </c>
      <c r="C88" s="1117">
        <v>5871</v>
      </c>
      <c r="D88" s="1118">
        <v>5871</v>
      </c>
      <c r="E88" s="1222"/>
      <c r="F88" s="1222">
        <v>5871</v>
      </c>
      <c r="G88" s="1222"/>
      <c r="H88" s="1223">
        <v>5871</v>
      </c>
      <c r="K88" s="907" t="s">
        <v>543</v>
      </c>
      <c r="L88" s="908" t="s">
        <v>544</v>
      </c>
      <c r="M88" s="886">
        <v>1454232789</v>
      </c>
      <c r="N88" s="887">
        <v>52700610</v>
      </c>
      <c r="O88" s="888">
        <v>1401532179</v>
      </c>
      <c r="P88" s="889">
        <v>2011</v>
      </c>
      <c r="Q88" s="882">
        <v>1.0262</v>
      </c>
      <c r="R88" s="891">
        <v>1365749541</v>
      </c>
      <c r="S88" s="892">
        <v>52700610</v>
      </c>
      <c r="T88" s="893">
        <v>108699096</v>
      </c>
      <c r="U88" s="893">
        <v>564444811</v>
      </c>
      <c r="V88" s="891">
        <v>2091594058</v>
      </c>
      <c r="X88" s="1561" t="s">
        <v>543</v>
      </c>
      <c r="Y88" s="1562" t="s">
        <v>544</v>
      </c>
      <c r="Z88" s="1807">
        <v>2091594058</v>
      </c>
      <c r="AA88" s="1247">
        <v>13992764.248020001</v>
      </c>
      <c r="AB88" s="1802">
        <v>5692097</v>
      </c>
      <c r="AC88" s="1802">
        <v>182864</v>
      </c>
      <c r="AD88" s="1808">
        <v>19867725.248020001</v>
      </c>
      <c r="AE88" s="1809">
        <v>5871</v>
      </c>
      <c r="AF88" s="1810">
        <v>3384</v>
      </c>
      <c r="AG88" s="1811">
        <v>0.60609999999999997</v>
      </c>
      <c r="AI88" s="1561" t="s">
        <v>543</v>
      </c>
      <c r="AJ88" s="933" t="s">
        <v>544</v>
      </c>
      <c r="AK88" s="1132">
        <v>19867725.248020001</v>
      </c>
      <c r="AL88" s="1133">
        <v>5871</v>
      </c>
      <c r="AM88" s="1242">
        <v>3384</v>
      </c>
      <c r="AN88" s="1236">
        <v>0.60609999999999997</v>
      </c>
      <c r="AO88" s="1234">
        <v>0.30990000000000001</v>
      </c>
      <c r="AP88" s="1235">
        <v>0.75219999999999998</v>
      </c>
      <c r="AQ88" s="1236">
        <v>0.64950000000000008</v>
      </c>
      <c r="AR88" s="1237">
        <v>0.64950000000000008</v>
      </c>
      <c r="AS88" s="1272">
        <v>1137.02</v>
      </c>
      <c r="AT88" s="1261">
        <v>613.58999999999992</v>
      </c>
      <c r="AU88" s="1240">
        <v>3602387</v>
      </c>
      <c r="AV88" s="1241">
        <v>1</v>
      </c>
      <c r="AW88" s="1242">
        <v>3602387</v>
      </c>
      <c r="BB88" s="1561" t="s">
        <v>543</v>
      </c>
      <c r="BC88" s="1562" t="s">
        <v>761</v>
      </c>
      <c r="BD88" s="1149">
        <v>2091594058</v>
      </c>
      <c r="BE88" s="1150">
        <v>319.14400000000001</v>
      </c>
      <c r="BF88" s="1245">
        <v>6553763</v>
      </c>
      <c r="BG88" s="1246">
        <v>0.30990000000000001</v>
      </c>
      <c r="BH88" s="1153"/>
      <c r="BI88" s="1154">
        <v>5871</v>
      </c>
      <c r="BJ88" s="1247">
        <v>18.399999999999999</v>
      </c>
      <c r="BK88" s="1154">
        <v>36040</v>
      </c>
      <c r="BL88" s="1248">
        <v>113</v>
      </c>
      <c r="BN88" s="933" t="s">
        <v>543</v>
      </c>
      <c r="BO88" s="1579" t="s">
        <v>544</v>
      </c>
      <c r="BP88" s="1848">
        <v>1.0818000000000001</v>
      </c>
      <c r="BQ88" s="1848">
        <v>1.0084404096834265</v>
      </c>
      <c r="BR88" s="1848">
        <v>1.0194202898550724</v>
      </c>
      <c r="BS88" s="1849"/>
      <c r="BT88" s="1850">
        <v>2011</v>
      </c>
      <c r="BU88" s="1162">
        <v>1.0262</v>
      </c>
      <c r="BV88" s="1163"/>
      <c r="BW88" s="1851">
        <v>1.03</v>
      </c>
      <c r="BX88" s="1852">
        <v>1.0569999999999999</v>
      </c>
      <c r="BY88" s="1166">
        <v>1.58</v>
      </c>
      <c r="BZ88" s="1585"/>
      <c r="CA88" s="1561" t="s">
        <v>543</v>
      </c>
      <c r="CB88" s="933" t="s">
        <v>761</v>
      </c>
      <c r="CC88" s="1154">
        <v>28879</v>
      </c>
      <c r="CD88" s="1154">
        <v>28684</v>
      </c>
      <c r="CE88" s="1154">
        <v>29515</v>
      </c>
      <c r="CF88" s="1252">
        <v>29026</v>
      </c>
      <c r="CG88" s="1253">
        <v>0.75219999999999998</v>
      </c>
      <c r="CH88" s="1171"/>
      <c r="CI88" s="1254">
        <v>-489</v>
      </c>
      <c r="CJ88" s="1253">
        <v>-1.66E-2</v>
      </c>
      <c r="CL88" s="1575" t="s">
        <v>543</v>
      </c>
      <c r="CM88" s="933" t="s">
        <v>761</v>
      </c>
      <c r="CN88" s="1873">
        <v>0.64950000000000008</v>
      </c>
      <c r="CO88" s="1874"/>
      <c r="CP88" s="1875">
        <v>5871</v>
      </c>
      <c r="CQ88" s="1888">
        <v>10614325</v>
      </c>
      <c r="CR88" s="1888">
        <v>0</v>
      </c>
      <c r="CS88" s="1890">
        <v>10614325</v>
      </c>
      <c r="CT88" s="1891">
        <v>1807.92</v>
      </c>
      <c r="CU88" s="1892"/>
      <c r="CV88" s="1893">
        <v>1137.02</v>
      </c>
      <c r="CW88" s="1894">
        <v>613.58999999999992</v>
      </c>
      <c r="CX88" s="1882">
        <v>1</v>
      </c>
      <c r="CY88" s="1883"/>
      <c r="CZ88" s="1884">
        <v>1.0569999999999999</v>
      </c>
      <c r="DA88" s="1895">
        <v>1</v>
      </c>
      <c r="DB88" s="1886"/>
      <c r="DC88" s="1882">
        <v>1</v>
      </c>
      <c r="DX88" s="1956" t="s">
        <v>416</v>
      </c>
      <c r="DY88" s="1923" t="s">
        <v>1234</v>
      </c>
      <c r="DZ88" s="1921" t="s">
        <v>8</v>
      </c>
      <c r="EA88" s="1923" t="s">
        <v>1235</v>
      </c>
      <c r="EB88" s="1924">
        <v>222</v>
      </c>
      <c r="EC88" s="1605"/>
      <c r="ED88" s="1925">
        <v>222</v>
      </c>
      <c r="EE88" s="1925"/>
      <c r="EF88" s="1605"/>
      <c r="EG88" s="1926">
        <v>5.272157309774865E-3</v>
      </c>
      <c r="EH88" s="1605"/>
      <c r="EI88" s="1927">
        <v>0</v>
      </c>
      <c r="EJ88" s="1925"/>
      <c r="EK88" s="1925">
        <v>0</v>
      </c>
      <c r="EL88" s="974"/>
      <c r="EM88" s="1928"/>
      <c r="EN88" s="1928"/>
      <c r="EO88" s="1929"/>
      <c r="ES88" s="1616" t="s">
        <v>518</v>
      </c>
      <c r="ET88" s="1617" t="s">
        <v>519</v>
      </c>
      <c r="EU88" s="1618">
        <v>0</v>
      </c>
    </row>
    <row r="89" spans="1:151" ht="15">
      <c r="A89" s="1220" t="s">
        <v>545</v>
      </c>
      <c r="B89" s="1221" t="s">
        <v>546</v>
      </c>
      <c r="C89" s="1117">
        <v>8465</v>
      </c>
      <c r="D89" s="1118">
        <v>9028</v>
      </c>
      <c r="E89" s="1222"/>
      <c r="F89" s="1222">
        <v>9028</v>
      </c>
      <c r="G89" s="1222"/>
      <c r="H89" s="1223">
        <v>9028</v>
      </c>
      <c r="K89" s="907" t="s">
        <v>545</v>
      </c>
      <c r="L89" s="908" t="s">
        <v>546</v>
      </c>
      <c r="M89" s="886">
        <v>3517382603</v>
      </c>
      <c r="N89" s="887">
        <v>218403933</v>
      </c>
      <c r="O89" s="888">
        <v>3298978670</v>
      </c>
      <c r="P89" s="889">
        <v>2013</v>
      </c>
      <c r="Q89" s="882">
        <v>0.9476</v>
      </c>
      <c r="R89" s="891">
        <v>3481404253</v>
      </c>
      <c r="S89" s="892">
        <v>218403933</v>
      </c>
      <c r="T89" s="893">
        <v>136665118</v>
      </c>
      <c r="U89" s="893">
        <v>804764503</v>
      </c>
      <c r="V89" s="891">
        <v>4641237807</v>
      </c>
      <c r="X89" s="1561" t="s">
        <v>545</v>
      </c>
      <c r="Y89" s="1562" t="s">
        <v>546</v>
      </c>
      <c r="Z89" s="1807">
        <v>4641237807</v>
      </c>
      <c r="AA89" s="1247">
        <v>31049880.928830002</v>
      </c>
      <c r="AB89" s="1802">
        <v>7360755</v>
      </c>
      <c r="AC89" s="1802">
        <v>190148</v>
      </c>
      <c r="AD89" s="1808">
        <v>38600783.928829998</v>
      </c>
      <c r="AE89" s="1809">
        <v>9028</v>
      </c>
      <c r="AF89" s="1810">
        <v>4276</v>
      </c>
      <c r="AG89" s="1811">
        <v>0.76590000000000003</v>
      </c>
      <c r="AI89" s="1561" t="s">
        <v>545</v>
      </c>
      <c r="AJ89" s="933" t="s">
        <v>546</v>
      </c>
      <c r="AK89" s="1132">
        <v>38600783.928829998</v>
      </c>
      <c r="AL89" s="1133">
        <v>9028</v>
      </c>
      <c r="AM89" s="1242">
        <v>4276</v>
      </c>
      <c r="AN89" s="1236">
        <v>0.76590000000000003</v>
      </c>
      <c r="AO89" s="1234">
        <v>0.55549999999999999</v>
      </c>
      <c r="AP89" s="1235">
        <v>0.81910000000000005</v>
      </c>
      <c r="AQ89" s="1236">
        <v>0.77159999999999995</v>
      </c>
      <c r="AR89" s="1237">
        <v>0.77159999999999995</v>
      </c>
      <c r="AS89" s="1272">
        <v>1350.77</v>
      </c>
      <c r="AT89" s="1261">
        <v>399.83999999999992</v>
      </c>
      <c r="AU89" s="1240">
        <v>3609756</v>
      </c>
      <c r="AV89" s="1241">
        <v>0.80900000000000005</v>
      </c>
      <c r="AW89" s="1242">
        <v>2920293</v>
      </c>
      <c r="BB89" s="1561" t="s">
        <v>545</v>
      </c>
      <c r="BC89" s="1562" t="s">
        <v>762</v>
      </c>
      <c r="BD89" s="1149">
        <v>4641237807</v>
      </c>
      <c r="BE89" s="1150">
        <v>395.05799999999999</v>
      </c>
      <c r="BF89" s="1245">
        <v>11748244</v>
      </c>
      <c r="BG89" s="1246">
        <v>0.55549999999999999</v>
      </c>
      <c r="BH89" s="1153"/>
      <c r="BI89" s="1154">
        <v>9028</v>
      </c>
      <c r="BJ89" s="1247">
        <v>22.85</v>
      </c>
      <c r="BK89" s="1154">
        <v>61036</v>
      </c>
      <c r="BL89" s="1248">
        <v>154</v>
      </c>
      <c r="BN89" s="933" t="s">
        <v>545</v>
      </c>
      <c r="BO89" s="1579" t="s">
        <v>546</v>
      </c>
      <c r="BP89" s="1853">
        <v>0.98699999999999999</v>
      </c>
      <c r="BQ89" s="1848">
        <v>0.95283643892339542</v>
      </c>
      <c r="BR89" s="1848">
        <v>0.93101777777777783</v>
      </c>
      <c r="BS89" s="1849"/>
      <c r="BT89" s="1850">
        <v>2013</v>
      </c>
      <c r="BU89" s="1162">
        <v>0.9476</v>
      </c>
      <c r="BV89" s="1163"/>
      <c r="BW89" s="1851">
        <v>0.67</v>
      </c>
      <c r="BX89" s="1852">
        <v>0.63500000000000001</v>
      </c>
      <c r="BY89" s="1166">
        <v>0.94920000000000004</v>
      </c>
      <c r="BZ89" s="1585"/>
      <c r="CA89" s="1561" t="s">
        <v>545</v>
      </c>
      <c r="CB89" s="933" t="s">
        <v>762</v>
      </c>
      <c r="CC89" s="1154">
        <v>31002</v>
      </c>
      <c r="CD89" s="1154">
        <v>31180</v>
      </c>
      <c r="CE89" s="1154">
        <v>32633</v>
      </c>
      <c r="CF89" s="1252">
        <v>31605</v>
      </c>
      <c r="CG89" s="1253">
        <v>0.81910000000000005</v>
      </c>
      <c r="CH89" s="1171"/>
      <c r="CI89" s="1254">
        <v>-1028</v>
      </c>
      <c r="CJ89" s="1253">
        <v>-3.15E-2</v>
      </c>
      <c r="CL89" s="1575" t="s">
        <v>545</v>
      </c>
      <c r="CM89" s="933" t="s">
        <v>762</v>
      </c>
      <c r="CN89" s="1873">
        <v>0.77159999999999995</v>
      </c>
      <c r="CO89" s="1874"/>
      <c r="CP89" s="1875">
        <v>9028</v>
      </c>
      <c r="CQ89" s="1888">
        <v>9863046</v>
      </c>
      <c r="CR89" s="1888">
        <v>0</v>
      </c>
      <c r="CS89" s="1890">
        <v>9863046</v>
      </c>
      <c r="CT89" s="1891">
        <v>1092.5</v>
      </c>
      <c r="CU89" s="1892"/>
      <c r="CV89" s="1893">
        <v>1350.77</v>
      </c>
      <c r="CW89" s="1894">
        <v>399.83999999999992</v>
      </c>
      <c r="CX89" s="1882">
        <v>0.80900000000000005</v>
      </c>
      <c r="CY89" s="1883"/>
      <c r="CZ89" s="1884">
        <v>0.63500000000000001</v>
      </c>
      <c r="DA89" s="1895" t="s">
        <v>4</v>
      </c>
      <c r="DB89" s="1886"/>
      <c r="DC89" s="1882">
        <v>0.80900000000000005</v>
      </c>
      <c r="DX89" s="1956" t="s">
        <v>416</v>
      </c>
      <c r="DY89" s="1923" t="s">
        <v>1236</v>
      </c>
      <c r="DZ89" s="1921" t="s">
        <v>8</v>
      </c>
      <c r="EA89" s="1923" t="s">
        <v>1237</v>
      </c>
      <c r="EB89" s="1924">
        <v>818</v>
      </c>
      <c r="EC89" s="1605"/>
      <c r="ED89" s="1925">
        <v>818</v>
      </c>
      <c r="EE89" s="1925"/>
      <c r="EF89" s="1605"/>
      <c r="EG89" s="1926">
        <v>1.9426237294575852E-2</v>
      </c>
      <c r="EH89" s="1605"/>
      <c r="EI89" s="1927">
        <v>0</v>
      </c>
      <c r="EJ89" s="1925"/>
      <c r="EK89" s="1925">
        <v>0</v>
      </c>
      <c r="EL89" s="974"/>
      <c r="EM89" s="1928"/>
      <c r="EN89" s="1928"/>
      <c r="EO89" s="1929"/>
      <c r="ES89" s="1616" t="s">
        <v>520</v>
      </c>
      <c r="ET89" s="1617" t="s">
        <v>521</v>
      </c>
      <c r="EU89" s="1618">
        <v>605352</v>
      </c>
    </row>
    <row r="90" spans="1:151" ht="15">
      <c r="A90" s="1220" t="s">
        <v>547</v>
      </c>
      <c r="B90" s="1221" t="s">
        <v>548</v>
      </c>
      <c r="C90" s="1117">
        <v>6058</v>
      </c>
      <c r="D90" s="1118">
        <v>6058</v>
      </c>
      <c r="E90" s="1222"/>
      <c r="F90" s="1222">
        <v>6058</v>
      </c>
      <c r="G90" s="1222"/>
      <c r="H90" s="1223">
        <v>6058</v>
      </c>
      <c r="K90" s="907" t="s">
        <v>547</v>
      </c>
      <c r="L90" s="908" t="s">
        <v>548</v>
      </c>
      <c r="M90" s="886">
        <v>2616378943</v>
      </c>
      <c r="N90" s="887">
        <v>204901900</v>
      </c>
      <c r="O90" s="888">
        <v>2411477043</v>
      </c>
      <c r="P90" s="889">
        <v>2013</v>
      </c>
      <c r="Q90" s="882">
        <v>0.99560000000000004</v>
      </c>
      <c r="R90" s="891">
        <v>2422134435</v>
      </c>
      <c r="S90" s="892">
        <v>204901900</v>
      </c>
      <c r="T90" s="893">
        <v>567058646</v>
      </c>
      <c r="U90" s="893">
        <v>537714330</v>
      </c>
      <c r="V90" s="891">
        <v>3731809311</v>
      </c>
      <c r="X90" s="1561" t="s">
        <v>547</v>
      </c>
      <c r="Y90" s="1562" t="s">
        <v>548</v>
      </c>
      <c r="Z90" s="1807">
        <v>3731809311</v>
      </c>
      <c r="AA90" s="1247">
        <v>24965804.290590003</v>
      </c>
      <c r="AB90" s="1802">
        <v>5746478</v>
      </c>
      <c r="AC90" s="1802">
        <v>201537</v>
      </c>
      <c r="AD90" s="1808">
        <v>30913819.290590003</v>
      </c>
      <c r="AE90" s="1809">
        <v>6058</v>
      </c>
      <c r="AF90" s="1810">
        <v>5103</v>
      </c>
      <c r="AG90" s="1811">
        <v>0.91400000000000003</v>
      </c>
      <c r="AI90" s="1561" t="s">
        <v>547</v>
      </c>
      <c r="AJ90" s="933" t="s">
        <v>548</v>
      </c>
      <c r="AK90" s="1132">
        <v>30913819.290590003</v>
      </c>
      <c r="AL90" s="1133">
        <v>6058</v>
      </c>
      <c r="AM90" s="1242">
        <v>5103</v>
      </c>
      <c r="AN90" s="1236">
        <v>0.91400000000000003</v>
      </c>
      <c r="AO90" s="1234">
        <v>0.39050000000000001</v>
      </c>
      <c r="AP90" s="1235">
        <v>0.79510000000000003</v>
      </c>
      <c r="AQ90" s="1236">
        <v>0.80230000000000001</v>
      </c>
      <c r="AR90" s="1237">
        <v>0.80230000000000001</v>
      </c>
      <c r="AS90" s="1272">
        <v>1404.51</v>
      </c>
      <c r="AT90" s="1261">
        <v>346.09999999999991</v>
      </c>
      <c r="AU90" s="1240">
        <v>2096674</v>
      </c>
      <c r="AV90" s="1241">
        <v>1</v>
      </c>
      <c r="AW90" s="1242">
        <v>2096674</v>
      </c>
      <c r="BB90" s="1561" t="s">
        <v>547</v>
      </c>
      <c r="BC90" s="1562" t="s">
        <v>763</v>
      </c>
      <c r="BD90" s="1149">
        <v>3731809311</v>
      </c>
      <c r="BE90" s="1150">
        <v>451.83800000000002</v>
      </c>
      <c r="BF90" s="1245">
        <v>8259175</v>
      </c>
      <c r="BG90" s="1246">
        <v>0.39050000000000001</v>
      </c>
      <c r="BH90" s="1153"/>
      <c r="BI90" s="1154">
        <v>6058</v>
      </c>
      <c r="BJ90" s="1247">
        <v>13.41</v>
      </c>
      <c r="BK90" s="1154">
        <v>46818</v>
      </c>
      <c r="BL90" s="1248">
        <v>104</v>
      </c>
      <c r="BN90" s="933" t="s">
        <v>547</v>
      </c>
      <c r="BO90" s="1579" t="s">
        <v>548</v>
      </c>
      <c r="BP90" s="1853">
        <v>0.99650000000000005</v>
      </c>
      <c r="BQ90" s="1848">
        <v>1.0083333333333333</v>
      </c>
      <c r="BR90" s="1848">
        <v>0.98687499999999995</v>
      </c>
      <c r="BS90" s="1849"/>
      <c r="BT90" s="1850">
        <v>2013</v>
      </c>
      <c r="BU90" s="1162">
        <v>0.99560000000000004</v>
      </c>
      <c r="BV90" s="1163"/>
      <c r="BW90" s="1851">
        <v>0.62</v>
      </c>
      <c r="BX90" s="1852">
        <v>0.61699999999999999</v>
      </c>
      <c r="BY90" s="1166">
        <v>0.92230000000000001</v>
      </c>
      <c r="BZ90" s="1585"/>
      <c r="CA90" s="1561" t="s">
        <v>547</v>
      </c>
      <c r="CB90" s="933" t="s">
        <v>763</v>
      </c>
      <c r="CC90" s="1154">
        <v>30245</v>
      </c>
      <c r="CD90" s="1154">
        <v>30131</v>
      </c>
      <c r="CE90" s="1154">
        <v>31668</v>
      </c>
      <c r="CF90" s="1252">
        <v>30681.333333333332</v>
      </c>
      <c r="CG90" s="1253">
        <v>0.79510000000000003</v>
      </c>
      <c r="CH90" s="1171"/>
      <c r="CI90" s="1254">
        <v>-986.66666666666788</v>
      </c>
      <c r="CJ90" s="1253">
        <v>-3.1199999999999999E-2</v>
      </c>
      <c r="CL90" s="1575" t="s">
        <v>547</v>
      </c>
      <c r="CM90" s="933" t="s">
        <v>763</v>
      </c>
      <c r="CN90" s="1873">
        <v>0.80230000000000001</v>
      </c>
      <c r="CO90" s="1874"/>
      <c r="CP90" s="1875">
        <v>6058</v>
      </c>
      <c r="CQ90" s="1888">
        <v>10211763</v>
      </c>
      <c r="CR90" s="1888">
        <v>0</v>
      </c>
      <c r="CS90" s="1890">
        <v>10211763</v>
      </c>
      <c r="CT90" s="1891">
        <v>1685.67</v>
      </c>
      <c r="CU90" s="1892"/>
      <c r="CV90" s="1893">
        <v>1404.51</v>
      </c>
      <c r="CW90" s="1894">
        <v>346.09999999999991</v>
      </c>
      <c r="CX90" s="1882">
        <v>1</v>
      </c>
      <c r="CY90" s="1883"/>
      <c r="CZ90" s="1884">
        <v>0.61699999999999999</v>
      </c>
      <c r="DA90" s="1895" t="s">
        <v>4</v>
      </c>
      <c r="DB90" s="1886"/>
      <c r="DC90" s="1882">
        <v>1</v>
      </c>
      <c r="DX90" s="1948" t="s">
        <v>416</v>
      </c>
      <c r="DY90" s="1932" t="s">
        <v>1238</v>
      </c>
      <c r="DZ90" s="1930" t="s">
        <v>8</v>
      </c>
      <c r="EA90" s="1932" t="s">
        <v>1239</v>
      </c>
      <c r="EB90" s="1924">
        <v>672</v>
      </c>
      <c r="EC90" s="1933"/>
      <c r="ED90" s="1934">
        <v>672</v>
      </c>
      <c r="EE90" s="1934">
        <v>42108</v>
      </c>
      <c r="EF90" s="1933"/>
      <c r="EG90" s="1935">
        <v>1.5958962667426618E-2</v>
      </c>
      <c r="EH90" s="1933"/>
      <c r="EI90" s="1927">
        <v>0</v>
      </c>
      <c r="EJ90" s="1934"/>
      <c r="EK90" s="1934">
        <v>0</v>
      </c>
      <c r="EL90" s="1936"/>
      <c r="EM90" s="1937"/>
      <c r="EN90" s="1937"/>
      <c r="EO90" s="1938"/>
      <c r="ES90" s="1616" t="s">
        <v>522</v>
      </c>
      <c r="ET90" s="1617" t="s">
        <v>523</v>
      </c>
      <c r="EU90" s="1618">
        <v>6086784</v>
      </c>
    </row>
    <row r="91" spans="1:151" ht="15">
      <c r="A91" s="1220" t="s">
        <v>549</v>
      </c>
      <c r="B91" s="1221" t="s">
        <v>550</v>
      </c>
      <c r="C91" s="1117">
        <v>8015</v>
      </c>
      <c r="D91" s="1118">
        <v>11707</v>
      </c>
      <c r="E91" s="1222"/>
      <c r="F91" s="1222">
        <v>11707</v>
      </c>
      <c r="G91" s="1222"/>
      <c r="H91" s="1223">
        <v>11707</v>
      </c>
      <c r="K91" s="907" t="s">
        <v>549</v>
      </c>
      <c r="L91" s="908" t="s">
        <v>550</v>
      </c>
      <c r="M91" s="886">
        <v>4192962408</v>
      </c>
      <c r="N91" s="887">
        <v>264371280</v>
      </c>
      <c r="O91" s="888">
        <v>3928591128</v>
      </c>
      <c r="P91" s="889">
        <v>2012</v>
      </c>
      <c r="Q91" s="882">
        <v>0.9899</v>
      </c>
      <c r="R91" s="891">
        <v>3968674743</v>
      </c>
      <c r="S91" s="892">
        <v>264371280</v>
      </c>
      <c r="T91" s="893">
        <v>204676931</v>
      </c>
      <c r="U91" s="893">
        <v>1106611185</v>
      </c>
      <c r="V91" s="891">
        <v>5544334139</v>
      </c>
      <c r="X91" s="1561" t="s">
        <v>549</v>
      </c>
      <c r="Y91" s="1562" t="s">
        <v>550</v>
      </c>
      <c r="Z91" s="1807">
        <v>5544334139</v>
      </c>
      <c r="AA91" s="1247">
        <v>37091595.389910005</v>
      </c>
      <c r="AB91" s="1802">
        <v>16159594</v>
      </c>
      <c r="AC91" s="1802">
        <v>346981</v>
      </c>
      <c r="AD91" s="1808">
        <v>53598170.389910005</v>
      </c>
      <c r="AE91" s="1809">
        <v>11707</v>
      </c>
      <c r="AF91" s="1810">
        <v>4578</v>
      </c>
      <c r="AG91" s="1811">
        <v>0.82</v>
      </c>
      <c r="AI91" s="1561" t="s">
        <v>549</v>
      </c>
      <c r="AJ91" s="933" t="s">
        <v>550</v>
      </c>
      <c r="AK91" s="1132">
        <v>53598170.389910005</v>
      </c>
      <c r="AL91" s="1133">
        <v>11707</v>
      </c>
      <c r="AM91" s="1242">
        <v>4578</v>
      </c>
      <c r="AN91" s="1236">
        <v>0.82</v>
      </c>
      <c r="AO91" s="1234">
        <v>0.48859999999999998</v>
      </c>
      <c r="AP91" s="1235">
        <v>0.84079999999999999</v>
      </c>
      <c r="AQ91" s="1236">
        <v>0.7972999999999999</v>
      </c>
      <c r="AR91" s="1237">
        <v>0.7972999999999999</v>
      </c>
      <c r="AS91" s="1272">
        <v>1395.76</v>
      </c>
      <c r="AT91" s="1261">
        <v>354.84999999999991</v>
      </c>
      <c r="AU91" s="1240">
        <v>4154229</v>
      </c>
      <c r="AV91" s="1241">
        <v>0.873</v>
      </c>
      <c r="AW91" s="1242">
        <v>3626642</v>
      </c>
      <c r="BB91" s="1561" t="s">
        <v>549</v>
      </c>
      <c r="BC91" s="1562" t="s">
        <v>764</v>
      </c>
      <c r="BD91" s="1149">
        <v>5544334139</v>
      </c>
      <c r="BE91" s="1150">
        <v>536.51900000000001</v>
      </c>
      <c r="BF91" s="1245">
        <v>10333901</v>
      </c>
      <c r="BG91" s="1246">
        <v>0.48859999999999998</v>
      </c>
      <c r="BH91" s="1153"/>
      <c r="BI91" s="1154">
        <v>11707</v>
      </c>
      <c r="BJ91" s="1247">
        <v>21.82</v>
      </c>
      <c r="BK91" s="1154">
        <v>73830</v>
      </c>
      <c r="BL91" s="1248">
        <v>138</v>
      </c>
      <c r="BN91" s="933" t="s">
        <v>549</v>
      </c>
      <c r="BO91" s="1579" t="s">
        <v>550</v>
      </c>
      <c r="BP91" s="1848">
        <v>0.99590000000000001</v>
      </c>
      <c r="BQ91" s="1848">
        <v>0.99157522123893804</v>
      </c>
      <c r="BR91" s="1848">
        <v>0.98677685950413219</v>
      </c>
      <c r="BS91" s="1849"/>
      <c r="BT91" s="1850">
        <v>2012</v>
      </c>
      <c r="BU91" s="1162">
        <v>0.9899</v>
      </c>
      <c r="BV91" s="1163"/>
      <c r="BW91" s="1851">
        <v>0.58199999999999996</v>
      </c>
      <c r="BX91" s="1852">
        <v>0.57599999999999996</v>
      </c>
      <c r="BY91" s="1166">
        <v>0.86099999999999999</v>
      </c>
      <c r="BZ91" s="1585"/>
      <c r="CA91" s="1561" t="s">
        <v>549</v>
      </c>
      <c r="CB91" s="933" t="s">
        <v>764</v>
      </c>
      <c r="CC91" s="1154">
        <v>31557</v>
      </c>
      <c r="CD91" s="1154">
        <v>32278</v>
      </c>
      <c r="CE91" s="1154">
        <v>33496</v>
      </c>
      <c r="CF91" s="1252">
        <v>32443.666666666668</v>
      </c>
      <c r="CG91" s="1253">
        <v>0.84079999999999999</v>
      </c>
      <c r="CH91" s="1171"/>
      <c r="CI91" s="1254">
        <v>-1052.3333333333321</v>
      </c>
      <c r="CJ91" s="1253">
        <v>-3.1399999999999997E-2</v>
      </c>
      <c r="CL91" s="1575" t="s">
        <v>549</v>
      </c>
      <c r="CM91" s="933" t="s">
        <v>764</v>
      </c>
      <c r="CN91" s="1873">
        <v>0.7972999999999999</v>
      </c>
      <c r="CO91" s="1874"/>
      <c r="CP91" s="1875">
        <v>11707</v>
      </c>
      <c r="CQ91" s="1888">
        <v>12546990</v>
      </c>
      <c r="CR91" s="1888">
        <v>1717866</v>
      </c>
      <c r="CS91" s="1890">
        <v>14264856</v>
      </c>
      <c r="CT91" s="1891">
        <v>1218.49</v>
      </c>
      <c r="CU91" s="1892"/>
      <c r="CV91" s="1893">
        <v>1395.76</v>
      </c>
      <c r="CW91" s="1894">
        <v>354.84999999999991</v>
      </c>
      <c r="CX91" s="1882">
        <v>0.873</v>
      </c>
      <c r="CY91" s="1883"/>
      <c r="CZ91" s="1884">
        <v>0.57599999999999996</v>
      </c>
      <c r="DA91" s="1895" t="s">
        <v>4</v>
      </c>
      <c r="DB91" s="1886"/>
      <c r="DC91" s="1882">
        <v>0.873</v>
      </c>
      <c r="DX91" s="1921" t="s">
        <v>418</v>
      </c>
      <c r="DY91" s="1922" t="s">
        <v>418</v>
      </c>
      <c r="DZ91" s="1921" t="s">
        <v>901</v>
      </c>
      <c r="EA91" s="1923" t="s">
        <v>419</v>
      </c>
      <c r="EB91" s="1924">
        <v>5994</v>
      </c>
      <c r="EC91" s="1605"/>
      <c r="ED91" s="1925">
        <v>5994</v>
      </c>
      <c r="EE91" s="1925"/>
      <c r="EF91" s="1605"/>
      <c r="EG91" s="1926">
        <v>0.85702030311695743</v>
      </c>
      <c r="EH91" s="1605"/>
      <c r="EI91" s="1927">
        <v>3747805</v>
      </c>
      <c r="EJ91" s="1925"/>
      <c r="EK91" s="1925">
        <v>3211945</v>
      </c>
      <c r="EL91" s="1925">
        <v>3747805</v>
      </c>
      <c r="EM91" s="1928">
        <v>0</v>
      </c>
      <c r="EN91" s="1928"/>
      <c r="EO91" s="1929"/>
      <c r="ES91" s="1616" t="s">
        <v>524</v>
      </c>
      <c r="ET91" s="1617" t="s">
        <v>525</v>
      </c>
      <c r="EU91" s="1618">
        <v>0</v>
      </c>
    </row>
    <row r="92" spans="1:151" ht="15">
      <c r="A92" s="1220" t="s">
        <v>551</v>
      </c>
      <c r="B92" s="1221" t="s">
        <v>552</v>
      </c>
      <c r="C92" s="1117">
        <v>1965</v>
      </c>
      <c r="D92" s="1118">
        <v>2189</v>
      </c>
      <c r="E92" s="1222"/>
      <c r="F92" s="1222">
        <v>2189</v>
      </c>
      <c r="G92" s="1222"/>
      <c r="H92" s="1223">
        <v>2189</v>
      </c>
      <c r="K92" s="907" t="s">
        <v>551</v>
      </c>
      <c r="L92" s="908" t="s">
        <v>552</v>
      </c>
      <c r="M92" s="886">
        <v>1344562067</v>
      </c>
      <c r="N92" s="887">
        <v>8992240</v>
      </c>
      <c r="O92" s="888">
        <v>1335569827</v>
      </c>
      <c r="P92" s="889">
        <v>2013</v>
      </c>
      <c r="Q92" s="882">
        <v>1.0412999999999999</v>
      </c>
      <c r="R92" s="891">
        <v>1282598509</v>
      </c>
      <c r="S92" s="892">
        <v>8992240</v>
      </c>
      <c r="T92" s="893">
        <v>62050045</v>
      </c>
      <c r="U92" s="893">
        <v>172895718</v>
      </c>
      <c r="V92" s="891">
        <v>1526536512</v>
      </c>
      <c r="X92" s="1561" t="s">
        <v>551</v>
      </c>
      <c r="Y92" s="1562" t="s">
        <v>552</v>
      </c>
      <c r="Z92" s="1807">
        <v>1526536512</v>
      </c>
      <c r="AA92" s="1247">
        <v>10212529.265280001</v>
      </c>
      <c r="AB92" s="1802">
        <v>2547512</v>
      </c>
      <c r="AC92" s="1802">
        <v>84375</v>
      </c>
      <c r="AD92" s="1808">
        <v>12844416.265280001</v>
      </c>
      <c r="AE92" s="1809">
        <v>2189</v>
      </c>
      <c r="AF92" s="1810">
        <v>5868</v>
      </c>
      <c r="AG92" s="1811">
        <v>1.0509999999999999</v>
      </c>
      <c r="AI92" s="1561" t="s">
        <v>551</v>
      </c>
      <c r="AJ92" s="933" t="s">
        <v>552</v>
      </c>
      <c r="AK92" s="1132">
        <v>12844416.265280001</v>
      </c>
      <c r="AL92" s="1133">
        <v>2189</v>
      </c>
      <c r="AM92" s="1242">
        <v>5868</v>
      </c>
      <c r="AN92" s="1236">
        <v>1.0509999999999999</v>
      </c>
      <c r="AO92" s="1234">
        <v>0.13669999999999999</v>
      </c>
      <c r="AP92" s="1235">
        <v>0.7661</v>
      </c>
      <c r="AQ92" s="1236">
        <v>0.81720000000000004</v>
      </c>
      <c r="AR92" s="1237">
        <v>0.81720000000000004</v>
      </c>
      <c r="AS92" s="1272">
        <v>1430.6</v>
      </c>
      <c r="AT92" s="1261">
        <v>320.01</v>
      </c>
      <c r="AU92" s="1240">
        <v>700502</v>
      </c>
      <c r="AV92" s="1241">
        <v>0.251</v>
      </c>
      <c r="AW92" s="1242">
        <v>175826</v>
      </c>
      <c r="BB92" s="1561" t="s">
        <v>551</v>
      </c>
      <c r="BC92" s="1562" t="s">
        <v>765</v>
      </c>
      <c r="BD92" s="1149">
        <v>1526536512</v>
      </c>
      <c r="BE92" s="1150">
        <v>528.101</v>
      </c>
      <c r="BF92" s="1245">
        <v>2890615</v>
      </c>
      <c r="BG92" s="1246">
        <v>0.13669999999999999</v>
      </c>
      <c r="BH92" s="1153"/>
      <c r="BI92" s="1154">
        <v>2189</v>
      </c>
      <c r="BJ92" s="1247">
        <v>4.1500000000000004</v>
      </c>
      <c r="BK92" s="1154">
        <v>14821</v>
      </c>
      <c r="BL92" s="1248">
        <v>28</v>
      </c>
      <c r="BN92" s="933" t="s">
        <v>551</v>
      </c>
      <c r="BO92" s="1579" t="s">
        <v>552</v>
      </c>
      <c r="BP92" s="1853">
        <v>0.99909000000000003</v>
      </c>
      <c r="BQ92" s="1848">
        <v>1.0115000000000001</v>
      </c>
      <c r="BR92" s="1848">
        <v>1.0752469857508222</v>
      </c>
      <c r="BS92" s="1849"/>
      <c r="BT92" s="1850">
        <v>2013</v>
      </c>
      <c r="BU92" s="1162">
        <v>1.0412999999999999</v>
      </c>
      <c r="BV92" s="1163"/>
      <c r="BW92" s="1851">
        <v>0.36</v>
      </c>
      <c r="BX92" s="1852">
        <v>0.375</v>
      </c>
      <c r="BY92" s="1166">
        <v>0.5605</v>
      </c>
      <c r="BZ92" s="1585"/>
      <c r="CA92" s="1561" t="s">
        <v>551</v>
      </c>
      <c r="CB92" s="933" t="s">
        <v>765</v>
      </c>
      <c r="CC92" s="1154">
        <v>28809</v>
      </c>
      <c r="CD92" s="1154">
        <v>29371</v>
      </c>
      <c r="CE92" s="1154">
        <v>30507</v>
      </c>
      <c r="CF92" s="1252">
        <v>29562.333333333332</v>
      </c>
      <c r="CG92" s="1253">
        <v>0.7661</v>
      </c>
      <c r="CH92" s="1171"/>
      <c r="CI92" s="1254">
        <v>-944.66666666666788</v>
      </c>
      <c r="CJ92" s="1253">
        <v>-3.1E-2</v>
      </c>
      <c r="CL92" s="1575" t="s">
        <v>551</v>
      </c>
      <c r="CM92" s="933" t="s">
        <v>765</v>
      </c>
      <c r="CN92" s="1873">
        <v>0.81720000000000004</v>
      </c>
      <c r="CO92" s="1874"/>
      <c r="CP92" s="1875">
        <v>2189</v>
      </c>
      <c r="CQ92" s="1888">
        <v>786797</v>
      </c>
      <c r="CR92" s="1888">
        <v>0</v>
      </c>
      <c r="CS92" s="1890">
        <v>786797</v>
      </c>
      <c r="CT92" s="1891">
        <v>359.43</v>
      </c>
      <c r="CU92" s="1892"/>
      <c r="CV92" s="1893">
        <v>1430.6</v>
      </c>
      <c r="CW92" s="1894">
        <v>320.01</v>
      </c>
      <c r="CX92" s="1882">
        <v>0.251</v>
      </c>
      <c r="CY92" s="1883"/>
      <c r="CZ92" s="1884">
        <v>0.375</v>
      </c>
      <c r="DA92" s="1895" t="s">
        <v>4</v>
      </c>
      <c r="DB92" s="1886"/>
      <c r="DC92" s="1882">
        <v>0.251</v>
      </c>
      <c r="DX92" s="1948" t="s">
        <v>418</v>
      </c>
      <c r="DY92" s="1931" t="s">
        <v>1005</v>
      </c>
      <c r="DZ92" s="1930" t="s">
        <v>8</v>
      </c>
      <c r="EA92" s="1932" t="s">
        <v>1006</v>
      </c>
      <c r="EB92" s="1924">
        <v>1000</v>
      </c>
      <c r="EC92" s="1933"/>
      <c r="ED92" s="1934">
        <v>1000</v>
      </c>
      <c r="EE92" s="1934">
        <v>6994</v>
      </c>
      <c r="EF92" s="1933"/>
      <c r="EG92" s="1935">
        <v>0.1429796968830426</v>
      </c>
      <c r="EH92" s="1933"/>
      <c r="EI92" s="1927">
        <v>0</v>
      </c>
      <c r="EJ92" s="1934"/>
      <c r="EK92" s="1934">
        <v>535860</v>
      </c>
      <c r="EL92" s="1934"/>
      <c r="EM92" s="1937"/>
      <c r="EN92" s="1937"/>
      <c r="EO92" s="1938"/>
      <c r="ES92" s="1616" t="s">
        <v>526</v>
      </c>
      <c r="ET92" s="1617" t="s">
        <v>527</v>
      </c>
      <c r="EU92" s="1618">
        <v>6477381</v>
      </c>
    </row>
    <row r="93" spans="1:151" ht="15">
      <c r="A93" s="1220" t="s">
        <v>553</v>
      </c>
      <c r="B93" s="1221" t="s">
        <v>554</v>
      </c>
      <c r="C93" s="1117">
        <v>3412</v>
      </c>
      <c r="D93" s="1118">
        <v>3798</v>
      </c>
      <c r="E93" s="1222"/>
      <c r="F93" s="1222">
        <v>3798</v>
      </c>
      <c r="G93" s="1222"/>
      <c r="H93" s="1223">
        <v>3798</v>
      </c>
      <c r="K93" s="907" t="s">
        <v>553</v>
      </c>
      <c r="L93" s="908" t="s">
        <v>554</v>
      </c>
      <c r="M93" s="886">
        <v>5614824844</v>
      </c>
      <c r="N93" s="887">
        <v>34309780</v>
      </c>
      <c r="O93" s="888">
        <v>5580515064</v>
      </c>
      <c r="P93" s="889">
        <v>2009</v>
      </c>
      <c r="Q93" s="882">
        <v>1.0424</v>
      </c>
      <c r="R93" s="891">
        <v>5353525579</v>
      </c>
      <c r="S93" s="892">
        <v>34309780</v>
      </c>
      <c r="T93" s="893">
        <v>119489707</v>
      </c>
      <c r="U93" s="893">
        <v>387810748</v>
      </c>
      <c r="V93" s="891">
        <v>5895135814</v>
      </c>
      <c r="X93" s="1561" t="s">
        <v>553</v>
      </c>
      <c r="Y93" s="1562" t="s">
        <v>554</v>
      </c>
      <c r="Z93" s="1807">
        <v>5895135814</v>
      </c>
      <c r="AA93" s="1247">
        <v>39438458.595660001</v>
      </c>
      <c r="AB93" s="1802">
        <v>6280174</v>
      </c>
      <c r="AC93" s="1802">
        <v>113666</v>
      </c>
      <c r="AD93" s="1808">
        <v>45832298.595660001</v>
      </c>
      <c r="AE93" s="1809">
        <v>3798</v>
      </c>
      <c r="AF93" s="1810">
        <v>12067</v>
      </c>
      <c r="AG93" s="1811">
        <v>2.1614</v>
      </c>
      <c r="AI93" s="1561" t="s">
        <v>553</v>
      </c>
      <c r="AJ93" s="933" t="s">
        <v>554</v>
      </c>
      <c r="AK93" s="1132">
        <v>45832298.595660001</v>
      </c>
      <c r="AL93" s="1133">
        <v>3798</v>
      </c>
      <c r="AM93" s="1242">
        <v>12067</v>
      </c>
      <c r="AN93" s="1236">
        <v>2.1614</v>
      </c>
      <c r="AO93" s="1234">
        <v>0.73660000000000003</v>
      </c>
      <c r="AP93" s="1235">
        <v>0.85350000000000004</v>
      </c>
      <c r="AQ93" s="1236">
        <v>1.3651000000000002</v>
      </c>
      <c r="AR93" s="1237" t="s">
        <v>4</v>
      </c>
      <c r="AS93" s="1272" t="s">
        <v>4</v>
      </c>
      <c r="AT93" s="1261" t="s">
        <v>4</v>
      </c>
      <c r="AU93" s="1240">
        <v>0</v>
      </c>
      <c r="AV93" s="1241" t="s">
        <v>4</v>
      </c>
      <c r="AW93" s="1242">
        <v>0</v>
      </c>
      <c r="BB93" s="1561" t="s">
        <v>553</v>
      </c>
      <c r="BC93" s="1562" t="s">
        <v>766</v>
      </c>
      <c r="BD93" s="1149">
        <v>5895135814</v>
      </c>
      <c r="BE93" s="1150">
        <v>378.39</v>
      </c>
      <c r="BF93" s="1245">
        <v>15579523</v>
      </c>
      <c r="BG93" s="1246">
        <v>0.73660000000000003</v>
      </c>
      <c r="BH93" s="1153"/>
      <c r="BI93" s="1154">
        <v>3798</v>
      </c>
      <c r="BJ93" s="1247">
        <v>10.039999999999999</v>
      </c>
      <c r="BK93" s="1154">
        <v>33415</v>
      </c>
      <c r="BL93" s="1248">
        <v>88</v>
      </c>
      <c r="BN93" s="933" t="s">
        <v>553</v>
      </c>
      <c r="BO93" s="1579" t="s">
        <v>554</v>
      </c>
      <c r="BP93" s="1848">
        <v>1.0266999999999999</v>
      </c>
      <c r="BQ93" s="1848">
        <v>1.0372727272727273</v>
      </c>
      <c r="BR93" s="1848">
        <v>1.0511460674157302</v>
      </c>
      <c r="BS93" s="1849"/>
      <c r="BT93" s="1850">
        <v>2009</v>
      </c>
      <c r="BU93" s="1162">
        <v>1.0424</v>
      </c>
      <c r="BV93" s="1163"/>
      <c r="BW93" s="1851">
        <v>0.44990000000000002</v>
      </c>
      <c r="BX93" s="1852">
        <v>0.46899999999999997</v>
      </c>
      <c r="BY93" s="1166">
        <v>0.70099999999999996</v>
      </c>
      <c r="BZ93" s="1585"/>
      <c r="CA93" s="1561" t="s">
        <v>553</v>
      </c>
      <c r="CB93" s="933" t="s">
        <v>766</v>
      </c>
      <c r="CC93" s="1154">
        <v>32101</v>
      </c>
      <c r="CD93" s="1154">
        <v>32516</v>
      </c>
      <c r="CE93" s="1154">
        <v>34180</v>
      </c>
      <c r="CF93" s="1252">
        <v>32932.333333333336</v>
      </c>
      <c r="CG93" s="1253">
        <v>0.85350000000000004</v>
      </c>
      <c r="CH93" s="1171"/>
      <c r="CI93" s="1254">
        <v>-1247.6666666666642</v>
      </c>
      <c r="CJ93" s="1253">
        <v>-3.6499999999999998E-2</v>
      </c>
      <c r="CL93" s="1575" t="s">
        <v>553</v>
      </c>
      <c r="CM93" s="933" t="s">
        <v>766</v>
      </c>
      <c r="CN93" s="1873" t="s">
        <v>4</v>
      </c>
      <c r="CO93" s="1874"/>
      <c r="CP93" s="1875">
        <v>3798</v>
      </c>
      <c r="CQ93" s="1888">
        <v>10595738</v>
      </c>
      <c r="CR93" s="1888">
        <v>0</v>
      </c>
      <c r="CS93" s="1890">
        <v>10595738</v>
      </c>
      <c r="CT93" s="1891">
        <v>2789.82</v>
      </c>
      <c r="CU93" s="1892"/>
      <c r="CV93" s="1893" t="s">
        <v>4</v>
      </c>
      <c r="CW93" s="1894" t="s">
        <v>4</v>
      </c>
      <c r="CX93" s="1882" t="s">
        <v>4</v>
      </c>
      <c r="CY93" s="1883"/>
      <c r="CZ93" s="1884">
        <v>0.46899999999999997</v>
      </c>
      <c r="DA93" s="1895" t="s">
        <v>4</v>
      </c>
      <c r="DB93" s="1886"/>
      <c r="DC93" s="1882" t="s">
        <v>4</v>
      </c>
      <c r="DX93" s="1921" t="s">
        <v>420</v>
      </c>
      <c r="DY93" s="1922" t="s">
        <v>420</v>
      </c>
      <c r="DZ93" s="1921" t="s">
        <v>901</v>
      </c>
      <c r="EA93" s="1923" t="s">
        <v>421</v>
      </c>
      <c r="EB93" s="1924">
        <v>54906</v>
      </c>
      <c r="EC93" s="1605"/>
      <c r="ED93" s="1925">
        <v>54906</v>
      </c>
      <c r="EE93" s="1925"/>
      <c r="EF93" s="1605"/>
      <c r="EG93" s="1926">
        <v>0.94171926454445665</v>
      </c>
      <c r="EH93" s="1605"/>
      <c r="EI93" s="1927">
        <v>0</v>
      </c>
      <c r="EJ93" s="1925"/>
      <c r="EK93" s="1925">
        <v>0</v>
      </c>
      <c r="EL93" s="1925">
        <v>0</v>
      </c>
      <c r="EM93" s="1928">
        <v>0</v>
      </c>
      <c r="EN93" s="1928"/>
      <c r="EO93" s="1929"/>
      <c r="ES93" s="1616" t="s">
        <v>141</v>
      </c>
      <c r="ET93" s="1617" t="s">
        <v>142</v>
      </c>
      <c r="EU93" s="1618">
        <v>1740901</v>
      </c>
    </row>
    <row r="94" spans="1:151" ht="15">
      <c r="A94" s="1220" t="s">
        <v>555</v>
      </c>
      <c r="B94" s="1221" t="s">
        <v>556</v>
      </c>
      <c r="C94" s="1117">
        <v>610</v>
      </c>
      <c r="D94" s="1118">
        <v>610</v>
      </c>
      <c r="E94" s="1222"/>
      <c r="F94" s="1222">
        <v>610</v>
      </c>
      <c r="G94" s="1222"/>
      <c r="H94" s="1223">
        <v>610</v>
      </c>
      <c r="K94" s="907" t="s">
        <v>555</v>
      </c>
      <c r="L94" s="908" t="s">
        <v>556</v>
      </c>
      <c r="M94" s="886">
        <v>419353694</v>
      </c>
      <c r="N94" s="887">
        <v>68787532</v>
      </c>
      <c r="O94" s="888">
        <v>350566162</v>
      </c>
      <c r="P94" s="889">
        <v>2009</v>
      </c>
      <c r="Q94" s="882">
        <v>1.2878000000000001</v>
      </c>
      <c r="R94" s="891">
        <v>272220968</v>
      </c>
      <c r="S94" s="892">
        <v>68787532</v>
      </c>
      <c r="T94" s="893">
        <v>11787832</v>
      </c>
      <c r="U94" s="893">
        <v>56363154</v>
      </c>
      <c r="V94" s="891">
        <v>409159486</v>
      </c>
      <c r="X94" s="1561" t="s">
        <v>555</v>
      </c>
      <c r="Y94" s="1562" t="s">
        <v>556</v>
      </c>
      <c r="Z94" s="1807">
        <v>409159486</v>
      </c>
      <c r="AA94" s="1247">
        <v>2737276.9613400004</v>
      </c>
      <c r="AB94" s="1802">
        <v>587560</v>
      </c>
      <c r="AC94" s="1802">
        <v>97147</v>
      </c>
      <c r="AD94" s="1808">
        <v>3421983.9613400004</v>
      </c>
      <c r="AE94" s="1809">
        <v>610</v>
      </c>
      <c r="AF94" s="1810">
        <v>5610</v>
      </c>
      <c r="AG94" s="1811">
        <v>1.0047999999999999</v>
      </c>
      <c r="AI94" s="1561" t="s">
        <v>555</v>
      </c>
      <c r="AJ94" s="933" t="s">
        <v>556</v>
      </c>
      <c r="AK94" s="1132">
        <v>3421983.9613400004</v>
      </c>
      <c r="AL94" s="1133">
        <v>610</v>
      </c>
      <c r="AM94" s="1242">
        <v>5610</v>
      </c>
      <c r="AN94" s="1236">
        <v>1.0047999999999999</v>
      </c>
      <c r="AO94" s="1234">
        <v>4.9599999999999998E-2</v>
      </c>
      <c r="AP94" s="1235">
        <v>0.77159999999999995</v>
      </c>
      <c r="AQ94" s="1236">
        <v>0.79269999999999996</v>
      </c>
      <c r="AR94" s="1237">
        <v>0.79269999999999996</v>
      </c>
      <c r="AS94" s="1272">
        <v>1387.71</v>
      </c>
      <c r="AT94" s="1261">
        <v>362.89999999999986</v>
      </c>
      <c r="AU94" s="1240">
        <v>221369</v>
      </c>
      <c r="AV94" s="1241">
        <v>1</v>
      </c>
      <c r="AW94" s="1242">
        <v>221369</v>
      </c>
      <c r="BB94" s="1561" t="s">
        <v>555</v>
      </c>
      <c r="BC94" s="1562" t="s">
        <v>767</v>
      </c>
      <c r="BD94" s="1149">
        <v>409159486</v>
      </c>
      <c r="BE94" s="1150">
        <v>389.91199999999998</v>
      </c>
      <c r="BF94" s="1245">
        <v>1049364</v>
      </c>
      <c r="BG94" s="1246">
        <v>4.9599999999999998E-2</v>
      </c>
      <c r="BH94" s="1153"/>
      <c r="BI94" s="1154">
        <v>610</v>
      </c>
      <c r="BJ94" s="1247">
        <v>1.56</v>
      </c>
      <c r="BK94" s="1154">
        <v>4137</v>
      </c>
      <c r="BL94" s="1248">
        <v>11</v>
      </c>
      <c r="BN94" s="933" t="s">
        <v>555</v>
      </c>
      <c r="BO94" s="1579" t="s">
        <v>556</v>
      </c>
      <c r="BP94" s="1848">
        <v>1.1246</v>
      </c>
      <c r="BQ94" s="1848">
        <v>1.1570459595959597</v>
      </c>
      <c r="BR94" s="1848">
        <v>1.4293333333333333</v>
      </c>
      <c r="BS94" s="1849"/>
      <c r="BT94" s="1850">
        <v>2009</v>
      </c>
      <c r="BU94" s="1162">
        <v>1.2878000000000001</v>
      </c>
      <c r="BV94" s="1163"/>
      <c r="BW94" s="1851">
        <v>0.69</v>
      </c>
      <c r="BX94" s="1852">
        <v>0.88900000000000001</v>
      </c>
      <c r="BY94" s="1166">
        <v>1.3288</v>
      </c>
      <c r="BZ94" s="1585"/>
      <c r="CA94" s="1561" t="s">
        <v>555</v>
      </c>
      <c r="CB94" s="933" t="s">
        <v>767</v>
      </c>
      <c r="CC94" s="1154">
        <v>29491</v>
      </c>
      <c r="CD94" s="1154">
        <v>29867</v>
      </c>
      <c r="CE94" s="1154">
        <v>29956</v>
      </c>
      <c r="CF94" s="1252">
        <v>29771.333333333332</v>
      </c>
      <c r="CG94" s="1253">
        <v>0.77159999999999995</v>
      </c>
      <c r="CH94" s="1171"/>
      <c r="CI94" s="1254">
        <v>-184.66666666666788</v>
      </c>
      <c r="CJ94" s="1253">
        <v>-6.1999999999999998E-3</v>
      </c>
      <c r="CL94" s="1575" t="s">
        <v>555</v>
      </c>
      <c r="CM94" s="933" t="s">
        <v>767</v>
      </c>
      <c r="CN94" s="1873">
        <v>0.79269999999999996</v>
      </c>
      <c r="CO94" s="1874"/>
      <c r="CP94" s="1875">
        <v>610</v>
      </c>
      <c r="CQ94" s="1888">
        <v>537595</v>
      </c>
      <c r="CR94" s="1888">
        <v>0</v>
      </c>
      <c r="CS94" s="1890">
        <v>537595</v>
      </c>
      <c r="CT94" s="1891">
        <v>881.3</v>
      </c>
      <c r="CU94" s="1892"/>
      <c r="CV94" s="1893">
        <v>1387.71</v>
      </c>
      <c r="CW94" s="1894">
        <v>362.89999999999986</v>
      </c>
      <c r="CX94" s="1882">
        <v>0.63500000000000001</v>
      </c>
      <c r="CY94" s="1883"/>
      <c r="CZ94" s="1884">
        <v>0.88900000000000001</v>
      </c>
      <c r="DA94" s="1895">
        <v>1</v>
      </c>
      <c r="DB94" s="1886"/>
      <c r="DC94" s="1882">
        <v>1</v>
      </c>
      <c r="DX94" s="1921" t="s">
        <v>420</v>
      </c>
      <c r="DY94" s="1922" t="s">
        <v>72</v>
      </c>
      <c r="DZ94" s="1921" t="s">
        <v>8</v>
      </c>
      <c r="EA94" s="1923" t="s">
        <v>73</v>
      </c>
      <c r="EB94" s="1924">
        <v>617</v>
      </c>
      <c r="EC94" s="1605"/>
      <c r="ED94" s="1925">
        <v>617</v>
      </c>
      <c r="EE94" s="1925"/>
      <c r="EF94" s="1605"/>
      <c r="EG94" s="1926">
        <v>1.0582464324917672E-2</v>
      </c>
      <c r="EH94" s="1605"/>
      <c r="EI94" s="1927">
        <v>0</v>
      </c>
      <c r="EJ94" s="1925"/>
      <c r="EK94" s="1925">
        <v>0</v>
      </c>
      <c r="EL94" s="974"/>
      <c r="EM94" s="1928"/>
      <c r="EN94" s="1928"/>
      <c r="EO94" s="1929"/>
      <c r="ES94" s="1616" t="s">
        <v>528</v>
      </c>
      <c r="ET94" s="1617" t="s">
        <v>529</v>
      </c>
      <c r="EU94" s="1618">
        <v>4208616</v>
      </c>
    </row>
    <row r="95" spans="1:151" ht="15">
      <c r="A95" s="1220" t="s">
        <v>557</v>
      </c>
      <c r="B95" s="1221" t="s">
        <v>558</v>
      </c>
      <c r="C95" s="1117">
        <v>41971</v>
      </c>
      <c r="D95" s="1118">
        <v>44780</v>
      </c>
      <c r="E95" s="1222"/>
      <c r="F95" s="1222">
        <v>44780</v>
      </c>
      <c r="G95" s="1222"/>
      <c r="H95" s="1223">
        <v>44780</v>
      </c>
      <c r="K95" s="907" t="s">
        <v>557</v>
      </c>
      <c r="L95" s="908" t="s">
        <v>558</v>
      </c>
      <c r="M95" s="886">
        <v>19750985598</v>
      </c>
      <c r="N95" s="887">
        <v>398423567</v>
      </c>
      <c r="O95" s="888">
        <v>19352562031</v>
      </c>
      <c r="P95" s="889">
        <v>2015</v>
      </c>
      <c r="Q95" s="882">
        <v>0.99714285714285711</v>
      </c>
      <c r="R95" s="891">
        <v>19408013498</v>
      </c>
      <c r="S95" s="892">
        <v>398423567</v>
      </c>
      <c r="T95" s="893">
        <v>387277486</v>
      </c>
      <c r="U95" s="893">
        <v>3490807379</v>
      </c>
      <c r="V95" s="891">
        <v>23684521930</v>
      </c>
      <c r="X95" s="1561" t="s">
        <v>557</v>
      </c>
      <c r="Y95" s="1562" t="s">
        <v>558</v>
      </c>
      <c r="Z95" s="1807">
        <v>23684521930</v>
      </c>
      <c r="AA95" s="1247">
        <v>158449451.71170002</v>
      </c>
      <c r="AB95" s="1802">
        <v>32592928</v>
      </c>
      <c r="AC95" s="1802">
        <v>544138</v>
      </c>
      <c r="AD95" s="1808">
        <v>191586517.71170002</v>
      </c>
      <c r="AE95" s="1809">
        <v>44780</v>
      </c>
      <c r="AF95" s="1810">
        <v>4278</v>
      </c>
      <c r="AG95" s="1811">
        <v>0.76629999999999998</v>
      </c>
      <c r="AI95" s="1561" t="s">
        <v>557</v>
      </c>
      <c r="AJ95" s="933" t="s">
        <v>558</v>
      </c>
      <c r="AK95" s="1132">
        <v>191586517.71170002</v>
      </c>
      <c r="AL95" s="1133">
        <v>44780</v>
      </c>
      <c r="AM95" s="1242">
        <v>4278</v>
      </c>
      <c r="AN95" s="1236">
        <v>0.76629999999999998</v>
      </c>
      <c r="AO95" s="1234">
        <v>1.7569999999999999</v>
      </c>
      <c r="AP95" s="1235">
        <v>1.0501</v>
      </c>
      <c r="AQ95" s="1236">
        <v>1.0073000000000001</v>
      </c>
      <c r="AR95" s="1237" t="s">
        <v>4</v>
      </c>
      <c r="AS95" s="1272" t="s">
        <v>4</v>
      </c>
      <c r="AT95" s="1261" t="s">
        <v>4</v>
      </c>
      <c r="AU95" s="1240">
        <v>0</v>
      </c>
      <c r="AV95" s="1241" t="s">
        <v>4</v>
      </c>
      <c r="AW95" s="1242">
        <v>0</v>
      </c>
      <c r="BB95" s="1561" t="s">
        <v>557</v>
      </c>
      <c r="BC95" s="1562" t="s">
        <v>768</v>
      </c>
      <c r="BD95" s="1149">
        <v>23684521930</v>
      </c>
      <c r="BE95" s="1150">
        <v>637.36699999999996</v>
      </c>
      <c r="BF95" s="1245">
        <v>37159944</v>
      </c>
      <c r="BG95" s="1246">
        <v>1.7569999999999999</v>
      </c>
      <c r="BH95" s="1153"/>
      <c r="BI95" s="1154">
        <v>44780</v>
      </c>
      <c r="BJ95" s="1247">
        <v>70.260000000000005</v>
      </c>
      <c r="BK95" s="1154">
        <v>215908</v>
      </c>
      <c r="BL95" s="1248">
        <v>339</v>
      </c>
      <c r="BN95" s="933" t="s">
        <v>557</v>
      </c>
      <c r="BO95" s="1579" t="s">
        <v>558</v>
      </c>
      <c r="BP95" s="1848">
        <v>1.1786000000000001</v>
      </c>
      <c r="BQ95" s="1848">
        <v>1.1097382904638886</v>
      </c>
      <c r="BR95" s="1853">
        <v>0.99714285714285711</v>
      </c>
      <c r="BS95" s="1849"/>
      <c r="BT95" s="1850">
        <v>2015</v>
      </c>
      <c r="BU95" s="1162">
        <v>0.99714285714285711</v>
      </c>
      <c r="BV95" s="1163"/>
      <c r="BW95" s="1851">
        <v>0.77649999999999997</v>
      </c>
      <c r="BX95" s="1852">
        <v>0.77400000000000002</v>
      </c>
      <c r="BY95" s="1166">
        <v>1.157</v>
      </c>
      <c r="BZ95" s="1585"/>
      <c r="CA95" s="1561" t="s">
        <v>557</v>
      </c>
      <c r="CB95" s="933" t="s">
        <v>768</v>
      </c>
      <c r="CC95" s="1154">
        <v>39786</v>
      </c>
      <c r="CD95" s="1154">
        <v>39889</v>
      </c>
      <c r="CE95" s="1154">
        <v>41885</v>
      </c>
      <c r="CF95" s="1252">
        <v>40520</v>
      </c>
      <c r="CG95" s="1253">
        <v>1.0501</v>
      </c>
      <c r="CH95" s="1171"/>
      <c r="CI95" s="1254">
        <v>-1365</v>
      </c>
      <c r="CJ95" s="1253">
        <v>-3.2599999999999997E-2</v>
      </c>
      <c r="CL95" s="1575" t="s">
        <v>557</v>
      </c>
      <c r="CM95" s="933" t="s">
        <v>768</v>
      </c>
      <c r="CN95" s="1873" t="s">
        <v>4</v>
      </c>
      <c r="CO95" s="1874"/>
      <c r="CP95" s="1875">
        <v>44780</v>
      </c>
      <c r="CQ95" s="1888">
        <v>87097884</v>
      </c>
      <c r="CR95" s="1888">
        <v>0</v>
      </c>
      <c r="CS95" s="1890">
        <v>87097884</v>
      </c>
      <c r="CT95" s="1891">
        <v>1945.02</v>
      </c>
      <c r="CU95" s="1892"/>
      <c r="CV95" s="1893" t="s">
        <v>4</v>
      </c>
      <c r="CW95" s="1894" t="s">
        <v>4</v>
      </c>
      <c r="CX95" s="1882" t="s">
        <v>4</v>
      </c>
      <c r="CY95" s="1883"/>
      <c r="CZ95" s="1884">
        <v>0.77400000000000002</v>
      </c>
      <c r="DA95" s="1895">
        <v>1</v>
      </c>
      <c r="DB95" s="1886"/>
      <c r="DC95" s="1882" t="s">
        <v>4</v>
      </c>
      <c r="DX95" s="1921" t="s">
        <v>420</v>
      </c>
      <c r="DY95" s="1922" t="s">
        <v>76</v>
      </c>
      <c r="DZ95" s="1921" t="s">
        <v>8</v>
      </c>
      <c r="EA95" s="1923" t="s">
        <v>77</v>
      </c>
      <c r="EB95" s="1924">
        <v>571</v>
      </c>
      <c r="EC95" s="1605"/>
      <c r="ED95" s="1925">
        <v>571</v>
      </c>
      <c r="EE95" s="1925"/>
      <c r="EF95" s="1605"/>
      <c r="EG95" s="1926">
        <v>9.7934961580680574E-3</v>
      </c>
      <c r="EH95" s="1605"/>
      <c r="EI95" s="1927">
        <v>0</v>
      </c>
      <c r="EJ95" s="1925"/>
      <c r="EK95" s="1925">
        <v>0</v>
      </c>
      <c r="EL95" s="974"/>
      <c r="EM95" s="1928"/>
      <c r="EN95" s="1928"/>
      <c r="EO95" s="1929"/>
      <c r="ES95" s="1616" t="s">
        <v>530</v>
      </c>
      <c r="ET95" s="1617" t="s">
        <v>534</v>
      </c>
      <c r="EU95" s="1618">
        <v>17753219</v>
      </c>
    </row>
    <row r="96" spans="1:151" ht="15">
      <c r="A96" s="1220" t="s">
        <v>559</v>
      </c>
      <c r="B96" s="1221" t="s">
        <v>560</v>
      </c>
      <c r="C96" s="1117">
        <v>6072</v>
      </c>
      <c r="D96" s="1118">
        <v>7815</v>
      </c>
      <c r="E96" s="1222"/>
      <c r="F96" s="1222">
        <v>7815</v>
      </c>
      <c r="G96" s="1222"/>
      <c r="H96" s="1223">
        <v>7815</v>
      </c>
      <c r="K96" s="907" t="s">
        <v>559</v>
      </c>
      <c r="L96" s="908" t="s">
        <v>560</v>
      </c>
      <c r="M96" s="886">
        <v>2201999384</v>
      </c>
      <c r="N96" s="887">
        <v>78612967</v>
      </c>
      <c r="O96" s="888">
        <v>2123386417</v>
      </c>
      <c r="P96" s="889">
        <v>2008</v>
      </c>
      <c r="Q96" s="882">
        <v>1.2408999999999999</v>
      </c>
      <c r="R96" s="891">
        <v>1711166425</v>
      </c>
      <c r="S96" s="892">
        <v>78612967</v>
      </c>
      <c r="T96" s="893">
        <v>86879991</v>
      </c>
      <c r="U96" s="893">
        <v>566043389</v>
      </c>
      <c r="V96" s="891">
        <v>2442702772</v>
      </c>
      <c r="X96" s="1561" t="s">
        <v>559</v>
      </c>
      <c r="Y96" s="1562" t="s">
        <v>560</v>
      </c>
      <c r="Z96" s="1807">
        <v>2442702772</v>
      </c>
      <c r="AA96" s="1247">
        <v>16341681.544680001</v>
      </c>
      <c r="AB96" s="1802">
        <v>7528264</v>
      </c>
      <c r="AC96" s="1802">
        <v>210021</v>
      </c>
      <c r="AD96" s="1808">
        <v>24079966.544679999</v>
      </c>
      <c r="AE96" s="1809">
        <v>7815</v>
      </c>
      <c r="AF96" s="1810">
        <v>3081</v>
      </c>
      <c r="AG96" s="1811">
        <v>0.55189999999999995</v>
      </c>
      <c r="AI96" s="1561" t="s">
        <v>559</v>
      </c>
      <c r="AJ96" s="933" t="s">
        <v>560</v>
      </c>
      <c r="AK96" s="1132">
        <v>24079966.544679999</v>
      </c>
      <c r="AL96" s="1133">
        <v>7815</v>
      </c>
      <c r="AM96" s="1242">
        <v>3081</v>
      </c>
      <c r="AN96" s="1236">
        <v>0.55189999999999995</v>
      </c>
      <c r="AO96" s="1234">
        <v>0.4556</v>
      </c>
      <c r="AP96" s="1235">
        <v>0.78069999999999995</v>
      </c>
      <c r="AQ96" s="1236">
        <v>0.65679999999999994</v>
      </c>
      <c r="AR96" s="1237">
        <v>0.65679999999999994</v>
      </c>
      <c r="AS96" s="1272">
        <v>1149.8</v>
      </c>
      <c r="AT96" s="1261">
        <v>600.80999999999995</v>
      </c>
      <c r="AU96" s="1240">
        <v>4695330</v>
      </c>
      <c r="AV96" s="1241">
        <v>1</v>
      </c>
      <c r="AW96" s="1242">
        <v>4695330</v>
      </c>
      <c r="BB96" s="1561" t="s">
        <v>559</v>
      </c>
      <c r="BC96" s="1562" t="s">
        <v>769</v>
      </c>
      <c r="BD96" s="1149">
        <v>2442702772</v>
      </c>
      <c r="BE96" s="1150">
        <v>253.51599999999999</v>
      </c>
      <c r="BF96" s="1245">
        <v>9635300</v>
      </c>
      <c r="BG96" s="1246">
        <v>0.4556</v>
      </c>
      <c r="BH96" s="1153"/>
      <c r="BI96" s="1154">
        <v>7815</v>
      </c>
      <c r="BJ96" s="1247">
        <v>30.83</v>
      </c>
      <c r="BK96" s="1154">
        <v>45024</v>
      </c>
      <c r="BL96" s="1248">
        <v>178</v>
      </c>
      <c r="BN96" s="933" t="s">
        <v>559</v>
      </c>
      <c r="BO96" s="1579" t="s">
        <v>560</v>
      </c>
      <c r="BP96" s="1848">
        <v>1.3888999999999998</v>
      </c>
      <c r="BQ96" s="1848">
        <v>1.2281324786324785</v>
      </c>
      <c r="BR96" s="1848">
        <v>1.2</v>
      </c>
      <c r="BS96" s="1849"/>
      <c r="BT96" s="1850">
        <v>2008</v>
      </c>
      <c r="BU96" s="1162">
        <v>1.2408999999999999</v>
      </c>
      <c r="BV96" s="1163"/>
      <c r="BW96" s="1851">
        <v>0.79200000000000004</v>
      </c>
      <c r="BX96" s="1852">
        <v>0.98299999999999998</v>
      </c>
      <c r="BY96" s="1166">
        <v>1.4694</v>
      </c>
      <c r="BZ96" s="1585"/>
      <c r="CA96" s="1561" t="s">
        <v>559</v>
      </c>
      <c r="CB96" s="933" t="s">
        <v>769</v>
      </c>
      <c r="CC96" s="1154">
        <v>29909</v>
      </c>
      <c r="CD96" s="1154">
        <v>29720</v>
      </c>
      <c r="CE96" s="1154">
        <v>30739</v>
      </c>
      <c r="CF96" s="1252">
        <v>30122.666666666668</v>
      </c>
      <c r="CG96" s="1253">
        <v>0.78069999999999995</v>
      </c>
      <c r="CH96" s="1171"/>
      <c r="CI96" s="1254">
        <v>-616.33333333333212</v>
      </c>
      <c r="CJ96" s="1253">
        <v>-2.01E-2</v>
      </c>
      <c r="CL96" s="1575" t="s">
        <v>559</v>
      </c>
      <c r="CM96" s="933" t="s">
        <v>769</v>
      </c>
      <c r="CN96" s="1873">
        <v>0.65679999999999994</v>
      </c>
      <c r="CO96" s="1874"/>
      <c r="CP96" s="1875">
        <v>7815</v>
      </c>
      <c r="CQ96" s="1888">
        <v>8232440</v>
      </c>
      <c r="CR96" s="1888">
        <v>0</v>
      </c>
      <c r="CS96" s="1890">
        <v>8232440</v>
      </c>
      <c r="CT96" s="1891">
        <v>1053.42</v>
      </c>
      <c r="CU96" s="1892"/>
      <c r="CV96" s="1893">
        <v>1149.8</v>
      </c>
      <c r="CW96" s="1894">
        <v>600.80999999999995</v>
      </c>
      <c r="CX96" s="1882">
        <v>0.91600000000000004</v>
      </c>
      <c r="CY96" s="1883"/>
      <c r="CZ96" s="1884">
        <v>0.98299999999999998</v>
      </c>
      <c r="DA96" s="1895">
        <v>1</v>
      </c>
      <c r="DB96" s="1886"/>
      <c r="DC96" s="1882">
        <v>1</v>
      </c>
      <c r="DX96" s="1921" t="s">
        <v>420</v>
      </c>
      <c r="DY96" s="1922" t="s">
        <v>78</v>
      </c>
      <c r="DZ96" s="1921" t="s">
        <v>8</v>
      </c>
      <c r="EA96" s="1923" t="s">
        <v>79</v>
      </c>
      <c r="EB96" s="1924">
        <v>780</v>
      </c>
      <c r="EC96" s="1605"/>
      <c r="ED96" s="1925">
        <v>780</v>
      </c>
      <c r="EE96" s="975"/>
      <c r="EF96" s="1605"/>
      <c r="EG96" s="1926">
        <v>1.3378155872667398E-2</v>
      </c>
      <c r="EH96" s="1605"/>
      <c r="EI96" s="1927">
        <v>0</v>
      </c>
      <c r="EJ96" s="1925"/>
      <c r="EK96" s="1925">
        <v>0</v>
      </c>
      <c r="EL96" s="974"/>
      <c r="EM96" s="1928"/>
      <c r="EN96" s="1928"/>
      <c r="EO96" s="1929"/>
      <c r="ES96" s="1616" t="s">
        <v>535</v>
      </c>
      <c r="ET96" s="1617" t="s">
        <v>536</v>
      </c>
      <c r="EU96" s="1618">
        <v>4401745</v>
      </c>
    </row>
    <row r="97" spans="1:151" ht="15">
      <c r="A97" s="1220" t="s">
        <v>561</v>
      </c>
      <c r="B97" s="1221" t="s">
        <v>636</v>
      </c>
      <c r="C97" s="1117">
        <v>162698</v>
      </c>
      <c r="D97" s="1118">
        <v>175266</v>
      </c>
      <c r="E97" s="1222"/>
      <c r="F97" s="1222">
        <v>175266</v>
      </c>
      <c r="G97" s="1222"/>
      <c r="H97" s="1223">
        <v>175266</v>
      </c>
      <c r="K97" s="907" t="s">
        <v>561</v>
      </c>
      <c r="L97" s="908" t="s">
        <v>636</v>
      </c>
      <c r="M97" s="886">
        <v>112361475069</v>
      </c>
      <c r="N97" s="887">
        <v>390396492</v>
      </c>
      <c r="O97" s="888">
        <v>111971078577</v>
      </c>
      <c r="P97" s="889">
        <v>2008</v>
      </c>
      <c r="Q97" s="882">
        <v>1.036</v>
      </c>
      <c r="R97" s="891">
        <v>108080191677</v>
      </c>
      <c r="S97" s="892">
        <v>390396492</v>
      </c>
      <c r="T97" s="893">
        <v>3309341549</v>
      </c>
      <c r="U97" s="893">
        <v>15763817575</v>
      </c>
      <c r="V97" s="891">
        <v>127543747293</v>
      </c>
      <c r="X97" s="1561" t="s">
        <v>561</v>
      </c>
      <c r="Y97" s="1562" t="s">
        <v>636</v>
      </c>
      <c r="Z97" s="1807">
        <v>127543747293</v>
      </c>
      <c r="AA97" s="1247">
        <v>853267669.3901701</v>
      </c>
      <c r="AB97" s="1802">
        <v>143105861</v>
      </c>
      <c r="AC97" s="1802">
        <v>3125491</v>
      </c>
      <c r="AD97" s="1808">
        <v>999499021.3901701</v>
      </c>
      <c r="AE97" s="1809">
        <v>175266</v>
      </c>
      <c r="AF97" s="1810">
        <v>5703</v>
      </c>
      <c r="AG97" s="1811">
        <v>1.0215000000000001</v>
      </c>
      <c r="AI97" s="1561" t="s">
        <v>561</v>
      </c>
      <c r="AJ97" s="933" t="s">
        <v>636</v>
      </c>
      <c r="AK97" s="1132">
        <v>999499021.3901701</v>
      </c>
      <c r="AL97" s="1133">
        <v>175266</v>
      </c>
      <c r="AM97" s="1242">
        <v>5703</v>
      </c>
      <c r="AN97" s="1236">
        <v>1.0215000000000001</v>
      </c>
      <c r="AO97" s="1234">
        <v>7.2488000000000001</v>
      </c>
      <c r="AP97" s="1235">
        <v>1.2717000000000001</v>
      </c>
      <c r="AQ97" s="1236">
        <v>1.7694000000000001</v>
      </c>
      <c r="AR97" s="1237" t="s">
        <v>4</v>
      </c>
      <c r="AS97" s="1272" t="s">
        <v>4</v>
      </c>
      <c r="AT97" s="1261" t="s">
        <v>4</v>
      </c>
      <c r="AU97" s="1240">
        <v>0</v>
      </c>
      <c r="AV97" s="1241" t="s">
        <v>4</v>
      </c>
      <c r="AW97" s="1242">
        <v>0</v>
      </c>
      <c r="BB97" s="1561" t="s">
        <v>561</v>
      </c>
      <c r="BC97" s="1562" t="s">
        <v>770</v>
      </c>
      <c r="BD97" s="1149">
        <v>127543747293</v>
      </c>
      <c r="BE97" s="1150">
        <v>831.92399999999998</v>
      </c>
      <c r="BF97" s="1245">
        <v>153311778</v>
      </c>
      <c r="BG97" s="1246">
        <v>7.2488000000000001</v>
      </c>
      <c r="BH97" s="1153"/>
      <c r="BI97" s="1154">
        <v>175266</v>
      </c>
      <c r="BJ97" s="1247">
        <v>210.68</v>
      </c>
      <c r="BK97" s="1154">
        <v>985386</v>
      </c>
      <c r="BL97" s="1248">
        <v>1184</v>
      </c>
      <c r="BN97" s="933" t="s">
        <v>561</v>
      </c>
      <c r="BO97" s="1579" t="s">
        <v>636</v>
      </c>
      <c r="BP97" s="1848">
        <v>1.093</v>
      </c>
      <c r="BQ97" s="1848">
        <v>1.054915412692806</v>
      </c>
      <c r="BR97" s="1848">
        <v>1.0044148968678379</v>
      </c>
      <c r="BS97" s="1849"/>
      <c r="BT97" s="1850">
        <v>2008</v>
      </c>
      <c r="BU97" s="1162">
        <v>1.036</v>
      </c>
      <c r="BV97" s="1163"/>
      <c r="BW97" s="1851">
        <v>0.61450000000000005</v>
      </c>
      <c r="BX97" s="1852">
        <v>0.63700000000000001</v>
      </c>
      <c r="BY97" s="1166">
        <v>0.95220000000000005</v>
      </c>
      <c r="BZ97" s="1585"/>
      <c r="CA97" s="1561" t="s">
        <v>561</v>
      </c>
      <c r="CB97" s="933" t="s">
        <v>770</v>
      </c>
      <c r="CC97" s="1154">
        <v>48626</v>
      </c>
      <c r="CD97" s="1154">
        <v>48285</v>
      </c>
      <c r="CE97" s="1154">
        <v>50294</v>
      </c>
      <c r="CF97" s="1252">
        <v>49068.333333333336</v>
      </c>
      <c r="CG97" s="1253">
        <v>1.2717000000000001</v>
      </c>
      <c r="CH97" s="1171"/>
      <c r="CI97" s="1254">
        <v>-1225.6666666666642</v>
      </c>
      <c r="CJ97" s="1253">
        <v>-2.4400000000000002E-2</v>
      </c>
      <c r="CL97" s="1575" t="s">
        <v>561</v>
      </c>
      <c r="CM97" s="933" t="s">
        <v>770</v>
      </c>
      <c r="CN97" s="1873" t="s">
        <v>4</v>
      </c>
      <c r="CO97" s="1874"/>
      <c r="CP97" s="1875">
        <v>175266</v>
      </c>
      <c r="CQ97" s="1888">
        <v>339271187</v>
      </c>
      <c r="CR97" s="1888">
        <v>0</v>
      </c>
      <c r="CS97" s="1890">
        <v>339271187</v>
      </c>
      <c r="CT97" s="1891">
        <v>1935.75</v>
      </c>
      <c r="CU97" s="1892"/>
      <c r="CV97" s="1893" t="s">
        <v>4</v>
      </c>
      <c r="CW97" s="1894" t="s">
        <v>4</v>
      </c>
      <c r="CX97" s="1882" t="s">
        <v>4</v>
      </c>
      <c r="CY97" s="1883"/>
      <c r="CZ97" s="1884">
        <v>0.63700000000000001</v>
      </c>
      <c r="DA97" s="1895" t="s">
        <v>4</v>
      </c>
      <c r="DB97" s="1886"/>
      <c r="DC97" s="1882" t="s">
        <v>4</v>
      </c>
      <c r="DX97" s="1921">
        <v>340</v>
      </c>
      <c r="DY97" s="1922" t="s">
        <v>677</v>
      </c>
      <c r="DZ97" s="1921" t="s">
        <v>8</v>
      </c>
      <c r="EA97" s="1923" t="s">
        <v>280</v>
      </c>
      <c r="EB97" s="1924">
        <v>600</v>
      </c>
      <c r="EC97" s="1605"/>
      <c r="ED97" s="1925">
        <v>600</v>
      </c>
      <c r="EE97" s="1925"/>
      <c r="EF97" s="1605"/>
      <c r="EG97" s="1926">
        <v>1.0290889132821076E-2</v>
      </c>
      <c r="EH97" s="1605"/>
      <c r="EI97" s="1927">
        <v>0</v>
      </c>
      <c r="EJ97" s="1925"/>
      <c r="EK97" s="1925">
        <v>0</v>
      </c>
      <c r="EL97" s="974"/>
      <c r="EM97" s="1928"/>
      <c r="EN97" s="1928"/>
      <c r="EO97" s="1929"/>
      <c r="ES97" s="1616" t="s">
        <v>537</v>
      </c>
      <c r="ET97" s="1617" t="s">
        <v>205</v>
      </c>
      <c r="EU97" s="1618">
        <v>4781978</v>
      </c>
    </row>
    <row r="98" spans="1:151" ht="15">
      <c r="A98" s="1220" t="s">
        <v>637</v>
      </c>
      <c r="B98" s="1221" t="s">
        <v>638</v>
      </c>
      <c r="C98" s="1117">
        <v>2148</v>
      </c>
      <c r="D98" s="1118">
        <v>2343</v>
      </c>
      <c r="E98" s="1222"/>
      <c r="F98" s="1222">
        <v>2343</v>
      </c>
      <c r="G98" s="1222"/>
      <c r="H98" s="1223">
        <v>2343</v>
      </c>
      <c r="K98" s="907" t="s">
        <v>637</v>
      </c>
      <c r="L98" s="908" t="s">
        <v>638</v>
      </c>
      <c r="M98" s="886">
        <v>2385777031</v>
      </c>
      <c r="N98" s="887">
        <v>44844568</v>
      </c>
      <c r="O98" s="888">
        <v>2340932463</v>
      </c>
      <c r="P98" s="889">
        <v>2009</v>
      </c>
      <c r="Q98" s="882">
        <v>1.1425000000000001</v>
      </c>
      <c r="R98" s="891">
        <v>2048956204</v>
      </c>
      <c r="S98" s="892">
        <v>44844568</v>
      </c>
      <c r="T98" s="893">
        <v>62697596</v>
      </c>
      <c r="U98" s="893">
        <v>225750710</v>
      </c>
      <c r="V98" s="891">
        <v>2382249078</v>
      </c>
      <c r="X98" s="1561" t="s">
        <v>637</v>
      </c>
      <c r="Y98" s="1562" t="s">
        <v>638</v>
      </c>
      <c r="Z98" s="1807">
        <v>2382249078</v>
      </c>
      <c r="AA98" s="1247">
        <v>15937246.331820002</v>
      </c>
      <c r="AB98" s="1802">
        <v>2356334</v>
      </c>
      <c r="AC98" s="1802">
        <v>51186</v>
      </c>
      <c r="AD98" s="1808">
        <v>18344766.331820004</v>
      </c>
      <c r="AE98" s="1809">
        <v>2343</v>
      </c>
      <c r="AF98" s="1810">
        <v>7830</v>
      </c>
      <c r="AG98" s="1811">
        <v>1.4025000000000001</v>
      </c>
      <c r="AI98" s="1561" t="s">
        <v>637</v>
      </c>
      <c r="AJ98" s="933" t="s">
        <v>638</v>
      </c>
      <c r="AK98" s="1132">
        <v>18344766.331820004</v>
      </c>
      <c r="AL98" s="1133">
        <v>2343</v>
      </c>
      <c r="AM98" s="1242">
        <v>7830</v>
      </c>
      <c r="AN98" s="1236">
        <v>1.4025000000000001</v>
      </c>
      <c r="AO98" s="1234">
        <v>0.26269999999999999</v>
      </c>
      <c r="AP98" s="1235">
        <v>0.6895</v>
      </c>
      <c r="AQ98" s="1236">
        <v>0.93210000000000004</v>
      </c>
      <c r="AR98" s="1237">
        <v>0.93210000000000004</v>
      </c>
      <c r="AS98" s="1272">
        <v>1631.74</v>
      </c>
      <c r="AT98" s="1261">
        <v>118.86999999999989</v>
      </c>
      <c r="AU98" s="1240">
        <v>278512</v>
      </c>
      <c r="AV98" s="1241">
        <v>1</v>
      </c>
      <c r="AW98" s="1242">
        <v>278512</v>
      </c>
      <c r="BB98" s="1561" t="s">
        <v>637</v>
      </c>
      <c r="BC98" s="1562" t="s">
        <v>771</v>
      </c>
      <c r="BD98" s="1149">
        <v>2382249078</v>
      </c>
      <c r="BE98" s="1150">
        <v>428.702</v>
      </c>
      <c r="BF98" s="1245">
        <v>5556888</v>
      </c>
      <c r="BG98" s="1246">
        <v>0.26269999999999999</v>
      </c>
      <c r="BH98" s="1153"/>
      <c r="BI98" s="1154">
        <v>2343</v>
      </c>
      <c r="BJ98" s="1247">
        <v>5.47</v>
      </c>
      <c r="BK98" s="1154">
        <v>20484</v>
      </c>
      <c r="BL98" s="1248">
        <v>48</v>
      </c>
      <c r="BN98" s="933" t="s">
        <v>637</v>
      </c>
      <c r="BO98" s="1579" t="s">
        <v>638</v>
      </c>
      <c r="BP98" s="1848">
        <v>1.077</v>
      </c>
      <c r="BQ98" s="1848">
        <v>1.1832500444275196</v>
      </c>
      <c r="BR98" s="1848">
        <v>1.1371066666666667</v>
      </c>
      <c r="BS98" s="1849"/>
      <c r="BT98" s="1850">
        <v>2009</v>
      </c>
      <c r="BU98" s="1162">
        <v>1.1425000000000001</v>
      </c>
      <c r="BV98" s="1163"/>
      <c r="BW98" s="1851">
        <v>0.66</v>
      </c>
      <c r="BX98" s="1852">
        <v>0.754</v>
      </c>
      <c r="BY98" s="1166">
        <v>1.1271</v>
      </c>
      <c r="BZ98" s="1585"/>
      <c r="CA98" s="1561" t="s">
        <v>637</v>
      </c>
      <c r="CB98" s="933" t="s">
        <v>771</v>
      </c>
      <c r="CC98" s="1154">
        <v>26220</v>
      </c>
      <c r="CD98" s="1154">
        <v>25906</v>
      </c>
      <c r="CE98" s="1154">
        <v>27688</v>
      </c>
      <c r="CF98" s="1252">
        <v>26604.666666666668</v>
      </c>
      <c r="CG98" s="1253">
        <v>0.6895</v>
      </c>
      <c r="CH98" s="1171"/>
      <c r="CI98" s="1254">
        <v>-1083.3333333333321</v>
      </c>
      <c r="CJ98" s="1253">
        <v>-3.9100000000000003E-2</v>
      </c>
      <c r="CL98" s="1575" t="s">
        <v>637</v>
      </c>
      <c r="CM98" s="933" t="s">
        <v>771</v>
      </c>
      <c r="CN98" s="1873">
        <v>0.93210000000000004</v>
      </c>
      <c r="CO98" s="1874"/>
      <c r="CP98" s="1875">
        <v>2343</v>
      </c>
      <c r="CQ98" s="1888">
        <v>4579940</v>
      </c>
      <c r="CR98" s="1888">
        <v>0</v>
      </c>
      <c r="CS98" s="1890">
        <v>4579940</v>
      </c>
      <c r="CT98" s="1891">
        <v>1954.73</v>
      </c>
      <c r="CU98" s="1892"/>
      <c r="CV98" s="1893">
        <v>1631.74</v>
      </c>
      <c r="CW98" s="1894">
        <v>118.86999999999989</v>
      </c>
      <c r="CX98" s="1882">
        <v>1</v>
      </c>
      <c r="CY98" s="1883"/>
      <c r="CZ98" s="1884">
        <v>0.754</v>
      </c>
      <c r="DA98" s="1895">
        <v>1</v>
      </c>
      <c r="DB98" s="1886"/>
      <c r="DC98" s="1882">
        <v>1</v>
      </c>
      <c r="DX98" s="1948" t="s">
        <v>420</v>
      </c>
      <c r="DY98" s="1931" t="s">
        <v>1110</v>
      </c>
      <c r="DZ98" s="1930" t="s">
        <v>8</v>
      </c>
      <c r="EA98" s="1932" t="s">
        <v>1111</v>
      </c>
      <c r="EB98" s="1924">
        <v>830</v>
      </c>
      <c r="EC98" s="1933"/>
      <c r="ED98" s="1934">
        <v>830</v>
      </c>
      <c r="EE98" s="1934">
        <v>58304</v>
      </c>
      <c r="EF98" s="1933"/>
      <c r="EG98" s="1935">
        <v>1.4235729967069155E-2</v>
      </c>
      <c r="EH98" s="1933"/>
      <c r="EI98" s="1927">
        <v>0</v>
      </c>
      <c r="EJ98" s="1934"/>
      <c r="EK98" s="1934">
        <v>0</v>
      </c>
      <c r="EL98" s="1936"/>
      <c r="EM98" s="1937"/>
      <c r="EN98" s="1937"/>
      <c r="EO98" s="1938"/>
      <c r="ES98" s="1616" t="s">
        <v>539</v>
      </c>
      <c r="ET98" s="1617" t="s">
        <v>540</v>
      </c>
      <c r="EU98" s="1618">
        <v>2805575</v>
      </c>
    </row>
    <row r="99" spans="1:151" ht="15">
      <c r="A99" s="1220" t="s">
        <v>639</v>
      </c>
      <c r="B99" s="1221" t="s">
        <v>640</v>
      </c>
      <c r="C99" s="1117">
        <v>1555</v>
      </c>
      <c r="D99" s="1118">
        <v>1555</v>
      </c>
      <c r="E99" s="1222"/>
      <c r="F99" s="1222">
        <v>1555</v>
      </c>
      <c r="G99" s="1222"/>
      <c r="H99" s="1223">
        <v>1555</v>
      </c>
      <c r="K99" s="907" t="s">
        <v>639</v>
      </c>
      <c r="L99" s="908" t="s">
        <v>640</v>
      </c>
      <c r="M99" s="886">
        <v>683195772</v>
      </c>
      <c r="N99" s="887">
        <v>112476620</v>
      </c>
      <c r="O99" s="888">
        <v>570719152</v>
      </c>
      <c r="P99" s="889">
        <v>2013</v>
      </c>
      <c r="Q99" s="882">
        <v>1.0086999999999999</v>
      </c>
      <c r="R99" s="891">
        <v>565796721</v>
      </c>
      <c r="S99" s="892">
        <v>112476620</v>
      </c>
      <c r="T99" s="893">
        <v>59355816</v>
      </c>
      <c r="U99" s="893">
        <v>159483172</v>
      </c>
      <c r="V99" s="891">
        <v>897112329</v>
      </c>
      <c r="X99" s="1561" t="s">
        <v>639</v>
      </c>
      <c r="Y99" s="1562" t="s">
        <v>640</v>
      </c>
      <c r="Z99" s="1807">
        <v>897112329</v>
      </c>
      <c r="AA99" s="1247">
        <v>6001681.4810100002</v>
      </c>
      <c r="AB99" s="1802">
        <v>1883146</v>
      </c>
      <c r="AC99" s="1802">
        <v>78193</v>
      </c>
      <c r="AD99" s="1808">
        <v>7963020.4810100002</v>
      </c>
      <c r="AE99" s="1809">
        <v>1555</v>
      </c>
      <c r="AF99" s="1810">
        <v>5121</v>
      </c>
      <c r="AG99" s="1811">
        <v>0.91720000000000002</v>
      </c>
      <c r="AI99" s="1561" t="s">
        <v>639</v>
      </c>
      <c r="AJ99" s="933" t="s">
        <v>640</v>
      </c>
      <c r="AK99" s="1132">
        <v>7963020.4810100002</v>
      </c>
      <c r="AL99" s="1133">
        <v>1555</v>
      </c>
      <c r="AM99" s="1242">
        <v>5121</v>
      </c>
      <c r="AN99" s="1236">
        <v>0.91720000000000002</v>
      </c>
      <c r="AO99" s="1234">
        <v>0.1217</v>
      </c>
      <c r="AP99" s="1235">
        <v>0.82809999999999995</v>
      </c>
      <c r="AQ99" s="1236">
        <v>0.79320000000000002</v>
      </c>
      <c r="AR99" s="1237">
        <v>0.79320000000000002</v>
      </c>
      <c r="AS99" s="1272">
        <v>1388.58</v>
      </c>
      <c r="AT99" s="1261">
        <v>362.03</v>
      </c>
      <c r="AU99" s="1240">
        <v>562957</v>
      </c>
      <c r="AV99" s="1241">
        <v>1</v>
      </c>
      <c r="AW99" s="1242">
        <v>562957</v>
      </c>
      <c r="BB99" s="1561" t="s">
        <v>639</v>
      </c>
      <c r="BC99" s="1562" t="s">
        <v>772</v>
      </c>
      <c r="BD99" s="1149">
        <v>897112329</v>
      </c>
      <c r="BE99" s="1150">
        <v>348.464</v>
      </c>
      <c r="BF99" s="1245">
        <v>2574476</v>
      </c>
      <c r="BG99" s="1246">
        <v>0.1217</v>
      </c>
      <c r="BH99" s="1153"/>
      <c r="BI99" s="1154">
        <v>1555</v>
      </c>
      <c r="BJ99" s="1247">
        <v>4.46</v>
      </c>
      <c r="BK99" s="1154">
        <v>12655</v>
      </c>
      <c r="BL99" s="1248">
        <v>36</v>
      </c>
      <c r="BN99" s="933" t="s">
        <v>639</v>
      </c>
      <c r="BO99" s="1579" t="s">
        <v>640</v>
      </c>
      <c r="BP99" s="1853">
        <v>0.98239999999999994</v>
      </c>
      <c r="BQ99" s="1848">
        <v>1.0349999999999999</v>
      </c>
      <c r="BR99" s="1848">
        <v>1</v>
      </c>
      <c r="BS99" s="1849"/>
      <c r="BT99" s="1850">
        <v>2013</v>
      </c>
      <c r="BU99" s="1162">
        <v>1.0086999999999999</v>
      </c>
      <c r="BV99" s="1163"/>
      <c r="BW99" s="1851">
        <v>0.79</v>
      </c>
      <c r="BX99" s="1852">
        <v>0.79700000000000004</v>
      </c>
      <c r="BY99" s="1166">
        <v>1.1913</v>
      </c>
      <c r="BZ99" s="1585"/>
      <c r="CA99" s="1561" t="s">
        <v>639</v>
      </c>
      <c r="CB99" s="933" t="s">
        <v>772</v>
      </c>
      <c r="CC99" s="1154">
        <v>32549</v>
      </c>
      <c r="CD99" s="1154">
        <v>31648</v>
      </c>
      <c r="CE99" s="1154">
        <v>31658</v>
      </c>
      <c r="CF99" s="1252">
        <v>31951.666666666668</v>
      </c>
      <c r="CG99" s="1253">
        <v>0.82809999999999995</v>
      </c>
      <c r="CH99" s="1171"/>
      <c r="CI99" s="1254">
        <v>293.66666666666788</v>
      </c>
      <c r="CJ99" s="1253">
        <v>9.2999999999999992E-3</v>
      </c>
      <c r="CL99" s="1575" t="s">
        <v>639</v>
      </c>
      <c r="CM99" s="933" t="s">
        <v>772</v>
      </c>
      <c r="CN99" s="1873">
        <v>0.79320000000000002</v>
      </c>
      <c r="CO99" s="1874"/>
      <c r="CP99" s="1875">
        <v>1555</v>
      </c>
      <c r="CQ99" s="1888">
        <v>1603000</v>
      </c>
      <c r="CR99" s="1888">
        <v>0</v>
      </c>
      <c r="CS99" s="1890">
        <v>1603000</v>
      </c>
      <c r="CT99" s="1891">
        <v>1030.8699999999999</v>
      </c>
      <c r="CU99" s="1892"/>
      <c r="CV99" s="1893">
        <v>1388.58</v>
      </c>
      <c r="CW99" s="1894">
        <v>362.03</v>
      </c>
      <c r="CX99" s="1882">
        <v>0.74199999999999999</v>
      </c>
      <c r="CY99" s="1883"/>
      <c r="CZ99" s="1884">
        <v>0.79700000000000004</v>
      </c>
      <c r="DA99" s="1895">
        <v>1</v>
      </c>
      <c r="DB99" s="1886"/>
      <c r="DC99" s="1882">
        <v>1</v>
      </c>
      <c r="DX99" s="1921" t="s">
        <v>422</v>
      </c>
      <c r="DY99" s="1922" t="s">
        <v>422</v>
      </c>
      <c r="DZ99" s="1921" t="s">
        <v>901</v>
      </c>
      <c r="EA99" s="1923" t="s">
        <v>423</v>
      </c>
      <c r="EB99" s="1924">
        <v>8433</v>
      </c>
      <c r="EC99" s="1605"/>
      <c r="ED99" s="1925">
        <v>8433</v>
      </c>
      <c r="EE99" s="1925"/>
      <c r="EF99" s="1605"/>
      <c r="EG99" s="1926">
        <v>0.9441334527541424</v>
      </c>
      <c r="EH99" s="1605"/>
      <c r="EI99" s="1927">
        <v>3748046</v>
      </c>
      <c r="EJ99" s="1925"/>
      <c r="EK99" s="1925">
        <v>3538655</v>
      </c>
      <c r="EL99" s="1925">
        <v>3748046</v>
      </c>
      <c r="EM99" s="1928">
        <v>0</v>
      </c>
      <c r="EN99" s="1928">
        <v>-1</v>
      </c>
      <c r="EO99" s="1929"/>
      <c r="ES99" s="1616" t="s">
        <v>541</v>
      </c>
      <c r="ET99" s="1617" t="s">
        <v>542</v>
      </c>
      <c r="EU99" s="1618">
        <v>4270938</v>
      </c>
    </row>
    <row r="100" spans="1:151" ht="15">
      <c r="A100" s="1220" t="s">
        <v>641</v>
      </c>
      <c r="B100" s="1221" t="s">
        <v>642</v>
      </c>
      <c r="C100" s="1117">
        <v>4475</v>
      </c>
      <c r="D100" s="1118">
        <v>4678</v>
      </c>
      <c r="E100" s="1222"/>
      <c r="F100" s="1222">
        <v>4678</v>
      </c>
      <c r="G100" s="1222"/>
      <c r="H100" s="1223">
        <v>4678</v>
      </c>
      <c r="K100" s="907" t="s">
        <v>641</v>
      </c>
      <c r="L100" s="908" t="s">
        <v>642</v>
      </c>
      <c r="M100" s="886">
        <v>8213088848</v>
      </c>
      <c r="N100" s="887">
        <v>122141362</v>
      </c>
      <c r="O100" s="888">
        <v>8090947486</v>
      </c>
      <c r="P100" s="889">
        <v>2014</v>
      </c>
      <c r="Q100" s="882">
        <v>0.99429999999999996</v>
      </c>
      <c r="R100" s="891">
        <v>8137330269</v>
      </c>
      <c r="S100" s="892">
        <v>122141362</v>
      </c>
      <c r="T100" s="893">
        <v>94224150</v>
      </c>
      <c r="U100" s="893">
        <v>530294260</v>
      </c>
      <c r="V100" s="891">
        <v>8883990041</v>
      </c>
      <c r="X100" s="1561" t="s">
        <v>641</v>
      </c>
      <c r="Y100" s="1562" t="s">
        <v>642</v>
      </c>
      <c r="Z100" s="1807">
        <v>8883990041</v>
      </c>
      <c r="AA100" s="1247">
        <v>59433893.374290004</v>
      </c>
      <c r="AB100" s="1802">
        <v>10656192</v>
      </c>
      <c r="AC100" s="1802">
        <v>255056</v>
      </c>
      <c r="AD100" s="1808">
        <v>70345141.374290004</v>
      </c>
      <c r="AE100" s="1809">
        <v>4678</v>
      </c>
      <c r="AF100" s="1810">
        <v>15037</v>
      </c>
      <c r="AG100" s="1811">
        <v>2.6934</v>
      </c>
      <c r="AI100" s="1561" t="s">
        <v>641</v>
      </c>
      <c r="AJ100" s="933" t="s">
        <v>642</v>
      </c>
      <c r="AK100" s="1132">
        <v>70345141.374290004</v>
      </c>
      <c r="AL100" s="1133">
        <v>4678</v>
      </c>
      <c r="AM100" s="1242">
        <v>15037</v>
      </c>
      <c r="AN100" s="1236">
        <v>2.6934</v>
      </c>
      <c r="AO100" s="1234">
        <v>1.3441000000000001</v>
      </c>
      <c r="AP100" s="1235">
        <v>0.7994</v>
      </c>
      <c r="AQ100" s="1236">
        <v>1.6114999999999999</v>
      </c>
      <c r="AR100" s="1237" t="s">
        <v>4</v>
      </c>
      <c r="AS100" s="1272" t="s">
        <v>4</v>
      </c>
      <c r="AT100" s="1261" t="s">
        <v>4</v>
      </c>
      <c r="AU100" s="1240">
        <v>0</v>
      </c>
      <c r="AV100" s="1241" t="s">
        <v>4</v>
      </c>
      <c r="AW100" s="1242">
        <v>0</v>
      </c>
      <c r="BB100" s="1561" t="s">
        <v>641</v>
      </c>
      <c r="BC100" s="1562" t="s">
        <v>773</v>
      </c>
      <c r="BD100" s="1149">
        <v>8883990041</v>
      </c>
      <c r="BE100" s="1150">
        <v>312.50900000000001</v>
      </c>
      <c r="BF100" s="1245">
        <v>28427949</v>
      </c>
      <c r="BG100" s="1246">
        <v>1.3441000000000001</v>
      </c>
      <c r="BH100" s="1153"/>
      <c r="BI100" s="1154">
        <v>4678</v>
      </c>
      <c r="BJ100" s="1247">
        <v>14.97</v>
      </c>
      <c r="BK100" s="1154">
        <v>52955</v>
      </c>
      <c r="BL100" s="1248">
        <v>169</v>
      </c>
      <c r="BN100" s="933" t="s">
        <v>641</v>
      </c>
      <c r="BO100" s="1579" t="s">
        <v>642</v>
      </c>
      <c r="BP100" s="1848">
        <v>1.0295999999999998</v>
      </c>
      <c r="BQ100" s="1853">
        <v>0.98882352941176466</v>
      </c>
      <c r="BR100" s="1848">
        <v>0.99697117071045938</v>
      </c>
      <c r="BS100" s="1849"/>
      <c r="BT100" s="1850">
        <v>2014</v>
      </c>
      <c r="BU100" s="1162">
        <v>0.99429999999999996</v>
      </c>
      <c r="BV100" s="1163"/>
      <c r="BW100" s="1851">
        <v>0.313</v>
      </c>
      <c r="BX100" s="1852">
        <v>0.311</v>
      </c>
      <c r="BY100" s="1166">
        <v>0.46489999999999998</v>
      </c>
      <c r="BZ100" s="1585"/>
      <c r="CA100" s="1561" t="s">
        <v>641</v>
      </c>
      <c r="CB100" s="933" t="s">
        <v>773</v>
      </c>
      <c r="CC100" s="1154">
        <v>30258</v>
      </c>
      <c r="CD100" s="1154">
        <v>30351</v>
      </c>
      <c r="CE100" s="1154">
        <v>31931</v>
      </c>
      <c r="CF100" s="1252">
        <v>30846.666666666668</v>
      </c>
      <c r="CG100" s="1253">
        <v>0.7994</v>
      </c>
      <c r="CH100" s="1171"/>
      <c r="CI100" s="1254">
        <v>-1084.3333333333321</v>
      </c>
      <c r="CJ100" s="1253">
        <v>-3.4000000000000002E-2</v>
      </c>
      <c r="CL100" s="1575" t="s">
        <v>641</v>
      </c>
      <c r="CM100" s="933" t="s">
        <v>773</v>
      </c>
      <c r="CN100" s="1873" t="s">
        <v>4</v>
      </c>
      <c r="CO100" s="1874"/>
      <c r="CP100" s="1875">
        <v>4678</v>
      </c>
      <c r="CQ100" s="1888">
        <v>12063401</v>
      </c>
      <c r="CR100" s="1888">
        <v>0</v>
      </c>
      <c r="CS100" s="1890">
        <v>12063401</v>
      </c>
      <c r="CT100" s="1891">
        <v>2578.75</v>
      </c>
      <c r="CU100" s="1892"/>
      <c r="CV100" s="1893" t="s">
        <v>4</v>
      </c>
      <c r="CW100" s="1894" t="s">
        <v>4</v>
      </c>
      <c r="CX100" s="1882" t="s">
        <v>4</v>
      </c>
      <c r="CY100" s="1883"/>
      <c r="CZ100" s="1884">
        <v>0.311</v>
      </c>
      <c r="DA100" s="1895" t="s">
        <v>4</v>
      </c>
      <c r="DB100" s="1886"/>
      <c r="DC100" s="1882" t="s">
        <v>4</v>
      </c>
      <c r="DX100" s="1956" t="s">
        <v>422</v>
      </c>
      <c r="DY100" s="1957" t="s">
        <v>80</v>
      </c>
      <c r="DZ100" s="1921" t="s">
        <v>8</v>
      </c>
      <c r="EA100" s="1923" t="s">
        <v>630</v>
      </c>
      <c r="EB100" s="1924">
        <v>248</v>
      </c>
      <c r="EC100" s="1605"/>
      <c r="ED100" s="1925">
        <v>248</v>
      </c>
      <c r="EE100" s="1925"/>
      <c r="EF100" s="1605"/>
      <c r="EG100" s="1926">
        <v>2.7765338110165697E-2</v>
      </c>
      <c r="EH100" s="1605"/>
      <c r="EI100" s="1927">
        <v>0</v>
      </c>
      <c r="EJ100" s="1925"/>
      <c r="EK100" s="1925">
        <v>104066</v>
      </c>
      <c r="EL100" s="1925"/>
      <c r="EM100" s="1928"/>
      <c r="EN100" s="1928"/>
      <c r="EO100" s="1929"/>
      <c r="ES100" s="1616" t="s">
        <v>149</v>
      </c>
      <c r="ET100" s="1617" t="s">
        <v>150</v>
      </c>
      <c r="EU100" s="1618">
        <v>1547308</v>
      </c>
    </row>
    <row r="101" spans="1:151" ht="15">
      <c r="A101" s="1220" t="s">
        <v>643</v>
      </c>
      <c r="B101" s="1221" t="s">
        <v>644</v>
      </c>
      <c r="C101" s="1117">
        <v>18461</v>
      </c>
      <c r="D101" s="1118">
        <v>19562</v>
      </c>
      <c r="E101" s="1222"/>
      <c r="F101" s="1222">
        <v>19562</v>
      </c>
      <c r="G101" s="1222"/>
      <c r="H101" s="1223">
        <v>19562</v>
      </c>
      <c r="K101" s="907" t="s">
        <v>643</v>
      </c>
      <c r="L101" s="908" t="s">
        <v>644</v>
      </c>
      <c r="M101" s="886">
        <v>5879078758</v>
      </c>
      <c r="N101" s="887">
        <v>276409854</v>
      </c>
      <c r="O101" s="888">
        <v>5602668904</v>
      </c>
      <c r="P101" s="889">
        <v>2011</v>
      </c>
      <c r="Q101" s="882">
        <v>1.004</v>
      </c>
      <c r="R101" s="891">
        <v>5580347514</v>
      </c>
      <c r="S101" s="892">
        <v>276409854</v>
      </c>
      <c r="T101" s="893">
        <v>669929068</v>
      </c>
      <c r="U101" s="893">
        <v>1559765348</v>
      </c>
      <c r="V101" s="891">
        <v>8086451784</v>
      </c>
      <c r="X101" s="1561" t="s">
        <v>643</v>
      </c>
      <c r="Y101" s="1562" t="s">
        <v>644</v>
      </c>
      <c r="Z101" s="1807">
        <v>8086451784</v>
      </c>
      <c r="AA101" s="1247">
        <v>54098362.434960008</v>
      </c>
      <c r="AB101" s="1802">
        <v>18500971</v>
      </c>
      <c r="AC101" s="1802">
        <v>463792</v>
      </c>
      <c r="AD101" s="1808">
        <v>73063125.434960008</v>
      </c>
      <c r="AE101" s="1809">
        <v>19562</v>
      </c>
      <c r="AF101" s="1810">
        <v>3735</v>
      </c>
      <c r="AG101" s="1811">
        <v>0.66900000000000004</v>
      </c>
      <c r="AI101" s="1561" t="s">
        <v>643</v>
      </c>
      <c r="AJ101" s="933" t="s">
        <v>644</v>
      </c>
      <c r="AK101" s="1132">
        <v>73063125.434960008</v>
      </c>
      <c r="AL101" s="1133">
        <v>19562</v>
      </c>
      <c r="AM101" s="1242">
        <v>3735</v>
      </c>
      <c r="AN101" s="1236">
        <v>0.66900000000000004</v>
      </c>
      <c r="AO101" s="1234">
        <v>0.69189999999999996</v>
      </c>
      <c r="AP101" s="1235">
        <v>0.89529999999999998</v>
      </c>
      <c r="AQ101" s="1236">
        <v>0.78450000000000009</v>
      </c>
      <c r="AR101" s="1237">
        <v>0.78450000000000009</v>
      </c>
      <c r="AS101" s="1272">
        <v>1373.35</v>
      </c>
      <c r="AT101" s="1261">
        <v>377.26</v>
      </c>
      <c r="AU101" s="1240">
        <v>7379960</v>
      </c>
      <c r="AV101" s="1241">
        <v>0.71299999999999997</v>
      </c>
      <c r="AW101" s="1242">
        <v>5261911</v>
      </c>
      <c r="BB101" s="1561" t="s">
        <v>643</v>
      </c>
      <c r="BC101" s="1562" t="s">
        <v>774</v>
      </c>
      <c r="BD101" s="1149">
        <v>8086451784</v>
      </c>
      <c r="BE101" s="1150">
        <v>552.56899999999996</v>
      </c>
      <c r="BF101" s="1245">
        <v>14634284</v>
      </c>
      <c r="BG101" s="1246">
        <v>0.69189999999999996</v>
      </c>
      <c r="BH101" s="1153"/>
      <c r="BI101" s="1154">
        <v>19562</v>
      </c>
      <c r="BJ101" s="1247">
        <v>35.4</v>
      </c>
      <c r="BK101" s="1154">
        <v>125437</v>
      </c>
      <c r="BL101" s="1248">
        <v>227</v>
      </c>
      <c r="BN101" s="933" t="s">
        <v>643</v>
      </c>
      <c r="BO101" s="1579" t="s">
        <v>644</v>
      </c>
      <c r="BP101" s="1848">
        <v>1.0002</v>
      </c>
      <c r="BQ101" s="1848">
        <v>1.0063698630136986</v>
      </c>
      <c r="BR101" s="1848">
        <v>1.0036592662080466</v>
      </c>
      <c r="BS101" s="1849"/>
      <c r="BT101" s="1850">
        <v>2011</v>
      </c>
      <c r="BU101" s="1162">
        <v>1.004</v>
      </c>
      <c r="BV101" s="1163"/>
      <c r="BW101" s="1851">
        <v>0.66500000000000004</v>
      </c>
      <c r="BX101" s="1852">
        <v>0.66800000000000004</v>
      </c>
      <c r="BY101" s="1166">
        <v>0.99850000000000005</v>
      </c>
      <c r="BZ101" s="1585"/>
      <c r="CA101" s="1561" t="s">
        <v>643</v>
      </c>
      <c r="CB101" s="933" t="s">
        <v>774</v>
      </c>
      <c r="CC101" s="1154">
        <v>34414</v>
      </c>
      <c r="CD101" s="1154">
        <v>34130</v>
      </c>
      <c r="CE101" s="1154">
        <v>35100</v>
      </c>
      <c r="CF101" s="1252">
        <v>34548</v>
      </c>
      <c r="CG101" s="1253">
        <v>0.89529999999999998</v>
      </c>
      <c r="CH101" s="1171"/>
      <c r="CI101" s="1254">
        <v>-552</v>
      </c>
      <c r="CJ101" s="1253">
        <v>-1.5699999999999999E-2</v>
      </c>
      <c r="CL101" s="1575" t="s">
        <v>643</v>
      </c>
      <c r="CM101" s="933" t="s">
        <v>774</v>
      </c>
      <c r="CN101" s="1873">
        <v>0.78450000000000009</v>
      </c>
      <c r="CO101" s="1874"/>
      <c r="CP101" s="1875">
        <v>19562</v>
      </c>
      <c r="CQ101" s="1888">
        <v>19149728</v>
      </c>
      <c r="CR101" s="1888">
        <v>0</v>
      </c>
      <c r="CS101" s="1890">
        <v>19149728</v>
      </c>
      <c r="CT101" s="1891">
        <v>978.92</v>
      </c>
      <c r="CU101" s="1892"/>
      <c r="CV101" s="1893">
        <v>1373.35</v>
      </c>
      <c r="CW101" s="1894">
        <v>377.26</v>
      </c>
      <c r="CX101" s="1882">
        <v>0.71299999999999997</v>
      </c>
      <c r="CY101" s="1883"/>
      <c r="CZ101" s="1884">
        <v>0.66800000000000004</v>
      </c>
      <c r="DA101" s="1895" t="s">
        <v>4</v>
      </c>
      <c r="DB101" s="1886"/>
      <c r="DC101" s="1882">
        <v>0.71299999999999997</v>
      </c>
      <c r="DX101" s="1930" t="s">
        <v>422</v>
      </c>
      <c r="DY101" s="1931" t="s">
        <v>1240</v>
      </c>
      <c r="DZ101" s="1930" t="s">
        <v>8</v>
      </c>
      <c r="EA101" s="1932" t="s">
        <v>1241</v>
      </c>
      <c r="EB101" s="1924">
        <v>251</v>
      </c>
      <c r="EC101" s="1933"/>
      <c r="ED101" s="1934">
        <v>251</v>
      </c>
      <c r="EE101" s="1934">
        <v>8932</v>
      </c>
      <c r="EF101" s="1933"/>
      <c r="EG101" s="1935">
        <v>2.8101209135691894E-2</v>
      </c>
      <c r="EH101" s="1933"/>
      <c r="EI101" s="1927">
        <v>0</v>
      </c>
      <c r="EJ101" s="1934"/>
      <c r="EK101" s="1934">
        <v>105325</v>
      </c>
      <c r="EL101" s="1936"/>
      <c r="EM101" s="1937"/>
      <c r="EN101" s="1937"/>
      <c r="EO101" s="1938"/>
      <c r="ES101" s="1616" t="s">
        <v>543</v>
      </c>
      <c r="ET101" s="1617" t="s">
        <v>544</v>
      </c>
      <c r="EU101" s="1618">
        <v>3602387</v>
      </c>
    </row>
    <row r="102" spans="1:151" ht="15">
      <c r="A102" s="1220" t="s">
        <v>645</v>
      </c>
      <c r="B102" s="1221" t="s">
        <v>646</v>
      </c>
      <c r="C102" s="1117">
        <v>9560</v>
      </c>
      <c r="D102" s="1118">
        <v>9784</v>
      </c>
      <c r="E102" s="1222"/>
      <c r="F102" s="1222">
        <v>9784</v>
      </c>
      <c r="G102" s="1222"/>
      <c r="H102" s="1223">
        <v>9784</v>
      </c>
      <c r="K102" s="907" t="s">
        <v>645</v>
      </c>
      <c r="L102" s="908" t="s">
        <v>646</v>
      </c>
      <c r="M102" s="886">
        <v>4335763860</v>
      </c>
      <c r="N102" s="887">
        <v>311932850</v>
      </c>
      <c r="O102" s="888">
        <v>4023831010</v>
      </c>
      <c r="P102" s="889">
        <v>2013</v>
      </c>
      <c r="Q102" s="882">
        <v>0.95020000000000004</v>
      </c>
      <c r="R102" s="891">
        <v>4234720069</v>
      </c>
      <c r="S102" s="892">
        <v>311932850</v>
      </c>
      <c r="T102" s="893">
        <v>191343990</v>
      </c>
      <c r="U102" s="893">
        <v>878246907</v>
      </c>
      <c r="V102" s="891">
        <v>5616243816</v>
      </c>
      <c r="X102" s="1561" t="s">
        <v>645</v>
      </c>
      <c r="Y102" s="1562" t="s">
        <v>646</v>
      </c>
      <c r="Z102" s="1807">
        <v>5616243816</v>
      </c>
      <c r="AA102" s="1247">
        <v>37572671.129040003</v>
      </c>
      <c r="AB102" s="1802">
        <v>12891726</v>
      </c>
      <c r="AC102" s="1802">
        <v>400120</v>
      </c>
      <c r="AD102" s="1808">
        <v>50864517.129040003</v>
      </c>
      <c r="AE102" s="1809">
        <v>9784</v>
      </c>
      <c r="AF102" s="1810">
        <v>5199</v>
      </c>
      <c r="AG102" s="1811">
        <v>0.93120000000000003</v>
      </c>
      <c r="AI102" s="1561" t="s">
        <v>645</v>
      </c>
      <c r="AJ102" s="933" t="s">
        <v>646</v>
      </c>
      <c r="AK102" s="1132">
        <v>50864517.129040003</v>
      </c>
      <c r="AL102" s="1133">
        <v>9784</v>
      </c>
      <c r="AM102" s="1242">
        <v>5199</v>
      </c>
      <c r="AN102" s="1236">
        <v>0.93120000000000003</v>
      </c>
      <c r="AO102" s="1234">
        <v>0.35070000000000001</v>
      </c>
      <c r="AP102" s="1235">
        <v>0.78069999999999995</v>
      </c>
      <c r="AQ102" s="1236">
        <v>0.79800000000000004</v>
      </c>
      <c r="AR102" s="1237">
        <v>0.79800000000000004</v>
      </c>
      <c r="AS102" s="1272">
        <v>1396.99</v>
      </c>
      <c r="AT102" s="1261">
        <v>353.61999999999989</v>
      </c>
      <c r="AU102" s="1240">
        <v>3459818</v>
      </c>
      <c r="AV102" s="1241">
        <v>0.82499999999999996</v>
      </c>
      <c r="AW102" s="1242">
        <v>2854350</v>
      </c>
      <c r="BB102" s="1561" t="s">
        <v>645</v>
      </c>
      <c r="BC102" s="1562" t="s">
        <v>775</v>
      </c>
      <c r="BD102" s="1149">
        <v>5616243816</v>
      </c>
      <c r="BE102" s="1150">
        <v>757.18600000000004</v>
      </c>
      <c r="BF102" s="1245">
        <v>7417258</v>
      </c>
      <c r="BG102" s="1246">
        <v>0.35070000000000001</v>
      </c>
      <c r="BH102" s="1153"/>
      <c r="BI102" s="1154">
        <v>9784</v>
      </c>
      <c r="BJ102" s="1247">
        <v>12.92</v>
      </c>
      <c r="BK102" s="1154">
        <v>69801</v>
      </c>
      <c r="BL102" s="1248">
        <v>92</v>
      </c>
      <c r="BN102" s="933" t="s">
        <v>645</v>
      </c>
      <c r="BO102" s="1579" t="s">
        <v>646</v>
      </c>
      <c r="BP102" s="1853">
        <v>0.98640000000000005</v>
      </c>
      <c r="BQ102" s="1848">
        <v>0.93243243243243246</v>
      </c>
      <c r="BR102" s="1848">
        <v>0.9499463401210787</v>
      </c>
      <c r="BS102" s="1849"/>
      <c r="BT102" s="1850">
        <v>2013</v>
      </c>
      <c r="BU102" s="1162">
        <v>0.95020000000000004</v>
      </c>
      <c r="BV102" s="1163"/>
      <c r="BW102" s="1851">
        <v>0.69</v>
      </c>
      <c r="BX102" s="1852">
        <v>0.65600000000000003</v>
      </c>
      <c r="BY102" s="1166">
        <v>0.98060000000000003</v>
      </c>
      <c r="BZ102" s="1585"/>
      <c r="CA102" s="1561" t="s">
        <v>645</v>
      </c>
      <c r="CB102" s="933" t="s">
        <v>775</v>
      </c>
      <c r="CC102" s="1154">
        <v>29612</v>
      </c>
      <c r="CD102" s="1154">
        <v>29734</v>
      </c>
      <c r="CE102" s="1154">
        <v>31028</v>
      </c>
      <c r="CF102" s="1252">
        <v>30124.666666666668</v>
      </c>
      <c r="CG102" s="1253">
        <v>0.78069999999999995</v>
      </c>
      <c r="CH102" s="1171"/>
      <c r="CI102" s="1254">
        <v>-903.33333333333212</v>
      </c>
      <c r="CJ102" s="1253">
        <v>-2.9100000000000001E-2</v>
      </c>
      <c r="CL102" s="1575" t="s">
        <v>645</v>
      </c>
      <c r="CM102" s="933" t="s">
        <v>775</v>
      </c>
      <c r="CN102" s="1873">
        <v>0.79800000000000004</v>
      </c>
      <c r="CO102" s="1874"/>
      <c r="CP102" s="1875">
        <v>9784</v>
      </c>
      <c r="CQ102" s="1888">
        <v>11273988</v>
      </c>
      <c r="CR102" s="1888">
        <v>0</v>
      </c>
      <c r="CS102" s="1890">
        <v>11273988</v>
      </c>
      <c r="CT102" s="1891">
        <v>1152.29</v>
      </c>
      <c r="CU102" s="1892"/>
      <c r="CV102" s="1893">
        <v>1396.99</v>
      </c>
      <c r="CW102" s="1894">
        <v>353.61999999999989</v>
      </c>
      <c r="CX102" s="1882">
        <v>0.82499999999999996</v>
      </c>
      <c r="CY102" s="1883"/>
      <c r="CZ102" s="1884">
        <v>0.65600000000000003</v>
      </c>
      <c r="DA102" s="1895" t="s">
        <v>4</v>
      </c>
      <c r="DB102" s="1886"/>
      <c r="DC102" s="1882">
        <v>0.82499999999999996</v>
      </c>
      <c r="DX102" s="1921" t="s">
        <v>424</v>
      </c>
      <c r="DY102" s="1922" t="s">
        <v>424</v>
      </c>
      <c r="DZ102" s="1921" t="s">
        <v>901</v>
      </c>
      <c r="EA102" s="1923" t="s">
        <v>668</v>
      </c>
      <c r="EB102" s="1924">
        <v>31527</v>
      </c>
      <c r="EC102" s="1605"/>
      <c r="ED102" s="1925">
        <v>31527</v>
      </c>
      <c r="EE102" s="1925"/>
      <c r="EF102" s="1605"/>
      <c r="EG102" s="1926">
        <v>0.91789675954231809</v>
      </c>
      <c r="EH102" s="1605"/>
      <c r="EI102" s="1927">
        <v>3896324</v>
      </c>
      <c r="EJ102" s="1925"/>
      <c r="EK102" s="1925">
        <v>3576423</v>
      </c>
      <c r="EL102" s="1925">
        <v>3896324</v>
      </c>
      <c r="EM102" s="1928">
        <v>0</v>
      </c>
      <c r="EN102" s="1928"/>
      <c r="EO102" s="1929"/>
      <c r="ES102" s="1616" t="s">
        <v>545</v>
      </c>
      <c r="ET102" s="1617" t="s">
        <v>546</v>
      </c>
      <c r="EU102" s="1618">
        <v>2738179</v>
      </c>
    </row>
    <row r="103" spans="1:151" ht="15">
      <c r="A103" s="1220" t="s">
        <v>647</v>
      </c>
      <c r="B103" s="1221" t="s">
        <v>648</v>
      </c>
      <c r="C103" s="1117">
        <v>12056</v>
      </c>
      <c r="D103" s="1118">
        <v>13595</v>
      </c>
      <c r="E103" s="1222"/>
      <c r="F103" s="1222">
        <v>13595</v>
      </c>
      <c r="G103" s="1222"/>
      <c r="H103" s="1223">
        <v>13595</v>
      </c>
      <c r="K103" s="907" t="s">
        <v>647</v>
      </c>
      <c r="L103" s="908" t="s">
        <v>648</v>
      </c>
      <c r="M103" s="886">
        <v>4936171509</v>
      </c>
      <c r="N103" s="887">
        <v>194925211</v>
      </c>
      <c r="O103" s="888">
        <v>4741246298</v>
      </c>
      <c r="P103" s="889">
        <v>2008</v>
      </c>
      <c r="Q103" s="882">
        <v>1.0931</v>
      </c>
      <c r="R103" s="891">
        <v>4337431432</v>
      </c>
      <c r="S103" s="892">
        <v>194925211</v>
      </c>
      <c r="T103" s="893">
        <v>96434987</v>
      </c>
      <c r="U103" s="893">
        <v>1872043497</v>
      </c>
      <c r="V103" s="891">
        <v>6500835127</v>
      </c>
      <c r="X103" s="1561" t="s">
        <v>647</v>
      </c>
      <c r="Y103" s="1562" t="s">
        <v>648</v>
      </c>
      <c r="Z103" s="1807">
        <v>6500835127</v>
      </c>
      <c r="AA103" s="1247">
        <v>43490586.999630004</v>
      </c>
      <c r="AB103" s="1802">
        <v>12277384</v>
      </c>
      <c r="AC103" s="1802">
        <v>388612</v>
      </c>
      <c r="AD103" s="1808">
        <v>56156582.999630004</v>
      </c>
      <c r="AE103" s="1809">
        <v>13595</v>
      </c>
      <c r="AF103" s="1810">
        <v>4131</v>
      </c>
      <c r="AG103" s="1811">
        <v>0.7399</v>
      </c>
      <c r="AI103" s="1561" t="s">
        <v>647</v>
      </c>
      <c r="AJ103" s="933" t="s">
        <v>648</v>
      </c>
      <c r="AK103" s="1132">
        <v>56156582.999630004</v>
      </c>
      <c r="AL103" s="1133">
        <v>13595</v>
      </c>
      <c r="AM103" s="1242">
        <v>4131</v>
      </c>
      <c r="AN103" s="1236">
        <v>0.7399</v>
      </c>
      <c r="AO103" s="1234">
        <v>0.82830000000000004</v>
      </c>
      <c r="AP103" s="1235">
        <v>0.92630000000000001</v>
      </c>
      <c r="AQ103" s="1236">
        <v>0.84199999999999997</v>
      </c>
      <c r="AR103" s="1237">
        <v>0.84199999999999997</v>
      </c>
      <c r="AS103" s="1272">
        <v>1474.01</v>
      </c>
      <c r="AT103" s="1261">
        <v>276.59999999999991</v>
      </c>
      <c r="AU103" s="1240">
        <v>3760377</v>
      </c>
      <c r="AV103" s="1241">
        <v>1</v>
      </c>
      <c r="AW103" s="1242">
        <v>3760377</v>
      </c>
      <c r="BB103" s="1561" t="s">
        <v>647</v>
      </c>
      <c r="BC103" s="1562" t="s">
        <v>776</v>
      </c>
      <c r="BD103" s="1149">
        <v>6500835127</v>
      </c>
      <c r="BE103" s="1150">
        <v>371.089</v>
      </c>
      <c r="BF103" s="1245">
        <v>17518264</v>
      </c>
      <c r="BG103" s="1246">
        <v>0.82830000000000004</v>
      </c>
      <c r="BH103" s="1153"/>
      <c r="BI103" s="1154">
        <v>13595</v>
      </c>
      <c r="BJ103" s="1247">
        <v>36.64</v>
      </c>
      <c r="BK103" s="1154">
        <v>81289</v>
      </c>
      <c r="BL103" s="1248">
        <v>219</v>
      </c>
      <c r="BN103" s="933" t="s">
        <v>647</v>
      </c>
      <c r="BO103" s="1579" t="s">
        <v>648</v>
      </c>
      <c r="BP103" s="1848">
        <v>1.0856000000000001</v>
      </c>
      <c r="BQ103" s="1848">
        <v>1.103695652173913</v>
      </c>
      <c r="BR103" s="1848">
        <v>1.0886121933382089</v>
      </c>
      <c r="BS103" s="1849"/>
      <c r="BT103" s="1850">
        <v>2008</v>
      </c>
      <c r="BU103" s="1162">
        <v>1.0931</v>
      </c>
      <c r="BV103" s="1163"/>
      <c r="BW103" s="1851">
        <v>0.73</v>
      </c>
      <c r="BX103" s="1852">
        <v>0.79800000000000004</v>
      </c>
      <c r="BY103" s="1166">
        <v>1.1928000000000001</v>
      </c>
      <c r="BZ103" s="1585"/>
      <c r="CA103" s="1561" t="s">
        <v>647</v>
      </c>
      <c r="CB103" s="933" t="s">
        <v>776</v>
      </c>
      <c r="CC103" s="1154">
        <v>35560</v>
      </c>
      <c r="CD103" s="1154">
        <v>35294</v>
      </c>
      <c r="CE103" s="1154">
        <v>36375</v>
      </c>
      <c r="CF103" s="1252">
        <v>35743</v>
      </c>
      <c r="CG103" s="1253">
        <v>0.92630000000000001</v>
      </c>
      <c r="CH103" s="1171"/>
      <c r="CI103" s="1254">
        <v>-632</v>
      </c>
      <c r="CJ103" s="1253">
        <v>-1.7399999999999999E-2</v>
      </c>
      <c r="CL103" s="1575" t="s">
        <v>647</v>
      </c>
      <c r="CM103" s="933" t="s">
        <v>776</v>
      </c>
      <c r="CN103" s="1873">
        <v>0.84199999999999997</v>
      </c>
      <c r="CO103" s="1874"/>
      <c r="CP103" s="1875">
        <v>13595</v>
      </c>
      <c r="CQ103" s="1888">
        <v>18013038</v>
      </c>
      <c r="CR103" s="1888">
        <v>0</v>
      </c>
      <c r="CS103" s="1890">
        <v>18013038</v>
      </c>
      <c r="CT103" s="1891">
        <v>1324.98</v>
      </c>
      <c r="CU103" s="1892"/>
      <c r="CV103" s="1893">
        <v>1474.01</v>
      </c>
      <c r="CW103" s="1894">
        <v>276.59999999999991</v>
      </c>
      <c r="CX103" s="1882">
        <v>0.89900000000000002</v>
      </c>
      <c r="CY103" s="1883"/>
      <c r="CZ103" s="1884">
        <v>0.79800000000000004</v>
      </c>
      <c r="DA103" s="1895">
        <v>1</v>
      </c>
      <c r="DB103" s="1886"/>
      <c r="DC103" s="1882">
        <v>1</v>
      </c>
      <c r="DX103" s="1921" t="s">
        <v>424</v>
      </c>
      <c r="DY103" s="1922" t="s">
        <v>83</v>
      </c>
      <c r="DZ103" s="1921" t="s">
        <v>8</v>
      </c>
      <c r="EA103" s="1923" t="s">
        <v>84</v>
      </c>
      <c r="EB103" s="1924">
        <v>1400</v>
      </c>
      <c r="EC103" s="1605"/>
      <c r="ED103" s="1925">
        <v>1400</v>
      </c>
      <c r="EE103" s="1925"/>
      <c r="EF103" s="1605"/>
      <c r="EG103" s="1926">
        <v>4.0760473986083207E-2</v>
      </c>
      <c r="EH103" s="1605"/>
      <c r="EI103" s="1927">
        <v>0</v>
      </c>
      <c r="EJ103" s="1925"/>
      <c r="EK103" s="1925">
        <v>158816</v>
      </c>
      <c r="EL103" s="974"/>
      <c r="EM103" s="1928"/>
      <c r="EN103" s="1928"/>
      <c r="EO103" s="1929"/>
      <c r="ES103" s="1616" t="s">
        <v>547</v>
      </c>
      <c r="ET103" s="1617" t="s">
        <v>548</v>
      </c>
      <c r="EU103" s="1618">
        <v>2096674</v>
      </c>
    </row>
    <row r="104" spans="1:151" ht="15">
      <c r="A104" s="1220" t="s">
        <v>649</v>
      </c>
      <c r="B104" s="1221" t="s">
        <v>650</v>
      </c>
      <c r="C104" s="1117">
        <v>5297</v>
      </c>
      <c r="D104" s="1118">
        <v>5297</v>
      </c>
      <c r="E104" s="1222"/>
      <c r="F104" s="1222">
        <v>5297</v>
      </c>
      <c r="G104" s="1222"/>
      <c r="H104" s="1223">
        <v>5297</v>
      </c>
      <c r="K104" s="907" t="s">
        <v>649</v>
      </c>
      <c r="L104" s="908" t="s">
        <v>650</v>
      </c>
      <c r="M104" s="886">
        <v>2283170074</v>
      </c>
      <c r="N104" s="887">
        <v>260407950</v>
      </c>
      <c r="O104" s="888">
        <v>2022762124</v>
      </c>
      <c r="P104" s="889">
        <v>2009</v>
      </c>
      <c r="Q104" s="882">
        <v>1.0401</v>
      </c>
      <c r="R104" s="891">
        <v>1944776583</v>
      </c>
      <c r="S104" s="892">
        <v>260407950</v>
      </c>
      <c r="T104" s="893">
        <v>87034200</v>
      </c>
      <c r="U104" s="893">
        <v>555790153</v>
      </c>
      <c r="V104" s="891">
        <v>2848008886</v>
      </c>
      <c r="X104" s="1561" t="s">
        <v>649</v>
      </c>
      <c r="Y104" s="1562" t="s">
        <v>650</v>
      </c>
      <c r="Z104" s="1807">
        <v>2848008886</v>
      </c>
      <c r="AA104" s="1247">
        <v>19053179.44734</v>
      </c>
      <c r="AB104" s="1802">
        <v>5269376</v>
      </c>
      <c r="AC104" s="1802">
        <v>191238</v>
      </c>
      <c r="AD104" s="1808">
        <v>24513793.44734</v>
      </c>
      <c r="AE104" s="1809">
        <v>5297</v>
      </c>
      <c r="AF104" s="1810">
        <v>4628</v>
      </c>
      <c r="AG104" s="1811">
        <v>0.82889999999999997</v>
      </c>
      <c r="AI104" s="1561" t="s">
        <v>649</v>
      </c>
      <c r="AJ104" s="933" t="s">
        <v>650</v>
      </c>
      <c r="AK104" s="1132">
        <v>24513793.44734</v>
      </c>
      <c r="AL104" s="1133">
        <v>5297</v>
      </c>
      <c r="AM104" s="1242">
        <v>4628</v>
      </c>
      <c r="AN104" s="1236">
        <v>0.82889999999999997</v>
      </c>
      <c r="AO104" s="1234">
        <v>0.40129999999999999</v>
      </c>
      <c r="AP104" s="1235">
        <v>0.82169999999999999</v>
      </c>
      <c r="AQ104" s="1236">
        <v>0.78259999999999996</v>
      </c>
      <c r="AR104" s="1237">
        <v>0.78259999999999996</v>
      </c>
      <c r="AS104" s="1272">
        <v>1370.03</v>
      </c>
      <c r="AT104" s="1261">
        <v>380.57999999999993</v>
      </c>
      <c r="AU104" s="1240">
        <v>2015932</v>
      </c>
      <c r="AV104" s="1241">
        <v>1</v>
      </c>
      <c r="AW104" s="1242">
        <v>2015932</v>
      </c>
      <c r="BB104" s="1561" t="s">
        <v>649</v>
      </c>
      <c r="BC104" s="1562" t="s">
        <v>777</v>
      </c>
      <c r="BD104" s="1149">
        <v>2848008886</v>
      </c>
      <c r="BE104" s="1150">
        <v>335.55399999999997</v>
      </c>
      <c r="BF104" s="1245">
        <v>8487483</v>
      </c>
      <c r="BG104" s="1246">
        <v>0.40129999999999999</v>
      </c>
      <c r="BH104" s="1153"/>
      <c r="BI104" s="1154">
        <v>5297</v>
      </c>
      <c r="BJ104" s="1247">
        <v>15.79</v>
      </c>
      <c r="BK104" s="1154">
        <v>37812</v>
      </c>
      <c r="BL104" s="1248">
        <v>113</v>
      </c>
      <c r="BN104" s="933" t="s">
        <v>649</v>
      </c>
      <c r="BO104" s="1579" t="s">
        <v>650</v>
      </c>
      <c r="BP104" s="1848">
        <v>1.0606</v>
      </c>
      <c r="BQ104" s="1848">
        <v>1.037128125</v>
      </c>
      <c r="BR104" s="1848">
        <v>1.0351985151049665</v>
      </c>
      <c r="BS104" s="1849"/>
      <c r="BT104" s="1850">
        <v>2009</v>
      </c>
      <c r="BU104" s="1162">
        <v>1.0401</v>
      </c>
      <c r="BV104" s="1163"/>
      <c r="BW104" s="1851">
        <v>0.66</v>
      </c>
      <c r="BX104" s="1852">
        <v>0.68600000000000005</v>
      </c>
      <c r="BY104" s="1166">
        <v>1.0254000000000001</v>
      </c>
      <c r="BZ104" s="1585"/>
      <c r="CA104" s="1561" t="s">
        <v>649</v>
      </c>
      <c r="CB104" s="933" t="s">
        <v>777</v>
      </c>
      <c r="CC104" s="1154">
        <v>31527</v>
      </c>
      <c r="CD104" s="1154">
        <v>30652</v>
      </c>
      <c r="CE104" s="1154">
        <v>32943</v>
      </c>
      <c r="CF104" s="1252">
        <v>31707.333333333332</v>
      </c>
      <c r="CG104" s="1253">
        <v>0.82169999999999999</v>
      </c>
      <c r="CH104" s="1171"/>
      <c r="CI104" s="1254">
        <v>-1235.6666666666679</v>
      </c>
      <c r="CJ104" s="1253">
        <v>-3.7499999999999999E-2</v>
      </c>
      <c r="CL104" s="1575" t="s">
        <v>649</v>
      </c>
      <c r="CM104" s="933" t="s">
        <v>777</v>
      </c>
      <c r="CN104" s="1873">
        <v>0.78259999999999996</v>
      </c>
      <c r="CO104" s="1874"/>
      <c r="CP104" s="1875">
        <v>5297</v>
      </c>
      <c r="CQ104" s="1888">
        <v>5982160</v>
      </c>
      <c r="CR104" s="1888">
        <v>0</v>
      </c>
      <c r="CS104" s="1890">
        <v>5982160</v>
      </c>
      <c r="CT104" s="1891">
        <v>1129.3499999999999</v>
      </c>
      <c r="CU104" s="1892"/>
      <c r="CV104" s="1893">
        <v>1370.03</v>
      </c>
      <c r="CW104" s="1894">
        <v>380.57999999999993</v>
      </c>
      <c r="CX104" s="1882">
        <v>0.82399999999999995</v>
      </c>
      <c r="CY104" s="1883"/>
      <c r="CZ104" s="1884">
        <v>0.68600000000000005</v>
      </c>
      <c r="DA104" s="1895">
        <v>1</v>
      </c>
      <c r="DB104" s="1886"/>
      <c r="DC104" s="1882">
        <v>1</v>
      </c>
      <c r="DX104" s="1930">
        <v>360</v>
      </c>
      <c r="DY104" s="1931" t="s">
        <v>596</v>
      </c>
      <c r="DZ104" s="1930" t="s">
        <v>8</v>
      </c>
      <c r="EA104" s="1932" t="s">
        <v>597</v>
      </c>
      <c r="EB104" s="1924">
        <v>1420</v>
      </c>
      <c r="EC104" s="1933"/>
      <c r="ED104" s="1934">
        <v>1420</v>
      </c>
      <c r="EE104" s="1934">
        <v>34347</v>
      </c>
      <c r="EF104" s="1933"/>
      <c r="EG104" s="1935">
        <v>4.1342766471598687E-2</v>
      </c>
      <c r="EH104" s="1933"/>
      <c r="EI104" s="1927">
        <v>0</v>
      </c>
      <c r="EJ104" s="1934"/>
      <c r="EK104" s="1934">
        <v>161085</v>
      </c>
      <c r="EL104" s="1936"/>
      <c r="EM104" s="1937"/>
      <c r="EN104" s="1937"/>
      <c r="EO104" s="1938"/>
      <c r="ES104" s="1616" t="s">
        <v>549</v>
      </c>
      <c r="ET104" s="1617" t="s">
        <v>550</v>
      </c>
      <c r="EU104" s="1618">
        <v>2482920</v>
      </c>
    </row>
    <row r="105" spans="1:151" ht="15.75" thickBot="1">
      <c r="A105" s="1282" t="s">
        <v>651</v>
      </c>
      <c r="B105" s="1283" t="s">
        <v>652</v>
      </c>
      <c r="C105" s="1117">
        <v>2188</v>
      </c>
      <c r="D105" s="1118">
        <v>2188</v>
      </c>
      <c r="E105" s="1284"/>
      <c r="F105" s="1284">
        <v>2188</v>
      </c>
      <c r="G105" s="1284"/>
      <c r="H105" s="1285">
        <v>2188</v>
      </c>
      <c r="K105" s="909" t="s">
        <v>651</v>
      </c>
      <c r="L105" s="910" t="s">
        <v>652</v>
      </c>
      <c r="M105" s="894">
        <v>2292310168</v>
      </c>
      <c r="N105" s="895">
        <v>94591120</v>
      </c>
      <c r="O105" s="896">
        <v>2197719048</v>
      </c>
      <c r="P105" s="889">
        <v>2008</v>
      </c>
      <c r="Q105" s="882">
        <v>1.0018</v>
      </c>
      <c r="R105" s="897">
        <v>2193770262</v>
      </c>
      <c r="S105" s="898">
        <v>94591120</v>
      </c>
      <c r="T105" s="899">
        <v>49316395</v>
      </c>
      <c r="U105" s="899">
        <v>255389857</v>
      </c>
      <c r="V105" s="897">
        <v>2593067634</v>
      </c>
      <c r="X105" s="1561" t="s">
        <v>651</v>
      </c>
      <c r="Y105" s="1562" t="s">
        <v>652</v>
      </c>
      <c r="Z105" s="1812">
        <v>2593067634</v>
      </c>
      <c r="AA105" s="1813">
        <v>17347622.471460003</v>
      </c>
      <c r="AB105" s="1814">
        <v>2830604</v>
      </c>
      <c r="AC105" s="1802">
        <v>57182</v>
      </c>
      <c r="AD105" s="1815">
        <v>20235408.471460003</v>
      </c>
      <c r="AE105" s="1816">
        <v>2188</v>
      </c>
      <c r="AF105" s="1817">
        <v>9248</v>
      </c>
      <c r="AG105" s="1818">
        <v>1.6565000000000001</v>
      </c>
      <c r="AI105" s="1561" t="s">
        <v>651</v>
      </c>
      <c r="AJ105" s="933" t="s">
        <v>652</v>
      </c>
      <c r="AK105" s="1132">
        <v>20235408.471460003</v>
      </c>
      <c r="AL105" s="1133">
        <v>2188</v>
      </c>
      <c r="AM105" s="1305">
        <v>9248</v>
      </c>
      <c r="AN105" s="1299">
        <v>1.6565000000000001</v>
      </c>
      <c r="AO105" s="1297">
        <v>0.39240000000000003</v>
      </c>
      <c r="AP105" s="1298">
        <v>0.7681</v>
      </c>
      <c r="AQ105" s="1299">
        <v>1.0858999999999999</v>
      </c>
      <c r="AR105" s="1300" t="s">
        <v>4</v>
      </c>
      <c r="AS105" s="1301" t="s">
        <v>4</v>
      </c>
      <c r="AT105" s="1302" t="s">
        <v>4</v>
      </c>
      <c r="AU105" s="1303">
        <v>0</v>
      </c>
      <c r="AV105" s="1304" t="s">
        <v>4</v>
      </c>
      <c r="AW105" s="1305">
        <v>0</v>
      </c>
      <c r="BB105" s="1561" t="s">
        <v>651</v>
      </c>
      <c r="BC105" s="1562" t="s">
        <v>778</v>
      </c>
      <c r="BD105" s="1149">
        <v>2593067634</v>
      </c>
      <c r="BE105" s="1150">
        <v>312.45400000000001</v>
      </c>
      <c r="BF105" s="1245">
        <v>8299038</v>
      </c>
      <c r="BG105" s="1306">
        <v>0.39240000000000003</v>
      </c>
      <c r="BH105" s="1307"/>
      <c r="BI105" s="1154">
        <v>2188</v>
      </c>
      <c r="BJ105" s="1308">
        <v>7</v>
      </c>
      <c r="BK105" s="1154">
        <v>17926</v>
      </c>
      <c r="BL105" s="1309">
        <v>57</v>
      </c>
      <c r="BN105" s="933" t="s">
        <v>651</v>
      </c>
      <c r="BO105" s="1579" t="s">
        <v>652</v>
      </c>
      <c r="BP105" s="1848">
        <v>1.0509999999999999</v>
      </c>
      <c r="BQ105" s="1848">
        <v>0.91751592356687894</v>
      </c>
      <c r="BR105" s="1848">
        <v>1.0416666666666667</v>
      </c>
      <c r="BS105" s="1849"/>
      <c r="BT105" s="1850">
        <v>2008</v>
      </c>
      <c r="BU105" s="1162">
        <v>1.0018</v>
      </c>
      <c r="BV105" s="1163"/>
      <c r="BW105" s="1851">
        <v>0.5</v>
      </c>
      <c r="BX105" s="1852">
        <v>0.501</v>
      </c>
      <c r="BY105" s="1166">
        <v>0.74890000000000001</v>
      </c>
      <c r="BZ105" s="1585"/>
      <c r="CA105" s="1561" t="s">
        <v>651</v>
      </c>
      <c r="CB105" s="933" t="s">
        <v>778</v>
      </c>
      <c r="CC105" s="1154">
        <v>29112</v>
      </c>
      <c r="CD105" s="1154">
        <v>29293</v>
      </c>
      <c r="CE105" s="1154">
        <v>30514</v>
      </c>
      <c r="CF105" s="1252">
        <v>29639.666666666668</v>
      </c>
      <c r="CG105" s="1253">
        <v>0.7681</v>
      </c>
      <c r="CH105" s="1171"/>
      <c r="CI105" s="1254">
        <v>-874.33333333333212</v>
      </c>
      <c r="CJ105" s="1253">
        <v>-2.87E-2</v>
      </c>
      <c r="CL105" s="1575" t="s">
        <v>651</v>
      </c>
      <c r="CM105" s="933" t="s">
        <v>778</v>
      </c>
      <c r="CN105" s="1873" t="s">
        <v>4</v>
      </c>
      <c r="CO105" s="1874"/>
      <c r="CP105" s="1897">
        <v>2188</v>
      </c>
      <c r="CQ105" s="1898">
        <v>2907734</v>
      </c>
      <c r="CR105" s="1898">
        <v>0</v>
      </c>
      <c r="CS105" s="1899">
        <v>2907734</v>
      </c>
      <c r="CT105" s="1900">
        <v>1328.95</v>
      </c>
      <c r="CU105" s="1892"/>
      <c r="CV105" s="1901" t="s">
        <v>4</v>
      </c>
      <c r="CW105" s="1902" t="s">
        <v>4</v>
      </c>
      <c r="CX105" s="1903" t="s">
        <v>4</v>
      </c>
      <c r="CY105" s="1883"/>
      <c r="CZ105" s="1884">
        <v>0.501</v>
      </c>
      <c r="DA105" s="1904" t="s">
        <v>4</v>
      </c>
      <c r="DB105" s="1886"/>
      <c r="DC105" s="1903" t="s">
        <v>4</v>
      </c>
      <c r="DX105" s="1939" t="s">
        <v>426</v>
      </c>
      <c r="DY105" s="1940" t="s">
        <v>426</v>
      </c>
      <c r="DZ105" s="1939" t="s">
        <v>901</v>
      </c>
      <c r="EA105" s="1941" t="s">
        <v>85</v>
      </c>
      <c r="EB105" s="1924">
        <v>1606</v>
      </c>
      <c r="EC105" s="1942"/>
      <c r="ED105" s="1943">
        <v>1606</v>
      </c>
      <c r="EE105" s="1943">
        <v>1606</v>
      </c>
      <c r="EF105" s="1942"/>
      <c r="EG105" s="1944"/>
      <c r="EH105" s="1942"/>
      <c r="EI105" s="1927">
        <v>755157</v>
      </c>
      <c r="EJ105" s="1943"/>
      <c r="EK105" s="1943">
        <v>755157</v>
      </c>
      <c r="EL105" s="1943">
        <v>755157</v>
      </c>
      <c r="EM105" s="1946">
        <v>0</v>
      </c>
      <c r="EN105" s="1946"/>
      <c r="EO105" s="1947"/>
      <c r="ES105" s="1616" t="s">
        <v>153</v>
      </c>
      <c r="ET105" s="1617" t="s">
        <v>154</v>
      </c>
      <c r="EU105" s="1618">
        <v>365545</v>
      </c>
    </row>
    <row r="106" spans="1:151" ht="15.75" thickBot="1">
      <c r="A106" s="1316"/>
      <c r="B106" s="1317" t="s">
        <v>654</v>
      </c>
      <c r="C106" s="1318">
        <v>1393668</v>
      </c>
      <c r="D106" s="1318">
        <v>1552638</v>
      </c>
      <c r="E106" s="1319">
        <v>0</v>
      </c>
      <c r="F106" s="1319">
        <v>1552638</v>
      </c>
      <c r="G106" s="1319">
        <v>0</v>
      </c>
      <c r="H106" s="1319">
        <v>1552638</v>
      </c>
      <c r="K106" s="911"/>
      <c r="L106" s="911" t="s">
        <v>654</v>
      </c>
      <c r="M106" s="912">
        <v>839966474438</v>
      </c>
      <c r="N106" s="913">
        <v>16029840938</v>
      </c>
      <c r="O106" s="913">
        <v>823936633500</v>
      </c>
      <c r="P106" s="914"/>
      <c r="Q106" s="915">
        <v>1.0246</v>
      </c>
      <c r="R106" s="916">
        <v>826031768136</v>
      </c>
      <c r="S106" s="917">
        <v>16029840938</v>
      </c>
      <c r="T106" s="916">
        <v>31999613218</v>
      </c>
      <c r="U106" s="916">
        <v>156166630342</v>
      </c>
      <c r="V106" s="916">
        <v>1030227852634</v>
      </c>
      <c r="X106" s="1562"/>
      <c r="Y106" s="1562" t="s">
        <v>654</v>
      </c>
      <c r="Z106" s="1819">
        <v>1030227852634</v>
      </c>
      <c r="AA106" s="1820">
        <v>6892224334.1214628</v>
      </c>
      <c r="AB106" s="1820">
        <v>1739251351</v>
      </c>
      <c r="AC106" s="1820">
        <v>36757281</v>
      </c>
      <c r="AD106" s="1821">
        <v>8668232966.1214638</v>
      </c>
      <c r="AE106" s="1822">
        <v>1552638</v>
      </c>
      <c r="AF106" s="1823">
        <v>5583</v>
      </c>
      <c r="AG106" s="1823"/>
      <c r="AJ106" s="933" t="s">
        <v>654</v>
      </c>
      <c r="AK106" s="1839">
        <v>8668232966.1214638</v>
      </c>
      <c r="AL106" s="1327">
        <v>1552638</v>
      </c>
      <c r="AM106" s="1840">
        <v>5583</v>
      </c>
      <c r="AN106" s="1333"/>
      <c r="AO106" s="1330"/>
      <c r="AP106" s="1330"/>
      <c r="AQ106" s="1331"/>
      <c r="AR106" s="1325"/>
      <c r="AS106" s="1332"/>
      <c r="AT106" s="1332"/>
      <c r="AU106" s="1839">
        <v>228649745</v>
      </c>
      <c r="AV106" s="1841"/>
      <c r="AW106" s="1842">
        <v>220316752</v>
      </c>
      <c r="BB106" s="1562"/>
      <c r="BC106" s="1562" t="s">
        <v>785</v>
      </c>
      <c r="BD106" s="1339">
        <v>1030227852634</v>
      </c>
      <c r="BE106" s="1340">
        <v>48710.881999999976</v>
      </c>
      <c r="BF106" s="1341">
        <v>21149850</v>
      </c>
      <c r="BG106" s="1342"/>
      <c r="BH106" s="1342"/>
      <c r="BI106" s="1339">
        <v>1552638</v>
      </c>
      <c r="BJ106" s="1343">
        <v>31.87</v>
      </c>
      <c r="BK106" s="1344">
        <v>9951630</v>
      </c>
      <c r="BL106" s="1847"/>
      <c r="BN106" s="1579"/>
      <c r="BO106" s="1579"/>
      <c r="BP106" s="1854"/>
      <c r="BQ106" s="1854"/>
      <c r="BR106" s="1854"/>
      <c r="BS106" s="1849"/>
      <c r="BT106" s="1163"/>
      <c r="BU106" s="1163"/>
      <c r="BV106" s="1163"/>
      <c r="BW106" s="1854"/>
      <c r="BX106" s="1849"/>
      <c r="BY106" s="1849"/>
      <c r="BZ106" s="1585"/>
      <c r="CA106" s="1561"/>
      <c r="CC106" s="1809"/>
      <c r="CD106" s="1809"/>
      <c r="CE106" s="1809"/>
      <c r="CF106" s="1252"/>
      <c r="CG106" s="1253"/>
      <c r="CH106" s="1171"/>
      <c r="CI106" s="1254"/>
      <c r="CJ106" s="1253"/>
      <c r="CM106" s="933" t="s">
        <v>654</v>
      </c>
      <c r="CN106" s="1874"/>
      <c r="CO106" s="1874"/>
      <c r="CP106" s="1905">
        <v>1552638</v>
      </c>
      <c r="CQ106" s="1906">
        <v>2653736255</v>
      </c>
      <c r="CR106" s="1907">
        <v>64331283</v>
      </c>
      <c r="CS106" s="1907">
        <v>2718067538</v>
      </c>
      <c r="CT106" s="1908">
        <v>1750.61</v>
      </c>
      <c r="CU106" s="1892"/>
      <c r="CV106" s="1909"/>
      <c r="CW106" s="1909"/>
      <c r="CX106" s="1910"/>
      <c r="CY106" s="1911"/>
      <c r="CZ106" s="1912">
        <v>0.66900000000000004</v>
      </c>
      <c r="DA106" s="1913"/>
      <c r="DB106" s="1913"/>
      <c r="DC106" s="1914"/>
      <c r="DX106" s="1939" t="s">
        <v>428</v>
      </c>
      <c r="DY106" s="1940" t="s">
        <v>428</v>
      </c>
      <c r="DZ106" s="1939" t="s">
        <v>901</v>
      </c>
      <c r="EA106" s="1941" t="s">
        <v>429</v>
      </c>
      <c r="EB106" s="1924">
        <v>1196</v>
      </c>
      <c r="EC106" s="1942"/>
      <c r="ED106" s="1943">
        <v>1196</v>
      </c>
      <c r="EE106" s="1943">
        <v>1196</v>
      </c>
      <c r="EF106" s="1942"/>
      <c r="EG106" s="1944"/>
      <c r="EH106" s="1942"/>
      <c r="EI106" s="1927">
        <v>76060</v>
      </c>
      <c r="EJ106" s="1943"/>
      <c r="EK106" s="1943">
        <v>76060</v>
      </c>
      <c r="EL106" s="1943">
        <v>76060</v>
      </c>
      <c r="EM106" s="1946">
        <v>0</v>
      </c>
      <c r="EN106" s="1946"/>
      <c r="EO106" s="1947"/>
      <c r="ES106" s="1616" t="s">
        <v>155</v>
      </c>
      <c r="ET106" s="1617" t="s">
        <v>156</v>
      </c>
      <c r="EU106" s="1618">
        <v>495964</v>
      </c>
    </row>
    <row r="107" spans="1:151" ht="16.5" thickTop="1" thickBot="1">
      <c r="A107" s="1316"/>
      <c r="B107" s="992"/>
      <c r="C107" s="992"/>
      <c r="D107" s="994"/>
      <c r="E107" s="1366"/>
      <c r="F107" s="1366"/>
      <c r="G107" s="1366"/>
      <c r="H107" s="1367"/>
      <c r="K107" s="901"/>
      <c r="L107" s="901"/>
      <c r="M107" s="918" t="s">
        <v>809</v>
      </c>
      <c r="N107" s="918" t="s">
        <v>809</v>
      </c>
      <c r="O107" s="919"/>
      <c r="P107" s="900" t="s">
        <v>810</v>
      </c>
      <c r="Q107" s="920" t="s">
        <v>811</v>
      </c>
      <c r="R107" s="921"/>
      <c r="S107" s="918" t="s">
        <v>809</v>
      </c>
      <c r="T107" s="918" t="s">
        <v>809</v>
      </c>
      <c r="U107" s="918" t="s">
        <v>809</v>
      </c>
      <c r="V107" s="921"/>
      <c r="X107" s="1562"/>
      <c r="Y107" s="1562"/>
      <c r="Z107" s="1824"/>
      <c r="AA107" s="1824"/>
      <c r="AB107" s="1385"/>
      <c r="AC107" s="1825"/>
      <c r="AD107" s="1826"/>
      <c r="AE107" s="1827"/>
      <c r="AF107" s="1828"/>
      <c r="AG107" s="1828"/>
      <c r="AI107" s="933" t="s">
        <v>653</v>
      </c>
      <c r="AK107" s="1373"/>
      <c r="AL107" s="1325"/>
      <c r="AM107" s="1374"/>
      <c r="AN107" s="1325"/>
      <c r="AO107" s="1325"/>
      <c r="AP107" s="1325"/>
      <c r="AQ107" s="1375"/>
      <c r="AR107" s="1376" t="s">
        <v>906</v>
      </c>
      <c r="AS107" s="1377"/>
      <c r="AT107" s="1378"/>
      <c r="AU107" s="1325"/>
      <c r="AV107" s="1325"/>
      <c r="AW107" s="1379"/>
      <c r="BB107" s="1562"/>
      <c r="BC107" s="1562"/>
      <c r="BD107" s="1381"/>
      <c r="BE107" s="1382" t="s">
        <v>809</v>
      </c>
      <c r="BF107" s="1383" t="s">
        <v>811</v>
      </c>
      <c r="BG107" s="1384"/>
      <c r="BH107" s="1384"/>
      <c r="BI107" s="1385"/>
      <c r="BJ107" s="1385"/>
      <c r="BK107" s="1383" t="s">
        <v>810</v>
      </c>
      <c r="BL107" s="1386"/>
      <c r="BN107" s="1579"/>
      <c r="BO107" s="1579"/>
      <c r="BP107" s="1387"/>
      <c r="BQ107" s="1387"/>
      <c r="BR107" s="1387"/>
      <c r="BS107" s="1849"/>
      <c r="BT107" s="1388"/>
      <c r="BU107" s="1388"/>
      <c r="BV107" s="1388"/>
      <c r="BW107" s="1855" t="s">
        <v>812</v>
      </c>
      <c r="BX107" s="1856">
        <v>0.66900000000000004</v>
      </c>
      <c r="BY107" s="1849"/>
      <c r="BZ107" s="1585"/>
      <c r="CB107" s="933" t="s">
        <v>781</v>
      </c>
      <c r="CC107" s="1809">
        <v>38596</v>
      </c>
      <c r="CD107" s="1809">
        <v>37798</v>
      </c>
      <c r="CE107" s="1809">
        <v>39365</v>
      </c>
      <c r="CF107" s="1252">
        <v>38586.333333333336</v>
      </c>
      <c r="CG107" s="1252"/>
      <c r="CH107" s="1171"/>
      <c r="CI107" s="1860"/>
      <c r="CJ107" s="1253"/>
      <c r="CN107" s="1874"/>
      <c r="CO107" s="1874"/>
      <c r="CP107" s="1915"/>
      <c r="CQ107" s="1915"/>
      <c r="CR107" s="1874"/>
      <c r="CS107" s="1874"/>
      <c r="CT107" s="1874"/>
      <c r="CU107" s="1874"/>
      <c r="CV107" s="1909"/>
      <c r="CW107" s="1874"/>
      <c r="CX107" s="1910"/>
      <c r="CY107" s="1911"/>
      <c r="CZ107" s="1914"/>
      <c r="DA107" s="1914"/>
      <c r="DB107" s="1914"/>
      <c r="DC107" s="1914"/>
      <c r="DX107" s="1921" t="s">
        <v>430</v>
      </c>
      <c r="DY107" s="1922" t="s">
        <v>430</v>
      </c>
      <c r="DZ107" s="1921" t="s">
        <v>901</v>
      </c>
      <c r="EA107" s="1923" t="s">
        <v>431</v>
      </c>
      <c r="EB107" s="1924">
        <v>7706</v>
      </c>
      <c r="EC107" s="1605"/>
      <c r="ED107" s="1925">
        <v>7706</v>
      </c>
      <c r="EE107" s="1925"/>
      <c r="EF107" s="1605"/>
      <c r="EG107" s="1926">
        <v>0.86390134529147977</v>
      </c>
      <c r="EH107" s="1605"/>
      <c r="EI107" s="1927">
        <v>4437878</v>
      </c>
      <c r="EJ107" s="1925"/>
      <c r="EK107" s="1925">
        <v>3833889</v>
      </c>
      <c r="EL107" s="1925">
        <v>4437878</v>
      </c>
      <c r="EM107" s="1928">
        <v>0</v>
      </c>
      <c r="EN107" s="1928"/>
      <c r="EO107" s="1929"/>
      <c r="ES107" s="1616" t="s">
        <v>551</v>
      </c>
      <c r="ET107" s="1617" t="s">
        <v>552</v>
      </c>
      <c r="EU107" s="1618">
        <v>157834</v>
      </c>
    </row>
    <row r="108" spans="1:151" ht="15.75" thickTop="1">
      <c r="A108" s="1316"/>
      <c r="B108" s="992"/>
      <c r="C108" s="994"/>
      <c r="D108" s="994"/>
      <c r="E108" s="1366"/>
      <c r="F108" s="1366"/>
      <c r="G108" s="1366"/>
      <c r="H108" s="1367"/>
      <c r="K108" s="901"/>
      <c r="L108" s="901"/>
      <c r="M108" s="918"/>
      <c r="N108" s="918"/>
      <c r="O108" s="919"/>
      <c r="P108" s="900"/>
      <c r="Q108" s="922"/>
      <c r="R108" s="921"/>
      <c r="S108" s="923"/>
      <c r="T108" s="918"/>
      <c r="U108" s="918"/>
      <c r="V108" s="921"/>
      <c r="X108" s="1562"/>
      <c r="Y108" s="1562"/>
      <c r="Z108" s="1829" t="s">
        <v>915</v>
      </c>
      <c r="AA108" s="1830">
        <v>6.6900000000000006E-3</v>
      </c>
      <c r="AB108" s="1698" t="s">
        <v>803</v>
      </c>
      <c r="AC108" s="982" t="s">
        <v>1293</v>
      </c>
      <c r="AD108" s="984"/>
      <c r="AE108" s="1474"/>
      <c r="AF108" s="1475"/>
      <c r="AG108" s="1475"/>
      <c r="AK108" s="1404"/>
      <c r="AL108" s="1325"/>
      <c r="AM108" s="1404"/>
      <c r="AN108" s="1404"/>
      <c r="AO108" s="1405"/>
      <c r="AP108" s="1404"/>
      <c r="AQ108" s="1406"/>
      <c r="AR108" s="1405" t="s">
        <v>907</v>
      </c>
      <c r="AS108" s="1407">
        <v>1750.61</v>
      </c>
      <c r="AT108" s="1408"/>
      <c r="AU108" s="1325"/>
      <c r="AV108" s="1409">
        <v>68</v>
      </c>
      <c r="AW108" s="1410"/>
      <c r="BB108" s="1380" t="s">
        <v>607</v>
      </c>
      <c r="BC108" s="1380" t="s">
        <v>939</v>
      </c>
      <c r="BD108" s="1381"/>
      <c r="BE108" s="1411"/>
      <c r="BF108" s="1386"/>
      <c r="BG108" s="1412"/>
      <c r="BH108" s="1412"/>
      <c r="BI108" s="1381"/>
      <c r="BJ108" s="1381"/>
      <c r="BK108" s="1386"/>
      <c r="BL108" s="1386"/>
      <c r="BN108" s="1579"/>
      <c r="BO108" s="1579"/>
      <c r="BP108" s="1854"/>
      <c r="BQ108" s="1854"/>
      <c r="BR108" s="1854"/>
      <c r="BS108" s="1849"/>
      <c r="BT108" s="1413"/>
      <c r="BU108" s="1413"/>
      <c r="BV108" s="1413"/>
      <c r="BW108" s="1414"/>
      <c r="BX108" s="1413"/>
      <c r="BY108" s="1413"/>
      <c r="BZ108" s="1585"/>
      <c r="CN108" s="1874"/>
      <c r="CO108" s="1874"/>
      <c r="CP108" s="1915"/>
      <c r="CQ108" s="1915"/>
      <c r="CR108" s="1874"/>
      <c r="CS108" s="1915"/>
      <c r="CT108" s="1874"/>
      <c r="CU108" s="1874"/>
      <c r="CV108" s="1909"/>
      <c r="CW108" s="1874"/>
      <c r="CX108" s="1910"/>
      <c r="CY108" s="1911"/>
      <c r="CZ108" s="1914"/>
      <c r="DA108" s="1914"/>
      <c r="DB108" s="1914"/>
      <c r="DC108" s="1914"/>
      <c r="DX108" s="1956" t="s">
        <v>430</v>
      </c>
      <c r="DY108" s="1922" t="s">
        <v>1112</v>
      </c>
      <c r="DZ108" s="1921" t="s">
        <v>8</v>
      </c>
      <c r="EA108" s="1923" t="s">
        <v>1113</v>
      </c>
      <c r="EB108" s="1924">
        <v>823</v>
      </c>
      <c r="EC108" s="1605"/>
      <c r="ED108" s="1925">
        <v>823</v>
      </c>
      <c r="EE108" s="1925"/>
      <c r="EF108" s="1605"/>
      <c r="EG108" s="1926">
        <v>9.2264573991031384E-2</v>
      </c>
      <c r="EH108" s="1605"/>
      <c r="EI108" s="1927">
        <v>0</v>
      </c>
      <c r="EJ108" s="1925"/>
      <c r="EK108" s="1925">
        <v>409459</v>
      </c>
      <c r="EL108" s="1925"/>
      <c r="EM108" s="1928"/>
      <c r="EN108" s="1928"/>
      <c r="EO108" s="1929"/>
      <c r="ES108" s="1616" t="s">
        <v>553</v>
      </c>
      <c r="ET108" s="1617" t="s">
        <v>554</v>
      </c>
      <c r="EU108" s="1618">
        <v>0</v>
      </c>
    </row>
    <row r="109" spans="1:151" ht="15.75" thickBot="1">
      <c r="A109" s="1316"/>
      <c r="B109" s="1416"/>
      <c r="C109" s="993"/>
      <c r="D109" s="994"/>
      <c r="E109" s="1366"/>
      <c r="F109" s="1366"/>
      <c r="G109" s="1366"/>
      <c r="H109" s="1367"/>
      <c r="K109" s="900" t="s">
        <v>803</v>
      </c>
      <c r="L109" s="901" t="s">
        <v>868</v>
      </c>
      <c r="M109" s="919"/>
      <c r="N109" s="919"/>
      <c r="O109" s="919"/>
      <c r="P109" s="901"/>
      <c r="Q109" s="922"/>
      <c r="R109" s="921"/>
      <c r="S109" s="924"/>
      <c r="T109" s="921"/>
      <c r="U109" s="921"/>
      <c r="V109" s="921"/>
      <c r="X109" s="1562"/>
      <c r="Y109" s="1562"/>
      <c r="Z109" s="1831" t="s">
        <v>873</v>
      </c>
      <c r="AA109" s="1832"/>
      <c r="AB109" s="1699"/>
      <c r="AC109" s="982" t="s">
        <v>874</v>
      </c>
      <c r="AD109" s="984"/>
      <c r="AE109" s="1474"/>
      <c r="AF109" s="1475"/>
      <c r="AG109" s="1475"/>
      <c r="AK109" s="1404"/>
      <c r="AL109" s="1325"/>
      <c r="AM109" s="1404"/>
      <c r="AN109" s="1404"/>
      <c r="AO109" s="1325"/>
      <c r="AP109" s="1325"/>
      <c r="AQ109" s="1420"/>
      <c r="AR109" s="1421" t="s">
        <v>235</v>
      </c>
      <c r="AS109" s="1422" t="s">
        <v>902</v>
      </c>
      <c r="AT109" s="1423"/>
      <c r="AU109" s="1325"/>
      <c r="AV109" s="1409"/>
      <c r="AW109" s="1404"/>
      <c r="BB109" s="1380"/>
      <c r="BC109" s="903" t="s">
        <v>1348</v>
      </c>
      <c r="BD109" s="1381"/>
      <c r="BE109" s="1411"/>
      <c r="BF109" s="1386"/>
      <c r="BG109" s="1412"/>
      <c r="BH109" s="1412"/>
      <c r="BI109" s="1381"/>
      <c r="BJ109" s="1381"/>
      <c r="BK109" s="1386"/>
      <c r="BL109" s="1386"/>
      <c r="BN109" s="1579"/>
      <c r="BO109" s="1857" t="s">
        <v>813</v>
      </c>
      <c r="BP109" s="1858"/>
      <c r="BQ109" s="1858"/>
      <c r="BR109" s="1858"/>
      <c r="BS109" s="1849"/>
      <c r="BT109" s="1163"/>
      <c r="BU109" s="1163"/>
      <c r="BV109" s="1163"/>
      <c r="BW109" s="1854"/>
      <c r="BX109" s="1849"/>
      <c r="BY109" s="1579"/>
      <c r="BZ109" s="1585"/>
      <c r="CN109" s="1874"/>
      <c r="CO109" s="1874"/>
      <c r="CP109" s="1915"/>
      <c r="CQ109" s="1915"/>
      <c r="CR109" s="1874"/>
      <c r="CS109" s="1915"/>
      <c r="CT109" s="1874"/>
      <c r="CU109" s="1874"/>
      <c r="CV109" s="1909"/>
      <c r="CW109" s="1874"/>
      <c r="CX109" s="1910"/>
      <c r="CY109" s="1911"/>
      <c r="CZ109" s="1914"/>
      <c r="DA109" s="1914"/>
      <c r="DB109" s="1914"/>
      <c r="DC109" s="1914"/>
      <c r="DX109" s="1948" t="s">
        <v>430</v>
      </c>
      <c r="DY109" s="1931" t="s">
        <v>1114</v>
      </c>
      <c r="DZ109" s="1930" t="s">
        <v>8</v>
      </c>
      <c r="EA109" s="1932" t="s">
        <v>1115</v>
      </c>
      <c r="EB109" s="1924">
        <v>391</v>
      </c>
      <c r="EC109" s="1933"/>
      <c r="ED109" s="1934">
        <v>391</v>
      </c>
      <c r="EE109" s="1934">
        <v>8920</v>
      </c>
      <c r="EF109" s="1933"/>
      <c r="EG109" s="1935">
        <v>4.3834080717488788E-2</v>
      </c>
      <c r="EH109" s="1933"/>
      <c r="EI109" s="1927">
        <v>0</v>
      </c>
      <c r="EJ109" s="1934"/>
      <c r="EK109" s="1934">
        <v>194530</v>
      </c>
      <c r="EL109" s="1934"/>
      <c r="EM109" s="1937"/>
      <c r="EN109" s="1937"/>
      <c r="EO109" s="1938"/>
      <c r="ES109" s="1616" t="s">
        <v>555</v>
      </c>
      <c r="ET109" s="1617" t="s">
        <v>556</v>
      </c>
      <c r="EU109" s="1618">
        <v>221369</v>
      </c>
    </row>
    <row r="110" spans="1:151" ht="19.5" thickBot="1">
      <c r="A110" s="1316"/>
      <c r="B110" s="1316"/>
      <c r="C110" s="1316"/>
      <c r="D110" s="936" t="s">
        <v>803</v>
      </c>
      <c r="E110" s="1784" t="s">
        <v>676</v>
      </c>
      <c r="F110" s="1429"/>
      <c r="G110" s="1430"/>
      <c r="H110" s="1431"/>
      <c r="K110" s="900"/>
      <c r="L110" s="902" t="s">
        <v>1289</v>
      </c>
      <c r="M110" s="925"/>
      <c r="N110" s="919"/>
      <c r="O110" s="919"/>
      <c r="P110" s="901"/>
      <c r="Q110" s="922"/>
      <c r="R110" s="921"/>
      <c r="S110" s="924"/>
      <c r="T110" s="921"/>
      <c r="U110" s="921"/>
      <c r="V110" s="921"/>
      <c r="X110" s="1562"/>
      <c r="Y110" s="1562"/>
      <c r="Z110" s="1831" t="s">
        <v>875</v>
      </c>
      <c r="AA110" s="1832"/>
      <c r="AB110" s="1699"/>
      <c r="AC110" s="982" t="s">
        <v>982</v>
      </c>
      <c r="AD110" s="984"/>
      <c r="AE110" s="1474"/>
      <c r="AF110" s="1475"/>
      <c r="AG110" s="1475"/>
      <c r="AK110" s="1404"/>
      <c r="AL110" s="1325"/>
      <c r="AM110" s="1325"/>
      <c r="AN110" s="1379"/>
      <c r="AO110" s="1325"/>
      <c r="AP110" s="1325"/>
      <c r="AQ110" s="1325"/>
      <c r="AR110" s="1404"/>
      <c r="AS110" s="1325"/>
      <c r="AT110" s="1325"/>
      <c r="AU110" s="1325"/>
      <c r="AV110" s="1409"/>
      <c r="AW110" s="1404"/>
      <c r="BB110" s="1380" t="s">
        <v>609</v>
      </c>
      <c r="BC110" s="1380" t="s">
        <v>1349</v>
      </c>
      <c r="BD110" s="1381"/>
      <c r="BE110" s="1411"/>
      <c r="BF110" s="1386"/>
      <c r="BG110" s="1412"/>
      <c r="BH110" s="1412"/>
      <c r="BI110" s="1381"/>
      <c r="BJ110" s="1381"/>
      <c r="BK110" s="1386"/>
      <c r="BL110" s="1386"/>
      <c r="BN110" s="1579"/>
      <c r="BO110" s="1849" t="s">
        <v>1081</v>
      </c>
      <c r="BP110" s="1854"/>
      <c r="BQ110" s="1854"/>
      <c r="BR110" s="1854"/>
      <c r="BS110" s="1849"/>
      <c r="BT110" s="1163"/>
      <c r="BU110" s="1163"/>
      <c r="BV110" s="1163"/>
      <c r="BW110" s="1854"/>
      <c r="BX110" s="1849"/>
      <c r="BY110" s="1579"/>
      <c r="BZ110" s="1579"/>
      <c r="CA110" s="1579"/>
      <c r="CN110" s="1916"/>
      <c r="CO110" s="1916"/>
      <c r="CP110" s="1916"/>
      <c r="CQ110" s="1916"/>
      <c r="CR110" s="1916"/>
      <c r="CS110" s="1916"/>
      <c r="CT110" s="1916"/>
      <c r="CU110" s="1917"/>
      <c r="CV110" s="1909"/>
      <c r="CW110" s="1917"/>
      <c r="CX110" s="1910"/>
      <c r="CY110" s="1911"/>
      <c r="CZ110" s="1914"/>
      <c r="DA110" s="1914"/>
      <c r="DB110" s="1914"/>
      <c r="DC110" s="1914"/>
      <c r="DX110" s="1939" t="s">
        <v>432</v>
      </c>
      <c r="DY110" s="1940" t="s">
        <v>432</v>
      </c>
      <c r="DZ110" s="1939" t="s">
        <v>901</v>
      </c>
      <c r="EA110" s="1941" t="s">
        <v>455</v>
      </c>
      <c r="EB110" s="1924">
        <v>3125</v>
      </c>
      <c r="EC110" s="1942"/>
      <c r="ED110" s="1943">
        <v>3125</v>
      </c>
      <c r="EE110" s="1943">
        <v>3125</v>
      </c>
      <c r="EF110" s="1942"/>
      <c r="EG110" s="1944"/>
      <c r="EH110" s="1942"/>
      <c r="EI110" s="1927">
        <v>2160375</v>
      </c>
      <c r="EJ110" s="1943"/>
      <c r="EK110" s="1943">
        <v>2160375</v>
      </c>
      <c r="EL110" s="1943">
        <v>2160375</v>
      </c>
      <c r="EM110" s="1946">
        <v>0</v>
      </c>
      <c r="EN110" s="1946"/>
      <c r="EO110" s="1947"/>
      <c r="ES110" s="1616" t="s">
        <v>557</v>
      </c>
      <c r="ET110" s="1617" t="s">
        <v>558</v>
      </c>
      <c r="EU110" s="1618">
        <v>0</v>
      </c>
    </row>
    <row r="111" spans="1:151" ht="15.75" thickBot="1">
      <c r="A111" s="992"/>
      <c r="B111" s="992"/>
      <c r="C111" s="1367"/>
      <c r="D111" s="992"/>
      <c r="E111" s="1433" t="s">
        <v>865</v>
      </c>
      <c r="F111" s="1434" t="s">
        <v>3</v>
      </c>
      <c r="G111" s="1435"/>
      <c r="H111" s="1436"/>
      <c r="K111" s="900"/>
      <c r="L111" s="901" t="s">
        <v>1280</v>
      </c>
      <c r="M111" s="919"/>
      <c r="N111" s="919"/>
      <c r="O111" s="919"/>
      <c r="P111" s="901"/>
      <c r="Q111" s="926"/>
      <c r="R111" s="921"/>
      <c r="S111" s="924"/>
      <c r="T111" s="921"/>
      <c r="U111" s="921"/>
      <c r="V111" s="921"/>
      <c r="X111" s="1562"/>
      <c r="Y111" s="1562"/>
      <c r="Z111" s="1833" t="s">
        <v>916</v>
      </c>
      <c r="AA111" s="1834"/>
      <c r="AB111" s="1698" t="s">
        <v>869</v>
      </c>
      <c r="AC111" s="1700" t="s">
        <v>930</v>
      </c>
      <c r="AD111" s="984"/>
      <c r="AE111" s="1474"/>
      <c r="AF111" s="1475"/>
      <c r="AG111" s="1475"/>
      <c r="AK111" s="1843"/>
      <c r="AL111" s="1843"/>
      <c r="AM111" s="1843"/>
      <c r="AN111" s="1440"/>
      <c r="AO111" s="1409"/>
      <c r="AP111" s="1409"/>
      <c r="AQ111" s="1409"/>
      <c r="AR111" s="1409"/>
      <c r="AS111" s="1432"/>
      <c r="AT111" s="1441"/>
      <c r="AU111" s="1442" t="s">
        <v>800</v>
      </c>
      <c r="AV111" s="1443"/>
      <c r="AW111" s="1444"/>
      <c r="BB111" s="1380"/>
      <c r="BC111" s="1704" t="s">
        <v>1080</v>
      </c>
      <c r="BD111" s="1381"/>
      <c r="BE111" s="1411"/>
      <c r="BF111" s="1386"/>
      <c r="BG111" s="1412"/>
      <c r="BH111" s="1412"/>
      <c r="BI111" s="1381"/>
      <c r="BJ111" s="1381"/>
      <c r="BK111" s="1386"/>
      <c r="BL111" s="1386"/>
      <c r="BN111" s="1579"/>
      <c r="BO111" s="1849" t="s">
        <v>1299</v>
      </c>
      <c r="BP111" s="1854"/>
      <c r="BQ111" s="1854"/>
      <c r="BR111" s="1854"/>
      <c r="BS111" s="1849"/>
      <c r="BT111" s="1163"/>
      <c r="BU111" s="1163"/>
      <c r="BV111" s="1163"/>
      <c r="BW111" s="1854"/>
      <c r="BX111" s="1849"/>
      <c r="BY111" s="1579"/>
      <c r="BZ111" s="1563"/>
      <c r="CN111" s="1918"/>
      <c r="CO111" s="1918"/>
      <c r="CP111" s="1918"/>
      <c r="CQ111" s="1918"/>
      <c r="CR111" s="1918"/>
      <c r="CS111" s="1918"/>
      <c r="CT111" s="1918"/>
      <c r="CU111" s="1919"/>
      <c r="CV111" s="1909"/>
      <c r="CW111" s="1919"/>
      <c r="CX111" s="1910"/>
      <c r="CY111" s="1911"/>
      <c r="CZ111" s="1914"/>
      <c r="DA111" s="1914"/>
      <c r="DB111" s="1914"/>
      <c r="DC111" s="1914"/>
      <c r="DX111" s="1921" t="s">
        <v>456</v>
      </c>
      <c r="DY111" s="1922" t="s">
        <v>456</v>
      </c>
      <c r="DZ111" s="1921" t="s">
        <v>901</v>
      </c>
      <c r="EA111" s="1923" t="s">
        <v>457</v>
      </c>
      <c r="EB111" s="1924">
        <v>71977</v>
      </c>
      <c r="EC111" s="1605"/>
      <c r="ED111" s="1925">
        <v>71977</v>
      </c>
      <c r="EE111" s="1925"/>
      <c r="EF111" s="1605"/>
      <c r="EG111" s="1926">
        <v>0.90563307623589218</v>
      </c>
      <c r="EH111" s="1605"/>
      <c r="EI111" s="1927">
        <v>0</v>
      </c>
      <c r="EJ111" s="1925"/>
      <c r="EK111" s="1925">
        <v>0</v>
      </c>
      <c r="EL111" s="1925">
        <v>0</v>
      </c>
      <c r="EM111" s="1928">
        <v>0</v>
      </c>
      <c r="EN111" s="1928"/>
      <c r="EO111" s="1929"/>
      <c r="ES111" s="1616" t="s">
        <v>559</v>
      </c>
      <c r="ET111" s="1617" t="s">
        <v>560</v>
      </c>
      <c r="EU111" s="1618">
        <v>3648118</v>
      </c>
    </row>
    <row r="112" spans="1:151" ht="15">
      <c r="A112" s="1316"/>
      <c r="B112" s="992"/>
      <c r="C112" s="992"/>
      <c r="D112" s="992"/>
      <c r="E112" s="1448" t="s">
        <v>866</v>
      </c>
      <c r="F112" s="1449" t="s">
        <v>1342</v>
      </c>
      <c r="G112" s="1450"/>
      <c r="H112" s="1451" t="s">
        <v>333</v>
      </c>
      <c r="K112" s="900" t="s">
        <v>869</v>
      </c>
      <c r="L112" s="901" t="s">
        <v>1290</v>
      </c>
      <c r="M112" s="919"/>
      <c r="N112" s="919"/>
      <c r="O112" s="919"/>
      <c r="P112" s="901"/>
      <c r="Q112" s="922"/>
      <c r="R112" s="921"/>
      <c r="S112" s="924"/>
      <c r="T112" s="921"/>
      <c r="U112" s="921"/>
      <c r="V112" s="921"/>
      <c r="X112" s="1562"/>
      <c r="Y112" s="1562"/>
      <c r="Z112" s="1835"/>
      <c r="AA112" s="1835"/>
      <c r="AB112" s="1699"/>
      <c r="AC112" s="1700" t="s">
        <v>1294</v>
      </c>
      <c r="AD112" s="984"/>
      <c r="AE112" s="1474"/>
      <c r="AF112" s="1475"/>
      <c r="AG112" s="1475"/>
      <c r="AI112" s="1575"/>
      <c r="AK112" s="1432"/>
      <c r="AL112" s="1432"/>
      <c r="AM112" s="1432"/>
      <c r="AN112" s="1409"/>
      <c r="AO112" s="1409"/>
      <c r="AP112" s="1409"/>
      <c r="AQ112" s="1409"/>
      <c r="AR112" s="1409"/>
      <c r="AS112" s="1432"/>
      <c r="AT112" s="1454"/>
      <c r="AU112" s="1432"/>
      <c r="AV112" s="1455" t="s">
        <v>802</v>
      </c>
      <c r="AW112" s="1456">
        <v>226792171</v>
      </c>
      <c r="BB112" s="1380" t="s">
        <v>593</v>
      </c>
      <c r="BC112" s="1380" t="s">
        <v>944</v>
      </c>
      <c r="BD112" s="1381"/>
      <c r="BE112" s="1411"/>
      <c r="BF112" s="1386"/>
      <c r="BG112" s="1412"/>
      <c r="BH112" s="1412"/>
      <c r="BI112" s="1381"/>
      <c r="BJ112" s="1381"/>
      <c r="BK112" s="1386"/>
      <c r="BL112" s="1386"/>
      <c r="BN112" s="1579"/>
      <c r="BO112" s="1849" t="s">
        <v>1083</v>
      </c>
      <c r="BP112" s="1854"/>
      <c r="BQ112" s="1854"/>
      <c r="BR112" s="1854"/>
      <c r="BS112" s="1849"/>
      <c r="BT112" s="1163"/>
      <c r="BU112" s="1163"/>
      <c r="BV112" s="1163"/>
      <c r="BW112" s="1163"/>
      <c r="BX112" s="1163"/>
      <c r="BY112" s="1581"/>
      <c r="BZ112" s="1579"/>
      <c r="CA112" s="1579"/>
      <c r="CN112" s="1916"/>
      <c r="CO112" s="1916"/>
      <c r="CP112" s="1916"/>
      <c r="CQ112" s="1916"/>
      <c r="CR112" s="1916"/>
      <c r="CS112" s="1916"/>
      <c r="CT112" s="1916"/>
      <c r="CU112" s="1917"/>
      <c r="CV112" s="1909"/>
      <c r="CW112" s="1917"/>
      <c r="CX112" s="1910"/>
      <c r="CY112" s="1911"/>
      <c r="CZ112" s="1914"/>
      <c r="DA112" s="1914"/>
      <c r="DB112" s="1914"/>
      <c r="DC112" s="1914"/>
      <c r="DX112" s="1921" t="s">
        <v>456</v>
      </c>
      <c r="DY112" s="1922" t="s">
        <v>86</v>
      </c>
      <c r="DZ112" s="1921" t="s">
        <v>8</v>
      </c>
      <c r="EA112" s="1923" t="s">
        <v>87</v>
      </c>
      <c r="EB112" s="1924">
        <v>899</v>
      </c>
      <c r="EC112" s="1605"/>
      <c r="ED112" s="1925">
        <v>899</v>
      </c>
      <c r="EE112" s="1925"/>
      <c r="EF112" s="1605"/>
      <c r="EG112" s="1926">
        <v>1.1311448595191061E-2</v>
      </c>
      <c r="EH112" s="1605"/>
      <c r="EI112" s="1927">
        <v>0</v>
      </c>
      <c r="EJ112" s="1925"/>
      <c r="EK112" s="1925">
        <v>0</v>
      </c>
      <c r="EL112" s="974"/>
      <c r="EM112" s="1928"/>
      <c r="EN112" s="1928"/>
      <c r="EO112" s="1929"/>
      <c r="ES112" s="1616" t="s">
        <v>561</v>
      </c>
      <c r="ET112" s="1617" t="s">
        <v>636</v>
      </c>
      <c r="EU112" s="1618">
        <v>0</v>
      </c>
    </row>
    <row r="113" spans="1:151" ht="15.75" thickBot="1">
      <c r="A113" s="1680"/>
      <c r="B113" s="992"/>
      <c r="C113" s="992"/>
      <c r="D113" s="1785" t="s">
        <v>1278</v>
      </c>
      <c r="E113" s="1463" t="s">
        <v>867</v>
      </c>
      <c r="F113" s="1464" t="s">
        <v>972</v>
      </c>
      <c r="G113" s="1465" t="s">
        <v>352</v>
      </c>
      <c r="H113" s="1466" t="s">
        <v>289</v>
      </c>
      <c r="K113" s="900"/>
      <c r="L113" s="901" t="s">
        <v>261</v>
      </c>
      <c r="M113" s="919"/>
      <c r="N113" s="919"/>
      <c r="O113" s="919"/>
      <c r="P113" s="901"/>
      <c r="Q113" s="922"/>
      <c r="R113" s="921"/>
      <c r="S113" s="924"/>
      <c r="T113" s="921"/>
      <c r="U113" s="921"/>
      <c r="V113" s="921"/>
      <c r="X113" s="1562"/>
      <c r="Y113" s="1562"/>
      <c r="Z113" s="1835"/>
      <c r="AA113" s="1835"/>
      <c r="AB113" s="1699"/>
      <c r="AC113" s="1700" t="s">
        <v>1295</v>
      </c>
      <c r="AD113" s="984"/>
      <c r="AE113" s="1474"/>
      <c r="AF113" s="1475"/>
      <c r="AG113" s="1475"/>
      <c r="AI113" s="1575"/>
      <c r="AK113" s="1432"/>
      <c r="AL113" s="1432">
        <v>0.76629999999999998</v>
      </c>
      <c r="AM113" s="1432">
        <v>1.7569999999999999</v>
      </c>
      <c r="AN113" s="1409">
        <v>1.0501</v>
      </c>
      <c r="AO113" s="1409"/>
      <c r="AP113" s="1409"/>
      <c r="AQ113" s="1409"/>
      <c r="AR113" s="1409"/>
      <c r="AS113" s="1432"/>
      <c r="AT113" s="1454"/>
      <c r="AU113" s="1010"/>
      <c r="AV113" s="1455" t="s">
        <v>801</v>
      </c>
      <c r="AW113" s="1467">
        <v>220316752</v>
      </c>
      <c r="BB113" s="1562"/>
      <c r="BC113" s="1562"/>
      <c r="BD113" s="1381"/>
      <c r="BE113" s="1411"/>
      <c r="BF113" s="1386"/>
      <c r="BG113" s="1412"/>
      <c r="BH113" s="1412"/>
      <c r="BI113" s="1381"/>
      <c r="BJ113" s="1381"/>
      <c r="BK113" s="1386"/>
      <c r="BL113" s="1386"/>
      <c r="BN113" s="1579"/>
      <c r="BO113" s="1458"/>
      <c r="BP113" s="1854"/>
      <c r="BQ113" s="1854"/>
      <c r="BR113" s="1854"/>
      <c r="BS113" s="1849"/>
      <c r="BT113" s="1163"/>
      <c r="BU113" s="1163"/>
      <c r="BV113" s="1163"/>
      <c r="BW113" s="1854"/>
      <c r="BX113" s="1849"/>
      <c r="BY113" s="1579"/>
      <c r="BZ113" s="1579"/>
      <c r="CA113" s="1579"/>
      <c r="CN113" s="1874"/>
      <c r="CO113" s="1874"/>
      <c r="CP113" s="1915"/>
      <c r="CQ113" s="1915"/>
      <c r="CR113" s="1874"/>
      <c r="CS113" s="1874"/>
      <c r="CT113" s="1874"/>
      <c r="CU113" s="1874"/>
      <c r="CV113" s="1909"/>
      <c r="CW113" s="1874"/>
      <c r="CX113" s="1910"/>
      <c r="CY113" s="1911"/>
      <c r="CZ113" s="1914"/>
      <c r="DA113" s="1914"/>
      <c r="DB113" s="1914"/>
      <c r="DC113" s="1914"/>
      <c r="DX113" s="1921" t="s">
        <v>456</v>
      </c>
      <c r="DY113" s="1922" t="s">
        <v>88</v>
      </c>
      <c r="DZ113" s="1921" t="s">
        <v>8</v>
      </c>
      <c r="EA113" s="1923" t="s">
        <v>823</v>
      </c>
      <c r="EB113" s="1924">
        <v>300</v>
      </c>
      <c r="EC113" s="1605"/>
      <c r="ED113" s="1925">
        <v>300</v>
      </c>
      <c r="EE113" s="1925"/>
      <c r="EF113" s="1605"/>
      <c r="EG113" s="1926">
        <v>3.7746769505643141E-3</v>
      </c>
      <c r="EH113" s="1605"/>
      <c r="EI113" s="1927">
        <v>0</v>
      </c>
      <c r="EJ113" s="1925"/>
      <c r="EK113" s="1925">
        <v>0</v>
      </c>
      <c r="EL113" s="974"/>
      <c r="EM113" s="1928"/>
      <c r="EN113" s="1928"/>
      <c r="EO113" s="1929"/>
      <c r="ES113" s="1616" t="s">
        <v>637</v>
      </c>
      <c r="ET113" s="1617" t="s">
        <v>638</v>
      </c>
      <c r="EU113" s="1618">
        <v>255332</v>
      </c>
    </row>
    <row r="114" spans="1:151" ht="15.75" thickBot="1">
      <c r="A114" s="1316"/>
      <c r="B114" s="1468"/>
      <c r="C114" s="1468"/>
      <c r="D114" s="900" t="s">
        <v>674</v>
      </c>
      <c r="E114" s="1469">
        <v>4044</v>
      </c>
      <c r="F114" s="1470">
        <v>5306</v>
      </c>
      <c r="G114" s="1471">
        <v>-1262</v>
      </c>
      <c r="H114" s="1471">
        <v>4044</v>
      </c>
      <c r="K114" s="900"/>
      <c r="L114" s="901" t="s">
        <v>870</v>
      </c>
      <c r="M114" s="919"/>
      <c r="N114" s="919"/>
      <c r="O114" s="919"/>
      <c r="P114" s="901"/>
      <c r="Q114" s="922"/>
      <c r="R114" s="921"/>
      <c r="S114" s="924"/>
      <c r="T114" s="921"/>
      <c r="U114" s="921"/>
      <c r="V114" s="921"/>
      <c r="X114" s="1562"/>
      <c r="Y114" s="1562"/>
      <c r="Z114" s="1835"/>
      <c r="AA114" s="1835"/>
      <c r="AB114" s="1701"/>
      <c r="AC114" s="1702" t="s">
        <v>933</v>
      </c>
      <c r="AD114" s="984"/>
      <c r="AE114" s="1474" t="s">
        <v>934</v>
      </c>
      <c r="AF114" s="1475"/>
      <c r="AG114" s="1475"/>
      <c r="AI114" s="1575"/>
      <c r="AK114" s="1003"/>
      <c r="AL114" s="1003">
        <v>0.74729999999999996</v>
      </c>
      <c r="AM114" s="1003">
        <v>1.6771</v>
      </c>
      <c r="AN114" s="1479">
        <v>1.0235000000000001</v>
      </c>
      <c r="AO114" s="1479"/>
      <c r="AP114" s="1479"/>
      <c r="AQ114" s="1479"/>
      <c r="AR114" s="1479"/>
      <c r="AS114" s="1003"/>
      <c r="AT114" s="1454"/>
      <c r="AU114" s="1455"/>
      <c r="AV114" s="1455" t="s">
        <v>604</v>
      </c>
      <c r="AW114" s="1480">
        <v>6475419</v>
      </c>
      <c r="BB114" s="1562"/>
      <c r="BC114" s="1562"/>
      <c r="BD114" s="1381"/>
      <c r="BE114" s="1411"/>
      <c r="BF114" s="1386"/>
      <c r="BG114" s="1412"/>
      <c r="BH114" s="1412"/>
      <c r="BI114" s="1381"/>
      <c r="BJ114" s="1381"/>
      <c r="BK114" s="1386"/>
      <c r="BL114" s="1386"/>
      <c r="BN114" s="1579"/>
      <c r="BO114" s="1857" t="s">
        <v>1266</v>
      </c>
      <c r="BP114" s="1858"/>
      <c r="BQ114" s="1858"/>
      <c r="BR114" s="1858"/>
      <c r="BS114" s="1857"/>
      <c r="BT114" s="1388"/>
      <c r="BU114" s="1163"/>
      <c r="BV114" s="1163"/>
      <c r="BW114" s="1854"/>
      <c r="BX114" s="1849"/>
      <c r="BY114" s="1579"/>
      <c r="BZ114" s="1579"/>
      <c r="CA114" s="1579"/>
      <c r="CN114" s="1874"/>
      <c r="CO114" s="1874"/>
      <c r="CP114" s="1915"/>
      <c r="CQ114" s="1915"/>
      <c r="CR114" s="1874"/>
      <c r="CS114" s="1874"/>
      <c r="CT114" s="1874"/>
      <c r="CU114" s="1874"/>
      <c r="CV114" s="1909"/>
      <c r="CW114" s="1874"/>
      <c r="CX114" s="1910"/>
      <c r="CY114" s="1911"/>
      <c r="CZ114" s="1914"/>
      <c r="DA114" s="1914"/>
      <c r="DB114" s="1914"/>
      <c r="DC114" s="1914"/>
      <c r="DX114" s="1921" t="s">
        <v>456</v>
      </c>
      <c r="DY114" s="1922" t="s">
        <v>89</v>
      </c>
      <c r="DZ114" s="1921" t="s">
        <v>8</v>
      </c>
      <c r="EA114" s="1923" t="s">
        <v>90</v>
      </c>
      <c r="EB114" s="1924">
        <v>1421</v>
      </c>
      <c r="EC114" s="1605"/>
      <c r="ED114" s="1925">
        <v>1421</v>
      </c>
      <c r="EE114" s="1925"/>
      <c r="EF114" s="1605"/>
      <c r="EG114" s="1926">
        <v>1.7879386489172967E-2</v>
      </c>
      <c r="EH114" s="1605"/>
      <c r="EI114" s="1927">
        <v>0</v>
      </c>
      <c r="EJ114" s="1925"/>
      <c r="EK114" s="1925">
        <v>0</v>
      </c>
      <c r="EL114" s="974"/>
      <c r="EM114" s="1928"/>
      <c r="EN114" s="1928"/>
      <c r="EO114" s="1929"/>
      <c r="ES114" s="1616" t="s">
        <v>639</v>
      </c>
      <c r="ET114" s="1617" t="s">
        <v>640</v>
      </c>
      <c r="EU114" s="1618">
        <v>562957</v>
      </c>
    </row>
    <row r="115" spans="1:151" ht="15.75" thickTop="1">
      <c r="A115" s="1316"/>
      <c r="B115" s="1468"/>
      <c r="C115" s="1468"/>
      <c r="D115" s="900" t="s">
        <v>675</v>
      </c>
      <c r="E115" s="1482">
        <v>1262</v>
      </c>
      <c r="F115" s="994"/>
      <c r="G115" s="1471">
        <v>1262</v>
      </c>
      <c r="H115" s="1471">
        <v>1262</v>
      </c>
      <c r="K115" s="900"/>
      <c r="L115" s="901"/>
      <c r="M115" s="900" t="s">
        <v>1288</v>
      </c>
      <c r="N115" s="1794" t="s">
        <v>1072</v>
      </c>
      <c r="O115" s="919"/>
      <c r="P115" s="901"/>
      <c r="Q115" s="922"/>
      <c r="R115" s="921"/>
      <c r="S115" s="924"/>
      <c r="T115" s="921"/>
      <c r="U115" s="921"/>
      <c r="V115" s="921"/>
      <c r="Z115" s="1835"/>
      <c r="AA115" s="1835"/>
      <c r="AB115" s="1836"/>
      <c r="AC115" s="1475"/>
      <c r="AD115" s="984"/>
      <c r="AE115" s="1474"/>
      <c r="AF115" s="1475"/>
      <c r="AG115" s="1475"/>
      <c r="AI115" s="1575"/>
      <c r="AK115" s="1003"/>
      <c r="AL115" s="1003"/>
      <c r="AM115" s="1003"/>
      <c r="AN115" s="1479"/>
      <c r="AO115" s="1479"/>
      <c r="AP115" s="1479"/>
      <c r="AQ115" s="1479"/>
      <c r="AR115" s="1479"/>
      <c r="AS115" s="1003"/>
      <c r="AT115" s="1454"/>
      <c r="AU115" s="1455"/>
      <c r="AV115" s="1003"/>
      <c r="AW115" s="1844" t="s">
        <v>1296</v>
      </c>
      <c r="BD115" s="1381"/>
      <c r="BE115" s="1411"/>
      <c r="BF115" s="1386"/>
      <c r="BG115" s="1412"/>
      <c r="BH115" s="1412"/>
      <c r="BI115" s="1381"/>
      <c r="BJ115" s="1381"/>
      <c r="BK115" s="1386"/>
      <c r="BL115" s="1386"/>
      <c r="BN115" s="1579"/>
      <c r="BO115" s="1849" t="s">
        <v>1300</v>
      </c>
      <c r="BP115" s="1854"/>
      <c r="BQ115" s="1854"/>
      <c r="BR115" s="1854"/>
      <c r="BS115" s="1849"/>
      <c r="BT115" s="1163"/>
      <c r="BU115" s="1163"/>
      <c r="BV115" s="1163"/>
      <c r="BW115" s="1854"/>
      <c r="BX115" s="1849"/>
      <c r="BY115" s="1579"/>
      <c r="BZ115" s="1579"/>
      <c r="CA115" s="1579"/>
      <c r="DX115" s="1921" t="s">
        <v>456</v>
      </c>
      <c r="DY115" s="1922" t="s">
        <v>298</v>
      </c>
      <c r="DZ115" s="1921" t="s">
        <v>8</v>
      </c>
      <c r="EA115" s="1923" t="s">
        <v>299</v>
      </c>
      <c r="EB115" s="1924">
        <v>1482</v>
      </c>
      <c r="EC115" s="1605"/>
      <c r="ED115" s="1925">
        <v>1482</v>
      </c>
      <c r="EE115" s="1925"/>
      <c r="EF115" s="1605"/>
      <c r="EG115" s="1926">
        <v>1.8646904135787713E-2</v>
      </c>
      <c r="EH115" s="1605"/>
      <c r="EI115" s="1927">
        <v>0</v>
      </c>
      <c r="EJ115" s="1925"/>
      <c r="EK115" s="1925">
        <v>0</v>
      </c>
      <c r="EL115" s="974"/>
      <c r="EM115" s="1928"/>
      <c r="EN115" s="1928"/>
      <c r="EO115" s="1929"/>
      <c r="ES115" s="1616" t="s">
        <v>641</v>
      </c>
      <c r="ET115" s="1617" t="s">
        <v>642</v>
      </c>
      <c r="EU115" s="1618">
        <v>0</v>
      </c>
    </row>
    <row r="116" spans="1:151" ht="15.75" thickBot="1">
      <c r="A116" s="1316"/>
      <c r="D116" s="924" t="s">
        <v>1063</v>
      </c>
      <c r="E116" s="1486">
        <v>5306</v>
      </c>
      <c r="F116" s="1487">
        <v>5306</v>
      </c>
      <c r="G116" s="1487">
        <v>0</v>
      </c>
      <c r="H116" s="1487">
        <v>5306</v>
      </c>
      <c r="K116" s="900" t="s">
        <v>871</v>
      </c>
      <c r="L116" s="901" t="s">
        <v>872</v>
      </c>
      <c r="M116" s="919"/>
      <c r="N116" s="919"/>
      <c r="O116" s="919"/>
      <c r="P116" s="901"/>
      <c r="Q116" s="922"/>
      <c r="R116" s="921"/>
      <c r="S116" s="924"/>
      <c r="T116" s="921"/>
      <c r="U116" s="921"/>
      <c r="V116" s="921"/>
      <c r="AI116" s="1575"/>
      <c r="AK116" s="1003"/>
      <c r="AL116" s="1003"/>
      <c r="AM116" s="1003"/>
      <c r="AN116" s="1479"/>
      <c r="AO116" s="1479"/>
      <c r="AP116" s="1479"/>
      <c r="AQ116" s="1479"/>
      <c r="AR116" s="1479"/>
      <c r="AS116" s="1003"/>
      <c r="AT116" s="1488"/>
      <c r="AU116" s="1489"/>
      <c r="AV116" s="1490"/>
      <c r="AW116" s="1491"/>
      <c r="BN116" s="1579"/>
      <c r="BO116" s="1849" t="s">
        <v>1301</v>
      </c>
      <c r="BP116" s="1854"/>
      <c r="BQ116" s="1854"/>
      <c r="BR116" s="1854"/>
      <c r="BS116" s="1849"/>
      <c r="BT116" s="1163"/>
      <c r="BU116" s="1163"/>
      <c r="BV116" s="1163"/>
      <c r="BW116" s="1854"/>
      <c r="BX116" s="1849"/>
      <c r="BY116" s="1579"/>
      <c r="BZ116" s="1579"/>
      <c r="CA116" s="1579"/>
      <c r="DX116" s="1956" t="s">
        <v>456</v>
      </c>
      <c r="DY116" s="1922" t="s">
        <v>1007</v>
      </c>
      <c r="DZ116" s="1921" t="s">
        <v>8</v>
      </c>
      <c r="EA116" s="1923" t="s">
        <v>1008</v>
      </c>
      <c r="EB116" s="1924">
        <v>1124</v>
      </c>
      <c r="EC116" s="1605"/>
      <c r="ED116" s="1925">
        <v>1124</v>
      </c>
      <c r="EE116" s="1925"/>
      <c r="EF116" s="1605"/>
      <c r="EG116" s="1926">
        <v>1.4142456308114297E-2</v>
      </c>
      <c r="EH116" s="1605"/>
      <c r="EI116" s="1927">
        <v>0</v>
      </c>
      <c r="EJ116" s="1925"/>
      <c r="EK116" s="1925">
        <v>0</v>
      </c>
      <c r="EL116" s="974"/>
      <c r="EM116" s="1928"/>
      <c r="EN116" s="1928"/>
      <c r="EO116" s="1929"/>
      <c r="ES116" s="1616" t="s">
        <v>643</v>
      </c>
      <c r="ET116" s="1617" t="s">
        <v>644</v>
      </c>
      <c r="EU116" s="1618">
        <v>6965757</v>
      </c>
    </row>
    <row r="117" spans="1:151" ht="17.25" thickTop="1" thickBot="1">
      <c r="A117" s="1316"/>
      <c r="C117" s="772"/>
      <c r="D117" s="182"/>
      <c r="E117" s="286"/>
      <c r="F117" s="181"/>
      <c r="G117" s="181"/>
      <c r="H117" s="181"/>
      <c r="K117" s="901"/>
      <c r="L117" s="901"/>
      <c r="M117" s="919"/>
      <c r="N117" s="919"/>
      <c r="O117" s="919"/>
      <c r="P117" s="901"/>
      <c r="Q117" s="922"/>
      <c r="R117" s="921"/>
      <c r="S117" s="924"/>
      <c r="T117" s="921"/>
      <c r="U117" s="921"/>
      <c r="V117" s="921"/>
      <c r="AK117" s="1003"/>
      <c r="AL117" s="1003"/>
      <c r="AM117" s="1003"/>
      <c r="AN117" s="1479"/>
      <c r="AO117" s="1479"/>
      <c r="AP117" s="1479"/>
      <c r="AQ117" s="1479"/>
      <c r="AR117" s="1479"/>
      <c r="AS117" s="1479"/>
      <c r="AT117" s="1479"/>
      <c r="AU117" s="1479"/>
      <c r="AV117" s="1479"/>
      <c r="AW117" s="1845"/>
      <c r="BN117" s="1579"/>
      <c r="BO117" s="1849"/>
      <c r="BP117" s="1854"/>
      <c r="BQ117" s="1854"/>
      <c r="BR117" s="1854"/>
      <c r="BS117" s="1849"/>
      <c r="BT117" s="1163"/>
      <c r="BU117" s="1163"/>
      <c r="BV117" s="1163"/>
      <c r="BW117" s="1854"/>
      <c r="BX117" s="1849"/>
      <c r="BY117" s="1579"/>
      <c r="BZ117" s="1579"/>
      <c r="CA117" s="1579"/>
      <c r="DX117" s="1956" t="s">
        <v>456</v>
      </c>
      <c r="DY117" s="1922" t="s">
        <v>1009</v>
      </c>
      <c r="DZ117" s="1921" t="s">
        <v>8</v>
      </c>
      <c r="EA117" s="1923" t="s">
        <v>1010</v>
      </c>
      <c r="EB117" s="1924">
        <v>612</v>
      </c>
      <c r="EC117" s="1605"/>
      <c r="ED117" s="1925">
        <v>612</v>
      </c>
      <c r="EE117" s="1925"/>
      <c r="EF117" s="1605"/>
      <c r="EG117" s="1926">
        <v>7.7003409791512011E-3</v>
      </c>
      <c r="EH117" s="1605"/>
      <c r="EI117" s="1927">
        <v>0</v>
      </c>
      <c r="EJ117" s="1925"/>
      <c r="EK117" s="1925">
        <v>0</v>
      </c>
      <c r="EL117" s="974"/>
      <c r="EM117" s="1928"/>
      <c r="EN117" s="1928"/>
      <c r="EO117" s="1929"/>
      <c r="ES117" s="1616" t="s">
        <v>645</v>
      </c>
      <c r="ET117" s="1617" t="s">
        <v>646</v>
      </c>
      <c r="EU117" s="1618">
        <v>2789001</v>
      </c>
    </row>
    <row r="118" spans="1:151" ht="15.75">
      <c r="A118" s="1316"/>
      <c r="C118" s="772"/>
      <c r="D118" s="1786" t="s">
        <v>1346</v>
      </c>
      <c r="E118" s="1787"/>
      <c r="F118" s="1788"/>
      <c r="G118" s="1789"/>
      <c r="H118" s="1795"/>
      <c r="I118" s="1790"/>
      <c r="J118" s="1791"/>
      <c r="K118" s="901"/>
      <c r="L118" s="901" t="s">
        <v>1283</v>
      </c>
      <c r="M118" s="919"/>
      <c r="N118" s="919"/>
      <c r="O118" s="919"/>
      <c r="P118" s="901"/>
      <c r="Q118" s="922"/>
      <c r="R118" s="921"/>
      <c r="S118" s="924"/>
      <c r="T118" s="921"/>
      <c r="U118" s="921"/>
      <c r="V118" s="921"/>
      <c r="BN118" s="1579"/>
      <c r="BO118" s="1857" t="s">
        <v>862</v>
      </c>
      <c r="BP118" s="1858"/>
      <c r="BQ118" s="1858"/>
      <c r="BR118" s="1858"/>
      <c r="BS118" s="1857"/>
      <c r="BT118" s="1388"/>
      <c r="BU118" s="1163"/>
      <c r="BV118" s="1163"/>
      <c r="BW118" s="1854"/>
      <c r="BX118" s="1849"/>
      <c r="BY118" s="1579"/>
      <c r="BZ118" s="1579"/>
      <c r="CA118" s="1579"/>
      <c r="DX118" s="1956" t="s">
        <v>456</v>
      </c>
      <c r="DY118" s="1957" t="s">
        <v>1116</v>
      </c>
      <c r="DZ118" s="1921" t="s">
        <v>8</v>
      </c>
      <c r="EA118" s="1923" t="s">
        <v>1117</v>
      </c>
      <c r="EB118" s="1924">
        <v>880</v>
      </c>
      <c r="EC118" s="1605"/>
      <c r="ED118" s="1925">
        <v>880</v>
      </c>
      <c r="EE118" s="1925"/>
      <c r="EF118" s="1605"/>
      <c r="EG118" s="1926">
        <v>1.1072385721655321E-2</v>
      </c>
      <c r="EH118" s="1605"/>
      <c r="EI118" s="1927">
        <v>0</v>
      </c>
      <c r="EJ118" s="1925"/>
      <c r="EK118" s="1925">
        <v>0</v>
      </c>
      <c r="EL118" s="974"/>
      <c r="EM118" s="1928"/>
      <c r="EN118" s="1928"/>
      <c r="EO118" s="1929"/>
      <c r="ES118" s="1616" t="s">
        <v>647</v>
      </c>
      <c r="ET118" s="1617" t="s">
        <v>648</v>
      </c>
      <c r="EU118" s="1618">
        <v>3334690</v>
      </c>
    </row>
    <row r="119" spans="1:151" ht="16.5" thickBot="1">
      <c r="A119" s="1316"/>
      <c r="C119" s="772"/>
      <c r="D119" s="1797" t="s">
        <v>1347</v>
      </c>
      <c r="E119" s="1796"/>
      <c r="F119" s="1796"/>
      <c r="G119" s="1792"/>
      <c r="H119" s="1792"/>
      <c r="I119" s="1686"/>
      <c r="J119" s="1793"/>
      <c r="K119" s="901"/>
      <c r="M119" s="919"/>
      <c r="N119" s="919"/>
      <c r="O119" s="919"/>
      <c r="P119" s="901"/>
      <c r="Q119" s="922"/>
      <c r="R119" s="921"/>
      <c r="S119" s="924"/>
      <c r="T119" s="921"/>
      <c r="U119" s="921"/>
      <c r="V119" s="921"/>
      <c r="BN119" s="1579"/>
      <c r="BO119" s="1849" t="s">
        <v>1302</v>
      </c>
      <c r="BP119" s="1854"/>
      <c r="BQ119" s="1854"/>
      <c r="BR119" s="1854"/>
      <c r="BS119" s="1849"/>
      <c r="BT119" s="1163"/>
      <c r="BU119" s="1163"/>
      <c r="BV119" s="1163"/>
      <c r="BW119" s="1854"/>
      <c r="BX119" s="1849"/>
      <c r="BY119" s="1579"/>
      <c r="BZ119" s="1579"/>
      <c r="CA119" s="1579"/>
      <c r="DX119" s="1956" t="s">
        <v>456</v>
      </c>
      <c r="DY119" s="1957" t="s">
        <v>1242</v>
      </c>
      <c r="DZ119" s="1921" t="s">
        <v>8</v>
      </c>
      <c r="EA119" s="1923" t="s">
        <v>1243</v>
      </c>
      <c r="EB119" s="1924">
        <v>271</v>
      </c>
      <c r="EC119" s="1605"/>
      <c r="ED119" s="1925">
        <v>271</v>
      </c>
      <c r="EE119" s="1925"/>
      <c r="EF119" s="1605"/>
      <c r="EG119" s="1926">
        <v>3.4097915120097637E-3</v>
      </c>
      <c r="EH119" s="1605"/>
      <c r="EI119" s="1927">
        <v>0</v>
      </c>
      <c r="EJ119" s="1925"/>
      <c r="EK119" s="1925">
        <v>0</v>
      </c>
      <c r="EL119" s="974"/>
      <c r="EM119" s="1928"/>
      <c r="EN119" s="1928"/>
      <c r="EO119" s="1929"/>
      <c r="ES119" s="1616" t="s">
        <v>649</v>
      </c>
      <c r="ET119" s="1617" t="s">
        <v>650</v>
      </c>
      <c r="EU119" s="1618">
        <v>2015932</v>
      </c>
    </row>
    <row r="120" spans="1:151" ht="15">
      <c r="A120" s="1316"/>
      <c r="B120" s="992"/>
      <c r="C120" s="765"/>
      <c r="D120" s="994"/>
      <c r="E120" s="774"/>
      <c r="F120" s="774"/>
      <c r="G120" s="13"/>
      <c r="H120" s="6"/>
      <c r="BN120" s="1579"/>
      <c r="BO120" s="1849" t="s">
        <v>1303</v>
      </c>
      <c r="BP120" s="1854"/>
      <c r="BQ120" s="1854"/>
      <c r="BR120" s="1854"/>
      <c r="BS120" s="1849"/>
      <c r="BT120" s="1163"/>
      <c r="BU120" s="1163"/>
      <c r="BV120" s="1163"/>
      <c r="BW120" s="1854"/>
      <c r="BX120" s="1849"/>
      <c r="BY120" s="1579"/>
      <c r="BZ120" s="1579"/>
      <c r="CA120" s="1579"/>
      <c r="DX120" s="1948" t="s">
        <v>456</v>
      </c>
      <c r="DY120" s="1958" t="s">
        <v>1316</v>
      </c>
      <c r="DZ120" s="1959" t="s">
        <v>8</v>
      </c>
      <c r="EA120" s="1960" t="s">
        <v>1317</v>
      </c>
      <c r="EB120" s="1924">
        <v>511</v>
      </c>
      <c r="EC120" s="1933"/>
      <c r="ED120" s="1934">
        <v>511</v>
      </c>
      <c r="EE120" s="1934">
        <v>79477</v>
      </c>
      <c r="EF120" s="1933"/>
      <c r="EG120" s="1935">
        <v>6.4295330724612153E-3</v>
      </c>
      <c r="EH120" s="1933"/>
      <c r="EI120" s="1927">
        <v>0</v>
      </c>
      <c r="EJ120" s="1934"/>
      <c r="EK120" s="1934">
        <v>0</v>
      </c>
      <c r="EL120" s="1936"/>
      <c r="EM120" s="1937"/>
      <c r="EN120" s="1937"/>
      <c r="EO120" s="1938"/>
      <c r="ES120" s="1616" t="s">
        <v>651</v>
      </c>
      <c r="ET120" s="1617" t="s">
        <v>652</v>
      </c>
      <c r="EU120" s="1618">
        <v>0</v>
      </c>
    </row>
    <row r="121" spans="1:151" ht="15.75" thickBot="1">
      <c r="A121" s="1681"/>
      <c r="B121" s="992"/>
      <c r="C121" s="992"/>
      <c r="D121" s="994"/>
      <c r="E121" s="994"/>
      <c r="F121" s="994"/>
      <c r="G121" s="1682"/>
      <c r="H121" s="1683"/>
      <c r="BN121" s="1579"/>
      <c r="BO121" s="1849" t="s">
        <v>1304</v>
      </c>
      <c r="BP121" s="1854"/>
      <c r="BQ121" s="1854"/>
      <c r="BR121" s="1854"/>
      <c r="BS121" s="1849"/>
      <c r="BT121" s="1163"/>
      <c r="BU121" s="1163"/>
      <c r="BV121" s="1163"/>
      <c r="BW121" s="1854"/>
      <c r="BX121" s="1849"/>
      <c r="BY121" s="1579"/>
      <c r="BZ121" s="1579"/>
      <c r="CA121" s="1579"/>
      <c r="DX121" s="1921" t="s">
        <v>458</v>
      </c>
      <c r="DY121" s="1922" t="s">
        <v>458</v>
      </c>
      <c r="DZ121" s="1921" t="s">
        <v>901</v>
      </c>
      <c r="EA121" s="1923" t="s">
        <v>459</v>
      </c>
      <c r="EB121" s="1924">
        <v>2593</v>
      </c>
      <c r="EC121" s="1605"/>
      <c r="ED121" s="1925">
        <v>2593</v>
      </c>
      <c r="EE121" s="1925"/>
      <c r="EF121" s="1605"/>
      <c r="EG121" s="1926">
        <v>0.38904726181545385</v>
      </c>
      <c r="EH121" s="1605"/>
      <c r="EI121" s="1927">
        <v>2613613</v>
      </c>
      <c r="EJ121" s="1925"/>
      <c r="EK121" s="1955">
        <v>1016818</v>
      </c>
      <c r="EL121" s="1925">
        <v>2613613</v>
      </c>
      <c r="EM121" s="1928">
        <v>0</v>
      </c>
      <c r="EN121" s="1928">
        <v>-1</v>
      </c>
      <c r="EO121" s="1929"/>
      <c r="ES121" s="1620"/>
      <c r="ET121" s="1621" t="s">
        <v>206</v>
      </c>
      <c r="EU121" s="1622">
        <v>9801718</v>
      </c>
    </row>
    <row r="122" spans="1:151" ht="15">
      <c r="BN122" s="1579"/>
      <c r="BO122" s="1849" t="s">
        <v>1305</v>
      </c>
      <c r="BP122" s="1854"/>
      <c r="BQ122" s="1854"/>
      <c r="BR122" s="1854"/>
      <c r="BS122" s="1849"/>
      <c r="BT122" s="1163"/>
      <c r="BU122" s="1163"/>
      <c r="BV122" s="1163"/>
      <c r="BW122" s="1854"/>
      <c r="BX122" s="1849"/>
      <c r="BY122" s="1579"/>
      <c r="BZ122" s="1579"/>
      <c r="CA122" s="1579"/>
      <c r="DX122" s="1921" t="s">
        <v>458</v>
      </c>
      <c r="DY122" s="1922" t="s">
        <v>1184</v>
      </c>
      <c r="DZ122" s="1921" t="s">
        <v>8</v>
      </c>
      <c r="EA122" s="1923" t="s">
        <v>1185</v>
      </c>
      <c r="EB122" s="1924">
        <v>292</v>
      </c>
      <c r="EC122" s="1605"/>
      <c r="ED122" s="1925">
        <v>292</v>
      </c>
      <c r="EE122" s="1925"/>
      <c r="EF122" s="1605"/>
      <c r="EG122" s="1926">
        <v>4.3810952738184548E-2</v>
      </c>
      <c r="EH122" s="1605"/>
      <c r="EI122" s="1927">
        <v>0</v>
      </c>
      <c r="EJ122" s="1925"/>
      <c r="EK122" s="1925">
        <v>114505</v>
      </c>
      <c r="EL122" s="974"/>
      <c r="EM122" s="1928"/>
      <c r="EN122" s="1928"/>
      <c r="EO122" s="1929"/>
      <c r="ES122" s="2300" t="s">
        <v>1151</v>
      </c>
      <c r="ET122" s="2300"/>
      <c r="EU122" s="2132">
        <f>SUM(EU6:EU121)</f>
        <v>223049727</v>
      </c>
    </row>
    <row r="123" spans="1:151" ht="15">
      <c r="BN123" s="1579"/>
      <c r="BO123" s="1849" t="s">
        <v>1306</v>
      </c>
      <c r="BP123" s="1854"/>
      <c r="BQ123" s="1854"/>
      <c r="BR123" s="1854"/>
      <c r="BS123" s="1849"/>
      <c r="BT123" s="1163"/>
      <c r="BU123" s="1163"/>
      <c r="BV123" s="1163"/>
      <c r="BW123" s="1854"/>
      <c r="BX123" s="1849"/>
      <c r="BY123" s="1579"/>
      <c r="BZ123" s="1579"/>
      <c r="CA123" s="1579"/>
      <c r="DX123" s="1921" t="s">
        <v>458</v>
      </c>
      <c r="DY123" s="1922" t="s">
        <v>91</v>
      </c>
      <c r="DZ123" s="1921" t="s">
        <v>901</v>
      </c>
      <c r="EA123" s="1923" t="s">
        <v>92</v>
      </c>
      <c r="EB123" s="1924">
        <v>2912</v>
      </c>
      <c r="EC123" s="1605"/>
      <c r="ED123" s="1925">
        <v>2912</v>
      </c>
      <c r="EE123" s="1925"/>
      <c r="EF123" s="1605"/>
      <c r="EG123" s="1926">
        <v>0.43690922730682669</v>
      </c>
      <c r="EH123" s="1605"/>
      <c r="EI123" s="1927">
        <v>0</v>
      </c>
      <c r="EJ123" s="1925"/>
      <c r="EK123" s="1925">
        <v>1141912</v>
      </c>
      <c r="EL123" s="974"/>
      <c r="EM123" s="1928"/>
      <c r="EN123" s="1928"/>
      <c r="EO123" s="1929"/>
      <c r="ES123" s="1575"/>
      <c r="EU123" s="1563"/>
    </row>
    <row r="124" spans="1:151" ht="15">
      <c r="BN124" s="1579"/>
      <c r="BO124" s="1849" t="s">
        <v>1274</v>
      </c>
      <c r="BP124" s="1854"/>
      <c r="BQ124" s="1854"/>
      <c r="BR124" s="1854"/>
      <c r="BS124" s="1849"/>
      <c r="BT124" s="1163"/>
      <c r="BU124" s="1163"/>
      <c r="BV124" s="1163"/>
      <c r="BW124" s="1854"/>
      <c r="BX124" s="1849"/>
      <c r="BY124" s="1579"/>
      <c r="BZ124" s="1579"/>
      <c r="CA124" s="1579"/>
      <c r="DX124" s="1930" t="s">
        <v>458</v>
      </c>
      <c r="DY124" s="1931" t="s">
        <v>93</v>
      </c>
      <c r="DZ124" s="1930" t="s">
        <v>901</v>
      </c>
      <c r="EA124" s="1932" t="s">
        <v>94</v>
      </c>
      <c r="EB124" s="1924">
        <v>868</v>
      </c>
      <c r="EC124" s="1933"/>
      <c r="ED124" s="1934">
        <v>868</v>
      </c>
      <c r="EE124" s="1934">
        <v>6665</v>
      </c>
      <c r="EF124" s="1933"/>
      <c r="EG124" s="1935">
        <v>0.13023255813953488</v>
      </c>
      <c r="EH124" s="1933"/>
      <c r="EI124" s="1927">
        <v>0</v>
      </c>
      <c r="EJ124" s="1934"/>
      <c r="EK124" s="1934">
        <v>340378</v>
      </c>
      <c r="EL124" s="1936"/>
      <c r="EM124" s="1937"/>
      <c r="EN124" s="1937"/>
      <c r="EO124" s="1938"/>
      <c r="ES124" s="1575"/>
      <c r="ET124" s="1563">
        <f>SUM(EU6:EU121)</f>
        <v>223049727</v>
      </c>
      <c r="EU124" s="933">
        <v>77</v>
      </c>
    </row>
    <row r="125" spans="1:151" ht="15">
      <c r="BN125" s="1579"/>
      <c r="BO125" s="1849" t="s">
        <v>1275</v>
      </c>
      <c r="BP125" s="1854"/>
      <c r="BQ125" s="1854"/>
      <c r="BR125" s="1854"/>
      <c r="BS125" s="1849"/>
      <c r="BT125" s="1163"/>
      <c r="BU125" s="1163"/>
      <c r="BV125" s="1163"/>
      <c r="BW125" s="1854"/>
      <c r="BX125" s="1849"/>
      <c r="BY125" s="1579"/>
      <c r="BZ125" s="1579"/>
      <c r="CA125" s="1579"/>
      <c r="DX125" s="1921" t="s">
        <v>460</v>
      </c>
      <c r="DY125" s="1922" t="s">
        <v>460</v>
      </c>
      <c r="DZ125" s="1921" t="s">
        <v>901</v>
      </c>
      <c r="EA125" s="1923" t="s">
        <v>461</v>
      </c>
      <c r="EB125" s="1924">
        <v>20979</v>
      </c>
      <c r="EC125" s="1605"/>
      <c r="ED125" s="1925">
        <v>20979</v>
      </c>
      <c r="EE125" s="1925"/>
      <c r="EF125" s="1605"/>
      <c r="EG125" s="1926">
        <v>0.98775836903809033</v>
      </c>
      <c r="EH125" s="1605"/>
      <c r="EI125" s="1927">
        <v>11857097</v>
      </c>
      <c r="EJ125" s="1925"/>
      <c r="EK125" s="1925">
        <v>11711947</v>
      </c>
      <c r="EL125" s="1925">
        <v>11857097</v>
      </c>
      <c r="EM125" s="1928">
        <v>0</v>
      </c>
      <c r="EN125" s="1928"/>
      <c r="EO125" s="1929"/>
      <c r="ES125" s="1575"/>
      <c r="EU125" s="1563"/>
    </row>
    <row r="126" spans="1:151" ht="15">
      <c r="BN126" s="1579"/>
      <c r="BO126" s="1849"/>
      <c r="BP126" s="1854"/>
      <c r="BQ126" s="1854"/>
      <c r="BR126" s="1854"/>
      <c r="BS126" s="1849"/>
      <c r="BT126" s="1163"/>
      <c r="BU126" s="1163"/>
      <c r="BV126" s="1163"/>
      <c r="BW126" s="1854"/>
      <c r="BX126" s="1849"/>
      <c r="BY126" s="1579"/>
      <c r="BZ126" s="1579"/>
      <c r="CA126" s="1579"/>
      <c r="DX126" s="1930" t="s">
        <v>460</v>
      </c>
      <c r="DY126" s="1931" t="s">
        <v>1186</v>
      </c>
      <c r="DZ126" s="1930" t="s">
        <v>8</v>
      </c>
      <c r="EA126" s="1932" t="s">
        <v>1187</v>
      </c>
      <c r="EB126" s="1924">
        <v>260</v>
      </c>
      <c r="EC126" s="1933"/>
      <c r="ED126" s="1934">
        <v>260</v>
      </c>
      <c r="EE126" s="1934">
        <v>21239</v>
      </c>
      <c r="EF126" s="1933"/>
      <c r="EG126" s="1935">
        <v>1.2241630961909694E-2</v>
      </c>
      <c r="EH126" s="1933"/>
      <c r="EI126" s="1927">
        <v>0</v>
      </c>
      <c r="EJ126" s="1934"/>
      <c r="EK126" s="1934">
        <v>145150</v>
      </c>
      <c r="EL126" s="1936"/>
      <c r="EM126" s="1937"/>
      <c r="EN126" s="1937"/>
      <c r="EO126" s="1938"/>
      <c r="ES126" s="1575" t="s">
        <v>1140</v>
      </c>
      <c r="EU126" s="1566"/>
    </row>
    <row r="127" spans="1:151" ht="15">
      <c r="BN127" s="1579"/>
      <c r="BO127" s="1857" t="s">
        <v>1276</v>
      </c>
      <c r="BP127" s="1858"/>
      <c r="BQ127" s="1858"/>
      <c r="BR127" s="1854"/>
      <c r="BS127" s="1849"/>
      <c r="BT127" s="1163"/>
      <c r="BU127" s="1163"/>
      <c r="BV127" s="1163"/>
      <c r="BW127" s="1854"/>
      <c r="BX127" s="1849"/>
      <c r="BY127" s="1579"/>
      <c r="BZ127" s="1579"/>
      <c r="CA127" s="1579"/>
      <c r="DX127" s="1921" t="s">
        <v>462</v>
      </c>
      <c r="DY127" s="1922" t="s">
        <v>462</v>
      </c>
      <c r="DZ127" s="1921" t="s">
        <v>901</v>
      </c>
      <c r="EA127" s="1923" t="s">
        <v>463</v>
      </c>
      <c r="EB127" s="1924">
        <v>7173</v>
      </c>
      <c r="EC127" s="1605"/>
      <c r="ED127" s="1925">
        <v>7173</v>
      </c>
      <c r="EE127" s="1925"/>
      <c r="EF127" s="1605"/>
      <c r="EG127" s="1926">
        <v>0.94381578947368416</v>
      </c>
      <c r="EH127" s="1605"/>
      <c r="EI127" s="1927">
        <v>0</v>
      </c>
      <c r="EJ127" s="1925"/>
      <c r="EK127" s="1925">
        <v>0</v>
      </c>
      <c r="EL127" s="1925">
        <v>0</v>
      </c>
      <c r="EM127" s="1928">
        <v>0</v>
      </c>
      <c r="EN127" s="1928"/>
      <c r="EO127" s="1929"/>
      <c r="ES127" s="2295" t="s">
        <v>1141</v>
      </c>
      <c r="ET127" s="2295"/>
      <c r="EU127" s="2295"/>
    </row>
    <row r="128" spans="1:151" ht="15">
      <c r="BN128" s="1579"/>
      <c r="BO128" s="1849" t="s">
        <v>1274</v>
      </c>
      <c r="BP128" s="1854"/>
      <c r="BQ128" s="1854"/>
      <c r="BR128" s="1854"/>
      <c r="BS128" s="1849"/>
      <c r="BT128" s="1163"/>
      <c r="BU128" s="1163"/>
      <c r="BV128" s="1163"/>
      <c r="BW128" s="1854"/>
      <c r="BX128" s="1849"/>
      <c r="BY128" s="1579"/>
      <c r="BZ128" s="1579"/>
      <c r="CA128" s="1579"/>
      <c r="DX128" s="1930">
        <v>440</v>
      </c>
      <c r="DY128" s="1961" t="s">
        <v>1244</v>
      </c>
      <c r="DZ128" s="1930" t="s">
        <v>8</v>
      </c>
      <c r="EA128" s="1932" t="s">
        <v>1245</v>
      </c>
      <c r="EB128" s="1924">
        <v>427</v>
      </c>
      <c r="EC128" s="1933"/>
      <c r="ED128" s="1934">
        <v>427</v>
      </c>
      <c r="EE128" s="1934">
        <v>7600</v>
      </c>
      <c r="EF128" s="1933"/>
      <c r="EG128" s="1935">
        <v>5.6184210526315788E-2</v>
      </c>
      <c r="EH128" s="1933"/>
      <c r="EI128" s="1927">
        <v>0</v>
      </c>
      <c r="EJ128" s="1934"/>
      <c r="EK128" s="1934">
        <v>0</v>
      </c>
      <c r="EL128" s="1934"/>
      <c r="EM128" s="1937"/>
      <c r="EN128" s="1937"/>
      <c r="EO128" s="1938"/>
      <c r="ES128" s="2295"/>
      <c r="ET128" s="2295"/>
      <c r="EU128" s="2295"/>
    </row>
    <row r="129" spans="66:153" ht="15">
      <c r="BN129" s="1579"/>
      <c r="BO129" s="1849" t="s">
        <v>1286</v>
      </c>
      <c r="BP129" s="1854"/>
      <c r="BQ129" s="1854"/>
      <c r="BR129" s="1854"/>
      <c r="BS129" s="1849"/>
      <c r="BT129" s="1163"/>
      <c r="BU129" s="1163"/>
      <c r="BV129" s="1163"/>
      <c r="BW129" s="1854"/>
      <c r="BX129" s="1849"/>
      <c r="BY129" s="1579"/>
      <c r="BZ129" s="1579"/>
      <c r="CA129" s="1579"/>
      <c r="DX129" s="1921" t="s">
        <v>464</v>
      </c>
      <c r="DY129" s="1922" t="s">
        <v>464</v>
      </c>
      <c r="DZ129" s="1921" t="s">
        <v>901</v>
      </c>
      <c r="EA129" s="1923" t="s">
        <v>465</v>
      </c>
      <c r="EB129" s="1924">
        <v>13544</v>
      </c>
      <c r="EC129" s="1605"/>
      <c r="ED129" s="1925">
        <v>13544</v>
      </c>
      <c r="EE129" s="1925"/>
      <c r="EF129" s="1605"/>
      <c r="EG129" s="1926">
        <v>0.9705481906126836</v>
      </c>
      <c r="EH129" s="1605"/>
      <c r="EI129" s="1927">
        <v>0</v>
      </c>
      <c r="EJ129" s="1925"/>
      <c r="EK129" s="1925">
        <v>0</v>
      </c>
      <c r="EL129" s="1925">
        <v>0</v>
      </c>
      <c r="EM129" s="1928">
        <v>0</v>
      </c>
      <c r="EN129" s="1928"/>
      <c r="EO129" s="1929"/>
      <c r="ES129" s="2295"/>
      <c r="ET129" s="2295"/>
      <c r="EU129" s="2295"/>
    </row>
    <row r="130" spans="66:153" ht="15">
      <c r="BN130" s="1579"/>
      <c r="BO130" s="126" t="s">
        <v>653</v>
      </c>
      <c r="BP130"/>
      <c r="BQ130"/>
      <c r="BR130"/>
      <c r="BS130"/>
      <c r="BT130"/>
      <c r="BU130"/>
      <c r="BV130"/>
      <c r="BW130"/>
      <c r="BX130"/>
      <c r="BY130" s="1579"/>
      <c r="BZ130" s="1579"/>
      <c r="CA130" s="1579"/>
      <c r="DX130" s="1921" t="s">
        <v>464</v>
      </c>
      <c r="DY130" s="1922" t="s">
        <v>95</v>
      </c>
      <c r="DZ130" s="1921" t="s">
        <v>8</v>
      </c>
      <c r="EA130" s="1923" t="s">
        <v>96</v>
      </c>
      <c r="EB130" s="1924">
        <v>201</v>
      </c>
      <c r="EC130" s="1605"/>
      <c r="ED130" s="1925">
        <v>201</v>
      </c>
      <c r="EE130" s="1925"/>
      <c r="EF130" s="1605"/>
      <c r="EG130" s="1926">
        <v>1.44034396273737E-2</v>
      </c>
      <c r="EH130" s="1605"/>
      <c r="EI130" s="1927">
        <v>0</v>
      </c>
      <c r="EJ130" s="1925"/>
      <c r="EK130" s="1925">
        <v>0</v>
      </c>
      <c r="EL130" s="974"/>
      <c r="EM130" s="1928"/>
      <c r="EN130" s="1928"/>
      <c r="EO130" s="1929"/>
      <c r="ES130" s="2295"/>
      <c r="ET130" s="2295"/>
      <c r="EU130" s="2295"/>
    </row>
    <row r="131" spans="66:153">
      <c r="BN131" s="1579"/>
      <c r="BO131" s="1579"/>
      <c r="BP131" s="1579"/>
      <c r="BQ131" s="1579"/>
      <c r="BR131" s="1579"/>
      <c r="BS131" s="1579"/>
      <c r="BT131" s="1581"/>
      <c r="BU131" s="1581"/>
      <c r="BV131" s="1581"/>
      <c r="BW131" s="1579"/>
      <c r="BX131" s="1579"/>
      <c r="BY131" s="1579"/>
      <c r="BZ131" s="1579"/>
      <c r="CA131" s="1579"/>
      <c r="DX131" s="1930" t="s">
        <v>464</v>
      </c>
      <c r="DY131" s="1958" t="s">
        <v>1318</v>
      </c>
      <c r="DZ131" s="1959" t="s">
        <v>8</v>
      </c>
      <c r="EA131" s="1960" t="s">
        <v>1319</v>
      </c>
      <c r="EB131" s="1924">
        <v>210</v>
      </c>
      <c r="EC131" s="1933"/>
      <c r="ED131" s="1934">
        <v>210</v>
      </c>
      <c r="EE131" s="1934">
        <v>13955</v>
      </c>
      <c r="EF131" s="1933"/>
      <c r="EG131" s="1935">
        <v>1.5048369759942674E-2</v>
      </c>
      <c r="EH131" s="1933"/>
      <c r="EI131" s="1927">
        <v>0</v>
      </c>
      <c r="EJ131" s="1934"/>
      <c r="EK131" s="1934">
        <v>0</v>
      </c>
      <c r="EL131" s="1936"/>
      <c r="EM131" s="1937"/>
      <c r="EN131" s="1937"/>
      <c r="EO131" s="1938"/>
      <c r="ES131" s="2295"/>
      <c r="ET131" s="2295"/>
      <c r="EU131" s="2295"/>
    </row>
    <row r="132" spans="66:153" ht="13.5" thickBot="1">
      <c r="BN132" s="1579"/>
      <c r="BO132" s="1579"/>
      <c r="BP132" s="1579"/>
      <c r="BQ132" s="1579"/>
      <c r="BR132" s="1579"/>
      <c r="BS132" s="1579"/>
      <c r="BT132" s="1581"/>
      <c r="BU132" s="1581"/>
      <c r="BV132" s="1581"/>
      <c r="BW132" s="1579"/>
      <c r="BX132" s="1579"/>
      <c r="BY132" s="1579"/>
      <c r="BZ132" s="1579"/>
      <c r="CA132" s="1579"/>
      <c r="DX132" s="1930" t="s">
        <v>466</v>
      </c>
      <c r="DY132" s="1931" t="s">
        <v>466</v>
      </c>
      <c r="DZ132" s="1930" t="s">
        <v>901</v>
      </c>
      <c r="EA132" s="1932" t="s">
        <v>467</v>
      </c>
      <c r="EB132" s="1924">
        <v>2885</v>
      </c>
      <c r="EC132" s="1933"/>
      <c r="ED132" s="1934">
        <v>2885</v>
      </c>
      <c r="EE132" s="1934">
        <v>2885</v>
      </c>
      <c r="EF132" s="1933"/>
      <c r="EG132" s="1935"/>
      <c r="EH132" s="1933"/>
      <c r="EI132" s="1927">
        <v>1382838</v>
      </c>
      <c r="EJ132" s="1934"/>
      <c r="EK132" s="1934">
        <v>1382838</v>
      </c>
      <c r="EL132" s="1934">
        <v>1382838</v>
      </c>
      <c r="EM132" s="1937">
        <v>0</v>
      </c>
      <c r="EN132" s="1937"/>
      <c r="EO132" s="1938"/>
    </row>
    <row r="133" spans="66:153" ht="13.5" thickBot="1">
      <c r="BN133" s="1579"/>
      <c r="BO133" s="1579"/>
      <c r="BP133" s="1579"/>
      <c r="BQ133" s="1579"/>
      <c r="BR133" s="1579"/>
      <c r="BS133" s="1579"/>
      <c r="BT133" s="1581"/>
      <c r="BU133" s="1581"/>
      <c r="BV133" s="1581"/>
      <c r="BW133" s="1579"/>
      <c r="BX133" s="1579"/>
      <c r="BY133" s="1579"/>
      <c r="BZ133" s="1579"/>
      <c r="CA133" s="1579"/>
      <c r="DX133" s="1939" t="s">
        <v>468</v>
      </c>
      <c r="DY133" s="1940" t="s">
        <v>468</v>
      </c>
      <c r="DZ133" s="1939" t="s">
        <v>901</v>
      </c>
      <c r="EA133" s="1941" t="s">
        <v>469</v>
      </c>
      <c r="EB133" s="1924">
        <v>8407</v>
      </c>
      <c r="EC133" s="1942"/>
      <c r="ED133" s="1943">
        <v>8407</v>
      </c>
      <c r="EE133" s="1943">
        <v>8407</v>
      </c>
      <c r="EF133" s="1942"/>
      <c r="EG133" s="1944"/>
      <c r="EH133" s="1942"/>
      <c r="EI133" s="1927">
        <v>5184933</v>
      </c>
      <c r="EJ133" s="1943"/>
      <c r="EK133" s="1943">
        <v>5184933</v>
      </c>
      <c r="EL133" s="1943">
        <v>5184933</v>
      </c>
      <c r="EM133" s="1946">
        <v>0</v>
      </c>
      <c r="EN133" s="1946"/>
      <c r="EO133" s="1947"/>
      <c r="ES133" s="2290" t="s">
        <v>800</v>
      </c>
      <c r="ET133" s="2291"/>
      <c r="EU133" s="2292"/>
      <c r="EV133" s="1690"/>
      <c r="EW133" s="1691"/>
    </row>
    <row r="134" spans="66:153">
      <c r="BN134" s="1579"/>
      <c r="BO134" s="1579"/>
      <c r="BP134" s="1579"/>
      <c r="BQ134" s="1579"/>
      <c r="BR134" s="1579"/>
      <c r="BS134" s="1579"/>
      <c r="BT134" s="1581"/>
      <c r="BU134" s="1581"/>
      <c r="BV134" s="1581"/>
      <c r="BW134" s="1579"/>
      <c r="BX134" s="1579"/>
      <c r="BY134" s="1579"/>
      <c r="BZ134" s="1579"/>
      <c r="CA134" s="1579"/>
      <c r="DX134" s="1930" t="s">
        <v>470</v>
      </c>
      <c r="DY134" s="1931" t="s">
        <v>470</v>
      </c>
      <c r="DZ134" s="1930" t="s">
        <v>901</v>
      </c>
      <c r="EA134" s="1932" t="s">
        <v>471</v>
      </c>
      <c r="EB134" s="1924">
        <v>607</v>
      </c>
      <c r="EC134" s="1933"/>
      <c r="ED134" s="1934">
        <v>607</v>
      </c>
      <c r="EE134" s="1934">
        <v>607</v>
      </c>
      <c r="EF134" s="1933"/>
      <c r="EG134" s="1935"/>
      <c r="EH134" s="1933"/>
      <c r="EI134" s="1927">
        <v>0</v>
      </c>
      <c r="EJ134" s="1934"/>
      <c r="EK134" s="1934">
        <v>0</v>
      </c>
      <c r="EL134" s="1934">
        <v>0</v>
      </c>
      <c r="EM134" s="1937">
        <v>0</v>
      </c>
      <c r="EN134" s="1937"/>
      <c r="EO134" s="1938"/>
      <c r="ES134" s="932"/>
      <c r="ET134" s="2133" t="s">
        <v>802</v>
      </c>
      <c r="EU134" s="2134">
        <v>226792171</v>
      </c>
      <c r="EV134" s="932"/>
      <c r="EW134" s="901"/>
    </row>
    <row r="135" spans="66:153">
      <c r="BN135" s="1579"/>
      <c r="BO135" s="1579"/>
      <c r="BP135" s="1579"/>
      <c r="BQ135" s="1579"/>
      <c r="BR135" s="1579"/>
      <c r="BS135" s="1579"/>
      <c r="BT135" s="1581"/>
      <c r="BU135" s="1581"/>
      <c r="BV135" s="1581"/>
      <c r="BW135" s="1579"/>
      <c r="BX135" s="1579"/>
      <c r="BY135" s="1579"/>
      <c r="BZ135" s="1579"/>
      <c r="CA135" s="1579"/>
      <c r="DX135" s="1921" t="s">
        <v>472</v>
      </c>
      <c r="DY135" s="1922" t="s">
        <v>472</v>
      </c>
      <c r="DZ135" s="1921" t="s">
        <v>901</v>
      </c>
      <c r="EA135" s="1923" t="s">
        <v>473</v>
      </c>
      <c r="EB135" s="1924">
        <v>20427</v>
      </c>
      <c r="EC135" s="1605"/>
      <c r="ED135" s="1925">
        <v>20427</v>
      </c>
      <c r="EE135" s="1925"/>
      <c r="EF135" s="1605"/>
      <c r="EG135" s="1926">
        <v>0.65216142008811695</v>
      </c>
      <c r="EH135" s="1605"/>
      <c r="EI135" s="1927">
        <v>0</v>
      </c>
      <c r="EJ135" s="1925"/>
      <c r="EK135" s="1925">
        <v>0</v>
      </c>
      <c r="EL135" s="1925">
        <v>0</v>
      </c>
      <c r="EM135" s="1928">
        <v>0</v>
      </c>
      <c r="EN135" s="1928"/>
      <c r="EO135" s="1929"/>
      <c r="ES135" s="932"/>
      <c r="ET135" s="900" t="s">
        <v>1351</v>
      </c>
      <c r="EU135" s="921">
        <v>2000000</v>
      </c>
      <c r="EV135" s="932"/>
      <c r="EW135" s="901"/>
    </row>
    <row r="136" spans="66:153" ht="13.5" thickBot="1">
      <c r="BZ136" s="1579"/>
      <c r="CA136" s="1579"/>
      <c r="DX136" s="1921" t="s">
        <v>472</v>
      </c>
      <c r="DY136" s="1922" t="s">
        <v>97</v>
      </c>
      <c r="DZ136" s="1921" t="s">
        <v>901</v>
      </c>
      <c r="EA136" s="1923" t="s">
        <v>98</v>
      </c>
      <c r="EB136" s="1924">
        <v>6083</v>
      </c>
      <c r="EC136" s="1605"/>
      <c r="ED136" s="1925">
        <v>6083</v>
      </c>
      <c r="EE136" s="1925"/>
      <c r="EF136" s="1605"/>
      <c r="EG136" s="1926">
        <v>0.19420854351573974</v>
      </c>
      <c r="EH136" s="1605"/>
      <c r="EI136" s="1927">
        <v>0</v>
      </c>
      <c r="EJ136" s="1925"/>
      <c r="EK136" s="1925">
        <v>0</v>
      </c>
      <c r="EL136" s="974"/>
      <c r="EM136" s="1928"/>
      <c r="EN136" s="1928"/>
      <c r="EO136" s="1929"/>
      <c r="ES136" s="932"/>
      <c r="ET136" s="900" t="s">
        <v>322</v>
      </c>
      <c r="EU136" s="1487">
        <v>223049727</v>
      </c>
      <c r="EV136" s="932"/>
      <c r="EW136" s="901"/>
    </row>
    <row r="137" spans="66:153" ht="14.25" thickTop="1" thickBot="1">
      <c r="BZ137" s="1579"/>
      <c r="CA137" s="1579"/>
      <c r="DX137" s="1921" t="s">
        <v>472</v>
      </c>
      <c r="DY137" s="1922" t="s">
        <v>99</v>
      </c>
      <c r="DZ137" s="1921" t="s">
        <v>8</v>
      </c>
      <c r="EA137" s="1923" t="s">
        <v>100</v>
      </c>
      <c r="EB137" s="1924">
        <v>560</v>
      </c>
      <c r="EC137" s="1605"/>
      <c r="ED137" s="1925">
        <v>560</v>
      </c>
      <c r="EE137" s="1925"/>
      <c r="EF137" s="1605"/>
      <c r="EG137" s="1926">
        <v>1.7878807228146353E-2</v>
      </c>
      <c r="EH137" s="1605"/>
      <c r="EI137" s="1927">
        <v>0</v>
      </c>
      <c r="EJ137" s="1925"/>
      <c r="EK137" s="1925">
        <v>0</v>
      </c>
      <c r="EL137" s="974"/>
      <c r="EM137" s="1928"/>
      <c r="EN137" s="1928"/>
      <c r="EO137" s="1929"/>
      <c r="ES137" s="1685"/>
      <c r="ET137" s="1686" t="s">
        <v>604</v>
      </c>
      <c r="EU137" s="2136">
        <v>5742444</v>
      </c>
      <c r="EV137" s="1692"/>
      <c r="EW137" s="901"/>
    </row>
    <row r="138" spans="66:153">
      <c r="BZ138" s="1579"/>
      <c r="CA138" s="1579"/>
      <c r="DX138" s="1921" t="s">
        <v>472</v>
      </c>
      <c r="DY138" s="1922" t="s">
        <v>101</v>
      </c>
      <c r="DZ138" s="1921" t="s">
        <v>8</v>
      </c>
      <c r="EA138" s="1923" t="s">
        <v>102</v>
      </c>
      <c r="EB138" s="1924">
        <v>94</v>
      </c>
      <c r="EC138" s="1605"/>
      <c r="ED138" s="1925">
        <v>94</v>
      </c>
      <c r="EE138" s="1925"/>
      <c r="EF138" s="1605"/>
      <c r="EG138" s="1926">
        <v>3.0010854990102803E-3</v>
      </c>
      <c r="EH138" s="1605"/>
      <c r="EI138" s="1927">
        <v>0</v>
      </c>
      <c r="EJ138" s="1925"/>
      <c r="EK138" s="1925">
        <v>0</v>
      </c>
      <c r="EL138" s="974"/>
      <c r="EM138" s="1928"/>
      <c r="EN138" s="1928"/>
      <c r="EO138" s="1929"/>
    </row>
    <row r="139" spans="66:153">
      <c r="BZ139" s="1579"/>
      <c r="CA139" s="1579"/>
      <c r="DX139" s="1921" t="s">
        <v>472</v>
      </c>
      <c r="DY139" s="1922" t="s">
        <v>300</v>
      </c>
      <c r="DZ139" s="1921" t="s">
        <v>8</v>
      </c>
      <c r="EA139" s="1923" t="s">
        <v>301</v>
      </c>
      <c r="EB139" s="1924">
        <v>1875</v>
      </c>
      <c r="EC139" s="1605"/>
      <c r="ED139" s="1925">
        <v>1875</v>
      </c>
      <c r="EE139" s="1925"/>
      <c r="EF139" s="1605"/>
      <c r="EG139" s="1926">
        <v>5.9862077772811439E-2</v>
      </c>
      <c r="EH139" s="1605"/>
      <c r="EI139" s="1927">
        <v>0</v>
      </c>
      <c r="EJ139" s="1925"/>
      <c r="EK139" s="1925">
        <v>0</v>
      </c>
      <c r="EL139" s="974"/>
      <c r="EM139" s="1928"/>
      <c r="EN139" s="1928"/>
      <c r="EO139" s="1929"/>
    </row>
    <row r="140" spans="66:153">
      <c r="BN140" s="1579"/>
      <c r="BO140" s="1579"/>
      <c r="BP140" s="1579"/>
      <c r="BQ140" s="1579"/>
      <c r="BR140" s="1579"/>
      <c r="BS140" s="1579"/>
      <c r="BT140" s="1581"/>
      <c r="BU140" s="1581"/>
      <c r="BV140" s="1581"/>
      <c r="BW140" s="1579"/>
      <c r="BX140" s="1579"/>
      <c r="BY140" s="1579"/>
      <c r="BZ140" s="1579"/>
      <c r="CA140" s="1579"/>
      <c r="DX140" s="1921" t="s">
        <v>472</v>
      </c>
      <c r="DY140" s="1922" t="s">
        <v>1118</v>
      </c>
      <c r="DZ140" s="1921" t="s">
        <v>8</v>
      </c>
      <c r="EA140" s="1923" t="s">
        <v>1119</v>
      </c>
      <c r="EB140" s="1924">
        <v>1858</v>
      </c>
      <c r="EC140" s="1605"/>
      <c r="ED140" s="1925">
        <v>1858</v>
      </c>
      <c r="EE140" s="1925"/>
      <c r="EF140" s="1605"/>
      <c r="EG140" s="1926">
        <v>5.9319328267671285E-2</v>
      </c>
      <c r="EH140" s="1605"/>
      <c r="EI140" s="1927">
        <v>0</v>
      </c>
      <c r="EJ140" s="1925"/>
      <c r="EK140" s="1925">
        <v>0</v>
      </c>
      <c r="EL140" s="974"/>
      <c r="EM140" s="1928"/>
      <c r="EN140" s="1928"/>
      <c r="EO140" s="1929"/>
    </row>
    <row r="141" spans="66:153">
      <c r="DX141" s="1948" t="s">
        <v>472</v>
      </c>
      <c r="DY141" s="1958" t="s">
        <v>1320</v>
      </c>
      <c r="DZ141" s="1959" t="s">
        <v>8</v>
      </c>
      <c r="EA141" s="1960" t="s">
        <v>1321</v>
      </c>
      <c r="EB141" s="1924">
        <v>425</v>
      </c>
      <c r="EC141" s="1933"/>
      <c r="ED141" s="1934">
        <v>425</v>
      </c>
      <c r="EE141" s="1934">
        <v>31322</v>
      </c>
      <c r="EF141" s="1933"/>
      <c r="EG141" s="1935">
        <v>1.3568737628503927E-2</v>
      </c>
      <c r="EH141" s="1933"/>
      <c r="EI141" s="1927">
        <v>0</v>
      </c>
      <c r="EJ141" s="1934"/>
      <c r="EK141" s="1934">
        <v>0</v>
      </c>
      <c r="EL141" s="1936"/>
      <c r="EM141" s="1937"/>
      <c r="EN141" s="1937"/>
      <c r="EO141" s="1938"/>
    </row>
    <row r="142" spans="66:153">
      <c r="DX142" s="1921" t="s">
        <v>474</v>
      </c>
      <c r="DY142" s="1922" t="s">
        <v>474</v>
      </c>
      <c r="DZ142" s="1921" t="s">
        <v>901</v>
      </c>
      <c r="EA142" s="1923" t="s">
        <v>475</v>
      </c>
      <c r="EB142" s="1924">
        <v>3777</v>
      </c>
      <c r="EC142" s="1605"/>
      <c r="ED142" s="1925">
        <v>3777</v>
      </c>
      <c r="EE142" s="1925"/>
      <c r="EF142" s="1605"/>
      <c r="EG142" s="1926">
        <v>0.93052475979305249</v>
      </c>
      <c r="EH142" s="1605"/>
      <c r="EI142" s="1927">
        <v>0</v>
      </c>
      <c r="EJ142" s="1925"/>
      <c r="EK142" s="1925">
        <v>0</v>
      </c>
      <c r="EL142" s="1925">
        <v>0</v>
      </c>
      <c r="EM142" s="1928">
        <v>0</v>
      </c>
      <c r="EN142" s="1928"/>
      <c r="EO142" s="1929"/>
    </row>
    <row r="143" spans="66:153">
      <c r="DX143" s="1930" t="s">
        <v>474</v>
      </c>
      <c r="DY143" s="1931" t="s">
        <v>103</v>
      </c>
      <c r="DZ143" s="1930" t="s">
        <v>8</v>
      </c>
      <c r="EA143" s="1932" t="s">
        <v>104</v>
      </c>
      <c r="EB143" s="1924">
        <v>282</v>
      </c>
      <c r="EC143" s="1933"/>
      <c r="ED143" s="1934">
        <v>282</v>
      </c>
      <c r="EE143" s="1934">
        <v>4059</v>
      </c>
      <c r="EF143" s="1933"/>
      <c r="EG143" s="1935">
        <v>6.9475240206947522E-2</v>
      </c>
      <c r="EH143" s="1933"/>
      <c r="EI143" s="1927">
        <v>0</v>
      </c>
      <c r="EJ143" s="1934"/>
      <c r="EK143" s="1934">
        <v>0</v>
      </c>
      <c r="EL143" s="1936"/>
      <c r="EM143" s="1937"/>
      <c r="EN143" s="1937"/>
      <c r="EO143" s="1938"/>
    </row>
    <row r="144" spans="66:153">
      <c r="DX144" s="1921" t="s">
        <v>476</v>
      </c>
      <c r="DY144" s="1922" t="s">
        <v>476</v>
      </c>
      <c r="DZ144" s="1921" t="s">
        <v>901</v>
      </c>
      <c r="EA144" s="1923" t="s">
        <v>477</v>
      </c>
      <c r="EB144" s="1924">
        <v>35272</v>
      </c>
      <c r="EC144" s="1605"/>
      <c r="ED144" s="1925">
        <v>35272</v>
      </c>
      <c r="EE144" s="1925"/>
      <c r="EF144" s="1605"/>
      <c r="EG144" s="1926">
        <v>0.97393417274132976</v>
      </c>
      <c r="EH144" s="1605"/>
      <c r="EI144" s="1927">
        <v>13345596</v>
      </c>
      <c r="EJ144" s="1925"/>
      <c r="EK144" s="1925">
        <v>12997732</v>
      </c>
      <c r="EL144" s="1925">
        <v>13345596</v>
      </c>
      <c r="EM144" s="1928">
        <v>0</v>
      </c>
      <c r="EN144" s="1928"/>
      <c r="EO144" s="1929"/>
    </row>
    <row r="145" spans="128:145">
      <c r="DX145" s="1948" t="s">
        <v>476</v>
      </c>
      <c r="DY145" s="1931" t="s">
        <v>302</v>
      </c>
      <c r="DZ145" s="1930" t="s">
        <v>8</v>
      </c>
      <c r="EA145" s="1932" t="s">
        <v>303</v>
      </c>
      <c r="EB145" s="1924">
        <v>944</v>
      </c>
      <c r="EC145" s="1933"/>
      <c r="ED145" s="1934">
        <v>944</v>
      </c>
      <c r="EE145" s="1934">
        <v>36216</v>
      </c>
      <c r="EF145" s="1933"/>
      <c r="EG145" s="1935">
        <v>2.60658272586702E-2</v>
      </c>
      <c r="EH145" s="1933"/>
      <c r="EI145" s="1927">
        <v>0</v>
      </c>
      <c r="EJ145" s="1934"/>
      <c r="EK145" s="1934">
        <v>347864</v>
      </c>
      <c r="EL145" s="1934"/>
      <c r="EM145" s="1937"/>
      <c r="EN145" s="1937"/>
      <c r="EO145" s="1938"/>
    </row>
    <row r="146" spans="128:145">
      <c r="DX146" s="1930" t="s">
        <v>478</v>
      </c>
      <c r="DY146" s="1931" t="s">
        <v>478</v>
      </c>
      <c r="DZ146" s="1930" t="s">
        <v>901</v>
      </c>
      <c r="EA146" s="1932" t="s">
        <v>479</v>
      </c>
      <c r="EB146" s="1924">
        <v>1117</v>
      </c>
      <c r="EC146" s="1933"/>
      <c r="ED146" s="1934">
        <v>1117</v>
      </c>
      <c r="EE146" s="1934">
        <v>1117</v>
      </c>
      <c r="EF146" s="1933"/>
      <c r="EG146" s="1935"/>
      <c r="EH146" s="1933"/>
      <c r="EI146" s="1927">
        <v>166411</v>
      </c>
      <c r="EJ146" s="1934"/>
      <c r="EK146" s="1934">
        <v>166411</v>
      </c>
      <c r="EL146" s="1934">
        <v>166411</v>
      </c>
      <c r="EM146" s="1937">
        <v>0</v>
      </c>
      <c r="EN146" s="1937"/>
      <c r="EO146" s="1938"/>
    </row>
    <row r="147" spans="128:145">
      <c r="DX147" s="1930" t="s">
        <v>480</v>
      </c>
      <c r="DY147" s="1931" t="s">
        <v>480</v>
      </c>
      <c r="DZ147" s="1930" t="s">
        <v>901</v>
      </c>
      <c r="EA147" s="1932" t="s">
        <v>481</v>
      </c>
      <c r="EB147" s="1924">
        <v>10032</v>
      </c>
      <c r="EC147" s="1933"/>
      <c r="ED147" s="1934">
        <v>10032</v>
      </c>
      <c r="EE147" s="1934">
        <v>10032</v>
      </c>
      <c r="EF147" s="1933"/>
      <c r="EG147" s="1935"/>
      <c r="EH147" s="1933"/>
      <c r="EI147" s="1927">
        <v>2479810</v>
      </c>
      <c r="EJ147" s="1934"/>
      <c r="EK147" s="1934">
        <v>2479810</v>
      </c>
      <c r="EL147" s="1934">
        <v>2479810</v>
      </c>
      <c r="EM147" s="1937">
        <v>0</v>
      </c>
      <c r="EN147" s="1937"/>
      <c r="EO147" s="1938"/>
    </row>
    <row r="148" spans="128:145">
      <c r="DX148" s="1921" t="s">
        <v>482</v>
      </c>
      <c r="DY148" s="1922" t="s">
        <v>482</v>
      </c>
      <c r="DZ148" s="1921" t="s">
        <v>901</v>
      </c>
      <c r="EA148" s="1923" t="s">
        <v>107</v>
      </c>
      <c r="EB148" s="1924">
        <v>8749</v>
      </c>
      <c r="EC148" s="1605"/>
      <c r="ED148" s="1925">
        <v>8749</v>
      </c>
      <c r="EE148" s="1925"/>
      <c r="EF148" s="1605"/>
      <c r="EG148" s="1926">
        <v>0.9776511342049391</v>
      </c>
      <c r="EH148" s="1605"/>
      <c r="EI148" s="1927">
        <v>3068970</v>
      </c>
      <c r="EJ148" s="1925"/>
      <c r="EK148" s="1925">
        <v>3000382</v>
      </c>
      <c r="EL148" s="1925">
        <v>3068970</v>
      </c>
      <c r="EM148" s="1928">
        <v>0</v>
      </c>
      <c r="EN148" s="1928"/>
      <c r="EO148" s="1929"/>
    </row>
    <row r="149" spans="128:145">
      <c r="DX149" s="1930" t="s">
        <v>482</v>
      </c>
      <c r="DY149" s="1931" t="s">
        <v>108</v>
      </c>
      <c r="DZ149" s="1930" t="s">
        <v>8</v>
      </c>
      <c r="EA149" s="1932" t="s">
        <v>109</v>
      </c>
      <c r="EB149" s="1924">
        <v>200</v>
      </c>
      <c r="EC149" s="1933"/>
      <c r="ED149" s="1934">
        <v>200</v>
      </c>
      <c r="EE149" s="1933">
        <v>8949</v>
      </c>
      <c r="EF149" s="1933"/>
      <c r="EG149" s="1935">
        <v>2.2348865795060902E-2</v>
      </c>
      <c r="EH149" s="1933"/>
      <c r="EI149" s="1927">
        <v>0</v>
      </c>
      <c r="EJ149" s="1934"/>
      <c r="EK149" s="1934">
        <v>68588</v>
      </c>
      <c r="EL149" s="1936"/>
      <c r="EM149" s="1937"/>
      <c r="EN149" s="1937"/>
      <c r="EO149" s="1938"/>
    </row>
    <row r="150" spans="128:145">
      <c r="DX150" s="1921" t="s">
        <v>484</v>
      </c>
      <c r="DY150" s="1922" t="s">
        <v>484</v>
      </c>
      <c r="DZ150" s="1921" t="s">
        <v>901</v>
      </c>
      <c r="EA150" s="1923" t="s">
        <v>485</v>
      </c>
      <c r="EB150" s="1924">
        <v>11398</v>
      </c>
      <c r="EC150" s="1605"/>
      <c r="ED150" s="1925">
        <v>11398</v>
      </c>
      <c r="EE150" s="1925"/>
      <c r="EF150" s="1605"/>
      <c r="EG150" s="1926">
        <v>0.84130498966637146</v>
      </c>
      <c r="EH150" s="1605"/>
      <c r="EI150" s="1927">
        <v>257631</v>
      </c>
      <c r="EJ150" s="1925"/>
      <c r="EK150" s="1925">
        <v>216746</v>
      </c>
      <c r="EL150" s="1925">
        <v>257631</v>
      </c>
      <c r="EM150" s="1928">
        <v>0</v>
      </c>
      <c r="EN150" s="1928"/>
      <c r="EO150" s="1929"/>
    </row>
    <row r="151" spans="128:145">
      <c r="DX151" s="1930" t="s">
        <v>484</v>
      </c>
      <c r="DY151" s="1931" t="s">
        <v>110</v>
      </c>
      <c r="DZ151" s="1930" t="s">
        <v>8</v>
      </c>
      <c r="EA151" s="1932" t="s">
        <v>111</v>
      </c>
      <c r="EB151" s="1924">
        <v>2150</v>
      </c>
      <c r="EC151" s="1933"/>
      <c r="ED151" s="1934">
        <v>2150</v>
      </c>
      <c r="EE151" s="1934">
        <v>13548</v>
      </c>
      <c r="EF151" s="1933"/>
      <c r="EG151" s="1935">
        <v>0.15869501033362857</v>
      </c>
      <c r="EH151" s="1933"/>
      <c r="EI151" s="1927">
        <v>0</v>
      </c>
      <c r="EJ151" s="1934"/>
      <c r="EK151" s="1934">
        <v>40885</v>
      </c>
      <c r="EL151" s="1936"/>
      <c r="EM151" s="1937"/>
      <c r="EN151" s="1937"/>
      <c r="EO151" s="1938"/>
    </row>
    <row r="152" spans="128:145">
      <c r="DX152" s="1921" t="s">
        <v>486</v>
      </c>
      <c r="DY152" s="1922" t="s">
        <v>486</v>
      </c>
      <c r="DZ152" s="1921" t="s">
        <v>901</v>
      </c>
      <c r="EA152" s="1923" t="s">
        <v>487</v>
      </c>
      <c r="EB152" s="1924">
        <v>4398</v>
      </c>
      <c r="EC152" s="1605"/>
      <c r="ED152" s="1925">
        <v>4398</v>
      </c>
      <c r="EE152" s="1925">
        <v>4398</v>
      </c>
      <c r="EF152" s="1605"/>
      <c r="EG152" s="1926"/>
      <c r="EH152" s="1605"/>
      <c r="EI152" s="1927">
        <v>0</v>
      </c>
      <c r="EJ152" s="1925"/>
      <c r="EK152" s="1925">
        <v>0</v>
      </c>
      <c r="EL152" s="1925">
        <v>0</v>
      </c>
      <c r="EM152" s="1928">
        <v>0</v>
      </c>
      <c r="EN152" s="1928"/>
      <c r="EO152" s="1929"/>
    </row>
    <row r="153" spans="128:145">
      <c r="DX153" s="1939" t="s">
        <v>488</v>
      </c>
      <c r="DY153" s="1940" t="s">
        <v>488</v>
      </c>
      <c r="DZ153" s="1939" t="s">
        <v>901</v>
      </c>
      <c r="EA153" s="1941" t="s">
        <v>489</v>
      </c>
      <c r="EB153" s="1924">
        <v>2338</v>
      </c>
      <c r="EC153" s="1942"/>
      <c r="ED153" s="1943">
        <v>2338</v>
      </c>
      <c r="EE153" s="1943">
        <v>2338</v>
      </c>
      <c r="EF153" s="1942"/>
      <c r="EG153" s="1944"/>
      <c r="EH153" s="1942"/>
      <c r="EI153" s="1927">
        <v>149099</v>
      </c>
      <c r="EJ153" s="1943"/>
      <c r="EK153" s="1943">
        <v>149099</v>
      </c>
      <c r="EL153" s="1943">
        <v>149099</v>
      </c>
      <c r="EM153" s="1946">
        <v>0</v>
      </c>
      <c r="EN153" s="1946"/>
      <c r="EO153" s="1947"/>
    </row>
    <row r="154" spans="128:145">
      <c r="DX154" s="1921" t="s">
        <v>490</v>
      </c>
      <c r="DY154" s="1922" t="s">
        <v>490</v>
      </c>
      <c r="DZ154" s="1921" t="s">
        <v>901</v>
      </c>
      <c r="EA154" s="1923" t="s">
        <v>491</v>
      </c>
      <c r="EB154" s="1924">
        <v>3234</v>
      </c>
      <c r="EC154" s="1605"/>
      <c r="ED154" s="1925">
        <v>3234</v>
      </c>
      <c r="EE154" s="1925"/>
      <c r="EF154" s="1605"/>
      <c r="EG154" s="1926">
        <v>0.8874862788144896</v>
      </c>
      <c r="EH154" s="1605"/>
      <c r="EI154" s="1927">
        <v>1432128</v>
      </c>
      <c r="EJ154" s="1925"/>
      <c r="EK154" s="1925">
        <v>1270994</v>
      </c>
      <c r="EL154" s="1925">
        <v>1432128</v>
      </c>
      <c r="EM154" s="1928">
        <v>0</v>
      </c>
      <c r="EN154" s="1928"/>
      <c r="EO154" s="1929"/>
    </row>
    <row r="155" spans="128:145">
      <c r="DX155" s="1948" t="s">
        <v>490</v>
      </c>
      <c r="DY155" s="1931" t="s">
        <v>1011</v>
      </c>
      <c r="DZ155" s="1930" t="s">
        <v>8</v>
      </c>
      <c r="EA155" s="1932" t="s">
        <v>1012</v>
      </c>
      <c r="EB155" s="1924">
        <v>410</v>
      </c>
      <c r="EC155" s="1933"/>
      <c r="ED155" s="1934">
        <v>410</v>
      </c>
      <c r="EE155" s="1934">
        <v>3644</v>
      </c>
      <c r="EF155" s="1933"/>
      <c r="EG155" s="1935">
        <v>0.11251372118551042</v>
      </c>
      <c r="EH155" s="1933"/>
      <c r="EI155" s="1927">
        <v>0</v>
      </c>
      <c r="EJ155" s="1934"/>
      <c r="EK155" s="1934">
        <v>161134</v>
      </c>
      <c r="EL155" s="1934"/>
      <c r="EM155" s="1937"/>
      <c r="EN155" s="1937"/>
      <c r="EO155" s="1938"/>
    </row>
    <row r="156" spans="128:145">
      <c r="DX156" s="1930" t="s">
        <v>492</v>
      </c>
      <c r="DY156" s="1931" t="s">
        <v>492</v>
      </c>
      <c r="DZ156" s="1930" t="s">
        <v>901</v>
      </c>
      <c r="EA156" s="1932" t="s">
        <v>493</v>
      </c>
      <c r="EB156" s="1924">
        <v>6189</v>
      </c>
      <c r="EC156" s="1933"/>
      <c r="ED156" s="1934">
        <v>6189</v>
      </c>
      <c r="EE156" s="1934">
        <v>6189</v>
      </c>
      <c r="EF156" s="1933"/>
      <c r="EG156" s="1935"/>
      <c r="EH156" s="1933"/>
      <c r="EI156" s="1927">
        <v>2212987</v>
      </c>
      <c r="EJ156" s="1934"/>
      <c r="EK156" s="1934">
        <v>2212987</v>
      </c>
      <c r="EL156" s="1934">
        <v>2212987</v>
      </c>
      <c r="EM156" s="1937">
        <v>0</v>
      </c>
      <c r="EN156" s="1937"/>
      <c r="EO156" s="1938"/>
    </row>
    <row r="157" spans="128:145">
      <c r="DX157" s="1921" t="s">
        <v>494</v>
      </c>
      <c r="DY157" s="1957" t="s">
        <v>494</v>
      </c>
      <c r="DZ157" s="1921" t="s">
        <v>901</v>
      </c>
      <c r="EA157" s="1923" t="s">
        <v>669</v>
      </c>
      <c r="EB157" s="1924">
        <v>150200</v>
      </c>
      <c r="EC157" s="1605"/>
      <c r="ED157" s="1925">
        <v>150200</v>
      </c>
      <c r="EE157" s="1925"/>
      <c r="EF157" s="1605"/>
      <c r="EG157" s="1926">
        <v>0.90462854217484268</v>
      </c>
      <c r="EH157" s="1605"/>
      <c r="EI157" s="1927">
        <v>0</v>
      </c>
      <c r="EJ157" s="1925"/>
      <c r="EK157" s="1925">
        <v>0</v>
      </c>
      <c r="EL157" s="1925">
        <v>0</v>
      </c>
      <c r="EM157" s="1928">
        <v>0</v>
      </c>
      <c r="EN157" s="1928"/>
      <c r="EO157" s="1929"/>
    </row>
    <row r="158" spans="128:145">
      <c r="DX158" s="1921" t="s">
        <v>494</v>
      </c>
      <c r="DY158" s="1922" t="s">
        <v>112</v>
      </c>
      <c r="DZ158" s="1921" t="s">
        <v>8</v>
      </c>
      <c r="EA158" s="1923" t="s">
        <v>113</v>
      </c>
      <c r="EB158" s="1924">
        <v>82</v>
      </c>
      <c r="EC158" s="1605"/>
      <c r="ED158" s="1925">
        <v>82</v>
      </c>
      <c r="EE158" s="1925"/>
      <c r="EF158" s="1605"/>
      <c r="EG158" s="1926">
        <v>4.9387177402354925E-4</v>
      </c>
      <c r="EH158" s="1605"/>
      <c r="EI158" s="1927">
        <v>0</v>
      </c>
      <c r="EJ158" s="1925"/>
      <c r="EK158" s="1925">
        <v>0</v>
      </c>
      <c r="EL158" s="974"/>
      <c r="EM158" s="1928"/>
      <c r="EN158" s="1928"/>
      <c r="EO158" s="1929"/>
    </row>
    <row r="159" spans="128:145">
      <c r="DX159" s="1921" t="s">
        <v>494</v>
      </c>
      <c r="DY159" s="1922" t="s">
        <v>114</v>
      </c>
      <c r="DZ159" s="1921" t="s">
        <v>8</v>
      </c>
      <c r="EA159" s="1923" t="s">
        <v>115</v>
      </c>
      <c r="EB159" s="1924">
        <v>1625</v>
      </c>
      <c r="EC159" s="1605"/>
      <c r="ED159" s="1925">
        <v>1625</v>
      </c>
      <c r="EE159" s="1925"/>
      <c r="EF159" s="1605"/>
      <c r="EG159" s="1926">
        <v>9.7870930827837505E-3</v>
      </c>
      <c r="EH159" s="1605"/>
      <c r="EI159" s="1927">
        <v>0</v>
      </c>
      <c r="EJ159" s="1925"/>
      <c r="EK159" s="1925">
        <v>0</v>
      </c>
      <c r="EL159" s="974"/>
      <c r="EM159" s="1928"/>
      <c r="EN159" s="1928"/>
      <c r="EO159" s="1929"/>
    </row>
    <row r="160" spans="128:145">
      <c r="DX160" s="1921" t="s">
        <v>494</v>
      </c>
      <c r="DY160" s="1922" t="s">
        <v>116</v>
      </c>
      <c r="DZ160" s="1921" t="s">
        <v>8</v>
      </c>
      <c r="EA160" s="1923" t="s">
        <v>117</v>
      </c>
      <c r="EB160" s="1924">
        <v>0</v>
      </c>
      <c r="EC160" s="1605"/>
      <c r="ED160" s="1925">
        <v>0</v>
      </c>
      <c r="EE160" s="1925"/>
      <c r="EF160" s="1605"/>
      <c r="EG160" s="1926">
        <v>0</v>
      </c>
      <c r="EH160" s="1605"/>
      <c r="EI160" s="1927">
        <v>0</v>
      </c>
      <c r="EJ160" s="1925"/>
      <c r="EK160" s="1925">
        <v>0</v>
      </c>
      <c r="EL160" s="974"/>
      <c r="EM160" s="1928"/>
      <c r="EN160" s="1928"/>
      <c r="EO160" s="1929"/>
    </row>
    <row r="161" spans="128:145">
      <c r="DX161" s="1921" t="s">
        <v>494</v>
      </c>
      <c r="DY161" s="1922" t="s">
        <v>118</v>
      </c>
      <c r="DZ161" s="1921" t="s">
        <v>8</v>
      </c>
      <c r="EA161" s="1923" t="s">
        <v>119</v>
      </c>
      <c r="EB161" s="1924">
        <v>1915</v>
      </c>
      <c r="EC161" s="1605"/>
      <c r="ED161" s="1925">
        <v>1915</v>
      </c>
      <c r="EE161" s="1925"/>
      <c r="EF161" s="1605"/>
      <c r="EG161" s="1926">
        <v>1.153371277140362E-2</v>
      </c>
      <c r="EH161" s="1605"/>
      <c r="EI161" s="1927">
        <v>0</v>
      </c>
      <c r="EJ161" s="1925"/>
      <c r="EK161" s="1925">
        <v>0</v>
      </c>
      <c r="EL161" s="974"/>
      <c r="EM161" s="1928"/>
      <c r="EN161" s="1928"/>
      <c r="EO161" s="1929"/>
    </row>
    <row r="162" spans="128:145">
      <c r="DX162" s="1921" t="s">
        <v>494</v>
      </c>
      <c r="DY162" s="1922" t="s">
        <v>120</v>
      </c>
      <c r="DZ162" s="1921" t="s">
        <v>8</v>
      </c>
      <c r="EA162" s="1923" t="s">
        <v>121</v>
      </c>
      <c r="EB162" s="1924">
        <v>390</v>
      </c>
      <c r="EC162" s="1605"/>
      <c r="ED162" s="1925">
        <v>390</v>
      </c>
      <c r="EE162" s="1925"/>
      <c r="EF162" s="1605"/>
      <c r="EG162" s="1926">
        <v>2.3489023398681002E-3</v>
      </c>
      <c r="EH162" s="1605"/>
      <c r="EI162" s="1927">
        <v>0</v>
      </c>
      <c r="EJ162" s="1925"/>
      <c r="EK162" s="1925">
        <v>0</v>
      </c>
      <c r="EL162" s="974"/>
      <c r="EM162" s="1928"/>
      <c r="EN162" s="1928"/>
      <c r="EO162" s="1929"/>
    </row>
    <row r="163" spans="128:145">
      <c r="DX163" s="1956" t="s">
        <v>494</v>
      </c>
      <c r="DY163" s="1922" t="s">
        <v>678</v>
      </c>
      <c r="DZ163" s="1921" t="s">
        <v>8</v>
      </c>
      <c r="EA163" s="1923" t="s">
        <v>287</v>
      </c>
      <c r="EB163" s="1924">
        <v>1486</v>
      </c>
      <c r="EC163" s="1605"/>
      <c r="ED163" s="1925">
        <v>1486</v>
      </c>
      <c r="EE163" s="1925"/>
      <c r="EF163" s="1605"/>
      <c r="EG163" s="1926">
        <v>8.9499201975487101E-3</v>
      </c>
      <c r="EH163" s="1605"/>
      <c r="EI163" s="1927">
        <v>0</v>
      </c>
      <c r="EJ163" s="1925"/>
      <c r="EK163" s="1925">
        <v>0</v>
      </c>
      <c r="EL163" s="974"/>
      <c r="EM163" s="1928"/>
      <c r="EN163" s="1928"/>
      <c r="EO163" s="1929"/>
    </row>
    <row r="164" spans="128:145">
      <c r="DX164" s="1921" t="s">
        <v>494</v>
      </c>
      <c r="DY164" s="1922" t="s">
        <v>122</v>
      </c>
      <c r="DZ164" s="1921" t="s">
        <v>8</v>
      </c>
      <c r="EA164" s="1923" t="s">
        <v>123</v>
      </c>
      <c r="EB164" s="1924">
        <v>0</v>
      </c>
      <c r="EC164" s="1605"/>
      <c r="ED164" s="1925">
        <v>0</v>
      </c>
      <c r="EE164" s="975"/>
      <c r="EF164" s="1605"/>
      <c r="EG164" s="1926">
        <v>0</v>
      </c>
      <c r="EH164" s="1605"/>
      <c r="EI164" s="1927">
        <v>0</v>
      </c>
      <c r="EJ164" s="1925"/>
      <c r="EK164" s="1925">
        <v>0</v>
      </c>
      <c r="EL164" s="974"/>
      <c r="EM164" s="1928"/>
      <c r="EN164" s="1928"/>
      <c r="EO164" s="1929"/>
    </row>
    <row r="165" spans="128:145">
      <c r="DX165" s="1023" t="s">
        <v>494</v>
      </c>
      <c r="DY165" s="1949" t="s">
        <v>826</v>
      </c>
      <c r="DZ165" s="1921" t="s">
        <v>8</v>
      </c>
      <c r="EA165" s="1950" t="s">
        <v>1024</v>
      </c>
      <c r="EB165" s="1924">
        <v>1645</v>
      </c>
      <c r="EC165" s="1605"/>
      <c r="ED165" s="1925">
        <v>1645</v>
      </c>
      <c r="EE165" s="1925"/>
      <c r="EF165" s="1605"/>
      <c r="EG165" s="1926">
        <v>9.9075496130333965E-3</v>
      </c>
      <c r="EH165" s="1605"/>
      <c r="EI165" s="1927">
        <v>0</v>
      </c>
      <c r="EJ165" s="1925"/>
      <c r="EK165" s="1925">
        <v>0</v>
      </c>
      <c r="EL165" s="974"/>
      <c r="EM165" s="1928"/>
      <c r="EN165" s="1928"/>
      <c r="EO165" s="1929"/>
    </row>
    <row r="166" spans="128:145">
      <c r="DX166" s="1023" t="s">
        <v>494</v>
      </c>
      <c r="DY166" s="975" t="s">
        <v>270</v>
      </c>
      <c r="DZ166" s="902" t="s">
        <v>8</v>
      </c>
      <c r="EA166" s="902" t="s">
        <v>271</v>
      </c>
      <c r="EB166" s="1924">
        <v>720</v>
      </c>
      <c r="EC166" s="1605"/>
      <c r="ED166" s="1925">
        <v>720</v>
      </c>
      <c r="EE166" s="1925"/>
      <c r="EF166" s="1605"/>
      <c r="EG166" s="1926">
        <v>4.3364350889872616E-3</v>
      </c>
      <c r="EH166" s="1605"/>
      <c r="EI166" s="1927">
        <v>0</v>
      </c>
      <c r="EJ166" s="1925"/>
      <c r="EK166" s="1925">
        <v>0</v>
      </c>
      <c r="EL166" s="974"/>
      <c r="EM166" s="1928"/>
      <c r="EN166" s="1928"/>
      <c r="EO166" s="1929"/>
    </row>
    <row r="167" spans="128:145">
      <c r="DX167" s="1023" t="s">
        <v>494</v>
      </c>
      <c r="DY167" s="975" t="s">
        <v>1025</v>
      </c>
      <c r="DZ167" s="902" t="s">
        <v>8</v>
      </c>
      <c r="EA167" s="902" t="s">
        <v>305</v>
      </c>
      <c r="EB167" s="1924">
        <v>472</v>
      </c>
      <c r="EC167" s="1605"/>
      <c r="ED167" s="1925">
        <v>472</v>
      </c>
      <c r="EE167" s="1925"/>
      <c r="EF167" s="1605"/>
      <c r="EG167" s="1926">
        <v>2.8427741138916493E-3</v>
      </c>
      <c r="EH167" s="1605"/>
      <c r="EI167" s="1927">
        <v>0</v>
      </c>
      <c r="EJ167" s="1925"/>
      <c r="EK167" s="1925">
        <v>0</v>
      </c>
      <c r="EL167" s="974"/>
      <c r="EM167" s="1928"/>
      <c r="EN167" s="1928"/>
      <c r="EO167" s="1929"/>
    </row>
    <row r="168" spans="128:145">
      <c r="DX168" s="1023" t="s">
        <v>494</v>
      </c>
      <c r="DY168" s="975" t="s">
        <v>306</v>
      </c>
      <c r="DZ168" s="902" t="s">
        <v>8</v>
      </c>
      <c r="EA168" s="902" t="s">
        <v>307</v>
      </c>
      <c r="EB168" s="1924">
        <v>667</v>
      </c>
      <c r="EC168" s="902"/>
      <c r="ED168" s="1925">
        <v>667</v>
      </c>
      <c r="EE168" s="1925"/>
      <c r="EF168" s="1605"/>
      <c r="EG168" s="1926">
        <v>4.0172252838256992E-3</v>
      </c>
      <c r="EH168" s="1605"/>
      <c r="EI168" s="1927">
        <v>0</v>
      </c>
      <c r="EJ168" s="1925"/>
      <c r="EK168" s="1925">
        <v>0</v>
      </c>
      <c r="EL168" s="974"/>
      <c r="EM168" s="1928"/>
      <c r="EN168" s="1928"/>
      <c r="EO168" s="1929"/>
    </row>
    <row r="169" spans="128:145">
      <c r="DX169" s="1023" t="s">
        <v>494</v>
      </c>
      <c r="DY169" s="975" t="s">
        <v>1013</v>
      </c>
      <c r="DZ169" s="902" t="s">
        <v>8</v>
      </c>
      <c r="EA169" s="902" t="s">
        <v>1014</v>
      </c>
      <c r="EB169" s="1924">
        <v>830</v>
      </c>
      <c r="EC169" s="902"/>
      <c r="ED169" s="1925">
        <v>830</v>
      </c>
      <c r="EE169" s="1925"/>
      <c r="EF169" s="1605"/>
      <c r="EG169" s="1926">
        <v>4.9989460053603153E-3</v>
      </c>
      <c r="EH169" s="1605"/>
      <c r="EI169" s="1927">
        <v>0</v>
      </c>
      <c r="EJ169" s="1925"/>
      <c r="EK169" s="1925">
        <v>0</v>
      </c>
      <c r="EL169" s="974"/>
      <c r="EM169" s="1928"/>
      <c r="EN169" s="1928"/>
      <c r="EO169" s="1929"/>
    </row>
    <row r="170" spans="128:145">
      <c r="DX170" s="1023" t="s">
        <v>494</v>
      </c>
      <c r="DY170" s="975" t="s">
        <v>1120</v>
      </c>
      <c r="DZ170" s="902" t="s">
        <v>8</v>
      </c>
      <c r="EA170" s="902" t="s">
        <v>1121</v>
      </c>
      <c r="EB170" s="1924">
        <v>194</v>
      </c>
      <c r="EC170" s="902"/>
      <c r="ED170" s="1925">
        <v>194</v>
      </c>
      <c r="EE170" s="1925"/>
      <c r="EF170" s="1605"/>
      <c r="EG170" s="1926">
        <v>1.1684283434215677E-3</v>
      </c>
      <c r="EH170" s="1605"/>
      <c r="EI170" s="1927">
        <v>0</v>
      </c>
      <c r="EJ170" s="1925"/>
      <c r="EK170" s="1925">
        <v>0</v>
      </c>
      <c r="EL170" s="974"/>
      <c r="EM170" s="1928"/>
      <c r="EN170" s="1928"/>
      <c r="EO170" s="1929"/>
    </row>
    <row r="171" spans="128:145">
      <c r="DX171" s="1023" t="s">
        <v>494</v>
      </c>
      <c r="DY171" s="975" t="s">
        <v>1122</v>
      </c>
      <c r="DZ171" s="902" t="s">
        <v>8</v>
      </c>
      <c r="EA171" s="902" t="s">
        <v>1123</v>
      </c>
      <c r="EB171" s="1924">
        <v>354</v>
      </c>
      <c r="EC171" s="902"/>
      <c r="ED171" s="1925">
        <v>354</v>
      </c>
      <c r="EE171" s="1925"/>
      <c r="EF171" s="1605"/>
      <c r="EG171" s="1926">
        <v>2.1320805854187371E-3</v>
      </c>
      <c r="EH171" s="1605"/>
      <c r="EI171" s="1927">
        <v>0</v>
      </c>
      <c r="EJ171" s="1925"/>
      <c r="EK171" s="1925">
        <v>0</v>
      </c>
      <c r="EL171" s="974"/>
      <c r="EM171" s="1928"/>
      <c r="EN171" s="1928"/>
      <c r="EO171" s="1929"/>
    </row>
    <row r="172" spans="128:145">
      <c r="DX172" s="1023" t="s">
        <v>494</v>
      </c>
      <c r="DY172" s="975" t="s">
        <v>1124</v>
      </c>
      <c r="DZ172" s="902" t="s">
        <v>8</v>
      </c>
      <c r="EA172" s="902" t="s">
        <v>1125</v>
      </c>
      <c r="EB172" s="1924">
        <v>556</v>
      </c>
      <c r="EC172" s="902"/>
      <c r="ED172" s="1925">
        <v>556</v>
      </c>
      <c r="EE172" s="1925"/>
      <c r="EF172" s="1605"/>
      <c r="EG172" s="1926">
        <v>3.3486915409401633E-3</v>
      </c>
      <c r="EH172" s="1605"/>
      <c r="EI172" s="1927">
        <v>0</v>
      </c>
      <c r="EJ172" s="1925"/>
      <c r="EK172" s="1925">
        <v>0</v>
      </c>
      <c r="EL172" s="974"/>
      <c r="EM172" s="1928"/>
      <c r="EN172" s="1928"/>
      <c r="EO172" s="1929"/>
    </row>
    <row r="173" spans="128:145">
      <c r="DX173" s="1023" t="s">
        <v>494</v>
      </c>
      <c r="DY173" s="975" t="s">
        <v>1188</v>
      </c>
      <c r="DZ173" s="902" t="s">
        <v>8</v>
      </c>
      <c r="EA173" s="902" t="s">
        <v>1189</v>
      </c>
      <c r="EB173" s="1924">
        <v>1176</v>
      </c>
      <c r="EC173" s="902"/>
      <c r="ED173" s="1925">
        <v>1176</v>
      </c>
      <c r="EE173" s="1925"/>
      <c r="EF173" s="1605"/>
      <c r="EG173" s="1926">
        <v>7.0828439786791942E-3</v>
      </c>
      <c r="EH173" s="1605"/>
      <c r="EI173" s="1927">
        <v>0</v>
      </c>
      <c r="EJ173" s="1925"/>
      <c r="EK173" s="1925">
        <v>0</v>
      </c>
      <c r="EL173" s="974"/>
      <c r="EM173" s="1928"/>
      <c r="EN173" s="1928"/>
      <c r="EO173" s="1929"/>
    </row>
    <row r="174" spans="128:145">
      <c r="DX174" s="1023" t="s">
        <v>494</v>
      </c>
      <c r="DY174" s="975" t="s">
        <v>1190</v>
      </c>
      <c r="DZ174" s="902" t="s">
        <v>8</v>
      </c>
      <c r="EA174" s="902" t="s">
        <v>1191</v>
      </c>
      <c r="EB174" s="1924">
        <v>212</v>
      </c>
      <c r="EC174" s="902"/>
      <c r="ED174" s="1925">
        <v>212</v>
      </c>
      <c r="EE174" s="1925"/>
      <c r="EF174" s="1605"/>
      <c r="EG174" s="1926">
        <v>1.2768392206462492E-3</v>
      </c>
      <c r="EH174" s="1605"/>
      <c r="EI174" s="1927">
        <v>0</v>
      </c>
      <c r="EJ174" s="1925"/>
      <c r="EK174" s="1925">
        <v>0</v>
      </c>
      <c r="EL174" s="974"/>
      <c r="EM174" s="1928"/>
      <c r="EN174" s="1928"/>
      <c r="EO174" s="1929"/>
    </row>
    <row r="175" spans="128:145">
      <c r="DX175" s="1023" t="s">
        <v>494</v>
      </c>
      <c r="DY175" s="975" t="s">
        <v>1192</v>
      </c>
      <c r="DZ175" s="902" t="s">
        <v>8</v>
      </c>
      <c r="EA175" s="902" t="s">
        <v>1193</v>
      </c>
      <c r="EB175" s="1924">
        <v>312</v>
      </c>
      <c r="EC175" s="902"/>
      <c r="ED175" s="1925">
        <v>312</v>
      </c>
      <c r="EE175" s="1925"/>
      <c r="EF175" s="1605"/>
      <c r="EG175" s="1926">
        <v>1.8791218718944801E-3</v>
      </c>
      <c r="EH175" s="1605"/>
      <c r="EI175" s="1927">
        <v>0</v>
      </c>
      <c r="EJ175" s="1925"/>
      <c r="EK175" s="1925">
        <v>0</v>
      </c>
      <c r="EL175" s="974"/>
      <c r="EM175" s="1928"/>
      <c r="EN175" s="1928"/>
      <c r="EO175" s="1929"/>
    </row>
    <row r="176" spans="128:145">
      <c r="DX176" s="1023" t="s">
        <v>494</v>
      </c>
      <c r="DY176" s="975" t="s">
        <v>1194</v>
      </c>
      <c r="DZ176" s="902" t="s">
        <v>8</v>
      </c>
      <c r="EA176" s="902" t="s">
        <v>1189</v>
      </c>
      <c r="EB176" s="1924">
        <v>310</v>
      </c>
      <c r="EC176" s="902"/>
      <c r="ED176" s="1925">
        <v>310</v>
      </c>
      <c r="EE176" s="1925"/>
      <c r="EF176" s="1605"/>
      <c r="EG176" s="1926">
        <v>1.8670762188695155E-3</v>
      </c>
      <c r="EH176" s="1605"/>
      <c r="EI176" s="1927">
        <v>0</v>
      </c>
      <c r="EJ176" s="1925"/>
      <c r="EK176" s="1925">
        <v>0</v>
      </c>
      <c r="EL176" s="974"/>
      <c r="EM176" s="1928"/>
      <c r="EN176" s="1928"/>
      <c r="EO176" s="1929"/>
    </row>
    <row r="177" spans="128:145">
      <c r="DX177" s="1023" t="s">
        <v>494</v>
      </c>
      <c r="DY177" s="975" t="s">
        <v>1195</v>
      </c>
      <c r="DZ177" s="902" t="s">
        <v>8</v>
      </c>
      <c r="EA177" s="902" t="s">
        <v>1196</v>
      </c>
      <c r="EB177" s="1924">
        <v>186</v>
      </c>
      <c r="EC177" s="902"/>
      <c r="ED177" s="1925">
        <v>186</v>
      </c>
      <c r="EE177" s="1925"/>
      <c r="EF177" s="1605"/>
      <c r="EG177" s="1926">
        <v>1.1202457313217093E-3</v>
      </c>
      <c r="EH177" s="1605"/>
      <c r="EI177" s="1927">
        <v>0</v>
      </c>
      <c r="EJ177" s="1925"/>
      <c r="EK177" s="1925">
        <v>0</v>
      </c>
      <c r="EL177" s="974"/>
      <c r="EM177" s="1928"/>
      <c r="EN177" s="1928"/>
      <c r="EO177" s="1929"/>
    </row>
    <row r="178" spans="128:145">
      <c r="DX178" s="1023" t="s">
        <v>494</v>
      </c>
      <c r="DY178" s="975" t="s">
        <v>1197</v>
      </c>
      <c r="DZ178" s="902" t="s">
        <v>8</v>
      </c>
      <c r="EA178" s="902" t="s">
        <v>1198</v>
      </c>
      <c r="EB178" s="1924">
        <v>222</v>
      </c>
      <c r="EC178" s="902"/>
      <c r="ED178" s="1925">
        <v>222</v>
      </c>
      <c r="EE178" s="1925"/>
      <c r="EF178" s="1605"/>
      <c r="EG178" s="1926">
        <v>1.3370674857710724E-3</v>
      </c>
      <c r="EH178" s="1605"/>
      <c r="EI178" s="1927">
        <v>0</v>
      </c>
      <c r="EJ178" s="1925"/>
      <c r="EK178" s="1925">
        <v>0</v>
      </c>
      <c r="EL178" s="974"/>
      <c r="EM178" s="1928"/>
      <c r="EN178" s="1928"/>
      <c r="EO178" s="1929"/>
    </row>
    <row r="179" spans="128:145">
      <c r="DX179" s="1023" t="s">
        <v>494</v>
      </c>
      <c r="DY179" s="902" t="s">
        <v>1246</v>
      </c>
      <c r="DZ179" s="902" t="s">
        <v>8</v>
      </c>
      <c r="EA179" s="902" t="s">
        <v>1247</v>
      </c>
      <c r="EB179" s="1924">
        <v>139</v>
      </c>
      <c r="EC179" s="902"/>
      <c r="ED179" s="1925">
        <v>139</v>
      </c>
      <c r="EE179" s="1925"/>
      <c r="EF179" s="1605"/>
      <c r="EG179" s="1926">
        <v>8.3717288523504083E-4</v>
      </c>
      <c r="EH179" s="1605"/>
      <c r="EI179" s="1927">
        <v>0</v>
      </c>
      <c r="EJ179" s="1925"/>
      <c r="EK179" s="1925">
        <v>0</v>
      </c>
      <c r="EL179" s="974"/>
      <c r="EM179" s="1928"/>
      <c r="EN179" s="1928"/>
      <c r="EO179" s="1929"/>
    </row>
    <row r="180" spans="128:145">
      <c r="DX180" s="1023" t="s">
        <v>494</v>
      </c>
      <c r="DY180" s="902" t="s">
        <v>1248</v>
      </c>
      <c r="DZ180" s="902" t="s">
        <v>8</v>
      </c>
      <c r="EA180" s="902" t="s">
        <v>1249</v>
      </c>
      <c r="EB180" s="1924">
        <v>485</v>
      </c>
      <c r="EC180" s="902"/>
      <c r="ED180" s="1925">
        <v>485</v>
      </c>
      <c r="EE180" s="1925"/>
      <c r="EF180" s="1605"/>
      <c r="EG180" s="1926">
        <v>2.9210708585539194E-3</v>
      </c>
      <c r="EH180" s="1605"/>
      <c r="EI180" s="1927">
        <v>0</v>
      </c>
      <c r="EJ180" s="1925"/>
      <c r="EK180" s="1925">
        <v>0</v>
      </c>
      <c r="EL180" s="974"/>
      <c r="EM180" s="1928"/>
      <c r="EN180" s="1928"/>
      <c r="EO180" s="1929"/>
    </row>
    <row r="181" spans="128:145">
      <c r="DX181" s="1023" t="s">
        <v>494</v>
      </c>
      <c r="DY181" s="902" t="s">
        <v>1250</v>
      </c>
      <c r="DZ181" s="902" t="s">
        <v>8</v>
      </c>
      <c r="EA181" s="902" t="s">
        <v>1251</v>
      </c>
      <c r="EB181" s="1924">
        <v>426</v>
      </c>
      <c r="EC181" s="902"/>
      <c r="ED181" s="1925">
        <v>426</v>
      </c>
      <c r="EE181" s="1925"/>
      <c r="EF181" s="1605"/>
      <c r="EG181" s="1926">
        <v>2.5657240943174633E-3</v>
      </c>
      <c r="EH181" s="1605"/>
      <c r="EI181" s="1927">
        <v>0</v>
      </c>
      <c r="EJ181" s="1925"/>
      <c r="EK181" s="1925">
        <v>0</v>
      </c>
      <c r="EL181" s="974"/>
      <c r="EM181" s="1928"/>
      <c r="EN181" s="1928"/>
      <c r="EO181" s="1929"/>
    </row>
    <row r="182" spans="128:145">
      <c r="DX182" s="1023" t="s">
        <v>494</v>
      </c>
      <c r="DY182" s="902" t="s">
        <v>1252</v>
      </c>
      <c r="DZ182" s="902" t="s">
        <v>8</v>
      </c>
      <c r="EA182" s="902" t="s">
        <v>1253</v>
      </c>
      <c r="EB182" s="1924">
        <v>178</v>
      </c>
      <c r="EC182" s="902"/>
      <c r="ED182" s="1925">
        <v>178</v>
      </c>
      <c r="EE182" s="1925"/>
      <c r="EF182" s="1605"/>
      <c r="EG182" s="1926">
        <v>1.0720631192218508E-3</v>
      </c>
      <c r="EH182" s="1605"/>
      <c r="EI182" s="1927">
        <v>0</v>
      </c>
      <c r="EJ182" s="1925"/>
      <c r="EK182" s="1925">
        <v>0</v>
      </c>
      <c r="EL182" s="974"/>
      <c r="EM182" s="1928"/>
      <c r="EN182" s="1928"/>
      <c r="EO182" s="1929"/>
    </row>
    <row r="183" spans="128:145">
      <c r="DX183" s="1023" t="s">
        <v>494</v>
      </c>
      <c r="DY183" s="1962" t="s">
        <v>1322</v>
      </c>
      <c r="DZ183" s="1962" t="s">
        <v>8</v>
      </c>
      <c r="EA183" s="1962" t="s">
        <v>1323</v>
      </c>
      <c r="EB183" s="1924">
        <v>622</v>
      </c>
      <c r="EC183" s="902"/>
      <c r="ED183" s="1925">
        <v>622</v>
      </c>
      <c r="EE183" s="1925"/>
      <c r="EF183" s="1605"/>
      <c r="EG183" s="1926">
        <v>3.7461980907639953E-3</v>
      </c>
      <c r="EH183" s="1605"/>
      <c r="EI183" s="1927">
        <v>0</v>
      </c>
      <c r="EJ183" s="1925"/>
      <c r="EK183" s="1925">
        <v>0</v>
      </c>
      <c r="EL183" s="974"/>
      <c r="EM183" s="1928"/>
      <c r="EN183" s="1928"/>
      <c r="EO183" s="1929"/>
    </row>
    <row r="184" spans="128:145">
      <c r="DX184" s="1023" t="s">
        <v>494</v>
      </c>
      <c r="DY184" s="1962" t="s">
        <v>1324</v>
      </c>
      <c r="DZ184" s="1962" t="s">
        <v>8</v>
      </c>
      <c r="EA184" s="1962" t="s">
        <v>1325</v>
      </c>
      <c r="EB184" s="1924">
        <v>631</v>
      </c>
      <c r="EC184" s="902"/>
      <c r="ED184" s="1925">
        <v>631</v>
      </c>
      <c r="EE184" s="1925">
        <v>166035</v>
      </c>
      <c r="EF184" s="1605"/>
      <c r="EG184" s="1926">
        <v>3.8004035293763361E-3</v>
      </c>
      <c r="EH184" s="1605"/>
      <c r="EI184" s="1927">
        <v>0</v>
      </c>
      <c r="EJ184" s="1925"/>
      <c r="EK184" s="1925">
        <v>0</v>
      </c>
      <c r="EL184" s="974"/>
      <c r="EM184" s="1928"/>
      <c r="EN184" s="1928"/>
      <c r="EO184" s="1929"/>
    </row>
    <row r="185" spans="128:145">
      <c r="DX185" s="1939" t="s">
        <v>496</v>
      </c>
      <c r="DY185" s="1940" t="s">
        <v>496</v>
      </c>
      <c r="DZ185" s="1939" t="s">
        <v>901</v>
      </c>
      <c r="EA185" s="1941" t="s">
        <v>497</v>
      </c>
      <c r="EB185" s="1924">
        <v>1850</v>
      </c>
      <c r="EC185" s="1942"/>
      <c r="ED185" s="1943">
        <v>1850</v>
      </c>
      <c r="EE185" s="1943">
        <v>1850</v>
      </c>
      <c r="EF185" s="1942"/>
      <c r="EG185" s="1944"/>
      <c r="EH185" s="1942"/>
      <c r="EI185" s="1927">
        <v>35180</v>
      </c>
      <c r="EJ185" s="1943"/>
      <c r="EK185" s="1943">
        <v>35180</v>
      </c>
      <c r="EL185" s="1943">
        <v>35180</v>
      </c>
      <c r="EM185" s="1946">
        <v>0</v>
      </c>
      <c r="EN185" s="1946"/>
      <c r="EO185" s="1947"/>
    </row>
    <row r="186" spans="128:145">
      <c r="DX186" s="1921" t="s">
        <v>498</v>
      </c>
      <c r="DY186" s="1922" t="s">
        <v>498</v>
      </c>
      <c r="DZ186" s="1921" t="s">
        <v>901</v>
      </c>
      <c r="EA186" s="1923" t="s">
        <v>499</v>
      </c>
      <c r="EB186" s="1924">
        <v>3926</v>
      </c>
      <c r="EC186" s="1605"/>
      <c r="ED186" s="1925">
        <v>3926</v>
      </c>
      <c r="EE186" s="1925">
        <v>3926</v>
      </c>
      <c r="EF186" s="1605"/>
      <c r="EG186" s="1926"/>
      <c r="EH186" s="1605"/>
      <c r="EI186" s="1927">
        <v>814313</v>
      </c>
      <c r="EJ186" s="1925"/>
      <c r="EK186" s="1925">
        <v>814313</v>
      </c>
      <c r="EL186" s="1925">
        <v>814313</v>
      </c>
      <c r="EM186" s="1928">
        <v>0</v>
      </c>
      <c r="EN186" s="1928"/>
      <c r="EO186" s="1929"/>
    </row>
    <row r="187" spans="128:145">
      <c r="DX187" s="1963" t="s">
        <v>500</v>
      </c>
      <c r="DY187" s="1964" t="s">
        <v>500</v>
      </c>
      <c r="DZ187" s="1963" t="s">
        <v>901</v>
      </c>
      <c r="EA187" s="1965" t="s">
        <v>501</v>
      </c>
      <c r="EB187" s="1924">
        <v>12696</v>
      </c>
      <c r="EC187" s="1966"/>
      <c r="ED187" s="1967">
        <v>12696</v>
      </c>
      <c r="EE187" s="1967"/>
      <c r="EF187" s="1966"/>
      <c r="EG187" s="1968">
        <v>0.93456017666543978</v>
      </c>
      <c r="EH187" s="1966"/>
      <c r="EI187" s="1927">
        <v>0</v>
      </c>
      <c r="EJ187" s="1967"/>
      <c r="EK187" s="1967">
        <v>0</v>
      </c>
      <c r="EL187" s="1967">
        <v>0</v>
      </c>
      <c r="EM187" s="1969">
        <v>0</v>
      </c>
      <c r="EN187" s="1969"/>
      <c r="EO187" s="1970"/>
    </row>
    <row r="188" spans="128:145">
      <c r="DX188" s="1921" t="s">
        <v>500</v>
      </c>
      <c r="DY188" s="1922" t="s">
        <v>124</v>
      </c>
      <c r="DZ188" s="1921" t="s">
        <v>8</v>
      </c>
      <c r="EA188" s="1923" t="s">
        <v>828</v>
      </c>
      <c r="EB188" s="1924">
        <v>345</v>
      </c>
      <c r="EC188" s="1605"/>
      <c r="ED188" s="1925">
        <v>345</v>
      </c>
      <c r="EE188" s="1925"/>
      <c r="EF188" s="1605"/>
      <c r="EG188" s="1926">
        <v>2.5395656974604344E-2</v>
      </c>
      <c r="EH188" s="1605"/>
      <c r="EI188" s="1927">
        <v>0</v>
      </c>
      <c r="EJ188" s="1925"/>
      <c r="EK188" s="1925">
        <v>0</v>
      </c>
      <c r="EL188" s="974"/>
      <c r="EM188" s="1928"/>
      <c r="EN188" s="1928"/>
      <c r="EO188" s="1929"/>
    </row>
    <row r="189" spans="128:145">
      <c r="DX189" s="1921" t="s">
        <v>500</v>
      </c>
      <c r="DY189" s="1922" t="s">
        <v>125</v>
      </c>
      <c r="DZ189" s="1921" t="s">
        <v>8</v>
      </c>
      <c r="EA189" s="1923" t="s">
        <v>126</v>
      </c>
      <c r="EB189" s="1924">
        <v>544</v>
      </c>
      <c r="EC189" s="1605"/>
      <c r="ED189" s="1925">
        <v>544</v>
      </c>
      <c r="EE189" s="1925">
        <v>13585</v>
      </c>
      <c r="EF189" s="1605"/>
      <c r="EG189" s="1926">
        <v>4.0044166359955835E-2</v>
      </c>
      <c r="EH189" s="1605"/>
      <c r="EI189" s="1927">
        <v>0</v>
      </c>
      <c r="EJ189" s="1925"/>
      <c r="EK189" s="1925">
        <v>0</v>
      </c>
      <c r="EL189" s="974"/>
      <c r="EM189" s="1928"/>
      <c r="EN189" s="1928"/>
      <c r="EO189" s="1929"/>
    </row>
    <row r="190" spans="128:145">
      <c r="DX190" s="1963" t="s">
        <v>502</v>
      </c>
      <c r="DY190" s="1964" t="s">
        <v>502</v>
      </c>
      <c r="DZ190" s="1963" t="s">
        <v>901</v>
      </c>
      <c r="EA190" s="1965" t="s">
        <v>503</v>
      </c>
      <c r="EB190" s="1924">
        <v>15253</v>
      </c>
      <c r="EC190" s="1966"/>
      <c r="ED190" s="1967">
        <v>15253</v>
      </c>
      <c r="EE190" s="1967"/>
      <c r="EF190" s="1966"/>
      <c r="EG190" s="1968">
        <v>0.92425619584317997</v>
      </c>
      <c r="EH190" s="1966"/>
      <c r="EI190" s="1927">
        <v>5743374</v>
      </c>
      <c r="EJ190" s="1967"/>
      <c r="EK190" s="1967">
        <v>5308349</v>
      </c>
      <c r="EL190" s="1967">
        <v>5743374</v>
      </c>
      <c r="EM190" s="1969">
        <v>0</v>
      </c>
      <c r="EN190" s="1969"/>
      <c r="EO190" s="1970"/>
    </row>
    <row r="191" spans="128:145">
      <c r="DX191" s="1930" t="s">
        <v>502</v>
      </c>
      <c r="DY191" s="1931" t="s">
        <v>127</v>
      </c>
      <c r="DZ191" s="1930" t="s">
        <v>8</v>
      </c>
      <c r="EA191" s="1932" t="s">
        <v>829</v>
      </c>
      <c r="EB191" s="1924">
        <v>1250</v>
      </c>
      <c r="EC191" s="1933"/>
      <c r="ED191" s="1934">
        <v>1250</v>
      </c>
      <c r="EE191" s="1934">
        <v>16503</v>
      </c>
      <c r="EF191" s="1933"/>
      <c r="EG191" s="1935">
        <v>7.5743804156819972E-2</v>
      </c>
      <c r="EH191" s="1933"/>
      <c r="EI191" s="1927">
        <v>0</v>
      </c>
      <c r="EJ191" s="1934"/>
      <c r="EK191" s="1934">
        <v>435025</v>
      </c>
      <c r="EL191" s="1936"/>
      <c r="EM191" s="1937"/>
      <c r="EN191" s="1937"/>
      <c r="EO191" s="1938"/>
    </row>
    <row r="192" spans="128:145">
      <c r="DX192" s="1921" t="s">
        <v>504</v>
      </c>
      <c r="DY192" s="1922" t="s">
        <v>504</v>
      </c>
      <c r="DZ192" s="1921" t="s">
        <v>901</v>
      </c>
      <c r="EA192" s="1923" t="s">
        <v>505</v>
      </c>
      <c r="EB192" s="1924">
        <v>26605</v>
      </c>
      <c r="EC192" s="1605"/>
      <c r="ED192" s="1925">
        <v>26605</v>
      </c>
      <c r="EE192" s="1925"/>
      <c r="EF192" s="1605"/>
      <c r="EG192" s="1926">
        <v>0.95673906789413121</v>
      </c>
      <c r="EH192" s="1605"/>
      <c r="EI192" s="1927">
        <v>0</v>
      </c>
      <c r="EJ192" s="1925"/>
      <c r="EK192" s="1925">
        <v>0</v>
      </c>
      <c r="EL192" s="1925">
        <v>0</v>
      </c>
      <c r="EM192" s="1928">
        <v>0</v>
      </c>
      <c r="EN192" s="1928"/>
      <c r="EO192" s="1929"/>
    </row>
    <row r="193" spans="128:145">
      <c r="DX193" s="1921" t="s">
        <v>504</v>
      </c>
      <c r="DY193" s="1922" t="s">
        <v>128</v>
      </c>
      <c r="DZ193" s="1921" t="s">
        <v>8</v>
      </c>
      <c r="EA193" s="1923" t="s">
        <v>1026</v>
      </c>
      <c r="EB193" s="1924">
        <v>408</v>
      </c>
      <c r="EC193" s="1605"/>
      <c r="ED193" s="1925">
        <v>408</v>
      </c>
      <c r="EE193" s="1925"/>
      <c r="EF193" s="1605"/>
      <c r="EG193" s="1926">
        <v>1.4672036823935558E-2</v>
      </c>
      <c r="EH193" s="1605"/>
      <c r="EI193" s="1927">
        <v>0</v>
      </c>
      <c r="EJ193" s="1925"/>
      <c r="EK193" s="1925">
        <v>0</v>
      </c>
      <c r="EL193" s="1925"/>
      <c r="EM193" s="1928"/>
      <c r="EN193" s="1928"/>
      <c r="EO193" s="1929"/>
    </row>
    <row r="194" spans="128:145">
      <c r="DX194" s="1921" t="s">
        <v>504</v>
      </c>
      <c r="DY194" s="1922" t="s">
        <v>308</v>
      </c>
      <c r="DZ194" s="1921" t="s">
        <v>8</v>
      </c>
      <c r="EA194" s="1923" t="s">
        <v>1027</v>
      </c>
      <c r="EB194" s="1924">
        <v>160</v>
      </c>
      <c r="EC194" s="1605"/>
      <c r="ED194" s="1925">
        <v>160</v>
      </c>
      <c r="EE194" s="1925"/>
      <c r="EF194" s="1605"/>
      <c r="EG194" s="1926">
        <v>5.7537399309551211E-3</v>
      </c>
      <c r="EH194" s="1605"/>
      <c r="EI194" s="1927">
        <v>0</v>
      </c>
      <c r="EJ194" s="1925"/>
      <c r="EK194" s="1925">
        <v>0</v>
      </c>
      <c r="EL194" s="974"/>
      <c r="EM194" s="1928"/>
      <c r="EN194" s="1928"/>
      <c r="EO194" s="1929"/>
    </row>
    <row r="195" spans="128:145">
      <c r="DX195" s="1956" t="s">
        <v>504</v>
      </c>
      <c r="DY195" s="1922" t="s">
        <v>1128</v>
      </c>
      <c r="DZ195" s="1921" t="s">
        <v>8</v>
      </c>
      <c r="EA195" s="1923" t="s">
        <v>1129</v>
      </c>
      <c r="EB195" s="1924">
        <v>275</v>
      </c>
      <c r="EC195" s="1605"/>
      <c r="ED195" s="1925">
        <v>275</v>
      </c>
      <c r="EE195" s="1925"/>
      <c r="EF195" s="1605"/>
      <c r="EG195" s="1926">
        <v>9.8892405063291146E-3</v>
      </c>
      <c r="EH195" s="1605"/>
      <c r="EI195" s="1927">
        <v>0</v>
      </c>
      <c r="EJ195" s="1925"/>
      <c r="EK195" s="1925">
        <v>0</v>
      </c>
      <c r="EL195" s="974"/>
      <c r="EM195" s="1928"/>
      <c r="EN195" s="1928"/>
      <c r="EO195" s="1929"/>
    </row>
    <row r="196" spans="128:145">
      <c r="DX196" s="1956" t="s">
        <v>504</v>
      </c>
      <c r="DY196" s="1922" t="s">
        <v>1130</v>
      </c>
      <c r="DZ196" s="1921" t="s">
        <v>8</v>
      </c>
      <c r="EA196" s="1923" t="s">
        <v>1131</v>
      </c>
      <c r="EB196" s="1924">
        <v>240</v>
      </c>
      <c r="EC196" s="1605"/>
      <c r="ED196" s="1925">
        <v>240</v>
      </c>
      <c r="EE196" s="1925"/>
      <c r="EF196" s="1605"/>
      <c r="EG196" s="1926">
        <v>8.6306098964326807E-3</v>
      </c>
      <c r="EH196" s="1605"/>
      <c r="EI196" s="1927">
        <v>0</v>
      </c>
      <c r="EJ196" s="1925"/>
      <c r="EK196" s="1925">
        <v>0</v>
      </c>
      <c r="EL196" s="974"/>
      <c r="EM196" s="1928"/>
      <c r="EN196" s="1928"/>
      <c r="EO196" s="1929"/>
    </row>
    <row r="197" spans="128:145" ht="15">
      <c r="DX197" s="1956" t="s">
        <v>504</v>
      </c>
      <c r="DY197" s="1971" t="s">
        <v>1326</v>
      </c>
      <c r="DZ197" s="1952" t="s">
        <v>8</v>
      </c>
      <c r="EA197" s="1972" t="s">
        <v>1327</v>
      </c>
      <c r="EB197" s="1924">
        <v>120</v>
      </c>
      <c r="EC197" s="1605"/>
      <c r="ED197" s="1925">
        <v>120</v>
      </c>
      <c r="EE197" s="1925">
        <v>27808</v>
      </c>
      <c r="EF197" s="1605"/>
      <c r="EG197" s="1926">
        <v>4.3153049482163404E-3</v>
      </c>
      <c r="EH197" s="1605"/>
      <c r="EI197" s="1927">
        <v>0</v>
      </c>
      <c r="EJ197" s="1925"/>
      <c r="EK197" s="1925">
        <v>0</v>
      </c>
      <c r="EL197" s="974"/>
      <c r="EM197" s="1928"/>
      <c r="EN197" s="1928"/>
      <c r="EO197" s="1929"/>
    </row>
    <row r="198" spans="128:145">
      <c r="DX198" s="1963" t="s">
        <v>506</v>
      </c>
      <c r="DY198" s="1964" t="s">
        <v>506</v>
      </c>
      <c r="DZ198" s="1963" t="s">
        <v>901</v>
      </c>
      <c r="EA198" s="1965" t="s">
        <v>507</v>
      </c>
      <c r="EB198" s="1924">
        <v>1783</v>
      </c>
      <c r="EC198" s="1966"/>
      <c r="ED198" s="1967">
        <v>1783</v>
      </c>
      <c r="EE198" s="1967"/>
      <c r="EF198" s="1966"/>
      <c r="EG198" s="1968">
        <v>0.54476015887564921</v>
      </c>
      <c r="EH198" s="1966"/>
      <c r="EI198" s="1927">
        <v>1501194</v>
      </c>
      <c r="EJ198" s="1967"/>
      <c r="EK198" s="1967">
        <v>817791</v>
      </c>
      <c r="EL198" s="1967">
        <v>1501194</v>
      </c>
      <c r="EM198" s="1969">
        <v>0</v>
      </c>
      <c r="EN198" s="1969"/>
      <c r="EO198" s="1970"/>
    </row>
    <row r="199" spans="128:145">
      <c r="DX199" s="1921" t="s">
        <v>506</v>
      </c>
      <c r="DY199" s="1922" t="s">
        <v>130</v>
      </c>
      <c r="DZ199" s="1921" t="s">
        <v>8</v>
      </c>
      <c r="EA199" s="1923" t="s">
        <v>131</v>
      </c>
      <c r="EB199" s="1924">
        <v>1490</v>
      </c>
      <c r="EC199" s="1605"/>
      <c r="ED199" s="1925">
        <v>1490</v>
      </c>
      <c r="EE199" s="1925">
        <v>3273</v>
      </c>
      <c r="EF199" s="1605"/>
      <c r="EG199" s="1926">
        <v>0.45523984112435073</v>
      </c>
      <c r="EH199" s="1605"/>
      <c r="EI199" s="1927">
        <v>0</v>
      </c>
      <c r="EJ199" s="1925"/>
      <c r="EK199" s="1925">
        <v>683403</v>
      </c>
      <c r="EL199" s="974"/>
      <c r="EM199" s="1928"/>
      <c r="EN199" s="1928"/>
      <c r="EO199" s="1929"/>
    </row>
    <row r="200" spans="128:145">
      <c r="DX200" s="1963" t="s">
        <v>508</v>
      </c>
      <c r="DY200" s="1964" t="s">
        <v>508</v>
      </c>
      <c r="DZ200" s="1963" t="s">
        <v>901</v>
      </c>
      <c r="EA200" s="1965" t="s">
        <v>509</v>
      </c>
      <c r="EB200" s="1924">
        <v>26540</v>
      </c>
      <c r="EC200" s="1966"/>
      <c r="ED200" s="1967">
        <v>26540</v>
      </c>
      <c r="EE200" s="1967"/>
      <c r="EF200" s="1966"/>
      <c r="EG200" s="1968">
        <v>0.99467806011543358</v>
      </c>
      <c r="EH200" s="1966"/>
      <c r="EI200" s="1927">
        <v>369012</v>
      </c>
      <c r="EJ200" s="1967"/>
      <c r="EK200" s="1967">
        <v>367048</v>
      </c>
      <c r="EL200" s="1967">
        <v>369012</v>
      </c>
      <c r="EM200" s="1969">
        <v>0</v>
      </c>
      <c r="EN200" s="1969"/>
      <c r="EO200" s="1970"/>
    </row>
    <row r="201" spans="128:145">
      <c r="DX201" s="1956" t="s">
        <v>508</v>
      </c>
      <c r="DY201" s="1922" t="s">
        <v>1132</v>
      </c>
      <c r="DZ201" s="1921" t="s">
        <v>8</v>
      </c>
      <c r="EA201" s="1923" t="s">
        <v>1133</v>
      </c>
      <c r="EB201" s="1924">
        <v>142</v>
      </c>
      <c r="EC201" s="1605"/>
      <c r="ED201" s="1925">
        <v>142</v>
      </c>
      <c r="EE201" s="1925">
        <v>26682</v>
      </c>
      <c r="EF201" s="1605"/>
      <c r="EG201" s="1926">
        <v>5.3219398845663745E-3</v>
      </c>
      <c r="EH201" s="1605"/>
      <c r="EI201" s="1927">
        <v>0</v>
      </c>
      <c r="EJ201" s="1925"/>
      <c r="EK201" s="1925">
        <v>1964</v>
      </c>
      <c r="EL201" s="1925"/>
      <c r="EM201" s="1928"/>
      <c r="EN201" s="1928"/>
      <c r="EO201" s="1929"/>
    </row>
    <row r="202" spans="128:145">
      <c r="DX202" s="1963" t="s">
        <v>510</v>
      </c>
      <c r="DY202" s="1964" t="s">
        <v>510</v>
      </c>
      <c r="DZ202" s="1963" t="s">
        <v>901</v>
      </c>
      <c r="EA202" s="1965" t="s">
        <v>511</v>
      </c>
      <c r="EB202" s="1924">
        <v>7544</v>
      </c>
      <c r="EC202" s="1966"/>
      <c r="ED202" s="1967">
        <v>7544</v>
      </c>
      <c r="EE202" s="1967"/>
      <c r="EF202" s="1966"/>
      <c r="EG202" s="1968">
        <v>0.36808977799463283</v>
      </c>
      <c r="EH202" s="1966"/>
      <c r="EI202" s="1927">
        <v>0</v>
      </c>
      <c r="EJ202" s="1967"/>
      <c r="EK202" s="1967">
        <v>0</v>
      </c>
      <c r="EL202" s="1967">
        <v>0</v>
      </c>
      <c r="EM202" s="1969">
        <v>0</v>
      </c>
      <c r="EN202" s="1969"/>
      <c r="EO202" s="1970"/>
    </row>
    <row r="203" spans="128:145">
      <c r="DX203" s="1921" t="s">
        <v>510</v>
      </c>
      <c r="DY203" s="1922" t="s">
        <v>132</v>
      </c>
      <c r="DZ203" s="1921" t="s">
        <v>901</v>
      </c>
      <c r="EA203" s="1923" t="s">
        <v>133</v>
      </c>
      <c r="EB203" s="1924">
        <v>12239</v>
      </c>
      <c r="EC203" s="1605"/>
      <c r="ED203" s="1925">
        <v>12239</v>
      </c>
      <c r="EE203" s="1925"/>
      <c r="EF203" s="1605"/>
      <c r="EG203" s="1926">
        <v>0.59717004147353014</v>
      </c>
      <c r="EH203" s="1605"/>
      <c r="EI203" s="1927">
        <v>0</v>
      </c>
      <c r="EJ203" s="1925"/>
      <c r="EK203" s="1925">
        <v>0</v>
      </c>
      <c r="EL203" s="974"/>
      <c r="EM203" s="1928"/>
      <c r="EN203" s="1928"/>
      <c r="EO203" s="1929"/>
    </row>
    <row r="204" spans="128:145">
      <c r="DX204" s="1921" t="s">
        <v>510</v>
      </c>
      <c r="DY204" s="1922" t="s">
        <v>134</v>
      </c>
      <c r="DZ204" s="1921" t="s">
        <v>8</v>
      </c>
      <c r="EA204" s="1923" t="s">
        <v>1028</v>
      </c>
      <c r="EB204" s="1924">
        <v>362</v>
      </c>
      <c r="EC204" s="1605"/>
      <c r="ED204" s="1925">
        <v>362</v>
      </c>
      <c r="EE204" s="1925"/>
      <c r="EF204" s="1605"/>
      <c r="EG204" s="1926">
        <v>1.7662844596242986E-2</v>
      </c>
      <c r="EH204" s="1605"/>
      <c r="EI204" s="1927">
        <v>0</v>
      </c>
      <c r="EJ204" s="1925"/>
      <c r="EK204" s="1925">
        <v>0</v>
      </c>
      <c r="EL204" s="974"/>
      <c r="EM204" s="1928"/>
      <c r="EN204" s="1928"/>
      <c r="EO204" s="1929"/>
    </row>
    <row r="205" spans="128:145">
      <c r="DX205" s="1921" t="s">
        <v>510</v>
      </c>
      <c r="DY205" s="1922" t="s">
        <v>1199</v>
      </c>
      <c r="DZ205" s="1921" t="s">
        <v>8</v>
      </c>
      <c r="EA205" s="1923" t="s">
        <v>1200</v>
      </c>
      <c r="EB205" s="1924">
        <v>350</v>
      </c>
      <c r="EC205" s="1605"/>
      <c r="ED205" s="1925">
        <v>350</v>
      </c>
      <c r="EE205" s="1925">
        <v>20495</v>
      </c>
      <c r="EF205" s="1605"/>
      <c r="EG205" s="1926">
        <v>1.7077335935594046E-2</v>
      </c>
      <c r="EH205" s="1605"/>
      <c r="EI205" s="1927">
        <v>0</v>
      </c>
      <c r="EJ205" s="1925"/>
      <c r="EK205" s="1925">
        <v>0</v>
      </c>
      <c r="EL205" s="974"/>
      <c r="EM205" s="1928"/>
      <c r="EN205" s="1928"/>
      <c r="EO205" s="1929"/>
    </row>
    <row r="206" spans="128:145">
      <c r="DX206" s="1963" t="s">
        <v>512</v>
      </c>
      <c r="DY206" s="1964" t="s">
        <v>512</v>
      </c>
      <c r="DZ206" s="1963" t="s">
        <v>901</v>
      </c>
      <c r="EA206" s="1965" t="s">
        <v>513</v>
      </c>
      <c r="EB206" s="1924">
        <v>1282</v>
      </c>
      <c r="EC206" s="1966"/>
      <c r="ED206" s="1967">
        <v>1282</v>
      </c>
      <c r="EE206" s="1967"/>
      <c r="EF206" s="1966"/>
      <c r="EG206" s="1968">
        <v>0.6922246220302376</v>
      </c>
      <c r="EH206" s="1966"/>
      <c r="EI206" s="1927">
        <v>0</v>
      </c>
      <c r="EJ206" s="1967"/>
      <c r="EK206" s="1967">
        <v>0</v>
      </c>
      <c r="EL206" s="1967">
        <v>0</v>
      </c>
      <c r="EM206" s="1969">
        <v>0</v>
      </c>
      <c r="EN206" s="1969"/>
      <c r="EO206" s="1970"/>
    </row>
    <row r="207" spans="128:145">
      <c r="DX207" s="1921" t="s">
        <v>512</v>
      </c>
      <c r="DY207" s="1922" t="s">
        <v>137</v>
      </c>
      <c r="DZ207" s="1921" t="s">
        <v>8</v>
      </c>
      <c r="EA207" s="1923" t="s">
        <v>138</v>
      </c>
      <c r="EB207" s="1924">
        <v>570</v>
      </c>
      <c r="EC207" s="1605"/>
      <c r="ED207" s="1925">
        <v>570</v>
      </c>
      <c r="EE207" s="1925">
        <v>1852</v>
      </c>
      <c r="EF207" s="1605"/>
      <c r="EG207" s="1926">
        <v>0.3077753779697624</v>
      </c>
      <c r="EH207" s="1605"/>
      <c r="EI207" s="1927">
        <v>0</v>
      </c>
      <c r="EJ207" s="1925"/>
      <c r="EK207" s="1925">
        <v>0</v>
      </c>
      <c r="EL207" s="974"/>
      <c r="EM207" s="1928"/>
      <c r="EN207" s="1928"/>
      <c r="EO207" s="1929"/>
    </row>
    <row r="208" spans="128:145">
      <c r="DX208" s="1963" t="s">
        <v>514</v>
      </c>
      <c r="DY208" s="1964" t="s">
        <v>514</v>
      </c>
      <c r="DZ208" s="1963" t="s">
        <v>901</v>
      </c>
      <c r="EA208" s="1965" t="s">
        <v>515</v>
      </c>
      <c r="EB208" s="1924">
        <v>5714</v>
      </c>
      <c r="EC208" s="1966"/>
      <c r="ED208" s="1967">
        <v>5714</v>
      </c>
      <c r="EE208" s="1967"/>
      <c r="EF208" s="1966"/>
      <c r="EG208" s="1968">
        <v>0.9464966042736459</v>
      </c>
      <c r="EH208" s="1966"/>
      <c r="EI208" s="1927">
        <v>1912884</v>
      </c>
      <c r="EJ208" s="1967"/>
      <c r="EK208" s="1967">
        <v>1810538</v>
      </c>
      <c r="EL208" s="1967">
        <v>1912884</v>
      </c>
      <c r="EM208" s="1969">
        <v>0</v>
      </c>
      <c r="EN208" s="1969"/>
      <c r="EO208" s="1970"/>
    </row>
    <row r="209" spans="128:145">
      <c r="DX209" s="1956" t="s">
        <v>514</v>
      </c>
      <c r="DY209" s="1957" t="s">
        <v>1254</v>
      </c>
      <c r="DZ209" s="1921" t="s">
        <v>8</v>
      </c>
      <c r="EA209" s="1923" t="s">
        <v>1255</v>
      </c>
      <c r="EB209" s="1924">
        <v>323</v>
      </c>
      <c r="EC209" s="1605"/>
      <c r="ED209" s="1925">
        <v>323</v>
      </c>
      <c r="EE209" s="1925">
        <v>6037</v>
      </c>
      <c r="EF209" s="1605"/>
      <c r="EG209" s="1926">
        <v>5.3503395726354153E-2</v>
      </c>
      <c r="EH209" s="1605"/>
      <c r="EI209" s="1927"/>
      <c r="EJ209" s="1925"/>
      <c r="EK209" s="1925">
        <v>102346</v>
      </c>
      <c r="EL209" s="1925"/>
      <c r="EM209" s="1928"/>
      <c r="EN209" s="1928"/>
      <c r="EO209" s="1929"/>
    </row>
    <row r="210" spans="128:145">
      <c r="DX210" s="1963" t="s">
        <v>516</v>
      </c>
      <c r="DY210" s="1964" t="s">
        <v>516</v>
      </c>
      <c r="DZ210" s="1963" t="s">
        <v>901</v>
      </c>
      <c r="EA210" s="1965" t="s">
        <v>517</v>
      </c>
      <c r="EB210" s="1924">
        <v>9528</v>
      </c>
      <c r="EC210" s="1966"/>
      <c r="ED210" s="1967">
        <v>9528</v>
      </c>
      <c r="EE210" s="1967">
        <v>9528</v>
      </c>
      <c r="EF210" s="1966"/>
      <c r="EG210" s="1968"/>
      <c r="EH210" s="1966"/>
      <c r="EI210" s="1927">
        <v>2628775</v>
      </c>
      <c r="EJ210" s="1967"/>
      <c r="EK210" s="1967">
        <v>2628775</v>
      </c>
      <c r="EL210" s="1967">
        <v>2628775</v>
      </c>
      <c r="EM210" s="1969">
        <v>0</v>
      </c>
      <c r="EN210" s="1969"/>
      <c r="EO210" s="1970"/>
    </row>
    <row r="211" spans="128:145">
      <c r="DX211" s="1963" t="s">
        <v>518</v>
      </c>
      <c r="DY211" s="1964" t="s">
        <v>518</v>
      </c>
      <c r="DZ211" s="1963" t="s">
        <v>901</v>
      </c>
      <c r="EA211" s="1965" t="s">
        <v>519</v>
      </c>
      <c r="EB211" s="1924">
        <v>1645</v>
      </c>
      <c r="EC211" s="1966"/>
      <c r="ED211" s="1967">
        <v>1645</v>
      </c>
      <c r="EE211" s="1967">
        <v>1645</v>
      </c>
      <c r="EF211" s="1966"/>
      <c r="EG211" s="1968"/>
      <c r="EH211" s="1966"/>
      <c r="EI211" s="1927">
        <v>0</v>
      </c>
      <c r="EJ211" s="1967"/>
      <c r="EK211" s="1967">
        <v>0</v>
      </c>
      <c r="EL211" s="1967">
        <v>0</v>
      </c>
      <c r="EM211" s="1969">
        <v>0</v>
      </c>
      <c r="EN211" s="1969"/>
      <c r="EO211" s="1970"/>
    </row>
    <row r="212" spans="128:145">
      <c r="DX212" s="1963" t="s">
        <v>520</v>
      </c>
      <c r="DY212" s="1964" t="s">
        <v>520</v>
      </c>
      <c r="DZ212" s="1963" t="s">
        <v>901</v>
      </c>
      <c r="EA212" s="1965" t="s">
        <v>521</v>
      </c>
      <c r="EB212" s="1973">
        <v>4568</v>
      </c>
      <c r="EC212" s="1966"/>
      <c r="ED212" s="1967">
        <v>4568</v>
      </c>
      <c r="EE212" s="1967"/>
      <c r="EF212" s="1966"/>
      <c r="EG212" s="1968">
        <v>0.79609620076681775</v>
      </c>
      <c r="EH212" s="1966"/>
      <c r="EI212" s="1974">
        <v>760400</v>
      </c>
      <c r="EJ212" s="1967"/>
      <c r="EK212" s="1967">
        <v>605352</v>
      </c>
      <c r="EL212" s="1967">
        <v>760400</v>
      </c>
      <c r="EM212" s="1969">
        <v>0</v>
      </c>
      <c r="EN212" s="1969"/>
      <c r="EO212" s="1970"/>
    </row>
    <row r="213" spans="128:145">
      <c r="DX213" s="1921" t="s">
        <v>520</v>
      </c>
      <c r="DY213" s="1922" t="s">
        <v>139</v>
      </c>
      <c r="DZ213" s="1921" t="s">
        <v>8</v>
      </c>
      <c r="EA213" s="1923" t="s">
        <v>140</v>
      </c>
      <c r="EB213" s="1924">
        <v>400</v>
      </c>
      <c r="EC213" s="1605"/>
      <c r="ED213" s="1925">
        <v>400</v>
      </c>
      <c r="EE213" s="1925"/>
      <c r="EF213" s="1605"/>
      <c r="EG213" s="1926">
        <v>6.9710700592540961E-2</v>
      </c>
      <c r="EH213" s="1605"/>
      <c r="EI213" s="1927">
        <v>0</v>
      </c>
      <c r="EJ213" s="1925"/>
      <c r="EK213" s="1925">
        <v>53008</v>
      </c>
      <c r="EL213" s="974"/>
      <c r="EM213" s="1928"/>
      <c r="EN213" s="1928"/>
      <c r="EO213" s="1929"/>
    </row>
    <row r="214" spans="128:145">
      <c r="DX214" s="1921" t="s">
        <v>520</v>
      </c>
      <c r="DY214" s="1922" t="s">
        <v>631</v>
      </c>
      <c r="DZ214" s="1921" t="s">
        <v>8</v>
      </c>
      <c r="EA214" s="1923" t="s">
        <v>632</v>
      </c>
      <c r="EB214" s="1924">
        <v>770</v>
      </c>
      <c r="EC214" s="1605"/>
      <c r="ED214" s="1925">
        <v>770</v>
      </c>
      <c r="EE214" s="1925">
        <v>5738</v>
      </c>
      <c r="EF214" s="1605"/>
      <c r="EG214" s="1926">
        <v>0.13419309864064133</v>
      </c>
      <c r="EH214" s="1605"/>
      <c r="EI214" s="1927">
        <v>0</v>
      </c>
      <c r="EJ214" s="1925"/>
      <c r="EK214" s="1925">
        <v>102040</v>
      </c>
      <c r="EL214" s="974"/>
      <c r="EM214" s="1928"/>
      <c r="EN214" s="1928"/>
      <c r="EO214" s="1929"/>
    </row>
    <row r="215" spans="128:145">
      <c r="DX215" s="1963" t="s">
        <v>522</v>
      </c>
      <c r="DY215" s="1964" t="s">
        <v>522</v>
      </c>
      <c r="DZ215" s="1963" t="s">
        <v>901</v>
      </c>
      <c r="EA215" s="1965" t="s">
        <v>523</v>
      </c>
      <c r="EB215" s="1924">
        <v>23573</v>
      </c>
      <c r="EC215" s="1966"/>
      <c r="ED215" s="1967">
        <v>23573</v>
      </c>
      <c r="EE215" s="1967"/>
      <c r="EF215" s="1966"/>
      <c r="EG215" s="1968">
        <v>0.96436753395516284</v>
      </c>
      <c r="EH215" s="1966"/>
      <c r="EI215" s="1927">
        <v>6311685</v>
      </c>
      <c r="EJ215" s="1967"/>
      <c r="EK215" s="1975">
        <v>6086784</v>
      </c>
      <c r="EL215" s="1967">
        <v>6311685</v>
      </c>
      <c r="EM215" s="1969">
        <v>0</v>
      </c>
      <c r="EN215" s="1969"/>
      <c r="EO215" s="1970"/>
    </row>
    <row r="216" spans="128:145">
      <c r="DX216" s="1956" t="s">
        <v>522</v>
      </c>
      <c r="DY216" s="1976" t="s">
        <v>1328</v>
      </c>
      <c r="DZ216" s="1952" t="s">
        <v>8</v>
      </c>
      <c r="EA216" s="1977" t="s">
        <v>1329</v>
      </c>
      <c r="EB216" s="1924">
        <v>209</v>
      </c>
      <c r="EC216" s="1605"/>
      <c r="ED216" s="1925">
        <v>209</v>
      </c>
      <c r="EE216" s="1925"/>
      <c r="EF216" s="1605"/>
      <c r="EG216" s="1926">
        <v>8.5501554573719531E-3</v>
      </c>
      <c r="EH216" s="1605"/>
      <c r="EI216" s="1927"/>
      <c r="EJ216" s="1925"/>
      <c r="EK216" s="1925">
        <v>53966</v>
      </c>
      <c r="EL216" s="1925"/>
      <c r="EM216" s="1928"/>
      <c r="EN216" s="1928"/>
      <c r="EO216" s="1929"/>
    </row>
    <row r="217" spans="128:145">
      <c r="DX217" s="1956" t="s">
        <v>522</v>
      </c>
      <c r="DY217" s="1957" t="s">
        <v>1256</v>
      </c>
      <c r="DZ217" s="1921" t="s">
        <v>8</v>
      </c>
      <c r="EA217" s="1923" t="s">
        <v>1257</v>
      </c>
      <c r="EB217" s="1924">
        <v>662</v>
      </c>
      <c r="EC217" s="1605"/>
      <c r="ED217" s="1925">
        <v>662</v>
      </c>
      <c r="EE217" s="1925">
        <v>24444</v>
      </c>
      <c r="EF217" s="1605"/>
      <c r="EG217" s="1926">
        <v>2.7082310587465228E-2</v>
      </c>
      <c r="EH217" s="1605"/>
      <c r="EI217" s="1927"/>
      <c r="EJ217" s="1925"/>
      <c r="EK217" s="1925">
        <v>170935</v>
      </c>
      <c r="EL217" s="1925"/>
      <c r="EM217" s="1928"/>
      <c r="EN217" s="1928"/>
      <c r="EO217" s="1929"/>
    </row>
    <row r="218" spans="128:145">
      <c r="DX218" s="1963" t="s">
        <v>524</v>
      </c>
      <c r="DY218" s="1964" t="s">
        <v>524</v>
      </c>
      <c r="DZ218" s="1963" t="s">
        <v>901</v>
      </c>
      <c r="EA218" s="1965" t="s">
        <v>525</v>
      </c>
      <c r="EB218" s="1924">
        <v>2163</v>
      </c>
      <c r="EC218" s="1966"/>
      <c r="ED218" s="1967">
        <v>2163</v>
      </c>
      <c r="EE218" s="1967">
        <v>2163</v>
      </c>
      <c r="EF218" s="1966"/>
      <c r="EG218" s="1968"/>
      <c r="EH218" s="1966"/>
      <c r="EI218" s="1927">
        <v>0</v>
      </c>
      <c r="EJ218" s="1967"/>
      <c r="EK218" s="1967">
        <v>0</v>
      </c>
      <c r="EL218" s="1967">
        <v>0</v>
      </c>
      <c r="EM218" s="1969">
        <v>0</v>
      </c>
      <c r="EN218" s="1969"/>
      <c r="EO218" s="1970"/>
    </row>
    <row r="219" spans="128:145">
      <c r="DX219" s="1963" t="s">
        <v>526</v>
      </c>
      <c r="DY219" s="1964" t="s">
        <v>526</v>
      </c>
      <c r="DZ219" s="1963" t="s">
        <v>901</v>
      </c>
      <c r="EA219" s="1965" t="s">
        <v>527</v>
      </c>
      <c r="EB219" s="1924">
        <v>17305</v>
      </c>
      <c r="EC219" s="1966"/>
      <c r="ED219" s="1967">
        <v>17305</v>
      </c>
      <c r="EE219" s="1967"/>
      <c r="EF219" s="1966"/>
      <c r="EG219" s="1968">
        <v>0.75383342045652557</v>
      </c>
      <c r="EH219" s="1966"/>
      <c r="EI219" s="1927">
        <v>8592589</v>
      </c>
      <c r="EJ219" s="1967"/>
      <c r="EK219" s="1967">
        <v>6477381</v>
      </c>
      <c r="EL219" s="1967">
        <v>8592589</v>
      </c>
      <c r="EM219" s="1969">
        <v>0</v>
      </c>
      <c r="EN219" s="1969"/>
      <c r="EO219" s="1970"/>
    </row>
    <row r="220" spans="128:145">
      <c r="DX220" s="1921" t="s">
        <v>526</v>
      </c>
      <c r="DY220" s="1922" t="s">
        <v>141</v>
      </c>
      <c r="DZ220" s="1921" t="s">
        <v>901</v>
      </c>
      <c r="EA220" s="1923" t="s">
        <v>142</v>
      </c>
      <c r="EB220" s="1924">
        <v>4651</v>
      </c>
      <c r="EC220" s="1605"/>
      <c r="ED220" s="1925">
        <v>4651</v>
      </c>
      <c r="EE220" s="1925"/>
      <c r="EF220" s="1605"/>
      <c r="EG220" s="1926">
        <v>0.20260498344659347</v>
      </c>
      <c r="EH220" s="1605"/>
      <c r="EI220" s="1927">
        <v>0</v>
      </c>
      <c r="EJ220" s="1925"/>
      <c r="EK220" s="1925">
        <v>1740901</v>
      </c>
      <c r="EL220" s="974"/>
      <c r="EM220" s="1928"/>
      <c r="EN220" s="1928"/>
      <c r="EO220" s="1929"/>
    </row>
    <row r="221" spans="128:145">
      <c r="DX221" s="1948" t="s">
        <v>526</v>
      </c>
      <c r="DY221" s="1931" t="s">
        <v>1258</v>
      </c>
      <c r="DZ221" s="1930" t="s">
        <v>8</v>
      </c>
      <c r="EA221" s="1932" t="s">
        <v>1135</v>
      </c>
      <c r="EB221" s="1924">
        <v>1000</v>
      </c>
      <c r="EC221" s="1933"/>
      <c r="ED221" s="1934">
        <v>1000</v>
      </c>
      <c r="EE221" s="1934">
        <v>22956</v>
      </c>
      <c r="EF221" s="1933"/>
      <c r="EG221" s="1935">
        <v>4.356159609688099E-2</v>
      </c>
      <c r="EH221" s="1933"/>
      <c r="EI221" s="1927">
        <v>0</v>
      </c>
      <c r="EJ221" s="1934"/>
      <c r="EK221" s="1934">
        <v>374307</v>
      </c>
      <c r="EL221" s="1936"/>
      <c r="EM221" s="1937"/>
      <c r="EN221" s="1937"/>
      <c r="EO221" s="1938"/>
    </row>
    <row r="222" spans="128:145">
      <c r="DX222" s="1939" t="s">
        <v>528</v>
      </c>
      <c r="DY222" s="1940" t="s">
        <v>528</v>
      </c>
      <c r="DZ222" s="1939" t="s">
        <v>901</v>
      </c>
      <c r="EA222" s="1941" t="s">
        <v>529</v>
      </c>
      <c r="EB222" s="1924">
        <v>7334</v>
      </c>
      <c r="EC222" s="1942"/>
      <c r="ED222" s="1943">
        <v>7334</v>
      </c>
      <c r="EE222" s="1943">
        <v>7334</v>
      </c>
      <c r="EF222" s="1942"/>
      <c r="EG222" s="1944"/>
      <c r="EH222" s="1942"/>
      <c r="EI222" s="1927">
        <v>4208616</v>
      </c>
      <c r="EJ222" s="1943"/>
      <c r="EK222" s="1943">
        <v>4208616</v>
      </c>
      <c r="EL222" s="1943">
        <v>4208616</v>
      </c>
      <c r="EM222" s="1946">
        <v>0</v>
      </c>
      <c r="EN222" s="1946"/>
      <c r="EO222" s="1947"/>
    </row>
    <row r="223" spans="128:145">
      <c r="DX223" s="1921" t="s">
        <v>530</v>
      </c>
      <c r="DY223" s="1922" t="s">
        <v>530</v>
      </c>
      <c r="DZ223" s="1921" t="s">
        <v>901</v>
      </c>
      <c r="EA223" s="1923" t="s">
        <v>534</v>
      </c>
      <c r="EB223" s="1924">
        <v>23185</v>
      </c>
      <c r="EC223" s="1605"/>
      <c r="ED223" s="1925">
        <v>23185</v>
      </c>
      <c r="EE223" s="1925"/>
      <c r="EF223" s="1605"/>
      <c r="EG223" s="1926">
        <v>0.98563108447051817</v>
      </c>
      <c r="EH223" s="1605"/>
      <c r="EI223" s="1927">
        <v>18012032</v>
      </c>
      <c r="EJ223" s="1925"/>
      <c r="EK223" s="1925">
        <v>17753219</v>
      </c>
      <c r="EL223" s="1925">
        <v>18012032</v>
      </c>
      <c r="EM223" s="1928">
        <v>0</v>
      </c>
      <c r="EN223" s="1928"/>
      <c r="EO223" s="1929"/>
    </row>
    <row r="224" spans="128:145">
      <c r="DX224" s="1921" t="s">
        <v>530</v>
      </c>
      <c r="DY224" s="1922" t="s">
        <v>143</v>
      </c>
      <c r="DZ224" s="1921" t="s">
        <v>8</v>
      </c>
      <c r="EA224" s="1923" t="s">
        <v>144</v>
      </c>
      <c r="EB224" s="1924">
        <v>120</v>
      </c>
      <c r="EC224" s="1605"/>
      <c r="ED224" s="1925">
        <v>120</v>
      </c>
      <c r="EE224" s="1925"/>
      <c r="EF224" s="1605"/>
      <c r="EG224" s="1926">
        <v>5.1013901288101005E-3</v>
      </c>
      <c r="EH224" s="1605"/>
      <c r="EI224" s="1927">
        <v>0</v>
      </c>
      <c r="EJ224" s="1925"/>
      <c r="EK224" s="1925">
        <v>91886</v>
      </c>
      <c r="EL224" s="974"/>
      <c r="EM224" s="1928"/>
      <c r="EN224" s="1928"/>
      <c r="EO224" s="1929"/>
    </row>
    <row r="225" spans="128:145">
      <c r="DX225" s="1948" t="s">
        <v>530</v>
      </c>
      <c r="DY225" s="1931" t="s">
        <v>1136</v>
      </c>
      <c r="DZ225" s="1930" t="s">
        <v>8</v>
      </c>
      <c r="EA225" s="1932" t="s">
        <v>1137</v>
      </c>
      <c r="EB225" s="1924">
        <v>218</v>
      </c>
      <c r="EC225" s="1933"/>
      <c r="ED225" s="1934">
        <v>218</v>
      </c>
      <c r="EE225" s="1934">
        <v>23523</v>
      </c>
      <c r="EF225" s="1933"/>
      <c r="EG225" s="1935">
        <v>9.2675254006716837E-3</v>
      </c>
      <c r="EH225" s="1933"/>
      <c r="EI225" s="1927">
        <v>0</v>
      </c>
      <c r="EJ225" s="1934"/>
      <c r="EK225" s="1934">
        <v>166927</v>
      </c>
      <c r="EL225" s="1936"/>
      <c r="EM225" s="1937"/>
      <c r="EN225" s="1937"/>
      <c r="EO225" s="1938"/>
    </row>
    <row r="226" spans="128:145">
      <c r="DX226" s="1921" t="s">
        <v>535</v>
      </c>
      <c r="DY226" s="1922" t="s">
        <v>535</v>
      </c>
      <c r="DZ226" s="1921" t="s">
        <v>901</v>
      </c>
      <c r="EA226" s="1923" t="s">
        <v>536</v>
      </c>
      <c r="EB226" s="1924">
        <v>12466</v>
      </c>
      <c r="EC226" s="1605"/>
      <c r="ED226" s="1925">
        <v>12466</v>
      </c>
      <c r="EE226" s="1925"/>
      <c r="EF226" s="1605"/>
      <c r="EG226" s="1926">
        <v>0.97459150965522634</v>
      </c>
      <c r="EH226" s="1605"/>
      <c r="EI226" s="1927">
        <v>4516502</v>
      </c>
      <c r="EJ226" s="1925"/>
      <c r="EK226" s="1925">
        <v>4401745</v>
      </c>
      <c r="EL226" s="1925">
        <v>4516502</v>
      </c>
      <c r="EM226" s="1928">
        <v>0</v>
      </c>
      <c r="EN226" s="1928"/>
      <c r="EO226" s="1929"/>
    </row>
    <row r="227" spans="128:145">
      <c r="DX227" s="1930" t="s">
        <v>535</v>
      </c>
      <c r="DY227" s="1931" t="s">
        <v>145</v>
      </c>
      <c r="DZ227" s="1930" t="s">
        <v>8</v>
      </c>
      <c r="EA227" s="1932" t="s">
        <v>146</v>
      </c>
      <c r="EB227" s="1924">
        <v>325</v>
      </c>
      <c r="EC227" s="1933"/>
      <c r="ED227" s="1934">
        <v>325</v>
      </c>
      <c r="EE227" s="1934">
        <v>12791</v>
      </c>
      <c r="EF227" s="1933"/>
      <c r="EG227" s="1935">
        <v>2.540849034477367E-2</v>
      </c>
      <c r="EH227" s="1933"/>
      <c r="EI227" s="1927">
        <v>0</v>
      </c>
      <c r="EJ227" s="1934"/>
      <c r="EK227" s="1934">
        <v>114757</v>
      </c>
      <c r="EL227" s="1936"/>
      <c r="EM227" s="1937"/>
      <c r="EN227" s="1937"/>
      <c r="EO227" s="1938"/>
    </row>
    <row r="228" spans="128:145">
      <c r="DX228" s="1921" t="s">
        <v>537</v>
      </c>
      <c r="DY228" s="1922" t="s">
        <v>537</v>
      </c>
      <c r="DZ228" s="1921" t="s">
        <v>901</v>
      </c>
      <c r="EA228" s="1923" t="s">
        <v>538</v>
      </c>
      <c r="EB228" s="1924">
        <v>19318</v>
      </c>
      <c r="EC228" s="1605"/>
      <c r="ED228" s="1925">
        <v>19318</v>
      </c>
      <c r="EE228" s="1925"/>
      <c r="EF228" s="1605"/>
      <c r="EG228" s="1926">
        <v>0.93867832847424681</v>
      </c>
      <c r="EH228" s="1605"/>
      <c r="EI228" s="1927">
        <v>5094373</v>
      </c>
      <c r="EJ228" s="1925"/>
      <c r="EK228" s="1925">
        <v>4781978</v>
      </c>
      <c r="EL228" s="1925">
        <v>5094373</v>
      </c>
      <c r="EM228" s="1928">
        <v>0</v>
      </c>
      <c r="EN228" s="1928"/>
      <c r="EO228" s="1929"/>
    </row>
    <row r="229" spans="128:145">
      <c r="DX229" s="1930">
        <v>800</v>
      </c>
      <c r="DY229" s="1931" t="s">
        <v>795</v>
      </c>
      <c r="DZ229" s="1930" t="s">
        <v>901</v>
      </c>
      <c r="EA229" s="1932" t="s">
        <v>796</v>
      </c>
      <c r="EB229" s="1924">
        <v>0</v>
      </c>
      <c r="EC229" s="1954">
        <v>1262</v>
      </c>
      <c r="ED229" s="1934">
        <v>1262</v>
      </c>
      <c r="EE229" s="1934">
        <v>20580</v>
      </c>
      <c r="EF229" s="1933"/>
      <c r="EG229" s="1935">
        <v>6.1321671525753157E-2</v>
      </c>
      <c r="EH229" s="1933"/>
      <c r="EI229" s="1927">
        <v>0</v>
      </c>
      <c r="EJ229" s="1934"/>
      <c r="EK229" s="1934">
        <v>312395</v>
      </c>
      <c r="EL229" s="1936"/>
      <c r="EM229" s="1937"/>
      <c r="EN229" s="1937"/>
      <c r="EO229" s="1938"/>
    </row>
    <row r="230" spans="128:145">
      <c r="DX230" s="1921" t="s">
        <v>539</v>
      </c>
      <c r="DY230" s="1922" t="s">
        <v>539</v>
      </c>
      <c r="DZ230" s="1921" t="s">
        <v>901</v>
      </c>
      <c r="EA230" s="1923" t="s">
        <v>540</v>
      </c>
      <c r="EB230" s="1924">
        <v>8111</v>
      </c>
      <c r="EC230" s="1605"/>
      <c r="ED230" s="1925">
        <v>8111</v>
      </c>
      <c r="EE230" s="1925"/>
      <c r="EF230" s="1605"/>
      <c r="EG230" s="1926">
        <v>0.81183064758282453</v>
      </c>
      <c r="EH230" s="1605"/>
      <c r="EI230" s="1927">
        <v>3455863</v>
      </c>
      <c r="EJ230" s="1925"/>
      <c r="EK230" s="1925">
        <v>2805575</v>
      </c>
      <c r="EL230" s="1925">
        <v>3455863</v>
      </c>
      <c r="EM230" s="1928">
        <v>0</v>
      </c>
      <c r="EN230" s="1928"/>
      <c r="EO230" s="1929"/>
    </row>
    <row r="231" spans="128:145">
      <c r="DX231" s="1921" t="s">
        <v>539</v>
      </c>
      <c r="DY231" s="1922" t="s">
        <v>147</v>
      </c>
      <c r="DZ231" s="1921" t="s">
        <v>8</v>
      </c>
      <c r="EA231" s="1923" t="s">
        <v>148</v>
      </c>
      <c r="EB231" s="1924">
        <v>1400</v>
      </c>
      <c r="EC231" s="1605"/>
      <c r="ED231" s="1925">
        <v>1400</v>
      </c>
      <c r="EE231" s="1925"/>
      <c r="EF231" s="1605"/>
      <c r="EG231" s="1926">
        <v>0.14012611350215193</v>
      </c>
      <c r="EH231" s="1605"/>
      <c r="EI231" s="1927">
        <v>0</v>
      </c>
      <c r="EJ231" s="1925"/>
      <c r="EK231" s="1925">
        <v>484257</v>
      </c>
      <c r="EL231" s="974"/>
      <c r="EM231" s="1928"/>
      <c r="EN231" s="1928"/>
      <c r="EO231" s="1929"/>
    </row>
    <row r="232" spans="128:145">
      <c r="DX232" s="1930" t="s">
        <v>539</v>
      </c>
      <c r="DY232" s="1931" t="s">
        <v>598</v>
      </c>
      <c r="DZ232" s="1930" t="s">
        <v>8</v>
      </c>
      <c r="EA232" s="1932" t="s">
        <v>599</v>
      </c>
      <c r="EB232" s="1924">
        <v>480</v>
      </c>
      <c r="EC232" s="1933"/>
      <c r="ED232" s="1934">
        <v>480</v>
      </c>
      <c r="EE232" s="1934">
        <v>9991</v>
      </c>
      <c r="EF232" s="1933"/>
      <c r="EG232" s="1935">
        <v>4.8043238915023524E-2</v>
      </c>
      <c r="EH232" s="1933"/>
      <c r="EI232" s="1927">
        <v>0</v>
      </c>
      <c r="EJ232" s="1934"/>
      <c r="EK232" s="1934">
        <v>166031</v>
      </c>
      <c r="EL232" s="1936"/>
      <c r="EM232" s="1937"/>
      <c r="EN232" s="1937"/>
      <c r="EO232" s="1938"/>
    </row>
    <row r="233" spans="128:145">
      <c r="DX233" s="1921" t="s">
        <v>541</v>
      </c>
      <c r="DY233" s="1922" t="s">
        <v>541</v>
      </c>
      <c r="DZ233" s="1921" t="s">
        <v>901</v>
      </c>
      <c r="EA233" s="1923" t="s">
        <v>542</v>
      </c>
      <c r="EB233" s="1924">
        <v>8358</v>
      </c>
      <c r="EC233" s="1605"/>
      <c r="ED233" s="1925">
        <v>8358</v>
      </c>
      <c r="EE233" s="1925"/>
      <c r="EF233" s="1605"/>
      <c r="EG233" s="1926">
        <v>0.73405937115756192</v>
      </c>
      <c r="EH233" s="1605"/>
      <c r="EI233" s="1927">
        <v>5818246</v>
      </c>
      <c r="EJ233" s="1925"/>
      <c r="EK233" s="1925">
        <v>4270938</v>
      </c>
      <c r="EL233" s="1925">
        <v>5818246</v>
      </c>
      <c r="EM233" s="1928">
        <v>0</v>
      </c>
      <c r="EN233" s="1928"/>
      <c r="EO233" s="1929"/>
    </row>
    <row r="234" spans="128:145">
      <c r="DX234" s="1930" t="s">
        <v>541</v>
      </c>
      <c r="DY234" s="1931" t="s">
        <v>149</v>
      </c>
      <c r="DZ234" s="1930" t="s">
        <v>901</v>
      </c>
      <c r="EA234" s="1932" t="s">
        <v>150</v>
      </c>
      <c r="EB234" s="1924">
        <v>3028</v>
      </c>
      <c r="EC234" s="1933"/>
      <c r="ED234" s="1934">
        <v>3028</v>
      </c>
      <c r="EE234" s="1934">
        <v>11386</v>
      </c>
      <c r="EF234" s="1933"/>
      <c r="EG234" s="1935">
        <v>0.26594062884243808</v>
      </c>
      <c r="EH234" s="1933"/>
      <c r="EI234" s="1927">
        <v>0</v>
      </c>
      <c r="EJ234" s="1934"/>
      <c r="EK234" s="1934">
        <v>1547308</v>
      </c>
      <c r="EL234" s="1936"/>
      <c r="EM234" s="1937"/>
      <c r="EN234" s="1937"/>
      <c r="EO234" s="1938"/>
    </row>
    <row r="235" spans="128:145">
      <c r="DX235" s="1939" t="s">
        <v>543</v>
      </c>
      <c r="DY235" s="1940" t="s">
        <v>543</v>
      </c>
      <c r="DZ235" s="1939" t="s">
        <v>901</v>
      </c>
      <c r="EA235" s="1941" t="s">
        <v>544</v>
      </c>
      <c r="EB235" s="1924">
        <v>5871</v>
      </c>
      <c r="EC235" s="1942"/>
      <c r="ED235" s="1943">
        <v>5871</v>
      </c>
      <c r="EE235" s="1943">
        <v>5871</v>
      </c>
      <c r="EF235" s="1942"/>
      <c r="EG235" s="1944"/>
      <c r="EH235" s="1942"/>
      <c r="EI235" s="1927">
        <v>3602387</v>
      </c>
      <c r="EJ235" s="1943"/>
      <c r="EK235" s="1943">
        <v>3602387</v>
      </c>
      <c r="EL235" s="1943">
        <v>3602387</v>
      </c>
      <c r="EM235" s="1946">
        <v>0</v>
      </c>
      <c r="EN235" s="1946"/>
      <c r="EO235" s="1947"/>
    </row>
    <row r="236" spans="128:145">
      <c r="DX236" s="1921" t="s">
        <v>545</v>
      </c>
      <c r="DY236" s="1922" t="s">
        <v>545</v>
      </c>
      <c r="DZ236" s="1921" t="s">
        <v>901</v>
      </c>
      <c r="EA236" s="1923" t="s">
        <v>546</v>
      </c>
      <c r="EB236" s="1924">
        <v>8465</v>
      </c>
      <c r="EC236" s="1605"/>
      <c r="ED236" s="1925">
        <v>8465</v>
      </c>
      <c r="EE236" s="1925"/>
      <c r="EF236" s="1605"/>
      <c r="EG236" s="1926">
        <v>0.93763845813026137</v>
      </c>
      <c r="EH236" s="1605"/>
      <c r="EI236" s="1927">
        <v>2920293</v>
      </c>
      <c r="EJ236" s="1925"/>
      <c r="EK236" s="1925">
        <v>2738179</v>
      </c>
      <c r="EL236" s="1925">
        <v>2920293</v>
      </c>
      <c r="EM236" s="1928">
        <v>0</v>
      </c>
      <c r="EN236" s="1928"/>
      <c r="EO236" s="1929"/>
    </row>
    <row r="237" spans="128:145">
      <c r="DX237" s="1930" t="s">
        <v>545</v>
      </c>
      <c r="DY237" s="1931" t="s">
        <v>266</v>
      </c>
      <c r="DZ237" s="1930" t="s">
        <v>8</v>
      </c>
      <c r="EA237" s="1932" t="s">
        <v>267</v>
      </c>
      <c r="EB237" s="1924">
        <v>563</v>
      </c>
      <c r="EC237" s="1933"/>
      <c r="ED237" s="1934">
        <v>563</v>
      </c>
      <c r="EE237" s="1934">
        <v>9028</v>
      </c>
      <c r="EF237" s="1933"/>
      <c r="EG237" s="1935">
        <v>6.2361541869738593E-2</v>
      </c>
      <c r="EH237" s="1933"/>
      <c r="EI237" s="1927">
        <v>0</v>
      </c>
      <c r="EJ237" s="1934"/>
      <c r="EK237" s="1934">
        <v>182114</v>
      </c>
      <c r="EL237" s="1936"/>
      <c r="EM237" s="1937"/>
      <c r="EN237" s="1937"/>
      <c r="EO237" s="1938"/>
    </row>
    <row r="238" spans="128:145">
      <c r="DX238" s="1939" t="s">
        <v>547</v>
      </c>
      <c r="DY238" s="1940" t="s">
        <v>547</v>
      </c>
      <c r="DZ238" s="1939" t="s">
        <v>901</v>
      </c>
      <c r="EA238" s="1941" t="s">
        <v>548</v>
      </c>
      <c r="EB238" s="1924">
        <v>6058</v>
      </c>
      <c r="EC238" s="1942"/>
      <c r="ED238" s="1943">
        <v>6058</v>
      </c>
      <c r="EE238" s="1943">
        <v>6058</v>
      </c>
      <c r="EF238" s="1942"/>
      <c r="EG238" s="1944"/>
      <c r="EH238" s="1942"/>
      <c r="EI238" s="1927">
        <v>2096674</v>
      </c>
      <c r="EJ238" s="1943"/>
      <c r="EK238" s="1943">
        <v>2096674</v>
      </c>
      <c r="EL238" s="1943">
        <v>2096674</v>
      </c>
      <c r="EM238" s="1946">
        <v>0</v>
      </c>
      <c r="EN238" s="1946"/>
      <c r="EO238" s="1947"/>
    </row>
    <row r="239" spans="128:145">
      <c r="DX239" s="1921" t="s">
        <v>549</v>
      </c>
      <c r="DY239" s="1922" t="s">
        <v>549</v>
      </c>
      <c r="DZ239" s="1921" t="s">
        <v>901</v>
      </c>
      <c r="EA239" s="1923" t="s">
        <v>550</v>
      </c>
      <c r="EB239" s="1924">
        <v>8015</v>
      </c>
      <c r="EC239" s="1605"/>
      <c r="ED239" s="1925">
        <v>8015</v>
      </c>
      <c r="EE239" s="1925"/>
      <c r="EF239" s="1605"/>
      <c r="EG239" s="1926">
        <v>0.68463312548048172</v>
      </c>
      <c r="EH239" s="1605"/>
      <c r="EI239" s="1927">
        <v>3626642</v>
      </c>
      <c r="EJ239" s="1925"/>
      <c r="EK239" s="1955">
        <v>2482920</v>
      </c>
      <c r="EL239" s="1925">
        <v>3626642</v>
      </c>
      <c r="EM239" s="1978">
        <v>0</v>
      </c>
      <c r="EN239" s="1928">
        <v>1</v>
      </c>
      <c r="EO239" s="1929"/>
    </row>
    <row r="240" spans="128:145">
      <c r="DX240" s="1921" t="s">
        <v>549</v>
      </c>
      <c r="DY240" s="1922" t="s">
        <v>153</v>
      </c>
      <c r="DZ240" s="1921" t="s">
        <v>901</v>
      </c>
      <c r="EA240" s="1923" t="s">
        <v>154</v>
      </c>
      <c r="EB240" s="1924">
        <v>1180</v>
      </c>
      <c r="EC240" s="1605"/>
      <c r="ED240" s="1925">
        <v>1180</v>
      </c>
      <c r="EE240" s="1925"/>
      <c r="EF240" s="1605"/>
      <c r="EG240" s="1926">
        <v>0.10079439651490561</v>
      </c>
      <c r="EH240" s="1605"/>
      <c r="EI240" s="1927">
        <v>0</v>
      </c>
      <c r="EJ240" s="1925"/>
      <c r="EK240" s="1925">
        <v>365545</v>
      </c>
      <c r="EL240" s="974"/>
      <c r="EM240" s="1928"/>
      <c r="EN240" s="1928"/>
      <c r="EO240" s="1929"/>
    </row>
    <row r="241" spans="128:145">
      <c r="DX241" s="1921" t="s">
        <v>549</v>
      </c>
      <c r="DY241" s="1922" t="s">
        <v>155</v>
      </c>
      <c r="DZ241" s="1921" t="s">
        <v>901</v>
      </c>
      <c r="EA241" s="1923" t="s">
        <v>156</v>
      </c>
      <c r="EB241" s="1924">
        <v>1601</v>
      </c>
      <c r="EC241" s="1605"/>
      <c r="ED241" s="1925">
        <v>1601</v>
      </c>
      <c r="EE241" s="1925"/>
      <c r="EF241" s="1605"/>
      <c r="EG241" s="1926">
        <v>0.13675578713590159</v>
      </c>
      <c r="EH241" s="1605"/>
      <c r="EI241" s="1927">
        <v>0</v>
      </c>
      <c r="EJ241" s="1925"/>
      <c r="EK241" s="1925">
        <v>495964</v>
      </c>
      <c r="EL241" s="974"/>
      <c r="EM241" s="1928"/>
      <c r="EN241" s="1928"/>
      <c r="EO241" s="1929"/>
    </row>
    <row r="242" spans="128:145">
      <c r="DX242" s="1930" t="s">
        <v>549</v>
      </c>
      <c r="DY242" s="1931" t="s">
        <v>309</v>
      </c>
      <c r="DZ242" s="1930" t="s">
        <v>8</v>
      </c>
      <c r="EA242" s="1932" t="s">
        <v>157</v>
      </c>
      <c r="EB242" s="1924">
        <v>911</v>
      </c>
      <c r="EC242" s="1933"/>
      <c r="ED242" s="1934">
        <v>911</v>
      </c>
      <c r="EE242" s="1934">
        <v>11707</v>
      </c>
      <c r="EF242" s="1933"/>
      <c r="EG242" s="1935">
        <v>7.7816690868711028E-2</v>
      </c>
      <c r="EH242" s="1933"/>
      <c r="EI242" s="1927">
        <v>0</v>
      </c>
      <c r="EJ242" s="1934"/>
      <c r="EK242" s="1934">
        <v>282213</v>
      </c>
      <c r="EL242" s="1936"/>
      <c r="EM242" s="1937"/>
      <c r="EN242" s="1937"/>
      <c r="EO242" s="1938"/>
    </row>
    <row r="243" spans="128:145">
      <c r="DX243" s="1921" t="s">
        <v>551</v>
      </c>
      <c r="DY243" s="1922" t="s">
        <v>551</v>
      </c>
      <c r="DZ243" s="1921" t="s">
        <v>901</v>
      </c>
      <c r="EA243" s="1923" t="s">
        <v>552</v>
      </c>
      <c r="EB243" s="1924">
        <v>1965</v>
      </c>
      <c r="EC243" s="1605"/>
      <c r="ED243" s="1925">
        <v>1965</v>
      </c>
      <c r="EE243" s="1925"/>
      <c r="EF243" s="1605"/>
      <c r="EG243" s="1926">
        <v>0.89767016902695296</v>
      </c>
      <c r="EH243" s="1605"/>
      <c r="EI243" s="1927">
        <v>175826</v>
      </c>
      <c r="EJ243" s="1925"/>
      <c r="EK243" s="1925">
        <v>157834</v>
      </c>
      <c r="EL243" s="1925">
        <v>175826</v>
      </c>
      <c r="EM243" s="1928">
        <v>0</v>
      </c>
      <c r="EN243" s="1928"/>
      <c r="EO243" s="1929"/>
    </row>
    <row r="244" spans="128:145">
      <c r="DX244" s="1930">
        <v>870</v>
      </c>
      <c r="DY244" s="1931" t="s">
        <v>679</v>
      </c>
      <c r="DZ244" s="1930" t="s">
        <v>8</v>
      </c>
      <c r="EA244" s="1932" t="s">
        <v>288</v>
      </c>
      <c r="EB244" s="1924">
        <v>224</v>
      </c>
      <c r="EC244" s="1933"/>
      <c r="ED244" s="1934">
        <v>224</v>
      </c>
      <c r="EE244" s="1934">
        <v>2189</v>
      </c>
      <c r="EF244" s="1933"/>
      <c r="EG244" s="1935">
        <v>0.10232983097304706</v>
      </c>
      <c r="EH244" s="1933"/>
      <c r="EI244" s="1927">
        <v>0</v>
      </c>
      <c r="EJ244" s="1934"/>
      <c r="EK244" s="1934">
        <v>17992</v>
      </c>
      <c r="EL244" s="1934"/>
      <c r="EM244" s="1937"/>
      <c r="EN244" s="1937"/>
      <c r="EO244" s="1938"/>
    </row>
    <row r="245" spans="128:145">
      <c r="DX245" s="1921" t="s">
        <v>553</v>
      </c>
      <c r="DY245" s="1922" t="s">
        <v>553</v>
      </c>
      <c r="DZ245" s="1921" t="s">
        <v>901</v>
      </c>
      <c r="EA245" s="1923" t="s">
        <v>554</v>
      </c>
      <c r="EB245" s="1924">
        <v>3412</v>
      </c>
      <c r="EC245" s="1605"/>
      <c r="ED245" s="1925">
        <v>3412</v>
      </c>
      <c r="EE245" s="1925"/>
      <c r="EF245" s="1605"/>
      <c r="EG245" s="1926">
        <v>0.89836756187467093</v>
      </c>
      <c r="EH245" s="1605"/>
      <c r="EI245" s="1927">
        <v>0</v>
      </c>
      <c r="EJ245" s="1925"/>
      <c r="EK245" s="1925">
        <v>0</v>
      </c>
      <c r="EL245" s="1925">
        <v>0</v>
      </c>
      <c r="EM245" s="1928">
        <v>0</v>
      </c>
      <c r="EN245" s="1928"/>
      <c r="EO245" s="1929"/>
    </row>
    <row r="246" spans="128:145">
      <c r="DX246" s="1930" t="s">
        <v>553</v>
      </c>
      <c r="DY246" s="1931" t="s">
        <v>158</v>
      </c>
      <c r="DZ246" s="1930" t="s">
        <v>8</v>
      </c>
      <c r="EA246" s="1932" t="s">
        <v>159</v>
      </c>
      <c r="EB246" s="1924">
        <v>386</v>
      </c>
      <c r="EC246" s="1933"/>
      <c r="ED246" s="1934">
        <v>386</v>
      </c>
      <c r="EE246" s="1934">
        <v>3798</v>
      </c>
      <c r="EF246" s="1933"/>
      <c r="EG246" s="1935">
        <v>0.10163243812532911</v>
      </c>
      <c r="EH246" s="1933"/>
      <c r="EI246" s="1927">
        <v>0</v>
      </c>
      <c r="EJ246" s="1934"/>
      <c r="EK246" s="1934">
        <v>0</v>
      </c>
      <c r="EL246" s="1936"/>
      <c r="EM246" s="1937"/>
      <c r="EN246" s="1937"/>
      <c r="EO246" s="1938"/>
    </row>
    <row r="247" spans="128:145">
      <c r="DX247" s="1930" t="s">
        <v>555</v>
      </c>
      <c r="DY247" s="1931" t="s">
        <v>555</v>
      </c>
      <c r="DZ247" s="1930" t="s">
        <v>901</v>
      </c>
      <c r="EA247" s="1932" t="s">
        <v>556</v>
      </c>
      <c r="EB247" s="1924">
        <v>610</v>
      </c>
      <c r="EC247" s="1933"/>
      <c r="ED247" s="1934">
        <v>610</v>
      </c>
      <c r="EE247" s="1934">
        <v>610</v>
      </c>
      <c r="EF247" s="1933"/>
      <c r="EG247" s="1935"/>
      <c r="EH247" s="1933"/>
      <c r="EI247" s="1927">
        <v>221369</v>
      </c>
      <c r="EJ247" s="1934"/>
      <c r="EK247" s="1934">
        <v>221369</v>
      </c>
      <c r="EL247" s="1934">
        <v>221369</v>
      </c>
      <c r="EM247" s="1937">
        <v>0</v>
      </c>
      <c r="EN247" s="1937"/>
      <c r="EO247" s="1938"/>
    </row>
    <row r="248" spans="128:145">
      <c r="DX248" s="1921" t="s">
        <v>557</v>
      </c>
      <c r="DY248" s="1922" t="s">
        <v>557</v>
      </c>
      <c r="DZ248" s="1921" t="s">
        <v>901</v>
      </c>
      <c r="EA248" s="1923" t="s">
        <v>558</v>
      </c>
      <c r="EB248" s="1924">
        <v>41971</v>
      </c>
      <c r="EC248" s="1605"/>
      <c r="ED248" s="1925">
        <v>41971</v>
      </c>
      <c r="EE248" s="1925"/>
      <c r="EF248" s="1605"/>
      <c r="EG248" s="1926">
        <v>0.93727110317105855</v>
      </c>
      <c r="EH248" s="1605"/>
      <c r="EI248" s="1927">
        <v>0</v>
      </c>
      <c r="EJ248" s="1925"/>
      <c r="EK248" s="1925">
        <v>0</v>
      </c>
      <c r="EL248" s="1925">
        <v>0</v>
      </c>
      <c r="EM248" s="1928">
        <v>0</v>
      </c>
      <c r="EN248" s="1928"/>
      <c r="EO248" s="1929"/>
    </row>
    <row r="249" spans="128:145">
      <c r="DX249" s="1921" t="s">
        <v>557</v>
      </c>
      <c r="DY249" s="1922" t="s">
        <v>160</v>
      </c>
      <c r="DZ249" s="1921" t="s">
        <v>8</v>
      </c>
      <c r="EA249" s="1923" t="s">
        <v>1330</v>
      </c>
      <c r="EB249" s="1924">
        <v>1721</v>
      </c>
      <c r="EC249" s="1605"/>
      <c r="ED249" s="1925">
        <v>1721</v>
      </c>
      <c r="EE249" s="1925"/>
      <c r="EF249" s="1605"/>
      <c r="EG249" s="1926">
        <v>3.8432335864225099E-2</v>
      </c>
      <c r="EH249" s="1605"/>
      <c r="EI249" s="1927">
        <v>0</v>
      </c>
      <c r="EJ249" s="1925"/>
      <c r="EK249" s="1925">
        <v>0</v>
      </c>
      <c r="EL249" s="1925"/>
      <c r="EM249" s="1928"/>
      <c r="EN249" s="1928"/>
      <c r="EO249" s="1929"/>
    </row>
    <row r="250" spans="128:145">
      <c r="DX250" s="1921" t="s">
        <v>557</v>
      </c>
      <c r="DY250" s="1971" t="s">
        <v>1331</v>
      </c>
      <c r="DZ250" s="1952" t="s">
        <v>8</v>
      </c>
      <c r="EA250" s="1977" t="s">
        <v>1332</v>
      </c>
      <c r="EB250" s="1924">
        <v>343</v>
      </c>
      <c r="EC250" s="1605"/>
      <c r="ED250" s="1925">
        <v>343</v>
      </c>
      <c r="EE250" s="1925"/>
      <c r="EF250" s="1605"/>
      <c r="EG250" s="1926">
        <v>7.6596694953104064E-3</v>
      </c>
      <c r="EH250" s="1605"/>
      <c r="EI250" s="1927">
        <v>0</v>
      </c>
      <c r="EJ250" s="1925"/>
      <c r="EK250" s="1925">
        <v>0</v>
      </c>
      <c r="EL250" s="1925"/>
      <c r="EM250" s="1928"/>
      <c r="EN250" s="1928"/>
      <c r="EO250" s="1929"/>
    </row>
    <row r="251" spans="128:145">
      <c r="DX251" s="1930" t="s">
        <v>557</v>
      </c>
      <c r="DY251" s="1958" t="s">
        <v>1333</v>
      </c>
      <c r="DZ251" s="1959" t="s">
        <v>8</v>
      </c>
      <c r="EA251" s="1960" t="s">
        <v>161</v>
      </c>
      <c r="EB251" s="1924">
        <v>745</v>
      </c>
      <c r="EC251" s="1933"/>
      <c r="ED251" s="1934">
        <v>745</v>
      </c>
      <c r="EE251" s="1934">
        <v>44780</v>
      </c>
      <c r="EF251" s="1933"/>
      <c r="EG251" s="1935">
        <v>1.6636891469405984E-2</v>
      </c>
      <c r="EH251" s="1933"/>
      <c r="EI251" s="1927">
        <v>0</v>
      </c>
      <c r="EJ251" s="1934"/>
      <c r="EK251" s="1934">
        <v>0</v>
      </c>
      <c r="EL251" s="1936"/>
      <c r="EM251" s="1937"/>
      <c r="EN251" s="1937"/>
      <c r="EO251" s="1938"/>
    </row>
    <row r="252" spans="128:145">
      <c r="DX252" s="1921" t="s">
        <v>559</v>
      </c>
      <c r="DY252" s="1922" t="s">
        <v>559</v>
      </c>
      <c r="DZ252" s="1921" t="s">
        <v>901</v>
      </c>
      <c r="EA252" s="1923" t="s">
        <v>560</v>
      </c>
      <c r="EB252" s="1924">
        <v>6072</v>
      </c>
      <c r="EC252" s="1605"/>
      <c r="ED252" s="1925">
        <v>6072</v>
      </c>
      <c r="EE252" s="1925"/>
      <c r="EF252" s="1605"/>
      <c r="EG252" s="1926">
        <v>0.77696737044145869</v>
      </c>
      <c r="EH252" s="1605"/>
      <c r="EI252" s="1927">
        <v>4695330</v>
      </c>
      <c r="EJ252" s="1925"/>
      <c r="EK252" s="1925">
        <v>3648118</v>
      </c>
      <c r="EL252" s="1925">
        <v>4695330</v>
      </c>
      <c r="EM252" s="1928">
        <v>0</v>
      </c>
      <c r="EN252" s="1928"/>
      <c r="EO252" s="1929"/>
    </row>
    <row r="253" spans="128:145">
      <c r="DX253" s="1921" t="s">
        <v>559</v>
      </c>
      <c r="DY253" s="1922" t="s">
        <v>162</v>
      </c>
      <c r="DZ253" s="1921" t="s">
        <v>8</v>
      </c>
      <c r="EA253" s="1923" t="s">
        <v>163</v>
      </c>
      <c r="EB253" s="1924">
        <v>775</v>
      </c>
      <c r="EC253" s="1605"/>
      <c r="ED253" s="1925">
        <v>775</v>
      </c>
      <c r="EE253" s="1925"/>
      <c r="EF253" s="1605"/>
      <c r="EG253" s="1926">
        <v>9.9168266154830459E-2</v>
      </c>
      <c r="EH253" s="1605"/>
      <c r="EI253" s="1927">
        <v>0</v>
      </c>
      <c r="EJ253" s="1925"/>
      <c r="EK253" s="1925">
        <v>465628</v>
      </c>
      <c r="EL253" s="974"/>
      <c r="EM253" s="1928"/>
      <c r="EN253" s="1928"/>
      <c r="EO253" s="1929"/>
    </row>
    <row r="254" spans="128:145">
      <c r="DX254" s="1930" t="s">
        <v>559</v>
      </c>
      <c r="DY254" s="1931" t="s">
        <v>600</v>
      </c>
      <c r="DZ254" s="1930" t="s">
        <v>8</v>
      </c>
      <c r="EA254" s="1932" t="s">
        <v>601</v>
      </c>
      <c r="EB254" s="1979">
        <v>968</v>
      </c>
      <c r="EC254" s="1933"/>
      <c r="ED254" s="1934">
        <v>968</v>
      </c>
      <c r="EE254" s="1934">
        <v>7815</v>
      </c>
      <c r="EF254" s="1933"/>
      <c r="EG254" s="1935">
        <v>0.12386436340371081</v>
      </c>
      <c r="EH254" s="1933"/>
      <c r="EI254" s="1980">
        <v>0</v>
      </c>
      <c r="EJ254" s="1934"/>
      <c r="EK254" s="1934">
        <v>581584</v>
      </c>
      <c r="EL254" s="1936"/>
      <c r="EM254" s="1937"/>
      <c r="EN254" s="1937"/>
      <c r="EO254" s="1938"/>
    </row>
    <row r="255" spans="128:145">
      <c r="DX255" s="1921" t="s">
        <v>561</v>
      </c>
      <c r="DY255" s="1922" t="s">
        <v>561</v>
      </c>
      <c r="DZ255" s="1921" t="s">
        <v>901</v>
      </c>
      <c r="EA255" s="1923" t="s">
        <v>636</v>
      </c>
      <c r="EB255" s="1924">
        <v>162698</v>
      </c>
      <c r="EC255" s="1605"/>
      <c r="ED255" s="1925">
        <v>162698</v>
      </c>
      <c r="EE255" s="1925"/>
      <c r="EF255" s="1605"/>
      <c r="EG255" s="1926">
        <v>0.92829185352549837</v>
      </c>
      <c r="EH255" s="1605"/>
      <c r="EI255" s="1927">
        <v>0</v>
      </c>
      <c r="EJ255" s="1925"/>
      <c r="EK255" s="1925">
        <v>0</v>
      </c>
      <c r="EL255" s="1925">
        <v>0</v>
      </c>
      <c r="EM255" s="1928">
        <v>0</v>
      </c>
      <c r="EN255" s="1928"/>
      <c r="EO255" s="1929"/>
    </row>
    <row r="256" spans="128:145">
      <c r="DX256" s="1921" t="s">
        <v>561</v>
      </c>
      <c r="DY256" s="1922" t="s">
        <v>164</v>
      </c>
      <c r="DZ256" s="1921" t="s">
        <v>8</v>
      </c>
      <c r="EA256" s="1923" t="s">
        <v>165</v>
      </c>
      <c r="EB256" s="1924">
        <v>422</v>
      </c>
      <c r="EC256" s="1605"/>
      <c r="ED256" s="1925">
        <v>422</v>
      </c>
      <c r="EE256" s="1925"/>
      <c r="EF256" s="1605"/>
      <c r="EG256" s="1926">
        <v>2.4077687629089498E-3</v>
      </c>
      <c r="EH256" s="1605"/>
      <c r="EI256" s="1927">
        <v>0</v>
      </c>
      <c r="EJ256" s="1925"/>
      <c r="EK256" s="1925">
        <v>0</v>
      </c>
      <c r="EL256" s="974"/>
      <c r="EM256" s="1928"/>
      <c r="EN256" s="1928"/>
      <c r="EO256" s="1929"/>
    </row>
    <row r="257" spans="128:145">
      <c r="DX257" s="1921" t="s">
        <v>561</v>
      </c>
      <c r="DY257" s="1922" t="s">
        <v>166</v>
      </c>
      <c r="DZ257" s="1921" t="s">
        <v>8</v>
      </c>
      <c r="EA257" s="1923" t="s">
        <v>167</v>
      </c>
      <c r="EB257" s="1924">
        <v>408</v>
      </c>
      <c r="EC257" s="1605"/>
      <c r="ED257" s="1925">
        <v>408</v>
      </c>
      <c r="EE257" s="1925"/>
      <c r="EF257" s="1605"/>
      <c r="EG257" s="1926">
        <v>2.3278901783574681E-3</v>
      </c>
      <c r="EH257" s="1605"/>
      <c r="EI257" s="1927">
        <v>0</v>
      </c>
      <c r="EJ257" s="1925"/>
      <c r="EK257" s="1925">
        <v>0</v>
      </c>
      <c r="EL257" s="974"/>
      <c r="EM257" s="1928"/>
      <c r="EN257" s="1928"/>
      <c r="EO257" s="1929"/>
    </row>
    <row r="258" spans="128:145">
      <c r="DX258" s="1921" t="s">
        <v>561</v>
      </c>
      <c r="DY258" s="1922" t="s">
        <v>168</v>
      </c>
      <c r="DZ258" s="1921" t="s">
        <v>8</v>
      </c>
      <c r="EA258" s="1923" t="s">
        <v>169</v>
      </c>
      <c r="EB258" s="1924">
        <v>610</v>
      </c>
      <c r="EC258" s="1605"/>
      <c r="ED258" s="1925">
        <v>610</v>
      </c>
      <c r="EE258" s="1925"/>
      <c r="EF258" s="1605"/>
      <c r="EG258" s="1926">
        <v>3.4804240411717047E-3</v>
      </c>
      <c r="EH258" s="1605"/>
      <c r="EI258" s="1927">
        <v>0</v>
      </c>
      <c r="EJ258" s="1925"/>
      <c r="EK258" s="1925">
        <v>0</v>
      </c>
      <c r="EL258" s="974"/>
      <c r="EM258" s="1928"/>
      <c r="EN258" s="1928"/>
      <c r="EO258" s="1929"/>
    </row>
    <row r="259" spans="128:145">
      <c r="DX259" s="1921" t="s">
        <v>561</v>
      </c>
      <c r="DY259" s="1922" t="s">
        <v>170</v>
      </c>
      <c r="DZ259" s="1921" t="s">
        <v>8</v>
      </c>
      <c r="EA259" s="1923" t="s">
        <v>171</v>
      </c>
      <c r="EB259" s="1924">
        <v>1725</v>
      </c>
      <c r="EC259" s="1605"/>
      <c r="ED259" s="1925">
        <v>1725</v>
      </c>
      <c r="EE259" s="1925"/>
      <c r="EF259" s="1605"/>
      <c r="EG259" s="1926">
        <v>9.8421827393790004E-3</v>
      </c>
      <c r="EH259" s="1605"/>
      <c r="EI259" s="1927">
        <v>0</v>
      </c>
      <c r="EJ259" s="1925"/>
      <c r="EK259" s="1925">
        <v>0</v>
      </c>
      <c r="EL259" s="974"/>
      <c r="EM259" s="1928"/>
      <c r="EN259" s="1928"/>
      <c r="EO259" s="1929"/>
    </row>
    <row r="260" spans="128:145">
      <c r="DX260" s="1921" t="s">
        <v>561</v>
      </c>
      <c r="DY260" s="1922" t="s">
        <v>172</v>
      </c>
      <c r="DZ260" s="1921" t="s">
        <v>8</v>
      </c>
      <c r="EA260" s="1923" t="s">
        <v>173</v>
      </c>
      <c r="EB260" s="1924">
        <v>1250</v>
      </c>
      <c r="EC260" s="1605"/>
      <c r="ED260" s="1925">
        <v>1250</v>
      </c>
      <c r="EE260" s="1925"/>
      <c r="EF260" s="1605"/>
      <c r="EG260" s="1926">
        <v>7.1320164778108704E-3</v>
      </c>
      <c r="EH260" s="1605"/>
      <c r="EI260" s="1927">
        <v>0</v>
      </c>
      <c r="EJ260" s="1925"/>
      <c r="EK260" s="1925">
        <v>0</v>
      </c>
      <c r="EL260" s="974"/>
      <c r="EM260" s="1928"/>
      <c r="EN260" s="1928"/>
      <c r="EO260" s="1929"/>
    </row>
    <row r="261" spans="128:145">
      <c r="DX261" s="1921" t="s">
        <v>561</v>
      </c>
      <c r="DY261" s="1922" t="s">
        <v>174</v>
      </c>
      <c r="DZ261" s="1921" t="s">
        <v>8</v>
      </c>
      <c r="EA261" s="1923" t="s">
        <v>175</v>
      </c>
      <c r="EB261" s="1924">
        <v>575</v>
      </c>
      <c r="EC261" s="1605"/>
      <c r="ED261" s="1925">
        <v>575</v>
      </c>
      <c r="EE261" s="1925"/>
      <c r="EF261" s="1605"/>
      <c r="EG261" s="1926">
        <v>3.2807275797930003E-3</v>
      </c>
      <c r="EH261" s="1605"/>
      <c r="EI261" s="1927">
        <v>0</v>
      </c>
      <c r="EJ261" s="1925"/>
      <c r="EK261" s="1925">
        <v>0</v>
      </c>
      <c r="EL261" s="974"/>
      <c r="EM261" s="1928"/>
      <c r="EN261" s="1928"/>
      <c r="EO261" s="1929"/>
    </row>
    <row r="262" spans="128:145">
      <c r="DX262" s="1921" t="s">
        <v>561</v>
      </c>
      <c r="DY262" s="1922" t="s">
        <v>176</v>
      </c>
      <c r="DZ262" s="1921" t="s">
        <v>8</v>
      </c>
      <c r="EA262" s="1923" t="s">
        <v>633</v>
      </c>
      <c r="EB262" s="1924">
        <v>650</v>
      </c>
      <c r="EC262" s="1605"/>
      <c r="ED262" s="1925">
        <v>650</v>
      </c>
      <c r="EE262" s="1925"/>
      <c r="EF262" s="1605"/>
      <c r="EG262" s="1926">
        <v>3.7086485684616525E-3</v>
      </c>
      <c r="EH262" s="1605"/>
      <c r="EI262" s="1927">
        <v>0</v>
      </c>
      <c r="EJ262" s="1925"/>
      <c r="EK262" s="1925">
        <v>0</v>
      </c>
      <c r="EL262" s="974"/>
      <c r="EM262" s="1928"/>
      <c r="EN262" s="1928"/>
      <c r="EO262" s="1929"/>
    </row>
    <row r="263" spans="128:145">
      <c r="DX263" s="1921" t="s">
        <v>561</v>
      </c>
      <c r="DY263" s="1922" t="s">
        <v>177</v>
      </c>
      <c r="DZ263" s="1921" t="s">
        <v>8</v>
      </c>
      <c r="EA263" s="1923" t="s">
        <v>178</v>
      </c>
      <c r="EB263" s="1924">
        <v>719</v>
      </c>
      <c r="EC263" s="1605"/>
      <c r="ED263" s="1925">
        <v>719</v>
      </c>
      <c r="EE263" s="1925"/>
      <c r="EF263" s="1605"/>
      <c r="EG263" s="1926">
        <v>4.1023358780368129E-3</v>
      </c>
      <c r="EH263" s="1605"/>
      <c r="EI263" s="1927">
        <v>0</v>
      </c>
      <c r="EJ263" s="1925"/>
      <c r="EK263" s="1925">
        <v>0</v>
      </c>
      <c r="EL263" s="974"/>
      <c r="EM263" s="1928"/>
      <c r="EN263" s="1928"/>
      <c r="EO263" s="1929"/>
    </row>
    <row r="264" spans="128:145">
      <c r="DX264" s="1921" t="s">
        <v>561</v>
      </c>
      <c r="DY264" s="1922" t="s">
        <v>179</v>
      </c>
      <c r="DZ264" s="1921" t="s">
        <v>8</v>
      </c>
      <c r="EA264" s="1923" t="s">
        <v>180</v>
      </c>
      <c r="EB264" s="1924">
        <v>144</v>
      </c>
      <c r="EC264" s="1605"/>
      <c r="ED264" s="1925">
        <v>144</v>
      </c>
      <c r="EE264" s="1925"/>
      <c r="EF264" s="1605"/>
      <c r="EG264" s="1926">
        <v>8.2160829824381228E-4</v>
      </c>
      <c r="EH264" s="1605"/>
      <c r="EI264" s="1927">
        <v>0</v>
      </c>
      <c r="EJ264" s="1925"/>
      <c r="EK264" s="1925">
        <v>0</v>
      </c>
      <c r="EL264" s="974"/>
      <c r="EM264" s="1928"/>
      <c r="EN264" s="1928"/>
      <c r="EO264" s="1929"/>
    </row>
    <row r="265" spans="128:145">
      <c r="DX265" s="1921" t="s">
        <v>561</v>
      </c>
      <c r="DY265" s="1922" t="s">
        <v>181</v>
      </c>
      <c r="DZ265" s="1921" t="s">
        <v>8</v>
      </c>
      <c r="EA265" s="1923" t="s">
        <v>1029</v>
      </c>
      <c r="EB265" s="1924">
        <v>568</v>
      </c>
      <c r="EC265" s="1605"/>
      <c r="ED265" s="1925">
        <v>568</v>
      </c>
      <c r="EE265" s="1925"/>
      <c r="EF265" s="1605"/>
      <c r="EG265" s="1926">
        <v>3.2407882875172597E-3</v>
      </c>
      <c r="EH265" s="1605"/>
      <c r="EI265" s="1927">
        <v>0</v>
      </c>
      <c r="EJ265" s="1925"/>
      <c r="EK265" s="1925">
        <v>0</v>
      </c>
      <c r="EL265" s="974"/>
      <c r="EM265" s="1928"/>
      <c r="EN265" s="1928"/>
      <c r="EO265" s="1929"/>
    </row>
    <row r="266" spans="128:145">
      <c r="DX266" s="1921" t="s">
        <v>561</v>
      </c>
      <c r="DY266" s="1922" t="s">
        <v>183</v>
      </c>
      <c r="DZ266" s="1921" t="s">
        <v>8</v>
      </c>
      <c r="EA266" s="1923" t="s">
        <v>184</v>
      </c>
      <c r="EB266" s="1924">
        <v>135</v>
      </c>
      <c r="EC266" s="1605"/>
      <c r="ED266" s="1925">
        <v>135</v>
      </c>
      <c r="EE266" s="1925"/>
      <c r="EF266" s="1605"/>
      <c r="EG266" s="1926">
        <v>7.7025777960357397E-4</v>
      </c>
      <c r="EH266" s="1605"/>
      <c r="EI266" s="1927">
        <v>0</v>
      </c>
      <c r="EJ266" s="1925"/>
      <c r="EK266" s="1925">
        <v>0</v>
      </c>
      <c r="EL266" s="974"/>
      <c r="EM266" s="1928"/>
      <c r="EN266" s="1928"/>
      <c r="EO266" s="1929"/>
    </row>
    <row r="267" spans="128:145">
      <c r="DX267" s="1956" t="s">
        <v>561</v>
      </c>
      <c r="DY267" s="1922" t="s">
        <v>268</v>
      </c>
      <c r="DZ267" s="1921" t="s">
        <v>8</v>
      </c>
      <c r="EA267" s="1923" t="s">
        <v>269</v>
      </c>
      <c r="EB267" s="1924">
        <v>550</v>
      </c>
      <c r="EC267" s="1605"/>
      <c r="ED267" s="1925">
        <v>550</v>
      </c>
      <c r="EE267" s="1925"/>
      <c r="EF267" s="1605"/>
      <c r="EG267" s="1926">
        <v>3.138087250236783E-3</v>
      </c>
      <c r="EH267" s="1605"/>
      <c r="EI267" s="1927">
        <v>0</v>
      </c>
      <c r="EJ267" s="1925"/>
      <c r="EK267" s="1925">
        <v>0</v>
      </c>
      <c r="EL267" s="974"/>
      <c r="EM267" s="1928"/>
      <c r="EN267" s="1928"/>
      <c r="EO267" s="1929"/>
    </row>
    <row r="268" spans="128:145">
      <c r="DX268" s="1956" t="s">
        <v>561</v>
      </c>
      <c r="DY268" s="1922" t="s">
        <v>310</v>
      </c>
      <c r="DZ268" s="1921" t="s">
        <v>8</v>
      </c>
      <c r="EA268" s="1923" t="s">
        <v>311</v>
      </c>
      <c r="EB268" s="1924">
        <v>570</v>
      </c>
      <c r="EC268" s="1605"/>
      <c r="ED268" s="1925">
        <v>570</v>
      </c>
      <c r="EE268" s="1925"/>
      <c r="EF268" s="1605"/>
      <c r="EG268" s="1926">
        <v>3.2521995138817569E-3</v>
      </c>
      <c r="EH268" s="1605"/>
      <c r="EI268" s="1927">
        <v>0</v>
      </c>
      <c r="EJ268" s="1925"/>
      <c r="EK268" s="1925">
        <v>0</v>
      </c>
      <c r="EL268" s="974"/>
      <c r="EM268" s="1928"/>
      <c r="EN268" s="1928"/>
      <c r="EO268" s="1929"/>
    </row>
    <row r="269" spans="128:145">
      <c r="DX269" s="1956" t="s">
        <v>561</v>
      </c>
      <c r="DY269" s="1922" t="s">
        <v>1015</v>
      </c>
      <c r="DZ269" s="1921" t="s">
        <v>8</v>
      </c>
      <c r="EA269" s="1923" t="s">
        <v>1016</v>
      </c>
      <c r="EB269" s="1924">
        <v>959</v>
      </c>
      <c r="EC269" s="1605"/>
      <c r="ED269" s="1925">
        <v>959</v>
      </c>
      <c r="EE269" s="1925"/>
      <c r="EF269" s="1605"/>
      <c r="EG269" s="1926">
        <v>5.4716830417764995E-3</v>
      </c>
      <c r="EH269" s="1605"/>
      <c r="EI269" s="1927">
        <v>0</v>
      </c>
      <c r="EJ269" s="1925"/>
      <c r="EK269" s="1925">
        <v>0</v>
      </c>
      <c r="EL269" s="974"/>
      <c r="EM269" s="1928"/>
      <c r="EN269" s="1928"/>
      <c r="EO269" s="1929"/>
    </row>
    <row r="270" spans="128:145">
      <c r="DX270" s="1956" t="s">
        <v>561</v>
      </c>
      <c r="DY270" s="1922" t="s">
        <v>1138</v>
      </c>
      <c r="DZ270" s="1921" t="s">
        <v>8</v>
      </c>
      <c r="EA270" s="1923" t="s">
        <v>1139</v>
      </c>
      <c r="EB270" s="1924">
        <v>397</v>
      </c>
      <c r="EC270" s="1605"/>
      <c r="ED270" s="1925">
        <v>397</v>
      </c>
      <c r="EE270" s="1925"/>
      <c r="EF270" s="1605"/>
      <c r="EG270" s="1926">
        <v>2.2651284333527325E-3</v>
      </c>
      <c r="EH270" s="1605"/>
      <c r="EI270" s="1927">
        <v>0</v>
      </c>
      <c r="EJ270" s="1925"/>
      <c r="EK270" s="1925">
        <v>0</v>
      </c>
      <c r="EL270" s="974"/>
      <c r="EM270" s="1928"/>
      <c r="EN270" s="1928"/>
      <c r="EO270" s="1929"/>
    </row>
    <row r="271" spans="128:145">
      <c r="DX271" s="1956" t="s">
        <v>561</v>
      </c>
      <c r="DY271" s="1922" t="s">
        <v>1201</v>
      </c>
      <c r="DZ271" s="1921" t="s">
        <v>8</v>
      </c>
      <c r="EA271" s="1923" t="s">
        <v>1202</v>
      </c>
      <c r="EB271" s="1924">
        <v>810</v>
      </c>
      <c r="EC271" s="1605"/>
      <c r="ED271" s="1925">
        <v>810</v>
      </c>
      <c r="EE271" s="1925"/>
      <c r="EF271" s="1605"/>
      <c r="EG271" s="1926">
        <v>4.621546677621444E-3</v>
      </c>
      <c r="EH271" s="1605"/>
      <c r="EI271" s="1927">
        <v>0</v>
      </c>
      <c r="EJ271" s="1925"/>
      <c r="EK271" s="1925">
        <v>0</v>
      </c>
      <c r="EL271" s="974"/>
      <c r="EM271" s="1928"/>
      <c r="EN271" s="1928"/>
      <c r="EO271" s="1929"/>
    </row>
    <row r="272" spans="128:145">
      <c r="DX272" s="1956" t="s">
        <v>561</v>
      </c>
      <c r="DY272" s="1922" t="s">
        <v>1203</v>
      </c>
      <c r="DZ272" s="1921" t="s">
        <v>8</v>
      </c>
      <c r="EA272" s="1923" t="s">
        <v>1204</v>
      </c>
      <c r="EB272" s="1924">
        <v>1082</v>
      </c>
      <c r="EC272" s="1605"/>
      <c r="ED272" s="1925">
        <v>1082</v>
      </c>
      <c r="EE272" s="1925"/>
      <c r="EF272" s="1605"/>
      <c r="EG272" s="1926">
        <v>6.1734734631930894E-3</v>
      </c>
      <c r="EH272" s="1605"/>
      <c r="EI272" s="1927">
        <v>0</v>
      </c>
      <c r="EJ272" s="1925"/>
      <c r="EK272" s="1925">
        <v>0</v>
      </c>
      <c r="EL272" s="974"/>
      <c r="EM272" s="1928"/>
      <c r="EN272" s="1928"/>
      <c r="EO272" s="1929"/>
    </row>
    <row r="273" spans="128:145">
      <c r="DX273" s="1956" t="s">
        <v>561</v>
      </c>
      <c r="DY273" s="1922" t="s">
        <v>1207</v>
      </c>
      <c r="DZ273" s="1921" t="s">
        <v>8</v>
      </c>
      <c r="EA273" s="1923" t="s">
        <v>1208</v>
      </c>
      <c r="EB273" s="1924">
        <v>665</v>
      </c>
      <c r="EC273" s="1605"/>
      <c r="ED273" s="1925">
        <v>665</v>
      </c>
      <c r="EE273" s="1925"/>
      <c r="EF273" s="1605"/>
      <c r="EG273" s="1926">
        <v>3.794232766195383E-3</v>
      </c>
      <c r="EH273" s="1605"/>
      <c r="EI273" s="1927">
        <v>0</v>
      </c>
      <c r="EJ273" s="1925"/>
      <c r="EK273" s="1925">
        <v>0</v>
      </c>
      <c r="EL273" s="974"/>
      <c r="EM273" s="1928"/>
      <c r="EN273" s="1928"/>
      <c r="EO273" s="1929"/>
    </row>
    <row r="274" spans="128:145">
      <c r="DX274" s="1956" t="s">
        <v>561</v>
      </c>
      <c r="DY274" s="1922" t="s">
        <v>1259</v>
      </c>
      <c r="DZ274" s="1921" t="s">
        <v>8</v>
      </c>
      <c r="EA274" s="1923" t="s">
        <v>1260</v>
      </c>
      <c r="EB274" s="1924">
        <v>271</v>
      </c>
      <c r="EC274" s="1605"/>
      <c r="ED274" s="1925">
        <v>271</v>
      </c>
      <c r="EE274" s="1925"/>
      <c r="EF274" s="1605"/>
      <c r="EG274" s="1926">
        <v>1.5462211723893968E-3</v>
      </c>
      <c r="EH274" s="1605"/>
      <c r="EI274" s="1927">
        <v>0</v>
      </c>
      <c r="EJ274" s="1925"/>
      <c r="EK274" s="1925">
        <v>0</v>
      </c>
      <c r="EL274" s="974"/>
      <c r="EM274" s="1928"/>
      <c r="EN274" s="1928"/>
      <c r="EO274" s="1929"/>
    </row>
    <row r="275" spans="128:145" ht="15">
      <c r="DX275" s="1948" t="s">
        <v>561</v>
      </c>
      <c r="DY275" s="1981" t="s">
        <v>1334</v>
      </c>
      <c r="DZ275" s="1982" t="s">
        <v>8</v>
      </c>
      <c r="EA275" s="1983" t="s">
        <v>1335</v>
      </c>
      <c r="EB275" s="1924">
        <v>58</v>
      </c>
      <c r="EC275" s="1933"/>
      <c r="ED275" s="1934">
        <v>58</v>
      </c>
      <c r="EE275" s="1934">
        <v>175266</v>
      </c>
      <c r="EF275" s="1933"/>
      <c r="EG275" s="1935">
        <v>3.3092556457042441E-4</v>
      </c>
      <c r="EH275" s="1933"/>
      <c r="EI275" s="1927">
        <v>0</v>
      </c>
      <c r="EJ275" s="1934"/>
      <c r="EK275" s="1934">
        <v>0</v>
      </c>
      <c r="EL275" s="1936"/>
      <c r="EM275" s="1937"/>
      <c r="EN275" s="1937"/>
      <c r="EO275" s="1938"/>
    </row>
    <row r="276" spans="128:145">
      <c r="DX276" s="1921" t="s">
        <v>637</v>
      </c>
      <c r="DY276" s="1922" t="s">
        <v>637</v>
      </c>
      <c r="DZ276" s="1921" t="s">
        <v>901</v>
      </c>
      <c r="EA276" s="1923" t="s">
        <v>638</v>
      </c>
      <c r="EB276" s="1924">
        <v>2148</v>
      </c>
      <c r="EC276" s="1605"/>
      <c r="ED276" s="1925">
        <v>2148</v>
      </c>
      <c r="EE276" s="1925"/>
      <c r="EF276" s="1605"/>
      <c r="EG276" s="1926">
        <v>0.91677336747759286</v>
      </c>
      <c r="EH276" s="1605"/>
      <c r="EI276" s="1927">
        <v>278512</v>
      </c>
      <c r="EJ276" s="1925"/>
      <c r="EK276" s="1925">
        <v>255332</v>
      </c>
      <c r="EL276" s="1925">
        <v>278512</v>
      </c>
      <c r="EM276" s="1928">
        <v>0</v>
      </c>
      <c r="EN276" s="1928"/>
      <c r="EO276" s="1929"/>
    </row>
    <row r="277" spans="128:145">
      <c r="DX277" s="1930" t="s">
        <v>637</v>
      </c>
      <c r="DY277" s="1931" t="s">
        <v>185</v>
      </c>
      <c r="DZ277" s="1930" t="s">
        <v>8</v>
      </c>
      <c r="EA277" s="1932" t="s">
        <v>186</v>
      </c>
      <c r="EB277" s="1924">
        <v>195</v>
      </c>
      <c r="EC277" s="1933"/>
      <c r="ED277" s="1934">
        <v>195</v>
      </c>
      <c r="EE277" s="1934">
        <v>2343</v>
      </c>
      <c r="EF277" s="1933"/>
      <c r="EG277" s="1935">
        <v>8.3226632522407168E-2</v>
      </c>
      <c r="EH277" s="1933"/>
      <c r="EI277" s="1927">
        <v>0</v>
      </c>
      <c r="EJ277" s="1934"/>
      <c r="EK277" s="1934">
        <v>23180</v>
      </c>
      <c r="EL277" s="1936"/>
      <c r="EM277" s="1937"/>
      <c r="EN277" s="1937"/>
      <c r="EO277" s="1938"/>
    </row>
    <row r="278" spans="128:145">
      <c r="DX278" s="1930" t="s">
        <v>639</v>
      </c>
      <c r="DY278" s="1931" t="s">
        <v>639</v>
      </c>
      <c r="DZ278" s="1930" t="s">
        <v>901</v>
      </c>
      <c r="EA278" s="1932" t="s">
        <v>640</v>
      </c>
      <c r="EB278" s="1924">
        <v>1555</v>
      </c>
      <c r="EC278" s="1933"/>
      <c r="ED278" s="1934">
        <v>1555</v>
      </c>
      <c r="EE278" s="1934">
        <v>1555</v>
      </c>
      <c r="EF278" s="1933"/>
      <c r="EG278" s="1935"/>
      <c r="EH278" s="1933"/>
      <c r="EI278" s="1927">
        <v>562957</v>
      </c>
      <c r="EJ278" s="1934"/>
      <c r="EK278" s="1934">
        <v>562957</v>
      </c>
      <c r="EL278" s="1934">
        <v>562957</v>
      </c>
      <c r="EM278" s="1937">
        <v>0</v>
      </c>
      <c r="EN278" s="1937"/>
      <c r="EO278" s="1938"/>
    </row>
    <row r="279" spans="128:145">
      <c r="DX279" s="1921" t="s">
        <v>641</v>
      </c>
      <c r="DY279" s="1922" t="s">
        <v>641</v>
      </c>
      <c r="DZ279" s="1921" t="s">
        <v>901</v>
      </c>
      <c r="EA279" s="1923" t="s">
        <v>642</v>
      </c>
      <c r="EB279" s="1924">
        <v>4475</v>
      </c>
      <c r="EC279" s="1605"/>
      <c r="ED279" s="1925">
        <v>4475</v>
      </c>
      <c r="EE279" s="1925"/>
      <c r="EF279" s="1605"/>
      <c r="EG279" s="1926">
        <v>0.95660538691748609</v>
      </c>
      <c r="EH279" s="1605"/>
      <c r="EI279" s="1927">
        <v>0</v>
      </c>
      <c r="EJ279" s="1925"/>
      <c r="EK279" s="1925">
        <v>0</v>
      </c>
      <c r="EL279" s="1925">
        <v>0</v>
      </c>
      <c r="EM279" s="1928">
        <v>0</v>
      </c>
      <c r="EN279" s="1928"/>
      <c r="EO279" s="1929"/>
    </row>
    <row r="280" spans="128:145">
      <c r="DX280" s="1948" t="s">
        <v>641</v>
      </c>
      <c r="DY280" s="1984" t="s">
        <v>272</v>
      </c>
      <c r="DZ280" s="1985" t="s">
        <v>8</v>
      </c>
      <c r="EA280" s="1985" t="s">
        <v>273</v>
      </c>
      <c r="EB280" s="1924">
        <v>203</v>
      </c>
      <c r="EC280" s="1933"/>
      <c r="ED280" s="1934">
        <v>203</v>
      </c>
      <c r="EE280" s="1934">
        <v>4678</v>
      </c>
      <c r="EF280" s="1933"/>
      <c r="EG280" s="1935">
        <v>4.3394613082513897E-2</v>
      </c>
      <c r="EH280" s="1933"/>
      <c r="EI280" s="1927">
        <v>0</v>
      </c>
      <c r="EJ280" s="1934"/>
      <c r="EK280" s="1934">
        <v>0</v>
      </c>
      <c r="EL280" s="1934"/>
      <c r="EM280" s="1937"/>
      <c r="EN280" s="1937"/>
      <c r="EO280" s="1938"/>
    </row>
    <row r="281" spans="128:145">
      <c r="DX281" s="1921" t="s">
        <v>643</v>
      </c>
      <c r="DY281" s="1922" t="s">
        <v>643</v>
      </c>
      <c r="DZ281" s="1921" t="s">
        <v>901</v>
      </c>
      <c r="EA281" s="1923" t="s">
        <v>644</v>
      </c>
      <c r="EB281" s="1924">
        <v>18461</v>
      </c>
      <c r="EC281" s="1605"/>
      <c r="ED281" s="1925">
        <v>18461</v>
      </c>
      <c r="EE281" s="1925"/>
      <c r="EF281" s="1605"/>
      <c r="EG281" s="1926">
        <v>0.94371741130763731</v>
      </c>
      <c r="EH281" s="1605"/>
      <c r="EI281" s="1927">
        <v>5261911</v>
      </c>
      <c r="EJ281" s="1925"/>
      <c r="EK281" s="1955">
        <v>4965757</v>
      </c>
      <c r="EL281" s="1925">
        <v>5261911</v>
      </c>
      <c r="EM281" s="1928">
        <v>0</v>
      </c>
      <c r="EN281" s="1928"/>
      <c r="EO281" s="1929"/>
    </row>
    <row r="282" spans="128:145">
      <c r="DX282" s="1956" t="s">
        <v>643</v>
      </c>
      <c r="DY282" s="1922" t="s">
        <v>187</v>
      </c>
      <c r="DZ282" s="1921" t="s">
        <v>8</v>
      </c>
      <c r="EA282" s="1923" t="s">
        <v>188</v>
      </c>
      <c r="EB282" s="1924">
        <v>364</v>
      </c>
      <c r="EC282" s="1605"/>
      <c r="ED282" s="1925">
        <v>364</v>
      </c>
      <c r="EE282" s="1925"/>
      <c r="EF282" s="1605"/>
      <c r="EG282" s="1926">
        <v>1.8607504345158982E-2</v>
      </c>
      <c r="EH282" s="1605"/>
      <c r="EI282" s="1927">
        <v>0</v>
      </c>
      <c r="EJ282" s="1925"/>
      <c r="EK282" s="1925">
        <v>97911</v>
      </c>
      <c r="EL282" s="974"/>
      <c r="EM282" s="1928"/>
      <c r="EN282" s="1928"/>
      <c r="EO282" s="1929"/>
    </row>
    <row r="283" spans="128:145">
      <c r="DX283" s="1930" t="s">
        <v>643</v>
      </c>
      <c r="DY283" s="1931" t="s">
        <v>1209</v>
      </c>
      <c r="DZ283" s="1930" t="s">
        <v>8</v>
      </c>
      <c r="EA283" s="1932" t="s">
        <v>1210</v>
      </c>
      <c r="EB283" s="1924">
        <v>737</v>
      </c>
      <c r="EC283" s="1933"/>
      <c r="ED283" s="1934">
        <v>737</v>
      </c>
      <c r="EE283" s="1934">
        <v>19562</v>
      </c>
      <c r="EF283" s="1933"/>
      <c r="EG283" s="1935">
        <v>3.7675084347203763E-2</v>
      </c>
      <c r="EH283" s="1933"/>
      <c r="EI283" s="1927">
        <v>0</v>
      </c>
      <c r="EJ283" s="1934"/>
      <c r="EK283" s="1934">
        <v>198243</v>
      </c>
      <c r="EL283" s="1936"/>
      <c r="EM283" s="1937"/>
      <c r="EN283" s="1937"/>
      <c r="EO283" s="1938"/>
    </row>
    <row r="284" spans="128:145">
      <c r="DX284" s="1921" t="s">
        <v>645</v>
      </c>
      <c r="DY284" s="1922" t="s">
        <v>645</v>
      </c>
      <c r="DZ284" s="1921" t="s">
        <v>901</v>
      </c>
      <c r="EA284" s="1923" t="s">
        <v>646</v>
      </c>
      <c r="EB284" s="1924">
        <v>9560</v>
      </c>
      <c r="EC284" s="1605"/>
      <c r="ED284" s="1925">
        <v>9560</v>
      </c>
      <c r="EE284" s="1925"/>
      <c r="EF284" s="1605"/>
      <c r="EG284" s="1926">
        <v>0.97710547833197059</v>
      </c>
      <c r="EH284" s="1605"/>
      <c r="EI284" s="1927">
        <v>2854350</v>
      </c>
      <c r="EJ284" s="1925"/>
      <c r="EK284" s="1925">
        <v>2789001</v>
      </c>
      <c r="EL284" s="1925">
        <v>2854350</v>
      </c>
      <c r="EM284" s="1928">
        <v>0</v>
      </c>
      <c r="EN284" s="1928"/>
      <c r="EO284" s="1929"/>
    </row>
    <row r="285" spans="128:145">
      <c r="DX285" s="1930" t="s">
        <v>645</v>
      </c>
      <c r="DY285" s="1931" t="s">
        <v>189</v>
      </c>
      <c r="DZ285" s="1930" t="s">
        <v>8</v>
      </c>
      <c r="EA285" s="1932" t="s">
        <v>190</v>
      </c>
      <c r="EB285" s="1924">
        <v>224</v>
      </c>
      <c r="EC285" s="1933"/>
      <c r="ED285" s="1934">
        <v>224</v>
      </c>
      <c r="EE285" s="1934">
        <v>9784</v>
      </c>
      <c r="EF285" s="1933"/>
      <c r="EG285" s="1935">
        <v>2.2894521668029435E-2</v>
      </c>
      <c r="EH285" s="1933"/>
      <c r="EI285" s="1927">
        <v>0</v>
      </c>
      <c r="EJ285" s="1934"/>
      <c r="EK285" s="1934">
        <v>65349</v>
      </c>
      <c r="EL285" s="1936"/>
      <c r="EM285" s="1937"/>
      <c r="EN285" s="1937"/>
      <c r="EO285" s="1938"/>
    </row>
    <row r="286" spans="128:145">
      <c r="DX286" s="1921" t="s">
        <v>647</v>
      </c>
      <c r="DY286" s="1922" t="s">
        <v>647</v>
      </c>
      <c r="DZ286" s="1921" t="s">
        <v>901</v>
      </c>
      <c r="EA286" s="1923" t="s">
        <v>648</v>
      </c>
      <c r="EB286" s="1924">
        <v>12056</v>
      </c>
      <c r="EC286" s="1605"/>
      <c r="ED286" s="1925">
        <v>12056</v>
      </c>
      <c r="EE286" s="1925"/>
      <c r="EF286" s="1605"/>
      <c r="EG286" s="1926">
        <v>0.88679661640308938</v>
      </c>
      <c r="EH286" s="1605"/>
      <c r="EI286" s="1927">
        <v>3760377</v>
      </c>
      <c r="EJ286" s="1925"/>
      <c r="EK286" s="1925">
        <v>3334690</v>
      </c>
      <c r="EL286" s="1925">
        <v>3760377</v>
      </c>
      <c r="EM286" s="1928">
        <v>0</v>
      </c>
      <c r="EN286" s="1928"/>
      <c r="EO286" s="1929"/>
    </row>
    <row r="287" spans="128:145">
      <c r="DX287" s="1956" t="s">
        <v>647</v>
      </c>
      <c r="DY287" s="1922" t="s">
        <v>191</v>
      </c>
      <c r="DZ287" s="1921" t="s">
        <v>8</v>
      </c>
      <c r="EA287" s="1923" t="s">
        <v>192</v>
      </c>
      <c r="EB287" s="1924">
        <v>875</v>
      </c>
      <c r="EC287" s="1605"/>
      <c r="ED287" s="1925">
        <v>875</v>
      </c>
      <c r="EE287" s="1925"/>
      <c r="EF287" s="1605"/>
      <c r="EG287" s="1926">
        <v>6.4361897756528133E-2</v>
      </c>
      <c r="EH287" s="1605"/>
      <c r="EI287" s="1927">
        <v>0</v>
      </c>
      <c r="EJ287" s="1925"/>
      <c r="EK287" s="1925">
        <v>242025</v>
      </c>
      <c r="EL287" s="974"/>
      <c r="EM287" s="1928"/>
      <c r="EN287" s="1928"/>
      <c r="EO287" s="1929"/>
    </row>
    <row r="288" spans="128:145">
      <c r="DX288" s="1921" t="s">
        <v>647</v>
      </c>
      <c r="DY288" s="1922" t="s">
        <v>1211</v>
      </c>
      <c r="DZ288" s="1921" t="s">
        <v>8</v>
      </c>
      <c r="EA288" s="1923" t="s">
        <v>1212</v>
      </c>
      <c r="EB288" s="1924">
        <v>664</v>
      </c>
      <c r="EC288" s="1605"/>
      <c r="ED288" s="1925">
        <v>664</v>
      </c>
      <c r="EE288" s="1925">
        <v>13595</v>
      </c>
      <c r="EF288" s="1605"/>
      <c r="EG288" s="1926">
        <v>4.8841485840382497E-2</v>
      </c>
      <c r="EH288" s="1605"/>
      <c r="EI288" s="1927">
        <v>0</v>
      </c>
      <c r="EJ288" s="1925"/>
      <c r="EK288" s="1925">
        <v>183662</v>
      </c>
      <c r="EL288" s="974"/>
      <c r="EM288" s="1928"/>
      <c r="EN288" s="1928"/>
      <c r="EO288" s="1929"/>
    </row>
    <row r="289" spans="128:145">
      <c r="DX289" s="1930" t="s">
        <v>649</v>
      </c>
      <c r="DY289" s="1931" t="s">
        <v>649</v>
      </c>
      <c r="DZ289" s="1930" t="s">
        <v>901</v>
      </c>
      <c r="EA289" s="1932" t="s">
        <v>650</v>
      </c>
      <c r="EB289" s="1924">
        <v>5297</v>
      </c>
      <c r="EC289" s="1933"/>
      <c r="ED289" s="1934">
        <v>5297</v>
      </c>
      <c r="EE289" s="1934">
        <v>5297</v>
      </c>
      <c r="EF289" s="1933"/>
      <c r="EG289" s="1935"/>
      <c r="EH289" s="1933"/>
      <c r="EI289" s="1927">
        <v>2015932</v>
      </c>
      <c r="EJ289" s="1934"/>
      <c r="EK289" s="1934">
        <v>2015932</v>
      </c>
      <c r="EL289" s="1934">
        <v>2015932</v>
      </c>
      <c r="EM289" s="1937">
        <v>0</v>
      </c>
      <c r="EN289" s="1937"/>
      <c r="EO289" s="1938"/>
    </row>
    <row r="290" spans="128:145">
      <c r="DX290" s="1921" t="s">
        <v>651</v>
      </c>
      <c r="DY290" s="1922" t="s">
        <v>651</v>
      </c>
      <c r="DZ290" s="1921" t="s">
        <v>901</v>
      </c>
      <c r="EA290" s="1923" t="s">
        <v>652</v>
      </c>
      <c r="EB290" s="1924">
        <v>2188</v>
      </c>
      <c r="EC290" s="1605"/>
      <c r="ED290" s="1925">
        <v>2188</v>
      </c>
      <c r="EE290" s="1925">
        <v>2188</v>
      </c>
      <c r="EF290" s="1605"/>
      <c r="EG290" s="1926"/>
      <c r="EH290" s="1605"/>
      <c r="EI290" s="1927">
        <v>0</v>
      </c>
      <c r="EJ290" s="1925"/>
      <c r="EK290" s="1925">
        <v>0</v>
      </c>
      <c r="EL290" s="1925">
        <v>0</v>
      </c>
      <c r="EM290" s="1928">
        <v>0</v>
      </c>
      <c r="EN290" s="1928"/>
      <c r="EO290" s="1929"/>
    </row>
    <row r="291" spans="128:145" ht="13.5" thickBot="1">
      <c r="DX291" s="975"/>
      <c r="DY291" s="1022"/>
      <c r="DZ291" s="975"/>
      <c r="EA291" s="1929"/>
      <c r="EB291" s="1986">
        <v>1552638</v>
      </c>
      <c r="EC291" s="1987">
        <v>0</v>
      </c>
      <c r="ED291" s="1988">
        <v>1552638</v>
      </c>
      <c r="EE291" s="1988">
        <v>1552638</v>
      </c>
      <c r="EF291" s="1986"/>
      <c r="EG291" s="1989"/>
      <c r="EH291" s="1986"/>
      <c r="EI291" s="1988">
        <v>220316752</v>
      </c>
      <c r="EJ291" s="1988"/>
      <c r="EK291" s="1988">
        <v>220316752</v>
      </c>
      <c r="EL291" s="1988">
        <v>220316752</v>
      </c>
      <c r="EM291" s="1990">
        <v>0</v>
      </c>
      <c r="EN291" s="1928"/>
      <c r="EO291" s="1929"/>
    </row>
    <row r="292" spans="128:145" ht="13.5" thickTop="1">
      <c r="DX292" s="975"/>
      <c r="DY292" s="1022"/>
      <c r="DZ292" s="975"/>
      <c r="EA292" s="1929"/>
      <c r="EB292" s="1925"/>
      <c r="EC292" s="1605"/>
      <c r="ED292" s="1605"/>
      <c r="EE292" s="1925"/>
      <c r="EF292" s="1605"/>
      <c r="EG292" s="1926"/>
      <c r="EH292" s="1605"/>
      <c r="EI292" s="1925"/>
      <c r="EJ292" s="1925"/>
      <c r="EK292" s="1925"/>
      <c r="EL292" s="974"/>
      <c r="EM292" s="1928"/>
      <c r="EN292" s="1928"/>
      <c r="EO292" s="1929"/>
    </row>
    <row r="293" spans="128:145">
      <c r="DX293" s="975"/>
      <c r="DY293" s="1022"/>
      <c r="DZ293" s="975"/>
      <c r="EA293" s="1929"/>
      <c r="EB293" s="1605"/>
      <c r="EC293" s="1605"/>
      <c r="ED293" s="1605"/>
      <c r="EE293" s="1605"/>
      <c r="EF293" s="1605"/>
      <c r="EG293" s="1605"/>
      <c r="EH293" s="1605"/>
      <c r="EI293" s="1605"/>
      <c r="EJ293" s="1605"/>
      <c r="EK293" s="1605"/>
      <c r="EL293" s="1605"/>
      <c r="EM293" s="1605"/>
      <c r="EN293" s="1928"/>
      <c r="EO293" s="1929"/>
    </row>
    <row r="294" spans="128:145">
      <c r="DX294" s="975"/>
      <c r="DY294" s="1022"/>
      <c r="DZ294" s="975"/>
      <c r="EA294" s="1929"/>
      <c r="EB294" s="1925"/>
      <c r="EC294" s="1605"/>
      <c r="ED294" s="1605"/>
      <c r="EE294" s="1925"/>
      <c r="EF294" s="1605"/>
      <c r="EG294" s="1926"/>
      <c r="EH294" s="1605"/>
      <c r="EI294" s="1925"/>
      <c r="EJ294" s="1925"/>
      <c r="EK294" s="1925"/>
      <c r="EL294" s="974"/>
      <c r="EM294" s="1928"/>
      <c r="EN294" s="1928"/>
      <c r="EO294" s="1929"/>
    </row>
    <row r="295" spans="128:145">
      <c r="DX295" s="975"/>
      <c r="DY295" s="1022"/>
      <c r="DZ295" s="975"/>
      <c r="EA295" s="1929"/>
      <c r="EB295" s="1925"/>
      <c r="EC295" s="1605"/>
      <c r="ED295" s="1605"/>
      <c r="EE295" s="1925"/>
      <c r="EF295" s="1605"/>
      <c r="EG295" s="1926"/>
      <c r="EH295" s="1605"/>
      <c r="EI295" s="971" t="s">
        <v>802</v>
      </c>
      <c r="EJ295" s="971"/>
      <c r="EK295" s="1991">
        <v>226792171</v>
      </c>
      <c r="EL295" s="974"/>
      <c r="EM295" s="1928"/>
      <c r="EN295" s="1928"/>
      <c r="EO295" s="1929"/>
    </row>
    <row r="296" spans="128:145">
      <c r="DX296" s="975"/>
      <c r="DY296" s="1022"/>
      <c r="DZ296" s="975"/>
      <c r="EA296" s="1929"/>
      <c r="EB296" s="1925"/>
      <c r="EC296" s="1605"/>
      <c r="ED296" s="1605"/>
      <c r="EE296" s="1925"/>
      <c r="EF296" s="1605"/>
      <c r="EG296" s="1926"/>
      <c r="EH296" s="1605"/>
      <c r="EI296" s="1925" t="s">
        <v>634</v>
      </c>
      <c r="EJ296" s="1925"/>
      <c r="EK296" s="1925">
        <v>210147986</v>
      </c>
      <c r="EL296" s="974"/>
      <c r="EM296" s="1928"/>
      <c r="EN296" s="1928"/>
      <c r="EO296" s="1929"/>
    </row>
    <row r="297" spans="128:145">
      <c r="DX297" s="975"/>
      <c r="DY297" s="1022"/>
      <c r="DZ297" s="975"/>
      <c r="EA297" s="1929"/>
      <c r="EB297" s="1925"/>
      <c r="EC297" s="1605"/>
      <c r="ED297" s="1605"/>
      <c r="EE297" s="1925"/>
      <c r="EF297" s="1605"/>
      <c r="EG297" s="1926"/>
      <c r="EH297" s="1605"/>
      <c r="EI297" s="1925" t="s">
        <v>635</v>
      </c>
      <c r="EJ297" s="1925"/>
      <c r="EK297" s="1925">
        <v>9801718</v>
      </c>
      <c r="EL297" s="974"/>
      <c r="EM297" s="1928"/>
      <c r="EN297" s="1928"/>
      <c r="EO297" s="1798"/>
    </row>
    <row r="298" spans="128:145">
      <c r="DX298" s="975"/>
      <c r="DY298" s="1022"/>
      <c r="DZ298" s="975"/>
      <c r="EA298" s="1929"/>
      <c r="EB298" s="1925"/>
      <c r="EC298" s="1605"/>
      <c r="ED298" s="1605"/>
      <c r="EE298" s="1925"/>
      <c r="EF298" s="1605"/>
      <c r="EG298" s="1926"/>
      <c r="EH298" s="1605"/>
      <c r="EI298" s="1925" t="s">
        <v>1336</v>
      </c>
      <c r="EJ298" s="1925"/>
      <c r="EK298" s="1925">
        <v>1100023</v>
      </c>
      <c r="EL298" s="974"/>
      <c r="EM298" s="1928"/>
      <c r="EN298" s="1928"/>
      <c r="EO298" s="1929"/>
    </row>
    <row r="299" spans="128:145" ht="13.5" thickBot="1">
      <c r="DX299" s="975"/>
      <c r="DY299" s="1022"/>
      <c r="DZ299" s="975"/>
      <c r="EA299" s="1929"/>
      <c r="EB299" s="921"/>
      <c r="EC299" s="1605"/>
      <c r="ED299" s="1605"/>
      <c r="EE299" s="1925"/>
      <c r="EF299" s="1605"/>
      <c r="EG299" s="1926"/>
      <c r="EH299" s="1605"/>
      <c r="EI299" s="971" t="s">
        <v>322</v>
      </c>
      <c r="EJ299" s="971"/>
      <c r="EK299" s="1992">
        <v>221049727</v>
      </c>
      <c r="EL299" s="974"/>
      <c r="EM299" s="1928"/>
      <c r="EN299" s="1993"/>
      <c r="EO299" s="1798"/>
    </row>
    <row r="300" spans="128:145" ht="13.5" thickTop="1">
      <c r="DX300" s="975"/>
      <c r="DY300" s="1022"/>
      <c r="DZ300" s="975"/>
      <c r="EA300" s="1929"/>
      <c r="EB300" s="1925"/>
      <c r="EC300" s="1605"/>
      <c r="ED300" s="1605"/>
      <c r="EE300" s="1925"/>
      <c r="EF300" s="1605"/>
      <c r="EG300" s="1926"/>
      <c r="EH300" s="1605"/>
      <c r="EI300" s="1925"/>
      <c r="EJ300" s="1925"/>
      <c r="EK300" s="1925"/>
      <c r="EL300" s="974"/>
      <c r="EM300" s="1928"/>
      <c r="EN300" s="1928"/>
      <c r="EO300" s="1929"/>
    </row>
    <row r="301" spans="128:145">
      <c r="DX301" s="975"/>
      <c r="DY301" s="1022"/>
      <c r="DZ301" s="975"/>
      <c r="EA301" s="1929"/>
      <c r="EB301" s="1925"/>
      <c r="EC301" s="1605"/>
      <c r="ED301" s="1605"/>
      <c r="EE301" s="1925"/>
      <c r="EF301" s="1605"/>
      <c r="EG301" s="1926"/>
      <c r="EH301" s="1605"/>
      <c r="EI301" s="1925"/>
      <c r="EJ301" s="1925"/>
      <c r="EK301" s="1925"/>
      <c r="EL301" s="974"/>
      <c r="EM301" s="1928"/>
      <c r="EN301" s="1928"/>
      <c r="EO301" s="1929"/>
    </row>
    <row r="302" spans="128:145">
      <c r="DX302" s="975"/>
      <c r="DY302" s="1022"/>
      <c r="DZ302" s="975"/>
      <c r="EA302" s="1929"/>
      <c r="EB302" s="1925"/>
      <c r="EC302" s="1605"/>
      <c r="ED302" s="1605"/>
      <c r="EE302" s="1925"/>
      <c r="EF302" s="1605"/>
      <c r="EG302" s="973"/>
      <c r="EH302" s="972"/>
      <c r="EI302" s="1994" t="s">
        <v>604</v>
      </c>
      <c r="EJ302" s="1995"/>
      <c r="EK302" s="972">
        <v>5742444</v>
      </c>
      <c r="EL302" s="974"/>
      <c r="EM302" s="1928"/>
      <c r="EN302" s="1928"/>
      <c r="EO302" s="1929"/>
    </row>
    <row r="303" spans="128:145">
      <c r="DX303" s="975"/>
      <c r="DY303" s="1022"/>
      <c r="DZ303" s="975"/>
      <c r="EA303" s="1929"/>
      <c r="EB303" s="1925"/>
      <c r="EC303" s="1605"/>
      <c r="ED303" s="1605"/>
      <c r="EE303" s="1925"/>
      <c r="EF303" s="1605"/>
      <c r="EG303" s="1926"/>
      <c r="EH303" s="1605"/>
      <c r="EI303" s="974" t="s">
        <v>1337</v>
      </c>
      <c r="EJ303" s="975"/>
      <c r="EK303" s="1605"/>
      <c r="EL303" s="974"/>
      <c r="EM303" s="1928"/>
      <c r="EN303" s="1928"/>
      <c r="EO303" s="1929"/>
    </row>
    <row r="304" spans="128:145">
      <c r="DX304" s="975"/>
      <c r="DY304" s="1022"/>
      <c r="DZ304" s="975"/>
      <c r="EA304" s="1929"/>
      <c r="EB304" s="1925"/>
      <c r="EC304" s="1605"/>
      <c r="ED304" s="1605"/>
      <c r="EE304" s="1925"/>
      <c r="EF304" s="1605"/>
      <c r="EG304" s="1926"/>
      <c r="EH304" s="1605"/>
      <c r="EI304" s="975"/>
      <c r="EJ304" s="975"/>
      <c r="EK304" s="921"/>
      <c r="EL304" s="974"/>
      <c r="EM304" s="1928"/>
      <c r="EN304" s="1928"/>
      <c r="EO304" s="1929"/>
    </row>
    <row r="305" spans="128:145">
      <c r="DX305" s="975"/>
      <c r="DY305" s="1022"/>
      <c r="DZ305" s="975"/>
      <c r="EA305" s="1929"/>
      <c r="EB305" s="1925"/>
      <c r="EC305" s="1605"/>
      <c r="ED305" s="1605"/>
      <c r="EE305" s="1925"/>
      <c r="EF305" s="1605"/>
      <c r="EG305" s="1926"/>
      <c r="EH305" s="1605"/>
      <c r="EI305" s="975"/>
      <c r="EJ305" s="975"/>
      <c r="EK305" s="975"/>
      <c r="EL305" s="974"/>
      <c r="EM305" s="1928"/>
      <c r="EN305" s="1928"/>
      <c r="EO305" s="1929"/>
    </row>
  </sheetData>
  <mergeCells count="10">
    <mergeCell ref="ES127:EU131"/>
    <mergeCell ref="ES133:EU133"/>
    <mergeCell ref="DE1:DV1"/>
    <mergeCell ref="AX3:AZ3"/>
    <mergeCell ref="AQ4:AR4"/>
    <mergeCell ref="AS4:AU4"/>
    <mergeCell ref="AV4:AW4"/>
    <mergeCell ref="AX4:AZ4"/>
    <mergeCell ref="CC4:CJ4"/>
    <mergeCell ref="ES122:ET122"/>
  </mergeCells>
  <hyperlinks>
    <hyperlink ref="BC109" r:id="rId1" display="http://www.osbm.state.nc.us/ncosbm/facts_and_figures/socioeconomic_data/population_estimates/demog/densa00.html" xr:uid="{00000000-0004-0000-0200-000000000000}"/>
    <hyperlink ref="N115" r:id="rId2" xr:uid="{00000000-0004-0000-0200-000001000000}"/>
    <hyperlink ref="AC114" r:id="rId3" xr:uid="{00000000-0004-0000-0200-000002000000}"/>
  </hyperlinks>
  <pageMargins left="0.2" right="0.2" top="0.25" bottom="0.25" header="0.3" footer="0.3"/>
  <pageSetup paperSize="5" scale="60" fitToWidth="3" orientation="portrait" r:id="rId4"/>
  <legacy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EX291"/>
  <sheetViews>
    <sheetView topLeftCell="CL6" zoomScaleNormal="100" workbookViewId="0">
      <selection activeCell="AI6" sqref="AI6:AW106"/>
    </sheetView>
  </sheetViews>
  <sheetFormatPr defaultColWidth="9.140625" defaultRowHeight="12.75"/>
  <cols>
    <col min="1" max="1" width="9.140625" style="933"/>
    <col min="2" max="2" width="9" style="933" customWidth="1"/>
    <col min="3" max="3" width="10.5703125" style="933" bestFit="1" customWidth="1"/>
    <col min="4" max="4" width="11" style="933" customWidth="1"/>
    <col min="5" max="5" width="12.140625" style="933" customWidth="1"/>
    <col min="6" max="6" width="12.42578125" style="933" customWidth="1"/>
    <col min="7" max="7" width="9.140625" style="933"/>
    <col min="8" max="8" width="11.85546875" style="933" customWidth="1"/>
    <col min="9" max="9" width="1" style="933" customWidth="1"/>
    <col min="10" max="10" width="1.140625" style="933" customWidth="1"/>
    <col min="11" max="12" width="9.140625" style="933"/>
    <col min="13" max="13" width="17.7109375" style="933" customWidth="1"/>
    <col min="14" max="14" width="15.7109375" style="933" customWidth="1"/>
    <col min="15" max="15" width="17.5703125" style="933" bestFit="1" customWidth="1"/>
    <col min="16" max="17" width="9.140625" style="933"/>
    <col min="18" max="18" width="19" style="933" customWidth="1"/>
    <col min="19" max="20" width="15.42578125" style="933" customWidth="1"/>
    <col min="21" max="21" width="16.42578125" style="933" customWidth="1"/>
    <col min="22" max="22" width="17.5703125" style="933" customWidth="1"/>
    <col min="23" max="23" width="2" style="933" customWidth="1"/>
    <col min="24" max="24" width="4.5703125" style="933" customWidth="1"/>
    <col min="25" max="25" width="13" style="933" customWidth="1"/>
    <col min="26" max="26" width="17.42578125" style="933" customWidth="1"/>
    <col min="27" max="27" width="17.85546875" style="933" customWidth="1"/>
    <col min="28" max="28" width="15.28515625" style="933" bestFit="1" customWidth="1"/>
    <col min="29" max="29" width="12.28515625" style="933" customWidth="1"/>
    <col min="30" max="30" width="15.28515625" style="933" bestFit="1" customWidth="1"/>
    <col min="31" max="31" width="10.5703125" style="933" customWidth="1"/>
    <col min="32" max="33" width="9.42578125" style="933" bestFit="1" customWidth="1"/>
    <col min="34" max="34" width="1.28515625" style="933" customWidth="1"/>
    <col min="35" max="35" width="9.140625" style="933"/>
    <col min="36" max="36" width="11.85546875" style="933" customWidth="1"/>
    <col min="37" max="37" width="15.28515625" style="933" customWidth="1"/>
    <col min="38" max="38" width="10.85546875" style="933" customWidth="1"/>
    <col min="39" max="44" width="9.5703125" style="933" bestFit="1" customWidth="1"/>
    <col min="45" max="45" width="11.140625" style="933" customWidth="1"/>
    <col min="46" max="46" width="9.5703125" style="933" bestFit="1" customWidth="1"/>
    <col min="47" max="47" width="12.5703125" style="933" bestFit="1" customWidth="1"/>
    <col min="48" max="48" width="9.5703125" style="933" bestFit="1" customWidth="1"/>
    <col min="49" max="49" width="13.28515625" style="933" customWidth="1"/>
    <col min="50" max="55" width="9.140625" style="933"/>
    <col min="56" max="56" width="15.5703125" style="933" bestFit="1" customWidth="1"/>
    <col min="57" max="57" width="11" style="933" bestFit="1" customWidth="1"/>
    <col min="58" max="58" width="13.5703125" style="933" bestFit="1" customWidth="1"/>
    <col min="59" max="59" width="9.42578125" style="933" bestFit="1" customWidth="1"/>
    <col min="60" max="60" width="0.85546875" style="933" customWidth="1"/>
    <col min="61" max="61" width="10" style="933" bestFit="1" customWidth="1"/>
    <col min="62" max="62" width="9.42578125" style="933" bestFit="1" customWidth="1"/>
    <col min="63" max="63" width="10" style="933" bestFit="1" customWidth="1"/>
    <col min="64" max="64" width="9.42578125" style="933" bestFit="1" customWidth="1"/>
    <col min="65" max="70" width="9.140625" style="933"/>
    <col min="71" max="71" width="0.7109375" style="933" customWidth="1"/>
    <col min="72" max="72" width="12.5703125" style="933" bestFit="1" customWidth="1"/>
    <col min="73" max="73" width="11.5703125" style="933" bestFit="1" customWidth="1"/>
    <col min="74" max="74" width="0.85546875" style="933" customWidth="1"/>
    <col min="75" max="85" width="9.140625" style="933"/>
    <col min="86" max="86" width="1.28515625" style="933" customWidth="1"/>
    <col min="87" max="91" width="9.140625" style="933"/>
    <col min="92" max="92" width="9.42578125" style="933" bestFit="1" customWidth="1"/>
    <col min="93" max="93" width="1" style="933" customWidth="1"/>
    <col min="94" max="94" width="11" style="933" bestFit="1" customWidth="1"/>
    <col min="95" max="95" width="13.5703125" style="933" bestFit="1" customWidth="1"/>
    <col min="96" max="96" width="11" style="933" bestFit="1" customWidth="1"/>
    <col min="97" max="97" width="13.5703125" style="933" bestFit="1" customWidth="1"/>
    <col min="98" max="98" width="9.42578125" style="933" bestFit="1" customWidth="1"/>
    <col min="99" max="99" width="0.85546875" style="933" customWidth="1"/>
    <col min="100" max="102" width="9.42578125" style="933" bestFit="1" customWidth="1"/>
    <col min="103" max="103" width="0.85546875" style="933" customWidth="1"/>
    <col min="104" max="105" width="9.42578125" style="933" bestFit="1" customWidth="1"/>
    <col min="106" max="106" width="1.140625" style="933" customWidth="1"/>
    <col min="107" max="107" width="9.42578125" style="933" bestFit="1" customWidth="1"/>
    <col min="108" max="127" width="9.140625" style="933"/>
    <col min="128" max="128" width="9.42578125" style="933" bestFit="1" customWidth="1"/>
    <col min="129" max="131" width="9.140625" style="933"/>
    <col min="132" max="135" width="9.42578125" style="933" bestFit="1" customWidth="1"/>
    <col min="136" max="136" width="1.140625" style="933" customWidth="1"/>
    <col min="137" max="137" width="9.42578125" style="933" bestFit="1" customWidth="1"/>
    <col min="138" max="138" width="0.85546875" style="933" customWidth="1"/>
    <col min="139" max="139" width="11.42578125" style="933" bestFit="1" customWidth="1"/>
    <col min="140" max="140" width="0.85546875" style="933" customWidth="1"/>
    <col min="141" max="142" width="11.42578125" style="933" bestFit="1" customWidth="1"/>
    <col min="143" max="144" width="9.42578125" style="933" bestFit="1" customWidth="1"/>
    <col min="145" max="149" width="9.140625" style="933"/>
    <col min="150" max="150" width="28.85546875" style="933" bestFit="1" customWidth="1"/>
    <col min="151" max="151" width="12.85546875" style="933" bestFit="1" customWidth="1"/>
    <col min="152" max="16384" width="9.140625" style="933"/>
  </cols>
  <sheetData>
    <row r="1" spans="1:154">
      <c r="A1" s="927" t="s">
        <v>321</v>
      </c>
      <c r="B1" s="928"/>
      <c r="C1" s="928"/>
      <c r="D1" s="928"/>
      <c r="E1" s="928"/>
      <c r="F1" s="928"/>
      <c r="G1" s="928"/>
      <c r="H1" s="928"/>
      <c r="I1" s="928"/>
      <c r="J1" s="928"/>
      <c r="K1" s="902"/>
      <c r="L1" s="928"/>
      <c r="M1" s="928"/>
      <c r="N1" s="928"/>
      <c r="O1" s="928"/>
      <c r="P1" s="928"/>
      <c r="Q1" s="928"/>
      <c r="R1" s="928"/>
      <c r="S1" s="928"/>
      <c r="T1" s="928"/>
      <c r="U1" s="928"/>
      <c r="V1" s="928"/>
      <c r="W1" s="928"/>
      <c r="X1" s="902"/>
      <c r="Y1" s="928"/>
      <c r="Z1" s="928"/>
      <c r="AA1" s="928"/>
      <c r="AB1" s="928"/>
      <c r="AC1" s="928"/>
      <c r="AD1" s="928"/>
      <c r="AE1" s="928"/>
      <c r="AF1" s="928"/>
      <c r="AG1" s="928"/>
      <c r="AH1" s="928"/>
      <c r="AI1" s="929"/>
      <c r="AJ1" s="929"/>
      <c r="AK1" s="929"/>
      <c r="AL1" s="929"/>
      <c r="AM1" s="929"/>
      <c r="AN1" s="928"/>
      <c r="AO1" s="928"/>
      <c r="AP1" s="928"/>
      <c r="AQ1" s="928"/>
      <c r="AR1" s="928"/>
      <c r="AS1" s="928"/>
      <c r="AT1" s="928"/>
      <c r="AU1" s="928"/>
      <c r="AV1" s="928"/>
      <c r="AW1" s="928"/>
      <c r="AX1" s="928"/>
      <c r="AY1" s="928"/>
      <c r="AZ1" s="928"/>
      <c r="BA1" s="928"/>
      <c r="BB1" s="902"/>
      <c r="BC1" s="928"/>
      <c r="BD1" s="928"/>
      <c r="BE1" s="928"/>
      <c r="BF1" s="928"/>
      <c r="BG1" s="928"/>
      <c r="BH1" s="928"/>
      <c r="BI1" s="928"/>
      <c r="BJ1" s="928"/>
      <c r="BK1" s="928"/>
      <c r="BL1" s="928"/>
      <c r="BM1" s="928"/>
      <c r="BN1" s="902"/>
      <c r="BO1" s="928"/>
      <c r="BP1" s="928"/>
      <c r="BQ1" s="928"/>
      <c r="BR1" s="928"/>
      <c r="BS1" s="928"/>
      <c r="BT1" s="928"/>
      <c r="BU1" s="928"/>
      <c r="BV1" s="928"/>
      <c r="BW1" s="928"/>
      <c r="BX1" s="928"/>
      <c r="BY1" s="928"/>
      <c r="BZ1" s="928"/>
      <c r="CA1" s="902"/>
      <c r="CB1" s="928"/>
      <c r="CC1" s="928"/>
      <c r="CD1" s="928"/>
      <c r="CE1" s="928"/>
      <c r="CF1" s="928"/>
      <c r="CG1" s="928"/>
      <c r="CH1" s="928"/>
      <c r="CI1" s="928"/>
      <c r="CJ1" s="928"/>
      <c r="CK1" s="928"/>
      <c r="CL1" s="902"/>
      <c r="CM1" s="928"/>
      <c r="CN1" s="928"/>
      <c r="CO1" s="928"/>
      <c r="CP1" s="928"/>
      <c r="CQ1" s="928"/>
      <c r="CR1" s="928"/>
      <c r="CS1" s="930"/>
      <c r="CT1" s="931"/>
      <c r="CU1" s="928"/>
      <c r="CV1" s="928"/>
      <c r="CW1" s="928"/>
      <c r="CX1" s="928"/>
      <c r="CY1" s="928"/>
      <c r="CZ1" s="928"/>
      <c r="DA1" s="928"/>
      <c r="DB1" s="902"/>
      <c r="DC1" s="928"/>
      <c r="DD1" s="928"/>
      <c r="DE1" s="2275" t="s">
        <v>1035</v>
      </c>
      <c r="DF1" s="2275"/>
      <c r="DG1" s="2275"/>
      <c r="DH1" s="2275"/>
      <c r="DI1" s="2275"/>
      <c r="DJ1" s="2275"/>
      <c r="DK1" s="2275"/>
      <c r="DL1" s="2275"/>
      <c r="DM1" s="2275"/>
      <c r="DN1" s="2275"/>
      <c r="DO1" s="2275"/>
      <c r="DP1" s="2275"/>
      <c r="DQ1" s="2275"/>
      <c r="DR1" s="2275"/>
      <c r="DS1" s="2275"/>
      <c r="DT1" s="2275"/>
      <c r="DU1" s="2275"/>
      <c r="DV1" s="2275"/>
      <c r="DW1" s="928"/>
      <c r="DX1" s="932"/>
      <c r="ES1" s="928"/>
      <c r="ET1" s="928"/>
      <c r="EU1" s="928"/>
    </row>
    <row r="2" spans="1:154">
      <c r="A2" s="934" t="s">
        <v>1277</v>
      </c>
      <c r="B2" s="935"/>
      <c r="C2" s="935"/>
      <c r="D2" s="936"/>
      <c r="E2" s="936"/>
      <c r="F2" s="928"/>
      <c r="G2" s="928"/>
      <c r="H2" s="928"/>
      <c r="I2" s="928"/>
      <c r="J2" s="928"/>
      <c r="K2" s="937"/>
      <c r="L2" s="937"/>
      <c r="M2" s="938"/>
      <c r="N2" s="938"/>
      <c r="O2" s="939"/>
      <c r="P2" s="937"/>
      <c r="Q2" s="940"/>
      <c r="R2" s="941"/>
      <c r="S2" s="941"/>
      <c r="T2" s="941"/>
      <c r="U2" s="928"/>
      <c r="V2" s="941"/>
      <c r="W2" s="928"/>
      <c r="X2" s="942"/>
      <c r="Y2" s="942"/>
      <c r="Z2" s="928"/>
      <c r="AA2" s="942"/>
      <c r="AB2" s="943"/>
      <c r="AC2" s="942"/>
      <c r="AD2" s="942"/>
      <c r="AE2" s="942"/>
      <c r="AF2" s="928"/>
      <c r="AG2" s="942"/>
      <c r="AH2" s="928"/>
      <c r="AI2" s="902"/>
      <c r="AJ2" s="944"/>
      <c r="AK2" s="944"/>
      <c r="AL2" s="944"/>
      <c r="AM2" s="944"/>
      <c r="AN2" s="944"/>
      <c r="AO2" s="944"/>
      <c r="AP2" s="944"/>
      <c r="AQ2" s="945"/>
      <c r="AR2" s="944"/>
      <c r="AS2" s="944"/>
      <c r="AT2" s="944"/>
      <c r="AU2" s="944"/>
      <c r="AV2" s="944"/>
      <c r="AW2" s="946"/>
      <c r="AX2" s="946"/>
      <c r="AY2" s="944"/>
      <c r="AZ2" s="928"/>
      <c r="BA2" s="928"/>
      <c r="BB2" s="947"/>
      <c r="BC2" s="947"/>
      <c r="BD2" s="943"/>
      <c r="BE2" s="946"/>
      <c r="BF2" s="943"/>
      <c r="BG2" s="947"/>
      <c r="BH2" s="947"/>
      <c r="BI2" s="943"/>
      <c r="BJ2" s="943"/>
      <c r="BK2" s="928"/>
      <c r="BL2" s="943"/>
      <c r="BM2" s="928"/>
      <c r="BN2" s="948" t="s">
        <v>328</v>
      </c>
      <c r="BO2" s="949"/>
      <c r="BP2" s="950"/>
      <c r="BQ2" s="951"/>
      <c r="BR2" s="951"/>
      <c r="BS2" s="949"/>
      <c r="BT2" s="952"/>
      <c r="BU2" s="953"/>
      <c r="BV2" s="952"/>
      <c r="BW2" s="954"/>
      <c r="BX2" s="955"/>
      <c r="BY2" s="949"/>
      <c r="BZ2" s="928"/>
      <c r="CA2" s="902"/>
      <c r="CB2" s="956"/>
      <c r="CC2" s="956"/>
      <c r="CD2" s="957"/>
      <c r="CE2" s="958"/>
      <c r="CF2" s="956"/>
      <c r="CG2" s="956"/>
      <c r="CH2" s="956"/>
      <c r="CI2" s="956"/>
      <c r="CJ2" s="928"/>
      <c r="CK2" s="928"/>
      <c r="CL2" s="902"/>
      <c r="CM2" s="959"/>
      <c r="CN2" s="959"/>
      <c r="CO2" s="959"/>
      <c r="CP2" s="928"/>
      <c r="CQ2" s="959"/>
      <c r="CR2" s="958"/>
      <c r="CS2" s="960"/>
      <c r="CT2" s="961"/>
      <c r="CU2" s="959"/>
      <c r="CV2" s="961"/>
      <c r="CW2" s="959"/>
      <c r="CX2" s="962"/>
      <c r="CY2" s="962"/>
      <c r="CZ2" s="962"/>
      <c r="DA2" s="962"/>
      <c r="DB2" s="963"/>
      <c r="DC2" s="928"/>
      <c r="DD2" s="928"/>
      <c r="DE2" s="964"/>
      <c r="DF2" s="965"/>
      <c r="DG2" s="965"/>
      <c r="DH2" s="965"/>
      <c r="DI2" s="965"/>
      <c r="DJ2" s="965"/>
      <c r="DK2" s="958"/>
      <c r="DL2" s="965"/>
      <c r="DM2" s="965"/>
      <c r="DN2" s="965"/>
      <c r="DO2" s="965"/>
      <c r="DP2" s="965"/>
      <c r="DQ2" s="966"/>
      <c r="DR2" s="928"/>
      <c r="DS2" s="966"/>
      <c r="DT2" s="966"/>
      <c r="DU2" s="966"/>
      <c r="DV2" s="967"/>
      <c r="DW2" s="928"/>
      <c r="DX2" s="968"/>
      <c r="DY2" s="969"/>
      <c r="DZ2" s="928"/>
      <c r="EA2" s="970"/>
      <c r="EB2" s="971"/>
      <c r="EC2" s="958"/>
      <c r="ED2" s="972"/>
      <c r="EE2" s="971"/>
      <c r="EF2" s="972"/>
      <c r="EG2" s="973"/>
      <c r="EH2" s="972"/>
      <c r="EI2" s="971"/>
      <c r="EJ2" s="971"/>
      <c r="EK2" s="928"/>
      <c r="EL2" s="974"/>
      <c r="EM2" s="975"/>
      <c r="EN2" s="928"/>
      <c r="EO2" s="928"/>
      <c r="EP2" s="928"/>
      <c r="EQ2" s="928"/>
      <c r="ER2" s="928"/>
      <c r="ES2" s="976"/>
      <c r="ET2" s="977"/>
      <c r="EU2" s="928"/>
    </row>
    <row r="3" spans="1:154" ht="13.5" thickBot="1">
      <c r="A3" s="978" t="s">
        <v>278</v>
      </c>
      <c r="B3" s="935"/>
      <c r="C3" s="935"/>
      <c r="D3" s="936"/>
      <c r="E3" s="936"/>
      <c r="F3" s="928"/>
      <c r="G3" s="928"/>
      <c r="H3" s="928"/>
      <c r="I3" s="928"/>
      <c r="J3" s="928"/>
      <c r="K3" s="979" t="s">
        <v>290</v>
      </c>
      <c r="L3" s="902"/>
      <c r="M3" s="925"/>
      <c r="N3" s="925"/>
      <c r="O3" s="939"/>
      <c r="P3" s="902"/>
      <c r="Q3" s="926"/>
      <c r="R3" s="980"/>
      <c r="S3" s="980"/>
      <c r="T3" s="925"/>
      <c r="U3" s="925"/>
      <c r="V3" s="980"/>
      <c r="W3" s="928"/>
      <c r="X3" s="981" t="s">
        <v>323</v>
      </c>
      <c r="Y3" s="982"/>
      <c r="Z3" s="928"/>
      <c r="AA3" s="982"/>
      <c r="AB3" s="983"/>
      <c r="AC3" s="982"/>
      <c r="AD3" s="984"/>
      <c r="AE3" s="982"/>
      <c r="AF3" s="982"/>
      <c r="AG3" s="982"/>
      <c r="AH3" s="928"/>
      <c r="AI3" s="985" t="s">
        <v>325</v>
      </c>
      <c r="AJ3" s="986"/>
      <c r="AK3" s="986"/>
      <c r="AL3" s="986"/>
      <c r="AM3" s="986"/>
      <c r="AN3" s="986"/>
      <c r="AO3" s="986"/>
      <c r="AP3" s="986"/>
      <c r="AQ3" s="986"/>
      <c r="AR3" s="986"/>
      <c r="AS3" s="986"/>
      <c r="AT3" s="986"/>
      <c r="AU3" s="986"/>
      <c r="AV3" s="986"/>
      <c r="AW3" s="986"/>
      <c r="AX3" s="2296" t="s">
        <v>1036</v>
      </c>
      <c r="AY3" s="2296"/>
      <c r="AZ3" s="2296"/>
      <c r="BA3" s="928"/>
      <c r="BB3" s="987" t="s">
        <v>326</v>
      </c>
      <c r="BC3" s="947"/>
      <c r="BD3" s="943"/>
      <c r="BE3" s="946"/>
      <c r="BF3" s="943"/>
      <c r="BG3" s="947"/>
      <c r="BH3" s="947"/>
      <c r="BI3" s="943"/>
      <c r="BJ3" s="943"/>
      <c r="BK3" s="928"/>
      <c r="BL3" s="943"/>
      <c r="BM3" s="928"/>
      <c r="BN3" s="948"/>
      <c r="BO3" s="949"/>
      <c r="BP3" s="950"/>
      <c r="BQ3" s="951"/>
      <c r="BR3" s="951"/>
      <c r="BS3" s="949"/>
      <c r="BT3" s="952"/>
      <c r="BU3" s="953"/>
      <c r="BV3" s="952"/>
      <c r="BW3" s="954"/>
      <c r="BX3" s="955"/>
      <c r="BY3" s="949"/>
      <c r="BZ3" s="928"/>
      <c r="CA3" s="988" t="s">
        <v>329</v>
      </c>
      <c r="CB3" s="957"/>
      <c r="CC3" s="957"/>
      <c r="CD3" s="928"/>
      <c r="CE3" s="957"/>
      <c r="CF3" s="957"/>
      <c r="CG3" s="957"/>
      <c r="CH3" s="957"/>
      <c r="CI3" s="957"/>
      <c r="CJ3" s="957"/>
      <c r="CK3" s="928"/>
      <c r="CL3" s="989" t="s">
        <v>1144</v>
      </c>
      <c r="CM3" s="959"/>
      <c r="CN3" s="959"/>
      <c r="CO3" s="959"/>
      <c r="CP3" s="928"/>
      <c r="CQ3" s="959"/>
      <c r="CR3" s="958"/>
      <c r="CS3" s="960"/>
      <c r="CT3" s="961"/>
      <c r="CU3" s="959"/>
      <c r="CV3" s="961"/>
      <c r="CW3" s="959"/>
      <c r="CX3" s="962"/>
      <c r="CY3" s="962"/>
      <c r="CZ3" s="962"/>
      <c r="DA3" s="962"/>
      <c r="DB3" s="963"/>
      <c r="DC3" s="928"/>
      <c r="DD3" s="928"/>
      <c r="DE3" s="964" t="s">
        <v>331</v>
      </c>
      <c r="DF3" s="965"/>
      <c r="DG3" s="965"/>
      <c r="DH3" s="965"/>
      <c r="DI3" s="965"/>
      <c r="DJ3" s="966"/>
      <c r="DK3" s="958"/>
      <c r="DL3" s="965"/>
      <c r="DM3" s="965"/>
      <c r="DN3" s="965"/>
      <c r="DO3" s="966"/>
      <c r="DP3" s="965"/>
      <c r="DQ3" s="966"/>
      <c r="DR3" s="928"/>
      <c r="DS3" s="966"/>
      <c r="DT3" s="966"/>
      <c r="DU3" s="966"/>
      <c r="DV3" s="967"/>
      <c r="DW3" s="928"/>
      <c r="DX3" s="964" t="s">
        <v>332</v>
      </c>
      <c r="DY3" s="969"/>
      <c r="DZ3" s="928"/>
      <c r="EA3" s="970"/>
      <c r="EB3" s="971"/>
      <c r="EC3" s="958"/>
      <c r="ED3" s="972"/>
      <c r="EE3" s="971"/>
      <c r="EF3" s="972"/>
      <c r="EG3" s="973"/>
      <c r="EH3" s="972"/>
      <c r="EI3" s="971"/>
      <c r="EJ3" s="971"/>
      <c r="EK3" s="928"/>
      <c r="EL3" s="974"/>
      <c r="EM3" s="975"/>
      <c r="EN3" s="928"/>
      <c r="EO3" s="928"/>
      <c r="EP3" s="928"/>
      <c r="EQ3" s="928"/>
      <c r="ER3" s="928"/>
      <c r="ES3" s="990"/>
      <c r="ET3" s="991" t="s">
        <v>833</v>
      </c>
      <c r="EU3" s="928"/>
    </row>
    <row r="4" spans="1:154" ht="13.5" thickBot="1">
      <c r="A4" s="978" t="s">
        <v>279</v>
      </c>
      <c r="B4" s="992"/>
      <c r="C4" s="992"/>
      <c r="D4" s="993"/>
      <c r="E4" s="994"/>
      <c r="F4" s="994"/>
      <c r="G4" s="994"/>
      <c r="H4" s="994"/>
      <c r="I4" s="994"/>
      <c r="J4" s="928"/>
      <c r="K4" s="995" t="s">
        <v>291</v>
      </c>
      <c r="L4" s="902"/>
      <c r="M4" s="925"/>
      <c r="N4" s="925"/>
      <c r="O4" s="925"/>
      <c r="P4" s="902"/>
      <c r="Q4" s="926"/>
      <c r="R4" s="996" t="s">
        <v>793</v>
      </c>
      <c r="S4" s="996" t="s">
        <v>207</v>
      </c>
      <c r="T4" s="996" t="s">
        <v>350</v>
      </c>
      <c r="U4" s="996" t="s">
        <v>804</v>
      </c>
      <c r="V4" s="996" t="s">
        <v>805</v>
      </c>
      <c r="W4" s="928"/>
      <c r="X4" s="997" t="s">
        <v>324</v>
      </c>
      <c r="Y4" s="982"/>
      <c r="Z4" s="982"/>
      <c r="AA4" s="1623" t="s">
        <v>806</v>
      </c>
      <c r="AB4" s="1624" t="s">
        <v>807</v>
      </c>
      <c r="AC4" s="1625" t="s">
        <v>935</v>
      </c>
      <c r="AD4" s="1626" t="s">
        <v>903</v>
      </c>
      <c r="AE4" s="982"/>
      <c r="AF4" s="982"/>
      <c r="AG4" s="982"/>
      <c r="AH4" s="928"/>
      <c r="AI4" s="1002" t="s">
        <v>314</v>
      </c>
      <c r="AJ4" s="1003"/>
      <c r="AK4" s="1003"/>
      <c r="AL4" s="1004"/>
      <c r="AM4" s="1003"/>
      <c r="AN4" s="1627" t="s">
        <v>573</v>
      </c>
      <c r="AO4" s="1006"/>
      <c r="AP4" s="1007"/>
      <c r="AQ4" s="2277" t="s">
        <v>899</v>
      </c>
      <c r="AR4" s="2278"/>
      <c r="AS4" s="2279" t="s">
        <v>436</v>
      </c>
      <c r="AT4" s="2280"/>
      <c r="AU4" s="2281"/>
      <c r="AV4" s="2282" t="s">
        <v>439</v>
      </c>
      <c r="AW4" s="2283"/>
      <c r="AX4" s="2297" t="s">
        <v>438</v>
      </c>
      <c r="AY4" s="2298"/>
      <c r="AZ4" s="2299"/>
      <c r="BA4" s="928"/>
      <c r="BB4" s="1008" t="s">
        <v>945</v>
      </c>
      <c r="BC4" s="1009"/>
      <c r="BD4" s="983"/>
      <c r="BE4" s="1010"/>
      <c r="BF4" s="983"/>
      <c r="BG4" s="1009"/>
      <c r="BH4" s="1009"/>
      <c r="BI4" s="983"/>
      <c r="BJ4" s="983"/>
      <c r="BK4" s="983"/>
      <c r="BL4" s="983"/>
      <c r="BM4" s="928"/>
      <c r="BN4" s="1578"/>
      <c r="BO4" s="1628"/>
      <c r="BP4" s="1629"/>
      <c r="BQ4" s="1629"/>
      <c r="BR4" s="1629"/>
      <c r="BS4" s="1628"/>
      <c r="BT4" s="1630"/>
      <c r="BU4" s="1631"/>
      <c r="BV4" s="1630"/>
      <c r="BW4" s="1632"/>
      <c r="BX4" s="1633"/>
      <c r="BY4" s="1628"/>
      <c r="BZ4" s="1628"/>
      <c r="CA4" s="1629"/>
      <c r="CB4" s="957"/>
      <c r="CC4" s="2285"/>
      <c r="CD4" s="2285"/>
      <c r="CE4" s="2285"/>
      <c r="CF4" s="2285"/>
      <c r="CG4" s="2285"/>
      <c r="CH4" s="2285"/>
      <c r="CI4" s="2285"/>
      <c r="CJ4" s="2285"/>
      <c r="CK4" s="928"/>
      <c r="CL4" s="1014"/>
      <c r="CM4" s="962"/>
      <c r="CN4" s="1015"/>
      <c r="CO4" s="1016"/>
      <c r="CP4" s="928"/>
      <c r="CQ4" s="1016"/>
      <c r="CR4" s="1016"/>
      <c r="CS4" s="1017"/>
      <c r="CT4" s="1018"/>
      <c r="CU4" s="1016"/>
      <c r="CV4" s="1018"/>
      <c r="CW4" s="962"/>
      <c r="CX4" s="962"/>
      <c r="CY4" s="962"/>
      <c r="CZ4" s="962"/>
      <c r="DA4" s="962"/>
      <c r="DB4" s="963"/>
      <c r="DC4" s="962"/>
      <c r="DD4" s="928"/>
      <c r="DE4" s="964" t="s">
        <v>452</v>
      </c>
      <c r="DF4" s="966"/>
      <c r="DG4" s="966"/>
      <c r="DH4" s="966"/>
      <c r="DI4" s="966"/>
      <c r="DJ4" s="966"/>
      <c r="DK4" s="966"/>
      <c r="DL4" s="1634" t="s">
        <v>906</v>
      </c>
      <c r="DM4" s="1635">
        <f>DL106</f>
        <v>0</v>
      </c>
      <c r="DN4" s="966"/>
      <c r="DO4" s="966"/>
      <c r="DP4" s="966"/>
      <c r="DQ4" s="1634" t="s">
        <v>906</v>
      </c>
      <c r="DR4" s="1635">
        <f>DQ106</f>
        <v>0</v>
      </c>
      <c r="DS4" s="966"/>
      <c r="DT4" s="966"/>
      <c r="DU4" s="966"/>
      <c r="DV4" s="967"/>
      <c r="DW4" s="928"/>
      <c r="DX4" s="1021" t="s">
        <v>320</v>
      </c>
      <c r="DY4" s="1022"/>
      <c r="DZ4" s="975"/>
      <c r="EA4" s="975"/>
      <c r="EB4" s="975"/>
      <c r="EC4" s="975"/>
      <c r="ED4" s="975"/>
      <c r="EE4" s="975"/>
      <c r="EF4" s="975"/>
      <c r="EG4" s="975"/>
      <c r="EH4" s="975"/>
      <c r="EI4" s="1023" t="s">
        <v>793</v>
      </c>
      <c r="EJ4" s="975"/>
      <c r="EK4" s="975"/>
      <c r="EL4" s="1023" t="s">
        <v>207</v>
      </c>
      <c r="EM4" s="975"/>
      <c r="EN4" s="928"/>
      <c r="EO4" s="928"/>
      <c r="EP4" s="928"/>
      <c r="EQ4" s="928"/>
      <c r="ER4" s="928"/>
      <c r="ES4" s="928"/>
      <c r="ET4" s="991" t="s">
        <v>1220</v>
      </c>
      <c r="EU4" s="928"/>
    </row>
    <row r="5" spans="1:154" ht="63.75" customHeight="1" thickBot="1">
      <c r="A5" s="1024" t="s">
        <v>671</v>
      </c>
      <c r="B5" s="1025" t="s">
        <v>794</v>
      </c>
      <c r="C5" s="1026" t="s">
        <v>798</v>
      </c>
      <c r="D5" s="1027" t="s">
        <v>797</v>
      </c>
      <c r="E5" s="1636" t="s">
        <v>1279</v>
      </c>
      <c r="F5" s="1636" t="s">
        <v>564</v>
      </c>
      <c r="G5" s="1636" t="s">
        <v>565</v>
      </c>
      <c r="H5" s="1637" t="s">
        <v>260</v>
      </c>
      <c r="K5" s="1549" t="s">
        <v>658</v>
      </c>
      <c r="L5" s="1550" t="s">
        <v>655</v>
      </c>
      <c r="M5" s="870" t="s">
        <v>1221</v>
      </c>
      <c r="N5" s="870" t="s">
        <v>656</v>
      </c>
      <c r="O5" s="871" t="s">
        <v>657</v>
      </c>
      <c r="P5" s="872" t="s">
        <v>531</v>
      </c>
      <c r="Q5" s="873" t="s">
        <v>914</v>
      </c>
      <c r="R5" s="874" t="s">
        <v>892</v>
      </c>
      <c r="S5" s="875" t="s">
        <v>661</v>
      </c>
      <c r="T5" s="876" t="s">
        <v>662</v>
      </c>
      <c r="U5" s="876" t="s">
        <v>663</v>
      </c>
      <c r="V5" s="877" t="s">
        <v>891</v>
      </c>
      <c r="X5" s="1551" t="s">
        <v>658</v>
      </c>
      <c r="Y5" s="1552" t="s">
        <v>655</v>
      </c>
      <c r="Z5" s="1553" t="s">
        <v>893</v>
      </c>
      <c r="AA5" s="1554" t="s">
        <v>562</v>
      </c>
      <c r="AB5" s="1555" t="s">
        <v>572</v>
      </c>
      <c r="AC5" s="1556" t="s">
        <v>1222</v>
      </c>
      <c r="AD5" s="1557" t="s">
        <v>563</v>
      </c>
      <c r="AE5" s="1558" t="s">
        <v>1223</v>
      </c>
      <c r="AF5" s="1559" t="s">
        <v>680</v>
      </c>
      <c r="AG5" s="1560" t="s">
        <v>681</v>
      </c>
      <c r="AI5" s="1638" t="s">
        <v>658</v>
      </c>
      <c r="AJ5" s="1639" t="s">
        <v>655</v>
      </c>
      <c r="AK5" s="1640" t="s">
        <v>895</v>
      </c>
      <c r="AL5" s="1641" t="s">
        <v>1223</v>
      </c>
      <c r="AM5" s="1642" t="s">
        <v>896</v>
      </c>
      <c r="AN5" s="1638" t="s">
        <v>199</v>
      </c>
      <c r="AO5" s="1640" t="s">
        <v>198</v>
      </c>
      <c r="AP5" s="1643" t="s">
        <v>197</v>
      </c>
      <c r="AQ5" s="1644" t="s">
        <v>898</v>
      </c>
      <c r="AR5" s="1642" t="s">
        <v>200</v>
      </c>
      <c r="AS5" s="1638" t="s">
        <v>435</v>
      </c>
      <c r="AT5" s="1639" t="s">
        <v>603</v>
      </c>
      <c r="AU5" s="1642" t="s">
        <v>790</v>
      </c>
      <c r="AV5" s="1645" t="s">
        <v>1227</v>
      </c>
      <c r="AW5" s="1646" t="s">
        <v>791</v>
      </c>
      <c r="BB5" s="1647" t="s">
        <v>658</v>
      </c>
      <c r="BC5" s="1648" t="s">
        <v>655</v>
      </c>
      <c r="BD5" s="1649" t="s">
        <v>893</v>
      </c>
      <c r="BE5" s="1650" t="s">
        <v>442</v>
      </c>
      <c r="BF5" s="1651" t="s">
        <v>605</v>
      </c>
      <c r="BG5" s="1647" t="s">
        <v>681</v>
      </c>
      <c r="BH5" s="1652"/>
      <c r="BI5" s="1590" t="s">
        <v>1223</v>
      </c>
      <c r="BJ5" s="1651" t="s">
        <v>606</v>
      </c>
      <c r="BK5" s="1650" t="s">
        <v>1228</v>
      </c>
      <c r="BL5" s="1651" t="s">
        <v>443</v>
      </c>
      <c r="BN5" s="1061" t="s">
        <v>616</v>
      </c>
      <c r="BO5" s="1061" t="s">
        <v>655</v>
      </c>
      <c r="BP5" s="1653">
        <v>2012</v>
      </c>
      <c r="BQ5" s="1654">
        <v>2013</v>
      </c>
      <c r="BR5" s="1655">
        <v>2014</v>
      </c>
      <c r="BT5" s="1065" t="s">
        <v>445</v>
      </c>
      <c r="BU5" s="1066" t="s">
        <v>446</v>
      </c>
      <c r="BW5" s="1067" t="s">
        <v>1229</v>
      </c>
      <c r="BX5" s="1068" t="s">
        <v>447</v>
      </c>
      <c r="BY5" s="1068" t="s">
        <v>313</v>
      </c>
      <c r="BZ5" s="1656"/>
      <c r="CA5" s="1657" t="s">
        <v>616</v>
      </c>
      <c r="CB5" s="1657" t="s">
        <v>786</v>
      </c>
      <c r="CC5" s="1658">
        <v>2011</v>
      </c>
      <c r="CD5" s="1658">
        <v>2012</v>
      </c>
      <c r="CE5" s="1658">
        <v>2013</v>
      </c>
      <c r="CF5" s="1657" t="s">
        <v>787</v>
      </c>
      <c r="CG5" s="1659" t="s">
        <v>789</v>
      </c>
      <c r="CH5" s="1660"/>
      <c r="CI5" s="1657" t="s">
        <v>1231</v>
      </c>
      <c r="CJ5" s="1657" t="s">
        <v>788</v>
      </c>
      <c r="CL5" s="1586" t="s">
        <v>658</v>
      </c>
      <c r="CM5" s="1587" t="s">
        <v>655</v>
      </c>
      <c r="CN5" s="1588" t="s">
        <v>617</v>
      </c>
      <c r="CO5" s="1589"/>
      <c r="CP5" s="1590" t="s">
        <v>1223</v>
      </c>
      <c r="CQ5" s="1591" t="s">
        <v>1230</v>
      </c>
      <c r="CR5" s="1591" t="s">
        <v>448</v>
      </c>
      <c r="CS5" s="1587" t="s">
        <v>654</v>
      </c>
      <c r="CT5" s="1592" t="s">
        <v>449</v>
      </c>
      <c r="CU5" s="1589"/>
      <c r="CV5" s="1661" t="s">
        <v>1165</v>
      </c>
      <c r="CW5" s="1587" t="s">
        <v>1166</v>
      </c>
      <c r="CX5" s="1662" t="s">
        <v>618</v>
      </c>
      <c r="CY5" s="1663"/>
      <c r="CZ5" s="1664" t="s">
        <v>619</v>
      </c>
      <c r="DA5" s="1665" t="s">
        <v>208</v>
      </c>
      <c r="DB5" s="1666"/>
      <c r="DC5" s="1667" t="s">
        <v>209</v>
      </c>
      <c r="DX5" s="1597" t="s">
        <v>671</v>
      </c>
      <c r="DY5" s="1598" t="s">
        <v>5</v>
      </c>
      <c r="DZ5" s="1599" t="s">
        <v>6</v>
      </c>
      <c r="EA5" s="1600" t="s">
        <v>7</v>
      </c>
      <c r="EB5" s="1590" t="s">
        <v>1223</v>
      </c>
      <c r="EC5" s="1601" t="s">
        <v>277</v>
      </c>
      <c r="ED5" s="1601" t="s">
        <v>193</v>
      </c>
      <c r="EE5" s="1602" t="s">
        <v>627</v>
      </c>
      <c r="EF5" s="1603"/>
      <c r="EG5" s="1604" t="s">
        <v>194</v>
      </c>
      <c r="EH5" s="1605"/>
      <c r="EI5" s="1606" t="s">
        <v>628</v>
      </c>
      <c r="EJ5" s="1607"/>
      <c r="EK5" s="1608" t="s">
        <v>196</v>
      </c>
      <c r="EL5" s="1609" t="s">
        <v>629</v>
      </c>
      <c r="EM5" s="1610" t="s">
        <v>195</v>
      </c>
      <c r="EN5" s="1611" t="s">
        <v>819</v>
      </c>
      <c r="EO5" s="1612" t="s">
        <v>820</v>
      </c>
      <c r="ES5" s="1112" t="s">
        <v>658</v>
      </c>
      <c r="ET5" s="1113" t="s">
        <v>7</v>
      </c>
      <c r="EU5" s="1114" t="s">
        <v>832</v>
      </c>
    </row>
    <row r="6" spans="1:154" ht="12.75" customHeight="1">
      <c r="A6" s="1115" t="s">
        <v>354</v>
      </c>
      <c r="B6" s="1116" t="s">
        <v>355</v>
      </c>
      <c r="C6" s="1117">
        <v>22764</v>
      </c>
      <c r="D6" s="1118">
        <v>24544</v>
      </c>
      <c r="E6" s="1668"/>
      <c r="F6" s="1668">
        <v>24544</v>
      </c>
      <c r="G6" s="1668"/>
      <c r="H6" s="1669">
        <v>24544</v>
      </c>
      <c r="K6" s="905" t="s">
        <v>354</v>
      </c>
      <c r="L6" s="906" t="s">
        <v>355</v>
      </c>
      <c r="M6" s="878">
        <v>10146020881</v>
      </c>
      <c r="N6" s="879">
        <v>167734187</v>
      </c>
      <c r="O6" s="880">
        <v>9978286694</v>
      </c>
      <c r="P6" s="881">
        <v>2009</v>
      </c>
      <c r="Q6" s="882">
        <v>1.0750999999999999</v>
      </c>
      <c r="R6" s="883">
        <v>9281263784</v>
      </c>
      <c r="S6" s="884">
        <v>167734187</v>
      </c>
      <c r="T6" s="885">
        <v>276226578</v>
      </c>
      <c r="U6" s="885">
        <v>2251445153</v>
      </c>
      <c r="V6" s="883">
        <v>11976669702</v>
      </c>
      <c r="X6" s="1561" t="s">
        <v>354</v>
      </c>
      <c r="Y6" s="1562" t="s">
        <v>355</v>
      </c>
      <c r="Z6" s="1563">
        <v>11976669702</v>
      </c>
      <c r="AA6" s="1564">
        <v>79525086.821280003</v>
      </c>
      <c r="AB6" s="1563">
        <v>21731770</v>
      </c>
      <c r="AC6" s="1563">
        <v>754782</v>
      </c>
      <c r="AD6" s="1563">
        <v>102011638.82128</v>
      </c>
      <c r="AE6" s="1564">
        <v>24544</v>
      </c>
      <c r="AF6" s="1562">
        <v>4156</v>
      </c>
      <c r="AG6" s="1565">
        <v>0.77859999999999996</v>
      </c>
      <c r="AI6" s="1561" t="s">
        <v>354</v>
      </c>
      <c r="AJ6" s="933" t="s">
        <v>355</v>
      </c>
      <c r="AK6" s="1563">
        <v>102011638.82128</v>
      </c>
      <c r="AL6" s="1564">
        <v>24544</v>
      </c>
      <c r="AM6" s="1570">
        <v>4156</v>
      </c>
      <c r="AN6" s="1565">
        <v>0.77859999999999996</v>
      </c>
      <c r="AO6" s="1565">
        <v>1.3606</v>
      </c>
      <c r="AP6" s="1565">
        <v>0.89249999999999996</v>
      </c>
      <c r="AQ6" s="1565">
        <v>0.89380000000000004</v>
      </c>
      <c r="AR6" s="1565">
        <v>0.89380000000000004</v>
      </c>
      <c r="AS6" s="1571">
        <v>1525.22</v>
      </c>
      <c r="AT6" s="1571">
        <v>181.22000000000003</v>
      </c>
      <c r="AU6" s="1570">
        <v>4447864</v>
      </c>
      <c r="AV6" s="1572">
        <v>0.86599999999999999</v>
      </c>
      <c r="AW6" s="1564">
        <v>3851850</v>
      </c>
      <c r="BB6" s="1561" t="s">
        <v>354</v>
      </c>
      <c r="BC6" s="1562" t="s">
        <v>682</v>
      </c>
      <c r="BD6" s="1563">
        <v>11976669702</v>
      </c>
      <c r="BE6" s="1577">
        <v>429.98899999999998</v>
      </c>
      <c r="BF6" s="1564">
        <v>27853433</v>
      </c>
      <c r="BG6" s="1565">
        <v>1.3606</v>
      </c>
      <c r="BH6" s="1565"/>
      <c r="BI6" s="1564">
        <v>24544</v>
      </c>
      <c r="BJ6" s="1564">
        <v>57.08</v>
      </c>
      <c r="BK6" s="1564">
        <v>153595</v>
      </c>
      <c r="BL6" s="1564">
        <v>357</v>
      </c>
      <c r="BN6" s="933" t="s">
        <v>354</v>
      </c>
      <c r="BO6" s="1579" t="s">
        <v>355</v>
      </c>
      <c r="BP6" s="1579">
        <v>1.0798999999999999</v>
      </c>
      <c r="BQ6" s="1579">
        <v>1.0764</v>
      </c>
      <c r="BR6" s="1579">
        <v>1.0725763888888888</v>
      </c>
      <c r="BS6" s="1579"/>
      <c r="BT6" s="1580">
        <v>2009</v>
      </c>
      <c r="BU6" s="1582">
        <v>1.0750999999999999</v>
      </c>
      <c r="BV6" s="1581"/>
      <c r="BW6" s="1583">
        <v>0.53</v>
      </c>
      <c r="BX6" s="1579">
        <v>0.56999999999999995</v>
      </c>
      <c r="BY6" s="1565">
        <v>0.85840000000000005</v>
      </c>
      <c r="BZ6" s="1656"/>
      <c r="CA6" s="1561" t="s">
        <v>354</v>
      </c>
      <c r="CB6" s="933" t="s">
        <v>682</v>
      </c>
      <c r="CC6" s="1564">
        <v>32905</v>
      </c>
      <c r="CD6" s="1564">
        <v>34379</v>
      </c>
      <c r="CE6" s="1564">
        <v>33615</v>
      </c>
      <c r="CF6" s="1564">
        <v>33633</v>
      </c>
      <c r="CG6" s="1565">
        <v>0.89249999999999996</v>
      </c>
      <c r="CH6" s="1564"/>
      <c r="CI6" s="1564">
        <v>18</v>
      </c>
      <c r="CJ6" s="1565">
        <v>5.0000000000000001E-4</v>
      </c>
      <c r="CL6" s="1575" t="s">
        <v>354</v>
      </c>
      <c r="CM6" s="933" t="s">
        <v>682</v>
      </c>
      <c r="CN6" s="1565">
        <v>0.89380000000000004</v>
      </c>
      <c r="CP6" s="1593">
        <v>24544</v>
      </c>
      <c r="CQ6" s="1566">
        <v>32405000</v>
      </c>
      <c r="CR6" s="1566">
        <v>0</v>
      </c>
      <c r="CS6" s="1566">
        <v>32405000</v>
      </c>
      <c r="CT6" s="1573">
        <v>1320.28</v>
      </c>
      <c r="CU6" s="1571"/>
      <c r="CV6" s="1573">
        <v>1525.22</v>
      </c>
      <c r="CW6" s="1594">
        <v>181.22000000000003</v>
      </c>
      <c r="CX6" s="1565">
        <v>0.86599999999999999</v>
      </c>
      <c r="CY6" s="1565"/>
      <c r="CZ6" s="1582">
        <v>0.56999999999999995</v>
      </c>
      <c r="DA6" s="1595" t="s">
        <v>4</v>
      </c>
      <c r="DB6" s="1595"/>
      <c r="DC6" s="1565">
        <v>0.86599999999999999</v>
      </c>
      <c r="DX6" s="933" t="s">
        <v>354</v>
      </c>
      <c r="DY6" s="1575" t="s">
        <v>354</v>
      </c>
      <c r="DZ6" s="933" t="s">
        <v>901</v>
      </c>
      <c r="EA6" s="933" t="s">
        <v>355</v>
      </c>
      <c r="EB6" s="1563">
        <v>22764</v>
      </c>
      <c r="EC6" s="1563"/>
      <c r="ED6" s="1563">
        <v>22764</v>
      </c>
      <c r="EE6" s="1563"/>
      <c r="EF6" s="1563"/>
      <c r="EG6" s="1565">
        <v>0.92747718383311606</v>
      </c>
      <c r="EH6" s="1563"/>
      <c r="EI6" s="1563">
        <v>3851850</v>
      </c>
      <c r="EJ6" s="1563"/>
      <c r="EK6" s="1563">
        <v>3572503</v>
      </c>
      <c r="EL6" s="1563">
        <v>3851850</v>
      </c>
      <c r="EM6" s="1566">
        <v>0</v>
      </c>
      <c r="EN6" s="1566"/>
      <c r="ES6" s="1613" t="s">
        <v>354</v>
      </c>
      <c r="ET6" s="1614" t="s">
        <v>355</v>
      </c>
      <c r="EU6" s="1615">
        <v>3572503</v>
      </c>
      <c r="EX6" s="1563"/>
    </row>
    <row r="7" spans="1:154" ht="12.75" customHeight="1">
      <c r="A7" s="1220" t="s">
        <v>356</v>
      </c>
      <c r="B7" s="1221" t="s">
        <v>357</v>
      </c>
      <c r="C7" s="1117">
        <v>4992</v>
      </c>
      <c r="D7" s="1118">
        <v>4992</v>
      </c>
      <c r="E7" s="1670"/>
      <c r="F7" s="1670">
        <v>4992</v>
      </c>
      <c r="G7" s="1670"/>
      <c r="H7" s="1671">
        <v>4992</v>
      </c>
      <c r="K7" s="907" t="s">
        <v>356</v>
      </c>
      <c r="L7" s="908" t="s">
        <v>357</v>
      </c>
      <c r="M7" s="886">
        <v>2139086731</v>
      </c>
      <c r="N7" s="887">
        <v>151024669</v>
      </c>
      <c r="O7" s="888">
        <v>1988062062</v>
      </c>
      <c r="P7" s="889">
        <v>2007</v>
      </c>
      <c r="Q7" s="890">
        <v>1.0111000000000001</v>
      </c>
      <c r="R7" s="891">
        <v>1966236833</v>
      </c>
      <c r="S7" s="892">
        <v>151024669</v>
      </c>
      <c r="T7" s="893">
        <v>73691584</v>
      </c>
      <c r="U7" s="893">
        <v>396262005</v>
      </c>
      <c r="V7" s="891">
        <v>2587215091</v>
      </c>
      <c r="X7" s="1561" t="s">
        <v>356</v>
      </c>
      <c r="Y7" s="1562" t="s">
        <v>357</v>
      </c>
      <c r="Z7" s="1563">
        <v>2587215091</v>
      </c>
      <c r="AA7" s="1564">
        <v>17179108.204240002</v>
      </c>
      <c r="AB7" s="1563">
        <v>5122385</v>
      </c>
      <c r="AC7" s="1563">
        <v>125351</v>
      </c>
      <c r="AD7" s="1563">
        <v>22426844.204240002</v>
      </c>
      <c r="AE7" s="1564">
        <v>4992</v>
      </c>
      <c r="AF7" s="1562">
        <v>4493</v>
      </c>
      <c r="AG7" s="1565">
        <v>0.8417</v>
      </c>
      <c r="AI7" s="1561" t="s">
        <v>356</v>
      </c>
      <c r="AJ7" s="933" t="s">
        <v>357</v>
      </c>
      <c r="AK7" s="1563">
        <v>22426844.204240002</v>
      </c>
      <c r="AL7" s="1564">
        <v>4992</v>
      </c>
      <c r="AM7" s="1564">
        <v>4493</v>
      </c>
      <c r="AN7" s="1565">
        <v>0.8417</v>
      </c>
      <c r="AO7" s="1565">
        <v>0.48570000000000002</v>
      </c>
      <c r="AP7" s="1565">
        <v>0.80810000000000004</v>
      </c>
      <c r="AQ7" s="1565">
        <v>0.78939999999999999</v>
      </c>
      <c r="AR7" s="1565">
        <v>0.78939999999999999</v>
      </c>
      <c r="AS7" s="1571">
        <v>1347.06</v>
      </c>
      <c r="AT7" s="1571">
        <v>359.38000000000011</v>
      </c>
      <c r="AU7" s="1570">
        <v>1794025</v>
      </c>
      <c r="AV7" s="1572">
        <v>1</v>
      </c>
      <c r="AW7" s="1564">
        <v>1794025</v>
      </c>
      <c r="BB7" s="1561" t="s">
        <v>356</v>
      </c>
      <c r="BC7" s="1562" t="s">
        <v>683</v>
      </c>
      <c r="BD7" s="1563">
        <v>2587215091</v>
      </c>
      <c r="BE7" s="1577">
        <v>260.185</v>
      </c>
      <c r="BF7" s="1566">
        <v>9943752</v>
      </c>
      <c r="BG7" s="1565">
        <v>0.48570000000000002</v>
      </c>
      <c r="BH7" s="1565"/>
      <c r="BI7" s="1564">
        <v>4992</v>
      </c>
      <c r="BJ7" s="1564">
        <v>19.190000000000001</v>
      </c>
      <c r="BK7" s="1564">
        <v>37436</v>
      </c>
      <c r="BL7" s="1564">
        <v>144</v>
      </c>
      <c r="BN7" s="933" t="s">
        <v>356</v>
      </c>
      <c r="BO7" s="1579" t="s">
        <v>357</v>
      </c>
      <c r="BP7" s="1579">
        <v>1.0185</v>
      </c>
      <c r="BQ7" s="1579">
        <v>1.0234999999999999</v>
      </c>
      <c r="BR7" s="1579">
        <v>1.0004212248003044</v>
      </c>
      <c r="BS7" s="1579"/>
      <c r="BT7" s="1580">
        <v>2007</v>
      </c>
      <c r="BU7" s="1582">
        <v>1.0111000000000001</v>
      </c>
      <c r="BV7" s="1581"/>
      <c r="BW7" s="1583">
        <v>0.66500000000000004</v>
      </c>
      <c r="BX7" s="1579">
        <v>0.67200000000000004</v>
      </c>
      <c r="BY7" s="1565">
        <v>1.012</v>
      </c>
      <c r="BZ7" s="1656"/>
      <c r="CA7" s="1561" t="s">
        <v>356</v>
      </c>
      <c r="CB7" s="933" t="s">
        <v>683</v>
      </c>
      <c r="CC7" s="1564">
        <v>28955</v>
      </c>
      <c r="CD7" s="1564">
        <v>31334</v>
      </c>
      <c r="CE7" s="1564">
        <v>31071</v>
      </c>
      <c r="CF7" s="1564">
        <v>30453.333333333332</v>
      </c>
      <c r="CG7" s="1565">
        <v>0.80810000000000004</v>
      </c>
      <c r="CH7" s="1564"/>
      <c r="CI7" s="1562">
        <v>-617.66666666666788</v>
      </c>
      <c r="CJ7" s="1565">
        <v>-1.9900000000000001E-2</v>
      </c>
      <c r="CL7" s="1575" t="s">
        <v>356</v>
      </c>
      <c r="CM7" s="933" t="s">
        <v>683</v>
      </c>
      <c r="CN7" s="1565">
        <v>0.78939999999999999</v>
      </c>
      <c r="CP7" s="1593">
        <v>4992</v>
      </c>
      <c r="CQ7" s="1566">
        <v>5250000</v>
      </c>
      <c r="CR7" s="1566">
        <v>0</v>
      </c>
      <c r="CS7" s="1566">
        <v>5250000</v>
      </c>
      <c r="CT7" s="1573">
        <v>1051.68</v>
      </c>
      <c r="CU7" s="1594"/>
      <c r="CV7" s="1573">
        <v>1347.06</v>
      </c>
      <c r="CW7" s="1594">
        <v>359.38000000000011</v>
      </c>
      <c r="CX7" s="1565">
        <v>0.78100000000000003</v>
      </c>
      <c r="CY7" s="1565"/>
      <c r="CZ7" s="1582">
        <v>0.67200000000000004</v>
      </c>
      <c r="DA7" s="1595">
        <v>1</v>
      </c>
      <c r="DB7" s="1595"/>
      <c r="DC7" s="1565">
        <v>1</v>
      </c>
      <c r="DX7" s="933" t="s">
        <v>354</v>
      </c>
      <c r="DY7" s="1575" t="s">
        <v>9</v>
      </c>
      <c r="DZ7" s="933" t="s">
        <v>8</v>
      </c>
      <c r="EA7" s="933" t="s">
        <v>10</v>
      </c>
      <c r="EB7" s="1563">
        <v>805</v>
      </c>
      <c r="EC7" s="1563"/>
      <c r="ED7" s="1563">
        <v>805</v>
      </c>
      <c r="EE7" s="1563"/>
      <c r="EF7" s="1563"/>
      <c r="EG7" s="1565">
        <v>3.2798239895697523E-2</v>
      </c>
      <c r="EH7" s="1563"/>
      <c r="EI7" s="1563">
        <v>0</v>
      </c>
      <c r="EJ7" s="1563"/>
      <c r="EK7" s="1563">
        <v>126334</v>
      </c>
      <c r="EM7" s="1566"/>
      <c r="EN7" s="1566"/>
      <c r="ES7" s="1616" t="s">
        <v>356</v>
      </c>
      <c r="ET7" s="1617" t="s">
        <v>357</v>
      </c>
      <c r="EU7" s="1618">
        <v>1794025</v>
      </c>
    </row>
    <row r="8" spans="1:154" ht="12.75" customHeight="1">
      <c r="A8" s="1220" t="s">
        <v>358</v>
      </c>
      <c r="B8" s="1221" t="s">
        <v>359</v>
      </c>
      <c r="C8" s="1117">
        <v>1410</v>
      </c>
      <c r="D8" s="1118">
        <v>1410</v>
      </c>
      <c r="E8" s="1670"/>
      <c r="F8" s="1670">
        <v>1410</v>
      </c>
      <c r="G8" s="1670"/>
      <c r="H8" s="1671">
        <v>1410</v>
      </c>
      <c r="K8" s="907" t="s">
        <v>358</v>
      </c>
      <c r="L8" s="908" t="s">
        <v>359</v>
      </c>
      <c r="M8" s="886">
        <v>1595452788</v>
      </c>
      <c r="N8" s="887">
        <v>88999330</v>
      </c>
      <c r="O8" s="888">
        <v>1506453458</v>
      </c>
      <c r="P8" s="889">
        <v>2007</v>
      </c>
      <c r="Q8" s="890">
        <v>1.1419999999999999</v>
      </c>
      <c r="R8" s="891">
        <v>1319136128</v>
      </c>
      <c r="S8" s="892">
        <v>88999330</v>
      </c>
      <c r="T8" s="893">
        <v>39195956</v>
      </c>
      <c r="U8" s="893">
        <v>172996420</v>
      </c>
      <c r="V8" s="891">
        <v>1620327834</v>
      </c>
      <c r="X8" s="1561" t="s">
        <v>358</v>
      </c>
      <c r="Y8" s="1562" t="s">
        <v>359</v>
      </c>
      <c r="Z8" s="1563">
        <v>1620327834</v>
      </c>
      <c r="AA8" s="1564">
        <v>10758976.81776</v>
      </c>
      <c r="AB8" s="1563">
        <v>1501438</v>
      </c>
      <c r="AC8" s="1563">
        <v>35094</v>
      </c>
      <c r="AD8" s="1563">
        <v>12295508.81776</v>
      </c>
      <c r="AE8" s="1564">
        <v>1410</v>
      </c>
      <c r="AF8" s="1562">
        <v>8720</v>
      </c>
      <c r="AG8" s="1565">
        <v>1.6335999999999999</v>
      </c>
      <c r="AI8" s="1561" t="s">
        <v>358</v>
      </c>
      <c r="AJ8" s="933" t="s">
        <v>359</v>
      </c>
      <c r="AK8" s="1563">
        <v>12295508.81776</v>
      </c>
      <c r="AL8" s="1564">
        <v>1410</v>
      </c>
      <c r="AM8" s="1564">
        <v>8720</v>
      </c>
      <c r="AN8" s="1565">
        <v>1.6335999999999999</v>
      </c>
      <c r="AO8" s="1565">
        <v>0.33729999999999999</v>
      </c>
      <c r="AP8" s="1565">
        <v>0.79630000000000001</v>
      </c>
      <c r="AQ8" s="1565">
        <v>1.0853000000000002</v>
      </c>
      <c r="AR8" s="1565" t="s">
        <v>4</v>
      </c>
      <c r="AS8" s="1573" t="s">
        <v>4</v>
      </c>
      <c r="AT8" s="1573" t="s">
        <v>4</v>
      </c>
      <c r="AU8" s="1570">
        <v>0</v>
      </c>
      <c r="AV8" s="1572" t="s">
        <v>4</v>
      </c>
      <c r="AW8" s="1564">
        <v>0</v>
      </c>
      <c r="BB8" s="1561" t="s">
        <v>358</v>
      </c>
      <c r="BC8" s="1562" t="s">
        <v>684</v>
      </c>
      <c r="BD8" s="1563">
        <v>1620327834</v>
      </c>
      <c r="BE8" s="1577">
        <v>234.65</v>
      </c>
      <c r="BF8" s="1566">
        <v>6905297</v>
      </c>
      <c r="BG8" s="1565">
        <v>0.33729999999999999</v>
      </c>
      <c r="BH8" s="1565"/>
      <c r="BI8" s="1564">
        <v>1410</v>
      </c>
      <c r="BJ8" s="1564">
        <v>6.01</v>
      </c>
      <c r="BK8" s="1564">
        <v>11052</v>
      </c>
      <c r="BL8" s="1564">
        <v>47</v>
      </c>
      <c r="BN8" s="933" t="s">
        <v>358</v>
      </c>
      <c r="BO8" s="1579" t="s">
        <v>359</v>
      </c>
      <c r="BP8" s="1579">
        <v>1.0479000000000001</v>
      </c>
      <c r="BQ8" s="1579">
        <v>1.2</v>
      </c>
      <c r="BR8" s="1579">
        <v>1.1347661691542288</v>
      </c>
      <c r="BS8" s="1579"/>
      <c r="BT8" s="1580">
        <v>2007</v>
      </c>
      <c r="BU8" s="1582">
        <v>1.1419999999999999</v>
      </c>
      <c r="BV8" s="1581"/>
      <c r="BW8" s="1583">
        <v>0.47</v>
      </c>
      <c r="BX8" s="1579">
        <v>0.53700000000000003</v>
      </c>
      <c r="BY8" s="1565">
        <v>0.80869999999999997</v>
      </c>
      <c r="BZ8" s="1656"/>
      <c r="CA8" s="1561" t="s">
        <v>358</v>
      </c>
      <c r="CB8" s="933" t="s">
        <v>684</v>
      </c>
      <c r="CC8" s="1564">
        <v>29268</v>
      </c>
      <c r="CD8" s="1564">
        <v>29832</v>
      </c>
      <c r="CE8" s="1564">
        <v>30917</v>
      </c>
      <c r="CF8" s="1564">
        <v>30005.666666666668</v>
      </c>
      <c r="CG8" s="1565">
        <v>0.79630000000000001</v>
      </c>
      <c r="CH8" s="1564"/>
      <c r="CI8" s="1562">
        <v>-911.33333333333212</v>
      </c>
      <c r="CJ8" s="1565">
        <v>-2.9499999999999998E-2</v>
      </c>
      <c r="CL8" s="1575" t="s">
        <v>358</v>
      </c>
      <c r="CM8" s="933" t="s">
        <v>684</v>
      </c>
      <c r="CN8" s="1565" t="s">
        <v>4</v>
      </c>
      <c r="CP8" s="1593">
        <v>1410</v>
      </c>
      <c r="CQ8" s="1566">
        <v>2468742</v>
      </c>
      <c r="CR8" s="1566">
        <v>0</v>
      </c>
      <c r="CS8" s="1566">
        <v>2468742</v>
      </c>
      <c r="CT8" s="1573">
        <v>1750.88</v>
      </c>
      <c r="CU8" s="1594"/>
      <c r="CV8" s="1573" t="s">
        <v>4</v>
      </c>
      <c r="CW8" s="1594" t="s">
        <v>4</v>
      </c>
      <c r="CX8" s="1565" t="s">
        <v>4</v>
      </c>
      <c r="CY8" s="1565"/>
      <c r="CZ8" s="1582">
        <v>0.53700000000000003</v>
      </c>
      <c r="DA8" s="1595" t="s">
        <v>4</v>
      </c>
      <c r="DB8" s="1595"/>
      <c r="DC8" s="1565" t="s">
        <v>4</v>
      </c>
      <c r="DX8" s="933" t="s">
        <v>354</v>
      </c>
      <c r="DY8" s="1575" t="s">
        <v>11</v>
      </c>
      <c r="DZ8" s="933" t="s">
        <v>8</v>
      </c>
      <c r="EA8" s="933" t="s">
        <v>12</v>
      </c>
      <c r="EB8" s="1563">
        <v>650</v>
      </c>
      <c r="EC8" s="1563"/>
      <c r="ED8" s="1563">
        <v>650</v>
      </c>
      <c r="EE8" s="1563"/>
      <c r="EF8" s="1563"/>
      <c r="EG8" s="1565">
        <v>2.6483050847457626E-2</v>
      </c>
      <c r="EH8" s="1563"/>
      <c r="EI8" s="1563">
        <v>0</v>
      </c>
      <c r="EJ8" s="1563"/>
      <c r="EK8" s="1563">
        <v>102009</v>
      </c>
      <c r="EM8" s="1566"/>
      <c r="EN8" s="1566"/>
      <c r="ES8" s="1616" t="s">
        <v>358</v>
      </c>
      <c r="ET8" s="1617" t="s">
        <v>359</v>
      </c>
      <c r="EU8" s="1618">
        <v>0</v>
      </c>
    </row>
    <row r="9" spans="1:154">
      <c r="A9" s="1220" t="s">
        <v>360</v>
      </c>
      <c r="B9" s="1221" t="s">
        <v>361</v>
      </c>
      <c r="C9" s="1117">
        <v>3445</v>
      </c>
      <c r="D9" s="1118">
        <v>3445</v>
      </c>
      <c r="E9" s="1670"/>
      <c r="F9" s="1670">
        <v>3445</v>
      </c>
      <c r="G9" s="1670"/>
      <c r="H9" s="1671">
        <v>3445</v>
      </c>
      <c r="K9" s="907" t="s">
        <v>360</v>
      </c>
      <c r="L9" s="908" t="s">
        <v>361</v>
      </c>
      <c r="M9" s="886">
        <v>1177535107</v>
      </c>
      <c r="N9" s="887">
        <v>228494700</v>
      </c>
      <c r="O9" s="888">
        <v>949040407</v>
      </c>
      <c r="P9" s="889">
        <v>2010</v>
      </c>
      <c r="Q9" s="890">
        <v>1.0955999999999999</v>
      </c>
      <c r="R9" s="891">
        <v>866228922</v>
      </c>
      <c r="S9" s="892">
        <v>228494700</v>
      </c>
      <c r="T9" s="893">
        <v>258988911</v>
      </c>
      <c r="U9" s="893">
        <v>313015750</v>
      </c>
      <c r="V9" s="891">
        <v>1666728283</v>
      </c>
      <c r="X9" s="1561" t="s">
        <v>360</v>
      </c>
      <c r="Y9" s="1562" t="s">
        <v>361</v>
      </c>
      <c r="Z9" s="1563">
        <v>1666728283</v>
      </c>
      <c r="AA9" s="1564">
        <v>11067075.79912</v>
      </c>
      <c r="AB9" s="1563">
        <v>2262760</v>
      </c>
      <c r="AC9" s="1563">
        <v>175258</v>
      </c>
      <c r="AD9" s="1563">
        <v>13505093.79912</v>
      </c>
      <c r="AE9" s="1564">
        <v>3445</v>
      </c>
      <c r="AF9" s="1562">
        <v>3920</v>
      </c>
      <c r="AG9" s="1565">
        <v>0.73440000000000005</v>
      </c>
      <c r="AI9" s="1561" t="s">
        <v>360</v>
      </c>
      <c r="AJ9" s="933" t="s">
        <v>361</v>
      </c>
      <c r="AK9" s="1563">
        <v>13505093.79912</v>
      </c>
      <c r="AL9" s="1564">
        <v>3445</v>
      </c>
      <c r="AM9" s="1564">
        <v>3920</v>
      </c>
      <c r="AN9" s="1565">
        <v>0.73440000000000005</v>
      </c>
      <c r="AO9" s="1565">
        <v>0.1532</v>
      </c>
      <c r="AP9" s="1565">
        <v>0.75970000000000004</v>
      </c>
      <c r="AQ9" s="1565">
        <v>0.68899999999999995</v>
      </c>
      <c r="AR9" s="1565">
        <v>0.68899999999999995</v>
      </c>
      <c r="AS9" s="1573">
        <v>1175.74</v>
      </c>
      <c r="AT9" s="1573">
        <v>530.70000000000005</v>
      </c>
      <c r="AU9" s="1570">
        <v>1828262</v>
      </c>
      <c r="AV9" s="1572">
        <v>1</v>
      </c>
      <c r="AW9" s="1564">
        <v>1828262</v>
      </c>
      <c r="BB9" s="1561" t="s">
        <v>360</v>
      </c>
      <c r="BC9" s="1562" t="s">
        <v>685</v>
      </c>
      <c r="BD9" s="1563">
        <v>1666728283</v>
      </c>
      <c r="BE9" s="1577">
        <v>531.56700000000001</v>
      </c>
      <c r="BF9" s="1566">
        <v>3135500</v>
      </c>
      <c r="BG9" s="1565">
        <v>0.1532</v>
      </c>
      <c r="BH9" s="1565"/>
      <c r="BI9" s="1564">
        <v>3445</v>
      </c>
      <c r="BJ9" s="1564">
        <v>6.48</v>
      </c>
      <c r="BK9" s="1564">
        <v>26318</v>
      </c>
      <c r="BL9" s="1564">
        <v>50</v>
      </c>
      <c r="BN9" s="933" t="s">
        <v>360</v>
      </c>
      <c r="BO9" s="1579" t="s">
        <v>361</v>
      </c>
      <c r="BP9" s="1579">
        <v>1.1059999999999999</v>
      </c>
      <c r="BQ9" s="1579">
        <v>1.0547</v>
      </c>
      <c r="BR9" s="1579">
        <v>1.1194061505832451</v>
      </c>
      <c r="BS9" s="1579"/>
      <c r="BT9" s="1580">
        <v>2010</v>
      </c>
      <c r="BU9" s="1582">
        <v>1.0955999999999999</v>
      </c>
      <c r="BV9" s="1581"/>
      <c r="BW9" s="1583">
        <v>0.76700000000000002</v>
      </c>
      <c r="BX9" s="1579">
        <v>0.84</v>
      </c>
      <c r="BY9" s="1565">
        <v>1.2650999999999999</v>
      </c>
      <c r="BZ9" s="1585"/>
      <c r="CA9" s="1561" t="s">
        <v>360</v>
      </c>
      <c r="CB9" s="933" t="s">
        <v>685</v>
      </c>
      <c r="CC9" s="1564">
        <v>27553</v>
      </c>
      <c r="CD9" s="1564">
        <v>29131</v>
      </c>
      <c r="CE9" s="1564">
        <v>29202</v>
      </c>
      <c r="CF9" s="1564">
        <v>28628.666666666668</v>
      </c>
      <c r="CG9" s="1565">
        <v>0.75970000000000004</v>
      </c>
      <c r="CH9" s="1564"/>
      <c r="CI9" s="1562">
        <v>-573.33333333333212</v>
      </c>
      <c r="CJ9" s="1565">
        <v>-1.9599999999999999E-2</v>
      </c>
      <c r="CL9" s="1575" t="s">
        <v>360</v>
      </c>
      <c r="CM9" s="933" t="s">
        <v>685</v>
      </c>
      <c r="CN9" s="1565">
        <v>0.68899999999999995</v>
      </c>
      <c r="CP9" s="1593">
        <v>3445</v>
      </c>
      <c r="CQ9" s="1566">
        <v>3832250</v>
      </c>
      <c r="CR9" s="1566">
        <v>0</v>
      </c>
      <c r="CS9" s="1566">
        <v>3832250</v>
      </c>
      <c r="CT9" s="1573">
        <v>1112.4100000000001</v>
      </c>
      <c r="CU9" s="1594"/>
      <c r="CV9" s="1573">
        <v>1175.74</v>
      </c>
      <c r="CW9" s="1594">
        <v>530.70000000000005</v>
      </c>
      <c r="CX9" s="1565">
        <v>0.94599999999999995</v>
      </c>
      <c r="CY9" s="1565"/>
      <c r="CZ9" s="1582">
        <v>0.84</v>
      </c>
      <c r="DA9" s="1595">
        <v>1</v>
      </c>
      <c r="DB9" s="1595"/>
      <c r="DC9" s="1565">
        <v>1</v>
      </c>
      <c r="DX9" s="933" t="s">
        <v>354</v>
      </c>
      <c r="DY9" s="1575" t="s">
        <v>262</v>
      </c>
      <c r="DZ9" s="933" t="s">
        <v>8</v>
      </c>
      <c r="EA9" s="933" t="s">
        <v>1021</v>
      </c>
      <c r="EB9" s="1563">
        <v>325</v>
      </c>
      <c r="EC9" s="1563"/>
      <c r="ED9" s="1563">
        <v>325</v>
      </c>
      <c r="EE9" s="1563">
        <v>24544</v>
      </c>
      <c r="EF9" s="1563"/>
      <c r="EG9" s="1565">
        <v>1.3241525423728813E-2</v>
      </c>
      <c r="EH9" s="1563"/>
      <c r="EI9" s="1563">
        <v>0</v>
      </c>
      <c r="EJ9" s="1563"/>
      <c r="EK9" s="1563">
        <v>51004</v>
      </c>
      <c r="EM9" s="1566"/>
      <c r="EN9" s="1566"/>
      <c r="ES9" s="1616" t="s">
        <v>360</v>
      </c>
      <c r="ET9" s="1617" t="s">
        <v>361</v>
      </c>
      <c r="EU9" s="1618">
        <v>1828262</v>
      </c>
    </row>
    <row r="10" spans="1:154">
      <c r="A10" s="1220" t="s">
        <v>362</v>
      </c>
      <c r="B10" s="1221" t="s">
        <v>363</v>
      </c>
      <c r="C10" s="1117">
        <v>3110</v>
      </c>
      <c r="D10" s="1118">
        <v>3110</v>
      </c>
      <c r="E10" s="1670"/>
      <c r="F10" s="1670">
        <v>3110</v>
      </c>
      <c r="G10" s="1670"/>
      <c r="H10" s="1671">
        <v>3110</v>
      </c>
      <c r="K10" s="907" t="s">
        <v>362</v>
      </c>
      <c r="L10" s="908" t="s">
        <v>363</v>
      </c>
      <c r="M10" s="886">
        <v>3725741100</v>
      </c>
      <c r="N10" s="887">
        <v>108222700</v>
      </c>
      <c r="O10" s="888">
        <v>3617518400</v>
      </c>
      <c r="P10" s="889">
        <v>2011</v>
      </c>
      <c r="Q10" s="890">
        <v>1.0818000000000001</v>
      </c>
      <c r="R10" s="891">
        <v>3343980773</v>
      </c>
      <c r="S10" s="892">
        <v>108222700</v>
      </c>
      <c r="T10" s="893">
        <v>84172971</v>
      </c>
      <c r="U10" s="893">
        <v>342670292</v>
      </c>
      <c r="V10" s="891">
        <v>3879046736</v>
      </c>
      <c r="X10" s="1561" t="s">
        <v>362</v>
      </c>
      <c r="Y10" s="1562" t="s">
        <v>363</v>
      </c>
      <c r="Z10" s="1563">
        <v>3879046736</v>
      </c>
      <c r="AA10" s="1564">
        <v>25756870.327040002</v>
      </c>
      <c r="AB10" s="1563">
        <v>4380605</v>
      </c>
      <c r="AC10" s="1563">
        <v>59167</v>
      </c>
      <c r="AD10" s="1563">
        <v>30196642.327040002</v>
      </c>
      <c r="AE10" s="1564">
        <v>3110</v>
      </c>
      <c r="AF10" s="1562">
        <v>9710</v>
      </c>
      <c r="AG10" s="1565">
        <v>1.819</v>
      </c>
      <c r="AI10" s="1561" t="s">
        <v>362</v>
      </c>
      <c r="AJ10" s="933" t="s">
        <v>363</v>
      </c>
      <c r="AK10" s="1563">
        <v>30196642.327040002</v>
      </c>
      <c r="AL10" s="1564">
        <v>3110</v>
      </c>
      <c r="AM10" s="1564">
        <v>9710</v>
      </c>
      <c r="AN10" s="1565">
        <v>1.819</v>
      </c>
      <c r="AO10" s="1565">
        <v>0.44469999999999998</v>
      </c>
      <c r="AP10" s="1565">
        <v>0.78590000000000004</v>
      </c>
      <c r="AQ10" s="1565">
        <v>1.1651</v>
      </c>
      <c r="AR10" s="1565" t="s">
        <v>4</v>
      </c>
      <c r="AS10" s="1573" t="s">
        <v>4</v>
      </c>
      <c r="AT10" s="1573" t="s">
        <v>4</v>
      </c>
      <c r="AU10" s="1570">
        <v>0</v>
      </c>
      <c r="AV10" s="1572" t="s">
        <v>4</v>
      </c>
      <c r="AW10" s="1564">
        <v>0</v>
      </c>
      <c r="BB10" s="1561" t="s">
        <v>362</v>
      </c>
      <c r="BC10" s="1562" t="s">
        <v>686</v>
      </c>
      <c r="BD10" s="1563">
        <v>3879046736</v>
      </c>
      <c r="BE10" s="1577">
        <v>426.12900000000002</v>
      </c>
      <c r="BF10" s="1566">
        <v>9102987</v>
      </c>
      <c r="BG10" s="1565">
        <v>0.44469999999999998</v>
      </c>
      <c r="BH10" s="1565"/>
      <c r="BI10" s="1564">
        <v>3110</v>
      </c>
      <c r="BJ10" s="1564">
        <v>7.3</v>
      </c>
      <c r="BK10" s="1564">
        <v>27434</v>
      </c>
      <c r="BL10" s="1564">
        <v>64</v>
      </c>
      <c r="BN10" s="933" t="s">
        <v>362</v>
      </c>
      <c r="BO10" s="1579" t="s">
        <v>363</v>
      </c>
      <c r="BP10" s="1579">
        <v>1.0215000000000001</v>
      </c>
      <c r="BQ10" s="1579">
        <v>1.0166999999999999</v>
      </c>
      <c r="BR10" s="1579">
        <v>1.1453333333333333</v>
      </c>
      <c r="BS10" s="1579"/>
      <c r="BT10" s="1580">
        <v>2011</v>
      </c>
      <c r="BU10" s="1582">
        <v>1.0818000000000001</v>
      </c>
      <c r="BV10" s="1581"/>
      <c r="BW10" s="1583">
        <v>0.4</v>
      </c>
      <c r="BX10" s="1579">
        <v>0.433</v>
      </c>
      <c r="BY10" s="1565">
        <v>0.65210000000000001</v>
      </c>
      <c r="BZ10" s="1585"/>
      <c r="CA10" s="1561" t="s">
        <v>362</v>
      </c>
      <c r="CB10" s="933" t="s">
        <v>686</v>
      </c>
      <c r="CC10" s="1564">
        <v>28753</v>
      </c>
      <c r="CD10" s="1564">
        <v>30014</v>
      </c>
      <c r="CE10" s="1564">
        <v>30077</v>
      </c>
      <c r="CF10" s="1564">
        <v>29614.666666666668</v>
      </c>
      <c r="CG10" s="1565">
        <v>0.78590000000000004</v>
      </c>
      <c r="CH10" s="1564"/>
      <c r="CI10" s="1562">
        <v>-462.33333333333212</v>
      </c>
      <c r="CJ10" s="1565">
        <v>-1.54E-2</v>
      </c>
      <c r="CL10" s="1575" t="s">
        <v>362</v>
      </c>
      <c r="CM10" s="933" t="s">
        <v>686</v>
      </c>
      <c r="CN10" s="1565" t="s">
        <v>4</v>
      </c>
      <c r="CP10" s="1593">
        <v>3110</v>
      </c>
      <c r="CQ10" s="1566">
        <v>4448032</v>
      </c>
      <c r="CR10" s="1566">
        <v>0</v>
      </c>
      <c r="CS10" s="1566">
        <v>4448032</v>
      </c>
      <c r="CT10" s="1573">
        <v>1430.24</v>
      </c>
      <c r="CU10" s="1594"/>
      <c r="CV10" s="1573" t="s">
        <v>4</v>
      </c>
      <c r="CW10" s="1594" t="s">
        <v>4</v>
      </c>
      <c r="CX10" s="1565" t="s">
        <v>4</v>
      </c>
      <c r="CY10" s="1565"/>
      <c r="CZ10" s="1582">
        <v>0.433</v>
      </c>
      <c r="DA10" s="1595" t="s">
        <v>4</v>
      </c>
      <c r="DB10" s="1595"/>
      <c r="DC10" s="1565" t="s">
        <v>4</v>
      </c>
      <c r="DX10" s="933" t="s">
        <v>356</v>
      </c>
      <c r="DY10" s="1575" t="s">
        <v>356</v>
      </c>
      <c r="DZ10" s="933" t="s">
        <v>901</v>
      </c>
      <c r="EA10" s="933" t="s">
        <v>357</v>
      </c>
      <c r="EB10" s="1563">
        <v>4992</v>
      </c>
      <c r="EC10" s="1563"/>
      <c r="ED10" s="1563">
        <v>4992</v>
      </c>
      <c r="EE10" s="1563">
        <v>4992</v>
      </c>
      <c r="EF10" s="1563"/>
      <c r="EG10" s="1565"/>
      <c r="EH10" s="1563"/>
      <c r="EI10" s="1563">
        <v>1794025</v>
      </c>
      <c r="EJ10" s="1563"/>
      <c r="EK10" s="1563">
        <v>1794025</v>
      </c>
      <c r="EL10" s="1563">
        <v>1794025</v>
      </c>
      <c r="EM10" s="1596">
        <v>0</v>
      </c>
      <c r="EN10" s="1566"/>
      <c r="ES10" s="1616" t="s">
        <v>362</v>
      </c>
      <c r="ET10" s="1617" t="s">
        <v>363</v>
      </c>
      <c r="EU10" s="1618">
        <v>0</v>
      </c>
    </row>
    <row r="11" spans="1:154">
      <c r="A11" s="1220" t="s">
        <v>364</v>
      </c>
      <c r="B11" s="1221" t="s">
        <v>365</v>
      </c>
      <c r="C11" s="1117">
        <v>2099</v>
      </c>
      <c r="D11" s="1118">
        <v>2242</v>
      </c>
      <c r="E11" s="1670"/>
      <c r="F11" s="1670">
        <v>2242</v>
      </c>
      <c r="G11" s="1670"/>
      <c r="H11" s="1671">
        <v>2242</v>
      </c>
      <c r="K11" s="907" t="s">
        <v>364</v>
      </c>
      <c r="L11" s="908" t="s">
        <v>365</v>
      </c>
      <c r="M11" s="886">
        <v>3316878691</v>
      </c>
      <c r="N11" s="887">
        <v>58828000</v>
      </c>
      <c r="O11" s="888">
        <v>3258050691</v>
      </c>
      <c r="P11" s="889">
        <v>2014</v>
      </c>
      <c r="Q11" s="890">
        <v>0.93243243243243246</v>
      </c>
      <c r="R11" s="891">
        <v>3494141321</v>
      </c>
      <c r="S11" s="892">
        <v>58828000</v>
      </c>
      <c r="T11" s="893">
        <v>32666708</v>
      </c>
      <c r="U11" s="893">
        <v>250543487</v>
      </c>
      <c r="V11" s="891">
        <v>3836179516</v>
      </c>
      <c r="X11" s="1561" t="s">
        <v>364</v>
      </c>
      <c r="Y11" s="1562" t="s">
        <v>365</v>
      </c>
      <c r="Z11" s="1563">
        <v>3836179516</v>
      </c>
      <c r="AA11" s="1564">
        <v>25472231.98624</v>
      </c>
      <c r="AB11" s="1563">
        <v>3817319</v>
      </c>
      <c r="AC11" s="1563">
        <v>65868</v>
      </c>
      <c r="AD11" s="1563">
        <v>29355418.98624</v>
      </c>
      <c r="AE11" s="1564">
        <v>2242</v>
      </c>
      <c r="AF11" s="1562">
        <v>13093</v>
      </c>
      <c r="AG11" s="1565">
        <v>2.4527999999999999</v>
      </c>
      <c r="AI11" s="1561" t="s">
        <v>364</v>
      </c>
      <c r="AJ11" s="933" t="s">
        <v>365</v>
      </c>
      <c r="AK11" s="1563">
        <v>29355418.98624</v>
      </c>
      <c r="AL11" s="1564">
        <v>2242</v>
      </c>
      <c r="AM11" s="1564">
        <v>13093</v>
      </c>
      <c r="AN11" s="1565">
        <v>2.4527999999999999</v>
      </c>
      <c r="AO11" s="1565">
        <v>0.75860000000000005</v>
      </c>
      <c r="AP11" s="1565">
        <v>0.76060000000000005</v>
      </c>
      <c r="AQ11" s="1565">
        <v>1.4373</v>
      </c>
      <c r="AR11" s="1565" t="s">
        <v>4</v>
      </c>
      <c r="AS11" s="1573" t="s">
        <v>4</v>
      </c>
      <c r="AT11" s="1573" t="s">
        <v>4</v>
      </c>
      <c r="AU11" s="1570">
        <v>0</v>
      </c>
      <c r="AV11" s="1572" t="s">
        <v>4</v>
      </c>
      <c r="AW11" s="1564">
        <v>0</v>
      </c>
      <c r="BB11" s="1561" t="s">
        <v>364</v>
      </c>
      <c r="BC11" s="1562" t="s">
        <v>687</v>
      </c>
      <c r="BD11" s="1563">
        <v>3836179516</v>
      </c>
      <c r="BE11" s="1577">
        <v>247.00399999999999</v>
      </c>
      <c r="BF11" s="1566">
        <v>15530840</v>
      </c>
      <c r="BG11" s="1565">
        <v>0.75860000000000005</v>
      </c>
      <c r="BH11" s="1565"/>
      <c r="BI11" s="1564">
        <v>2242</v>
      </c>
      <c r="BJ11" s="1564">
        <v>9.08</v>
      </c>
      <c r="BK11" s="1564">
        <v>17872</v>
      </c>
      <c r="BL11" s="1564">
        <v>72</v>
      </c>
      <c r="BN11" s="933" t="s">
        <v>364</v>
      </c>
      <c r="BO11" s="1579" t="s">
        <v>365</v>
      </c>
      <c r="BP11" s="1579">
        <v>1.0644</v>
      </c>
      <c r="BQ11" s="1579">
        <v>1.1391</v>
      </c>
      <c r="BR11" s="1579">
        <v>0.93243243243243246</v>
      </c>
      <c r="BS11" s="1579"/>
      <c r="BT11" s="1580">
        <v>2014</v>
      </c>
      <c r="BU11" s="1582">
        <v>0.93243243243243246</v>
      </c>
      <c r="BV11" s="1581"/>
      <c r="BW11" s="1583">
        <v>0.52100000000000002</v>
      </c>
      <c r="BX11" s="1579">
        <v>0.48599999999999999</v>
      </c>
      <c r="BY11" s="1565">
        <v>0.7319</v>
      </c>
      <c r="BZ11" s="1585"/>
      <c r="CA11" s="1561" t="s">
        <v>364</v>
      </c>
      <c r="CB11" s="933" t="s">
        <v>687</v>
      </c>
      <c r="CC11" s="1564">
        <v>27650</v>
      </c>
      <c r="CD11" s="1564">
        <v>29269</v>
      </c>
      <c r="CE11" s="1564">
        <v>29072</v>
      </c>
      <c r="CF11" s="1564">
        <v>28663.666666666668</v>
      </c>
      <c r="CG11" s="1565">
        <v>0.76060000000000005</v>
      </c>
      <c r="CH11" s="1564"/>
      <c r="CI11" s="1562">
        <v>-408.33333333333212</v>
      </c>
      <c r="CJ11" s="1565">
        <v>-1.4E-2</v>
      </c>
      <c r="CL11" s="1575" t="s">
        <v>364</v>
      </c>
      <c r="CM11" s="933" t="s">
        <v>687</v>
      </c>
      <c r="CN11" s="1565" t="s">
        <v>4</v>
      </c>
      <c r="CP11" s="1593">
        <v>2242</v>
      </c>
      <c r="CQ11" s="1566">
        <v>3972725</v>
      </c>
      <c r="CR11" s="1566">
        <v>0</v>
      </c>
      <c r="CS11" s="1566">
        <v>3972725</v>
      </c>
      <c r="CT11" s="1573">
        <v>1771.96</v>
      </c>
      <c r="CU11" s="1594"/>
      <c r="CV11" s="1573" t="s">
        <v>4</v>
      </c>
      <c r="CW11" s="1594" t="s">
        <v>4</v>
      </c>
      <c r="CX11" s="1565" t="s">
        <v>4</v>
      </c>
      <c r="CY11" s="1565"/>
      <c r="CZ11" s="1582">
        <v>0.48599999999999999</v>
      </c>
      <c r="DA11" s="1595" t="s">
        <v>4</v>
      </c>
      <c r="DB11" s="1595"/>
      <c r="DC11" s="1565" t="s">
        <v>4</v>
      </c>
      <c r="DX11" s="933" t="s">
        <v>358</v>
      </c>
      <c r="DY11" s="1575" t="s">
        <v>358</v>
      </c>
      <c r="DZ11" s="933" t="s">
        <v>901</v>
      </c>
      <c r="EA11" s="933" t="s">
        <v>359</v>
      </c>
      <c r="EB11" s="1563">
        <v>1410</v>
      </c>
      <c r="EC11" s="1563"/>
      <c r="ED11" s="1563">
        <v>1410</v>
      </c>
      <c r="EE11" s="1563">
        <v>1410</v>
      </c>
      <c r="EF11" s="1563"/>
      <c r="EG11" s="1565"/>
      <c r="EH11" s="1563"/>
      <c r="EI11" s="1563">
        <v>0</v>
      </c>
      <c r="EJ11" s="1563"/>
      <c r="EK11" s="1563">
        <v>0</v>
      </c>
      <c r="EL11" s="1563">
        <v>0</v>
      </c>
      <c r="EM11" s="1566">
        <v>0</v>
      </c>
      <c r="EN11" s="1566"/>
      <c r="ES11" s="1616" t="s">
        <v>364</v>
      </c>
      <c r="ET11" s="1617" t="s">
        <v>365</v>
      </c>
      <c r="EU11" s="1618">
        <v>0</v>
      </c>
    </row>
    <row r="12" spans="1:154">
      <c r="A12" s="1220" t="s">
        <v>366</v>
      </c>
      <c r="B12" s="1221" t="s">
        <v>367</v>
      </c>
      <c r="C12" s="1117">
        <v>6940</v>
      </c>
      <c r="D12" s="1118">
        <v>7349</v>
      </c>
      <c r="E12" s="1670"/>
      <c r="F12" s="1670">
        <v>7349</v>
      </c>
      <c r="G12" s="1670"/>
      <c r="H12" s="1671">
        <v>7349</v>
      </c>
      <c r="K12" s="907" t="s">
        <v>366</v>
      </c>
      <c r="L12" s="908" t="s">
        <v>367</v>
      </c>
      <c r="M12" s="886">
        <v>4063212447</v>
      </c>
      <c r="N12" s="887">
        <v>259185453</v>
      </c>
      <c r="O12" s="888">
        <v>3804026994</v>
      </c>
      <c r="P12" s="889">
        <v>2010</v>
      </c>
      <c r="Q12" s="890">
        <v>1.0963000000000001</v>
      </c>
      <c r="R12" s="891">
        <v>3469877765</v>
      </c>
      <c r="S12" s="892">
        <v>259185453</v>
      </c>
      <c r="T12" s="893">
        <v>90379871</v>
      </c>
      <c r="U12" s="893">
        <v>1764568113</v>
      </c>
      <c r="V12" s="891">
        <v>5584011202</v>
      </c>
      <c r="X12" s="1561" t="s">
        <v>366</v>
      </c>
      <c r="Y12" s="1562" t="s">
        <v>367</v>
      </c>
      <c r="Z12" s="1563">
        <v>5584011202</v>
      </c>
      <c r="AA12" s="1564">
        <v>37077834.381279998</v>
      </c>
      <c r="AB12" s="1563">
        <v>7346241</v>
      </c>
      <c r="AC12" s="1563">
        <v>397053</v>
      </c>
      <c r="AD12" s="1563">
        <v>44821128.381279998</v>
      </c>
      <c r="AE12" s="1564">
        <v>7349</v>
      </c>
      <c r="AF12" s="1562">
        <v>6099</v>
      </c>
      <c r="AG12" s="1565">
        <v>1.1426000000000001</v>
      </c>
      <c r="AI12" s="1561" t="s">
        <v>366</v>
      </c>
      <c r="AJ12" s="933" t="s">
        <v>367</v>
      </c>
      <c r="AK12" s="1563">
        <v>44821128.381279998</v>
      </c>
      <c r="AL12" s="1564">
        <v>7349</v>
      </c>
      <c r="AM12" s="1564">
        <v>6099</v>
      </c>
      <c r="AN12" s="1565">
        <v>1.1426000000000001</v>
      </c>
      <c r="AO12" s="1565">
        <v>0.32940000000000003</v>
      </c>
      <c r="AP12" s="1565">
        <v>0.93149999999999999</v>
      </c>
      <c r="AQ12" s="1565">
        <v>0.9557000000000001</v>
      </c>
      <c r="AR12" s="1565">
        <v>0.9557000000000001</v>
      </c>
      <c r="AS12" s="1573">
        <v>1630.84</v>
      </c>
      <c r="AT12" s="1573">
        <v>75.600000000000136</v>
      </c>
      <c r="AU12" s="1570">
        <v>555584</v>
      </c>
      <c r="AV12" s="1572">
        <v>1</v>
      </c>
      <c r="AW12" s="1564">
        <v>555584</v>
      </c>
      <c r="BB12" s="1561" t="s">
        <v>366</v>
      </c>
      <c r="BC12" s="1562" t="s">
        <v>688</v>
      </c>
      <c r="BD12" s="1563">
        <v>5584011202</v>
      </c>
      <c r="BE12" s="1577">
        <v>827.96699999999998</v>
      </c>
      <c r="BF12" s="1566">
        <v>6744244</v>
      </c>
      <c r="BG12" s="1565">
        <v>0.32940000000000003</v>
      </c>
      <c r="BH12" s="1565"/>
      <c r="BI12" s="1564">
        <v>7349</v>
      </c>
      <c r="BJ12" s="1564">
        <v>8.8800000000000008</v>
      </c>
      <c r="BK12" s="1564">
        <v>47777</v>
      </c>
      <c r="BL12" s="1564">
        <v>58</v>
      </c>
      <c r="BN12" s="933" t="s">
        <v>366</v>
      </c>
      <c r="BO12" s="1579" t="s">
        <v>367</v>
      </c>
      <c r="BP12" s="1579">
        <v>1.0436000000000001</v>
      </c>
      <c r="BQ12" s="1579">
        <v>1.0776000000000001</v>
      </c>
      <c r="BR12" s="1579">
        <v>1.1263762376237625</v>
      </c>
      <c r="BS12" s="1579"/>
      <c r="BT12" s="1580">
        <v>2010</v>
      </c>
      <c r="BU12" s="1582">
        <v>1.0963000000000001</v>
      </c>
      <c r="BV12" s="1581"/>
      <c r="BW12" s="1583">
        <v>0.53</v>
      </c>
      <c r="BX12" s="1579">
        <v>0.58099999999999996</v>
      </c>
      <c r="BY12" s="1565">
        <v>0.875</v>
      </c>
      <c r="BZ12" s="1585"/>
      <c r="CA12" s="1561" t="s">
        <v>366</v>
      </c>
      <c r="CB12" s="933" t="s">
        <v>688</v>
      </c>
      <c r="CC12" s="1564">
        <v>33770</v>
      </c>
      <c r="CD12" s="1564">
        <v>35872</v>
      </c>
      <c r="CE12" s="1564">
        <v>35666</v>
      </c>
      <c r="CF12" s="1564">
        <v>35102.666666666664</v>
      </c>
      <c r="CG12" s="1565">
        <v>0.93149999999999999</v>
      </c>
      <c r="CH12" s="1564"/>
      <c r="CI12" s="1562">
        <v>-563.33333333333576</v>
      </c>
      <c r="CJ12" s="1565">
        <v>-1.5800000000000002E-2</v>
      </c>
      <c r="CL12" s="1575" t="s">
        <v>366</v>
      </c>
      <c r="CM12" s="933" t="s">
        <v>688</v>
      </c>
      <c r="CN12" s="1565">
        <v>0.9557000000000001</v>
      </c>
      <c r="CP12" s="1593">
        <v>7349</v>
      </c>
      <c r="CQ12" s="1566">
        <v>12445150</v>
      </c>
      <c r="CR12" s="1566">
        <v>0</v>
      </c>
      <c r="CS12" s="1566">
        <v>12445150</v>
      </c>
      <c r="CT12" s="1573">
        <v>1693.45</v>
      </c>
      <c r="CU12" s="1594"/>
      <c r="CV12" s="1573">
        <v>1630.84</v>
      </c>
      <c r="CW12" s="1594">
        <v>75.600000000000136</v>
      </c>
      <c r="CX12" s="1565">
        <v>1</v>
      </c>
      <c r="CY12" s="1565"/>
      <c r="CZ12" s="1582">
        <v>0.58099999999999996</v>
      </c>
      <c r="DA12" s="1595" t="s">
        <v>4</v>
      </c>
      <c r="DB12" s="1595"/>
      <c r="DC12" s="1565">
        <v>1</v>
      </c>
      <c r="DX12" s="933" t="s">
        <v>360</v>
      </c>
      <c r="DY12" s="1575" t="s">
        <v>360</v>
      </c>
      <c r="DZ12" s="933" t="s">
        <v>901</v>
      </c>
      <c r="EA12" s="933" t="s">
        <v>361</v>
      </c>
      <c r="EB12" s="1563">
        <v>3445</v>
      </c>
      <c r="EC12" s="1563"/>
      <c r="ED12" s="1563">
        <v>3445</v>
      </c>
      <c r="EE12" s="1563">
        <v>3445</v>
      </c>
      <c r="EF12" s="1563"/>
      <c r="EG12" s="1565"/>
      <c r="EH12" s="1563"/>
      <c r="EI12" s="1563">
        <v>1828262</v>
      </c>
      <c r="EJ12" s="1563"/>
      <c r="EK12" s="1563">
        <v>1828262</v>
      </c>
      <c r="EL12" s="1563">
        <v>1828262</v>
      </c>
      <c r="EM12" s="1566">
        <v>0</v>
      </c>
      <c r="EN12" s="1566"/>
      <c r="ES12" s="1616" t="s">
        <v>366</v>
      </c>
      <c r="ET12" s="1617" t="s">
        <v>367</v>
      </c>
      <c r="EU12" s="1618">
        <v>524664</v>
      </c>
    </row>
    <row r="13" spans="1:154">
      <c r="A13" s="1220" t="s">
        <v>368</v>
      </c>
      <c r="B13" s="1221" t="s">
        <v>369</v>
      </c>
      <c r="C13" s="1117">
        <v>2316</v>
      </c>
      <c r="D13" s="1118">
        <v>2640</v>
      </c>
      <c r="E13" s="1670"/>
      <c r="F13" s="1670">
        <v>2640</v>
      </c>
      <c r="G13" s="1670"/>
      <c r="H13" s="1671">
        <v>2640</v>
      </c>
      <c r="K13" s="907" t="s">
        <v>368</v>
      </c>
      <c r="L13" s="908" t="s">
        <v>369</v>
      </c>
      <c r="M13" s="886">
        <v>916963491</v>
      </c>
      <c r="N13" s="887">
        <v>167705866</v>
      </c>
      <c r="O13" s="888">
        <v>749257625</v>
      </c>
      <c r="P13" s="889">
        <v>2012</v>
      </c>
      <c r="Q13" s="890">
        <v>0.9667</v>
      </c>
      <c r="R13" s="891">
        <v>775067368</v>
      </c>
      <c r="S13" s="892">
        <v>167705866</v>
      </c>
      <c r="T13" s="893">
        <v>45567048</v>
      </c>
      <c r="U13" s="893">
        <v>285274927</v>
      </c>
      <c r="V13" s="891">
        <v>1273615209</v>
      </c>
      <c r="X13" s="1561" t="s">
        <v>368</v>
      </c>
      <c r="Y13" s="1562" t="s">
        <v>369</v>
      </c>
      <c r="Z13" s="1563">
        <v>1273615209</v>
      </c>
      <c r="AA13" s="1564">
        <v>8456804.9877599999</v>
      </c>
      <c r="AB13" s="1563">
        <v>1689413</v>
      </c>
      <c r="AC13" s="1563">
        <v>94515</v>
      </c>
      <c r="AD13" s="1563">
        <v>10240732.98776</v>
      </c>
      <c r="AE13" s="1564">
        <v>2640</v>
      </c>
      <c r="AF13" s="1562">
        <v>3879</v>
      </c>
      <c r="AG13" s="1565">
        <v>0.72670000000000001</v>
      </c>
      <c r="AI13" s="1561" t="s">
        <v>368</v>
      </c>
      <c r="AJ13" s="933" t="s">
        <v>369</v>
      </c>
      <c r="AK13" s="1563">
        <v>10240732.98776</v>
      </c>
      <c r="AL13" s="1564">
        <v>2640</v>
      </c>
      <c r="AM13" s="1564">
        <v>3879</v>
      </c>
      <c r="AN13" s="1565">
        <v>0.72670000000000001</v>
      </c>
      <c r="AO13" s="1565">
        <v>8.8999999999999996E-2</v>
      </c>
      <c r="AP13" s="1565">
        <v>0.78520000000000001</v>
      </c>
      <c r="AQ13" s="1565">
        <v>0.69220000000000004</v>
      </c>
      <c r="AR13" s="1565">
        <v>0.69220000000000004</v>
      </c>
      <c r="AS13" s="1573">
        <v>1181.2</v>
      </c>
      <c r="AT13" s="1573">
        <v>525.24</v>
      </c>
      <c r="AU13" s="1570">
        <v>1386634</v>
      </c>
      <c r="AV13" s="1572">
        <v>1</v>
      </c>
      <c r="AW13" s="1564">
        <v>1386634</v>
      </c>
      <c r="BB13" s="1561" t="s">
        <v>368</v>
      </c>
      <c r="BC13" s="1562" t="s">
        <v>689</v>
      </c>
      <c r="BD13" s="1563">
        <v>1273615209</v>
      </c>
      <c r="BE13" s="1577">
        <v>699.19299999999998</v>
      </c>
      <c r="BF13" s="1566">
        <v>1821550</v>
      </c>
      <c r="BG13" s="1565">
        <v>8.8999999999999996E-2</v>
      </c>
      <c r="BH13" s="1565"/>
      <c r="BI13" s="1564">
        <v>2640</v>
      </c>
      <c r="BJ13" s="1564">
        <v>3.78</v>
      </c>
      <c r="BK13" s="1564">
        <v>20595</v>
      </c>
      <c r="BL13" s="1564">
        <v>29</v>
      </c>
      <c r="BN13" s="933" t="s">
        <v>368</v>
      </c>
      <c r="BO13" s="1579" t="s">
        <v>369</v>
      </c>
      <c r="BP13" s="1579">
        <v>0.95849999999999991</v>
      </c>
      <c r="BQ13" s="1579">
        <v>0.97900000000000009</v>
      </c>
      <c r="BR13" s="1579">
        <v>0.96116000000000001</v>
      </c>
      <c r="BS13" s="1579"/>
      <c r="BT13" s="1580">
        <v>2012</v>
      </c>
      <c r="BU13" s="1582">
        <v>0.9667</v>
      </c>
      <c r="BV13" s="1581"/>
      <c r="BW13" s="1583">
        <v>0.84</v>
      </c>
      <c r="BX13" s="1579">
        <v>0.81200000000000006</v>
      </c>
      <c r="BY13" s="1565">
        <v>1.2229000000000001</v>
      </c>
      <c r="BZ13" s="1585"/>
      <c r="CA13" s="1561" t="s">
        <v>368</v>
      </c>
      <c r="CB13" s="933" t="s">
        <v>689</v>
      </c>
      <c r="CC13" s="1564">
        <v>27424</v>
      </c>
      <c r="CD13" s="1564">
        <v>30709</v>
      </c>
      <c r="CE13" s="1564">
        <v>30633</v>
      </c>
      <c r="CF13" s="1564">
        <v>29588.666666666668</v>
      </c>
      <c r="CG13" s="1565">
        <v>0.78520000000000001</v>
      </c>
      <c r="CH13" s="1564"/>
      <c r="CI13" s="1562">
        <v>-1044.3333333333321</v>
      </c>
      <c r="CJ13" s="1565">
        <v>-3.4099999999999998E-2</v>
      </c>
      <c r="CL13" s="1575" t="s">
        <v>368</v>
      </c>
      <c r="CM13" s="933" t="s">
        <v>689</v>
      </c>
      <c r="CN13" s="1565">
        <v>0.69220000000000004</v>
      </c>
      <c r="CP13" s="1593">
        <v>2640</v>
      </c>
      <c r="CQ13" s="1566">
        <v>2503000</v>
      </c>
      <c r="CR13" s="1566">
        <v>0</v>
      </c>
      <c r="CS13" s="1566">
        <v>2503000</v>
      </c>
      <c r="CT13" s="1573">
        <v>948.11</v>
      </c>
      <c r="CU13" s="1594"/>
      <c r="CV13" s="1573">
        <v>1181.2</v>
      </c>
      <c r="CW13" s="1594">
        <v>525.24</v>
      </c>
      <c r="CX13" s="1565">
        <v>0.80300000000000005</v>
      </c>
      <c r="CY13" s="1565"/>
      <c r="CZ13" s="1582">
        <v>0.81200000000000006</v>
      </c>
      <c r="DA13" s="1595">
        <v>1</v>
      </c>
      <c r="DB13" s="1595"/>
      <c r="DC13" s="1565">
        <v>1</v>
      </c>
      <c r="DX13" s="933" t="s">
        <v>362</v>
      </c>
      <c r="DY13" s="1575" t="s">
        <v>362</v>
      </c>
      <c r="DZ13" s="933" t="s">
        <v>901</v>
      </c>
      <c r="EA13" s="933" t="s">
        <v>363</v>
      </c>
      <c r="EB13" s="1563">
        <v>3110</v>
      </c>
      <c r="EC13" s="1563"/>
      <c r="ED13" s="1563">
        <v>3110</v>
      </c>
      <c r="EE13" s="1563">
        <v>3110</v>
      </c>
      <c r="EF13" s="1563"/>
      <c r="EG13" s="1565"/>
      <c r="EH13" s="1563"/>
      <c r="EI13" s="1563">
        <v>0</v>
      </c>
      <c r="EJ13" s="1563"/>
      <c r="EK13" s="1563">
        <v>0</v>
      </c>
      <c r="EL13" s="1563">
        <v>0</v>
      </c>
      <c r="EM13" s="1566">
        <v>0</v>
      </c>
      <c r="EN13" s="1566"/>
      <c r="ES13" s="1616" t="s">
        <v>368</v>
      </c>
      <c r="ET13" s="1617" t="s">
        <v>369</v>
      </c>
      <c r="EU13" s="1618">
        <v>1216456</v>
      </c>
    </row>
    <row r="14" spans="1:154">
      <c r="A14" s="1220" t="s">
        <v>370</v>
      </c>
      <c r="B14" s="1221" t="s">
        <v>371</v>
      </c>
      <c r="C14" s="1117">
        <v>4661</v>
      </c>
      <c r="D14" s="1118">
        <v>4794</v>
      </c>
      <c r="E14" s="1670"/>
      <c r="F14" s="1670">
        <v>4794</v>
      </c>
      <c r="G14" s="1670"/>
      <c r="H14" s="1671">
        <v>4794</v>
      </c>
      <c r="K14" s="907" t="s">
        <v>370</v>
      </c>
      <c r="L14" s="908" t="s">
        <v>371</v>
      </c>
      <c r="M14" s="886">
        <v>1934427268</v>
      </c>
      <c r="N14" s="887">
        <v>187219981</v>
      </c>
      <c r="O14" s="888">
        <v>1747207287</v>
      </c>
      <c r="P14" s="889">
        <v>2007</v>
      </c>
      <c r="Q14" s="890">
        <v>0.97670000000000001</v>
      </c>
      <c r="R14" s="891">
        <v>1788888386</v>
      </c>
      <c r="S14" s="892">
        <v>187219981</v>
      </c>
      <c r="T14" s="893">
        <v>136129525</v>
      </c>
      <c r="U14" s="893">
        <v>641060867</v>
      </c>
      <c r="V14" s="891">
        <v>2753298759</v>
      </c>
      <c r="X14" s="1561" t="s">
        <v>370</v>
      </c>
      <c r="Y14" s="1562" t="s">
        <v>371</v>
      </c>
      <c r="Z14" s="1563">
        <v>2753298759</v>
      </c>
      <c r="AA14" s="1564">
        <v>18281903.75976</v>
      </c>
      <c r="AB14" s="1563">
        <v>4603893</v>
      </c>
      <c r="AC14" s="1563">
        <v>127416</v>
      </c>
      <c r="AD14" s="1563">
        <v>23013212.75976</v>
      </c>
      <c r="AE14" s="1564">
        <v>4794</v>
      </c>
      <c r="AF14" s="1562">
        <v>4800</v>
      </c>
      <c r="AG14" s="1565">
        <v>0.8992</v>
      </c>
      <c r="AI14" s="1561" t="s">
        <v>370</v>
      </c>
      <c r="AJ14" s="933" t="s">
        <v>371</v>
      </c>
      <c r="AK14" s="1563">
        <v>23013212.75976</v>
      </c>
      <c r="AL14" s="1564">
        <v>4794</v>
      </c>
      <c r="AM14" s="1564">
        <v>4800</v>
      </c>
      <c r="AN14" s="1565">
        <v>0.8992</v>
      </c>
      <c r="AO14" s="1565">
        <v>0.1537</v>
      </c>
      <c r="AP14" s="1565">
        <v>0.82669999999999999</v>
      </c>
      <c r="AQ14" s="1565">
        <v>0.78849999999999998</v>
      </c>
      <c r="AR14" s="1565">
        <v>0.78849999999999998</v>
      </c>
      <c r="AS14" s="1573">
        <v>1345.53</v>
      </c>
      <c r="AT14" s="1573">
        <v>360.91000000000008</v>
      </c>
      <c r="AU14" s="1570">
        <v>1730203</v>
      </c>
      <c r="AV14" s="1572">
        <v>1</v>
      </c>
      <c r="AW14" s="1564">
        <v>1730203</v>
      </c>
      <c r="BB14" s="1561" t="s">
        <v>370</v>
      </c>
      <c r="BC14" s="1562" t="s">
        <v>690</v>
      </c>
      <c r="BD14" s="1563">
        <v>2753298759</v>
      </c>
      <c r="BE14" s="1577">
        <v>874.93600000000004</v>
      </c>
      <c r="BF14" s="1566">
        <v>3146857</v>
      </c>
      <c r="BG14" s="1565">
        <v>0.1537</v>
      </c>
      <c r="BH14" s="1565"/>
      <c r="BI14" s="1564">
        <v>4794</v>
      </c>
      <c r="BJ14" s="1564">
        <v>5.48</v>
      </c>
      <c r="BK14" s="1564">
        <v>35209</v>
      </c>
      <c r="BL14" s="1564">
        <v>40</v>
      </c>
      <c r="BN14" s="933" t="s">
        <v>370</v>
      </c>
      <c r="BO14" s="1579" t="s">
        <v>371</v>
      </c>
      <c r="BP14" s="1579">
        <v>1</v>
      </c>
      <c r="BQ14" s="1579">
        <v>0.99690000000000001</v>
      </c>
      <c r="BR14" s="1579">
        <v>0.9555555555555556</v>
      </c>
      <c r="BS14" s="1579"/>
      <c r="BT14" s="1580">
        <v>2007</v>
      </c>
      <c r="BU14" s="1582">
        <v>0.97670000000000001</v>
      </c>
      <c r="BV14" s="1581"/>
      <c r="BW14" s="1583">
        <v>0.74</v>
      </c>
      <c r="BX14" s="1579">
        <v>0.72299999999999998</v>
      </c>
      <c r="BY14" s="1565">
        <v>1.0889</v>
      </c>
      <c r="BZ14" s="1585"/>
      <c r="CA14" s="1561" t="s">
        <v>370</v>
      </c>
      <c r="CB14" s="933" t="s">
        <v>690</v>
      </c>
      <c r="CC14" s="1564">
        <v>30247</v>
      </c>
      <c r="CD14" s="1564">
        <v>31686</v>
      </c>
      <c r="CE14" s="1564">
        <v>31522</v>
      </c>
      <c r="CF14" s="1564">
        <v>31151.666666666668</v>
      </c>
      <c r="CG14" s="1565">
        <v>0.82669999999999999</v>
      </c>
      <c r="CH14" s="1564"/>
      <c r="CI14" s="1562">
        <v>-370.33333333333212</v>
      </c>
      <c r="CJ14" s="1565">
        <v>-1.17E-2</v>
      </c>
      <c r="CL14" s="1575" t="s">
        <v>370</v>
      </c>
      <c r="CM14" s="933" t="s">
        <v>690</v>
      </c>
      <c r="CN14" s="1565">
        <v>0.78849999999999998</v>
      </c>
      <c r="CP14" s="1593">
        <v>4794</v>
      </c>
      <c r="CQ14" s="1566">
        <v>6182245</v>
      </c>
      <c r="CR14" s="1566">
        <v>0</v>
      </c>
      <c r="CS14" s="1566">
        <v>6182245</v>
      </c>
      <c r="CT14" s="1573">
        <v>1289.58</v>
      </c>
      <c r="CU14" s="1594"/>
      <c r="CV14" s="1573">
        <v>1345.53</v>
      </c>
      <c r="CW14" s="1594">
        <v>360.91000000000008</v>
      </c>
      <c r="CX14" s="1565">
        <v>0.95799999999999996</v>
      </c>
      <c r="CY14" s="1565"/>
      <c r="CZ14" s="1582">
        <v>0.72299999999999998</v>
      </c>
      <c r="DA14" s="1595">
        <v>1</v>
      </c>
      <c r="DB14" s="1595"/>
      <c r="DC14" s="1565">
        <v>1</v>
      </c>
      <c r="DX14" s="933" t="s">
        <v>364</v>
      </c>
      <c r="DY14" s="1575" t="s">
        <v>364</v>
      </c>
      <c r="DZ14" s="933" t="s">
        <v>901</v>
      </c>
      <c r="EA14" s="933" t="s">
        <v>365</v>
      </c>
      <c r="EB14" s="1563">
        <v>2099</v>
      </c>
      <c r="EC14" s="1563"/>
      <c r="ED14" s="1563">
        <v>2099</v>
      </c>
      <c r="EE14" s="1563"/>
      <c r="EF14" s="1563"/>
      <c r="EG14" s="1565">
        <v>0.93621766280107044</v>
      </c>
      <c r="EH14" s="1563"/>
      <c r="EI14" s="1563">
        <v>0</v>
      </c>
      <c r="EJ14" s="1563"/>
      <c r="EK14" s="1563">
        <v>0</v>
      </c>
      <c r="EL14" s="1563">
        <v>0</v>
      </c>
      <c r="EM14" s="1566">
        <v>0</v>
      </c>
      <c r="EN14" s="1566"/>
      <c r="ES14" s="1616" t="s">
        <v>370</v>
      </c>
      <c r="ET14" s="1617" t="s">
        <v>371</v>
      </c>
      <c r="EU14" s="1618">
        <v>1682202</v>
      </c>
    </row>
    <row r="15" spans="1:154">
      <c r="A15" s="1220" t="s">
        <v>372</v>
      </c>
      <c r="B15" s="1221" t="s">
        <v>373</v>
      </c>
      <c r="C15" s="1117">
        <v>12618</v>
      </c>
      <c r="D15" s="1118">
        <v>13816</v>
      </c>
      <c r="E15" s="1670"/>
      <c r="F15" s="1670">
        <v>13816</v>
      </c>
      <c r="G15" s="1670"/>
      <c r="H15" s="1671">
        <v>13816</v>
      </c>
      <c r="K15" s="907" t="s">
        <v>372</v>
      </c>
      <c r="L15" s="908" t="s">
        <v>373</v>
      </c>
      <c r="M15" s="886">
        <v>22271325318</v>
      </c>
      <c r="N15" s="887">
        <v>119849676</v>
      </c>
      <c r="O15" s="888">
        <v>22151475642</v>
      </c>
      <c r="P15" s="889">
        <v>2011</v>
      </c>
      <c r="Q15" s="890">
        <v>1.0685</v>
      </c>
      <c r="R15" s="891">
        <v>20731376361</v>
      </c>
      <c r="S15" s="892">
        <v>119849676</v>
      </c>
      <c r="T15" s="893">
        <v>1296690865</v>
      </c>
      <c r="U15" s="893">
        <v>1659848103</v>
      </c>
      <c r="V15" s="891">
        <v>23807765005</v>
      </c>
      <c r="X15" s="1561" t="s">
        <v>372</v>
      </c>
      <c r="Y15" s="1562" t="s">
        <v>373</v>
      </c>
      <c r="Z15" s="1563">
        <v>23807765005</v>
      </c>
      <c r="AA15" s="1564">
        <v>158083559.63319999</v>
      </c>
      <c r="AB15" s="1563">
        <v>17352578</v>
      </c>
      <c r="AC15" s="1563">
        <v>348456</v>
      </c>
      <c r="AD15" s="1563">
        <v>175784593.63319999</v>
      </c>
      <c r="AE15" s="1564">
        <v>13816</v>
      </c>
      <c r="AF15" s="1562">
        <v>12723</v>
      </c>
      <c r="AG15" s="1565">
        <v>2.3835000000000002</v>
      </c>
      <c r="AI15" s="1561" t="s">
        <v>372</v>
      </c>
      <c r="AJ15" s="933" t="s">
        <v>373</v>
      </c>
      <c r="AK15" s="1563">
        <v>175784593.63319999</v>
      </c>
      <c r="AL15" s="1564">
        <v>13816</v>
      </c>
      <c r="AM15" s="1564">
        <v>12723</v>
      </c>
      <c r="AN15" s="1565">
        <v>2.3835000000000002</v>
      </c>
      <c r="AO15" s="1565">
        <v>1.3605</v>
      </c>
      <c r="AP15" s="1565">
        <v>0.90159999999999996</v>
      </c>
      <c r="AQ15" s="1565">
        <v>1.5402999999999998</v>
      </c>
      <c r="AR15" s="1565" t="s">
        <v>4</v>
      </c>
      <c r="AS15" s="1573" t="s">
        <v>4</v>
      </c>
      <c r="AT15" s="1573" t="s">
        <v>4</v>
      </c>
      <c r="AU15" s="1570">
        <v>0</v>
      </c>
      <c r="AV15" s="1572" t="s">
        <v>4</v>
      </c>
      <c r="AW15" s="1564">
        <v>0</v>
      </c>
      <c r="BB15" s="1561" t="s">
        <v>372</v>
      </c>
      <c r="BC15" s="1562" t="s">
        <v>691</v>
      </c>
      <c r="BD15" s="1563">
        <v>23807765005</v>
      </c>
      <c r="BE15" s="1577">
        <v>854.79399999999998</v>
      </c>
      <c r="BF15" s="1566">
        <v>27852050</v>
      </c>
      <c r="BG15" s="1565">
        <v>1.3605</v>
      </c>
      <c r="BH15" s="1565"/>
      <c r="BI15" s="1564">
        <v>13816</v>
      </c>
      <c r="BJ15" s="1564">
        <v>16.16</v>
      </c>
      <c r="BK15" s="1564">
        <v>115716</v>
      </c>
      <c r="BL15" s="1564">
        <v>135</v>
      </c>
      <c r="BN15" s="933" t="s">
        <v>372</v>
      </c>
      <c r="BO15" s="1579" t="s">
        <v>373</v>
      </c>
      <c r="BP15" s="1579">
        <v>1.0310999999999999</v>
      </c>
      <c r="BQ15" s="1579">
        <v>1.0784</v>
      </c>
      <c r="BR15" s="1579">
        <v>1.0742666666666667</v>
      </c>
      <c r="BS15" s="1579"/>
      <c r="BT15" s="1580">
        <v>2011</v>
      </c>
      <c r="BU15" s="1582">
        <v>1.0685</v>
      </c>
      <c r="BV15" s="1581"/>
      <c r="BW15" s="1583">
        <v>0.4425</v>
      </c>
      <c r="BX15" s="1579">
        <v>0.47299999999999998</v>
      </c>
      <c r="BY15" s="1565">
        <v>0.71230000000000004</v>
      </c>
      <c r="BZ15" s="1585"/>
      <c r="CA15" s="1561" t="s">
        <v>372</v>
      </c>
      <c r="CB15" s="933" t="s">
        <v>691</v>
      </c>
      <c r="CC15" s="1564">
        <v>33030</v>
      </c>
      <c r="CD15" s="1564">
        <v>34581</v>
      </c>
      <c r="CE15" s="1564">
        <v>34311</v>
      </c>
      <c r="CF15" s="1564">
        <v>33974</v>
      </c>
      <c r="CG15" s="1565">
        <v>0.90159999999999996</v>
      </c>
      <c r="CH15" s="1564"/>
      <c r="CI15" s="1562">
        <v>-337</v>
      </c>
      <c r="CJ15" s="1565">
        <v>-9.7999999999999997E-3</v>
      </c>
      <c r="CL15" s="1575" t="s">
        <v>372</v>
      </c>
      <c r="CM15" s="933" t="s">
        <v>691</v>
      </c>
      <c r="CN15" s="1565" t="s">
        <v>4</v>
      </c>
      <c r="CP15" s="1593">
        <v>13816</v>
      </c>
      <c r="CQ15" s="1566">
        <v>33437869</v>
      </c>
      <c r="CR15" s="1566">
        <v>0</v>
      </c>
      <c r="CS15" s="1566">
        <v>33437869</v>
      </c>
      <c r="CT15" s="1573">
        <v>2420.23</v>
      </c>
      <c r="CU15" s="1594"/>
      <c r="CV15" s="1573" t="s">
        <v>4</v>
      </c>
      <c r="CW15" s="1594" t="s">
        <v>4</v>
      </c>
      <c r="CX15" s="1565" t="s">
        <v>4</v>
      </c>
      <c r="CY15" s="1565"/>
      <c r="CZ15" s="1582">
        <v>0.47299999999999998</v>
      </c>
      <c r="DA15" s="1595" t="s">
        <v>4</v>
      </c>
      <c r="DB15" s="1595"/>
      <c r="DC15" s="1565" t="s">
        <v>4</v>
      </c>
      <c r="DX15" s="933" t="s">
        <v>364</v>
      </c>
      <c r="DY15" s="1575" t="s">
        <v>13</v>
      </c>
      <c r="DZ15" s="933" t="s">
        <v>8</v>
      </c>
      <c r="EA15" s="933" t="s">
        <v>14</v>
      </c>
      <c r="EB15" s="1563">
        <v>23</v>
      </c>
      <c r="EC15" s="1563"/>
      <c r="ED15" s="1563">
        <v>23</v>
      </c>
      <c r="EE15" s="1563"/>
      <c r="EF15" s="1563"/>
      <c r="EG15" s="1565">
        <v>1.0258697591436218E-2</v>
      </c>
      <c r="EH15" s="1563"/>
      <c r="EI15" s="1563">
        <v>0</v>
      </c>
      <c r="EJ15" s="1563"/>
      <c r="EK15" s="1563">
        <v>0</v>
      </c>
      <c r="EM15" s="1566"/>
      <c r="EN15" s="1566"/>
      <c r="ES15" s="1616" t="s">
        <v>372</v>
      </c>
      <c r="ET15" s="1617" t="s">
        <v>373</v>
      </c>
      <c r="EU15" s="1618">
        <v>0</v>
      </c>
    </row>
    <row r="16" spans="1:154">
      <c r="A16" s="1220" t="s">
        <v>374</v>
      </c>
      <c r="B16" s="1221" t="s">
        <v>375</v>
      </c>
      <c r="C16" s="1117">
        <v>24687</v>
      </c>
      <c r="D16" s="1118">
        <v>31462</v>
      </c>
      <c r="E16" s="1670"/>
      <c r="F16" s="1670">
        <v>31462</v>
      </c>
      <c r="G16" s="1670"/>
      <c r="H16" s="1671">
        <v>31462</v>
      </c>
      <c r="K16" s="907" t="s">
        <v>374</v>
      </c>
      <c r="L16" s="908" t="s">
        <v>375</v>
      </c>
      <c r="M16" s="886">
        <v>24715625850</v>
      </c>
      <c r="N16" s="887">
        <v>127819300</v>
      </c>
      <c r="O16" s="888">
        <v>24587806550</v>
      </c>
      <c r="P16" s="889">
        <v>2013</v>
      </c>
      <c r="Q16" s="890">
        <v>0.95750000000000002</v>
      </c>
      <c r="R16" s="891">
        <v>25679171332</v>
      </c>
      <c r="S16" s="892">
        <v>127819300</v>
      </c>
      <c r="T16" s="893">
        <v>530446374</v>
      </c>
      <c r="U16" s="893">
        <v>3528136960</v>
      </c>
      <c r="V16" s="891">
        <v>29865573966</v>
      </c>
      <c r="X16" s="1561" t="s">
        <v>374</v>
      </c>
      <c r="Y16" s="1562" t="s">
        <v>375</v>
      </c>
      <c r="Z16" s="1563">
        <v>29865573966</v>
      </c>
      <c r="AA16" s="1564">
        <v>198307411.13424</v>
      </c>
      <c r="AB16" s="1563">
        <v>62025563</v>
      </c>
      <c r="AC16" s="1563">
        <v>702275</v>
      </c>
      <c r="AD16" s="1563">
        <v>261035249.13424</v>
      </c>
      <c r="AE16" s="1564">
        <v>31462</v>
      </c>
      <c r="AF16" s="1562">
        <v>8297</v>
      </c>
      <c r="AG16" s="1565">
        <v>1.5543</v>
      </c>
      <c r="AI16" s="1561" t="s">
        <v>374</v>
      </c>
      <c r="AJ16" s="933" t="s">
        <v>375</v>
      </c>
      <c r="AK16" s="1563">
        <v>261035249.13424</v>
      </c>
      <c r="AL16" s="1564">
        <v>31462</v>
      </c>
      <c r="AM16" s="1564">
        <v>8297</v>
      </c>
      <c r="AN16" s="1565">
        <v>1.5543</v>
      </c>
      <c r="AO16" s="1565">
        <v>2.2239</v>
      </c>
      <c r="AP16" s="1565">
        <v>0.97819999999999996</v>
      </c>
      <c r="AQ16" s="1565">
        <v>1.3331999999999999</v>
      </c>
      <c r="AR16" s="1565" t="s">
        <v>4</v>
      </c>
      <c r="AS16" s="1573" t="s">
        <v>4</v>
      </c>
      <c r="AT16" s="1573" t="s">
        <v>4</v>
      </c>
      <c r="AU16" s="1570">
        <v>0</v>
      </c>
      <c r="AV16" s="1572" t="s">
        <v>4</v>
      </c>
      <c r="AW16" s="1564">
        <v>0</v>
      </c>
      <c r="BB16" s="1561" t="s">
        <v>374</v>
      </c>
      <c r="BC16" s="1562" t="s">
        <v>692</v>
      </c>
      <c r="BD16" s="1563">
        <v>29865573966</v>
      </c>
      <c r="BE16" s="1577">
        <v>655.99</v>
      </c>
      <c r="BF16" s="1566">
        <v>45527484</v>
      </c>
      <c r="BG16" s="1565">
        <v>2.2239</v>
      </c>
      <c r="BH16" s="1565"/>
      <c r="BI16" s="1564">
        <v>31462</v>
      </c>
      <c r="BJ16" s="1564">
        <v>47.96</v>
      </c>
      <c r="BK16" s="1564">
        <v>248872</v>
      </c>
      <c r="BL16" s="1564">
        <v>379</v>
      </c>
      <c r="BN16" s="933" t="s">
        <v>374</v>
      </c>
      <c r="BO16" s="1579" t="s">
        <v>375</v>
      </c>
      <c r="BP16" s="1579">
        <v>0.99</v>
      </c>
      <c r="BQ16" s="1579">
        <v>0.96909999999999996</v>
      </c>
      <c r="BR16" s="1579">
        <v>0.95169230769230773</v>
      </c>
      <c r="BS16" s="1579"/>
      <c r="BT16" s="1580">
        <v>2013</v>
      </c>
      <c r="BU16" s="1582">
        <v>0.95750000000000002</v>
      </c>
      <c r="BV16" s="1581"/>
      <c r="BW16" s="1583">
        <v>0.60399999999999998</v>
      </c>
      <c r="BX16" s="1579">
        <v>0.57799999999999996</v>
      </c>
      <c r="BY16" s="1565">
        <v>0.87050000000000005</v>
      </c>
      <c r="BZ16" s="1585"/>
      <c r="CA16" s="1561" t="s">
        <v>374</v>
      </c>
      <c r="CB16" s="933" t="s">
        <v>692</v>
      </c>
      <c r="CC16" s="1564">
        <v>35754</v>
      </c>
      <c r="CD16" s="1564">
        <v>37998</v>
      </c>
      <c r="CE16" s="1564">
        <v>36834</v>
      </c>
      <c r="CF16" s="1564">
        <v>36862</v>
      </c>
      <c r="CG16" s="1565">
        <v>0.97819999999999996</v>
      </c>
      <c r="CH16" s="1564"/>
      <c r="CI16" s="1562">
        <v>28</v>
      </c>
      <c r="CJ16" s="1565">
        <v>8.0000000000000004E-4</v>
      </c>
      <c r="CL16" s="1575" t="s">
        <v>374</v>
      </c>
      <c r="CM16" s="933" t="s">
        <v>692</v>
      </c>
      <c r="CN16" s="1565" t="s">
        <v>4</v>
      </c>
      <c r="CP16" s="1593">
        <v>31462</v>
      </c>
      <c r="CQ16" s="1566">
        <v>57541434</v>
      </c>
      <c r="CR16" s="1566">
        <v>7522848</v>
      </c>
      <c r="CS16" s="1566">
        <v>65064282</v>
      </c>
      <c r="CT16" s="1573">
        <v>2068.0300000000002</v>
      </c>
      <c r="CU16" s="1594"/>
      <c r="CV16" s="1573" t="s">
        <v>4</v>
      </c>
      <c r="CW16" s="1594" t="s">
        <v>4</v>
      </c>
      <c r="CX16" s="1565" t="s">
        <v>4</v>
      </c>
      <c r="CY16" s="1565"/>
      <c r="CZ16" s="1582">
        <v>0.57799999999999996</v>
      </c>
      <c r="DA16" s="1595" t="s">
        <v>4</v>
      </c>
      <c r="DB16" s="1595"/>
      <c r="DC16" s="1565" t="s">
        <v>4</v>
      </c>
      <c r="DX16" s="933" t="s">
        <v>364</v>
      </c>
      <c r="DY16" s="1575" t="s">
        <v>15</v>
      </c>
      <c r="DZ16" s="933" t="s">
        <v>8</v>
      </c>
      <c r="EA16" s="933" t="s">
        <v>16</v>
      </c>
      <c r="EB16" s="1563">
        <v>120</v>
      </c>
      <c r="EC16" s="1563"/>
      <c r="ED16" s="1563">
        <v>120</v>
      </c>
      <c r="EE16" s="1563">
        <v>2242</v>
      </c>
      <c r="EF16" s="1563"/>
      <c r="EG16" s="1565">
        <v>5.352363960749331E-2</v>
      </c>
      <c r="EH16" s="1563"/>
      <c r="EI16" s="1563">
        <v>0</v>
      </c>
      <c r="EJ16" s="1563"/>
      <c r="EK16" s="1563">
        <v>0</v>
      </c>
      <c r="EM16" s="1566"/>
      <c r="EN16" s="1566"/>
      <c r="ES16" s="1616" t="s">
        <v>374</v>
      </c>
      <c r="ET16" s="1617" t="s">
        <v>375</v>
      </c>
      <c r="EU16" s="1618">
        <v>0</v>
      </c>
    </row>
    <row r="17" spans="1:151">
      <c r="A17" s="1220" t="s">
        <v>376</v>
      </c>
      <c r="B17" s="1221" t="s">
        <v>377</v>
      </c>
      <c r="C17" s="1117">
        <v>12448</v>
      </c>
      <c r="D17" s="1118">
        <v>12767</v>
      </c>
      <c r="E17" s="1670"/>
      <c r="F17" s="1670">
        <v>12767</v>
      </c>
      <c r="G17" s="1670"/>
      <c r="H17" s="1671">
        <v>12767</v>
      </c>
      <c r="K17" s="907" t="s">
        <v>376</v>
      </c>
      <c r="L17" s="908" t="s">
        <v>377</v>
      </c>
      <c r="M17" s="886">
        <v>4953868463</v>
      </c>
      <c r="N17" s="887">
        <v>83163405</v>
      </c>
      <c r="O17" s="888">
        <v>4870705058</v>
      </c>
      <c r="P17" s="889">
        <v>2013</v>
      </c>
      <c r="Q17" s="890">
        <v>1.0134000000000001</v>
      </c>
      <c r="R17" s="891">
        <v>4806300630</v>
      </c>
      <c r="S17" s="892">
        <v>83163405</v>
      </c>
      <c r="T17" s="893">
        <v>222954856</v>
      </c>
      <c r="U17" s="893">
        <v>1226515419</v>
      </c>
      <c r="V17" s="891">
        <v>6338934310</v>
      </c>
      <c r="X17" s="1561" t="s">
        <v>376</v>
      </c>
      <c r="Y17" s="1562" t="s">
        <v>377</v>
      </c>
      <c r="Z17" s="1563">
        <v>6338934310</v>
      </c>
      <c r="AA17" s="1564">
        <v>42090523.818400003</v>
      </c>
      <c r="AB17" s="1563">
        <v>10354789</v>
      </c>
      <c r="AC17" s="1563">
        <v>383982</v>
      </c>
      <c r="AD17" s="1563">
        <v>52829294.818400003</v>
      </c>
      <c r="AE17" s="1564">
        <v>12767</v>
      </c>
      <c r="AF17" s="1562">
        <v>4138</v>
      </c>
      <c r="AG17" s="1565">
        <v>0.7752</v>
      </c>
      <c r="AI17" s="1561" t="s">
        <v>376</v>
      </c>
      <c r="AJ17" s="933" t="s">
        <v>377</v>
      </c>
      <c r="AK17" s="1563">
        <v>52829294.818400003</v>
      </c>
      <c r="AL17" s="1564">
        <v>12767</v>
      </c>
      <c r="AM17" s="1564">
        <v>4138</v>
      </c>
      <c r="AN17" s="1565">
        <v>0.7752</v>
      </c>
      <c r="AO17" s="1565">
        <v>0.61109999999999998</v>
      </c>
      <c r="AP17" s="1565">
        <v>0.80720000000000003</v>
      </c>
      <c r="AQ17" s="1565">
        <v>0.77480000000000004</v>
      </c>
      <c r="AR17" s="1565">
        <v>0.77480000000000004</v>
      </c>
      <c r="AS17" s="1573">
        <v>1322.15</v>
      </c>
      <c r="AT17" s="1573">
        <v>384.28999999999996</v>
      </c>
      <c r="AU17" s="1570">
        <v>4906230</v>
      </c>
      <c r="AV17" s="1572">
        <v>1</v>
      </c>
      <c r="AW17" s="1564">
        <v>4906230</v>
      </c>
      <c r="BB17" s="1561" t="s">
        <v>376</v>
      </c>
      <c r="BC17" s="1562" t="s">
        <v>693</v>
      </c>
      <c r="BD17" s="1563">
        <v>6338934310</v>
      </c>
      <c r="BE17" s="1577">
        <v>506.72500000000002</v>
      </c>
      <c r="BF17" s="1566">
        <v>12509614</v>
      </c>
      <c r="BG17" s="1565">
        <v>0.61109999999999998</v>
      </c>
      <c r="BH17" s="1565"/>
      <c r="BI17" s="1564">
        <v>12767</v>
      </c>
      <c r="BJ17" s="1564">
        <v>25.2</v>
      </c>
      <c r="BK17" s="1564">
        <v>89519</v>
      </c>
      <c r="BL17" s="1564">
        <v>177</v>
      </c>
      <c r="BN17" s="933" t="s">
        <v>376</v>
      </c>
      <c r="BO17" s="1579" t="s">
        <v>377</v>
      </c>
      <c r="BP17" s="1579">
        <v>1.1484999999999999</v>
      </c>
      <c r="BQ17" s="1579">
        <v>1.0053000000000001</v>
      </c>
      <c r="BR17" s="1579">
        <v>1.0174665032679737</v>
      </c>
      <c r="BS17" s="1579"/>
      <c r="BT17" s="1580">
        <v>2013</v>
      </c>
      <c r="BU17" s="1582">
        <v>1.0134000000000001</v>
      </c>
      <c r="BV17" s="1581"/>
      <c r="BW17" s="1583">
        <v>0.68</v>
      </c>
      <c r="BX17" s="1579">
        <v>0.68899999999999995</v>
      </c>
      <c r="BY17" s="1565">
        <v>1.0377000000000001</v>
      </c>
      <c r="BZ17" s="1585"/>
      <c r="CA17" s="1561" t="s">
        <v>376</v>
      </c>
      <c r="CB17" s="933" t="s">
        <v>693</v>
      </c>
      <c r="CC17" s="1564">
        <v>29401</v>
      </c>
      <c r="CD17" s="1564">
        <v>31486</v>
      </c>
      <c r="CE17" s="1564">
        <v>30369</v>
      </c>
      <c r="CF17" s="1564">
        <v>30418.666666666668</v>
      </c>
      <c r="CG17" s="1565">
        <v>0.80720000000000003</v>
      </c>
      <c r="CH17" s="1564"/>
      <c r="CI17" s="1562">
        <v>49.666666666667879</v>
      </c>
      <c r="CJ17" s="1565">
        <v>1.6000000000000001E-3</v>
      </c>
      <c r="CL17" s="1575" t="s">
        <v>376</v>
      </c>
      <c r="CM17" s="933" t="s">
        <v>693</v>
      </c>
      <c r="CN17" s="1565">
        <v>0.77480000000000004</v>
      </c>
      <c r="CP17" s="1593">
        <v>12767</v>
      </c>
      <c r="CQ17" s="1566">
        <v>14054710</v>
      </c>
      <c r="CR17" s="1566">
        <v>0</v>
      </c>
      <c r="CS17" s="1566">
        <v>14054710</v>
      </c>
      <c r="CT17" s="1573">
        <v>1100.8599999999999</v>
      </c>
      <c r="CU17" s="1594"/>
      <c r="CV17" s="1573">
        <v>1322.15</v>
      </c>
      <c r="CW17" s="1594">
        <v>384.28999999999996</v>
      </c>
      <c r="CX17" s="1565">
        <v>0.83299999999999996</v>
      </c>
      <c r="CY17" s="1565"/>
      <c r="CZ17" s="1582">
        <v>0.68899999999999995</v>
      </c>
      <c r="DA17" s="1595">
        <v>1</v>
      </c>
      <c r="DB17" s="1595"/>
      <c r="DC17" s="1565">
        <v>1</v>
      </c>
      <c r="DX17" s="933" t="s">
        <v>366</v>
      </c>
      <c r="DY17" s="1575" t="s">
        <v>366</v>
      </c>
      <c r="DZ17" s="933" t="s">
        <v>901</v>
      </c>
      <c r="EA17" s="933" t="s">
        <v>367</v>
      </c>
      <c r="EB17" s="1563">
        <v>6940</v>
      </c>
      <c r="EC17" s="1563"/>
      <c r="ED17" s="1563">
        <v>6940</v>
      </c>
      <c r="EE17" s="1563"/>
      <c r="EF17" s="1563"/>
      <c r="EG17" s="1565">
        <v>0.94434616954687711</v>
      </c>
      <c r="EH17" s="1563"/>
      <c r="EI17" s="1563">
        <v>555584</v>
      </c>
      <c r="EJ17" s="1563"/>
      <c r="EK17" s="1563">
        <v>524664</v>
      </c>
      <c r="EL17" s="1563">
        <v>555584</v>
      </c>
      <c r="EM17" s="1566">
        <v>0</v>
      </c>
      <c r="EN17" s="1566"/>
      <c r="EO17" s="1563"/>
      <c r="ES17" s="1616" t="s">
        <v>21</v>
      </c>
      <c r="ET17" s="1617" t="s">
        <v>22</v>
      </c>
      <c r="EU17" s="1618">
        <v>0</v>
      </c>
    </row>
    <row r="18" spans="1:151">
      <c r="A18" s="1220" t="s">
        <v>378</v>
      </c>
      <c r="B18" s="1221" t="s">
        <v>379</v>
      </c>
      <c r="C18" s="1117">
        <v>31941</v>
      </c>
      <c r="D18" s="1118">
        <v>39898</v>
      </c>
      <c r="E18" s="1275">
        <v>-1287</v>
      </c>
      <c r="F18" s="1670">
        <v>38611</v>
      </c>
      <c r="G18" s="1670"/>
      <c r="H18" s="1671">
        <v>38611</v>
      </c>
      <c r="K18" s="907" t="s">
        <v>378</v>
      </c>
      <c r="L18" s="908" t="s">
        <v>379</v>
      </c>
      <c r="M18" s="886">
        <v>16141720908</v>
      </c>
      <c r="N18" s="887">
        <v>88288920</v>
      </c>
      <c r="O18" s="888">
        <v>16053431988</v>
      </c>
      <c r="P18" s="889">
        <v>2012</v>
      </c>
      <c r="Q18" s="890">
        <v>0.98450000000000004</v>
      </c>
      <c r="R18" s="891">
        <v>16306177743</v>
      </c>
      <c r="S18" s="892">
        <v>88288920</v>
      </c>
      <c r="T18" s="893">
        <v>311870162</v>
      </c>
      <c r="U18" s="893">
        <v>3183659345</v>
      </c>
      <c r="V18" s="891">
        <v>19889996170</v>
      </c>
      <c r="X18" s="1561" t="s">
        <v>378</v>
      </c>
      <c r="Y18" s="1562" t="s">
        <v>379</v>
      </c>
      <c r="Z18" s="1563">
        <v>19889996170</v>
      </c>
      <c r="AA18" s="1564">
        <v>132069574.5688</v>
      </c>
      <c r="AB18" s="1563">
        <v>36163197</v>
      </c>
      <c r="AC18" s="1563">
        <v>1298717</v>
      </c>
      <c r="AD18" s="1563">
        <v>169531488.5688</v>
      </c>
      <c r="AE18" s="1564">
        <v>38611</v>
      </c>
      <c r="AF18" s="1562">
        <v>4391</v>
      </c>
      <c r="AG18" s="1565">
        <v>0.8226</v>
      </c>
      <c r="AI18" s="1561" t="s">
        <v>378</v>
      </c>
      <c r="AJ18" s="933" t="s">
        <v>379</v>
      </c>
      <c r="AK18" s="1563">
        <v>169531488.5688</v>
      </c>
      <c r="AL18" s="1564">
        <v>38611</v>
      </c>
      <c r="AM18" s="1564">
        <v>4391</v>
      </c>
      <c r="AN18" s="1565">
        <v>0.8226</v>
      </c>
      <c r="AO18" s="1565">
        <v>2.6663000000000001</v>
      </c>
      <c r="AP18" s="1565">
        <v>0.97519999999999996</v>
      </c>
      <c r="AQ18" s="1565">
        <v>1.0831999999999999</v>
      </c>
      <c r="AR18" s="1565" t="s">
        <v>4</v>
      </c>
      <c r="AS18" s="1573" t="s">
        <v>4</v>
      </c>
      <c r="AT18" s="1573" t="s">
        <v>4</v>
      </c>
      <c r="AU18" s="1570">
        <v>0</v>
      </c>
      <c r="AV18" s="1572" t="s">
        <v>4</v>
      </c>
      <c r="AW18" s="1564">
        <v>0</v>
      </c>
      <c r="BB18" s="1561" t="s">
        <v>378</v>
      </c>
      <c r="BC18" s="1562" t="s">
        <v>694</v>
      </c>
      <c r="BD18" s="1563">
        <v>19889996170</v>
      </c>
      <c r="BE18" s="1577">
        <v>364.39</v>
      </c>
      <c r="BF18" s="1566">
        <v>54584363</v>
      </c>
      <c r="BG18" s="1565">
        <v>2.6663000000000001</v>
      </c>
      <c r="BH18" s="1565"/>
      <c r="BI18" s="1564">
        <v>38611</v>
      </c>
      <c r="BJ18" s="1564">
        <v>105.96</v>
      </c>
      <c r="BK18" s="1564">
        <v>186457</v>
      </c>
      <c r="BL18" s="1564">
        <v>512</v>
      </c>
      <c r="BN18" s="933" t="s">
        <v>378</v>
      </c>
      <c r="BO18" s="1579" t="s">
        <v>379</v>
      </c>
      <c r="BP18" s="1579">
        <v>0.97840000000000005</v>
      </c>
      <c r="BQ18" s="1579">
        <v>0.99650000000000005</v>
      </c>
      <c r="BR18" s="1579">
        <v>0.97843561557788949</v>
      </c>
      <c r="BS18" s="1579"/>
      <c r="BT18" s="1580">
        <v>2012</v>
      </c>
      <c r="BU18" s="1582">
        <v>0.98450000000000004</v>
      </c>
      <c r="BV18" s="1581"/>
      <c r="BW18" s="1583">
        <v>0.7</v>
      </c>
      <c r="BX18" s="1579">
        <v>0.68899999999999995</v>
      </c>
      <c r="BY18" s="1565">
        <v>1.0377000000000001</v>
      </c>
      <c r="BZ18" s="1585"/>
      <c r="CA18" s="1561" t="s">
        <v>378</v>
      </c>
      <c r="CB18" s="933" t="s">
        <v>694</v>
      </c>
      <c r="CC18" s="1564">
        <v>35628</v>
      </c>
      <c r="CD18" s="1564">
        <v>37599</v>
      </c>
      <c r="CE18" s="1564">
        <v>37022</v>
      </c>
      <c r="CF18" s="1564">
        <v>36749.666666666664</v>
      </c>
      <c r="CG18" s="1565">
        <v>0.97519999999999996</v>
      </c>
      <c r="CH18" s="1564"/>
      <c r="CI18" s="1562">
        <v>-272.33333333333576</v>
      </c>
      <c r="CJ18" s="1565">
        <v>-7.4000000000000003E-3</v>
      </c>
      <c r="CL18" s="1575" t="s">
        <v>378</v>
      </c>
      <c r="CM18" s="933" t="s">
        <v>694</v>
      </c>
      <c r="CN18" s="1565" t="s">
        <v>4</v>
      </c>
      <c r="CP18" s="1593">
        <v>38611</v>
      </c>
      <c r="CQ18" s="1566">
        <v>55741441</v>
      </c>
      <c r="CR18" s="1566">
        <v>0</v>
      </c>
      <c r="CS18" s="1566">
        <v>55741441</v>
      </c>
      <c r="CT18" s="1573">
        <v>1443.67</v>
      </c>
      <c r="CU18" s="1594"/>
      <c r="CV18" s="1573" t="s">
        <v>4</v>
      </c>
      <c r="CW18" s="1594" t="s">
        <v>4</v>
      </c>
      <c r="CX18" s="1565" t="s">
        <v>4</v>
      </c>
      <c r="CY18" s="1565"/>
      <c r="CZ18" s="1582">
        <v>0.68899999999999995</v>
      </c>
      <c r="DA18" s="1595">
        <v>1</v>
      </c>
      <c r="DB18" s="1595"/>
      <c r="DC18" s="1565" t="s">
        <v>4</v>
      </c>
      <c r="DX18" s="933" t="s">
        <v>366</v>
      </c>
      <c r="DY18" s="1575" t="s">
        <v>17</v>
      </c>
      <c r="DZ18" s="933" t="s">
        <v>8</v>
      </c>
      <c r="EA18" s="933" t="s">
        <v>18</v>
      </c>
      <c r="EB18" s="1563">
        <v>409</v>
      </c>
      <c r="EC18" s="1563"/>
      <c r="ED18" s="1563">
        <v>409</v>
      </c>
      <c r="EE18" s="1563">
        <v>7349</v>
      </c>
      <c r="EF18" s="1563"/>
      <c r="EG18" s="1565">
        <v>5.5653830453122874E-2</v>
      </c>
      <c r="EH18" s="1563"/>
      <c r="EI18" s="1563">
        <v>0</v>
      </c>
      <c r="EJ18" s="1563"/>
      <c r="EK18" s="1563">
        <v>30920</v>
      </c>
      <c r="EM18" s="1566"/>
      <c r="EN18" s="1566"/>
      <c r="ES18" s="1616" t="s">
        <v>376</v>
      </c>
      <c r="ET18" s="1617" t="s">
        <v>377</v>
      </c>
      <c r="EU18" s="1618">
        <v>4783642</v>
      </c>
    </row>
    <row r="19" spans="1:151">
      <c r="A19" s="1220" t="s">
        <v>380</v>
      </c>
      <c r="B19" s="1221" t="s">
        <v>381</v>
      </c>
      <c r="C19" s="1117">
        <v>12088</v>
      </c>
      <c r="D19" s="1118">
        <v>12088</v>
      </c>
      <c r="E19" s="1670"/>
      <c r="F19" s="1670">
        <v>12088</v>
      </c>
      <c r="G19" s="1670"/>
      <c r="H19" s="1671">
        <v>12088</v>
      </c>
      <c r="K19" s="907" t="s">
        <v>380</v>
      </c>
      <c r="L19" s="908" t="s">
        <v>381</v>
      </c>
      <c r="M19" s="886">
        <v>4819817637</v>
      </c>
      <c r="N19" s="887">
        <v>97053100</v>
      </c>
      <c r="O19" s="888">
        <v>4722764537</v>
      </c>
      <c r="P19" s="889">
        <v>2013</v>
      </c>
      <c r="Q19" s="890">
        <v>1.0071000000000001</v>
      </c>
      <c r="R19" s="891">
        <v>4689469305</v>
      </c>
      <c r="S19" s="892">
        <v>97053100</v>
      </c>
      <c r="T19" s="893">
        <v>172990774</v>
      </c>
      <c r="U19" s="893">
        <v>1425047570</v>
      </c>
      <c r="V19" s="891">
        <v>6384560749</v>
      </c>
      <c r="X19" s="1561" t="s">
        <v>380</v>
      </c>
      <c r="Y19" s="1562" t="s">
        <v>381</v>
      </c>
      <c r="Z19" s="1563">
        <v>6384560749</v>
      </c>
      <c r="AA19" s="1564">
        <v>42393483.373360001</v>
      </c>
      <c r="AB19" s="1563">
        <v>8301304</v>
      </c>
      <c r="AC19" s="1563">
        <v>253371</v>
      </c>
      <c r="AD19" s="1563">
        <v>50948158.373360001</v>
      </c>
      <c r="AE19" s="1564">
        <v>12088</v>
      </c>
      <c r="AF19" s="1562">
        <v>4215</v>
      </c>
      <c r="AG19" s="1565">
        <v>0.78959999999999997</v>
      </c>
      <c r="AI19" s="1561" t="s">
        <v>380</v>
      </c>
      <c r="AJ19" s="933" t="s">
        <v>381</v>
      </c>
      <c r="AK19" s="1563">
        <v>50948158.373360001</v>
      </c>
      <c r="AL19" s="1564">
        <v>12088</v>
      </c>
      <c r="AM19" s="1564">
        <v>4215</v>
      </c>
      <c r="AN19" s="1565">
        <v>0.78959999999999997</v>
      </c>
      <c r="AO19" s="1565">
        <v>0.6613</v>
      </c>
      <c r="AP19" s="1565">
        <v>0.75870000000000004</v>
      </c>
      <c r="AQ19" s="1565">
        <v>0.76130000000000009</v>
      </c>
      <c r="AR19" s="1565">
        <v>0.76130000000000009</v>
      </c>
      <c r="AS19" s="1573">
        <v>1299.1099999999999</v>
      </c>
      <c r="AT19" s="1573">
        <v>407.33000000000015</v>
      </c>
      <c r="AU19" s="1570">
        <v>4923805</v>
      </c>
      <c r="AV19" s="1572">
        <v>0.93100000000000005</v>
      </c>
      <c r="AW19" s="1564">
        <v>4584062</v>
      </c>
      <c r="BB19" s="1561" t="s">
        <v>380</v>
      </c>
      <c r="BC19" s="1562" t="s">
        <v>695</v>
      </c>
      <c r="BD19" s="1563">
        <v>6384560749</v>
      </c>
      <c r="BE19" s="1577">
        <v>471.59899999999999</v>
      </c>
      <c r="BF19" s="1566">
        <v>13538113</v>
      </c>
      <c r="BG19" s="1565">
        <v>0.6613</v>
      </c>
      <c r="BH19" s="1565"/>
      <c r="BI19" s="1564">
        <v>12088</v>
      </c>
      <c r="BJ19" s="1564">
        <v>25.63</v>
      </c>
      <c r="BK19" s="1564">
        <v>82504</v>
      </c>
      <c r="BL19" s="1564">
        <v>175</v>
      </c>
      <c r="BN19" s="933" t="s">
        <v>380</v>
      </c>
      <c r="BO19" s="1579" t="s">
        <v>381</v>
      </c>
      <c r="BP19" s="1579">
        <v>0.96489999999999998</v>
      </c>
      <c r="BQ19" s="1579">
        <v>1.0171999999999999</v>
      </c>
      <c r="BR19" s="1579">
        <v>1.002020202020202</v>
      </c>
      <c r="BS19" s="1579"/>
      <c r="BT19" s="1580">
        <v>2013</v>
      </c>
      <c r="BU19" s="1582">
        <v>1.0071000000000001</v>
      </c>
      <c r="BV19" s="1581"/>
      <c r="BW19" s="1583">
        <v>0.6</v>
      </c>
      <c r="BX19" s="1579">
        <v>0.60399999999999998</v>
      </c>
      <c r="BY19" s="1565">
        <v>0.90959999999999996</v>
      </c>
      <c r="BZ19" s="1585"/>
      <c r="CA19" s="1561" t="s">
        <v>380</v>
      </c>
      <c r="CB19" s="933" t="s">
        <v>695</v>
      </c>
      <c r="CC19" s="1564">
        <v>27814</v>
      </c>
      <c r="CD19" s="1564">
        <v>29314</v>
      </c>
      <c r="CE19" s="1564">
        <v>28645</v>
      </c>
      <c r="CF19" s="1564">
        <v>28591</v>
      </c>
      <c r="CG19" s="1565">
        <v>0.75870000000000004</v>
      </c>
      <c r="CH19" s="1564"/>
      <c r="CI19" s="1562">
        <v>-54</v>
      </c>
      <c r="CJ19" s="1565">
        <v>-1.9E-3</v>
      </c>
      <c r="CL19" s="1575" t="s">
        <v>380</v>
      </c>
      <c r="CM19" s="933" t="s">
        <v>695</v>
      </c>
      <c r="CN19" s="1565">
        <v>0.76130000000000009</v>
      </c>
      <c r="CP19" s="1593">
        <v>12088</v>
      </c>
      <c r="CQ19" s="1566">
        <v>14624205</v>
      </c>
      <c r="CR19" s="1566">
        <v>0</v>
      </c>
      <c r="CS19" s="1566">
        <v>14624205</v>
      </c>
      <c r="CT19" s="1573">
        <v>1209.81</v>
      </c>
      <c r="CU19" s="1594"/>
      <c r="CV19" s="1573">
        <v>1299.1099999999999</v>
      </c>
      <c r="CW19" s="1594">
        <v>407.33000000000015</v>
      </c>
      <c r="CX19" s="1565">
        <v>0.93100000000000005</v>
      </c>
      <c r="CY19" s="1565"/>
      <c r="CZ19" s="1582">
        <v>0.60399999999999998</v>
      </c>
      <c r="DA19" s="1595" t="s">
        <v>4</v>
      </c>
      <c r="DB19" s="1595"/>
      <c r="DC19" s="1565">
        <v>0.93100000000000005</v>
      </c>
      <c r="DX19" s="933" t="s">
        <v>368</v>
      </c>
      <c r="DY19" s="1575" t="s">
        <v>368</v>
      </c>
      <c r="DZ19" s="933" t="s">
        <v>901</v>
      </c>
      <c r="EA19" s="933" t="s">
        <v>369</v>
      </c>
      <c r="EB19" s="1563">
        <v>2316</v>
      </c>
      <c r="EC19" s="1563"/>
      <c r="ED19" s="1563">
        <v>2316</v>
      </c>
      <c r="EE19" s="1563"/>
      <c r="EF19" s="1563"/>
      <c r="EG19" s="1565">
        <v>0.87727272727272732</v>
      </c>
      <c r="EH19" s="1563"/>
      <c r="EI19" s="1563">
        <v>1386634</v>
      </c>
      <c r="EJ19" s="1563"/>
      <c r="EK19" s="1563">
        <v>1216456</v>
      </c>
      <c r="EL19" s="1563">
        <v>1386634</v>
      </c>
      <c r="EM19" s="1566">
        <v>0</v>
      </c>
      <c r="EN19" s="1566"/>
      <c r="ES19" s="1616" t="s">
        <v>378</v>
      </c>
      <c r="ET19" s="1617" t="s">
        <v>379</v>
      </c>
      <c r="EU19" s="1618">
        <v>0</v>
      </c>
    </row>
    <row r="20" spans="1:151">
      <c r="A20" s="1220" t="s">
        <v>382</v>
      </c>
      <c r="B20" s="1221" t="s">
        <v>383</v>
      </c>
      <c r="C20" s="1117">
        <v>1826</v>
      </c>
      <c r="D20" s="1118">
        <v>1826</v>
      </c>
      <c r="E20" s="1670"/>
      <c r="F20" s="1670">
        <v>1826</v>
      </c>
      <c r="G20" s="1670"/>
      <c r="H20" s="1671">
        <v>1826</v>
      </c>
      <c r="K20" s="907" t="s">
        <v>382</v>
      </c>
      <c r="L20" s="908" t="s">
        <v>383</v>
      </c>
      <c r="M20" s="886">
        <v>1065955789</v>
      </c>
      <c r="N20" s="887">
        <v>61274964</v>
      </c>
      <c r="O20" s="888">
        <v>1004680825</v>
      </c>
      <c r="P20" s="889">
        <v>2007</v>
      </c>
      <c r="Q20" s="890">
        <v>1.2356</v>
      </c>
      <c r="R20" s="891">
        <v>813111707</v>
      </c>
      <c r="S20" s="892">
        <v>61274964</v>
      </c>
      <c r="T20" s="893">
        <v>20506382</v>
      </c>
      <c r="U20" s="893">
        <v>127341709</v>
      </c>
      <c r="V20" s="891">
        <v>1022234762</v>
      </c>
      <c r="X20" s="1561" t="s">
        <v>382</v>
      </c>
      <c r="Y20" s="1562" t="s">
        <v>383</v>
      </c>
      <c r="Z20" s="1563">
        <v>1022234762</v>
      </c>
      <c r="AA20" s="1564">
        <v>6787638.8196799997</v>
      </c>
      <c r="AB20" s="1563">
        <v>1382104</v>
      </c>
      <c r="AC20" s="1563">
        <v>88082</v>
      </c>
      <c r="AD20" s="1563">
        <v>8257824.8196799997</v>
      </c>
      <c r="AE20" s="1564">
        <v>1826</v>
      </c>
      <c r="AF20" s="1562">
        <v>4522</v>
      </c>
      <c r="AG20" s="1565">
        <v>0.84709999999999996</v>
      </c>
      <c r="AI20" s="1561" t="s">
        <v>382</v>
      </c>
      <c r="AJ20" s="933" t="s">
        <v>383</v>
      </c>
      <c r="AK20" s="1563">
        <v>8257824.8196799997</v>
      </c>
      <c r="AL20" s="1564">
        <v>1826</v>
      </c>
      <c r="AM20" s="1564">
        <v>4522</v>
      </c>
      <c r="AN20" s="1565">
        <v>0.84709999999999996</v>
      </c>
      <c r="AO20" s="1565">
        <v>0.20749999999999999</v>
      </c>
      <c r="AP20" s="1565">
        <v>1.0404</v>
      </c>
      <c r="AQ20" s="1565">
        <v>0.87980000000000003</v>
      </c>
      <c r="AR20" s="1565">
        <v>0.87980000000000003</v>
      </c>
      <c r="AS20" s="1573">
        <v>1501.33</v>
      </c>
      <c r="AT20" s="1573">
        <v>205.11000000000013</v>
      </c>
      <c r="AU20" s="1570">
        <v>374531</v>
      </c>
      <c r="AV20" s="1572">
        <v>1</v>
      </c>
      <c r="AW20" s="1564">
        <v>374531</v>
      </c>
      <c r="BB20" s="1561" t="s">
        <v>382</v>
      </c>
      <c r="BC20" s="1562" t="s">
        <v>696</v>
      </c>
      <c r="BD20" s="1563">
        <v>1022234762</v>
      </c>
      <c r="BE20" s="1577">
        <v>240.67699999999999</v>
      </c>
      <c r="BF20" s="1566">
        <v>4247330</v>
      </c>
      <c r="BG20" s="1565">
        <v>0.20749999999999999</v>
      </c>
      <c r="BH20" s="1565"/>
      <c r="BI20" s="1564">
        <v>1826</v>
      </c>
      <c r="BJ20" s="1564">
        <v>7.59</v>
      </c>
      <c r="BK20" s="1564">
        <v>10174</v>
      </c>
      <c r="BL20" s="1564">
        <v>42</v>
      </c>
      <c r="BN20" s="933" t="s">
        <v>382</v>
      </c>
      <c r="BO20" s="1579" t="s">
        <v>383</v>
      </c>
      <c r="BP20" s="1579">
        <v>1.1601999999999999</v>
      </c>
      <c r="BQ20" s="1579">
        <v>1.2224999999999999</v>
      </c>
      <c r="BR20" s="1579">
        <v>1.2693762486126525</v>
      </c>
      <c r="BS20" s="1579"/>
      <c r="BT20" s="1580">
        <v>2007</v>
      </c>
      <c r="BU20" s="1582">
        <v>1.2356</v>
      </c>
      <c r="BV20" s="1581"/>
      <c r="BW20" s="1583">
        <v>0.59</v>
      </c>
      <c r="BX20" s="1579">
        <v>0.72899999999999998</v>
      </c>
      <c r="BY20" s="1565">
        <v>1.0979000000000001</v>
      </c>
      <c r="BZ20" s="1585"/>
      <c r="CA20" s="1561" t="s">
        <v>382</v>
      </c>
      <c r="CB20" s="933" t="s">
        <v>696</v>
      </c>
      <c r="CC20" s="1564">
        <v>38548</v>
      </c>
      <c r="CD20" s="1564">
        <v>39944</v>
      </c>
      <c r="CE20" s="1564">
        <v>39122</v>
      </c>
      <c r="CF20" s="1564">
        <v>39204.666666666664</v>
      </c>
      <c r="CG20" s="1565">
        <v>1.0404</v>
      </c>
      <c r="CH20" s="1564"/>
      <c r="CI20" s="1562">
        <v>82.666666666664241</v>
      </c>
      <c r="CJ20" s="1565">
        <v>2.0999999999999999E-3</v>
      </c>
      <c r="CL20" s="1575" t="s">
        <v>382</v>
      </c>
      <c r="CM20" s="933" t="s">
        <v>696</v>
      </c>
      <c r="CN20" s="1565">
        <v>0.87980000000000003</v>
      </c>
      <c r="CP20" s="1593">
        <v>1826</v>
      </c>
      <c r="CQ20" s="1566">
        <v>1703000</v>
      </c>
      <c r="CR20" s="1566">
        <v>0</v>
      </c>
      <c r="CS20" s="1566">
        <v>1703000</v>
      </c>
      <c r="CT20" s="1573">
        <v>932.64</v>
      </c>
      <c r="CU20" s="1594"/>
      <c r="CV20" s="1573">
        <v>1501.33</v>
      </c>
      <c r="CW20" s="1594">
        <v>205.11000000000013</v>
      </c>
      <c r="CX20" s="1565">
        <v>0.621</v>
      </c>
      <c r="CY20" s="1565"/>
      <c r="CZ20" s="1582">
        <v>0.72899999999999998</v>
      </c>
      <c r="DA20" s="1595">
        <v>1</v>
      </c>
      <c r="DB20" s="1595"/>
      <c r="DC20" s="1565">
        <v>1</v>
      </c>
      <c r="DX20" s="933" t="s">
        <v>368</v>
      </c>
      <c r="DY20" s="1575" t="s">
        <v>1170</v>
      </c>
      <c r="DZ20" s="933" t="s">
        <v>8</v>
      </c>
      <c r="EA20" s="933" t="s">
        <v>1171</v>
      </c>
      <c r="EB20" s="1563">
        <v>324</v>
      </c>
      <c r="EC20" s="1563"/>
      <c r="ED20" s="1563">
        <v>324</v>
      </c>
      <c r="EE20" s="1563">
        <v>2640</v>
      </c>
      <c r="EF20" s="1563"/>
      <c r="EG20" s="1565">
        <v>0.12272727272727273</v>
      </c>
      <c r="EH20" s="1563"/>
      <c r="EI20" s="1563">
        <v>0</v>
      </c>
      <c r="EJ20" s="1563"/>
      <c r="EK20" s="1563">
        <v>170178</v>
      </c>
      <c r="EL20" s="1563"/>
      <c r="EM20" s="1566"/>
      <c r="EN20" s="1566"/>
      <c r="ES20" s="1616" t="s">
        <v>795</v>
      </c>
      <c r="ET20" s="1617" t="s">
        <v>796</v>
      </c>
      <c r="EU20" s="1619">
        <v>355341</v>
      </c>
    </row>
    <row r="21" spans="1:151">
      <c r="A21" s="1220" t="s">
        <v>384</v>
      </c>
      <c r="B21" s="1221" t="s">
        <v>665</v>
      </c>
      <c r="C21" s="1117">
        <v>8391</v>
      </c>
      <c r="D21" s="1118">
        <v>8597</v>
      </c>
      <c r="E21" s="1670"/>
      <c r="F21" s="1670">
        <v>8597</v>
      </c>
      <c r="G21" s="1670"/>
      <c r="H21" s="1671">
        <v>8597</v>
      </c>
      <c r="K21" s="907" t="s">
        <v>384</v>
      </c>
      <c r="L21" s="908" t="s">
        <v>385</v>
      </c>
      <c r="M21" s="886">
        <v>14196575549</v>
      </c>
      <c r="N21" s="887">
        <v>70263592</v>
      </c>
      <c r="O21" s="888">
        <v>14126311957</v>
      </c>
      <c r="P21" s="889">
        <v>2011</v>
      </c>
      <c r="Q21" s="890">
        <v>1.0857000000000001</v>
      </c>
      <c r="R21" s="891">
        <v>13011248003</v>
      </c>
      <c r="S21" s="892">
        <v>70263592</v>
      </c>
      <c r="T21" s="893">
        <v>123526642</v>
      </c>
      <c r="U21" s="893">
        <v>1360136766</v>
      </c>
      <c r="V21" s="891">
        <v>14565175003</v>
      </c>
      <c r="X21" s="1561" t="s">
        <v>384</v>
      </c>
      <c r="Y21" s="1562" t="s">
        <v>665</v>
      </c>
      <c r="Z21" s="1563">
        <v>14565175003</v>
      </c>
      <c r="AA21" s="1564">
        <v>96712762.019920006</v>
      </c>
      <c r="AB21" s="1563">
        <v>13661817</v>
      </c>
      <c r="AC21" s="1563">
        <v>333084</v>
      </c>
      <c r="AD21" s="1563">
        <v>110707663.01992001</v>
      </c>
      <c r="AE21" s="1564">
        <v>8597</v>
      </c>
      <c r="AF21" s="1562">
        <v>12877</v>
      </c>
      <c r="AG21" s="1565">
        <v>2.4123000000000001</v>
      </c>
      <c r="AI21" s="1561" t="s">
        <v>384</v>
      </c>
      <c r="AJ21" s="933" t="s">
        <v>665</v>
      </c>
      <c r="AK21" s="1563">
        <v>110707663.01992001</v>
      </c>
      <c r="AL21" s="1564">
        <v>8597</v>
      </c>
      <c r="AM21" s="1564">
        <v>12877</v>
      </c>
      <c r="AN21" s="1565">
        <v>2.4123000000000001</v>
      </c>
      <c r="AO21" s="1565">
        <v>1.3686</v>
      </c>
      <c r="AP21" s="1565">
        <v>1.1276999999999999</v>
      </c>
      <c r="AQ21" s="1565">
        <v>1.6657</v>
      </c>
      <c r="AR21" s="1565" t="s">
        <v>4</v>
      </c>
      <c r="AS21" s="1573" t="s">
        <v>4</v>
      </c>
      <c r="AT21" s="1573" t="s">
        <v>4</v>
      </c>
      <c r="AU21" s="1570">
        <v>0</v>
      </c>
      <c r="AV21" s="1572" t="s">
        <v>4</v>
      </c>
      <c r="AW21" s="1564">
        <v>0</v>
      </c>
      <c r="BB21" s="1561" t="s">
        <v>384</v>
      </c>
      <c r="BC21" s="1562" t="s">
        <v>697</v>
      </c>
      <c r="BD21" s="1563">
        <v>14565175003</v>
      </c>
      <c r="BE21" s="1577">
        <v>519.84100000000001</v>
      </c>
      <c r="BF21" s="1566">
        <v>28018519</v>
      </c>
      <c r="BG21" s="1565">
        <v>1.3686</v>
      </c>
      <c r="BH21" s="1565"/>
      <c r="BI21" s="1564">
        <v>8597</v>
      </c>
      <c r="BJ21" s="1564">
        <v>16.54</v>
      </c>
      <c r="BK21" s="1564">
        <v>69239</v>
      </c>
      <c r="BL21" s="1564">
        <v>133</v>
      </c>
      <c r="BN21" s="933" t="s">
        <v>384</v>
      </c>
      <c r="BO21" s="1579" t="s">
        <v>665</v>
      </c>
      <c r="BP21" s="1579">
        <v>1.0935999999999999</v>
      </c>
      <c r="BQ21" s="1579">
        <v>1.0842000000000001</v>
      </c>
      <c r="BR21" s="1579">
        <v>1.0840182496075355</v>
      </c>
      <c r="BS21" s="1579"/>
      <c r="BT21" s="1580">
        <v>2011</v>
      </c>
      <c r="BU21" s="1582">
        <v>1.0857000000000001</v>
      </c>
      <c r="BV21" s="1581"/>
      <c r="BW21" s="1583">
        <v>0.3</v>
      </c>
      <c r="BX21" s="1579">
        <v>0.32600000000000001</v>
      </c>
      <c r="BY21" s="1565">
        <v>0.49099999999999999</v>
      </c>
      <c r="BZ21" s="1585"/>
      <c r="CA21" s="1561" t="s">
        <v>384</v>
      </c>
      <c r="CB21" s="933" t="s">
        <v>697</v>
      </c>
      <c r="CC21" s="1564">
        <v>41390</v>
      </c>
      <c r="CD21" s="1564">
        <v>43581</v>
      </c>
      <c r="CE21" s="1564">
        <v>42515</v>
      </c>
      <c r="CF21" s="1564">
        <v>42495.333333333336</v>
      </c>
      <c r="CG21" s="1565">
        <v>1.1276999999999999</v>
      </c>
      <c r="CH21" s="1564"/>
      <c r="CI21" s="1562">
        <v>-19.666666666664241</v>
      </c>
      <c r="CJ21" s="1565">
        <v>-5.0000000000000001E-4</v>
      </c>
      <c r="CL21" s="1575" t="s">
        <v>384</v>
      </c>
      <c r="CM21" s="933" t="s">
        <v>697</v>
      </c>
      <c r="CN21" s="1565" t="s">
        <v>4</v>
      </c>
      <c r="CP21" s="1593">
        <v>8597</v>
      </c>
      <c r="CQ21" s="1566">
        <v>19462680</v>
      </c>
      <c r="CR21" s="1566">
        <v>0</v>
      </c>
      <c r="CS21" s="1566">
        <v>19462680</v>
      </c>
      <c r="CT21" s="1573">
        <v>2263.89</v>
      </c>
      <c r="CU21" s="1594"/>
      <c r="CV21" s="1573" t="s">
        <v>4</v>
      </c>
      <c r="CW21" s="1594" t="s">
        <v>4</v>
      </c>
      <c r="CX21" s="1565" t="s">
        <v>4</v>
      </c>
      <c r="CY21" s="1565"/>
      <c r="CZ21" s="1582">
        <v>0.32600000000000001</v>
      </c>
      <c r="DA21" s="1595" t="s">
        <v>4</v>
      </c>
      <c r="DB21" s="1595"/>
      <c r="DC21" s="1565" t="s">
        <v>4</v>
      </c>
      <c r="DX21" s="933" t="s">
        <v>370</v>
      </c>
      <c r="DY21" s="1575" t="s">
        <v>370</v>
      </c>
      <c r="DZ21" s="933" t="s">
        <v>901</v>
      </c>
      <c r="EA21" s="933" t="s">
        <v>371</v>
      </c>
      <c r="EB21" s="1563">
        <v>4661</v>
      </c>
      <c r="EC21" s="1563"/>
      <c r="ED21" s="1563">
        <v>4661</v>
      </c>
      <c r="EE21" s="1563"/>
      <c r="EF21" s="1563"/>
      <c r="EG21" s="1565">
        <v>0.97225698790154358</v>
      </c>
      <c r="EH21" s="1563"/>
      <c r="EI21" s="1563">
        <v>1730203</v>
      </c>
      <c r="EJ21" s="1563"/>
      <c r="EK21" s="1563">
        <v>1682202</v>
      </c>
      <c r="EL21" s="1563">
        <v>1730203</v>
      </c>
      <c r="EM21" s="1566">
        <v>0</v>
      </c>
      <c r="EN21" s="1566"/>
      <c r="ES21" s="1616" t="s">
        <v>380</v>
      </c>
      <c r="ET21" s="1617" t="s">
        <v>381</v>
      </c>
      <c r="EU21" s="1618">
        <v>4584062</v>
      </c>
    </row>
    <row r="22" spans="1:151">
      <c r="A22" s="1220" t="s">
        <v>386</v>
      </c>
      <c r="B22" s="1221" t="s">
        <v>387</v>
      </c>
      <c r="C22" s="1117">
        <v>2718</v>
      </c>
      <c r="D22" s="1118">
        <v>2718</v>
      </c>
      <c r="E22" s="1670"/>
      <c r="F22" s="1670">
        <v>2718</v>
      </c>
      <c r="G22" s="1670"/>
      <c r="H22" s="1671">
        <v>2718</v>
      </c>
      <c r="K22" s="907" t="s">
        <v>386</v>
      </c>
      <c r="L22" s="908" t="s">
        <v>387</v>
      </c>
      <c r="M22" s="886">
        <v>1280266541</v>
      </c>
      <c r="N22" s="887">
        <v>52990142</v>
      </c>
      <c r="O22" s="888">
        <v>1227276399</v>
      </c>
      <c r="P22" s="889">
        <v>2008</v>
      </c>
      <c r="Q22" s="890">
        <v>0.98050000000000004</v>
      </c>
      <c r="R22" s="891">
        <v>1251684242</v>
      </c>
      <c r="S22" s="892">
        <v>52990142</v>
      </c>
      <c r="T22" s="893">
        <v>70817037</v>
      </c>
      <c r="U22" s="893">
        <v>199854928</v>
      </c>
      <c r="V22" s="891">
        <v>1575346349</v>
      </c>
      <c r="X22" s="1561" t="s">
        <v>386</v>
      </c>
      <c r="Y22" s="1562" t="s">
        <v>387</v>
      </c>
      <c r="Z22" s="1563">
        <v>1575346349</v>
      </c>
      <c r="AA22" s="1564">
        <v>10460299.75736</v>
      </c>
      <c r="AB22" s="1563">
        <v>2343229</v>
      </c>
      <c r="AC22" s="1563">
        <v>67487</v>
      </c>
      <c r="AD22" s="1563">
        <v>12871015.75736</v>
      </c>
      <c r="AE22" s="1564">
        <v>2718</v>
      </c>
      <c r="AF22" s="1562">
        <v>4735</v>
      </c>
      <c r="AG22" s="1565">
        <v>0.88700000000000001</v>
      </c>
      <c r="AI22" s="1561" t="s">
        <v>386</v>
      </c>
      <c r="AJ22" s="933" t="s">
        <v>387</v>
      </c>
      <c r="AK22" s="1563">
        <v>12871015.75736</v>
      </c>
      <c r="AL22" s="1564">
        <v>2718</v>
      </c>
      <c r="AM22" s="1564">
        <v>4735</v>
      </c>
      <c r="AN22" s="1565">
        <v>0.88700000000000001</v>
      </c>
      <c r="AO22" s="1565">
        <v>0.1812</v>
      </c>
      <c r="AP22" s="1565">
        <v>0.73429999999999995</v>
      </c>
      <c r="AQ22" s="1565">
        <v>0.74009999999999998</v>
      </c>
      <c r="AR22" s="1565">
        <v>0.74009999999999998</v>
      </c>
      <c r="AS22" s="1573">
        <v>1262.94</v>
      </c>
      <c r="AT22" s="1573">
        <v>443.5</v>
      </c>
      <c r="AU22" s="1570">
        <v>1205433</v>
      </c>
      <c r="AV22" s="1572">
        <v>1</v>
      </c>
      <c r="AW22" s="1564">
        <v>1205433</v>
      </c>
      <c r="BB22" s="1561" t="s">
        <v>386</v>
      </c>
      <c r="BC22" s="1562" t="s">
        <v>698</v>
      </c>
      <c r="BD22" s="1563">
        <v>1575346349</v>
      </c>
      <c r="BE22" s="1577">
        <v>424.666</v>
      </c>
      <c r="BF22" s="1566">
        <v>3709613</v>
      </c>
      <c r="BG22" s="1565">
        <v>0.1812</v>
      </c>
      <c r="BH22" s="1565"/>
      <c r="BI22" s="1564">
        <v>2718</v>
      </c>
      <c r="BJ22" s="1564">
        <v>6.4</v>
      </c>
      <c r="BK22" s="1564">
        <v>23844</v>
      </c>
      <c r="BL22" s="1564">
        <v>56</v>
      </c>
      <c r="BN22" s="933" t="s">
        <v>386</v>
      </c>
      <c r="BO22" s="1579" t="s">
        <v>387</v>
      </c>
      <c r="BP22" s="1579">
        <v>0.96709999999999996</v>
      </c>
      <c r="BQ22" s="1579">
        <v>0.97950000000000004</v>
      </c>
      <c r="BR22" s="1579">
        <v>0.98566459627329195</v>
      </c>
      <c r="BS22" s="1579"/>
      <c r="BT22" s="1580">
        <v>2008</v>
      </c>
      <c r="BU22" s="1582">
        <v>0.98050000000000004</v>
      </c>
      <c r="BV22" s="1581"/>
      <c r="BW22" s="1583">
        <v>0.67900000000000005</v>
      </c>
      <c r="BX22" s="1579">
        <v>0.66600000000000004</v>
      </c>
      <c r="BY22" s="1565">
        <v>1.0029999999999999</v>
      </c>
      <c r="BZ22" s="1585"/>
      <c r="CA22" s="1561" t="s">
        <v>386</v>
      </c>
      <c r="CB22" s="933" t="s">
        <v>698</v>
      </c>
      <c r="CC22" s="1564">
        <v>26502</v>
      </c>
      <c r="CD22" s="1564">
        <v>28256</v>
      </c>
      <c r="CE22" s="1564">
        <v>28258</v>
      </c>
      <c r="CF22" s="1564">
        <v>27672</v>
      </c>
      <c r="CG22" s="1565">
        <v>0.73429999999999995</v>
      </c>
      <c r="CH22" s="1564"/>
      <c r="CI22" s="1562">
        <v>-586</v>
      </c>
      <c r="CJ22" s="1565">
        <v>-2.07E-2</v>
      </c>
      <c r="CL22" s="1575" t="s">
        <v>386</v>
      </c>
      <c r="CM22" s="933" t="s">
        <v>698</v>
      </c>
      <c r="CN22" s="1565">
        <v>0.74009999999999998</v>
      </c>
      <c r="CP22" s="1593">
        <v>2718</v>
      </c>
      <c r="CQ22" s="1566">
        <v>2469413</v>
      </c>
      <c r="CR22" s="1566">
        <v>0</v>
      </c>
      <c r="CS22" s="1566">
        <v>2469413</v>
      </c>
      <c r="CT22" s="1573">
        <v>908.54</v>
      </c>
      <c r="CU22" s="1594"/>
      <c r="CV22" s="1573">
        <v>1262.94</v>
      </c>
      <c r="CW22" s="1594">
        <v>443.5</v>
      </c>
      <c r="CX22" s="1565">
        <v>0.71899999999999997</v>
      </c>
      <c r="CY22" s="1565"/>
      <c r="CZ22" s="1582">
        <v>0.66600000000000004</v>
      </c>
      <c r="DA22" s="1595">
        <v>1</v>
      </c>
      <c r="DB22" s="1595"/>
      <c r="DC22" s="1565">
        <v>1</v>
      </c>
      <c r="DX22" s="933" t="s">
        <v>370</v>
      </c>
      <c r="DY22" s="1575" t="s">
        <v>1096</v>
      </c>
      <c r="DZ22" s="933" t="s">
        <v>8</v>
      </c>
      <c r="EA22" s="933" t="s">
        <v>1097</v>
      </c>
      <c r="EB22" s="1563">
        <v>133</v>
      </c>
      <c r="EC22" s="1563"/>
      <c r="ED22" s="1563">
        <v>133</v>
      </c>
      <c r="EE22" s="1563">
        <v>4794</v>
      </c>
      <c r="EF22" s="1563"/>
      <c r="EG22" s="1565">
        <v>2.7743012098456404E-2</v>
      </c>
      <c r="EH22" s="1563"/>
      <c r="EI22" s="1563">
        <v>0</v>
      </c>
      <c r="EJ22" s="1563"/>
      <c r="EK22" s="1563">
        <v>48001</v>
      </c>
      <c r="EL22" s="1563"/>
      <c r="EM22" s="1566"/>
      <c r="EN22" s="1566"/>
      <c r="ES22" s="1616" t="s">
        <v>382</v>
      </c>
      <c r="ET22" s="1617" t="s">
        <v>383</v>
      </c>
      <c r="EU22" s="1618">
        <v>374531</v>
      </c>
    </row>
    <row r="23" spans="1:151">
      <c r="A23" s="1220" t="s">
        <v>388</v>
      </c>
      <c r="B23" s="1221" t="s">
        <v>389</v>
      </c>
      <c r="C23" s="1117">
        <v>16465</v>
      </c>
      <c r="D23" s="1118">
        <v>23890</v>
      </c>
      <c r="E23" s="1670"/>
      <c r="F23" s="1670">
        <v>23890</v>
      </c>
      <c r="G23" s="1670"/>
      <c r="H23" s="1671">
        <v>23890</v>
      </c>
      <c r="K23" s="907" t="s">
        <v>388</v>
      </c>
      <c r="L23" s="908" t="s">
        <v>389</v>
      </c>
      <c r="M23" s="886">
        <v>12263208264</v>
      </c>
      <c r="N23" s="887">
        <v>106054400</v>
      </c>
      <c r="O23" s="888">
        <v>12157153864</v>
      </c>
      <c r="P23" s="889">
        <v>2011</v>
      </c>
      <c r="Q23" s="890">
        <v>1.0233000000000001</v>
      </c>
      <c r="R23" s="891">
        <v>11880341898</v>
      </c>
      <c r="S23" s="892">
        <v>106054400</v>
      </c>
      <c r="T23" s="893">
        <v>746941106</v>
      </c>
      <c r="U23" s="893">
        <v>3556028944</v>
      </c>
      <c r="V23" s="891">
        <v>16289366348</v>
      </c>
      <c r="X23" s="1561" t="s">
        <v>388</v>
      </c>
      <c r="Y23" s="1562" t="s">
        <v>389</v>
      </c>
      <c r="Z23" s="1563">
        <v>16289366348</v>
      </c>
      <c r="AA23" s="1564">
        <v>108161392.55072001</v>
      </c>
      <c r="AB23" s="1563">
        <v>28798867</v>
      </c>
      <c r="AC23" s="1563">
        <v>500805</v>
      </c>
      <c r="AD23" s="1563">
        <v>137461064.55072001</v>
      </c>
      <c r="AE23" s="1564">
        <v>23890</v>
      </c>
      <c r="AF23" s="1562">
        <v>5754</v>
      </c>
      <c r="AG23" s="1565">
        <v>1.0779000000000001</v>
      </c>
      <c r="AI23" s="1561" t="s">
        <v>388</v>
      </c>
      <c r="AJ23" s="933" t="s">
        <v>389</v>
      </c>
      <c r="AK23" s="1563">
        <v>137461064.55072001</v>
      </c>
      <c r="AL23" s="1564">
        <v>23890</v>
      </c>
      <c r="AM23" s="1564">
        <v>5754</v>
      </c>
      <c r="AN23" s="1565">
        <v>1.0779000000000001</v>
      </c>
      <c r="AO23" s="1565">
        <v>1.9894000000000001</v>
      </c>
      <c r="AP23" s="1565">
        <v>0.9345</v>
      </c>
      <c r="AQ23" s="1565">
        <v>1.0974000000000002</v>
      </c>
      <c r="AR23" s="1565" t="s">
        <v>4</v>
      </c>
      <c r="AS23" s="1573" t="s">
        <v>4</v>
      </c>
      <c r="AT23" s="1573" t="s">
        <v>4</v>
      </c>
      <c r="AU23" s="1570">
        <v>0</v>
      </c>
      <c r="AV23" s="1572" t="s">
        <v>4</v>
      </c>
      <c r="AW23" s="1564">
        <v>0</v>
      </c>
      <c r="BB23" s="1561" t="s">
        <v>388</v>
      </c>
      <c r="BC23" s="1562" t="s">
        <v>699</v>
      </c>
      <c r="BD23" s="1563">
        <v>16289366348</v>
      </c>
      <c r="BE23" s="1577">
        <v>399.96800000000002</v>
      </c>
      <c r="BF23" s="1566">
        <v>40726674</v>
      </c>
      <c r="BG23" s="1565">
        <v>1.9894000000000001</v>
      </c>
      <c r="BH23" s="1565"/>
      <c r="BI23" s="1564">
        <v>23890</v>
      </c>
      <c r="BJ23" s="1564">
        <v>59.73</v>
      </c>
      <c r="BK23" s="1564">
        <v>155411</v>
      </c>
      <c r="BL23" s="1564">
        <v>389</v>
      </c>
      <c r="BN23" s="933" t="s">
        <v>388</v>
      </c>
      <c r="BO23" s="1579" t="s">
        <v>389</v>
      </c>
      <c r="BP23" s="1579">
        <v>1.0051000000000001</v>
      </c>
      <c r="BQ23" s="1579">
        <v>1.0314000000000001</v>
      </c>
      <c r="BR23" s="1579">
        <v>1.0238709677419355</v>
      </c>
      <c r="BS23" s="1579"/>
      <c r="BT23" s="1580">
        <v>2011</v>
      </c>
      <c r="BU23" s="1582">
        <v>1.0233000000000001</v>
      </c>
      <c r="BV23" s="1581"/>
      <c r="BW23" s="1583">
        <v>0.53</v>
      </c>
      <c r="BX23" s="1579">
        <v>0.54200000000000004</v>
      </c>
      <c r="BY23" s="1565">
        <v>0.81630000000000003</v>
      </c>
      <c r="BZ23" s="1585"/>
      <c r="CA23" s="1561" t="s">
        <v>388</v>
      </c>
      <c r="CB23" s="933" t="s">
        <v>699</v>
      </c>
      <c r="CC23" s="1564">
        <v>34430</v>
      </c>
      <c r="CD23" s="1564">
        <v>35930</v>
      </c>
      <c r="CE23" s="1564">
        <v>35289</v>
      </c>
      <c r="CF23" s="1564">
        <v>35216.333333333336</v>
      </c>
      <c r="CG23" s="1565">
        <v>0.9345</v>
      </c>
      <c r="CH23" s="1564"/>
      <c r="CI23" s="1562">
        <v>-72.666666666664241</v>
      </c>
      <c r="CJ23" s="1565">
        <v>-2.0999999999999999E-3</v>
      </c>
      <c r="CL23" s="1575" t="s">
        <v>388</v>
      </c>
      <c r="CM23" s="933" t="s">
        <v>699</v>
      </c>
      <c r="CN23" s="1565" t="s">
        <v>4</v>
      </c>
      <c r="CP23" s="1593">
        <v>23890</v>
      </c>
      <c r="CQ23" s="1566">
        <v>35709762</v>
      </c>
      <c r="CR23" s="1566">
        <v>0</v>
      </c>
      <c r="CS23" s="1566">
        <v>35709762</v>
      </c>
      <c r="CT23" s="1573">
        <v>1494.76</v>
      </c>
      <c r="CU23" s="1594"/>
      <c r="CV23" s="1573" t="s">
        <v>4</v>
      </c>
      <c r="CW23" s="1594" t="s">
        <v>4</v>
      </c>
      <c r="CX23" s="1565" t="s">
        <v>4</v>
      </c>
      <c r="CY23" s="1565"/>
      <c r="CZ23" s="1582">
        <v>0.54200000000000004</v>
      </c>
      <c r="DA23" s="1595" t="s">
        <v>4</v>
      </c>
      <c r="DB23" s="1595"/>
      <c r="DC23" s="1565" t="s">
        <v>4</v>
      </c>
      <c r="DX23" s="933" t="s">
        <v>372</v>
      </c>
      <c r="DY23" s="1575" t="s">
        <v>372</v>
      </c>
      <c r="DZ23" s="933" t="s">
        <v>901</v>
      </c>
      <c r="EA23" s="933" t="s">
        <v>373</v>
      </c>
      <c r="EB23" s="1563">
        <v>12618</v>
      </c>
      <c r="EC23" s="1563"/>
      <c r="ED23" s="1563">
        <v>12618</v>
      </c>
      <c r="EE23" s="1563"/>
      <c r="EF23" s="1563"/>
      <c r="EG23" s="1565">
        <v>0.9132889403590041</v>
      </c>
      <c r="EH23" s="1563"/>
      <c r="EI23" s="1563">
        <v>0</v>
      </c>
      <c r="EJ23" s="1563"/>
      <c r="EK23" s="1563">
        <v>0</v>
      </c>
      <c r="EL23" s="933">
        <v>0</v>
      </c>
      <c r="EM23" s="1566">
        <v>0</v>
      </c>
      <c r="EN23" s="1566"/>
      <c r="ES23" s="1616" t="s">
        <v>384</v>
      </c>
      <c r="ET23" s="1617" t="s">
        <v>665</v>
      </c>
      <c r="EU23" s="1618">
        <v>0</v>
      </c>
    </row>
    <row r="24" spans="1:151">
      <c r="A24" s="1220" t="s">
        <v>390</v>
      </c>
      <c r="B24" s="1221" t="s">
        <v>391</v>
      </c>
      <c r="C24" s="1117">
        <v>8608</v>
      </c>
      <c r="D24" s="1118">
        <v>9869</v>
      </c>
      <c r="E24" s="1670"/>
      <c r="F24" s="1670">
        <v>9869</v>
      </c>
      <c r="G24" s="1670"/>
      <c r="H24" s="1671">
        <v>9869</v>
      </c>
      <c r="K24" s="907" t="s">
        <v>390</v>
      </c>
      <c r="L24" s="908" t="s">
        <v>391</v>
      </c>
      <c r="M24" s="886">
        <v>8068530343</v>
      </c>
      <c r="N24" s="887">
        <v>373539882</v>
      </c>
      <c r="O24" s="888">
        <v>7694990461</v>
      </c>
      <c r="P24" s="889">
        <v>2009</v>
      </c>
      <c r="Q24" s="890">
        <v>1.0385</v>
      </c>
      <c r="R24" s="891">
        <v>7409716380</v>
      </c>
      <c r="S24" s="892">
        <v>373539882</v>
      </c>
      <c r="T24" s="893">
        <v>207720059</v>
      </c>
      <c r="U24" s="893">
        <v>1064826775</v>
      </c>
      <c r="V24" s="891">
        <v>9055803096</v>
      </c>
      <c r="X24" s="1561" t="s">
        <v>390</v>
      </c>
      <c r="Y24" s="1562" t="s">
        <v>391</v>
      </c>
      <c r="Z24" s="1563">
        <v>9055803096</v>
      </c>
      <c r="AA24" s="1564">
        <v>60130532.557439998</v>
      </c>
      <c r="AB24" s="1563">
        <v>8633375</v>
      </c>
      <c r="AC24" s="1563">
        <v>262985</v>
      </c>
      <c r="AD24" s="1563">
        <v>69026892.557439998</v>
      </c>
      <c r="AE24" s="1564">
        <v>9869</v>
      </c>
      <c r="AF24" s="1562">
        <v>6994</v>
      </c>
      <c r="AG24" s="1565">
        <v>1.3102</v>
      </c>
      <c r="AI24" s="1561" t="s">
        <v>390</v>
      </c>
      <c r="AJ24" s="933" t="s">
        <v>391</v>
      </c>
      <c r="AK24" s="1563">
        <v>69026892.557439998</v>
      </c>
      <c r="AL24" s="1564">
        <v>9869</v>
      </c>
      <c r="AM24" s="1564">
        <v>6994</v>
      </c>
      <c r="AN24" s="1565">
        <v>1.3102</v>
      </c>
      <c r="AO24" s="1565">
        <v>0.64780000000000004</v>
      </c>
      <c r="AP24" s="1565">
        <v>1.3161</v>
      </c>
      <c r="AQ24" s="1565">
        <v>1.2469999999999999</v>
      </c>
      <c r="AR24" s="1565" t="s">
        <v>4</v>
      </c>
      <c r="AS24" s="1573" t="s">
        <v>4</v>
      </c>
      <c r="AT24" s="1573" t="s">
        <v>4</v>
      </c>
      <c r="AU24" s="1570">
        <v>0</v>
      </c>
      <c r="AV24" s="1572" t="s">
        <v>4</v>
      </c>
      <c r="AW24" s="1564">
        <v>0</v>
      </c>
      <c r="BB24" s="1561" t="s">
        <v>390</v>
      </c>
      <c r="BC24" s="1562" t="s">
        <v>700</v>
      </c>
      <c r="BD24" s="1563">
        <v>9055803096</v>
      </c>
      <c r="BE24" s="1577">
        <v>682.85299999999995</v>
      </c>
      <c r="BF24" s="1566">
        <v>13261717</v>
      </c>
      <c r="BG24" s="1565">
        <v>0.64780000000000004</v>
      </c>
      <c r="BH24" s="1565"/>
      <c r="BI24" s="1564">
        <v>9869</v>
      </c>
      <c r="BJ24" s="1564">
        <v>14.45</v>
      </c>
      <c r="BK24" s="1564">
        <v>67620</v>
      </c>
      <c r="BL24" s="1564">
        <v>99</v>
      </c>
      <c r="BN24" s="933" t="s">
        <v>390</v>
      </c>
      <c r="BO24" s="1579" t="s">
        <v>391</v>
      </c>
      <c r="BP24" s="1579">
        <v>1.0466</v>
      </c>
      <c r="BQ24" s="1579">
        <v>1.0410999999999999</v>
      </c>
      <c r="BR24" s="1579">
        <v>1.0340116460613304</v>
      </c>
      <c r="BS24" s="1579"/>
      <c r="BT24" s="1580">
        <v>2009</v>
      </c>
      <c r="BU24" s="1582">
        <v>1.0385</v>
      </c>
      <c r="BV24" s="1581"/>
      <c r="BW24" s="1583">
        <v>0.62190000000000001</v>
      </c>
      <c r="BX24" s="1579">
        <v>0.64600000000000002</v>
      </c>
      <c r="BY24" s="1565">
        <v>0.97289999999999999</v>
      </c>
      <c r="BZ24" s="1585"/>
      <c r="CA24" s="1561" t="s">
        <v>390</v>
      </c>
      <c r="CB24" s="933" t="s">
        <v>700</v>
      </c>
      <c r="CC24" s="1564">
        <v>47277</v>
      </c>
      <c r="CD24" s="1564">
        <v>51467</v>
      </c>
      <c r="CE24" s="1564">
        <v>50044</v>
      </c>
      <c r="CF24" s="1564">
        <v>49596</v>
      </c>
      <c r="CG24" s="1565">
        <v>1.3161</v>
      </c>
      <c r="CH24" s="1564"/>
      <c r="CI24" s="1562">
        <v>-448</v>
      </c>
      <c r="CJ24" s="1565">
        <v>-8.9999999999999993E-3</v>
      </c>
      <c r="CL24" s="1575" t="s">
        <v>390</v>
      </c>
      <c r="CM24" s="933" t="s">
        <v>700</v>
      </c>
      <c r="CN24" s="1565" t="s">
        <v>4</v>
      </c>
      <c r="CP24" s="1593">
        <v>9869</v>
      </c>
      <c r="CQ24" s="1566">
        <v>25551130</v>
      </c>
      <c r="CR24" s="1566">
        <v>0</v>
      </c>
      <c r="CS24" s="1566">
        <v>25551130</v>
      </c>
      <c r="CT24" s="1573">
        <v>2589.0300000000002</v>
      </c>
      <c r="CU24" s="1594"/>
      <c r="CV24" s="1573" t="s">
        <v>4</v>
      </c>
      <c r="CW24" s="1594" t="s">
        <v>4</v>
      </c>
      <c r="CX24" s="1565" t="s">
        <v>4</v>
      </c>
      <c r="CY24" s="1565"/>
      <c r="CZ24" s="1582">
        <v>0.64600000000000002</v>
      </c>
      <c r="DA24" s="1595" t="s">
        <v>4</v>
      </c>
      <c r="DB24" s="1595"/>
      <c r="DC24" s="1565" t="s">
        <v>4</v>
      </c>
      <c r="DX24" s="933" t="s">
        <v>372</v>
      </c>
      <c r="DY24" s="1575" t="s">
        <v>19</v>
      </c>
      <c r="DZ24" s="933" t="s">
        <v>8</v>
      </c>
      <c r="EA24" s="933" t="s">
        <v>20</v>
      </c>
      <c r="EB24" s="1563">
        <v>975</v>
      </c>
      <c r="EC24" s="1563"/>
      <c r="ED24" s="1563">
        <v>975</v>
      </c>
      <c r="EE24" s="1563"/>
      <c r="EF24" s="1563"/>
      <c r="EG24" s="1565">
        <v>7.057035321366531E-2</v>
      </c>
      <c r="EH24" s="1563"/>
      <c r="EI24" s="1563">
        <v>0</v>
      </c>
      <c r="EJ24" s="1563"/>
      <c r="EK24" s="1563">
        <v>0</v>
      </c>
      <c r="EL24" s="1563"/>
      <c r="EM24" s="1566"/>
      <c r="EN24" s="1566"/>
      <c r="ES24" s="1616" t="s">
        <v>386</v>
      </c>
      <c r="ET24" s="1617" t="s">
        <v>387</v>
      </c>
      <c r="EU24" s="1618">
        <v>1205433</v>
      </c>
    </row>
    <row r="25" spans="1:151">
      <c r="A25" s="1220" t="s">
        <v>392</v>
      </c>
      <c r="B25" s="1221" t="s">
        <v>393</v>
      </c>
      <c r="C25" s="1117">
        <v>3397</v>
      </c>
      <c r="D25" s="1118">
        <v>3621</v>
      </c>
      <c r="E25" s="1670"/>
      <c r="F25" s="1670">
        <v>3621</v>
      </c>
      <c r="G25" s="1670"/>
      <c r="H25" s="1671">
        <v>3621</v>
      </c>
      <c r="K25" s="907" t="s">
        <v>392</v>
      </c>
      <c r="L25" s="908" t="s">
        <v>393</v>
      </c>
      <c r="M25" s="886">
        <v>2703046541</v>
      </c>
      <c r="N25" s="887">
        <v>40190070</v>
      </c>
      <c r="O25" s="888">
        <v>2662856471</v>
      </c>
      <c r="P25" s="889">
        <v>2012</v>
      </c>
      <c r="Q25" s="890">
        <v>1.0306999999999999</v>
      </c>
      <c r="R25" s="891">
        <v>2583541740</v>
      </c>
      <c r="S25" s="892">
        <v>40190070</v>
      </c>
      <c r="T25" s="893">
        <v>50195800</v>
      </c>
      <c r="U25" s="893">
        <v>298727812</v>
      </c>
      <c r="V25" s="891">
        <v>2972655422</v>
      </c>
      <c r="X25" s="1561" t="s">
        <v>392</v>
      </c>
      <c r="Y25" s="1562" t="s">
        <v>393</v>
      </c>
      <c r="Z25" s="1563">
        <v>2972655422</v>
      </c>
      <c r="AA25" s="1564">
        <v>19738432.002080001</v>
      </c>
      <c r="AB25" s="1563">
        <v>4894574</v>
      </c>
      <c r="AC25" s="1563">
        <v>108377</v>
      </c>
      <c r="AD25" s="1563">
        <v>24741383.002080001</v>
      </c>
      <c r="AE25" s="1564">
        <v>3621</v>
      </c>
      <c r="AF25" s="1562">
        <v>6833</v>
      </c>
      <c r="AG25" s="1565">
        <v>1.2801</v>
      </c>
      <c r="AI25" s="1561" t="s">
        <v>392</v>
      </c>
      <c r="AJ25" s="933" t="s">
        <v>393</v>
      </c>
      <c r="AK25" s="1563">
        <v>24741383.002080001</v>
      </c>
      <c r="AL25" s="1564">
        <v>3621</v>
      </c>
      <c r="AM25" s="1564">
        <v>6833</v>
      </c>
      <c r="AN25" s="1565">
        <v>1.2801</v>
      </c>
      <c r="AO25" s="1565">
        <v>0.31900000000000001</v>
      </c>
      <c r="AP25" s="1565">
        <v>0.71309999999999996</v>
      </c>
      <c r="AQ25" s="1565">
        <v>0.90050000000000008</v>
      </c>
      <c r="AR25" s="1565">
        <v>0.90050000000000008</v>
      </c>
      <c r="AS25" s="1573">
        <v>1536.65</v>
      </c>
      <c r="AT25" s="1573">
        <v>169.78999999999996</v>
      </c>
      <c r="AU25" s="1570">
        <v>614810</v>
      </c>
      <c r="AV25" s="1572">
        <v>1</v>
      </c>
      <c r="AW25" s="1564">
        <v>614810</v>
      </c>
      <c r="BB25" s="1561" t="s">
        <v>392</v>
      </c>
      <c r="BC25" s="1562" t="s">
        <v>701</v>
      </c>
      <c r="BD25" s="1563">
        <v>2972655422</v>
      </c>
      <c r="BE25" s="1577">
        <v>455.18799999999999</v>
      </c>
      <c r="BF25" s="1566">
        <v>6530610</v>
      </c>
      <c r="BG25" s="1565">
        <v>0.31900000000000001</v>
      </c>
      <c r="BH25" s="1565"/>
      <c r="BI25" s="1564">
        <v>3621</v>
      </c>
      <c r="BJ25" s="1564">
        <v>7.95</v>
      </c>
      <c r="BK25" s="1564">
        <v>27471</v>
      </c>
      <c r="BL25" s="1564">
        <v>60</v>
      </c>
      <c r="BN25" s="933" t="s">
        <v>392</v>
      </c>
      <c r="BO25" s="1579" t="s">
        <v>393</v>
      </c>
      <c r="BP25" s="1579">
        <v>0.98</v>
      </c>
      <c r="BQ25" s="1579">
        <v>1.0205</v>
      </c>
      <c r="BR25" s="1579">
        <v>1.054313725490196</v>
      </c>
      <c r="BS25" s="1579"/>
      <c r="BT25" s="1580">
        <v>2012</v>
      </c>
      <c r="BU25" s="1582">
        <v>1.0306999999999999</v>
      </c>
      <c r="BV25" s="1581"/>
      <c r="BW25" s="1583">
        <v>0.52</v>
      </c>
      <c r="BX25" s="1579">
        <v>0.53600000000000003</v>
      </c>
      <c r="BY25" s="1565">
        <v>0.80720000000000003</v>
      </c>
      <c r="BZ25" s="1585"/>
      <c r="CA25" s="1561" t="s">
        <v>392</v>
      </c>
      <c r="CB25" s="933" t="s">
        <v>701</v>
      </c>
      <c r="CC25" s="1564">
        <v>26110</v>
      </c>
      <c r="CD25" s="1564">
        <v>27379</v>
      </c>
      <c r="CE25" s="1564">
        <v>27132</v>
      </c>
      <c r="CF25" s="1564">
        <v>26873.666666666668</v>
      </c>
      <c r="CG25" s="1565">
        <v>0.71309999999999996</v>
      </c>
      <c r="CH25" s="1564"/>
      <c r="CI25" s="1562">
        <v>-258.33333333333212</v>
      </c>
      <c r="CJ25" s="1565">
        <v>-9.4999999999999998E-3</v>
      </c>
      <c r="CL25" s="1575" t="s">
        <v>392</v>
      </c>
      <c r="CM25" s="933" t="s">
        <v>701</v>
      </c>
      <c r="CN25" s="1565">
        <v>0.90050000000000008</v>
      </c>
      <c r="CP25" s="1593">
        <v>3621</v>
      </c>
      <c r="CQ25" s="1566">
        <v>5904741</v>
      </c>
      <c r="CR25" s="1566">
        <v>0</v>
      </c>
      <c r="CS25" s="1566">
        <v>5904741</v>
      </c>
      <c r="CT25" s="1573">
        <v>1630.69</v>
      </c>
      <c r="CU25" s="1594"/>
      <c r="CV25" s="1573">
        <v>1536.65</v>
      </c>
      <c r="CW25" s="1594">
        <v>169.78999999999996</v>
      </c>
      <c r="CX25" s="1565">
        <v>1</v>
      </c>
      <c r="CY25" s="1565"/>
      <c r="CZ25" s="1582">
        <v>0.53600000000000003</v>
      </c>
      <c r="DA25" s="1595" t="s">
        <v>4</v>
      </c>
      <c r="DB25" s="1595"/>
      <c r="DC25" s="1565">
        <v>1</v>
      </c>
      <c r="DX25" s="933" t="s">
        <v>372</v>
      </c>
      <c r="DY25" s="1575" t="s">
        <v>1172</v>
      </c>
      <c r="DZ25" s="933" t="s">
        <v>8</v>
      </c>
      <c r="EA25" s="933" t="s">
        <v>1173</v>
      </c>
      <c r="EB25" s="1563">
        <v>223</v>
      </c>
      <c r="EC25" s="1563"/>
      <c r="ED25" s="1563">
        <v>223</v>
      </c>
      <c r="EE25" s="1563">
        <v>13816</v>
      </c>
      <c r="EF25" s="1563"/>
      <c r="EG25" s="1565">
        <v>1.614070642733063E-2</v>
      </c>
      <c r="EH25" s="1563"/>
      <c r="EI25" s="1563">
        <v>0</v>
      </c>
      <c r="EJ25" s="1563"/>
      <c r="EK25" s="1563">
        <v>0</v>
      </c>
      <c r="EM25" s="1566"/>
      <c r="EN25" s="1566"/>
      <c r="ES25" s="1616" t="s">
        <v>388</v>
      </c>
      <c r="ET25" s="1617" t="s">
        <v>389</v>
      </c>
      <c r="EU25" s="1618">
        <v>0</v>
      </c>
    </row>
    <row r="26" spans="1:151">
      <c r="A26" s="1220" t="s">
        <v>394</v>
      </c>
      <c r="B26" s="1221" t="s">
        <v>395</v>
      </c>
      <c r="C26" s="1117">
        <v>2082</v>
      </c>
      <c r="D26" s="1118">
        <v>2082</v>
      </c>
      <c r="E26" s="1670"/>
      <c r="F26" s="1670">
        <v>2082</v>
      </c>
      <c r="G26" s="1670"/>
      <c r="H26" s="1671">
        <v>2082</v>
      </c>
      <c r="K26" s="907" t="s">
        <v>394</v>
      </c>
      <c r="L26" s="908" t="s">
        <v>395</v>
      </c>
      <c r="M26" s="886">
        <v>1101817399</v>
      </c>
      <c r="N26" s="887">
        <v>52626220</v>
      </c>
      <c r="O26" s="888">
        <v>1049191179</v>
      </c>
      <c r="P26" s="889">
        <v>2014</v>
      </c>
      <c r="Q26" s="890">
        <v>0.98681388012618299</v>
      </c>
      <c r="R26" s="891">
        <v>1063210804</v>
      </c>
      <c r="S26" s="892">
        <v>52626220</v>
      </c>
      <c r="T26" s="893">
        <v>29150449</v>
      </c>
      <c r="U26" s="893">
        <v>249322192</v>
      </c>
      <c r="V26" s="891">
        <v>1394309665</v>
      </c>
      <c r="X26" s="1561" t="s">
        <v>394</v>
      </c>
      <c r="Y26" s="1562" t="s">
        <v>395</v>
      </c>
      <c r="Z26" s="1563">
        <v>1394309665</v>
      </c>
      <c r="AA26" s="1564">
        <v>9258216.1755999997</v>
      </c>
      <c r="AB26" s="1563">
        <v>2347896</v>
      </c>
      <c r="AC26" s="1563">
        <v>36594</v>
      </c>
      <c r="AD26" s="1563">
        <v>11642706.1756</v>
      </c>
      <c r="AE26" s="1564">
        <v>2082</v>
      </c>
      <c r="AF26" s="1562">
        <v>5592</v>
      </c>
      <c r="AG26" s="1565">
        <v>1.0476000000000001</v>
      </c>
      <c r="AI26" s="1561" t="s">
        <v>394</v>
      </c>
      <c r="AJ26" s="933" t="s">
        <v>395</v>
      </c>
      <c r="AK26" s="1563">
        <v>11642706.1756</v>
      </c>
      <c r="AL26" s="1564">
        <v>2082</v>
      </c>
      <c r="AM26" s="1564">
        <v>5592</v>
      </c>
      <c r="AN26" s="1565">
        <v>1.0476000000000001</v>
      </c>
      <c r="AO26" s="1565">
        <v>0.39450000000000002</v>
      </c>
      <c r="AP26" s="1565">
        <v>0.88800000000000001</v>
      </c>
      <c r="AQ26" s="1565">
        <v>0.90249999999999997</v>
      </c>
      <c r="AR26" s="1565">
        <v>0.90249999999999997</v>
      </c>
      <c r="AS26" s="1573">
        <v>1540.06</v>
      </c>
      <c r="AT26" s="1573">
        <v>166.38000000000011</v>
      </c>
      <c r="AU26" s="1570">
        <v>346403</v>
      </c>
      <c r="AV26" s="1572">
        <v>1</v>
      </c>
      <c r="AW26" s="1564">
        <v>346403</v>
      </c>
      <c r="BB26" s="1561" t="s">
        <v>394</v>
      </c>
      <c r="BC26" s="1562" t="s">
        <v>702</v>
      </c>
      <c r="BD26" s="1563">
        <v>1394309665</v>
      </c>
      <c r="BE26" s="1577">
        <v>172.637</v>
      </c>
      <c r="BF26" s="1566">
        <v>8076540</v>
      </c>
      <c r="BG26" s="1565">
        <v>0.39450000000000002</v>
      </c>
      <c r="BH26" s="1565"/>
      <c r="BI26" s="1564">
        <v>2082</v>
      </c>
      <c r="BJ26" s="1564">
        <v>12.06</v>
      </c>
      <c r="BK26" s="1564">
        <v>14815</v>
      </c>
      <c r="BL26" s="1564">
        <v>86</v>
      </c>
      <c r="BN26" s="933" t="s">
        <v>394</v>
      </c>
      <c r="BO26" s="1579" t="s">
        <v>395</v>
      </c>
      <c r="BP26" s="1579">
        <v>0.97950000000000004</v>
      </c>
      <c r="BQ26" s="1579">
        <v>1.1344000000000001</v>
      </c>
      <c r="BR26" s="1579">
        <v>0.98681388012618299</v>
      </c>
      <c r="BS26" s="1579"/>
      <c r="BT26" s="1580">
        <v>2014</v>
      </c>
      <c r="BU26" s="1582">
        <v>0.98681388012618299</v>
      </c>
      <c r="BV26" s="1581"/>
      <c r="BW26" s="1583">
        <v>0.7</v>
      </c>
      <c r="BX26" s="1579">
        <v>0.69099999999999995</v>
      </c>
      <c r="BY26" s="1565">
        <v>1.0407</v>
      </c>
      <c r="BZ26" s="1585"/>
      <c r="CA26" s="1561" t="s">
        <v>394</v>
      </c>
      <c r="CB26" s="933" t="s">
        <v>702</v>
      </c>
      <c r="CC26" s="1564">
        <v>32604</v>
      </c>
      <c r="CD26" s="1564">
        <v>34039</v>
      </c>
      <c r="CE26" s="1564">
        <v>33743</v>
      </c>
      <c r="CF26" s="1564">
        <v>33462</v>
      </c>
      <c r="CG26" s="1565">
        <v>0.88800000000000001</v>
      </c>
      <c r="CH26" s="1564"/>
      <c r="CI26" s="1562">
        <v>-281</v>
      </c>
      <c r="CJ26" s="1565">
        <v>-8.3000000000000001E-3</v>
      </c>
      <c r="CL26" s="1575" t="s">
        <v>394</v>
      </c>
      <c r="CM26" s="933" t="s">
        <v>702</v>
      </c>
      <c r="CN26" s="1565">
        <v>0.90249999999999997</v>
      </c>
      <c r="CP26" s="1593">
        <v>2082</v>
      </c>
      <c r="CQ26" s="1566">
        <v>3421929</v>
      </c>
      <c r="CR26" s="1566">
        <v>0</v>
      </c>
      <c r="CS26" s="1566">
        <v>3421929</v>
      </c>
      <c r="CT26" s="1573">
        <v>1643.58</v>
      </c>
      <c r="CU26" s="1594"/>
      <c r="CV26" s="1573">
        <v>1540.06</v>
      </c>
      <c r="CW26" s="1594">
        <v>166.38000000000011</v>
      </c>
      <c r="CX26" s="1565">
        <v>1</v>
      </c>
      <c r="CY26" s="1565"/>
      <c r="CZ26" s="1582">
        <v>0.69099999999999995</v>
      </c>
      <c r="DA26" s="1595">
        <v>1</v>
      </c>
      <c r="DB26" s="1595"/>
      <c r="DC26" s="1565">
        <v>1</v>
      </c>
      <c r="DX26" s="933" t="s">
        <v>374</v>
      </c>
      <c r="DY26" s="1575" t="s">
        <v>374</v>
      </c>
      <c r="DZ26" s="933" t="s">
        <v>901</v>
      </c>
      <c r="EA26" s="933" t="s">
        <v>375</v>
      </c>
      <c r="EB26" s="1563">
        <v>24687</v>
      </c>
      <c r="EC26" s="1563"/>
      <c r="ED26" s="1563">
        <v>24687</v>
      </c>
      <c r="EE26" s="1563"/>
      <c r="EF26" s="1563"/>
      <c r="EG26" s="1565">
        <v>0.7846608607208696</v>
      </c>
      <c r="EH26" s="1563"/>
      <c r="EI26" s="1563">
        <v>0</v>
      </c>
      <c r="EJ26" s="1563"/>
      <c r="EK26" s="1563">
        <v>0</v>
      </c>
      <c r="EL26" s="933">
        <v>0</v>
      </c>
      <c r="EM26" s="1566">
        <v>0</v>
      </c>
      <c r="EN26" s="1566"/>
      <c r="ES26" s="1616" t="s">
        <v>36</v>
      </c>
      <c r="ET26" s="1617" t="s">
        <v>37</v>
      </c>
      <c r="EU26" s="1618">
        <v>0</v>
      </c>
    </row>
    <row r="27" spans="1:151">
      <c r="A27" s="1220" t="s">
        <v>396</v>
      </c>
      <c r="B27" s="1221" t="s">
        <v>397</v>
      </c>
      <c r="C27" s="1117">
        <v>1337</v>
      </c>
      <c r="D27" s="1118">
        <v>1337</v>
      </c>
      <c r="E27" s="1670"/>
      <c r="F27" s="1670">
        <v>1337</v>
      </c>
      <c r="G27" s="1670"/>
      <c r="H27" s="1671">
        <v>1337</v>
      </c>
      <c r="K27" s="907" t="s">
        <v>396</v>
      </c>
      <c r="L27" s="908" t="s">
        <v>397</v>
      </c>
      <c r="M27" s="886">
        <v>1929911341</v>
      </c>
      <c r="N27" s="887">
        <v>43507200</v>
      </c>
      <c r="O27" s="888">
        <v>1886404141</v>
      </c>
      <c r="P27" s="889">
        <v>2010</v>
      </c>
      <c r="Q27" s="890">
        <v>1.3425</v>
      </c>
      <c r="R27" s="891">
        <v>1405142749</v>
      </c>
      <c r="S27" s="892">
        <v>43507200</v>
      </c>
      <c r="T27" s="893">
        <v>29978590</v>
      </c>
      <c r="U27" s="893">
        <v>137003120</v>
      </c>
      <c r="V27" s="891">
        <v>1615631659</v>
      </c>
      <c r="X27" s="1561" t="s">
        <v>396</v>
      </c>
      <c r="Y27" s="1562" t="s">
        <v>397</v>
      </c>
      <c r="Z27" s="1563">
        <v>1615631659</v>
      </c>
      <c r="AA27" s="1564">
        <v>10727794.21576</v>
      </c>
      <c r="AB27" s="1563">
        <v>1678269</v>
      </c>
      <c r="AC27" s="1563">
        <v>42711</v>
      </c>
      <c r="AD27" s="1563">
        <v>12448774.21576</v>
      </c>
      <c r="AE27" s="1564">
        <v>1337</v>
      </c>
      <c r="AF27" s="1562">
        <v>9311</v>
      </c>
      <c r="AG27" s="1565">
        <v>1.7443</v>
      </c>
      <c r="AI27" s="1561" t="s">
        <v>396</v>
      </c>
      <c r="AJ27" s="933" t="s">
        <v>397</v>
      </c>
      <c r="AK27" s="1563">
        <v>12448774.21576</v>
      </c>
      <c r="AL27" s="1564">
        <v>1337</v>
      </c>
      <c r="AM27" s="1564">
        <v>9311</v>
      </c>
      <c r="AN27" s="1565">
        <v>1.7443</v>
      </c>
      <c r="AO27" s="1565">
        <v>0.36759999999999998</v>
      </c>
      <c r="AP27" s="1565">
        <v>0.71530000000000005</v>
      </c>
      <c r="AQ27" s="1565">
        <v>1.0922000000000001</v>
      </c>
      <c r="AR27" s="1565" t="s">
        <v>4</v>
      </c>
      <c r="AS27" s="1573" t="s">
        <v>4</v>
      </c>
      <c r="AT27" s="1573" t="s">
        <v>4</v>
      </c>
      <c r="AU27" s="1570">
        <v>0</v>
      </c>
      <c r="AV27" s="1572" t="s">
        <v>4</v>
      </c>
      <c r="AW27" s="1564">
        <v>0</v>
      </c>
      <c r="BB27" s="1561" t="s">
        <v>396</v>
      </c>
      <c r="BC27" s="1562" t="s">
        <v>703</v>
      </c>
      <c r="BD27" s="1563">
        <v>1615631659</v>
      </c>
      <c r="BE27" s="1577">
        <v>214.702</v>
      </c>
      <c r="BF27" s="1566">
        <v>7524996</v>
      </c>
      <c r="BG27" s="1565">
        <v>0.36759999999999998</v>
      </c>
      <c r="BH27" s="1565"/>
      <c r="BI27" s="1564">
        <v>1337</v>
      </c>
      <c r="BJ27" s="1564">
        <v>6.23</v>
      </c>
      <c r="BK27" s="1564">
        <v>10794</v>
      </c>
      <c r="BL27" s="1564">
        <v>50</v>
      </c>
      <c r="BN27" s="933" t="s">
        <v>396</v>
      </c>
      <c r="BO27" s="1579" t="s">
        <v>397</v>
      </c>
      <c r="BP27" s="1579">
        <v>1.4243000000000001</v>
      </c>
      <c r="BQ27" s="1579">
        <v>1.3672</v>
      </c>
      <c r="BR27" s="1579">
        <v>1.2987588389457549</v>
      </c>
      <c r="BS27" s="1579"/>
      <c r="BT27" s="1580">
        <v>2010</v>
      </c>
      <c r="BU27" s="1582">
        <v>1.3425</v>
      </c>
      <c r="BV27" s="1581"/>
      <c r="BW27" s="1583">
        <v>0.36</v>
      </c>
      <c r="BX27" s="1579">
        <v>0.48299999999999998</v>
      </c>
      <c r="BY27" s="1565">
        <v>0.72740000000000005</v>
      </c>
      <c r="BZ27" s="1585"/>
      <c r="CA27" s="1561" t="s">
        <v>396</v>
      </c>
      <c r="CB27" s="933" t="s">
        <v>703</v>
      </c>
      <c r="CC27" s="1564">
        <v>26354</v>
      </c>
      <c r="CD27" s="1564">
        <v>27383</v>
      </c>
      <c r="CE27" s="1564">
        <v>27133</v>
      </c>
      <c r="CF27" s="1564">
        <v>26956.666666666668</v>
      </c>
      <c r="CG27" s="1565">
        <v>0.71530000000000005</v>
      </c>
      <c r="CH27" s="1564"/>
      <c r="CI27" s="1562">
        <v>-176.33333333333212</v>
      </c>
      <c r="CJ27" s="1565">
        <v>-6.4999999999999997E-3</v>
      </c>
      <c r="CL27" s="1575" t="s">
        <v>396</v>
      </c>
      <c r="CM27" s="933" t="s">
        <v>703</v>
      </c>
      <c r="CN27" s="1565" t="s">
        <v>4</v>
      </c>
      <c r="CP27" s="1593">
        <v>1337</v>
      </c>
      <c r="CQ27" s="1566">
        <v>1268826</v>
      </c>
      <c r="CR27" s="1566">
        <v>0</v>
      </c>
      <c r="CS27" s="1566">
        <v>1268826</v>
      </c>
      <c r="CT27" s="1573">
        <v>949.01</v>
      </c>
      <c r="CU27" s="1594"/>
      <c r="CV27" s="1573" t="s">
        <v>4</v>
      </c>
      <c r="CW27" s="1594" t="s">
        <v>4</v>
      </c>
      <c r="CX27" s="1565" t="s">
        <v>4</v>
      </c>
      <c r="CY27" s="1565"/>
      <c r="CZ27" s="1582">
        <v>0.48299999999999998</v>
      </c>
      <c r="DA27" s="1595" t="s">
        <v>4</v>
      </c>
      <c r="DB27" s="1595"/>
      <c r="DC27" s="1565" t="s">
        <v>4</v>
      </c>
      <c r="DX27" s="933" t="s">
        <v>374</v>
      </c>
      <c r="DY27" s="1575" t="s">
        <v>21</v>
      </c>
      <c r="DZ27" s="933" t="s">
        <v>901</v>
      </c>
      <c r="EA27" s="933" t="s">
        <v>22</v>
      </c>
      <c r="EB27" s="1563">
        <v>4501</v>
      </c>
      <c r="EC27" s="1563"/>
      <c r="ED27" s="1563">
        <v>4501</v>
      </c>
      <c r="EE27" s="1563"/>
      <c r="EF27" s="1563"/>
      <c r="EG27" s="1565">
        <v>0.1430614709808658</v>
      </c>
      <c r="EH27" s="1563"/>
      <c r="EI27" s="1563">
        <v>0</v>
      </c>
      <c r="EJ27" s="1563"/>
      <c r="EK27" s="1563">
        <v>0</v>
      </c>
      <c r="EM27" s="1566"/>
      <c r="EN27" s="1566"/>
      <c r="ES27" s="1616" t="s">
        <v>38</v>
      </c>
      <c r="ET27" s="1617" t="s">
        <v>39</v>
      </c>
      <c r="EU27" s="1618">
        <v>0</v>
      </c>
    </row>
    <row r="28" spans="1:151">
      <c r="A28" s="1220" t="s">
        <v>398</v>
      </c>
      <c r="B28" s="1221" t="s">
        <v>399</v>
      </c>
      <c r="C28" s="1117">
        <v>15033</v>
      </c>
      <c r="D28" s="1118">
        <v>15572</v>
      </c>
      <c r="E28" s="1670"/>
      <c r="F28" s="1670">
        <v>15572</v>
      </c>
      <c r="G28" s="1670"/>
      <c r="H28" s="1671">
        <v>15572</v>
      </c>
      <c r="K28" s="907" t="s">
        <v>398</v>
      </c>
      <c r="L28" s="908" t="s">
        <v>399</v>
      </c>
      <c r="M28" s="886">
        <v>5198219106</v>
      </c>
      <c r="N28" s="887">
        <v>206857524</v>
      </c>
      <c r="O28" s="888">
        <v>4991361582</v>
      </c>
      <c r="P28" s="889">
        <v>2008</v>
      </c>
      <c r="Q28" s="890">
        <v>1.0665</v>
      </c>
      <c r="R28" s="891">
        <v>4680132754</v>
      </c>
      <c r="S28" s="892">
        <v>206857524</v>
      </c>
      <c r="T28" s="893">
        <v>741430862</v>
      </c>
      <c r="U28" s="893">
        <v>2068151554</v>
      </c>
      <c r="V28" s="891">
        <v>7696572694</v>
      </c>
      <c r="X28" s="1561" t="s">
        <v>398</v>
      </c>
      <c r="Y28" s="1562" t="s">
        <v>399</v>
      </c>
      <c r="Z28" s="1563">
        <v>7696572694</v>
      </c>
      <c r="AA28" s="1564">
        <v>51105242.688160002</v>
      </c>
      <c r="AB28" s="1563">
        <v>14680319</v>
      </c>
      <c r="AC28" s="1563">
        <v>425611</v>
      </c>
      <c r="AD28" s="1563">
        <v>66211172.688160002</v>
      </c>
      <c r="AE28" s="1564">
        <v>15572</v>
      </c>
      <c r="AF28" s="1562">
        <v>4252</v>
      </c>
      <c r="AG28" s="1565">
        <v>0.79659999999999997</v>
      </c>
      <c r="AI28" s="1561" t="s">
        <v>398</v>
      </c>
      <c r="AJ28" s="933" t="s">
        <v>399</v>
      </c>
      <c r="AK28" s="1563">
        <v>66211172.688160002</v>
      </c>
      <c r="AL28" s="1564">
        <v>15572</v>
      </c>
      <c r="AM28" s="1564">
        <v>4252</v>
      </c>
      <c r="AN28" s="1565">
        <v>0.79659999999999997</v>
      </c>
      <c r="AO28" s="1565">
        <v>0.80920000000000003</v>
      </c>
      <c r="AP28" s="1565">
        <v>0.80389999999999995</v>
      </c>
      <c r="AQ28" s="1565">
        <v>0.80149999999999999</v>
      </c>
      <c r="AR28" s="1565">
        <v>0.80149999999999999</v>
      </c>
      <c r="AS28" s="1573">
        <v>1367.71</v>
      </c>
      <c r="AT28" s="1573">
        <v>338.73</v>
      </c>
      <c r="AU28" s="1570">
        <v>5274704</v>
      </c>
      <c r="AV28" s="1572">
        <v>1</v>
      </c>
      <c r="AW28" s="1564">
        <v>5274704</v>
      </c>
      <c r="BB28" s="1561" t="s">
        <v>398</v>
      </c>
      <c r="BC28" s="1562" t="s">
        <v>704</v>
      </c>
      <c r="BD28" s="1563">
        <v>7696572694</v>
      </c>
      <c r="BE28" s="1577">
        <v>464.62900000000002</v>
      </c>
      <c r="BF28" s="1566">
        <v>16564986</v>
      </c>
      <c r="BG28" s="1565">
        <v>0.80920000000000003</v>
      </c>
      <c r="BH28" s="1565"/>
      <c r="BI28" s="1564">
        <v>15572</v>
      </c>
      <c r="BJ28" s="1564">
        <v>33.51</v>
      </c>
      <c r="BK28" s="1564">
        <v>97429</v>
      </c>
      <c r="BL28" s="1564">
        <v>210</v>
      </c>
      <c r="BN28" s="933" t="s">
        <v>398</v>
      </c>
      <c r="BO28" s="1579" t="s">
        <v>399</v>
      </c>
      <c r="BP28" s="1579">
        <v>1.0245</v>
      </c>
      <c r="BQ28" s="1579">
        <v>1.0529000000000002</v>
      </c>
      <c r="BR28" s="1579">
        <v>1.0895615384615385</v>
      </c>
      <c r="BS28" s="1579"/>
      <c r="BT28" s="1580">
        <v>2008</v>
      </c>
      <c r="BU28" s="1582">
        <v>1.0665</v>
      </c>
      <c r="BV28" s="1581"/>
      <c r="BW28" s="1583">
        <v>0.72</v>
      </c>
      <c r="BX28" s="1579">
        <v>0.76800000000000002</v>
      </c>
      <c r="BY28" s="1565">
        <v>1.1566000000000001</v>
      </c>
      <c r="BZ28" s="1585"/>
      <c r="CA28" s="1561" t="s">
        <v>398</v>
      </c>
      <c r="CB28" s="933" t="s">
        <v>704</v>
      </c>
      <c r="CC28" s="1564">
        <v>29632</v>
      </c>
      <c r="CD28" s="1564">
        <v>30770</v>
      </c>
      <c r="CE28" s="1564">
        <v>30482</v>
      </c>
      <c r="CF28" s="1564">
        <v>30294.666666666668</v>
      </c>
      <c r="CG28" s="1565">
        <v>0.80389999999999995</v>
      </c>
      <c r="CH28" s="1564"/>
      <c r="CI28" s="1562">
        <v>-187.33333333333212</v>
      </c>
      <c r="CJ28" s="1565">
        <v>-6.1000000000000004E-3</v>
      </c>
      <c r="CL28" s="1575" t="s">
        <v>398</v>
      </c>
      <c r="CM28" s="933" t="s">
        <v>704</v>
      </c>
      <c r="CN28" s="1565">
        <v>0.80149999999999999</v>
      </c>
      <c r="CP28" s="1593">
        <v>15572</v>
      </c>
      <c r="CQ28" s="1566">
        <v>10423352</v>
      </c>
      <c r="CR28" s="1566">
        <v>11390548</v>
      </c>
      <c r="CS28" s="1566">
        <v>21813900</v>
      </c>
      <c r="CT28" s="1573">
        <v>1400.84</v>
      </c>
      <c r="CU28" s="1594"/>
      <c r="CV28" s="1573">
        <v>1367.71</v>
      </c>
      <c r="CW28" s="1594">
        <v>338.73</v>
      </c>
      <c r="CX28" s="1565">
        <v>1</v>
      </c>
      <c r="CY28" s="1565"/>
      <c r="CZ28" s="1582">
        <v>0.76800000000000002</v>
      </c>
      <c r="DA28" s="1595">
        <v>1</v>
      </c>
      <c r="DB28" s="1595"/>
      <c r="DC28" s="1565">
        <v>1</v>
      </c>
      <c r="DX28" s="933" t="s">
        <v>374</v>
      </c>
      <c r="DY28" s="1575" t="s">
        <v>23</v>
      </c>
      <c r="DZ28" s="933" t="s">
        <v>8</v>
      </c>
      <c r="EA28" s="933" t="s">
        <v>24</v>
      </c>
      <c r="EB28" s="1563">
        <v>476</v>
      </c>
      <c r="EC28" s="1563"/>
      <c r="ED28" s="1563">
        <v>476</v>
      </c>
      <c r="EE28" s="1563"/>
      <c r="EF28" s="1563"/>
      <c r="EG28" s="1565">
        <v>1.5129362405441485E-2</v>
      </c>
      <c r="EH28" s="1563"/>
      <c r="EI28" s="1563">
        <v>0</v>
      </c>
      <c r="EJ28" s="1563"/>
      <c r="EK28" s="1563">
        <v>0</v>
      </c>
      <c r="EM28" s="1566"/>
      <c r="EN28" s="1566"/>
      <c r="ES28" s="1616" t="s">
        <v>390</v>
      </c>
      <c r="ET28" s="1617" t="s">
        <v>391</v>
      </c>
      <c r="EU28" s="1618">
        <v>0</v>
      </c>
    </row>
    <row r="29" spans="1:151">
      <c r="A29" s="1220" t="s">
        <v>400</v>
      </c>
      <c r="B29" s="1221" t="s">
        <v>666</v>
      </c>
      <c r="C29" s="1117">
        <v>5971</v>
      </c>
      <c r="D29" s="1118">
        <v>9264</v>
      </c>
      <c r="E29" s="1670"/>
      <c r="F29" s="1670">
        <v>9264</v>
      </c>
      <c r="G29" s="1670"/>
      <c r="H29" s="1671">
        <v>9264</v>
      </c>
      <c r="K29" s="907" t="s">
        <v>400</v>
      </c>
      <c r="L29" s="908" t="s">
        <v>401</v>
      </c>
      <c r="M29" s="886">
        <v>2360767700</v>
      </c>
      <c r="N29" s="887">
        <v>247063300</v>
      </c>
      <c r="O29" s="888">
        <v>2113704400</v>
      </c>
      <c r="P29" s="889">
        <v>2013</v>
      </c>
      <c r="Q29" s="890">
        <v>0.95579999999999998</v>
      </c>
      <c r="R29" s="891">
        <v>2211450513</v>
      </c>
      <c r="S29" s="892">
        <v>247063300</v>
      </c>
      <c r="T29" s="893">
        <v>163751957</v>
      </c>
      <c r="U29" s="893">
        <v>1037226336</v>
      </c>
      <c r="V29" s="891">
        <v>3659492106</v>
      </c>
      <c r="X29" s="1561" t="s">
        <v>400</v>
      </c>
      <c r="Y29" s="1562" t="s">
        <v>666</v>
      </c>
      <c r="Z29" s="1563">
        <v>3659492106</v>
      </c>
      <c r="AA29" s="1564">
        <v>24299027.583840001</v>
      </c>
      <c r="AB29" s="1563">
        <v>6551697</v>
      </c>
      <c r="AC29" s="1563">
        <v>186922</v>
      </c>
      <c r="AD29" s="1563">
        <v>31037646.583840001</v>
      </c>
      <c r="AE29" s="1564">
        <v>9264</v>
      </c>
      <c r="AF29" s="1562">
        <v>3350</v>
      </c>
      <c r="AG29" s="1565">
        <v>0.62760000000000005</v>
      </c>
      <c r="AI29" s="1561" t="s">
        <v>400</v>
      </c>
      <c r="AJ29" s="933" t="s">
        <v>666</v>
      </c>
      <c r="AK29" s="1563">
        <v>31037646.583840001</v>
      </c>
      <c r="AL29" s="1564">
        <v>9264</v>
      </c>
      <c r="AM29" s="1564">
        <v>3350</v>
      </c>
      <c r="AN29" s="1565">
        <v>0.62760000000000005</v>
      </c>
      <c r="AO29" s="1565">
        <v>0.1908</v>
      </c>
      <c r="AP29" s="1565">
        <v>0.78659999999999997</v>
      </c>
      <c r="AQ29" s="1565">
        <v>0.66339999999999999</v>
      </c>
      <c r="AR29" s="1565">
        <v>0.66339999999999999</v>
      </c>
      <c r="AS29" s="1573">
        <v>1132.05</v>
      </c>
      <c r="AT29" s="1573">
        <v>574.3900000000001</v>
      </c>
      <c r="AU29" s="1570">
        <v>5321149</v>
      </c>
      <c r="AV29" s="1572">
        <v>1</v>
      </c>
      <c r="AW29" s="1564">
        <v>5321149</v>
      </c>
      <c r="BB29" s="1561" t="s">
        <v>400</v>
      </c>
      <c r="BC29" s="1562" t="s">
        <v>705</v>
      </c>
      <c r="BD29" s="1563">
        <v>3659492106</v>
      </c>
      <c r="BE29" s="1577">
        <v>936.80399999999997</v>
      </c>
      <c r="BF29" s="1566">
        <v>3906358</v>
      </c>
      <c r="BG29" s="1565">
        <v>0.1908</v>
      </c>
      <c r="BH29" s="1565"/>
      <c r="BI29" s="1564">
        <v>9264</v>
      </c>
      <c r="BJ29" s="1564">
        <v>9.89</v>
      </c>
      <c r="BK29" s="1564">
        <v>57739</v>
      </c>
      <c r="BL29" s="1564">
        <v>62</v>
      </c>
      <c r="BN29" s="933" t="s">
        <v>400</v>
      </c>
      <c r="BO29" s="1579" t="s">
        <v>666</v>
      </c>
      <c r="BP29" s="1579">
        <v>1.3230000000000002</v>
      </c>
      <c r="BQ29" s="1579">
        <v>0.99890000000000001</v>
      </c>
      <c r="BR29" s="1579">
        <v>0.93426794871794872</v>
      </c>
      <c r="BS29" s="1579"/>
      <c r="BT29" s="1580">
        <v>2013</v>
      </c>
      <c r="BU29" s="1582">
        <v>0.95579999999999998</v>
      </c>
      <c r="BV29" s="1581"/>
      <c r="BW29" s="1583">
        <v>0.80500000000000005</v>
      </c>
      <c r="BX29" s="1579">
        <v>0.76900000000000002</v>
      </c>
      <c r="BY29" s="1565">
        <v>1.1580999999999999</v>
      </c>
      <c r="BZ29" s="1585"/>
      <c r="CA29" s="1561" t="s">
        <v>400</v>
      </c>
      <c r="CB29" s="933" t="s">
        <v>705</v>
      </c>
      <c r="CC29" s="1564">
        <v>28640</v>
      </c>
      <c r="CD29" s="1564">
        <v>29882</v>
      </c>
      <c r="CE29" s="1564">
        <v>30403</v>
      </c>
      <c r="CF29" s="1564">
        <v>29641.666666666668</v>
      </c>
      <c r="CG29" s="1565">
        <v>0.78659999999999997</v>
      </c>
      <c r="CH29" s="1564"/>
      <c r="CI29" s="1562">
        <v>-761.33333333333212</v>
      </c>
      <c r="CJ29" s="1565">
        <v>-2.5000000000000001E-2</v>
      </c>
      <c r="CL29" s="1575" t="s">
        <v>400</v>
      </c>
      <c r="CM29" s="933" t="s">
        <v>705</v>
      </c>
      <c r="CN29" s="1565">
        <v>0.66339999999999999</v>
      </c>
      <c r="CP29" s="1593">
        <v>9264</v>
      </c>
      <c r="CQ29" s="1566">
        <v>6902401</v>
      </c>
      <c r="CR29" s="1566">
        <v>0</v>
      </c>
      <c r="CS29" s="1566">
        <v>6902401</v>
      </c>
      <c r="CT29" s="1573">
        <v>745.08</v>
      </c>
      <c r="CU29" s="1594"/>
      <c r="CV29" s="1573">
        <v>1132.05</v>
      </c>
      <c r="CW29" s="1594">
        <v>574.3900000000001</v>
      </c>
      <c r="CX29" s="1565">
        <v>0.65800000000000003</v>
      </c>
      <c r="CY29" s="1565"/>
      <c r="CZ29" s="1582">
        <v>0.76900000000000002</v>
      </c>
      <c r="DA29" s="1595">
        <v>1</v>
      </c>
      <c r="DB29" s="1595"/>
      <c r="DC29" s="1565">
        <v>1</v>
      </c>
      <c r="DX29" s="933" t="s">
        <v>374</v>
      </c>
      <c r="DY29" s="1575" t="s">
        <v>25</v>
      </c>
      <c r="DZ29" s="933" t="s">
        <v>8</v>
      </c>
      <c r="EA29" s="933" t="s">
        <v>26</v>
      </c>
      <c r="EB29" s="1563">
        <v>420</v>
      </c>
      <c r="EC29" s="1563"/>
      <c r="ED29" s="1563">
        <v>420</v>
      </c>
      <c r="EE29" s="1563"/>
      <c r="EF29" s="1563"/>
      <c r="EG29" s="1565">
        <v>1.3349437416566017E-2</v>
      </c>
      <c r="EH29" s="1563"/>
      <c r="EI29" s="1563">
        <v>0</v>
      </c>
      <c r="EJ29" s="1563"/>
      <c r="EK29" s="1563">
        <v>0</v>
      </c>
      <c r="EL29" s="1563"/>
      <c r="EM29" s="1566"/>
      <c r="EN29" s="1566"/>
      <c r="ES29" s="1616" t="s">
        <v>392</v>
      </c>
      <c r="ET29" s="1617" t="s">
        <v>393</v>
      </c>
      <c r="EU29" s="1618">
        <v>576777</v>
      </c>
    </row>
    <row r="30" spans="1:151">
      <c r="A30" s="1220" t="s">
        <v>402</v>
      </c>
      <c r="B30" s="1221" t="s">
        <v>403</v>
      </c>
      <c r="C30" s="1117">
        <v>14152</v>
      </c>
      <c r="D30" s="1118">
        <v>14152</v>
      </c>
      <c r="E30" s="1670"/>
      <c r="F30" s="1670">
        <v>14152</v>
      </c>
      <c r="G30" s="1670"/>
      <c r="H30" s="1671">
        <v>14152</v>
      </c>
      <c r="K30" s="907" t="s">
        <v>402</v>
      </c>
      <c r="L30" s="908" t="s">
        <v>403</v>
      </c>
      <c r="M30" s="886">
        <v>8252542559</v>
      </c>
      <c r="N30" s="887">
        <v>139682484</v>
      </c>
      <c r="O30" s="888">
        <v>8112860075</v>
      </c>
      <c r="P30" s="889">
        <v>2010</v>
      </c>
      <c r="Q30" s="890">
        <v>1.1204000000000001</v>
      </c>
      <c r="R30" s="891">
        <v>7241038982</v>
      </c>
      <c r="S30" s="892">
        <v>139682484</v>
      </c>
      <c r="T30" s="893">
        <v>130349522</v>
      </c>
      <c r="U30" s="893">
        <v>1515367747</v>
      </c>
      <c r="V30" s="891">
        <v>9026438735</v>
      </c>
      <c r="X30" s="1561" t="s">
        <v>402</v>
      </c>
      <c r="Y30" s="1562" t="s">
        <v>403</v>
      </c>
      <c r="Z30" s="1563">
        <v>9026438735</v>
      </c>
      <c r="AA30" s="1564">
        <v>59935553.200400002</v>
      </c>
      <c r="AB30" s="1563">
        <v>13260646</v>
      </c>
      <c r="AC30" s="1563">
        <v>290562</v>
      </c>
      <c r="AD30" s="1563">
        <v>73486761.200399995</v>
      </c>
      <c r="AE30" s="1564">
        <v>14152</v>
      </c>
      <c r="AF30" s="1562">
        <v>5193</v>
      </c>
      <c r="AG30" s="1565">
        <v>0.9728</v>
      </c>
      <c r="AI30" s="1561" t="s">
        <v>402</v>
      </c>
      <c r="AJ30" s="933" t="s">
        <v>403</v>
      </c>
      <c r="AK30" s="1563">
        <v>73486761.200399995</v>
      </c>
      <c r="AL30" s="1564">
        <v>14152</v>
      </c>
      <c r="AM30" s="1564">
        <v>5193</v>
      </c>
      <c r="AN30" s="1565">
        <v>0.9728</v>
      </c>
      <c r="AO30" s="1565">
        <v>0.62239999999999995</v>
      </c>
      <c r="AP30" s="1565">
        <v>1.0125999999999999</v>
      </c>
      <c r="AQ30" s="1565">
        <v>0.95760000000000001</v>
      </c>
      <c r="AR30" s="1565">
        <v>0.95760000000000001</v>
      </c>
      <c r="AS30" s="1573">
        <v>1634.09</v>
      </c>
      <c r="AT30" s="1573">
        <v>72.350000000000136</v>
      </c>
      <c r="AU30" s="1570">
        <v>1023897</v>
      </c>
      <c r="AV30" s="1572">
        <v>0.82499999999999996</v>
      </c>
      <c r="AW30" s="1564">
        <v>844715</v>
      </c>
      <c r="BB30" s="1561" t="s">
        <v>402</v>
      </c>
      <c r="BC30" s="1562" t="s">
        <v>706</v>
      </c>
      <c r="BD30" s="1563">
        <v>9026438735</v>
      </c>
      <c r="BE30" s="1577">
        <v>708.42700000000002</v>
      </c>
      <c r="BF30" s="1566">
        <v>12741523</v>
      </c>
      <c r="BG30" s="1565">
        <v>0.62239999999999995</v>
      </c>
      <c r="BH30" s="1565"/>
      <c r="BI30" s="1564">
        <v>14152</v>
      </c>
      <c r="BJ30" s="1564">
        <v>19.98</v>
      </c>
      <c r="BK30" s="1564">
        <v>104421</v>
      </c>
      <c r="BL30" s="1564">
        <v>147</v>
      </c>
      <c r="BN30" s="933" t="s">
        <v>402</v>
      </c>
      <c r="BO30" s="1579" t="s">
        <v>403</v>
      </c>
      <c r="BP30" s="1579">
        <v>1.0679000000000001</v>
      </c>
      <c r="BQ30" s="1579">
        <v>1.1301999999999999</v>
      </c>
      <c r="BR30" s="1579">
        <v>1.1314266129032258</v>
      </c>
      <c r="BS30" s="1579"/>
      <c r="BT30" s="1580">
        <v>2010</v>
      </c>
      <c r="BU30" s="1582">
        <v>1.1204000000000001</v>
      </c>
      <c r="BV30" s="1581"/>
      <c r="BW30" s="1583">
        <v>0.46750000000000003</v>
      </c>
      <c r="BX30" s="1579">
        <v>0.52400000000000002</v>
      </c>
      <c r="BY30" s="1565">
        <v>0.78920000000000001</v>
      </c>
      <c r="BZ30" s="1585"/>
      <c r="CA30" s="1561" t="s">
        <v>402</v>
      </c>
      <c r="CB30" s="933" t="s">
        <v>706</v>
      </c>
      <c r="CC30" s="1564">
        <v>37494</v>
      </c>
      <c r="CD30" s="1564">
        <v>38813</v>
      </c>
      <c r="CE30" s="1564">
        <v>38166</v>
      </c>
      <c r="CF30" s="1564">
        <v>38157.666666666664</v>
      </c>
      <c r="CG30" s="1565">
        <v>1.0125999999999999</v>
      </c>
      <c r="CH30" s="1564"/>
      <c r="CI30" s="1562">
        <v>-8.3333333333357587</v>
      </c>
      <c r="CJ30" s="1565">
        <v>-2.0000000000000001E-4</v>
      </c>
      <c r="CL30" s="1575" t="s">
        <v>402</v>
      </c>
      <c r="CM30" s="933" t="s">
        <v>706</v>
      </c>
      <c r="CN30" s="1565">
        <v>0.95760000000000001</v>
      </c>
      <c r="CP30" s="1593">
        <v>14152</v>
      </c>
      <c r="CQ30" s="1566">
        <v>19067949</v>
      </c>
      <c r="CR30" s="1566">
        <v>0</v>
      </c>
      <c r="CS30" s="1566">
        <v>19067949</v>
      </c>
      <c r="CT30" s="1573">
        <v>1347.37</v>
      </c>
      <c r="CU30" s="1594"/>
      <c r="CV30" s="1573">
        <v>1634.09</v>
      </c>
      <c r="CW30" s="1594">
        <v>72.350000000000136</v>
      </c>
      <c r="CX30" s="1565">
        <v>0.82499999999999996</v>
      </c>
      <c r="CY30" s="1565"/>
      <c r="CZ30" s="1582">
        <v>0.52400000000000002</v>
      </c>
      <c r="DA30" s="1595" t="s">
        <v>4</v>
      </c>
      <c r="DB30" s="1595"/>
      <c r="DC30" s="1565">
        <v>0.82499999999999996</v>
      </c>
      <c r="DX30" s="933" t="s">
        <v>374</v>
      </c>
      <c r="DY30" s="1575" t="s">
        <v>1174</v>
      </c>
      <c r="DZ30" s="933" t="s">
        <v>8</v>
      </c>
      <c r="EA30" s="933" t="s">
        <v>1175</v>
      </c>
      <c r="EB30" s="1563">
        <v>784</v>
      </c>
      <c r="EC30" s="1563"/>
      <c r="ED30" s="1563">
        <v>784</v>
      </c>
      <c r="EE30" s="1563"/>
      <c r="EF30" s="1563"/>
      <c r="EG30" s="1565">
        <v>2.4918949844256563E-2</v>
      </c>
      <c r="EH30" s="1563"/>
      <c r="EI30" s="1563">
        <v>0</v>
      </c>
      <c r="EJ30" s="1563"/>
      <c r="EK30" s="1563">
        <v>0</v>
      </c>
      <c r="EM30" s="1566"/>
      <c r="EN30" s="1566"/>
      <c r="ES30" s="1616" t="s">
        <v>394</v>
      </c>
      <c r="ET30" s="1617" t="s">
        <v>395</v>
      </c>
      <c r="EU30" s="1618">
        <v>346403</v>
      </c>
    </row>
    <row r="31" spans="1:151">
      <c r="A31" s="1220" t="s">
        <v>404</v>
      </c>
      <c r="B31" s="1221" t="s">
        <v>667</v>
      </c>
      <c r="C31" s="1117">
        <v>50459</v>
      </c>
      <c r="D31" s="1118">
        <v>51721</v>
      </c>
      <c r="E31" s="1670"/>
      <c r="F31" s="1670">
        <v>51721</v>
      </c>
      <c r="G31" s="1670"/>
      <c r="H31" s="1671">
        <v>51721</v>
      </c>
      <c r="K31" s="907" t="s">
        <v>404</v>
      </c>
      <c r="L31" s="908" t="s">
        <v>405</v>
      </c>
      <c r="M31" s="886">
        <v>18718643057</v>
      </c>
      <c r="N31" s="887">
        <v>79990086</v>
      </c>
      <c r="O31" s="888">
        <v>18638652971</v>
      </c>
      <c r="P31" s="889">
        <v>2009</v>
      </c>
      <c r="Q31" s="890">
        <v>1.0347999999999999</v>
      </c>
      <c r="R31" s="891">
        <v>18011840907</v>
      </c>
      <c r="S31" s="892">
        <v>79990086</v>
      </c>
      <c r="T31" s="893">
        <v>365031654</v>
      </c>
      <c r="U31" s="893">
        <v>3663112587</v>
      </c>
      <c r="V31" s="891">
        <v>22119975234</v>
      </c>
      <c r="X31" s="1561" t="s">
        <v>404</v>
      </c>
      <c r="Y31" s="1562" t="s">
        <v>667</v>
      </c>
      <c r="Z31" s="1563">
        <v>22119975234</v>
      </c>
      <c r="AA31" s="1564">
        <v>146876635.55375999</v>
      </c>
      <c r="AB31" s="1563">
        <v>45468669</v>
      </c>
      <c r="AC31" s="1563">
        <v>744535</v>
      </c>
      <c r="AD31" s="1563">
        <v>193089839.55375999</v>
      </c>
      <c r="AE31" s="1564">
        <v>51721</v>
      </c>
      <c r="AF31" s="1562">
        <v>3733</v>
      </c>
      <c r="AG31" s="1565">
        <v>0.69930000000000003</v>
      </c>
      <c r="AI31" s="1561" t="s">
        <v>404</v>
      </c>
      <c r="AJ31" s="933" t="s">
        <v>667</v>
      </c>
      <c r="AK31" s="1563">
        <v>193089839.55375999</v>
      </c>
      <c r="AL31" s="1564">
        <v>51721</v>
      </c>
      <c r="AM31" s="1564">
        <v>3733</v>
      </c>
      <c r="AN31" s="1565">
        <v>0.69930000000000003</v>
      </c>
      <c r="AO31" s="1565">
        <v>1.6554</v>
      </c>
      <c r="AP31" s="1565">
        <v>0.96579999999999999</v>
      </c>
      <c r="AQ31" s="1565">
        <v>0.92809999999999993</v>
      </c>
      <c r="AR31" s="1565">
        <v>0.92809999999999993</v>
      </c>
      <c r="AS31" s="1573">
        <v>1583.75</v>
      </c>
      <c r="AT31" s="1573">
        <v>122.69000000000005</v>
      </c>
      <c r="AU31" s="1570">
        <v>6345649</v>
      </c>
      <c r="AV31" s="1572">
        <v>1</v>
      </c>
      <c r="AW31" s="1564">
        <v>6345649</v>
      </c>
      <c r="BB31" s="1561" t="s">
        <v>404</v>
      </c>
      <c r="BC31" s="1562" t="s">
        <v>707</v>
      </c>
      <c r="BD31" s="1563">
        <v>22119975234</v>
      </c>
      <c r="BE31" s="1577">
        <v>652.71600000000001</v>
      </c>
      <c r="BF31" s="1566">
        <v>33889127</v>
      </c>
      <c r="BG31" s="1565">
        <v>1.6554</v>
      </c>
      <c r="BH31" s="1565"/>
      <c r="BI31" s="1564">
        <v>51721</v>
      </c>
      <c r="BJ31" s="1564">
        <v>79.239999999999995</v>
      </c>
      <c r="BK31" s="1564">
        <v>332553</v>
      </c>
      <c r="BL31" s="1564">
        <v>509</v>
      </c>
      <c r="BN31" s="933" t="s">
        <v>404</v>
      </c>
      <c r="BO31" s="1579" t="s">
        <v>667</v>
      </c>
      <c r="BP31" s="1579">
        <v>1.0015000000000001</v>
      </c>
      <c r="BQ31" s="1579">
        <v>1.0373000000000001</v>
      </c>
      <c r="BR31" s="1579">
        <v>1.0442857142857143</v>
      </c>
      <c r="BS31" s="1579"/>
      <c r="BT31" s="1580">
        <v>2009</v>
      </c>
      <c r="BU31" s="1582">
        <v>1.0347999999999999</v>
      </c>
      <c r="BV31" s="1581"/>
      <c r="BW31" s="1583">
        <v>0.74</v>
      </c>
      <c r="BX31" s="1579">
        <v>0.76600000000000001</v>
      </c>
      <c r="BY31" s="1565">
        <v>1.1536</v>
      </c>
      <c r="BZ31" s="1585"/>
      <c r="CA31" s="1561" t="s">
        <v>404</v>
      </c>
      <c r="CB31" s="933" t="s">
        <v>707</v>
      </c>
      <c r="CC31" s="1564">
        <v>35854</v>
      </c>
      <c r="CD31" s="1564">
        <v>36916</v>
      </c>
      <c r="CE31" s="1564">
        <v>36420</v>
      </c>
      <c r="CF31" s="1564">
        <v>36396.666666666664</v>
      </c>
      <c r="CG31" s="1565">
        <v>0.96579999999999999</v>
      </c>
      <c r="CH31" s="1564"/>
      <c r="CI31" s="1562">
        <v>-23.333333333335759</v>
      </c>
      <c r="CJ31" s="1565">
        <v>-5.9999999999999995E-4</v>
      </c>
      <c r="CL31" s="1575" t="s">
        <v>404</v>
      </c>
      <c r="CM31" s="933" t="s">
        <v>707</v>
      </c>
      <c r="CN31" s="1565">
        <v>0.92809999999999993</v>
      </c>
      <c r="CP31" s="1593">
        <v>51721</v>
      </c>
      <c r="CQ31" s="1566">
        <v>76220676</v>
      </c>
      <c r="CR31" s="1566">
        <v>0</v>
      </c>
      <c r="CS31" s="1566">
        <v>76220676</v>
      </c>
      <c r="CT31" s="1573">
        <v>1473.69</v>
      </c>
      <c r="CU31" s="1594"/>
      <c r="CV31" s="1573">
        <v>1583.75</v>
      </c>
      <c r="CW31" s="1594">
        <v>122.69000000000005</v>
      </c>
      <c r="CX31" s="1565">
        <v>0.93100000000000005</v>
      </c>
      <c r="CY31" s="1565"/>
      <c r="CZ31" s="1582">
        <v>0.76600000000000001</v>
      </c>
      <c r="DA31" s="1595">
        <v>1</v>
      </c>
      <c r="DB31" s="1595"/>
      <c r="DC31" s="1565">
        <v>1</v>
      </c>
      <c r="DX31" s="933" t="s">
        <v>374</v>
      </c>
      <c r="DY31" s="1575" t="s">
        <v>1176</v>
      </c>
      <c r="DZ31" s="933" t="s">
        <v>8</v>
      </c>
      <c r="EA31" s="933" t="s">
        <v>1177</v>
      </c>
      <c r="EB31" s="1563">
        <v>412</v>
      </c>
      <c r="EC31" s="1563"/>
      <c r="ED31" s="1563">
        <v>412</v>
      </c>
      <c r="EE31" s="1563"/>
      <c r="EF31" s="1563"/>
      <c r="EG31" s="1565">
        <v>1.3095162418155235E-2</v>
      </c>
      <c r="EH31" s="1563"/>
      <c r="EI31" s="1563">
        <v>0</v>
      </c>
      <c r="EJ31" s="1563"/>
      <c r="EK31" s="1563">
        <v>0</v>
      </c>
      <c r="EL31" s="1563"/>
      <c r="EM31" s="1566"/>
      <c r="EN31" s="1566"/>
      <c r="ES31" s="1616" t="s">
        <v>396</v>
      </c>
      <c r="ET31" s="1617" t="s">
        <v>397</v>
      </c>
      <c r="EU31" s="1618">
        <v>0</v>
      </c>
    </row>
    <row r="32" spans="1:151">
      <c r="A32" s="1220" t="s">
        <v>406</v>
      </c>
      <c r="B32" s="1221" t="s">
        <v>407</v>
      </c>
      <c r="C32" s="1117">
        <v>4034</v>
      </c>
      <c r="D32" s="1118">
        <v>4064</v>
      </c>
      <c r="E32" s="1670"/>
      <c r="F32" s="1670">
        <v>4064</v>
      </c>
      <c r="G32" s="1670"/>
      <c r="H32" s="1671">
        <v>4064</v>
      </c>
      <c r="K32" s="907" t="s">
        <v>406</v>
      </c>
      <c r="L32" s="908" t="s">
        <v>407</v>
      </c>
      <c r="M32" s="886">
        <v>5391537623</v>
      </c>
      <c r="N32" s="887">
        <v>65799880</v>
      </c>
      <c r="O32" s="888">
        <v>5325737743</v>
      </c>
      <c r="P32" s="889">
        <v>2013</v>
      </c>
      <c r="Q32" s="890">
        <v>0.95089999999999997</v>
      </c>
      <c r="R32" s="891">
        <v>5600733771</v>
      </c>
      <c r="S32" s="892">
        <v>65799880</v>
      </c>
      <c r="T32" s="893">
        <v>84338203</v>
      </c>
      <c r="U32" s="893">
        <v>382897789</v>
      </c>
      <c r="V32" s="891">
        <v>6133769643</v>
      </c>
      <c r="X32" s="1561" t="s">
        <v>406</v>
      </c>
      <c r="Y32" s="1562" t="s">
        <v>407</v>
      </c>
      <c r="Z32" s="1563">
        <v>6133769643</v>
      </c>
      <c r="AA32" s="1564">
        <v>40728230.429520003</v>
      </c>
      <c r="AB32" s="1563">
        <v>7845247</v>
      </c>
      <c r="AC32" s="1563">
        <v>265945</v>
      </c>
      <c r="AD32" s="1563">
        <v>48839422.429520003</v>
      </c>
      <c r="AE32" s="1564">
        <v>4064</v>
      </c>
      <c r="AF32" s="1562">
        <v>12018</v>
      </c>
      <c r="AG32" s="1565">
        <v>2.2513999999999998</v>
      </c>
      <c r="AI32" s="1561" t="s">
        <v>406</v>
      </c>
      <c r="AJ32" s="933" t="s">
        <v>407</v>
      </c>
      <c r="AK32" s="1563">
        <v>48839422.429520003</v>
      </c>
      <c r="AL32" s="1564">
        <v>4064</v>
      </c>
      <c r="AM32" s="1564">
        <v>12018</v>
      </c>
      <c r="AN32" s="1565">
        <v>2.2513999999999998</v>
      </c>
      <c r="AO32" s="1565">
        <v>1.1449</v>
      </c>
      <c r="AP32" s="1565">
        <v>1.0047999999999999</v>
      </c>
      <c r="AQ32" s="1565">
        <v>1.5175000000000001</v>
      </c>
      <c r="AR32" s="1565" t="s">
        <v>4</v>
      </c>
      <c r="AS32" s="1573" t="s">
        <v>4</v>
      </c>
      <c r="AT32" s="1573" t="s">
        <v>4</v>
      </c>
      <c r="AU32" s="1570">
        <v>0</v>
      </c>
      <c r="AV32" s="1572" t="s">
        <v>4</v>
      </c>
      <c r="AW32" s="1564">
        <v>0</v>
      </c>
      <c r="BB32" s="1561" t="s">
        <v>406</v>
      </c>
      <c r="BC32" s="1562" t="s">
        <v>708</v>
      </c>
      <c r="BD32" s="1563">
        <v>6133769643</v>
      </c>
      <c r="BE32" s="1577">
        <v>261.69600000000003</v>
      </c>
      <c r="BF32" s="1566">
        <v>23438530</v>
      </c>
      <c r="BG32" s="1565">
        <v>1.1449</v>
      </c>
      <c r="BH32" s="1565"/>
      <c r="BI32" s="1564">
        <v>4064</v>
      </c>
      <c r="BJ32" s="1564">
        <v>15.53</v>
      </c>
      <c r="BK32" s="1564">
        <v>24506</v>
      </c>
      <c r="BL32" s="1564">
        <v>94</v>
      </c>
      <c r="BN32" s="933" t="s">
        <v>406</v>
      </c>
      <c r="BO32" s="1579" t="s">
        <v>407</v>
      </c>
      <c r="BP32" s="1579">
        <v>1.2135</v>
      </c>
      <c r="BQ32" s="1579">
        <v>0.96430000000000005</v>
      </c>
      <c r="BR32" s="1579">
        <v>0.94412613981762927</v>
      </c>
      <c r="BS32" s="1579"/>
      <c r="BT32" s="1580">
        <v>2013</v>
      </c>
      <c r="BU32" s="1582">
        <v>0.95089999999999997</v>
      </c>
      <c r="BV32" s="1581"/>
      <c r="BW32" s="1583">
        <v>0.48</v>
      </c>
      <c r="BX32" s="1579">
        <v>0.45600000000000002</v>
      </c>
      <c r="BY32" s="1565">
        <v>0.68669999999999998</v>
      </c>
      <c r="BZ32" s="1585"/>
      <c r="CA32" s="1561" t="s">
        <v>406</v>
      </c>
      <c r="CB32" s="933" t="s">
        <v>708</v>
      </c>
      <c r="CC32" s="1564">
        <v>36741</v>
      </c>
      <c r="CD32" s="1564">
        <v>38727</v>
      </c>
      <c r="CE32" s="1564">
        <v>38129</v>
      </c>
      <c r="CF32" s="1564">
        <v>37865.666666666664</v>
      </c>
      <c r="CG32" s="1565">
        <v>1.0047999999999999</v>
      </c>
      <c r="CH32" s="1564"/>
      <c r="CI32" s="1562">
        <v>-263.33333333333576</v>
      </c>
      <c r="CJ32" s="1565">
        <v>-6.8999999999999999E-3</v>
      </c>
      <c r="CL32" s="1575" t="s">
        <v>406</v>
      </c>
      <c r="CM32" s="933" t="s">
        <v>708</v>
      </c>
      <c r="CN32" s="1565" t="s">
        <v>4</v>
      </c>
      <c r="CP32" s="1593">
        <v>4064</v>
      </c>
      <c r="CQ32" s="1566">
        <v>9000218</v>
      </c>
      <c r="CR32" s="1566">
        <v>0</v>
      </c>
      <c r="CS32" s="1566">
        <v>9000218</v>
      </c>
      <c r="CT32" s="1573">
        <v>2214.62</v>
      </c>
      <c r="CU32" s="1594"/>
      <c r="CV32" s="1573" t="s">
        <v>4</v>
      </c>
      <c r="CW32" s="1594" t="s">
        <v>4</v>
      </c>
      <c r="CX32" s="1565" t="s">
        <v>4</v>
      </c>
      <c r="CY32" s="1565"/>
      <c r="CZ32" s="1582">
        <v>0.45600000000000002</v>
      </c>
      <c r="DA32" s="1595" t="s">
        <v>4</v>
      </c>
      <c r="DB32" s="1595"/>
      <c r="DC32" s="1565" t="s">
        <v>4</v>
      </c>
      <c r="DX32" s="933" t="s">
        <v>374</v>
      </c>
      <c r="DY32" s="933" t="s">
        <v>27</v>
      </c>
      <c r="DZ32" s="933" t="s">
        <v>8</v>
      </c>
      <c r="EA32" s="933" t="s">
        <v>28</v>
      </c>
      <c r="EB32" s="1563">
        <v>182</v>
      </c>
      <c r="EC32" s="1563"/>
      <c r="ED32" s="1563">
        <v>182</v>
      </c>
      <c r="EE32" s="1563">
        <v>31462</v>
      </c>
      <c r="EF32" s="1563"/>
      <c r="EG32" s="1565">
        <v>5.7847562138452734E-3</v>
      </c>
      <c r="EH32" s="1563"/>
      <c r="EI32" s="1563">
        <v>0</v>
      </c>
      <c r="EJ32" s="1563"/>
      <c r="EK32" s="1563">
        <v>0</v>
      </c>
      <c r="EL32" s="1563"/>
      <c r="EM32" s="1566"/>
      <c r="EN32" s="1566"/>
      <c r="ES32" s="1616" t="s">
        <v>398</v>
      </c>
      <c r="ET32" s="1617" t="s">
        <v>399</v>
      </c>
      <c r="EU32" s="1618">
        <v>5092129</v>
      </c>
    </row>
    <row r="33" spans="1:151">
      <c r="A33" s="1220" t="s">
        <v>408</v>
      </c>
      <c r="B33" s="1221" t="s">
        <v>409</v>
      </c>
      <c r="C33" s="1117">
        <v>5010</v>
      </c>
      <c r="D33" s="1118">
        <v>5010</v>
      </c>
      <c r="E33" s="1670"/>
      <c r="F33" s="1670">
        <v>5010</v>
      </c>
      <c r="G33" s="1670"/>
      <c r="H33" s="1671">
        <v>5010</v>
      </c>
      <c r="K33" s="907" t="s">
        <v>408</v>
      </c>
      <c r="L33" s="908" t="s">
        <v>409</v>
      </c>
      <c r="M33" s="886">
        <v>12010348649</v>
      </c>
      <c r="N33" s="887">
        <v>33600</v>
      </c>
      <c r="O33" s="888">
        <v>12010315049</v>
      </c>
      <c r="P33" s="889">
        <v>2013</v>
      </c>
      <c r="Q33" s="890">
        <v>0.93920000000000003</v>
      </c>
      <c r="R33" s="891">
        <v>12787814149</v>
      </c>
      <c r="S33" s="892">
        <v>33600</v>
      </c>
      <c r="T33" s="893">
        <v>134102820</v>
      </c>
      <c r="U33" s="893">
        <v>708991785</v>
      </c>
      <c r="V33" s="891">
        <v>13630942354</v>
      </c>
      <c r="X33" s="1561" t="s">
        <v>408</v>
      </c>
      <c r="Y33" s="1562" t="s">
        <v>409</v>
      </c>
      <c r="Z33" s="1563">
        <v>13630942354</v>
      </c>
      <c r="AA33" s="1564">
        <v>90509457.230560005</v>
      </c>
      <c r="AB33" s="1563">
        <v>16292064</v>
      </c>
      <c r="AC33" s="1563">
        <v>420434</v>
      </c>
      <c r="AD33" s="1563">
        <v>107221955.23056</v>
      </c>
      <c r="AE33" s="1564">
        <v>5010</v>
      </c>
      <c r="AF33" s="1562">
        <v>21402</v>
      </c>
      <c r="AG33" s="1565">
        <v>4.0094000000000003</v>
      </c>
      <c r="AI33" s="1561" t="s">
        <v>408</v>
      </c>
      <c r="AJ33" s="933" t="s">
        <v>409</v>
      </c>
      <c r="AK33" s="1563">
        <v>107221955.23056</v>
      </c>
      <c r="AL33" s="1564">
        <v>5010</v>
      </c>
      <c r="AM33" s="1564">
        <v>21402</v>
      </c>
      <c r="AN33" s="1565">
        <v>4.0094000000000003</v>
      </c>
      <c r="AO33" s="1565">
        <v>1.7359</v>
      </c>
      <c r="AP33" s="1565">
        <v>1.1373</v>
      </c>
      <c r="AQ33" s="1565">
        <v>2.3460999999999999</v>
      </c>
      <c r="AR33" s="1565" t="s">
        <v>4</v>
      </c>
      <c r="AS33" s="1573" t="s">
        <v>4</v>
      </c>
      <c r="AT33" s="1573" t="s">
        <v>4</v>
      </c>
      <c r="AU33" s="1570">
        <v>0</v>
      </c>
      <c r="AV33" s="1572" t="s">
        <v>4</v>
      </c>
      <c r="AW33" s="1564">
        <v>0</v>
      </c>
      <c r="BB33" s="1561" t="s">
        <v>408</v>
      </c>
      <c r="BC33" s="1562" t="s">
        <v>709</v>
      </c>
      <c r="BD33" s="1563">
        <v>13630942354</v>
      </c>
      <c r="BE33" s="1577">
        <v>383.577</v>
      </c>
      <c r="BF33" s="1566">
        <v>35536391</v>
      </c>
      <c r="BG33" s="1565">
        <v>1.7359</v>
      </c>
      <c r="BH33" s="1565"/>
      <c r="BI33" s="1564">
        <v>5010</v>
      </c>
      <c r="BJ33" s="1564">
        <v>13.06</v>
      </c>
      <c r="BK33" s="1564">
        <v>35273</v>
      </c>
      <c r="BL33" s="1564">
        <v>92</v>
      </c>
      <c r="BN33" s="933" t="s">
        <v>408</v>
      </c>
      <c r="BO33" s="1579" t="s">
        <v>409</v>
      </c>
      <c r="BP33" s="1579">
        <v>1.2312000000000001</v>
      </c>
      <c r="BQ33" s="1579">
        <v>0.9415</v>
      </c>
      <c r="BR33" s="1579">
        <v>0.93803278688524594</v>
      </c>
      <c r="BS33" s="1579"/>
      <c r="BT33" s="1580">
        <v>2013</v>
      </c>
      <c r="BU33" s="1582">
        <v>0.93920000000000003</v>
      </c>
      <c r="BV33" s="1581"/>
      <c r="BW33" s="1583">
        <v>0.43</v>
      </c>
      <c r="BX33" s="1579">
        <v>0.40400000000000003</v>
      </c>
      <c r="BY33" s="1565">
        <v>0.60840000000000005</v>
      </c>
      <c r="BZ33" s="1585"/>
      <c r="CA33" s="1561" t="s">
        <v>408</v>
      </c>
      <c r="CB33" s="933" t="s">
        <v>709</v>
      </c>
      <c r="CC33" s="1564">
        <v>41715</v>
      </c>
      <c r="CD33" s="1564">
        <v>43758</v>
      </c>
      <c r="CE33" s="1564">
        <v>43095</v>
      </c>
      <c r="CF33" s="1564">
        <v>42856</v>
      </c>
      <c r="CG33" s="1565">
        <v>1.1373</v>
      </c>
      <c r="CH33" s="1564"/>
      <c r="CI33" s="1562">
        <v>-239</v>
      </c>
      <c r="CJ33" s="1565">
        <v>-5.4999999999999997E-3</v>
      </c>
      <c r="CL33" s="1575" t="s">
        <v>408</v>
      </c>
      <c r="CM33" s="933" t="s">
        <v>709</v>
      </c>
      <c r="CN33" s="1565" t="s">
        <v>4</v>
      </c>
      <c r="CP33" s="1593">
        <v>5010</v>
      </c>
      <c r="CQ33" s="1566">
        <v>19794015</v>
      </c>
      <c r="CR33" s="1566">
        <v>0</v>
      </c>
      <c r="CS33" s="1566">
        <v>19794015</v>
      </c>
      <c r="CT33" s="1573">
        <v>3950.9</v>
      </c>
      <c r="CU33" s="1594"/>
      <c r="CV33" s="1573" t="s">
        <v>4</v>
      </c>
      <c r="CW33" s="1594" t="s">
        <v>4</v>
      </c>
      <c r="CX33" s="1565" t="s">
        <v>4</v>
      </c>
      <c r="CY33" s="1565"/>
      <c r="CZ33" s="1582">
        <v>0.40400000000000003</v>
      </c>
      <c r="DA33" s="1595" t="s">
        <v>4</v>
      </c>
      <c r="DB33" s="1595"/>
      <c r="DC33" s="1565" t="s">
        <v>4</v>
      </c>
      <c r="DX33" s="933" t="s">
        <v>376</v>
      </c>
      <c r="DY33" s="933" t="s">
        <v>376</v>
      </c>
      <c r="DZ33" s="933" t="s">
        <v>901</v>
      </c>
      <c r="EA33" s="933" t="s">
        <v>377</v>
      </c>
      <c r="EB33" s="1563">
        <v>12448</v>
      </c>
      <c r="EC33" s="1563"/>
      <c r="ED33" s="1563">
        <v>12448</v>
      </c>
      <c r="EE33" s="1563"/>
      <c r="EF33" s="1563"/>
      <c r="EG33" s="1565">
        <v>0.9750137072139109</v>
      </c>
      <c r="EH33" s="1563"/>
      <c r="EI33" s="1563">
        <v>4906230</v>
      </c>
      <c r="EJ33" s="1563"/>
      <c r="EK33" s="1563">
        <v>4783642</v>
      </c>
      <c r="EL33" s="1563">
        <v>4906230</v>
      </c>
      <c r="EM33" s="1566">
        <v>0</v>
      </c>
      <c r="EN33" s="1566"/>
      <c r="ES33" s="1616" t="s">
        <v>400</v>
      </c>
      <c r="ET33" s="1617" t="s">
        <v>666</v>
      </c>
      <c r="EU33" s="1618">
        <v>3429682</v>
      </c>
    </row>
    <row r="34" spans="1:151">
      <c r="A34" s="1220" t="s">
        <v>410</v>
      </c>
      <c r="B34" s="1221" t="s">
        <v>411</v>
      </c>
      <c r="C34" s="1117">
        <v>19382</v>
      </c>
      <c r="D34" s="1118">
        <v>24858</v>
      </c>
      <c r="E34" s="1670"/>
      <c r="F34" s="1670">
        <v>24858</v>
      </c>
      <c r="G34" s="1670"/>
      <c r="H34" s="1671">
        <v>24858</v>
      </c>
      <c r="K34" s="907" t="s">
        <v>410</v>
      </c>
      <c r="L34" s="908" t="s">
        <v>411</v>
      </c>
      <c r="M34" s="886">
        <v>11056144464</v>
      </c>
      <c r="N34" s="887">
        <v>0</v>
      </c>
      <c r="O34" s="888">
        <v>11056144464</v>
      </c>
      <c r="P34" s="889">
        <v>2007</v>
      </c>
      <c r="Q34" s="890">
        <v>1.0593999999999999</v>
      </c>
      <c r="R34" s="891">
        <v>10436232267</v>
      </c>
      <c r="S34" s="892">
        <v>0</v>
      </c>
      <c r="T34" s="893">
        <v>375300987</v>
      </c>
      <c r="U34" s="893">
        <v>2028174390</v>
      </c>
      <c r="V34" s="891">
        <v>12839707644</v>
      </c>
      <c r="X34" s="1561" t="s">
        <v>410</v>
      </c>
      <c r="Y34" s="1562" t="s">
        <v>411</v>
      </c>
      <c r="Z34" s="1563">
        <v>12839707644</v>
      </c>
      <c r="AA34" s="1564">
        <v>85255658.756160006</v>
      </c>
      <c r="AB34" s="1563">
        <v>17079256</v>
      </c>
      <c r="AC34" s="1563">
        <v>650609</v>
      </c>
      <c r="AD34" s="1563">
        <v>102985523.75616001</v>
      </c>
      <c r="AE34" s="1564">
        <v>24858</v>
      </c>
      <c r="AF34" s="1562">
        <v>4143</v>
      </c>
      <c r="AG34" s="1565">
        <v>0.77610000000000001</v>
      </c>
      <c r="AI34" s="1561" t="s">
        <v>410</v>
      </c>
      <c r="AJ34" s="933" t="s">
        <v>411</v>
      </c>
      <c r="AK34" s="1563">
        <v>102985523.75616001</v>
      </c>
      <c r="AL34" s="1564">
        <v>24858</v>
      </c>
      <c r="AM34" s="1564">
        <v>4143</v>
      </c>
      <c r="AN34" s="1565">
        <v>0.77610000000000001</v>
      </c>
      <c r="AO34" s="1565">
        <v>1.1358999999999999</v>
      </c>
      <c r="AP34" s="1565">
        <v>0.8851</v>
      </c>
      <c r="AQ34" s="1565">
        <v>0.86660000000000004</v>
      </c>
      <c r="AR34" s="1565">
        <v>0.86660000000000004</v>
      </c>
      <c r="AS34" s="1573">
        <v>1478.8</v>
      </c>
      <c r="AT34" s="1573">
        <v>227.6400000000001</v>
      </c>
      <c r="AU34" s="1570">
        <v>5658675</v>
      </c>
      <c r="AV34" s="1572">
        <v>0.85799999999999998</v>
      </c>
      <c r="AW34" s="1564">
        <v>4855143</v>
      </c>
      <c r="BB34" s="1561" t="s">
        <v>410</v>
      </c>
      <c r="BC34" s="1562" t="s">
        <v>710</v>
      </c>
      <c r="BD34" s="1563">
        <v>12839707644</v>
      </c>
      <c r="BE34" s="1577">
        <v>552.149</v>
      </c>
      <c r="BF34" s="1566">
        <v>23254063</v>
      </c>
      <c r="BG34" s="1565">
        <v>1.1358999999999999</v>
      </c>
      <c r="BH34" s="1565"/>
      <c r="BI34" s="1564">
        <v>24858</v>
      </c>
      <c r="BJ34" s="1564">
        <v>45.02</v>
      </c>
      <c r="BK34" s="1564">
        <v>163770</v>
      </c>
      <c r="BL34" s="1564">
        <v>297</v>
      </c>
      <c r="BN34" s="933" t="s">
        <v>410</v>
      </c>
      <c r="BO34" s="1579" t="s">
        <v>411</v>
      </c>
      <c r="BP34" s="1579">
        <v>1.0674999999999999</v>
      </c>
      <c r="BQ34" s="1579">
        <v>1.0654000000000001</v>
      </c>
      <c r="BR34" s="1579">
        <v>1.052734693877551</v>
      </c>
      <c r="BS34" s="1579"/>
      <c r="BT34" s="1580">
        <v>2007</v>
      </c>
      <c r="BU34" s="1582">
        <v>1.0593999999999999</v>
      </c>
      <c r="BV34" s="1581"/>
      <c r="BW34" s="1583">
        <v>0.54</v>
      </c>
      <c r="BX34" s="1579">
        <v>0.57199999999999995</v>
      </c>
      <c r="BY34" s="1565">
        <v>0.86140000000000005</v>
      </c>
      <c r="BZ34" s="1585"/>
      <c r="CA34" s="1561" t="s">
        <v>410</v>
      </c>
      <c r="CB34" s="933" t="s">
        <v>710</v>
      </c>
      <c r="CC34" s="1564">
        <v>32522</v>
      </c>
      <c r="CD34" s="1564">
        <v>34269</v>
      </c>
      <c r="CE34" s="1564">
        <v>33274</v>
      </c>
      <c r="CF34" s="1564">
        <v>33355</v>
      </c>
      <c r="CG34" s="1565">
        <v>0.8851</v>
      </c>
      <c r="CH34" s="1564"/>
      <c r="CI34" s="1562">
        <v>81</v>
      </c>
      <c r="CJ34" s="1565">
        <v>2.3999999999999998E-3</v>
      </c>
      <c r="CL34" s="1575" t="s">
        <v>410</v>
      </c>
      <c r="CM34" s="933" t="s">
        <v>710</v>
      </c>
      <c r="CN34" s="1565">
        <v>0.86660000000000004</v>
      </c>
      <c r="CP34" s="1593">
        <v>24858</v>
      </c>
      <c r="CQ34" s="1566">
        <v>28657728</v>
      </c>
      <c r="CR34" s="1566">
        <v>2888869</v>
      </c>
      <c r="CS34" s="1566">
        <v>31546597</v>
      </c>
      <c r="CT34" s="1573">
        <v>1269.07</v>
      </c>
      <c r="CU34" s="1594"/>
      <c r="CV34" s="1573">
        <v>1478.8</v>
      </c>
      <c r="CW34" s="1594">
        <v>227.6400000000001</v>
      </c>
      <c r="CX34" s="1565">
        <v>0.85799999999999998</v>
      </c>
      <c r="CY34" s="1565"/>
      <c r="CZ34" s="1582">
        <v>0.57199999999999995</v>
      </c>
      <c r="DA34" s="1595" t="s">
        <v>4</v>
      </c>
      <c r="DB34" s="1595"/>
      <c r="DC34" s="1565">
        <v>0.85799999999999998</v>
      </c>
      <c r="DX34" s="933" t="s">
        <v>376</v>
      </c>
      <c r="DY34" s="1575" t="s">
        <v>29</v>
      </c>
      <c r="DZ34" s="933" t="s">
        <v>8</v>
      </c>
      <c r="EA34" s="933" t="s">
        <v>30</v>
      </c>
      <c r="EB34" s="1563">
        <v>319</v>
      </c>
      <c r="EC34" s="1563"/>
      <c r="ED34" s="1563">
        <v>319</v>
      </c>
      <c r="EE34" s="1563">
        <v>12767</v>
      </c>
      <c r="EF34" s="1563"/>
      <c r="EG34" s="1565">
        <v>2.4986292786089135E-2</v>
      </c>
      <c r="EH34" s="1563"/>
      <c r="EI34" s="1563">
        <v>0</v>
      </c>
      <c r="EJ34" s="1563"/>
      <c r="EK34" s="1563">
        <v>122588</v>
      </c>
      <c r="EM34" s="1566"/>
      <c r="EN34" s="1566"/>
      <c r="ES34" s="1616" t="s">
        <v>46</v>
      </c>
      <c r="ET34" s="1617" t="s">
        <v>47</v>
      </c>
      <c r="EU34" s="1618">
        <v>1289506</v>
      </c>
    </row>
    <row r="35" spans="1:151">
      <c r="A35" s="1220" t="s">
        <v>412</v>
      </c>
      <c r="B35" s="1221" t="s">
        <v>413</v>
      </c>
      <c r="C35" s="1117">
        <v>6319</v>
      </c>
      <c r="D35" s="1118">
        <v>6319</v>
      </c>
      <c r="E35" s="1670"/>
      <c r="F35" s="1670">
        <v>6319</v>
      </c>
      <c r="G35" s="1670"/>
      <c r="H35" s="1671">
        <v>6319</v>
      </c>
      <c r="K35" s="907" t="s">
        <v>412</v>
      </c>
      <c r="L35" s="908" t="s">
        <v>413</v>
      </c>
      <c r="M35" s="886">
        <v>3392822592</v>
      </c>
      <c r="N35" s="887">
        <v>61312970</v>
      </c>
      <c r="O35" s="888">
        <v>3331509622</v>
      </c>
      <c r="P35" s="889">
        <v>2013</v>
      </c>
      <c r="Q35" s="890">
        <v>1.0164</v>
      </c>
      <c r="R35" s="891">
        <v>3277754449</v>
      </c>
      <c r="S35" s="892">
        <v>61312970</v>
      </c>
      <c r="T35" s="893">
        <v>78596459</v>
      </c>
      <c r="U35" s="893">
        <v>678173326</v>
      </c>
      <c r="V35" s="891">
        <v>4095837204</v>
      </c>
      <c r="X35" s="1561" t="s">
        <v>412</v>
      </c>
      <c r="Y35" s="1562" t="s">
        <v>413</v>
      </c>
      <c r="Z35" s="1563">
        <v>4095837204</v>
      </c>
      <c r="AA35" s="1564">
        <v>27196359.034559999</v>
      </c>
      <c r="AB35" s="1563">
        <v>5804028</v>
      </c>
      <c r="AC35" s="1563">
        <v>211966</v>
      </c>
      <c r="AD35" s="1563">
        <v>33212353.034559999</v>
      </c>
      <c r="AE35" s="1564">
        <v>6319</v>
      </c>
      <c r="AF35" s="1562">
        <v>5256</v>
      </c>
      <c r="AG35" s="1565">
        <v>0.98460000000000003</v>
      </c>
      <c r="AI35" s="1561" t="s">
        <v>412</v>
      </c>
      <c r="AJ35" s="933" t="s">
        <v>413</v>
      </c>
      <c r="AK35" s="1563">
        <v>33212353.034559999</v>
      </c>
      <c r="AL35" s="1564">
        <v>6319</v>
      </c>
      <c r="AM35" s="1564">
        <v>5256</v>
      </c>
      <c r="AN35" s="1565">
        <v>0.98460000000000003</v>
      </c>
      <c r="AO35" s="1565">
        <v>0.75449999999999995</v>
      </c>
      <c r="AP35" s="1565">
        <v>1.0347</v>
      </c>
      <c r="AQ35" s="1565">
        <v>0.98670000000000002</v>
      </c>
      <c r="AR35" s="1565">
        <v>0.98670000000000002</v>
      </c>
      <c r="AS35" s="1573">
        <v>1683.74</v>
      </c>
      <c r="AT35" s="1573">
        <v>22.700000000000045</v>
      </c>
      <c r="AU35" s="1570">
        <v>143441</v>
      </c>
      <c r="AV35" s="1572">
        <v>1</v>
      </c>
      <c r="AW35" s="1564">
        <v>143441</v>
      </c>
      <c r="BB35" s="1561" t="s">
        <v>412</v>
      </c>
      <c r="BC35" s="1562" t="s">
        <v>711</v>
      </c>
      <c r="BD35" s="1563">
        <v>4095837204</v>
      </c>
      <c r="BE35" s="1577">
        <v>265.185</v>
      </c>
      <c r="BF35" s="1566">
        <v>15445207</v>
      </c>
      <c r="BG35" s="1565">
        <v>0.75449999999999995</v>
      </c>
      <c r="BH35" s="1565"/>
      <c r="BI35" s="1564">
        <v>6319</v>
      </c>
      <c r="BJ35" s="1564">
        <v>23.83</v>
      </c>
      <c r="BK35" s="1564">
        <v>41507</v>
      </c>
      <c r="BL35" s="1564">
        <v>157</v>
      </c>
      <c r="BN35" s="933" t="s">
        <v>412</v>
      </c>
      <c r="BO35" s="1579" t="s">
        <v>413</v>
      </c>
      <c r="BP35" s="1579">
        <v>1.0705</v>
      </c>
      <c r="BQ35" s="1579">
        <v>0.99829999999999997</v>
      </c>
      <c r="BR35" s="1579">
        <v>1.025425837320574</v>
      </c>
      <c r="BS35" s="1579"/>
      <c r="BT35" s="1580">
        <v>2013</v>
      </c>
      <c r="BU35" s="1582">
        <v>1.0164</v>
      </c>
      <c r="BV35" s="1581"/>
      <c r="BW35" s="1583">
        <v>0.66</v>
      </c>
      <c r="BX35" s="1579">
        <v>0.67100000000000004</v>
      </c>
      <c r="BY35" s="1565">
        <v>1.0105</v>
      </c>
      <c r="BZ35" s="1585"/>
      <c r="CA35" s="1561" t="s">
        <v>412</v>
      </c>
      <c r="CB35" s="933" t="s">
        <v>711</v>
      </c>
      <c r="CC35" s="1564">
        <v>38286</v>
      </c>
      <c r="CD35" s="1564">
        <v>39838</v>
      </c>
      <c r="CE35" s="1564">
        <v>38846</v>
      </c>
      <c r="CF35" s="1564">
        <v>38990</v>
      </c>
      <c r="CG35" s="1565">
        <v>1.0347</v>
      </c>
      <c r="CH35" s="1564"/>
      <c r="CI35" s="1562">
        <v>144</v>
      </c>
      <c r="CJ35" s="1565">
        <v>3.7000000000000002E-3</v>
      </c>
      <c r="CL35" s="1575" t="s">
        <v>412</v>
      </c>
      <c r="CM35" s="933" t="s">
        <v>711</v>
      </c>
      <c r="CN35" s="1565">
        <v>0.98670000000000002</v>
      </c>
      <c r="CP35" s="1593">
        <v>6319</v>
      </c>
      <c r="CQ35" s="1566">
        <v>9319297</v>
      </c>
      <c r="CR35" s="1566">
        <v>0</v>
      </c>
      <c r="CS35" s="1566">
        <v>9319297</v>
      </c>
      <c r="CT35" s="1573">
        <v>1474.81</v>
      </c>
      <c r="CU35" s="1594"/>
      <c r="CV35" s="1573">
        <v>1683.74</v>
      </c>
      <c r="CW35" s="1594">
        <v>22.700000000000045</v>
      </c>
      <c r="CX35" s="1565">
        <v>0.876</v>
      </c>
      <c r="CY35" s="1565"/>
      <c r="CZ35" s="1582">
        <v>0.67100000000000004</v>
      </c>
      <c r="DA35" s="1595">
        <v>1</v>
      </c>
      <c r="DB35" s="1595"/>
      <c r="DC35" s="1565">
        <v>1</v>
      </c>
      <c r="DX35" s="933" t="s">
        <v>378</v>
      </c>
      <c r="DY35" s="1575" t="s">
        <v>378</v>
      </c>
      <c r="DZ35" s="933" t="s">
        <v>901</v>
      </c>
      <c r="EA35" s="933" t="s">
        <v>379</v>
      </c>
      <c r="EB35" s="1563">
        <v>31941</v>
      </c>
      <c r="EC35" s="1563"/>
      <c r="ED35" s="1563">
        <v>31941</v>
      </c>
      <c r="EE35" s="1563"/>
      <c r="EF35" s="1563"/>
      <c r="EG35" s="1565">
        <v>0.82725130144259407</v>
      </c>
      <c r="EH35" s="1563"/>
      <c r="EI35" s="1563">
        <v>0</v>
      </c>
      <c r="EJ35" s="1563"/>
      <c r="EK35" s="1563">
        <v>0</v>
      </c>
      <c r="EL35" s="1563">
        <v>0</v>
      </c>
      <c r="EM35" s="1566">
        <v>0</v>
      </c>
      <c r="EN35" s="1566"/>
      <c r="ES35" s="1616" t="s">
        <v>402</v>
      </c>
      <c r="ET35" s="1617" t="s">
        <v>403</v>
      </c>
      <c r="EU35" s="1618">
        <v>844715</v>
      </c>
    </row>
    <row r="36" spans="1:151">
      <c r="A36" s="1220" t="s">
        <v>414</v>
      </c>
      <c r="B36" s="1221" t="s">
        <v>415</v>
      </c>
      <c r="C36" s="1117">
        <v>9860</v>
      </c>
      <c r="D36" s="1118">
        <v>9860</v>
      </c>
      <c r="E36" s="1670"/>
      <c r="F36" s="1670">
        <v>9860</v>
      </c>
      <c r="G36" s="1670"/>
      <c r="H36" s="1671">
        <v>9860</v>
      </c>
      <c r="K36" s="907" t="s">
        <v>414</v>
      </c>
      <c r="L36" s="908" t="s">
        <v>415</v>
      </c>
      <c r="M36" s="886">
        <v>3020669222</v>
      </c>
      <c r="N36" s="887">
        <v>201627800</v>
      </c>
      <c r="O36" s="888">
        <v>2819041422</v>
      </c>
      <c r="P36" s="889">
        <v>2009</v>
      </c>
      <c r="Q36" s="890">
        <v>0.96220000000000006</v>
      </c>
      <c r="R36" s="891">
        <v>2929787385</v>
      </c>
      <c r="S36" s="892">
        <v>201627800</v>
      </c>
      <c r="T36" s="893">
        <v>118407427</v>
      </c>
      <c r="U36" s="893">
        <v>926613621</v>
      </c>
      <c r="V36" s="891">
        <v>4176436233</v>
      </c>
      <c r="X36" s="1561" t="s">
        <v>414</v>
      </c>
      <c r="Y36" s="1562" t="s">
        <v>415</v>
      </c>
      <c r="Z36" s="1563">
        <v>4176436233</v>
      </c>
      <c r="AA36" s="1564">
        <v>27731536.58712</v>
      </c>
      <c r="AB36" s="1563">
        <v>7931846</v>
      </c>
      <c r="AC36" s="1563">
        <v>382531</v>
      </c>
      <c r="AD36" s="1563">
        <v>36045913.587119997</v>
      </c>
      <c r="AE36" s="1564">
        <v>9860</v>
      </c>
      <c r="AF36" s="1562">
        <v>3656</v>
      </c>
      <c r="AG36" s="1565">
        <v>0.68489999999999995</v>
      </c>
      <c r="AI36" s="1561" t="s">
        <v>414</v>
      </c>
      <c r="AJ36" s="933" t="s">
        <v>415</v>
      </c>
      <c r="AK36" s="1563">
        <v>36045913.587119997</v>
      </c>
      <c r="AL36" s="1564">
        <v>9860</v>
      </c>
      <c r="AM36" s="1564">
        <v>3656</v>
      </c>
      <c r="AN36" s="1565">
        <v>0.68489999999999995</v>
      </c>
      <c r="AO36" s="1565">
        <v>0.2495</v>
      </c>
      <c r="AP36" s="1565">
        <v>0.8427</v>
      </c>
      <c r="AQ36" s="1565">
        <v>0.72040000000000004</v>
      </c>
      <c r="AR36" s="1565">
        <v>0.72040000000000004</v>
      </c>
      <c r="AS36" s="1573">
        <v>1229.32</v>
      </c>
      <c r="AT36" s="1573">
        <v>477.12000000000012</v>
      </c>
      <c r="AU36" s="1570">
        <v>4704403</v>
      </c>
      <c r="AV36" s="1572">
        <v>1</v>
      </c>
      <c r="AW36" s="1564">
        <v>4704403</v>
      </c>
      <c r="BB36" s="1561" t="s">
        <v>414</v>
      </c>
      <c r="BC36" s="1562" t="s">
        <v>712</v>
      </c>
      <c r="BD36" s="1563">
        <v>4176436233</v>
      </c>
      <c r="BE36" s="1577">
        <v>817.72799999999995</v>
      </c>
      <c r="BF36" s="1566">
        <v>5107366</v>
      </c>
      <c r="BG36" s="1565">
        <v>0.2495</v>
      </c>
      <c r="BH36" s="1565"/>
      <c r="BI36" s="1564">
        <v>9860</v>
      </c>
      <c r="BJ36" s="1564">
        <v>12.06</v>
      </c>
      <c r="BK36" s="1564">
        <v>60104</v>
      </c>
      <c r="BL36" s="1564">
        <v>74</v>
      </c>
      <c r="BN36" s="933" t="s">
        <v>414</v>
      </c>
      <c r="BO36" s="1579" t="s">
        <v>415</v>
      </c>
      <c r="BP36" s="1579">
        <v>0.95469999999999999</v>
      </c>
      <c r="BQ36" s="1579">
        <v>1.0112000000000001</v>
      </c>
      <c r="BR36" s="1579">
        <v>0.93213186813186821</v>
      </c>
      <c r="BS36" s="1579"/>
      <c r="BT36" s="1580">
        <v>2009</v>
      </c>
      <c r="BU36" s="1582">
        <v>0.96220000000000006</v>
      </c>
      <c r="BV36" s="1581"/>
      <c r="BW36" s="1583">
        <v>0.73</v>
      </c>
      <c r="BX36" s="1579">
        <v>0.70199999999999996</v>
      </c>
      <c r="BY36" s="1565">
        <v>1.0571999999999999</v>
      </c>
      <c r="BZ36" s="1585"/>
      <c r="CA36" s="1561" t="s">
        <v>414</v>
      </c>
      <c r="CB36" s="933" t="s">
        <v>712</v>
      </c>
      <c r="CC36" s="1564">
        <v>29804</v>
      </c>
      <c r="CD36" s="1564">
        <v>31956</v>
      </c>
      <c r="CE36" s="1564">
        <v>33508</v>
      </c>
      <c r="CF36" s="1564">
        <v>31756</v>
      </c>
      <c r="CG36" s="1565">
        <v>0.8427</v>
      </c>
      <c r="CH36" s="1564"/>
      <c r="CI36" s="1562">
        <v>-1752</v>
      </c>
      <c r="CJ36" s="1565">
        <v>-5.2299999999999999E-2</v>
      </c>
      <c r="CL36" s="1575" t="s">
        <v>414</v>
      </c>
      <c r="CM36" s="933" t="s">
        <v>712</v>
      </c>
      <c r="CN36" s="1565">
        <v>0.72040000000000004</v>
      </c>
      <c r="CP36" s="1593">
        <v>9860</v>
      </c>
      <c r="CQ36" s="1566">
        <v>9000000</v>
      </c>
      <c r="CR36" s="1566">
        <v>0</v>
      </c>
      <c r="CS36" s="1566">
        <v>9000000</v>
      </c>
      <c r="CT36" s="1573">
        <v>912.78</v>
      </c>
      <c r="CU36" s="1594"/>
      <c r="CV36" s="1573">
        <v>1229.32</v>
      </c>
      <c r="CW36" s="1594">
        <v>477.12000000000012</v>
      </c>
      <c r="CX36" s="1565">
        <v>0.74299999999999999</v>
      </c>
      <c r="CY36" s="1565"/>
      <c r="CZ36" s="1582">
        <v>0.70199999999999996</v>
      </c>
      <c r="DA36" s="1595">
        <v>1</v>
      </c>
      <c r="DB36" s="1595"/>
      <c r="DC36" s="1565">
        <v>1</v>
      </c>
      <c r="DX36" s="1693">
        <v>130</v>
      </c>
      <c r="DY36" s="1575" t="s">
        <v>821</v>
      </c>
      <c r="DZ36" s="933" t="s">
        <v>8</v>
      </c>
      <c r="EA36" s="933" t="s">
        <v>822</v>
      </c>
      <c r="EB36" s="1563">
        <v>948</v>
      </c>
      <c r="EC36" s="1563"/>
      <c r="ED36" s="1563">
        <v>948</v>
      </c>
      <c r="EE36" s="1563"/>
      <c r="EF36" s="1563"/>
      <c r="EG36" s="1565">
        <v>2.4552588640542852E-2</v>
      </c>
      <c r="EH36" s="1563"/>
      <c r="EI36" s="1563">
        <v>0</v>
      </c>
      <c r="EJ36" s="1563"/>
      <c r="EK36" s="1563">
        <v>0</v>
      </c>
      <c r="EL36" s="1563"/>
      <c r="EM36" s="1566"/>
      <c r="EN36" s="1566"/>
      <c r="ES36" s="1616" t="s">
        <v>404</v>
      </c>
      <c r="ET36" s="1617" t="s">
        <v>667</v>
      </c>
      <c r="EU36" s="1618">
        <v>6190814</v>
      </c>
    </row>
    <row r="37" spans="1:151">
      <c r="A37" s="1220" t="s">
        <v>416</v>
      </c>
      <c r="B37" s="1221" t="s">
        <v>417</v>
      </c>
      <c r="C37" s="1117">
        <v>34013</v>
      </c>
      <c r="D37" s="1118">
        <v>42316</v>
      </c>
      <c r="E37" s="1670"/>
      <c r="F37" s="1670">
        <v>42316</v>
      </c>
      <c r="G37" s="1670"/>
      <c r="H37" s="1671">
        <v>42316</v>
      </c>
      <c r="K37" s="907" t="s">
        <v>416</v>
      </c>
      <c r="L37" s="908" t="s">
        <v>417</v>
      </c>
      <c r="M37" s="886">
        <v>25758140478</v>
      </c>
      <c r="N37" s="887">
        <v>61641196</v>
      </c>
      <c r="O37" s="888">
        <v>25696499282</v>
      </c>
      <c r="P37" s="889">
        <v>2008</v>
      </c>
      <c r="Q37" s="890">
        <v>1.0331999999999999</v>
      </c>
      <c r="R37" s="891">
        <v>24870789084</v>
      </c>
      <c r="S37" s="892">
        <v>61641196</v>
      </c>
      <c r="T37" s="893">
        <v>510732429</v>
      </c>
      <c r="U37" s="893">
        <v>5399890643</v>
      </c>
      <c r="V37" s="891">
        <v>30843053352</v>
      </c>
      <c r="X37" s="1561" t="s">
        <v>416</v>
      </c>
      <c r="Y37" s="1562" t="s">
        <v>417</v>
      </c>
      <c r="Z37" s="1563">
        <v>30843053352</v>
      </c>
      <c r="AA37" s="1564">
        <v>204797874.25727999</v>
      </c>
      <c r="AB37" s="1563">
        <v>67260239</v>
      </c>
      <c r="AC37" s="1563">
        <v>871124</v>
      </c>
      <c r="AD37" s="1563">
        <v>272929237.25727999</v>
      </c>
      <c r="AE37" s="1564">
        <v>42316</v>
      </c>
      <c r="AF37" s="1562">
        <v>6450</v>
      </c>
      <c r="AG37" s="1565">
        <v>1.2082999999999999</v>
      </c>
      <c r="AI37" s="1561" t="s">
        <v>416</v>
      </c>
      <c r="AJ37" s="933" t="s">
        <v>417</v>
      </c>
      <c r="AK37" s="1563">
        <v>272929237.25727999</v>
      </c>
      <c r="AL37" s="1564">
        <v>42316</v>
      </c>
      <c r="AM37" s="1564">
        <v>6450</v>
      </c>
      <c r="AN37" s="1565">
        <v>1.2082999999999999</v>
      </c>
      <c r="AO37" s="1565">
        <v>5.1896000000000004</v>
      </c>
      <c r="AP37" s="1565">
        <v>1.1157999999999999</v>
      </c>
      <c r="AQ37" s="1565">
        <v>1.5602</v>
      </c>
      <c r="AR37" s="1565" t="s">
        <v>4</v>
      </c>
      <c r="AS37" s="1573" t="s">
        <v>4</v>
      </c>
      <c r="AT37" s="1573" t="s">
        <v>4</v>
      </c>
      <c r="AU37" s="1570">
        <v>0</v>
      </c>
      <c r="AV37" s="1572" t="s">
        <v>4</v>
      </c>
      <c r="AW37" s="1564">
        <v>0</v>
      </c>
      <c r="BB37" s="1561" t="s">
        <v>416</v>
      </c>
      <c r="BC37" s="1562" t="s">
        <v>782</v>
      </c>
      <c r="BD37" s="1563">
        <v>30843053352</v>
      </c>
      <c r="BE37" s="1577">
        <v>290.31700000000001</v>
      </c>
      <c r="BF37" s="1566">
        <v>106239226</v>
      </c>
      <c r="BG37" s="1565">
        <v>5.1896000000000004</v>
      </c>
      <c r="BH37" s="1565"/>
      <c r="BI37" s="1564">
        <v>42316</v>
      </c>
      <c r="BJ37" s="1564">
        <v>145.76</v>
      </c>
      <c r="BK37" s="1564">
        <v>286053</v>
      </c>
      <c r="BL37" s="1564">
        <v>985</v>
      </c>
      <c r="BN37" s="933" t="s">
        <v>416</v>
      </c>
      <c r="BO37" s="1579" t="s">
        <v>417</v>
      </c>
      <c r="BP37" s="1579">
        <v>1.0632999999999999</v>
      </c>
      <c r="BQ37" s="1579">
        <v>1.0393000000000001</v>
      </c>
      <c r="BR37" s="1579">
        <v>1.0191075949367088</v>
      </c>
      <c r="BS37" s="1579"/>
      <c r="BT37" s="1580">
        <v>2008</v>
      </c>
      <c r="BU37" s="1582">
        <v>1.0331999999999999</v>
      </c>
      <c r="BV37" s="1581"/>
      <c r="BW37" s="1583">
        <v>0.79310000000000003</v>
      </c>
      <c r="BX37" s="1579">
        <v>0.81899999999999995</v>
      </c>
      <c r="BY37" s="1565">
        <v>1.2334000000000001</v>
      </c>
      <c r="BZ37" s="1585"/>
      <c r="CA37" s="1561" t="s">
        <v>416</v>
      </c>
      <c r="CB37" s="933" t="s">
        <v>782</v>
      </c>
      <c r="CC37" s="1564">
        <v>41164</v>
      </c>
      <c r="CD37" s="1564">
        <v>43291</v>
      </c>
      <c r="CE37" s="1564">
        <v>41684</v>
      </c>
      <c r="CF37" s="1564">
        <v>42046.333333333336</v>
      </c>
      <c r="CG37" s="1565">
        <v>1.1157999999999999</v>
      </c>
      <c r="CH37" s="1564"/>
      <c r="CI37" s="1562">
        <v>362.33333333333576</v>
      </c>
      <c r="CJ37" s="1565">
        <v>8.6999999999999994E-3</v>
      </c>
      <c r="CL37" s="1575" t="s">
        <v>416</v>
      </c>
      <c r="CM37" s="933" t="s">
        <v>782</v>
      </c>
      <c r="CN37" s="1565" t="s">
        <v>4</v>
      </c>
      <c r="CP37" s="1593">
        <v>42316</v>
      </c>
      <c r="CQ37" s="1566">
        <v>118233311</v>
      </c>
      <c r="CR37" s="1566">
        <v>0</v>
      </c>
      <c r="CS37" s="1566">
        <v>118233311</v>
      </c>
      <c r="CT37" s="1573">
        <v>2794.06</v>
      </c>
      <c r="CU37" s="1594"/>
      <c r="CV37" s="1573" t="s">
        <v>4</v>
      </c>
      <c r="CW37" s="1594" t="s">
        <v>4</v>
      </c>
      <c r="CX37" s="1565" t="s">
        <v>4</v>
      </c>
      <c r="CY37" s="1565"/>
      <c r="CZ37" s="1582">
        <v>0.81899999999999995</v>
      </c>
      <c r="DA37" s="1595">
        <v>1</v>
      </c>
      <c r="DB37" s="1595"/>
      <c r="DC37" s="1565" t="s">
        <v>4</v>
      </c>
      <c r="DX37" s="933" t="s">
        <v>378</v>
      </c>
      <c r="DY37" s="1575" t="s">
        <v>1098</v>
      </c>
      <c r="DZ37" s="933" t="s">
        <v>8</v>
      </c>
      <c r="EA37" s="933" t="s">
        <v>1099</v>
      </c>
      <c r="EB37" s="1563">
        <v>1293</v>
      </c>
      <c r="EC37" s="1563"/>
      <c r="ED37" s="1563">
        <v>1293</v>
      </c>
      <c r="EE37" s="1563"/>
      <c r="EF37" s="1563"/>
      <c r="EG37" s="1565">
        <v>3.3487866152132811E-2</v>
      </c>
      <c r="EH37" s="1563"/>
      <c r="EI37" s="1563">
        <v>0</v>
      </c>
      <c r="EJ37" s="1563"/>
      <c r="EK37" s="1563">
        <v>0</v>
      </c>
      <c r="EL37" s="1563"/>
      <c r="EM37" s="1566"/>
      <c r="EN37" s="1566"/>
      <c r="ES37" s="1616" t="s">
        <v>406</v>
      </c>
      <c r="ET37" s="1617" t="s">
        <v>407</v>
      </c>
      <c r="EU37" s="1618">
        <v>0</v>
      </c>
    </row>
    <row r="38" spans="1:151">
      <c r="A38" s="1220" t="s">
        <v>418</v>
      </c>
      <c r="B38" s="1221" t="s">
        <v>419</v>
      </c>
      <c r="C38" s="1117">
        <v>5964</v>
      </c>
      <c r="D38" s="1118">
        <v>6964</v>
      </c>
      <c r="E38" s="1670"/>
      <c r="F38" s="1670">
        <v>6964</v>
      </c>
      <c r="G38" s="1670"/>
      <c r="H38" s="1671">
        <v>6964</v>
      </c>
      <c r="K38" s="907" t="s">
        <v>418</v>
      </c>
      <c r="L38" s="908" t="s">
        <v>419</v>
      </c>
      <c r="M38" s="886">
        <v>2290423341</v>
      </c>
      <c r="N38" s="887">
        <v>198631906</v>
      </c>
      <c r="O38" s="888">
        <v>2091791435</v>
      </c>
      <c r="P38" s="889">
        <v>2009</v>
      </c>
      <c r="Q38" s="890">
        <v>1.0324</v>
      </c>
      <c r="R38" s="891">
        <v>2026144358</v>
      </c>
      <c r="S38" s="892">
        <v>198631906</v>
      </c>
      <c r="T38" s="893">
        <v>130325184</v>
      </c>
      <c r="U38" s="893">
        <v>709648233</v>
      </c>
      <c r="V38" s="891">
        <v>3064749681</v>
      </c>
      <c r="X38" s="1561" t="s">
        <v>418</v>
      </c>
      <c r="Y38" s="1562" t="s">
        <v>419</v>
      </c>
      <c r="Z38" s="1563">
        <v>3064749681</v>
      </c>
      <c r="AA38" s="1564">
        <v>20349937.881840002</v>
      </c>
      <c r="AB38" s="1563">
        <v>5134384</v>
      </c>
      <c r="AC38" s="1563">
        <v>276668</v>
      </c>
      <c r="AD38" s="1563">
        <v>25760989.881840002</v>
      </c>
      <c r="AE38" s="1564">
        <v>6964</v>
      </c>
      <c r="AF38" s="1562">
        <v>3699</v>
      </c>
      <c r="AG38" s="1565">
        <v>0.69299999999999995</v>
      </c>
      <c r="AI38" s="1561" t="s">
        <v>418</v>
      </c>
      <c r="AJ38" s="933" t="s">
        <v>419</v>
      </c>
      <c r="AK38" s="1563">
        <v>25760989.881840002</v>
      </c>
      <c r="AL38" s="1564">
        <v>6964</v>
      </c>
      <c r="AM38" s="1564">
        <v>3699</v>
      </c>
      <c r="AN38" s="1565">
        <v>0.69299999999999995</v>
      </c>
      <c r="AO38" s="1565">
        <v>0.2964</v>
      </c>
      <c r="AP38" s="1565">
        <v>0.81589999999999996</v>
      </c>
      <c r="AQ38" s="1565">
        <v>0.71479999999999999</v>
      </c>
      <c r="AR38" s="1565">
        <v>0.71479999999999999</v>
      </c>
      <c r="AS38" s="1573">
        <v>1219.76</v>
      </c>
      <c r="AT38" s="1573">
        <v>486.68000000000006</v>
      </c>
      <c r="AU38" s="1570">
        <v>3389240</v>
      </c>
      <c r="AV38" s="1572">
        <v>1</v>
      </c>
      <c r="AW38" s="1564">
        <v>3389240</v>
      </c>
      <c r="BB38" s="1561" t="s">
        <v>418</v>
      </c>
      <c r="BC38" s="1562" t="s">
        <v>713</v>
      </c>
      <c r="BD38" s="1563">
        <v>3064749681</v>
      </c>
      <c r="BE38" s="1577">
        <v>505.02600000000001</v>
      </c>
      <c r="BF38" s="1566">
        <v>6068499</v>
      </c>
      <c r="BG38" s="1565">
        <v>0.2964</v>
      </c>
      <c r="BH38" s="1565"/>
      <c r="BI38" s="1564">
        <v>6964</v>
      </c>
      <c r="BJ38" s="1564">
        <v>13.79</v>
      </c>
      <c r="BK38" s="1564">
        <v>55704</v>
      </c>
      <c r="BL38" s="1564">
        <v>110</v>
      </c>
      <c r="BN38" s="933" t="s">
        <v>418</v>
      </c>
      <c r="BO38" s="1579" t="s">
        <v>419</v>
      </c>
      <c r="BP38" s="1579">
        <v>1.0273000000000001</v>
      </c>
      <c r="BQ38" s="1579">
        <v>1.0273000000000001</v>
      </c>
      <c r="BR38" s="1579">
        <v>1.0375000000000001</v>
      </c>
      <c r="BS38" s="1579"/>
      <c r="BT38" s="1580">
        <v>2009</v>
      </c>
      <c r="BU38" s="1582">
        <v>1.0324</v>
      </c>
      <c r="BV38" s="1581"/>
      <c r="BW38" s="1583">
        <v>0.89500000000000002</v>
      </c>
      <c r="BX38" s="1579">
        <v>0.92400000000000004</v>
      </c>
      <c r="BY38" s="1565">
        <v>1.3915999999999999</v>
      </c>
      <c r="BZ38" s="1585"/>
      <c r="CA38" s="1561" t="s">
        <v>418</v>
      </c>
      <c r="CB38" s="933" t="s">
        <v>713</v>
      </c>
      <c r="CC38" s="1564">
        <v>30008</v>
      </c>
      <c r="CD38" s="1564">
        <v>31362</v>
      </c>
      <c r="CE38" s="1564">
        <v>30872</v>
      </c>
      <c r="CF38" s="1564">
        <v>30747.333333333332</v>
      </c>
      <c r="CG38" s="1565">
        <v>0.81589999999999996</v>
      </c>
      <c r="CH38" s="1564"/>
      <c r="CI38" s="1562">
        <v>-124.66666666666788</v>
      </c>
      <c r="CJ38" s="1565">
        <v>-4.0000000000000001E-3</v>
      </c>
      <c r="CL38" s="1575" t="s">
        <v>418</v>
      </c>
      <c r="CM38" s="933" t="s">
        <v>713</v>
      </c>
      <c r="CN38" s="1565">
        <v>0.71479999999999999</v>
      </c>
      <c r="CP38" s="1593">
        <v>6964</v>
      </c>
      <c r="CQ38" s="1566">
        <v>6666857</v>
      </c>
      <c r="CR38" s="1566">
        <v>0</v>
      </c>
      <c r="CS38" s="1566">
        <v>6666857</v>
      </c>
      <c r="CT38" s="1573">
        <v>957.33</v>
      </c>
      <c r="CU38" s="1594"/>
      <c r="CV38" s="1573">
        <v>1219.76</v>
      </c>
      <c r="CW38" s="1594">
        <v>486.68000000000006</v>
      </c>
      <c r="CX38" s="1565">
        <v>0.78500000000000003</v>
      </c>
      <c r="CY38" s="1565"/>
      <c r="CZ38" s="1582">
        <v>0.92400000000000004</v>
      </c>
      <c r="DA38" s="1595">
        <v>1</v>
      </c>
      <c r="DB38" s="1595"/>
      <c r="DC38" s="1565">
        <v>1</v>
      </c>
      <c r="DX38" s="933" t="s">
        <v>378</v>
      </c>
      <c r="DY38" s="1575" t="s">
        <v>1178</v>
      </c>
      <c r="DZ38" s="933" t="s">
        <v>8</v>
      </c>
      <c r="EA38" s="933" t="s">
        <v>1179</v>
      </c>
      <c r="EB38" s="1563">
        <v>361</v>
      </c>
      <c r="EC38" s="1563"/>
      <c r="ED38" s="1563">
        <v>361</v>
      </c>
      <c r="EE38" s="1563"/>
      <c r="EF38" s="1563"/>
      <c r="EG38" s="1565">
        <v>9.3496671932868872E-3</v>
      </c>
      <c r="EH38" s="1563"/>
      <c r="EI38" s="1563">
        <v>0</v>
      </c>
      <c r="EJ38" s="1563"/>
      <c r="EK38" s="1563">
        <v>0</v>
      </c>
      <c r="EM38" s="1566"/>
      <c r="EN38" s="1566"/>
      <c r="ES38" s="1616" t="s">
        <v>408</v>
      </c>
      <c r="ET38" s="1617" t="s">
        <v>409</v>
      </c>
      <c r="EU38" s="1618">
        <v>0</v>
      </c>
    </row>
    <row r="39" spans="1:151">
      <c r="A39" s="1220" t="s">
        <v>420</v>
      </c>
      <c r="B39" s="1221" t="s">
        <v>421</v>
      </c>
      <c r="C39" s="1117">
        <v>54552</v>
      </c>
      <c r="D39" s="1118">
        <v>57709</v>
      </c>
      <c r="E39" s="1670"/>
      <c r="F39" s="1670">
        <v>57709</v>
      </c>
      <c r="G39" s="1670"/>
      <c r="H39" s="1671">
        <v>57709</v>
      </c>
      <c r="K39" s="907" t="s">
        <v>420</v>
      </c>
      <c r="L39" s="908" t="s">
        <v>421</v>
      </c>
      <c r="M39" s="886">
        <v>25918589788</v>
      </c>
      <c r="N39" s="887">
        <v>116423274</v>
      </c>
      <c r="O39" s="888">
        <v>25802166514</v>
      </c>
      <c r="P39" s="889">
        <v>2013</v>
      </c>
      <c r="Q39" s="890">
        <v>0.9899</v>
      </c>
      <c r="R39" s="891">
        <v>26065427330</v>
      </c>
      <c r="S39" s="892">
        <v>116423274</v>
      </c>
      <c r="T39" s="893">
        <v>611422481</v>
      </c>
      <c r="U39" s="893">
        <v>5601448999</v>
      </c>
      <c r="V39" s="891">
        <v>32394722084</v>
      </c>
      <c r="X39" s="1561" t="s">
        <v>420</v>
      </c>
      <c r="Y39" s="1562" t="s">
        <v>421</v>
      </c>
      <c r="Z39" s="1563">
        <v>32394722084</v>
      </c>
      <c r="AA39" s="1564">
        <v>215100954.63776001</v>
      </c>
      <c r="AB39" s="1563">
        <v>52435982</v>
      </c>
      <c r="AC39" s="1563">
        <v>1328186</v>
      </c>
      <c r="AD39" s="1563">
        <v>268865122.63776004</v>
      </c>
      <c r="AE39" s="1564">
        <v>57709</v>
      </c>
      <c r="AF39" s="1562">
        <v>4659</v>
      </c>
      <c r="AG39" s="1565">
        <v>0.87280000000000002</v>
      </c>
      <c r="AI39" s="1561" t="s">
        <v>420</v>
      </c>
      <c r="AJ39" s="933" t="s">
        <v>421</v>
      </c>
      <c r="AK39" s="1563">
        <v>268865122.63776004</v>
      </c>
      <c r="AL39" s="1564">
        <v>57709</v>
      </c>
      <c r="AM39" s="1564">
        <v>4659</v>
      </c>
      <c r="AN39" s="1565">
        <v>0.87280000000000002</v>
      </c>
      <c r="AO39" s="1565">
        <v>3.8633999999999999</v>
      </c>
      <c r="AP39" s="1565">
        <v>1.0704</v>
      </c>
      <c r="AQ39" s="1565">
        <v>1.2706</v>
      </c>
      <c r="AR39" s="1565" t="s">
        <v>4</v>
      </c>
      <c r="AS39" s="1573" t="s">
        <v>4</v>
      </c>
      <c r="AT39" s="1573" t="s">
        <v>4</v>
      </c>
      <c r="AU39" s="1570">
        <v>0</v>
      </c>
      <c r="AV39" s="1572" t="s">
        <v>4</v>
      </c>
      <c r="AW39" s="1564">
        <v>0</v>
      </c>
      <c r="BB39" s="1561" t="s">
        <v>420</v>
      </c>
      <c r="BC39" s="1562" t="s">
        <v>714</v>
      </c>
      <c r="BD39" s="1563">
        <v>32394722084</v>
      </c>
      <c r="BE39" s="1577">
        <v>409.59500000000003</v>
      </c>
      <c r="BF39" s="1566">
        <v>79089642</v>
      </c>
      <c r="BG39" s="1565">
        <v>3.8633999999999999</v>
      </c>
      <c r="BH39" s="1565"/>
      <c r="BI39" s="1564">
        <v>57709</v>
      </c>
      <c r="BJ39" s="1564">
        <v>140.88999999999999</v>
      </c>
      <c r="BK39" s="1564">
        <v>360471</v>
      </c>
      <c r="BL39" s="1564">
        <v>880</v>
      </c>
      <c r="BN39" s="933" t="s">
        <v>420</v>
      </c>
      <c r="BO39" s="1579" t="s">
        <v>421</v>
      </c>
      <c r="BP39" s="1579">
        <v>1.0724</v>
      </c>
      <c r="BQ39" s="1579">
        <v>0.98209999999999997</v>
      </c>
      <c r="BR39" s="1579">
        <v>0.99378498359390077</v>
      </c>
      <c r="BS39" s="1579"/>
      <c r="BT39" s="1580">
        <v>2013</v>
      </c>
      <c r="BU39" s="1582">
        <v>0.9899</v>
      </c>
      <c r="BV39" s="1581"/>
      <c r="BW39" s="1583">
        <v>0.71679999999999999</v>
      </c>
      <c r="BX39" s="1579">
        <v>0.71</v>
      </c>
      <c r="BY39" s="1565">
        <v>1.0692999999999999</v>
      </c>
      <c r="BZ39" s="1585"/>
      <c r="CA39" s="1561" t="s">
        <v>420</v>
      </c>
      <c r="CB39" s="933" t="s">
        <v>714</v>
      </c>
      <c r="CC39" s="1564">
        <v>39582</v>
      </c>
      <c r="CD39" s="1564">
        <v>41491</v>
      </c>
      <c r="CE39" s="1564">
        <v>39938</v>
      </c>
      <c r="CF39" s="1564">
        <v>40337</v>
      </c>
      <c r="CG39" s="1565">
        <v>1.0704</v>
      </c>
      <c r="CH39" s="1564"/>
      <c r="CI39" s="1562">
        <v>399</v>
      </c>
      <c r="CJ39" s="1565">
        <v>0.01</v>
      </c>
      <c r="CL39" s="1575" t="s">
        <v>420</v>
      </c>
      <c r="CM39" s="933" t="s">
        <v>714</v>
      </c>
      <c r="CN39" s="1565" t="s">
        <v>4</v>
      </c>
      <c r="CP39" s="1593">
        <v>57709</v>
      </c>
      <c r="CQ39" s="1566">
        <v>110242759</v>
      </c>
      <c r="CR39" s="1566">
        <v>0</v>
      </c>
      <c r="CS39" s="1566">
        <v>110242759</v>
      </c>
      <c r="CT39" s="1573">
        <v>1910.32</v>
      </c>
      <c r="CU39" s="1594"/>
      <c r="CV39" s="1573" t="s">
        <v>4</v>
      </c>
      <c r="CW39" s="1594" t="s">
        <v>4</v>
      </c>
      <c r="CX39" s="1565" t="s">
        <v>4</v>
      </c>
      <c r="CY39" s="1565"/>
      <c r="CZ39" s="1582">
        <v>0.71</v>
      </c>
      <c r="DA39" s="1595">
        <v>1</v>
      </c>
      <c r="DB39" s="1595"/>
      <c r="DC39" s="1565" t="s">
        <v>4</v>
      </c>
      <c r="DX39" s="933" t="s">
        <v>378</v>
      </c>
      <c r="DY39" s="1575" t="s">
        <v>795</v>
      </c>
      <c r="DZ39" s="933" t="s">
        <v>901</v>
      </c>
      <c r="EA39" s="933" t="s">
        <v>796</v>
      </c>
      <c r="EB39" s="1563">
        <v>5355</v>
      </c>
      <c r="EC39" s="1563">
        <v>-1287</v>
      </c>
      <c r="ED39" s="1563">
        <v>4068</v>
      </c>
      <c r="EE39" s="1563">
        <v>38611</v>
      </c>
      <c r="EF39" s="1563"/>
      <c r="EG39" s="1565">
        <v>0.10535857657144337</v>
      </c>
      <c r="EH39" s="1563"/>
      <c r="EI39" s="1563">
        <v>0</v>
      </c>
      <c r="EJ39" s="1563"/>
      <c r="EK39" s="1563">
        <v>0</v>
      </c>
      <c r="EL39" s="1563"/>
      <c r="EM39" s="1566"/>
      <c r="EN39" s="1566"/>
      <c r="ES39" s="1616" t="s">
        <v>410</v>
      </c>
      <c r="ET39" s="1617" t="s">
        <v>411</v>
      </c>
      <c r="EU39" s="1618">
        <v>3785597</v>
      </c>
    </row>
    <row r="40" spans="1:151">
      <c r="A40" s="1220" t="s">
        <v>422</v>
      </c>
      <c r="B40" s="1221" t="s">
        <v>423</v>
      </c>
      <c r="C40" s="1117">
        <v>8566</v>
      </c>
      <c r="D40" s="1118">
        <v>8931</v>
      </c>
      <c r="E40" s="1670"/>
      <c r="F40" s="1670">
        <v>8931</v>
      </c>
      <c r="G40" s="1670"/>
      <c r="H40" s="1671">
        <v>8931</v>
      </c>
      <c r="K40" s="907" t="s">
        <v>422</v>
      </c>
      <c r="L40" s="908" t="s">
        <v>423</v>
      </c>
      <c r="M40" s="886">
        <v>3424253192</v>
      </c>
      <c r="N40" s="887">
        <v>121204997</v>
      </c>
      <c r="O40" s="888">
        <v>3303048195</v>
      </c>
      <c r="P40" s="889">
        <v>2012</v>
      </c>
      <c r="Q40" s="890">
        <v>0.97099999999999997</v>
      </c>
      <c r="R40" s="891">
        <v>3401697420</v>
      </c>
      <c r="S40" s="892">
        <v>121204997</v>
      </c>
      <c r="T40" s="893">
        <v>131360729</v>
      </c>
      <c r="U40" s="893">
        <v>828727656</v>
      </c>
      <c r="V40" s="891">
        <v>4482990802</v>
      </c>
      <c r="X40" s="1561" t="s">
        <v>422</v>
      </c>
      <c r="Y40" s="1562" t="s">
        <v>423</v>
      </c>
      <c r="Z40" s="1563">
        <v>4482990802</v>
      </c>
      <c r="AA40" s="1564">
        <v>29767058.925280001</v>
      </c>
      <c r="AB40" s="1563">
        <v>7947369</v>
      </c>
      <c r="AC40" s="1563">
        <v>343783</v>
      </c>
      <c r="AD40" s="1563">
        <v>38058210.925280005</v>
      </c>
      <c r="AE40" s="1564">
        <v>8931</v>
      </c>
      <c r="AF40" s="1562">
        <v>4261</v>
      </c>
      <c r="AG40" s="1565">
        <v>0.79820000000000002</v>
      </c>
      <c r="AI40" s="1561" t="s">
        <v>422</v>
      </c>
      <c r="AJ40" s="933" t="s">
        <v>423</v>
      </c>
      <c r="AK40" s="1563">
        <v>38058210.925280005</v>
      </c>
      <c r="AL40" s="1564">
        <v>8931</v>
      </c>
      <c r="AM40" s="1564">
        <v>4261</v>
      </c>
      <c r="AN40" s="1565">
        <v>0.79820000000000002</v>
      </c>
      <c r="AO40" s="1565">
        <v>0.4451</v>
      </c>
      <c r="AP40" s="1565">
        <v>0.80689999999999995</v>
      </c>
      <c r="AQ40" s="1565">
        <v>0.76729999999999998</v>
      </c>
      <c r="AR40" s="1565">
        <v>0.76729999999999998</v>
      </c>
      <c r="AS40" s="1573">
        <v>1309.3499999999999</v>
      </c>
      <c r="AT40" s="1573">
        <v>397.09000000000015</v>
      </c>
      <c r="AU40" s="1570">
        <v>3546411</v>
      </c>
      <c r="AV40" s="1572">
        <v>1</v>
      </c>
      <c r="AW40" s="1564">
        <v>3546411</v>
      </c>
      <c r="BB40" s="1561" t="s">
        <v>422</v>
      </c>
      <c r="BC40" s="1562" t="s">
        <v>715</v>
      </c>
      <c r="BD40" s="1563">
        <v>4482990802</v>
      </c>
      <c r="BE40" s="1577">
        <v>492.02300000000002</v>
      </c>
      <c r="BF40" s="1566">
        <v>9111344</v>
      </c>
      <c r="BG40" s="1565">
        <v>0.4451</v>
      </c>
      <c r="BH40" s="1565"/>
      <c r="BI40" s="1564">
        <v>8931</v>
      </c>
      <c r="BJ40" s="1564">
        <v>18.149999999999999</v>
      </c>
      <c r="BK40" s="1564">
        <v>62697</v>
      </c>
      <c r="BL40" s="1564">
        <v>127</v>
      </c>
      <c r="BN40" s="933" t="s">
        <v>422</v>
      </c>
      <c r="BO40" s="1579" t="s">
        <v>423</v>
      </c>
      <c r="BP40" s="1579">
        <v>1</v>
      </c>
      <c r="BQ40" s="1579">
        <v>0.97349999999999992</v>
      </c>
      <c r="BR40" s="1579">
        <v>0.95960000000000001</v>
      </c>
      <c r="BS40" s="1579"/>
      <c r="BT40" s="1580">
        <v>2012</v>
      </c>
      <c r="BU40" s="1582">
        <v>0.97099999999999997</v>
      </c>
      <c r="BV40" s="1581"/>
      <c r="BW40" s="1583">
        <v>0.87250000000000005</v>
      </c>
      <c r="BX40" s="1579">
        <v>0.84699999999999998</v>
      </c>
      <c r="BY40" s="1565">
        <v>1.2756000000000001</v>
      </c>
      <c r="BZ40" s="1585"/>
      <c r="CA40" s="1561" t="s">
        <v>422</v>
      </c>
      <c r="CB40" s="933" t="s">
        <v>715</v>
      </c>
      <c r="CC40" s="1564">
        <v>29284</v>
      </c>
      <c r="CD40" s="1564">
        <v>31326</v>
      </c>
      <c r="CE40" s="1564">
        <v>30610</v>
      </c>
      <c r="CF40" s="1564">
        <v>30406.666666666668</v>
      </c>
      <c r="CG40" s="1565">
        <v>0.80689999999999995</v>
      </c>
      <c r="CH40" s="1564"/>
      <c r="CI40" s="1562">
        <v>-203.33333333333212</v>
      </c>
      <c r="CJ40" s="1565">
        <v>-6.6E-3</v>
      </c>
      <c r="CL40" s="1575" t="s">
        <v>422</v>
      </c>
      <c r="CM40" s="933" t="s">
        <v>715</v>
      </c>
      <c r="CN40" s="1565">
        <v>0.76729999999999998</v>
      </c>
      <c r="CP40" s="1593">
        <v>8931</v>
      </c>
      <c r="CQ40" s="1566">
        <v>13094566</v>
      </c>
      <c r="CR40" s="1566">
        <v>0</v>
      </c>
      <c r="CS40" s="1566">
        <v>13094566</v>
      </c>
      <c r="CT40" s="1573">
        <v>1466.19</v>
      </c>
      <c r="CU40" s="1594"/>
      <c r="CV40" s="1573">
        <v>1309.3499999999999</v>
      </c>
      <c r="CW40" s="1594">
        <v>397.09000000000015</v>
      </c>
      <c r="CX40" s="1565">
        <v>1</v>
      </c>
      <c r="CY40" s="1565"/>
      <c r="CZ40" s="1582">
        <v>0.84699999999999998</v>
      </c>
      <c r="DA40" s="1595">
        <v>1</v>
      </c>
      <c r="DB40" s="1595"/>
      <c r="DC40" s="1565">
        <v>1</v>
      </c>
      <c r="DX40" s="933" t="s">
        <v>380</v>
      </c>
      <c r="DY40" s="1575" t="s">
        <v>380</v>
      </c>
      <c r="DZ40" s="933" t="s">
        <v>901</v>
      </c>
      <c r="EA40" s="933" t="s">
        <v>381</v>
      </c>
      <c r="EB40" s="1563">
        <v>12088</v>
      </c>
      <c r="EC40" s="1563"/>
      <c r="ED40" s="1563">
        <v>12088</v>
      </c>
      <c r="EE40" s="1563">
        <v>12088</v>
      </c>
      <c r="EF40" s="1563"/>
      <c r="EG40" s="1565"/>
      <c r="EH40" s="1563"/>
      <c r="EI40" s="1563">
        <v>4584062</v>
      </c>
      <c r="EJ40" s="1563"/>
      <c r="EK40" s="1563">
        <v>4584062</v>
      </c>
      <c r="EL40" s="1563">
        <v>4584062</v>
      </c>
      <c r="EM40" s="1566">
        <v>0</v>
      </c>
      <c r="EN40" s="1566"/>
      <c r="ES40" s="1616" t="s">
        <v>58</v>
      </c>
      <c r="ET40" s="1617" t="s">
        <v>59</v>
      </c>
      <c r="EU40" s="1618">
        <v>601766</v>
      </c>
    </row>
    <row r="41" spans="1:151">
      <c r="A41" s="1220" t="s">
        <v>424</v>
      </c>
      <c r="B41" s="1221" t="s">
        <v>668</v>
      </c>
      <c r="C41" s="1117">
        <v>31665</v>
      </c>
      <c r="D41" s="1118">
        <v>34360</v>
      </c>
      <c r="E41" s="1670"/>
      <c r="F41" s="1670">
        <v>34360</v>
      </c>
      <c r="G41" s="1670"/>
      <c r="H41" s="1671">
        <v>34360</v>
      </c>
      <c r="K41" s="907" t="s">
        <v>424</v>
      </c>
      <c r="L41" s="908" t="s">
        <v>425</v>
      </c>
      <c r="M41" s="886">
        <v>12022852325</v>
      </c>
      <c r="N41" s="887">
        <v>105500003</v>
      </c>
      <c r="O41" s="888">
        <v>11917352322</v>
      </c>
      <c r="P41" s="889">
        <v>2007</v>
      </c>
      <c r="Q41" s="890">
        <v>1.0781000000000001</v>
      </c>
      <c r="R41" s="891">
        <v>11054032392</v>
      </c>
      <c r="S41" s="892">
        <v>105500003</v>
      </c>
      <c r="T41" s="893">
        <v>644166799</v>
      </c>
      <c r="U41" s="893">
        <v>2646230469</v>
      </c>
      <c r="V41" s="891">
        <v>14449929663</v>
      </c>
      <c r="X41" s="1561" t="s">
        <v>424</v>
      </c>
      <c r="Y41" s="1562" t="s">
        <v>668</v>
      </c>
      <c r="Z41" s="1563">
        <v>14449929663</v>
      </c>
      <c r="AA41" s="1564">
        <v>95947532.96232</v>
      </c>
      <c r="AB41" s="1563">
        <v>27980112</v>
      </c>
      <c r="AC41" s="1563">
        <v>627273</v>
      </c>
      <c r="AD41" s="1563">
        <v>124554917.96232</v>
      </c>
      <c r="AE41" s="1564">
        <v>34360</v>
      </c>
      <c r="AF41" s="1562">
        <v>3625</v>
      </c>
      <c r="AG41" s="1565">
        <v>0.67910000000000004</v>
      </c>
      <c r="AI41" s="1561" t="s">
        <v>424</v>
      </c>
      <c r="AJ41" s="933" t="s">
        <v>668</v>
      </c>
      <c r="AK41" s="1563">
        <v>124554917.96232</v>
      </c>
      <c r="AL41" s="1564">
        <v>34360</v>
      </c>
      <c r="AM41" s="1564">
        <v>3625</v>
      </c>
      <c r="AN41" s="1565">
        <v>0.67910000000000004</v>
      </c>
      <c r="AO41" s="1565">
        <v>1.9815</v>
      </c>
      <c r="AP41" s="1565">
        <v>0.91710000000000003</v>
      </c>
      <c r="AQ41" s="1565">
        <v>0.92839999999999989</v>
      </c>
      <c r="AR41" s="1565">
        <v>0.92839999999999989</v>
      </c>
      <c r="AS41" s="1573">
        <v>1584.26</v>
      </c>
      <c r="AT41" s="1573">
        <v>122.18000000000006</v>
      </c>
      <c r="AU41" s="1570">
        <v>4198105</v>
      </c>
      <c r="AV41" s="1572">
        <v>1</v>
      </c>
      <c r="AW41" s="1564">
        <v>4198105</v>
      </c>
      <c r="BB41" s="1561" t="s">
        <v>424</v>
      </c>
      <c r="BC41" s="1562" t="s">
        <v>716</v>
      </c>
      <c r="BD41" s="1563">
        <v>14449929663</v>
      </c>
      <c r="BE41" s="1577">
        <v>356.21499999999997</v>
      </c>
      <c r="BF41" s="1566">
        <v>40565191</v>
      </c>
      <c r="BG41" s="1565">
        <v>1.9815</v>
      </c>
      <c r="BH41" s="1565"/>
      <c r="BI41" s="1564">
        <v>34360</v>
      </c>
      <c r="BJ41" s="1564">
        <v>96.46</v>
      </c>
      <c r="BK41" s="1564">
        <v>209571</v>
      </c>
      <c r="BL41" s="1564">
        <v>588</v>
      </c>
      <c r="BN41" s="933" t="s">
        <v>424</v>
      </c>
      <c r="BO41" s="1579" t="s">
        <v>668</v>
      </c>
      <c r="BP41" s="1579">
        <v>1.1002000000000001</v>
      </c>
      <c r="BQ41" s="1579">
        <v>1.0580000000000001</v>
      </c>
      <c r="BR41" s="1579">
        <v>1.0840878378378378</v>
      </c>
      <c r="BS41" s="1579"/>
      <c r="BT41" s="1580">
        <v>2007</v>
      </c>
      <c r="BU41" s="1582">
        <v>1.0781000000000001</v>
      </c>
      <c r="BV41" s="1581"/>
      <c r="BW41" s="1583">
        <v>0.87</v>
      </c>
      <c r="BX41" s="1579">
        <v>0.93799999999999994</v>
      </c>
      <c r="BY41" s="1565">
        <v>1.4127000000000001</v>
      </c>
      <c r="BZ41" s="1585"/>
      <c r="CA41" s="1561" t="s">
        <v>424</v>
      </c>
      <c r="CB41" s="933" t="s">
        <v>716</v>
      </c>
      <c r="CC41" s="1564">
        <v>33591</v>
      </c>
      <c r="CD41" s="1564">
        <v>35103</v>
      </c>
      <c r="CE41" s="1564">
        <v>34986</v>
      </c>
      <c r="CF41" s="1564">
        <v>34560</v>
      </c>
      <c r="CG41" s="1565">
        <v>0.91710000000000003</v>
      </c>
      <c r="CH41" s="1564"/>
      <c r="CI41" s="1562">
        <v>-426</v>
      </c>
      <c r="CJ41" s="1565">
        <v>-1.2200000000000001E-2</v>
      </c>
      <c r="CL41" s="1575" t="s">
        <v>424</v>
      </c>
      <c r="CM41" s="933" t="s">
        <v>716</v>
      </c>
      <c r="CN41" s="1565">
        <v>0.92839999999999989</v>
      </c>
      <c r="CP41" s="1593">
        <v>34360</v>
      </c>
      <c r="CQ41" s="1566">
        <v>42726704</v>
      </c>
      <c r="CR41" s="1566">
        <v>0</v>
      </c>
      <c r="CS41" s="1566">
        <v>42726704</v>
      </c>
      <c r="CT41" s="1573">
        <v>1243.5</v>
      </c>
      <c r="CU41" s="1594"/>
      <c r="CV41" s="1573">
        <v>1584.26</v>
      </c>
      <c r="CW41" s="1594">
        <v>122.18000000000006</v>
      </c>
      <c r="CX41" s="1565">
        <v>0.78500000000000003</v>
      </c>
      <c r="CY41" s="1565"/>
      <c r="CZ41" s="1582">
        <v>0.93799999999999994</v>
      </c>
      <c r="DA41" s="1595">
        <v>1</v>
      </c>
      <c r="DB41" s="1595"/>
      <c r="DC41" s="1565">
        <v>1</v>
      </c>
      <c r="DX41" s="933" t="s">
        <v>382</v>
      </c>
      <c r="DY41" s="1575" t="s">
        <v>382</v>
      </c>
      <c r="DZ41" s="933" t="s">
        <v>901</v>
      </c>
      <c r="EA41" s="933" t="s">
        <v>383</v>
      </c>
      <c r="EB41" s="1563">
        <v>1826</v>
      </c>
      <c r="EC41" s="1563"/>
      <c r="ED41" s="1563">
        <v>1826</v>
      </c>
      <c r="EE41" s="1563">
        <v>1826</v>
      </c>
      <c r="EF41" s="1563"/>
      <c r="EG41" s="1565"/>
      <c r="EH41" s="1563"/>
      <c r="EI41" s="1563">
        <v>374531</v>
      </c>
      <c r="EJ41" s="1563"/>
      <c r="EK41" s="1563">
        <v>374531</v>
      </c>
      <c r="EL41" s="933">
        <v>374531</v>
      </c>
      <c r="EM41" s="1566">
        <v>0</v>
      </c>
      <c r="EN41" s="1566"/>
      <c r="ES41" s="1616" t="s">
        <v>60</v>
      </c>
      <c r="ET41" s="1617" t="s">
        <v>61</v>
      </c>
      <c r="EU41" s="1618">
        <v>467780</v>
      </c>
    </row>
    <row r="42" spans="1:151">
      <c r="A42" s="1220" t="s">
        <v>426</v>
      </c>
      <c r="B42" s="1221" t="s">
        <v>85</v>
      </c>
      <c r="C42" s="1117">
        <v>1637</v>
      </c>
      <c r="D42" s="1118">
        <v>1637</v>
      </c>
      <c r="E42" s="1670"/>
      <c r="F42" s="1670">
        <v>1637</v>
      </c>
      <c r="G42" s="1670"/>
      <c r="H42" s="1671">
        <v>1637</v>
      </c>
      <c r="K42" s="907" t="s">
        <v>426</v>
      </c>
      <c r="L42" s="908" t="s">
        <v>427</v>
      </c>
      <c r="M42" s="886">
        <v>796213417</v>
      </c>
      <c r="N42" s="887">
        <v>117742740</v>
      </c>
      <c r="O42" s="888">
        <v>678470677</v>
      </c>
      <c r="P42" s="889">
        <v>2009</v>
      </c>
      <c r="Q42" s="890">
        <v>1.2936000000000001</v>
      </c>
      <c r="R42" s="891">
        <v>524482589</v>
      </c>
      <c r="S42" s="892">
        <v>117742740</v>
      </c>
      <c r="T42" s="893">
        <v>27278323</v>
      </c>
      <c r="U42" s="893">
        <v>140538585</v>
      </c>
      <c r="V42" s="891">
        <v>810042237</v>
      </c>
      <c r="X42" s="1561" t="s">
        <v>426</v>
      </c>
      <c r="Y42" s="1562" t="s">
        <v>427</v>
      </c>
      <c r="Z42" s="1563">
        <v>810042237</v>
      </c>
      <c r="AA42" s="1564">
        <v>5378680.4536800003</v>
      </c>
      <c r="AB42" s="1563">
        <v>1286964</v>
      </c>
      <c r="AC42" s="1563">
        <v>70196</v>
      </c>
      <c r="AD42" s="1563">
        <v>6735840.4536800003</v>
      </c>
      <c r="AE42" s="1564">
        <v>1637</v>
      </c>
      <c r="AF42" s="1562">
        <v>4115</v>
      </c>
      <c r="AG42" s="1565">
        <v>0.77090000000000003</v>
      </c>
      <c r="AI42" s="1561" t="s">
        <v>426</v>
      </c>
      <c r="AJ42" s="933" t="s">
        <v>85</v>
      </c>
      <c r="AK42" s="1563">
        <v>6735840.4536800003</v>
      </c>
      <c r="AL42" s="1564">
        <v>1637</v>
      </c>
      <c r="AM42" s="1564">
        <v>4115</v>
      </c>
      <c r="AN42" s="1565">
        <v>0.77090000000000003</v>
      </c>
      <c r="AO42" s="1565">
        <v>0.1162</v>
      </c>
      <c r="AP42" s="1565">
        <v>0.81989999999999996</v>
      </c>
      <c r="AQ42" s="1565">
        <v>0.73</v>
      </c>
      <c r="AR42" s="1565">
        <v>0.73</v>
      </c>
      <c r="AS42" s="1573">
        <v>1245.7</v>
      </c>
      <c r="AT42" s="1573">
        <v>460.74</v>
      </c>
      <c r="AU42" s="1570">
        <v>754231</v>
      </c>
      <c r="AV42" s="1572">
        <v>1</v>
      </c>
      <c r="AW42" s="1564">
        <v>754231</v>
      </c>
      <c r="BB42" s="1561" t="s">
        <v>426</v>
      </c>
      <c r="BC42" s="1562" t="s">
        <v>783</v>
      </c>
      <c r="BD42" s="1563">
        <v>810042237</v>
      </c>
      <c r="BE42" s="1577">
        <v>340.60700000000003</v>
      </c>
      <c r="BF42" s="1566">
        <v>2378231</v>
      </c>
      <c r="BG42" s="1565">
        <v>0.1162</v>
      </c>
      <c r="BH42" s="1565"/>
      <c r="BI42" s="1564">
        <v>1637</v>
      </c>
      <c r="BJ42" s="1564">
        <v>4.8099999999999996</v>
      </c>
      <c r="BK42" s="1564">
        <v>11880</v>
      </c>
      <c r="BL42" s="1564">
        <v>35</v>
      </c>
      <c r="BN42" s="933" t="s">
        <v>426</v>
      </c>
      <c r="BO42" s="1579" t="s">
        <v>85</v>
      </c>
      <c r="BP42" s="1579">
        <v>1.2258</v>
      </c>
      <c r="BQ42" s="1579">
        <v>1.2479</v>
      </c>
      <c r="BR42" s="1579">
        <v>1.3467129032258063</v>
      </c>
      <c r="BS42" s="1579"/>
      <c r="BT42" s="1580">
        <v>2009</v>
      </c>
      <c r="BU42" s="1582">
        <v>1.2936000000000001</v>
      </c>
      <c r="BV42" s="1581"/>
      <c r="BW42" s="1583">
        <v>0.64</v>
      </c>
      <c r="BX42" s="1579">
        <v>0.82799999999999996</v>
      </c>
      <c r="BY42" s="1565">
        <v>1.2470000000000001</v>
      </c>
      <c r="BZ42" s="1585"/>
      <c r="CA42" s="1561" t="s">
        <v>426</v>
      </c>
      <c r="CB42" s="933" t="s">
        <v>783</v>
      </c>
      <c r="CC42" s="1564">
        <v>30017</v>
      </c>
      <c r="CD42" s="1564">
        <v>31108</v>
      </c>
      <c r="CE42" s="1564">
        <v>31571</v>
      </c>
      <c r="CF42" s="1564">
        <v>30898.666666666668</v>
      </c>
      <c r="CG42" s="1565">
        <v>0.81989999999999996</v>
      </c>
      <c r="CH42" s="1564"/>
      <c r="CI42" s="1562">
        <v>-672.33333333333212</v>
      </c>
      <c r="CJ42" s="1565">
        <v>-2.1299999999999999E-2</v>
      </c>
      <c r="CL42" s="1575" t="s">
        <v>426</v>
      </c>
      <c r="CM42" s="933" t="s">
        <v>783</v>
      </c>
      <c r="CN42" s="1565">
        <v>0.73</v>
      </c>
      <c r="CP42" s="1593">
        <v>1637</v>
      </c>
      <c r="CQ42" s="1566">
        <v>2610000</v>
      </c>
      <c r="CR42" s="1566">
        <v>0</v>
      </c>
      <c r="CS42" s="1566">
        <v>2610000</v>
      </c>
      <c r="CT42" s="1573">
        <v>1594.38</v>
      </c>
      <c r="CU42" s="1594"/>
      <c r="CV42" s="1573">
        <v>1245.7</v>
      </c>
      <c r="CW42" s="1594">
        <v>460.74</v>
      </c>
      <c r="CX42" s="1565">
        <v>1</v>
      </c>
      <c r="CY42" s="1565"/>
      <c r="CZ42" s="1582">
        <v>0.82799999999999996</v>
      </c>
      <c r="DA42" s="1595">
        <v>1</v>
      </c>
      <c r="DB42" s="1595"/>
      <c r="DC42" s="1565">
        <v>1</v>
      </c>
      <c r="DX42" s="933" t="s">
        <v>384</v>
      </c>
      <c r="DY42" s="1575" t="s">
        <v>384</v>
      </c>
      <c r="DZ42" s="933" t="s">
        <v>901</v>
      </c>
      <c r="EA42" s="933" t="s">
        <v>665</v>
      </c>
      <c r="EB42" s="1563">
        <v>8391</v>
      </c>
      <c r="EC42" s="1563"/>
      <c r="ED42" s="1563">
        <v>8391</v>
      </c>
      <c r="EE42" s="1563"/>
      <c r="EF42" s="1563"/>
      <c r="EG42" s="1565">
        <v>0.97603815284401541</v>
      </c>
      <c r="EH42" s="1563"/>
      <c r="EI42" s="1563">
        <v>0</v>
      </c>
      <c r="EJ42" s="1563"/>
      <c r="EK42" s="1563">
        <v>0</v>
      </c>
      <c r="EL42" s="933">
        <v>0</v>
      </c>
      <c r="EM42" s="1566">
        <v>0</v>
      </c>
      <c r="EN42" s="1566"/>
      <c r="ES42" s="1616" t="s">
        <v>412</v>
      </c>
      <c r="ET42" s="1617" t="s">
        <v>413</v>
      </c>
      <c r="EU42" s="1618">
        <v>143441</v>
      </c>
    </row>
    <row r="43" spans="1:151">
      <c r="A43" s="1220" t="s">
        <v>428</v>
      </c>
      <c r="B43" s="1221" t="s">
        <v>429</v>
      </c>
      <c r="C43" s="1117">
        <v>1191</v>
      </c>
      <c r="D43" s="1118">
        <v>1191</v>
      </c>
      <c r="E43" s="1670"/>
      <c r="F43" s="1670">
        <v>1191</v>
      </c>
      <c r="G43" s="1670"/>
      <c r="H43" s="1671">
        <v>1191</v>
      </c>
      <c r="K43" s="907" t="s">
        <v>428</v>
      </c>
      <c r="L43" s="908" t="s">
        <v>429</v>
      </c>
      <c r="M43" s="886">
        <v>1109253219</v>
      </c>
      <c r="N43" s="887">
        <v>31519700</v>
      </c>
      <c r="O43" s="888">
        <v>1077733519</v>
      </c>
      <c r="P43" s="889">
        <v>2010</v>
      </c>
      <c r="Q43" s="890">
        <v>1.0019</v>
      </c>
      <c r="R43" s="891">
        <v>1075689709</v>
      </c>
      <c r="S43" s="892">
        <v>31519700</v>
      </c>
      <c r="T43" s="893">
        <v>30926003</v>
      </c>
      <c r="U43" s="893">
        <v>120298567</v>
      </c>
      <c r="V43" s="891">
        <v>1258433979</v>
      </c>
      <c r="X43" s="1561" t="s">
        <v>428</v>
      </c>
      <c r="Y43" s="1562" t="s">
        <v>429</v>
      </c>
      <c r="Z43" s="1563">
        <v>1258433979</v>
      </c>
      <c r="AA43" s="1564">
        <v>8356001.6205599997</v>
      </c>
      <c r="AB43" s="1563">
        <v>1388360</v>
      </c>
      <c r="AC43" s="1563">
        <v>51509</v>
      </c>
      <c r="AD43" s="1563">
        <v>9795870.6205599997</v>
      </c>
      <c r="AE43" s="1564">
        <v>1191</v>
      </c>
      <c r="AF43" s="1562">
        <v>8225</v>
      </c>
      <c r="AG43" s="1565">
        <v>1.5407999999999999</v>
      </c>
      <c r="AI43" s="1561" t="s">
        <v>428</v>
      </c>
      <c r="AJ43" s="933" t="s">
        <v>429</v>
      </c>
      <c r="AK43" s="1563">
        <v>9795870.6205599997</v>
      </c>
      <c r="AL43" s="1564">
        <v>1191</v>
      </c>
      <c r="AM43" s="1564">
        <v>8225</v>
      </c>
      <c r="AN43" s="1565">
        <v>1.5407999999999999</v>
      </c>
      <c r="AO43" s="1565">
        <v>0.21049999999999999</v>
      </c>
      <c r="AP43" s="1565">
        <v>0.71619999999999995</v>
      </c>
      <c r="AQ43" s="1565">
        <v>0.99549999999999994</v>
      </c>
      <c r="AR43" s="1565">
        <v>0.99549999999999994</v>
      </c>
      <c r="AS43" s="1573">
        <v>1698.76</v>
      </c>
      <c r="AT43" s="1573">
        <v>7.6800000000000637</v>
      </c>
      <c r="AU43" s="1570">
        <v>9147</v>
      </c>
      <c r="AV43" s="1572">
        <v>0.36899999999999999</v>
      </c>
      <c r="AW43" s="1564">
        <v>3375</v>
      </c>
      <c r="BB43" s="1561" t="s">
        <v>428</v>
      </c>
      <c r="BC43" s="1562" t="s">
        <v>717</v>
      </c>
      <c r="BD43" s="1563">
        <v>1258433979</v>
      </c>
      <c r="BE43" s="1577">
        <v>292.06700000000001</v>
      </c>
      <c r="BF43" s="1566">
        <v>4308717</v>
      </c>
      <c r="BG43" s="1565">
        <v>0.21049999999999999</v>
      </c>
      <c r="BH43" s="1565"/>
      <c r="BI43" s="1564">
        <v>1191</v>
      </c>
      <c r="BJ43" s="1564">
        <v>4.08</v>
      </c>
      <c r="BK43" s="1564">
        <v>8854</v>
      </c>
      <c r="BL43" s="1564">
        <v>30</v>
      </c>
      <c r="BN43" s="933" t="s">
        <v>428</v>
      </c>
      <c r="BO43" s="1579" t="s">
        <v>429</v>
      </c>
      <c r="BP43" s="1579">
        <v>1.0104</v>
      </c>
      <c r="BQ43" s="1579">
        <v>1</v>
      </c>
      <c r="BR43" s="1579">
        <v>1.0002926945752775</v>
      </c>
      <c r="BS43" s="1579"/>
      <c r="BT43" s="1580">
        <v>2010</v>
      </c>
      <c r="BU43" s="1582">
        <v>1.0019</v>
      </c>
      <c r="BV43" s="1581"/>
      <c r="BW43" s="1583">
        <v>0.46</v>
      </c>
      <c r="BX43" s="1579">
        <v>0.46100000000000002</v>
      </c>
      <c r="BY43" s="1565">
        <v>0.69430000000000003</v>
      </c>
      <c r="BZ43" s="1585"/>
      <c r="CA43" s="1561" t="s">
        <v>428</v>
      </c>
      <c r="CB43" s="933" t="s">
        <v>717</v>
      </c>
      <c r="CC43" s="1564">
        <v>26587</v>
      </c>
      <c r="CD43" s="1564">
        <v>27500</v>
      </c>
      <c r="CE43" s="1564">
        <v>26876</v>
      </c>
      <c r="CF43" s="1564">
        <v>26987.666666666668</v>
      </c>
      <c r="CG43" s="1565">
        <v>0.71619999999999995</v>
      </c>
      <c r="CH43" s="1564"/>
      <c r="CI43" s="1562">
        <v>111.66666666666788</v>
      </c>
      <c r="CJ43" s="1565">
        <v>4.1999999999999997E-3</v>
      </c>
      <c r="CL43" s="1575" t="s">
        <v>428</v>
      </c>
      <c r="CM43" s="933" t="s">
        <v>717</v>
      </c>
      <c r="CN43" s="1565">
        <v>0.99549999999999994</v>
      </c>
      <c r="CP43" s="1593">
        <v>1191</v>
      </c>
      <c r="CQ43" s="1566">
        <v>747383</v>
      </c>
      <c r="CR43" s="1566">
        <v>0</v>
      </c>
      <c r="CS43" s="1566">
        <v>747383</v>
      </c>
      <c r="CT43" s="1573">
        <v>627.53</v>
      </c>
      <c r="CU43" s="1594"/>
      <c r="CV43" s="1573">
        <v>1698.76</v>
      </c>
      <c r="CW43" s="1594">
        <v>7.6800000000000637</v>
      </c>
      <c r="CX43" s="1565">
        <v>0.36899999999999999</v>
      </c>
      <c r="CY43" s="1565"/>
      <c r="CZ43" s="1582">
        <v>0.46100000000000002</v>
      </c>
      <c r="DA43" s="1595" t="s">
        <v>4</v>
      </c>
      <c r="DB43" s="1595"/>
      <c r="DC43" s="1565">
        <v>0.36899999999999999</v>
      </c>
      <c r="DX43" s="933" t="s">
        <v>384</v>
      </c>
      <c r="DY43" s="1575" t="s">
        <v>33</v>
      </c>
      <c r="DZ43" s="933" t="s">
        <v>8</v>
      </c>
      <c r="EA43" s="933" t="s">
        <v>35</v>
      </c>
      <c r="EB43" s="1563">
        <v>206</v>
      </c>
      <c r="EC43" s="1563"/>
      <c r="ED43" s="1563">
        <v>206</v>
      </c>
      <c r="EE43" s="1563">
        <v>8597</v>
      </c>
      <c r="EF43" s="1563"/>
      <c r="EG43" s="1565">
        <v>2.3961847155984647E-2</v>
      </c>
      <c r="EH43" s="1563"/>
      <c r="EI43" s="1563">
        <v>0</v>
      </c>
      <c r="EJ43" s="1563"/>
      <c r="EK43" s="1563">
        <v>0</v>
      </c>
      <c r="EL43" s="1563"/>
      <c r="EM43" s="1566"/>
      <c r="EN43" s="1566"/>
      <c r="ES43" s="1616" t="s">
        <v>414</v>
      </c>
      <c r="ET43" s="1617" t="s">
        <v>415</v>
      </c>
      <c r="EU43" s="1618">
        <v>4704403</v>
      </c>
    </row>
    <row r="44" spans="1:151">
      <c r="A44" s="1220" t="s">
        <v>430</v>
      </c>
      <c r="B44" s="1221" t="s">
        <v>431</v>
      </c>
      <c r="C44" s="1117">
        <v>7961</v>
      </c>
      <c r="D44" s="1118">
        <v>8873</v>
      </c>
      <c r="E44" s="1670"/>
      <c r="F44" s="1670">
        <v>8873</v>
      </c>
      <c r="G44" s="1670"/>
      <c r="H44" s="1671">
        <v>8873</v>
      </c>
      <c r="K44" s="907" t="s">
        <v>430</v>
      </c>
      <c r="L44" s="908" t="s">
        <v>431</v>
      </c>
      <c r="M44" s="886">
        <v>3293720675</v>
      </c>
      <c r="N44" s="887">
        <v>224047156</v>
      </c>
      <c r="O44" s="888">
        <v>3069673519</v>
      </c>
      <c r="P44" s="889">
        <v>2010</v>
      </c>
      <c r="Q44" s="890">
        <v>1.0523</v>
      </c>
      <c r="R44" s="891">
        <v>2917108732</v>
      </c>
      <c r="S44" s="892">
        <v>224047156</v>
      </c>
      <c r="T44" s="893">
        <v>121261016</v>
      </c>
      <c r="U44" s="893">
        <v>804451031</v>
      </c>
      <c r="V44" s="891">
        <v>4066867935</v>
      </c>
      <c r="X44" s="1561" t="s">
        <v>430</v>
      </c>
      <c r="Y44" s="1562" t="s">
        <v>431</v>
      </c>
      <c r="Z44" s="1563">
        <v>4066867935</v>
      </c>
      <c r="AA44" s="1564">
        <v>27004003.088399999</v>
      </c>
      <c r="AB44" s="1563">
        <v>5532075</v>
      </c>
      <c r="AC44" s="1563">
        <v>124558</v>
      </c>
      <c r="AD44" s="1563">
        <v>32660636.088399999</v>
      </c>
      <c r="AE44" s="1564">
        <v>8873</v>
      </c>
      <c r="AF44" s="1562">
        <v>3681</v>
      </c>
      <c r="AG44" s="1565">
        <v>0.68959999999999999</v>
      </c>
      <c r="AI44" s="1561" t="s">
        <v>430</v>
      </c>
      <c r="AJ44" s="933" t="s">
        <v>431</v>
      </c>
      <c r="AK44" s="1563">
        <v>32660636.088399999</v>
      </c>
      <c r="AL44" s="1564">
        <v>8873</v>
      </c>
      <c r="AM44" s="1564">
        <v>3681</v>
      </c>
      <c r="AN44" s="1565">
        <v>0.68959999999999999</v>
      </c>
      <c r="AO44" s="1565">
        <v>0.374</v>
      </c>
      <c r="AP44" s="1565">
        <v>0.84440000000000004</v>
      </c>
      <c r="AQ44" s="1565">
        <v>0.73539999999999994</v>
      </c>
      <c r="AR44" s="1565">
        <v>0.73539999999999994</v>
      </c>
      <c r="AS44" s="1573">
        <v>1254.92</v>
      </c>
      <c r="AT44" s="1573">
        <v>451.52</v>
      </c>
      <c r="AU44" s="1570">
        <v>4006337</v>
      </c>
      <c r="AV44" s="1572">
        <v>1</v>
      </c>
      <c r="AW44" s="1564">
        <v>4006337</v>
      </c>
      <c r="BB44" s="1561" t="s">
        <v>430</v>
      </c>
      <c r="BC44" s="1562" t="s">
        <v>718</v>
      </c>
      <c r="BD44" s="1563">
        <v>4066867935</v>
      </c>
      <c r="BE44" s="1577">
        <v>531.11699999999996</v>
      </c>
      <c r="BF44" s="1566">
        <v>7657198</v>
      </c>
      <c r="BG44" s="1565">
        <v>0.374</v>
      </c>
      <c r="BH44" s="1565"/>
      <c r="BI44" s="1564">
        <v>8873</v>
      </c>
      <c r="BJ44" s="1564">
        <v>16.71</v>
      </c>
      <c r="BK44" s="1564">
        <v>57910</v>
      </c>
      <c r="BL44" s="1564">
        <v>109</v>
      </c>
      <c r="BN44" s="933" t="s">
        <v>430</v>
      </c>
      <c r="BO44" s="1579" t="s">
        <v>431</v>
      </c>
      <c r="BP44" s="1579">
        <v>1.0497000000000001</v>
      </c>
      <c r="BQ44" s="1579">
        <v>1.0818000000000001</v>
      </c>
      <c r="BR44" s="1579">
        <v>1.0335799999999999</v>
      </c>
      <c r="BS44" s="1579"/>
      <c r="BT44" s="1580">
        <v>2010</v>
      </c>
      <c r="BU44" s="1582">
        <v>1.0523</v>
      </c>
      <c r="BV44" s="1581"/>
      <c r="BW44" s="1583">
        <v>0.83</v>
      </c>
      <c r="BX44" s="1579">
        <v>0.873</v>
      </c>
      <c r="BY44" s="1565">
        <v>1.3148</v>
      </c>
      <c r="BZ44" s="1585"/>
      <c r="CA44" s="1561" t="s">
        <v>430</v>
      </c>
      <c r="CB44" s="933" t="s">
        <v>718</v>
      </c>
      <c r="CC44" s="1564">
        <v>31205</v>
      </c>
      <c r="CD44" s="1564">
        <v>32044</v>
      </c>
      <c r="CE44" s="1564">
        <v>32209</v>
      </c>
      <c r="CF44" s="1564">
        <v>31819.333333333332</v>
      </c>
      <c r="CG44" s="1565">
        <v>0.84440000000000004</v>
      </c>
      <c r="CH44" s="1564"/>
      <c r="CI44" s="1562">
        <v>-389.66666666666788</v>
      </c>
      <c r="CJ44" s="1565">
        <v>-1.21E-2</v>
      </c>
      <c r="CL44" s="1575" t="s">
        <v>430</v>
      </c>
      <c r="CM44" s="933" t="s">
        <v>718</v>
      </c>
      <c r="CN44" s="1565">
        <v>0.73539999999999994</v>
      </c>
      <c r="CP44" s="1593">
        <v>8873</v>
      </c>
      <c r="CQ44" s="1566">
        <v>12385287</v>
      </c>
      <c r="CR44" s="1566">
        <v>0</v>
      </c>
      <c r="CS44" s="1566">
        <v>12385287</v>
      </c>
      <c r="CT44" s="1573">
        <v>1395.84</v>
      </c>
      <c r="CU44" s="1594"/>
      <c r="CV44" s="1573">
        <v>1254.92</v>
      </c>
      <c r="CW44" s="1594">
        <v>451.52</v>
      </c>
      <c r="CX44" s="1565">
        <v>1</v>
      </c>
      <c r="CY44" s="1565"/>
      <c r="CZ44" s="1582">
        <v>0.873</v>
      </c>
      <c r="DA44" s="1595">
        <v>1</v>
      </c>
      <c r="DB44" s="1595"/>
      <c r="DC44" s="1565">
        <v>1</v>
      </c>
      <c r="DX44" s="933" t="s">
        <v>386</v>
      </c>
      <c r="DY44" s="1575" t="s">
        <v>386</v>
      </c>
      <c r="DZ44" s="933" t="s">
        <v>901</v>
      </c>
      <c r="EA44" s="933" t="s">
        <v>387</v>
      </c>
      <c r="EB44" s="1563">
        <v>2718</v>
      </c>
      <c r="EC44" s="1563"/>
      <c r="ED44" s="1563">
        <v>2718</v>
      </c>
      <c r="EE44" s="1563">
        <v>2718</v>
      </c>
      <c r="EF44" s="1563"/>
      <c r="EG44" s="1565"/>
      <c r="EH44" s="1563"/>
      <c r="EI44" s="1563">
        <v>1205433</v>
      </c>
      <c r="EJ44" s="1563"/>
      <c r="EK44" s="1563">
        <v>1205433</v>
      </c>
      <c r="EL44" s="933">
        <v>1205433</v>
      </c>
      <c r="EM44" s="1566">
        <v>0</v>
      </c>
      <c r="EN44" s="1566"/>
      <c r="ES44" s="1616" t="s">
        <v>416</v>
      </c>
      <c r="ET44" s="1617" t="s">
        <v>202</v>
      </c>
      <c r="EU44" s="1618">
        <v>0</v>
      </c>
    </row>
    <row r="45" spans="1:151">
      <c r="A45" s="1220" t="s">
        <v>432</v>
      </c>
      <c r="B45" s="1221" t="s">
        <v>455</v>
      </c>
      <c r="C45" s="1117">
        <v>3169</v>
      </c>
      <c r="D45" s="1118">
        <v>3169</v>
      </c>
      <c r="E45" s="1670"/>
      <c r="F45" s="1670">
        <v>3169</v>
      </c>
      <c r="G45" s="1670"/>
      <c r="H45" s="1671">
        <v>3169</v>
      </c>
      <c r="K45" s="907" t="s">
        <v>432</v>
      </c>
      <c r="L45" s="908" t="s">
        <v>455</v>
      </c>
      <c r="M45" s="886">
        <v>783507181</v>
      </c>
      <c r="N45" s="887">
        <v>0</v>
      </c>
      <c r="O45" s="888">
        <v>783507181</v>
      </c>
      <c r="P45" s="889">
        <v>2013</v>
      </c>
      <c r="Q45" s="890">
        <v>1.0368999999999999</v>
      </c>
      <c r="R45" s="891">
        <v>755624632</v>
      </c>
      <c r="S45" s="892">
        <v>0</v>
      </c>
      <c r="T45" s="893">
        <v>41040517</v>
      </c>
      <c r="U45" s="893">
        <v>245589526</v>
      </c>
      <c r="V45" s="891">
        <v>1042254675</v>
      </c>
      <c r="X45" s="1561" t="s">
        <v>432</v>
      </c>
      <c r="Y45" s="1562" t="s">
        <v>455</v>
      </c>
      <c r="Z45" s="1563">
        <v>1042254675</v>
      </c>
      <c r="AA45" s="1564">
        <v>6920571.0420000004</v>
      </c>
      <c r="AB45" s="1563">
        <v>2205669</v>
      </c>
      <c r="AC45" s="1563">
        <v>558007</v>
      </c>
      <c r="AD45" s="1563">
        <v>9684247.0419999994</v>
      </c>
      <c r="AE45" s="1564">
        <v>3169</v>
      </c>
      <c r="AF45" s="1562">
        <v>3056</v>
      </c>
      <c r="AG45" s="1565">
        <v>0.57250000000000001</v>
      </c>
      <c r="AI45" s="1561" t="s">
        <v>432</v>
      </c>
      <c r="AJ45" s="933" t="s">
        <v>455</v>
      </c>
      <c r="AK45" s="1563">
        <v>9684247.0419999994</v>
      </c>
      <c r="AL45" s="1564">
        <v>3169</v>
      </c>
      <c r="AM45" s="1564">
        <v>3056</v>
      </c>
      <c r="AN45" s="1565">
        <v>0.57250000000000001</v>
      </c>
      <c r="AO45" s="1565">
        <v>0.1918</v>
      </c>
      <c r="AP45" s="1565">
        <v>0.74109999999999998</v>
      </c>
      <c r="AQ45" s="1565">
        <v>0.61880000000000002</v>
      </c>
      <c r="AR45" s="1565">
        <v>0.61880000000000002</v>
      </c>
      <c r="AS45" s="1573">
        <v>1055.95</v>
      </c>
      <c r="AT45" s="1573">
        <v>650.49</v>
      </c>
      <c r="AU45" s="1570">
        <v>2061403</v>
      </c>
      <c r="AV45" s="1572">
        <v>1</v>
      </c>
      <c r="AW45" s="1564">
        <v>2061403</v>
      </c>
      <c r="BB45" s="1561" t="s">
        <v>432</v>
      </c>
      <c r="BC45" s="1562" t="s">
        <v>719</v>
      </c>
      <c r="BD45" s="1563">
        <v>1042254675</v>
      </c>
      <c r="BE45" s="1577">
        <v>265.399</v>
      </c>
      <c r="BF45" s="1566">
        <v>3927124</v>
      </c>
      <c r="BG45" s="1565">
        <v>0.1918</v>
      </c>
      <c r="BH45" s="1565"/>
      <c r="BI45" s="1564">
        <v>3169</v>
      </c>
      <c r="BJ45" s="1564">
        <v>11.94</v>
      </c>
      <c r="BK45" s="1564">
        <v>21073</v>
      </c>
      <c r="BL45" s="1564">
        <v>79</v>
      </c>
      <c r="BN45" s="933" t="s">
        <v>432</v>
      </c>
      <c r="BO45" s="1579" t="s">
        <v>455</v>
      </c>
      <c r="BP45" s="1579">
        <v>0.92949999999999999</v>
      </c>
      <c r="BQ45" s="1579">
        <v>1.0304</v>
      </c>
      <c r="BR45" s="1579">
        <v>1.04010989010989</v>
      </c>
      <c r="BS45" s="1579"/>
      <c r="BT45" s="1580">
        <v>2013</v>
      </c>
      <c r="BU45" s="1582">
        <v>1.0368999999999999</v>
      </c>
      <c r="BV45" s="1581"/>
      <c r="BW45" s="1583">
        <v>0.78600000000000003</v>
      </c>
      <c r="BX45" s="1579">
        <v>0.81499999999999995</v>
      </c>
      <c r="BY45" s="1565">
        <v>1.2274</v>
      </c>
      <c r="BZ45" s="1585"/>
      <c r="CA45" s="1561" t="s">
        <v>432</v>
      </c>
      <c r="CB45" s="933" t="s">
        <v>719</v>
      </c>
      <c r="CC45" s="1564">
        <v>26952</v>
      </c>
      <c r="CD45" s="1564">
        <v>27870</v>
      </c>
      <c r="CE45" s="1564">
        <v>28962</v>
      </c>
      <c r="CF45" s="1564">
        <v>27928</v>
      </c>
      <c r="CG45" s="1565">
        <v>0.74109999999999998</v>
      </c>
      <c r="CH45" s="1564"/>
      <c r="CI45" s="1562">
        <v>-1034</v>
      </c>
      <c r="CJ45" s="1565">
        <v>-3.5700000000000003E-2</v>
      </c>
      <c r="CL45" s="1575" t="s">
        <v>432</v>
      </c>
      <c r="CM45" s="933" t="s">
        <v>719</v>
      </c>
      <c r="CN45" s="1565">
        <v>0.61880000000000002</v>
      </c>
      <c r="CP45" s="1593">
        <v>3169</v>
      </c>
      <c r="CQ45" s="1566">
        <v>2168000</v>
      </c>
      <c r="CR45" s="1566">
        <v>0</v>
      </c>
      <c r="CS45" s="1566">
        <v>2168000</v>
      </c>
      <c r="CT45" s="1573">
        <v>684.13</v>
      </c>
      <c r="CU45" s="1594"/>
      <c r="CV45" s="1573">
        <v>1055.95</v>
      </c>
      <c r="CW45" s="1594">
        <v>650.49</v>
      </c>
      <c r="CX45" s="1565">
        <v>0.64800000000000002</v>
      </c>
      <c r="CY45" s="1565"/>
      <c r="CZ45" s="1582">
        <v>0.81499999999999995</v>
      </c>
      <c r="DA45" s="1595">
        <v>1</v>
      </c>
      <c r="DB45" s="1595"/>
      <c r="DC45" s="1565">
        <v>1</v>
      </c>
      <c r="DX45" s="933" t="s">
        <v>388</v>
      </c>
      <c r="DY45" s="1575" t="s">
        <v>388</v>
      </c>
      <c r="DZ45" s="933" t="s">
        <v>901</v>
      </c>
      <c r="EA45" s="933" t="s">
        <v>389</v>
      </c>
      <c r="EB45" s="1563">
        <v>16465</v>
      </c>
      <c r="EC45" s="1563"/>
      <c r="ED45" s="1563">
        <v>16465</v>
      </c>
      <c r="EE45" s="1563"/>
      <c r="EF45" s="1563"/>
      <c r="EG45" s="1565">
        <v>0.68920050230221852</v>
      </c>
      <c r="EH45" s="1563"/>
      <c r="EI45" s="1563">
        <v>0</v>
      </c>
      <c r="EJ45" s="1563"/>
      <c r="EK45" s="1563">
        <v>0</v>
      </c>
      <c r="EL45" s="933">
        <v>0</v>
      </c>
      <c r="EM45" s="1566">
        <v>0</v>
      </c>
      <c r="EN45" s="1566"/>
      <c r="ES45" s="1616" t="s">
        <v>418</v>
      </c>
      <c r="ET45" s="1617" t="s">
        <v>419</v>
      </c>
      <c r="EU45" s="1618">
        <v>2902560</v>
      </c>
    </row>
    <row r="46" spans="1:151">
      <c r="A46" s="1220" t="s">
        <v>456</v>
      </c>
      <c r="B46" s="1221" t="s">
        <v>457</v>
      </c>
      <c r="C46" s="1117">
        <v>71710</v>
      </c>
      <c r="D46" s="1118">
        <v>77855</v>
      </c>
      <c r="E46" s="1670"/>
      <c r="F46" s="1670">
        <v>77855</v>
      </c>
      <c r="G46" s="1670"/>
      <c r="H46" s="1671">
        <v>77855</v>
      </c>
      <c r="K46" s="907" t="s">
        <v>456</v>
      </c>
      <c r="L46" s="908" t="s">
        <v>457</v>
      </c>
      <c r="M46" s="886">
        <v>37322406272</v>
      </c>
      <c r="N46" s="887">
        <v>67194099</v>
      </c>
      <c r="O46" s="888">
        <v>37255212173</v>
      </c>
      <c r="P46" s="889">
        <v>2012</v>
      </c>
      <c r="Q46" s="890">
        <v>0.98540000000000005</v>
      </c>
      <c r="R46" s="891">
        <v>37807197253</v>
      </c>
      <c r="S46" s="892">
        <v>67194099</v>
      </c>
      <c r="T46" s="893">
        <v>1098807697</v>
      </c>
      <c r="U46" s="893">
        <v>8062855066</v>
      </c>
      <c r="V46" s="891">
        <v>47036054115</v>
      </c>
      <c r="X46" s="1561" t="s">
        <v>456</v>
      </c>
      <c r="Y46" s="1562" t="s">
        <v>457</v>
      </c>
      <c r="Z46" s="1563">
        <v>47036054115</v>
      </c>
      <c r="AA46" s="1564">
        <v>312319399.32359999</v>
      </c>
      <c r="AB46" s="1563">
        <v>73992616</v>
      </c>
      <c r="AC46" s="1563">
        <v>1377623</v>
      </c>
      <c r="AD46" s="1563">
        <v>387689638.32359999</v>
      </c>
      <c r="AE46" s="1564">
        <v>77855</v>
      </c>
      <c r="AF46" s="1562">
        <v>4980</v>
      </c>
      <c r="AG46" s="1565">
        <v>0.93289999999999995</v>
      </c>
      <c r="AI46" s="1561" t="s">
        <v>456</v>
      </c>
      <c r="AJ46" s="933" t="s">
        <v>457</v>
      </c>
      <c r="AK46" s="1563">
        <v>387689638.32359999</v>
      </c>
      <c r="AL46" s="1564">
        <v>77855</v>
      </c>
      <c r="AM46" s="1564">
        <v>4980</v>
      </c>
      <c r="AN46" s="1565">
        <v>0.93289999999999995</v>
      </c>
      <c r="AO46" s="1565">
        <v>3.5379</v>
      </c>
      <c r="AP46" s="1565">
        <v>1.0289999999999999</v>
      </c>
      <c r="AQ46" s="1565">
        <v>1.2414999999999998</v>
      </c>
      <c r="AR46" s="1565" t="s">
        <v>4</v>
      </c>
      <c r="AS46" s="1573" t="s">
        <v>4</v>
      </c>
      <c r="AT46" s="1573" t="s">
        <v>4</v>
      </c>
      <c r="AU46" s="1570">
        <v>0</v>
      </c>
      <c r="AV46" s="1572" t="s">
        <v>4</v>
      </c>
      <c r="AW46" s="1564">
        <v>0</v>
      </c>
      <c r="BB46" s="1561" t="s">
        <v>456</v>
      </c>
      <c r="BC46" s="1562" t="s">
        <v>720</v>
      </c>
      <c r="BD46" s="1563">
        <v>47036054115</v>
      </c>
      <c r="BE46" s="1577">
        <v>649.423</v>
      </c>
      <c r="BF46" s="1566">
        <v>72427453</v>
      </c>
      <c r="BG46" s="1565">
        <v>3.5379</v>
      </c>
      <c r="BH46" s="1565"/>
      <c r="BI46" s="1564">
        <v>77855</v>
      </c>
      <c r="BJ46" s="1564">
        <v>119.88</v>
      </c>
      <c r="BK46" s="1564">
        <v>507419</v>
      </c>
      <c r="BL46" s="1564">
        <v>781</v>
      </c>
      <c r="BN46" s="933" t="s">
        <v>456</v>
      </c>
      <c r="BO46" s="1579" t="s">
        <v>457</v>
      </c>
      <c r="BP46" s="1579">
        <v>0.99560000000000004</v>
      </c>
      <c r="BQ46" s="1579">
        <v>0.99360000000000004</v>
      </c>
      <c r="BR46" s="1579">
        <v>0.97653061224489801</v>
      </c>
      <c r="BS46" s="1579"/>
      <c r="BT46" s="1580">
        <v>2012</v>
      </c>
      <c r="BU46" s="1582">
        <v>0.98540000000000005</v>
      </c>
      <c r="BV46" s="1581"/>
      <c r="BW46" s="1583">
        <v>0.77</v>
      </c>
      <c r="BX46" s="1579">
        <v>0.75900000000000001</v>
      </c>
      <c r="BY46" s="1565">
        <v>1.1431</v>
      </c>
      <c r="BZ46" s="1585"/>
      <c r="CA46" s="1561" t="s">
        <v>456</v>
      </c>
      <c r="CB46" s="933" t="s">
        <v>720</v>
      </c>
      <c r="CC46" s="1564">
        <v>37939</v>
      </c>
      <c r="CD46" s="1564">
        <v>39467</v>
      </c>
      <c r="CE46" s="1564">
        <v>38923</v>
      </c>
      <c r="CF46" s="1564">
        <v>38776.333333333336</v>
      </c>
      <c r="CG46" s="1565">
        <v>1.0289999999999999</v>
      </c>
      <c r="CH46" s="1564"/>
      <c r="CI46" s="1562">
        <v>-146.66666666666424</v>
      </c>
      <c r="CJ46" s="1565">
        <v>-3.8E-3</v>
      </c>
      <c r="CL46" s="1575" t="s">
        <v>456</v>
      </c>
      <c r="CM46" s="933" t="s">
        <v>720</v>
      </c>
      <c r="CN46" s="1565" t="s">
        <v>4</v>
      </c>
      <c r="CP46" s="1593">
        <v>77855</v>
      </c>
      <c r="CQ46" s="1566">
        <v>177130398</v>
      </c>
      <c r="CR46" s="1566">
        <v>0</v>
      </c>
      <c r="CS46" s="1566">
        <v>177130398</v>
      </c>
      <c r="CT46" s="1573">
        <v>2275.13</v>
      </c>
      <c r="CU46" s="1594"/>
      <c r="CV46" s="1573" t="s">
        <v>4</v>
      </c>
      <c r="CW46" s="1594" t="s">
        <v>4</v>
      </c>
      <c r="CX46" s="1565" t="s">
        <v>4</v>
      </c>
      <c r="CY46" s="1565"/>
      <c r="CZ46" s="1582">
        <v>0.75900000000000001</v>
      </c>
      <c r="DA46" s="1595">
        <v>1</v>
      </c>
      <c r="DB46" s="1595"/>
      <c r="DC46" s="1565" t="s">
        <v>4</v>
      </c>
      <c r="DX46" s="933" t="s">
        <v>388</v>
      </c>
      <c r="DY46" s="1575" t="s">
        <v>36</v>
      </c>
      <c r="DZ46" s="933" t="s">
        <v>901</v>
      </c>
      <c r="EA46" s="933" t="s">
        <v>37</v>
      </c>
      <c r="EB46" s="1563">
        <v>4305</v>
      </c>
      <c r="EC46" s="1563"/>
      <c r="ED46" s="1563">
        <v>4305</v>
      </c>
      <c r="EE46" s="1563"/>
      <c r="EF46" s="1563"/>
      <c r="EG46" s="1565">
        <v>0.18020092088740058</v>
      </c>
      <c r="EH46" s="1563"/>
      <c r="EI46" s="1563">
        <v>0</v>
      </c>
      <c r="EJ46" s="1563"/>
      <c r="EK46" s="1563">
        <v>0</v>
      </c>
      <c r="EM46" s="1566"/>
      <c r="EN46" s="1566"/>
      <c r="ES46" s="1616" t="s">
        <v>420</v>
      </c>
      <c r="ET46" s="1617" t="s">
        <v>421</v>
      </c>
      <c r="EU46" s="1618">
        <v>0</v>
      </c>
    </row>
    <row r="47" spans="1:151">
      <c r="A47" s="1220" t="s">
        <v>458</v>
      </c>
      <c r="B47" s="1221" t="s">
        <v>459</v>
      </c>
      <c r="C47" s="1117">
        <v>2745</v>
      </c>
      <c r="D47" s="1118">
        <v>6710</v>
      </c>
      <c r="E47" s="1670"/>
      <c r="F47" s="1670">
        <v>6710</v>
      </c>
      <c r="G47" s="1670"/>
      <c r="H47" s="1671">
        <v>6710</v>
      </c>
      <c r="K47" s="907" t="s">
        <v>458</v>
      </c>
      <c r="L47" s="908" t="s">
        <v>459</v>
      </c>
      <c r="M47" s="886">
        <v>2697116713</v>
      </c>
      <c r="N47" s="887">
        <v>149869507</v>
      </c>
      <c r="O47" s="888">
        <v>2547247206</v>
      </c>
      <c r="P47" s="889">
        <v>2007</v>
      </c>
      <c r="Q47" s="890">
        <v>1.0082</v>
      </c>
      <c r="R47" s="891">
        <v>2526529663</v>
      </c>
      <c r="S47" s="892">
        <v>149869507</v>
      </c>
      <c r="T47" s="893">
        <v>190181144</v>
      </c>
      <c r="U47" s="893">
        <v>765159295</v>
      </c>
      <c r="V47" s="891">
        <v>3631739609</v>
      </c>
      <c r="X47" s="1561" t="s">
        <v>458</v>
      </c>
      <c r="Y47" s="1562" t="s">
        <v>459</v>
      </c>
      <c r="Z47" s="1563">
        <v>3631739609</v>
      </c>
      <c r="AA47" s="1564">
        <v>24114751.003759999</v>
      </c>
      <c r="AB47" s="1563">
        <v>7250771</v>
      </c>
      <c r="AC47" s="1563">
        <v>201167</v>
      </c>
      <c r="AD47" s="1563">
        <v>31566689.003759999</v>
      </c>
      <c r="AE47" s="1564">
        <v>6710</v>
      </c>
      <c r="AF47" s="1562">
        <v>4704</v>
      </c>
      <c r="AG47" s="1565">
        <v>0.88119999999999998</v>
      </c>
      <c r="AI47" s="1561" t="s">
        <v>458</v>
      </c>
      <c r="AJ47" s="933" t="s">
        <v>459</v>
      </c>
      <c r="AK47" s="1563">
        <v>31566689.003759999</v>
      </c>
      <c r="AL47" s="1564">
        <v>6710</v>
      </c>
      <c r="AM47" s="1564">
        <v>4704</v>
      </c>
      <c r="AN47" s="1565">
        <v>0.88119999999999998</v>
      </c>
      <c r="AO47" s="1565">
        <v>0.24460000000000001</v>
      </c>
      <c r="AP47" s="1565">
        <v>0.83040000000000003</v>
      </c>
      <c r="AQ47" s="1565">
        <v>0.79220000000000002</v>
      </c>
      <c r="AR47" s="1565">
        <v>0.79220000000000002</v>
      </c>
      <c r="AS47" s="1573">
        <v>1351.84</v>
      </c>
      <c r="AT47" s="1573">
        <v>354.60000000000014</v>
      </c>
      <c r="AU47" s="1570">
        <v>2379366</v>
      </c>
      <c r="AV47" s="1572">
        <v>1</v>
      </c>
      <c r="AW47" s="1564">
        <v>2379366</v>
      </c>
      <c r="BB47" s="1561" t="s">
        <v>458</v>
      </c>
      <c r="BC47" s="1562" t="s">
        <v>721</v>
      </c>
      <c r="BD47" s="1563">
        <v>3631739609</v>
      </c>
      <c r="BE47" s="1577">
        <v>725.35699999999997</v>
      </c>
      <c r="BF47" s="1566">
        <v>5006831</v>
      </c>
      <c r="BG47" s="1565">
        <v>0.24460000000000001</v>
      </c>
      <c r="BH47" s="1565"/>
      <c r="BI47" s="1564">
        <v>6710</v>
      </c>
      <c r="BJ47" s="1564">
        <v>9.25</v>
      </c>
      <c r="BK47" s="1564">
        <v>53705</v>
      </c>
      <c r="BL47" s="1564">
        <v>74</v>
      </c>
      <c r="BN47" s="933" t="s">
        <v>458</v>
      </c>
      <c r="BO47" s="1579" t="s">
        <v>459</v>
      </c>
      <c r="BP47" s="1579">
        <v>0.96879999999999999</v>
      </c>
      <c r="BQ47" s="1579">
        <v>1</v>
      </c>
      <c r="BR47" s="1579">
        <v>1.026845238095238</v>
      </c>
      <c r="BS47" s="1579"/>
      <c r="BT47" s="1580">
        <v>2007</v>
      </c>
      <c r="BU47" s="1582">
        <v>1.0082</v>
      </c>
      <c r="BV47" s="1581"/>
      <c r="BW47" s="1583">
        <v>0.68</v>
      </c>
      <c r="BX47" s="1579">
        <v>0.68600000000000005</v>
      </c>
      <c r="BY47" s="1565">
        <v>1.0330999999999999</v>
      </c>
      <c r="BZ47" s="1585"/>
      <c r="CA47" s="1561" t="s">
        <v>458</v>
      </c>
      <c r="CB47" s="933" t="s">
        <v>721</v>
      </c>
      <c r="CC47" s="1564">
        <v>30152</v>
      </c>
      <c r="CD47" s="1564">
        <v>32125</v>
      </c>
      <c r="CE47" s="1564">
        <v>31600</v>
      </c>
      <c r="CF47" s="1564">
        <v>31292.333333333332</v>
      </c>
      <c r="CG47" s="1565">
        <v>0.83040000000000003</v>
      </c>
      <c r="CH47" s="1564"/>
      <c r="CI47" s="1562">
        <v>-307.66666666666788</v>
      </c>
      <c r="CJ47" s="1565">
        <v>-9.7000000000000003E-3</v>
      </c>
      <c r="CL47" s="1575" t="s">
        <v>458</v>
      </c>
      <c r="CM47" s="933" t="s">
        <v>721</v>
      </c>
      <c r="CN47" s="1565">
        <v>0.79220000000000002</v>
      </c>
      <c r="CP47" s="1593">
        <v>6710</v>
      </c>
      <c r="CQ47" s="1566">
        <v>5275316</v>
      </c>
      <c r="CR47" s="1566">
        <v>3176862</v>
      </c>
      <c r="CS47" s="1566">
        <v>8452178</v>
      </c>
      <c r="CT47" s="1573">
        <v>1259.6400000000001</v>
      </c>
      <c r="CU47" s="1594"/>
      <c r="CV47" s="1573">
        <v>1351.84</v>
      </c>
      <c r="CW47" s="1594">
        <v>354.60000000000014</v>
      </c>
      <c r="CX47" s="1565">
        <v>0.93200000000000005</v>
      </c>
      <c r="CY47" s="1565"/>
      <c r="CZ47" s="1582">
        <v>0.68600000000000005</v>
      </c>
      <c r="DA47" s="1595">
        <v>1</v>
      </c>
      <c r="DB47" s="1595"/>
      <c r="DC47" s="1565">
        <v>1</v>
      </c>
      <c r="DX47" s="933" t="s">
        <v>388</v>
      </c>
      <c r="DY47" s="1575" t="s">
        <v>38</v>
      </c>
      <c r="DZ47" s="933" t="s">
        <v>901</v>
      </c>
      <c r="EA47" s="933" t="s">
        <v>39</v>
      </c>
      <c r="EB47" s="1563">
        <v>3120</v>
      </c>
      <c r="EC47" s="1563"/>
      <c r="ED47" s="1563">
        <v>3120</v>
      </c>
      <c r="EE47" s="1563">
        <v>23890</v>
      </c>
      <c r="EF47" s="1563"/>
      <c r="EG47" s="1565">
        <v>0.13059857681038092</v>
      </c>
      <c r="EH47" s="1563"/>
      <c r="EI47" s="1563">
        <v>0</v>
      </c>
      <c r="EJ47" s="1563"/>
      <c r="EK47" s="1563">
        <v>0</v>
      </c>
      <c r="EL47" s="1563"/>
      <c r="EM47" s="1566"/>
      <c r="EN47" s="1566"/>
      <c r="ES47" s="1616" t="s">
        <v>422</v>
      </c>
      <c r="ET47" s="1617" t="s">
        <v>423</v>
      </c>
      <c r="EU47" s="1618">
        <v>3401473</v>
      </c>
    </row>
    <row r="48" spans="1:151">
      <c r="A48" s="1220" t="s">
        <v>460</v>
      </c>
      <c r="B48" s="1221" t="s">
        <v>461</v>
      </c>
      <c r="C48" s="1117">
        <v>20850</v>
      </c>
      <c r="D48" s="1118">
        <v>21113</v>
      </c>
      <c r="E48" s="1670"/>
      <c r="F48" s="1670">
        <v>21113</v>
      </c>
      <c r="G48" s="1670"/>
      <c r="H48" s="1671">
        <v>21113</v>
      </c>
      <c r="K48" s="907" t="s">
        <v>460</v>
      </c>
      <c r="L48" s="908" t="s">
        <v>461</v>
      </c>
      <c r="M48" s="886">
        <v>6495172611</v>
      </c>
      <c r="N48" s="887">
        <v>161999150</v>
      </c>
      <c r="O48" s="888">
        <v>6333173461</v>
      </c>
      <c r="P48" s="889">
        <v>2009</v>
      </c>
      <c r="Q48" s="890">
        <v>1.0362</v>
      </c>
      <c r="R48" s="891">
        <v>6111921889</v>
      </c>
      <c r="S48" s="892">
        <v>161999150</v>
      </c>
      <c r="T48" s="893">
        <v>172878610</v>
      </c>
      <c r="U48" s="893">
        <v>1091875095</v>
      </c>
      <c r="V48" s="891">
        <v>7538674744</v>
      </c>
      <c r="X48" s="1561" t="s">
        <v>460</v>
      </c>
      <c r="Y48" s="1562" t="s">
        <v>461</v>
      </c>
      <c r="Z48" s="1563">
        <v>7538674744</v>
      </c>
      <c r="AA48" s="1564">
        <v>50056800.300159998</v>
      </c>
      <c r="AB48" s="1563">
        <v>14492960</v>
      </c>
      <c r="AC48" s="1563">
        <v>203001</v>
      </c>
      <c r="AD48" s="1563">
        <v>64752761.300159998</v>
      </c>
      <c r="AE48" s="1564">
        <v>21113</v>
      </c>
      <c r="AF48" s="1562">
        <v>3067</v>
      </c>
      <c r="AG48" s="1565">
        <v>0.5746</v>
      </c>
      <c r="AI48" s="1561" t="s">
        <v>460</v>
      </c>
      <c r="AJ48" s="933" t="s">
        <v>461</v>
      </c>
      <c r="AK48" s="1563">
        <v>64752761.300159998</v>
      </c>
      <c r="AL48" s="1564">
        <v>21113</v>
      </c>
      <c r="AM48" s="1564">
        <v>3067</v>
      </c>
      <c r="AN48" s="1565">
        <v>0.5746</v>
      </c>
      <c r="AO48" s="1565">
        <v>0.61890000000000001</v>
      </c>
      <c r="AP48" s="1565">
        <v>0.80379999999999996</v>
      </c>
      <c r="AQ48" s="1565">
        <v>0.69359999999999988</v>
      </c>
      <c r="AR48" s="1565">
        <v>0.69359999999999988</v>
      </c>
      <c r="AS48" s="1573">
        <v>1183.5899999999999</v>
      </c>
      <c r="AT48" s="1573">
        <v>522.85000000000014</v>
      </c>
      <c r="AU48" s="1570">
        <v>11038932</v>
      </c>
      <c r="AV48" s="1572">
        <v>1</v>
      </c>
      <c r="AW48" s="1564">
        <v>11038932</v>
      </c>
      <c r="BB48" s="1561" t="s">
        <v>460</v>
      </c>
      <c r="BC48" s="1562" t="s">
        <v>784</v>
      </c>
      <c r="BD48" s="1563">
        <v>7538674744</v>
      </c>
      <c r="BE48" s="1577">
        <v>595.01300000000003</v>
      </c>
      <c r="BF48" s="1566">
        <v>12669765</v>
      </c>
      <c r="BG48" s="1565">
        <v>0.61890000000000001</v>
      </c>
      <c r="BH48" s="1565"/>
      <c r="BI48" s="1564">
        <v>21113</v>
      </c>
      <c r="BJ48" s="1564">
        <v>35.479999999999997</v>
      </c>
      <c r="BK48" s="1564">
        <v>123316</v>
      </c>
      <c r="BL48" s="1564">
        <v>207</v>
      </c>
      <c r="BN48" s="933" t="s">
        <v>460</v>
      </c>
      <c r="BO48" s="1579" t="s">
        <v>461</v>
      </c>
      <c r="BP48" s="1579">
        <v>0.99069999999999991</v>
      </c>
      <c r="BQ48" s="1579">
        <v>1.0573999999999999</v>
      </c>
      <c r="BR48" s="1579">
        <v>1.0371666666666666</v>
      </c>
      <c r="BS48" s="1579"/>
      <c r="BT48" s="1580">
        <v>2009</v>
      </c>
      <c r="BU48" s="1582">
        <v>1.0362</v>
      </c>
      <c r="BV48" s="1581"/>
      <c r="BW48" s="1583">
        <v>0.75</v>
      </c>
      <c r="BX48" s="1579">
        <v>0.77700000000000002</v>
      </c>
      <c r="BY48" s="1565">
        <v>1.1701999999999999</v>
      </c>
      <c r="BZ48" s="1585"/>
      <c r="CA48" s="1561" t="s">
        <v>460</v>
      </c>
      <c r="CB48" s="933" t="s">
        <v>784</v>
      </c>
      <c r="CC48" s="1564">
        <v>29608</v>
      </c>
      <c r="CD48" s="1564">
        <v>30968</v>
      </c>
      <c r="CE48" s="1564">
        <v>30296</v>
      </c>
      <c r="CF48" s="1564">
        <v>30290.666666666668</v>
      </c>
      <c r="CG48" s="1565">
        <v>0.80379999999999996</v>
      </c>
      <c r="CH48" s="1564"/>
      <c r="CI48" s="1562">
        <v>-5.3333333333321207</v>
      </c>
      <c r="CJ48" s="1565">
        <v>-2.0000000000000001E-4</v>
      </c>
      <c r="CL48" s="1575" t="s">
        <v>460</v>
      </c>
      <c r="CM48" s="933" t="s">
        <v>784</v>
      </c>
      <c r="CN48" s="1565">
        <v>0.69359999999999988</v>
      </c>
      <c r="CP48" s="1593">
        <v>21113</v>
      </c>
      <c r="CQ48" s="1566">
        <v>20523700</v>
      </c>
      <c r="CR48" s="1566">
        <v>290389</v>
      </c>
      <c r="CS48" s="1566">
        <v>20814089</v>
      </c>
      <c r="CT48" s="1573">
        <v>985.84</v>
      </c>
      <c r="CU48" s="1594"/>
      <c r="CV48" s="1573">
        <v>1183.5899999999999</v>
      </c>
      <c r="CW48" s="1594">
        <v>522.85000000000014</v>
      </c>
      <c r="CX48" s="1565">
        <v>0.83299999999999996</v>
      </c>
      <c r="CY48" s="1565"/>
      <c r="CZ48" s="1582">
        <v>0.77700000000000002</v>
      </c>
      <c r="DA48" s="1595">
        <v>1</v>
      </c>
      <c r="DB48" s="1595"/>
      <c r="DC48" s="1565">
        <v>1</v>
      </c>
      <c r="DX48" s="933" t="s">
        <v>390</v>
      </c>
      <c r="DY48" s="1575" t="s">
        <v>390</v>
      </c>
      <c r="DZ48" s="933" t="s">
        <v>901</v>
      </c>
      <c r="EA48" s="933" t="s">
        <v>391</v>
      </c>
      <c r="EB48" s="1563">
        <v>8608</v>
      </c>
      <c r="EC48" s="1563"/>
      <c r="ED48" s="1563">
        <v>8608</v>
      </c>
      <c r="EE48" s="1563"/>
      <c r="EF48" s="1563"/>
      <c r="EG48" s="1565">
        <v>0.87222616273178644</v>
      </c>
      <c r="EH48" s="1563"/>
      <c r="EI48" s="1563">
        <v>0</v>
      </c>
      <c r="EJ48" s="1563"/>
      <c r="EK48" s="1563">
        <v>0</v>
      </c>
      <c r="EL48" s="933">
        <v>0</v>
      </c>
      <c r="EM48" s="1566">
        <v>0</v>
      </c>
      <c r="EN48" s="1566"/>
      <c r="ES48" s="1616" t="s">
        <v>424</v>
      </c>
      <c r="ET48" s="1617" t="s">
        <v>668</v>
      </c>
      <c r="EU48" s="1618">
        <v>3868829</v>
      </c>
    </row>
    <row r="49" spans="1:151">
      <c r="A49" s="1220" t="s">
        <v>462</v>
      </c>
      <c r="B49" s="1221" t="s">
        <v>463</v>
      </c>
      <c r="C49" s="1117">
        <v>7186</v>
      </c>
      <c r="D49" s="1118">
        <v>7446</v>
      </c>
      <c r="E49" s="1670"/>
      <c r="F49" s="1670">
        <v>7446</v>
      </c>
      <c r="G49" s="1670"/>
      <c r="H49" s="1671">
        <v>7446</v>
      </c>
      <c r="K49" s="907" t="s">
        <v>462</v>
      </c>
      <c r="L49" s="908" t="s">
        <v>463</v>
      </c>
      <c r="M49" s="886">
        <v>6207558192</v>
      </c>
      <c r="N49" s="887">
        <v>197127404</v>
      </c>
      <c r="O49" s="888">
        <v>6010430788</v>
      </c>
      <c r="P49" s="889">
        <v>2011</v>
      </c>
      <c r="Q49" s="890">
        <v>1.0265</v>
      </c>
      <c r="R49" s="891">
        <v>5855266233</v>
      </c>
      <c r="S49" s="892">
        <v>197127404</v>
      </c>
      <c r="T49" s="893">
        <v>149539823</v>
      </c>
      <c r="U49" s="893">
        <v>931363506</v>
      </c>
      <c r="V49" s="891">
        <v>7133296966</v>
      </c>
      <c r="X49" s="1561" t="s">
        <v>462</v>
      </c>
      <c r="Y49" s="1562" t="s">
        <v>463</v>
      </c>
      <c r="Z49" s="1563">
        <v>7133296966</v>
      </c>
      <c r="AA49" s="1564">
        <v>47365091.85424</v>
      </c>
      <c r="AB49" s="1563">
        <v>11171994</v>
      </c>
      <c r="AC49" s="1563">
        <v>370079</v>
      </c>
      <c r="AD49" s="1563">
        <v>58907164.85424</v>
      </c>
      <c r="AE49" s="1564">
        <v>7446</v>
      </c>
      <c r="AF49" s="1562">
        <v>7911</v>
      </c>
      <c r="AG49" s="1565">
        <v>1.482</v>
      </c>
      <c r="AI49" s="1561" t="s">
        <v>462</v>
      </c>
      <c r="AJ49" s="933" t="s">
        <v>463</v>
      </c>
      <c r="AK49" s="1563">
        <v>58907164.85424</v>
      </c>
      <c r="AL49" s="1564">
        <v>7446</v>
      </c>
      <c r="AM49" s="1564">
        <v>7911</v>
      </c>
      <c r="AN49" s="1565">
        <v>1.482</v>
      </c>
      <c r="AO49" s="1565">
        <v>0.62929999999999997</v>
      </c>
      <c r="AP49" s="1565">
        <v>0.87749999999999995</v>
      </c>
      <c r="AQ49" s="1565">
        <v>1.0945</v>
      </c>
      <c r="AR49" s="1565" t="s">
        <v>4</v>
      </c>
      <c r="AS49" s="1573" t="s">
        <v>4</v>
      </c>
      <c r="AT49" s="1573" t="s">
        <v>4</v>
      </c>
      <c r="AU49" s="1570">
        <v>0</v>
      </c>
      <c r="AV49" s="1572" t="s">
        <v>4</v>
      </c>
      <c r="AW49" s="1564">
        <v>0</v>
      </c>
      <c r="BB49" s="1561" t="s">
        <v>462</v>
      </c>
      <c r="BC49" s="1562" t="s">
        <v>722</v>
      </c>
      <c r="BD49" s="1563">
        <v>7133296966</v>
      </c>
      <c r="BE49" s="1577">
        <v>553.66399999999999</v>
      </c>
      <c r="BF49" s="1566">
        <v>12883801</v>
      </c>
      <c r="BG49" s="1565">
        <v>0.62929999999999997</v>
      </c>
      <c r="BH49" s="1565"/>
      <c r="BI49" s="1564">
        <v>7446</v>
      </c>
      <c r="BJ49" s="1564">
        <v>13.45</v>
      </c>
      <c r="BK49" s="1564">
        <v>59674</v>
      </c>
      <c r="BL49" s="1564">
        <v>108</v>
      </c>
      <c r="BN49" s="933" t="s">
        <v>462</v>
      </c>
      <c r="BO49" s="1579" t="s">
        <v>463</v>
      </c>
      <c r="BP49" s="1579">
        <v>0.998</v>
      </c>
      <c r="BQ49" s="1579">
        <v>1.0242</v>
      </c>
      <c r="BR49" s="1579">
        <v>1.0374915483434752</v>
      </c>
      <c r="BS49" s="1579"/>
      <c r="BT49" s="1580">
        <v>2011</v>
      </c>
      <c r="BU49" s="1582">
        <v>1.0265</v>
      </c>
      <c r="BV49" s="1581"/>
      <c r="BW49" s="1583">
        <v>0.5413</v>
      </c>
      <c r="BX49" s="1579">
        <v>0.55600000000000005</v>
      </c>
      <c r="BY49" s="1565">
        <v>0.83730000000000004</v>
      </c>
      <c r="BZ49" s="1585"/>
      <c r="CA49" s="1561" t="s">
        <v>462</v>
      </c>
      <c r="CB49" s="933" t="s">
        <v>722</v>
      </c>
      <c r="CC49" s="1564">
        <v>32309</v>
      </c>
      <c r="CD49" s="1564">
        <v>34099</v>
      </c>
      <c r="CE49" s="1564">
        <v>32796</v>
      </c>
      <c r="CF49" s="1564">
        <v>33068</v>
      </c>
      <c r="CG49" s="1565">
        <v>0.87749999999999995</v>
      </c>
      <c r="CH49" s="1564"/>
      <c r="CI49" s="1562">
        <v>272</v>
      </c>
      <c r="CJ49" s="1565">
        <v>8.3000000000000001E-3</v>
      </c>
      <c r="CL49" s="1575" t="s">
        <v>462</v>
      </c>
      <c r="CM49" s="933" t="s">
        <v>722</v>
      </c>
      <c r="CN49" s="1565" t="s">
        <v>4</v>
      </c>
      <c r="CP49" s="1593">
        <v>7446</v>
      </c>
      <c r="CQ49" s="1566">
        <v>14402707</v>
      </c>
      <c r="CR49" s="1566">
        <v>0</v>
      </c>
      <c r="CS49" s="1566">
        <v>14402707</v>
      </c>
      <c r="CT49" s="1573">
        <v>1934.29</v>
      </c>
      <c r="CU49" s="1594"/>
      <c r="CV49" s="1573" t="s">
        <v>4</v>
      </c>
      <c r="CW49" s="1594" t="s">
        <v>4</v>
      </c>
      <c r="CX49" s="1565" t="s">
        <v>4</v>
      </c>
      <c r="CY49" s="1565"/>
      <c r="CZ49" s="1582">
        <v>0.55600000000000005</v>
      </c>
      <c r="DA49" s="1595" t="s">
        <v>4</v>
      </c>
      <c r="DB49" s="1595"/>
      <c r="DC49" s="1565" t="s">
        <v>4</v>
      </c>
      <c r="DX49" s="933" t="s">
        <v>390</v>
      </c>
      <c r="DY49" s="1575" t="s">
        <v>40</v>
      </c>
      <c r="DZ49" s="933" t="s">
        <v>8</v>
      </c>
      <c r="EA49" s="933" t="s">
        <v>41</v>
      </c>
      <c r="EB49" s="1563">
        <v>570</v>
      </c>
      <c r="EC49" s="1563"/>
      <c r="ED49" s="1563">
        <v>570</v>
      </c>
      <c r="EE49" s="1563"/>
      <c r="EF49" s="1563"/>
      <c r="EG49" s="1565">
        <v>5.7756611612118758E-2</v>
      </c>
      <c r="EH49" s="1563"/>
      <c r="EI49" s="1563">
        <v>0</v>
      </c>
      <c r="EJ49" s="1563"/>
      <c r="EK49" s="1563">
        <v>0</v>
      </c>
      <c r="EL49" s="1563"/>
      <c r="EM49" s="1566"/>
      <c r="EN49" s="1566"/>
      <c r="ES49" s="1616" t="s">
        <v>426</v>
      </c>
      <c r="ET49" s="1617" t="s">
        <v>85</v>
      </c>
      <c r="EU49" s="1618">
        <v>754231</v>
      </c>
    </row>
    <row r="50" spans="1:151">
      <c r="A50" s="1220" t="s">
        <v>464</v>
      </c>
      <c r="B50" s="1221" t="s">
        <v>465</v>
      </c>
      <c r="C50" s="1117">
        <v>13716</v>
      </c>
      <c r="D50" s="1118">
        <v>13926</v>
      </c>
      <c r="E50" s="1670"/>
      <c r="F50" s="1670">
        <v>13926</v>
      </c>
      <c r="G50" s="1670"/>
      <c r="H50" s="1671">
        <v>13926</v>
      </c>
      <c r="K50" s="907" t="s">
        <v>464</v>
      </c>
      <c r="L50" s="908" t="s">
        <v>465</v>
      </c>
      <c r="M50" s="886">
        <v>10441285495</v>
      </c>
      <c r="N50" s="887">
        <v>162212486</v>
      </c>
      <c r="O50" s="888">
        <v>10279073009</v>
      </c>
      <c r="P50" s="889">
        <v>2011</v>
      </c>
      <c r="Q50" s="890">
        <v>1.0073000000000001</v>
      </c>
      <c r="R50" s="891">
        <v>10204579578</v>
      </c>
      <c r="S50" s="892">
        <v>162212486</v>
      </c>
      <c r="T50" s="893">
        <v>224319411</v>
      </c>
      <c r="U50" s="893">
        <v>1834750924</v>
      </c>
      <c r="V50" s="891">
        <v>12425862399</v>
      </c>
      <c r="X50" s="1561" t="s">
        <v>464</v>
      </c>
      <c r="Y50" s="1562" t="s">
        <v>465</v>
      </c>
      <c r="Z50" s="1563">
        <v>12425862399</v>
      </c>
      <c r="AA50" s="1564">
        <v>82507726.329360008</v>
      </c>
      <c r="AB50" s="1563">
        <v>18500235</v>
      </c>
      <c r="AC50" s="1563">
        <v>438245</v>
      </c>
      <c r="AD50" s="1563">
        <v>101446206.32936001</v>
      </c>
      <c r="AE50" s="1564">
        <v>13926</v>
      </c>
      <c r="AF50" s="1562">
        <v>7285</v>
      </c>
      <c r="AG50" s="1565">
        <v>1.3647</v>
      </c>
      <c r="AI50" s="1561" t="s">
        <v>464</v>
      </c>
      <c r="AJ50" s="933" t="s">
        <v>465</v>
      </c>
      <c r="AK50" s="1563">
        <v>101446206.32936001</v>
      </c>
      <c r="AL50" s="1564">
        <v>13926</v>
      </c>
      <c r="AM50" s="1564">
        <v>7285</v>
      </c>
      <c r="AN50" s="1565">
        <v>1.3647</v>
      </c>
      <c r="AO50" s="1565">
        <v>1.6229</v>
      </c>
      <c r="AP50" s="1565">
        <v>0.90910000000000002</v>
      </c>
      <c r="AQ50" s="1565">
        <v>1.1628000000000003</v>
      </c>
      <c r="AR50" s="1565" t="s">
        <v>4</v>
      </c>
      <c r="AS50" s="1573" t="s">
        <v>4</v>
      </c>
      <c r="AT50" s="1573" t="s">
        <v>4</v>
      </c>
      <c r="AU50" s="1570">
        <v>0</v>
      </c>
      <c r="AV50" s="1572" t="s">
        <v>4</v>
      </c>
      <c r="AW50" s="1564">
        <v>0</v>
      </c>
      <c r="BB50" s="1561" t="s">
        <v>464</v>
      </c>
      <c r="BC50" s="1562" t="s">
        <v>723</v>
      </c>
      <c r="BD50" s="1563">
        <v>12425862399</v>
      </c>
      <c r="BE50" s="1577">
        <v>374.00200000000001</v>
      </c>
      <c r="BF50" s="1566">
        <v>33224053</v>
      </c>
      <c r="BG50" s="1565">
        <v>1.6229</v>
      </c>
      <c r="BH50" s="1565"/>
      <c r="BI50" s="1564">
        <v>13926</v>
      </c>
      <c r="BJ50" s="1564">
        <v>37.24</v>
      </c>
      <c r="BK50" s="1564">
        <v>109287</v>
      </c>
      <c r="BL50" s="1564">
        <v>292</v>
      </c>
      <c r="BN50" s="933" t="s">
        <v>464</v>
      </c>
      <c r="BO50" s="1579" t="s">
        <v>465</v>
      </c>
      <c r="BP50" s="1579">
        <v>0.96450000000000002</v>
      </c>
      <c r="BQ50" s="1579">
        <v>1.0307999999999999</v>
      </c>
      <c r="BR50" s="1579">
        <v>1.0059866348448687</v>
      </c>
      <c r="BS50" s="1579"/>
      <c r="BT50" s="1580">
        <v>2011</v>
      </c>
      <c r="BU50" s="1582">
        <v>1.0073000000000001</v>
      </c>
      <c r="BV50" s="1581"/>
      <c r="BW50" s="1583">
        <v>0.51359999999999995</v>
      </c>
      <c r="BX50" s="1579">
        <v>0.51700000000000002</v>
      </c>
      <c r="BY50" s="1565">
        <v>0.77859999999999996</v>
      </c>
      <c r="BZ50" s="1585"/>
      <c r="CA50" s="1561" t="s">
        <v>464</v>
      </c>
      <c r="CB50" s="933" t="s">
        <v>723</v>
      </c>
      <c r="CC50" s="1564">
        <v>33296</v>
      </c>
      <c r="CD50" s="1564">
        <v>35160</v>
      </c>
      <c r="CE50" s="1564">
        <v>34315</v>
      </c>
      <c r="CF50" s="1564">
        <v>34257</v>
      </c>
      <c r="CG50" s="1565">
        <v>0.90910000000000002</v>
      </c>
      <c r="CH50" s="1564"/>
      <c r="CI50" s="1562">
        <v>-58</v>
      </c>
      <c r="CJ50" s="1565">
        <v>-1.6999999999999999E-3</v>
      </c>
      <c r="CL50" s="1575" t="s">
        <v>464</v>
      </c>
      <c r="CM50" s="933" t="s">
        <v>723</v>
      </c>
      <c r="CN50" s="1565" t="s">
        <v>4</v>
      </c>
      <c r="CP50" s="1593">
        <v>13926</v>
      </c>
      <c r="CQ50" s="1566">
        <v>20943846</v>
      </c>
      <c r="CR50" s="1566">
        <v>0</v>
      </c>
      <c r="CS50" s="1566">
        <v>20943846</v>
      </c>
      <c r="CT50" s="1573">
        <v>1503.94</v>
      </c>
      <c r="CU50" s="1594"/>
      <c r="CV50" s="1573" t="s">
        <v>4</v>
      </c>
      <c r="CW50" s="1594" t="s">
        <v>4</v>
      </c>
      <c r="CX50" s="1565" t="s">
        <v>4</v>
      </c>
      <c r="CY50" s="1565"/>
      <c r="CZ50" s="1582">
        <v>0.51700000000000002</v>
      </c>
      <c r="DA50" s="1595" t="s">
        <v>4</v>
      </c>
      <c r="DB50" s="1595"/>
      <c r="DC50" s="1565" t="s">
        <v>4</v>
      </c>
      <c r="DX50" s="933" t="s">
        <v>390</v>
      </c>
      <c r="DY50" s="1575" t="s">
        <v>42</v>
      </c>
      <c r="DZ50" s="933" t="s">
        <v>8</v>
      </c>
      <c r="EA50" s="933" t="s">
        <v>43</v>
      </c>
      <c r="EB50" s="1563">
        <v>518</v>
      </c>
      <c r="EC50" s="1563"/>
      <c r="ED50" s="1563">
        <v>518</v>
      </c>
      <c r="EE50" s="1563"/>
      <c r="EF50" s="1563"/>
      <c r="EG50" s="1565">
        <v>5.2487587394872831E-2</v>
      </c>
      <c r="EH50" s="1563"/>
      <c r="EI50" s="1563">
        <v>0</v>
      </c>
      <c r="EJ50" s="1563"/>
      <c r="EK50" s="1563">
        <v>0</v>
      </c>
      <c r="EL50" s="1563"/>
      <c r="EM50" s="1566"/>
      <c r="EN50" s="1566"/>
      <c r="ES50" s="1616" t="s">
        <v>428</v>
      </c>
      <c r="ET50" s="1617" t="s">
        <v>429</v>
      </c>
      <c r="EU50" s="1618">
        <v>3375</v>
      </c>
    </row>
    <row r="51" spans="1:151">
      <c r="A51" s="1220" t="s">
        <v>466</v>
      </c>
      <c r="B51" s="1221" t="s">
        <v>467</v>
      </c>
      <c r="C51" s="1117">
        <v>2943</v>
      </c>
      <c r="D51" s="1118">
        <v>2943</v>
      </c>
      <c r="E51" s="1670"/>
      <c r="F51" s="1670">
        <v>2943</v>
      </c>
      <c r="G51" s="1670"/>
      <c r="H51" s="1671">
        <v>2943</v>
      </c>
      <c r="K51" s="907" t="s">
        <v>466</v>
      </c>
      <c r="L51" s="908" t="s">
        <v>467</v>
      </c>
      <c r="M51" s="886">
        <v>1102112924</v>
      </c>
      <c r="N51" s="887">
        <v>0</v>
      </c>
      <c r="O51" s="888">
        <v>1102112924</v>
      </c>
      <c r="P51" s="889">
        <v>2011</v>
      </c>
      <c r="Q51" s="890">
        <v>1.1074999999999999</v>
      </c>
      <c r="R51" s="891">
        <v>995135823</v>
      </c>
      <c r="S51" s="892">
        <v>0</v>
      </c>
      <c r="T51" s="893">
        <v>83005087</v>
      </c>
      <c r="U51" s="893">
        <v>362283368</v>
      </c>
      <c r="V51" s="891">
        <v>1440424278</v>
      </c>
      <c r="X51" s="1561" t="s">
        <v>466</v>
      </c>
      <c r="Y51" s="1562" t="s">
        <v>467</v>
      </c>
      <c r="Z51" s="1563">
        <v>1440424278</v>
      </c>
      <c r="AA51" s="1564">
        <v>9564417.2059199996</v>
      </c>
      <c r="AB51" s="1563">
        <v>4040106</v>
      </c>
      <c r="AC51" s="1563">
        <v>131788</v>
      </c>
      <c r="AD51" s="1563">
        <v>13736311.20592</v>
      </c>
      <c r="AE51" s="1564">
        <v>2943</v>
      </c>
      <c r="AF51" s="1562">
        <v>4667</v>
      </c>
      <c r="AG51" s="1565">
        <v>0.87429999999999997</v>
      </c>
      <c r="AI51" s="1561" t="s">
        <v>466</v>
      </c>
      <c r="AJ51" s="933" t="s">
        <v>467</v>
      </c>
      <c r="AK51" s="1563">
        <v>13736311.20592</v>
      </c>
      <c r="AL51" s="1564">
        <v>2943</v>
      </c>
      <c r="AM51" s="1564">
        <v>4667</v>
      </c>
      <c r="AN51" s="1565">
        <v>0.87429999999999997</v>
      </c>
      <c r="AO51" s="1565">
        <v>0.19919999999999999</v>
      </c>
      <c r="AP51" s="1565">
        <v>0.71970000000000001</v>
      </c>
      <c r="AQ51" s="1565">
        <v>0.72950000000000004</v>
      </c>
      <c r="AR51" s="1565">
        <v>0.72950000000000004</v>
      </c>
      <c r="AS51" s="1573">
        <v>1244.8499999999999</v>
      </c>
      <c r="AT51" s="1573">
        <v>461.59000000000015</v>
      </c>
      <c r="AU51" s="1570">
        <v>1358459</v>
      </c>
      <c r="AV51" s="1572">
        <v>1</v>
      </c>
      <c r="AW51" s="1564">
        <v>1358459</v>
      </c>
      <c r="BB51" s="1561" t="s">
        <v>466</v>
      </c>
      <c r="BC51" s="1562" t="s">
        <v>724</v>
      </c>
      <c r="BD51" s="1563">
        <v>1440424278</v>
      </c>
      <c r="BE51" s="1577">
        <v>353.25799999999998</v>
      </c>
      <c r="BF51" s="1566">
        <v>4077542</v>
      </c>
      <c r="BG51" s="1565">
        <v>0.19919999999999999</v>
      </c>
      <c r="BH51" s="1565"/>
      <c r="BI51" s="1564">
        <v>2943</v>
      </c>
      <c r="BJ51" s="1564">
        <v>8.33</v>
      </c>
      <c r="BK51" s="1564">
        <v>24621</v>
      </c>
      <c r="BL51" s="1564">
        <v>70</v>
      </c>
      <c r="BN51" s="933" t="s">
        <v>466</v>
      </c>
      <c r="BO51" s="1579" t="s">
        <v>467</v>
      </c>
      <c r="BP51" s="1579">
        <v>1.0898000000000001</v>
      </c>
      <c r="BQ51" s="1579">
        <v>1.0690999999999999</v>
      </c>
      <c r="BR51" s="1579">
        <v>1.1389303643724698</v>
      </c>
      <c r="BS51" s="1579"/>
      <c r="BT51" s="1580">
        <v>2011</v>
      </c>
      <c r="BU51" s="1582">
        <v>1.1074999999999999</v>
      </c>
      <c r="BV51" s="1581"/>
      <c r="BW51" s="1583">
        <v>0.84</v>
      </c>
      <c r="BX51" s="1579">
        <v>0.93</v>
      </c>
      <c r="BY51" s="1565">
        <v>1.4006000000000001</v>
      </c>
      <c r="BZ51" s="1585"/>
      <c r="CA51" s="1561" t="s">
        <v>466</v>
      </c>
      <c r="CB51" s="933" t="s">
        <v>724</v>
      </c>
      <c r="CC51" s="1564">
        <v>25873</v>
      </c>
      <c r="CD51" s="1564">
        <v>27934</v>
      </c>
      <c r="CE51" s="1564">
        <v>27555</v>
      </c>
      <c r="CF51" s="1564">
        <v>27120.666666666668</v>
      </c>
      <c r="CG51" s="1565">
        <v>0.71970000000000001</v>
      </c>
      <c r="CH51" s="1564"/>
      <c r="CI51" s="1562">
        <v>-434.33333333333212</v>
      </c>
      <c r="CJ51" s="1565">
        <v>-1.5800000000000002E-2</v>
      </c>
      <c r="CL51" s="1575" t="s">
        <v>466</v>
      </c>
      <c r="CM51" s="933" t="s">
        <v>724</v>
      </c>
      <c r="CN51" s="1565">
        <v>0.72950000000000004</v>
      </c>
      <c r="CP51" s="1593">
        <v>2943</v>
      </c>
      <c r="CQ51" s="1566">
        <v>4173524</v>
      </c>
      <c r="CR51" s="1566">
        <v>0</v>
      </c>
      <c r="CS51" s="1566">
        <v>4173524</v>
      </c>
      <c r="CT51" s="1573">
        <v>1418.12</v>
      </c>
      <c r="CU51" s="1594"/>
      <c r="CV51" s="1573">
        <v>1244.8499999999999</v>
      </c>
      <c r="CW51" s="1594">
        <v>461.59000000000015</v>
      </c>
      <c r="CX51" s="1565">
        <v>1</v>
      </c>
      <c r="CY51" s="1565"/>
      <c r="CZ51" s="1582">
        <v>0.93</v>
      </c>
      <c r="DA51" s="1595">
        <v>1</v>
      </c>
      <c r="DB51" s="1595"/>
      <c r="DC51" s="1565">
        <v>1</v>
      </c>
      <c r="DX51" s="933" t="s">
        <v>390</v>
      </c>
      <c r="DY51" s="1575" t="s">
        <v>1100</v>
      </c>
      <c r="DZ51" s="933" t="s">
        <v>8</v>
      </c>
      <c r="EA51" s="933" t="s">
        <v>1101</v>
      </c>
      <c r="EB51" s="1563">
        <v>173</v>
      </c>
      <c r="EC51" s="1563"/>
      <c r="ED51" s="1563">
        <v>173</v>
      </c>
      <c r="EE51" s="1563">
        <v>9869</v>
      </c>
      <c r="EF51" s="1563"/>
      <c r="EG51" s="1565">
        <v>1.7529638261222009E-2</v>
      </c>
      <c r="EH51" s="1563"/>
      <c r="EI51" s="1563">
        <v>0</v>
      </c>
      <c r="EJ51" s="1563"/>
      <c r="EK51" s="1563">
        <v>0</v>
      </c>
      <c r="EL51" s="1563"/>
      <c r="EM51" s="1566"/>
      <c r="EN51" s="1566"/>
      <c r="ES51" s="1616" t="s">
        <v>430</v>
      </c>
      <c r="ET51" s="1617" t="s">
        <v>431</v>
      </c>
      <c r="EU51" s="1618">
        <v>3594551</v>
      </c>
    </row>
    <row r="52" spans="1:151">
      <c r="A52" s="1220" t="s">
        <v>468</v>
      </c>
      <c r="B52" s="1221" t="s">
        <v>469</v>
      </c>
      <c r="C52" s="1117">
        <v>8552</v>
      </c>
      <c r="D52" s="1118">
        <v>8552</v>
      </c>
      <c r="E52" s="1670"/>
      <c r="F52" s="1670">
        <v>8552</v>
      </c>
      <c r="G52" s="1670"/>
      <c r="H52" s="1671">
        <v>8552</v>
      </c>
      <c r="K52" s="907" t="s">
        <v>468</v>
      </c>
      <c r="L52" s="908" t="s">
        <v>469</v>
      </c>
      <c r="M52" s="886">
        <v>2674028838</v>
      </c>
      <c r="N52" s="887">
        <v>95384300</v>
      </c>
      <c r="O52" s="888">
        <v>2578644538</v>
      </c>
      <c r="P52" s="889">
        <v>2014</v>
      </c>
      <c r="Q52" s="890">
        <v>0.9953448275862069</v>
      </c>
      <c r="R52" s="891">
        <v>2590704715</v>
      </c>
      <c r="S52" s="892">
        <v>95384300</v>
      </c>
      <c r="T52" s="893">
        <v>73187538</v>
      </c>
      <c r="U52" s="893">
        <v>531136598</v>
      </c>
      <c r="V52" s="891">
        <v>3290413151</v>
      </c>
      <c r="X52" s="1561" t="s">
        <v>468</v>
      </c>
      <c r="Y52" s="1562" t="s">
        <v>469</v>
      </c>
      <c r="Z52" s="1563">
        <v>3290413151</v>
      </c>
      <c r="AA52" s="1564">
        <v>21848343.322640002</v>
      </c>
      <c r="AB52" s="1563">
        <v>5274427</v>
      </c>
      <c r="AC52" s="1563">
        <v>140951</v>
      </c>
      <c r="AD52" s="1563">
        <v>27263721.322640002</v>
      </c>
      <c r="AE52" s="1564">
        <v>8552</v>
      </c>
      <c r="AF52" s="1562">
        <v>3188</v>
      </c>
      <c r="AG52" s="1565">
        <v>0.59719999999999995</v>
      </c>
      <c r="AI52" s="1561" t="s">
        <v>468</v>
      </c>
      <c r="AJ52" s="933" t="s">
        <v>469</v>
      </c>
      <c r="AK52" s="1563">
        <v>27263721.322640002</v>
      </c>
      <c r="AL52" s="1564">
        <v>8552</v>
      </c>
      <c r="AM52" s="1564">
        <v>3188</v>
      </c>
      <c r="AN52" s="1565">
        <v>0.59719999999999995</v>
      </c>
      <c r="AO52" s="1565">
        <v>0.4108</v>
      </c>
      <c r="AP52" s="1565">
        <v>0.73429999999999995</v>
      </c>
      <c r="AQ52" s="1565">
        <v>0.64720000000000011</v>
      </c>
      <c r="AR52" s="1565">
        <v>0.64720000000000011</v>
      </c>
      <c r="AS52" s="1573">
        <v>1104.4100000000001</v>
      </c>
      <c r="AT52" s="1573">
        <v>602.03</v>
      </c>
      <c r="AU52" s="1570">
        <v>5148561</v>
      </c>
      <c r="AV52" s="1572">
        <v>1</v>
      </c>
      <c r="AW52" s="1564">
        <v>5148561</v>
      </c>
      <c r="BB52" s="1561" t="s">
        <v>468</v>
      </c>
      <c r="BC52" s="1562" t="s">
        <v>725</v>
      </c>
      <c r="BD52" s="1563">
        <v>3290413151</v>
      </c>
      <c r="BE52" s="1577">
        <v>391.21499999999997</v>
      </c>
      <c r="BF52" s="1566">
        <v>8410754</v>
      </c>
      <c r="BG52" s="1565">
        <v>0.4108</v>
      </c>
      <c r="BH52" s="1565"/>
      <c r="BI52" s="1564">
        <v>8552</v>
      </c>
      <c r="BJ52" s="1564">
        <v>21.86</v>
      </c>
      <c r="BK52" s="1564">
        <v>50672</v>
      </c>
      <c r="BL52" s="1564">
        <v>130</v>
      </c>
      <c r="BN52" s="933" t="s">
        <v>468</v>
      </c>
      <c r="BO52" s="1579" t="s">
        <v>469</v>
      </c>
      <c r="BP52" s="1579">
        <v>0.93129999999999991</v>
      </c>
      <c r="BQ52" s="1579">
        <v>0.94609999999999994</v>
      </c>
      <c r="BR52" s="1579">
        <v>0.9953448275862069</v>
      </c>
      <c r="BS52" s="1579"/>
      <c r="BT52" s="1580">
        <v>2014</v>
      </c>
      <c r="BU52" s="1582">
        <v>0.9953448275862069</v>
      </c>
      <c r="BV52" s="1581"/>
      <c r="BW52" s="1583">
        <v>0.73</v>
      </c>
      <c r="BX52" s="1579">
        <v>0.72699999999999998</v>
      </c>
      <c r="BY52" s="1565">
        <v>1.0949</v>
      </c>
      <c r="BZ52" s="1585"/>
      <c r="CA52" s="1561" t="s">
        <v>468</v>
      </c>
      <c r="CB52" s="933" t="s">
        <v>725</v>
      </c>
      <c r="CC52" s="1564">
        <v>27219</v>
      </c>
      <c r="CD52" s="1564">
        <v>27953</v>
      </c>
      <c r="CE52" s="1564">
        <v>27838</v>
      </c>
      <c r="CF52" s="1564">
        <v>27670</v>
      </c>
      <c r="CG52" s="1565">
        <v>0.73429999999999995</v>
      </c>
      <c r="CH52" s="1564"/>
      <c r="CI52" s="1562">
        <v>-168</v>
      </c>
      <c r="CJ52" s="1565">
        <v>-6.0000000000000001E-3</v>
      </c>
      <c r="CL52" s="1575" t="s">
        <v>468</v>
      </c>
      <c r="CM52" s="933" t="s">
        <v>725</v>
      </c>
      <c r="CN52" s="1565">
        <v>0.64720000000000011</v>
      </c>
      <c r="CP52" s="1593">
        <v>8552</v>
      </c>
      <c r="CQ52" s="1566">
        <v>4969874</v>
      </c>
      <c r="CR52" s="1566">
        <v>0</v>
      </c>
      <c r="CS52" s="1566">
        <v>4969874</v>
      </c>
      <c r="CT52" s="1573">
        <v>581.14</v>
      </c>
      <c r="CU52" s="1594"/>
      <c r="CV52" s="1573">
        <v>1104.4100000000001</v>
      </c>
      <c r="CW52" s="1594">
        <v>602.03</v>
      </c>
      <c r="CX52" s="1565">
        <v>0.52600000000000002</v>
      </c>
      <c r="CY52" s="1565"/>
      <c r="CZ52" s="1582">
        <v>0.72699999999999998</v>
      </c>
      <c r="DA52" s="1595">
        <v>1</v>
      </c>
      <c r="DB52" s="1595"/>
      <c r="DC52" s="1565">
        <v>1</v>
      </c>
      <c r="DX52" s="933" t="s">
        <v>392</v>
      </c>
      <c r="DY52" s="1575" t="s">
        <v>392</v>
      </c>
      <c r="DZ52" s="933" t="s">
        <v>901</v>
      </c>
      <c r="EA52" s="933" t="s">
        <v>393</v>
      </c>
      <c r="EB52" s="1563">
        <v>3397</v>
      </c>
      <c r="EC52" s="1563"/>
      <c r="ED52" s="1563">
        <v>3397</v>
      </c>
      <c r="EE52" s="1563"/>
      <c r="EF52" s="1563"/>
      <c r="EG52" s="1565">
        <v>0.93813863573598455</v>
      </c>
      <c r="EH52" s="1563"/>
      <c r="EI52" s="1563">
        <v>614810</v>
      </c>
      <c r="EJ52" s="1563"/>
      <c r="EK52" s="1563">
        <v>576777</v>
      </c>
      <c r="EL52" s="1563">
        <v>614810</v>
      </c>
      <c r="EM52" s="1566">
        <v>0</v>
      </c>
      <c r="EN52" s="1566"/>
      <c r="ES52" s="1616" t="s">
        <v>432</v>
      </c>
      <c r="ET52" s="1617" t="s">
        <v>455</v>
      </c>
      <c r="EU52" s="1618">
        <v>2061403</v>
      </c>
    </row>
    <row r="53" spans="1:151">
      <c r="A53" s="1220" t="s">
        <v>470</v>
      </c>
      <c r="B53" s="1221" t="s">
        <v>471</v>
      </c>
      <c r="C53" s="1117">
        <v>597</v>
      </c>
      <c r="D53" s="1118">
        <v>597</v>
      </c>
      <c r="E53" s="1670"/>
      <c r="F53" s="1670">
        <v>597</v>
      </c>
      <c r="G53" s="1670"/>
      <c r="H53" s="1671">
        <v>597</v>
      </c>
      <c r="K53" s="907" t="s">
        <v>470</v>
      </c>
      <c r="L53" s="908" t="s">
        <v>471</v>
      </c>
      <c r="M53" s="886">
        <v>1016375542</v>
      </c>
      <c r="N53" s="887">
        <v>110044883</v>
      </c>
      <c r="O53" s="888">
        <v>906330659</v>
      </c>
      <c r="P53" s="889">
        <v>2009</v>
      </c>
      <c r="Q53" s="890">
        <v>1.1167</v>
      </c>
      <c r="R53" s="891">
        <v>811615169</v>
      </c>
      <c r="S53" s="892">
        <v>110044883</v>
      </c>
      <c r="T53" s="893">
        <v>24975416</v>
      </c>
      <c r="U53" s="893">
        <v>100621298</v>
      </c>
      <c r="V53" s="891">
        <v>1047256766</v>
      </c>
      <c r="X53" s="1561" t="s">
        <v>470</v>
      </c>
      <c r="Y53" s="1562" t="s">
        <v>471</v>
      </c>
      <c r="Z53" s="1563">
        <v>1047256766</v>
      </c>
      <c r="AA53" s="1564">
        <v>6953784.9262399999</v>
      </c>
      <c r="AB53" s="1563">
        <v>1276418</v>
      </c>
      <c r="AC53" s="1563">
        <v>140109</v>
      </c>
      <c r="AD53" s="1563">
        <v>8370311.9262399999</v>
      </c>
      <c r="AE53" s="1564">
        <v>597</v>
      </c>
      <c r="AF53" s="1562">
        <v>14021</v>
      </c>
      <c r="AG53" s="1565">
        <v>2.6265999999999998</v>
      </c>
      <c r="AI53" s="1561" t="s">
        <v>470</v>
      </c>
      <c r="AJ53" s="933" t="s">
        <v>471</v>
      </c>
      <c r="AK53" s="1563">
        <v>8370311.9262399999</v>
      </c>
      <c r="AL53" s="1564">
        <v>597</v>
      </c>
      <c r="AM53" s="1564">
        <v>14021</v>
      </c>
      <c r="AN53" s="1565">
        <v>2.6265999999999998</v>
      </c>
      <c r="AO53" s="1565">
        <v>8.3500000000000005E-2</v>
      </c>
      <c r="AP53" s="1565">
        <v>0.80430000000000001</v>
      </c>
      <c r="AQ53" s="1565">
        <v>1.4611999999999998</v>
      </c>
      <c r="AR53" s="1565" t="s">
        <v>4</v>
      </c>
      <c r="AS53" s="1573" t="s">
        <v>4</v>
      </c>
      <c r="AT53" s="1573" t="s">
        <v>4</v>
      </c>
      <c r="AU53" s="1570">
        <v>0</v>
      </c>
      <c r="AV53" s="1572" t="s">
        <v>4</v>
      </c>
      <c r="AW53" s="1564">
        <v>0</v>
      </c>
      <c r="BB53" s="1561" t="s">
        <v>470</v>
      </c>
      <c r="BC53" s="1562" t="s">
        <v>726</v>
      </c>
      <c r="BD53" s="1563">
        <v>1047256766</v>
      </c>
      <c r="BE53" s="1577">
        <v>612.79499999999996</v>
      </c>
      <c r="BF53" s="1566">
        <v>1708984</v>
      </c>
      <c r="BG53" s="1565">
        <v>8.3500000000000005E-2</v>
      </c>
      <c r="BH53" s="1565"/>
      <c r="BI53" s="1564">
        <v>597</v>
      </c>
      <c r="BJ53" s="1564">
        <v>0.97</v>
      </c>
      <c r="BK53" s="1564">
        <v>5806</v>
      </c>
      <c r="BL53" s="1564">
        <v>9</v>
      </c>
      <c r="BN53" s="933" t="s">
        <v>470</v>
      </c>
      <c r="BO53" s="1579" t="s">
        <v>471</v>
      </c>
      <c r="BP53" s="1579">
        <v>1.0948</v>
      </c>
      <c r="BQ53" s="1579">
        <v>1.1662999999999999</v>
      </c>
      <c r="BR53" s="1579">
        <v>1.0909515939238341</v>
      </c>
      <c r="BS53" s="1579"/>
      <c r="BT53" s="1580">
        <v>2009</v>
      </c>
      <c r="BU53" s="1582">
        <v>1.1167</v>
      </c>
      <c r="BV53" s="1581"/>
      <c r="BW53" s="1583">
        <v>0.64</v>
      </c>
      <c r="BX53" s="1579">
        <v>0.71499999999999997</v>
      </c>
      <c r="BY53" s="1565">
        <v>1.0768</v>
      </c>
      <c r="BZ53" s="1585"/>
      <c r="CA53" s="1561" t="s">
        <v>470</v>
      </c>
      <c r="CB53" s="933" t="s">
        <v>726</v>
      </c>
      <c r="CC53" s="1564">
        <v>28366</v>
      </c>
      <c r="CD53" s="1564">
        <v>30795</v>
      </c>
      <c r="CE53" s="1564">
        <v>31764</v>
      </c>
      <c r="CF53" s="1564">
        <v>30308.333333333332</v>
      </c>
      <c r="CG53" s="1565">
        <v>0.80430000000000001</v>
      </c>
      <c r="CH53" s="1564"/>
      <c r="CI53" s="1562">
        <v>-1455.6666666666679</v>
      </c>
      <c r="CJ53" s="1565">
        <v>-4.58E-2</v>
      </c>
      <c r="CL53" s="1575" t="s">
        <v>470</v>
      </c>
      <c r="CM53" s="933" t="s">
        <v>726</v>
      </c>
      <c r="CN53" s="1565" t="s">
        <v>4</v>
      </c>
      <c r="CP53" s="1593">
        <v>597</v>
      </c>
      <c r="CQ53" s="1566">
        <v>1247583</v>
      </c>
      <c r="CR53" s="1566">
        <v>0</v>
      </c>
      <c r="CS53" s="1566">
        <v>1247583</v>
      </c>
      <c r="CT53" s="1573">
        <v>2089.75</v>
      </c>
      <c r="CU53" s="1594"/>
      <c r="CV53" s="1573" t="s">
        <v>4</v>
      </c>
      <c r="CW53" s="1594" t="s">
        <v>4</v>
      </c>
      <c r="CX53" s="1565" t="s">
        <v>4</v>
      </c>
      <c r="CY53" s="1565"/>
      <c r="CZ53" s="1582">
        <v>0.71499999999999997</v>
      </c>
      <c r="DA53" s="1595">
        <v>1</v>
      </c>
      <c r="DB53" s="1595"/>
      <c r="DC53" s="1565" t="s">
        <v>4</v>
      </c>
      <c r="DX53" s="933" t="s">
        <v>392</v>
      </c>
      <c r="DY53" s="1575" t="s">
        <v>44</v>
      </c>
      <c r="DZ53" s="933" t="s">
        <v>8</v>
      </c>
      <c r="EA53" s="933" t="s">
        <v>45</v>
      </c>
      <c r="EB53" s="1563">
        <v>224</v>
      </c>
      <c r="EC53" s="1563"/>
      <c r="ED53" s="1563">
        <v>224</v>
      </c>
      <c r="EE53" s="1563">
        <v>3621</v>
      </c>
      <c r="EF53" s="1563"/>
      <c r="EG53" s="1565">
        <v>6.1861364264015464E-2</v>
      </c>
      <c r="EH53" s="1563"/>
      <c r="EI53" s="1563">
        <v>0</v>
      </c>
      <c r="EJ53" s="1563"/>
      <c r="EK53" s="1563">
        <v>38033</v>
      </c>
      <c r="EL53" s="1563"/>
      <c r="EM53" s="1566"/>
      <c r="EN53" s="1566"/>
      <c r="ES53" s="1616" t="s">
        <v>456</v>
      </c>
      <c r="ET53" s="1617" t="s">
        <v>457</v>
      </c>
      <c r="EU53" s="1618">
        <v>0</v>
      </c>
    </row>
    <row r="54" spans="1:151">
      <c r="A54" s="1220" t="s">
        <v>472</v>
      </c>
      <c r="B54" s="1221" t="s">
        <v>473</v>
      </c>
      <c r="C54" s="1117">
        <v>20754</v>
      </c>
      <c r="D54" s="1118">
        <v>30692</v>
      </c>
      <c r="E54" s="1670"/>
      <c r="F54" s="1670">
        <v>30692</v>
      </c>
      <c r="G54" s="1670"/>
      <c r="H54" s="1671">
        <v>30692</v>
      </c>
      <c r="K54" s="907" t="s">
        <v>472</v>
      </c>
      <c r="L54" s="908" t="s">
        <v>473</v>
      </c>
      <c r="M54" s="886">
        <v>17303481197</v>
      </c>
      <c r="N54" s="887">
        <v>327866840</v>
      </c>
      <c r="O54" s="888">
        <v>16975614357</v>
      </c>
      <c r="P54" s="889">
        <v>2011</v>
      </c>
      <c r="Q54" s="890">
        <v>1.0209999999999999</v>
      </c>
      <c r="R54" s="891">
        <v>16626458724</v>
      </c>
      <c r="S54" s="892">
        <v>327866840</v>
      </c>
      <c r="T54" s="893">
        <v>354732855</v>
      </c>
      <c r="U54" s="893">
        <v>3473325637</v>
      </c>
      <c r="V54" s="891">
        <v>20782384056</v>
      </c>
      <c r="X54" s="1561" t="s">
        <v>472</v>
      </c>
      <c r="Y54" s="1562" t="s">
        <v>473</v>
      </c>
      <c r="Z54" s="1563">
        <v>20782384056</v>
      </c>
      <c r="AA54" s="1564">
        <v>137995030.13183999</v>
      </c>
      <c r="AB54" s="1563">
        <v>27991907</v>
      </c>
      <c r="AC54" s="1563">
        <v>660351</v>
      </c>
      <c r="AD54" s="1563">
        <v>166647288.13183999</v>
      </c>
      <c r="AE54" s="1564">
        <v>30692</v>
      </c>
      <c r="AF54" s="1562">
        <v>5430</v>
      </c>
      <c r="AG54" s="1565">
        <v>1.0172000000000001</v>
      </c>
      <c r="AI54" s="1561" t="s">
        <v>472</v>
      </c>
      <c r="AJ54" s="933" t="s">
        <v>473</v>
      </c>
      <c r="AK54" s="1563">
        <v>166647288.13183999</v>
      </c>
      <c r="AL54" s="1564">
        <v>30692</v>
      </c>
      <c r="AM54" s="1564">
        <v>5430</v>
      </c>
      <c r="AN54" s="1565">
        <v>1.0172000000000001</v>
      </c>
      <c r="AO54" s="1565">
        <v>1.7638</v>
      </c>
      <c r="AP54" s="1565">
        <v>1.0118</v>
      </c>
      <c r="AQ54" s="1565">
        <v>1.0891999999999999</v>
      </c>
      <c r="AR54" s="1565" t="s">
        <v>4</v>
      </c>
      <c r="AS54" s="1573" t="s">
        <v>4</v>
      </c>
      <c r="AT54" s="1573" t="s">
        <v>4</v>
      </c>
      <c r="AU54" s="1570">
        <v>0</v>
      </c>
      <c r="AV54" s="1572" t="s">
        <v>4</v>
      </c>
      <c r="AW54" s="1564">
        <v>0</v>
      </c>
      <c r="BB54" s="1561" t="s">
        <v>472</v>
      </c>
      <c r="BC54" s="1562" t="s">
        <v>727</v>
      </c>
      <c r="BD54" s="1563">
        <v>20782384056</v>
      </c>
      <c r="BE54" s="1577">
        <v>575.56799999999998</v>
      </c>
      <c r="BF54" s="1566">
        <v>36107609</v>
      </c>
      <c r="BG54" s="1565">
        <v>1.7638</v>
      </c>
      <c r="BH54" s="1565"/>
      <c r="BI54" s="1564">
        <v>30692</v>
      </c>
      <c r="BJ54" s="1564">
        <v>53.32</v>
      </c>
      <c r="BK54" s="1564">
        <v>164974</v>
      </c>
      <c r="BL54" s="1564">
        <v>287</v>
      </c>
      <c r="BN54" s="933" t="s">
        <v>472</v>
      </c>
      <c r="BO54" s="1579" t="s">
        <v>473</v>
      </c>
      <c r="BP54" s="1579">
        <v>1.0301149999999999</v>
      </c>
      <c r="BQ54" s="1579">
        <v>1.0478000000000001</v>
      </c>
      <c r="BR54" s="1579">
        <v>1</v>
      </c>
      <c r="BS54" s="1579"/>
      <c r="BT54" s="1580">
        <v>2011</v>
      </c>
      <c r="BU54" s="1582">
        <v>1.0209999999999999</v>
      </c>
      <c r="BV54" s="1581"/>
      <c r="BW54" s="1583">
        <v>0.48499999999999999</v>
      </c>
      <c r="BX54" s="1579">
        <v>0.495</v>
      </c>
      <c r="BY54" s="1565">
        <v>0.74550000000000005</v>
      </c>
      <c r="BZ54" s="1585"/>
      <c r="CA54" s="1561" t="s">
        <v>472</v>
      </c>
      <c r="CB54" s="933" t="s">
        <v>727</v>
      </c>
      <c r="CC54" s="1564">
        <v>36751</v>
      </c>
      <c r="CD54" s="1564">
        <v>38719</v>
      </c>
      <c r="CE54" s="1564">
        <v>38913</v>
      </c>
      <c r="CF54" s="1564">
        <v>38127.666666666664</v>
      </c>
      <c r="CG54" s="1565">
        <v>1.0118</v>
      </c>
      <c r="CH54" s="1564"/>
      <c r="CI54" s="1562">
        <v>-785.33333333333576</v>
      </c>
      <c r="CJ54" s="1565">
        <v>-2.0199999999999999E-2</v>
      </c>
      <c r="CL54" s="1575" t="s">
        <v>472</v>
      </c>
      <c r="CM54" s="933" t="s">
        <v>727</v>
      </c>
      <c r="CN54" s="1565" t="s">
        <v>4</v>
      </c>
      <c r="CP54" s="1593">
        <v>30692</v>
      </c>
      <c r="CQ54" s="1566">
        <v>39691912</v>
      </c>
      <c r="CR54" s="1566">
        <v>5134696</v>
      </c>
      <c r="CS54" s="1566">
        <v>44826608</v>
      </c>
      <c r="CT54" s="1573">
        <v>1460.53</v>
      </c>
      <c r="CU54" s="1594"/>
      <c r="CV54" s="1573" t="s">
        <v>4</v>
      </c>
      <c r="CW54" s="1594" t="s">
        <v>4</v>
      </c>
      <c r="CX54" s="1565" t="s">
        <v>4</v>
      </c>
      <c r="CY54" s="1565"/>
      <c r="CZ54" s="1582">
        <v>0.495</v>
      </c>
      <c r="DA54" s="1595" t="s">
        <v>4</v>
      </c>
      <c r="DB54" s="1595"/>
      <c r="DC54" s="1565" t="s">
        <v>4</v>
      </c>
      <c r="DX54" s="933" t="s">
        <v>394</v>
      </c>
      <c r="DY54" s="1575" t="s">
        <v>394</v>
      </c>
      <c r="DZ54" s="933" t="s">
        <v>901</v>
      </c>
      <c r="EA54" s="933" t="s">
        <v>395</v>
      </c>
      <c r="EB54" s="1563">
        <v>2082</v>
      </c>
      <c r="EC54" s="1563"/>
      <c r="ED54" s="1563">
        <v>2082</v>
      </c>
      <c r="EE54" s="1563">
        <v>2082</v>
      </c>
      <c r="EF54" s="1563"/>
      <c r="EG54" s="1565"/>
      <c r="EH54" s="1563"/>
      <c r="EI54" s="1563">
        <v>346403</v>
      </c>
      <c r="EJ54" s="1563"/>
      <c r="EK54" s="1563">
        <v>346403</v>
      </c>
      <c r="EL54" s="1563">
        <v>346403</v>
      </c>
      <c r="EM54" s="1566">
        <v>0</v>
      </c>
      <c r="EN54" s="1566"/>
      <c r="ES54" s="1616" t="s">
        <v>458</v>
      </c>
      <c r="ET54" s="1617" t="s">
        <v>459</v>
      </c>
      <c r="EU54" s="1618">
        <v>973377</v>
      </c>
    </row>
    <row r="55" spans="1:151">
      <c r="A55" s="1220" t="s">
        <v>474</v>
      </c>
      <c r="B55" s="1221" t="s">
        <v>475</v>
      </c>
      <c r="C55" s="1117">
        <v>3761</v>
      </c>
      <c r="D55" s="1118">
        <v>3991</v>
      </c>
      <c r="E55" s="1670"/>
      <c r="F55" s="1670">
        <v>3991</v>
      </c>
      <c r="G55" s="1670"/>
      <c r="H55" s="1671">
        <v>3991</v>
      </c>
      <c r="K55" s="907" t="s">
        <v>474</v>
      </c>
      <c r="L55" s="908" t="s">
        <v>475</v>
      </c>
      <c r="M55" s="886">
        <v>10961220809</v>
      </c>
      <c r="N55" s="887">
        <v>169015474</v>
      </c>
      <c r="O55" s="888">
        <v>10792205335</v>
      </c>
      <c r="P55" s="889">
        <v>2008</v>
      </c>
      <c r="Q55" s="890">
        <v>1.3547</v>
      </c>
      <c r="R55" s="891">
        <v>7966490983</v>
      </c>
      <c r="S55" s="892">
        <v>169015474</v>
      </c>
      <c r="T55" s="893">
        <v>163564751</v>
      </c>
      <c r="U55" s="893">
        <v>408568465</v>
      </c>
      <c r="V55" s="891">
        <v>8707639673</v>
      </c>
      <c r="X55" s="1561" t="s">
        <v>474</v>
      </c>
      <c r="Y55" s="1562" t="s">
        <v>475</v>
      </c>
      <c r="Z55" s="1563">
        <v>8707639673</v>
      </c>
      <c r="AA55" s="1564">
        <v>57818727.428719997</v>
      </c>
      <c r="AB55" s="1563">
        <v>8603422</v>
      </c>
      <c r="AC55" s="1563">
        <v>178954</v>
      </c>
      <c r="AD55" s="1563">
        <v>66601103.428719997</v>
      </c>
      <c r="AE55" s="1564">
        <v>3991</v>
      </c>
      <c r="AF55" s="1562">
        <v>16688</v>
      </c>
      <c r="AG55" s="1565">
        <v>3.1263000000000001</v>
      </c>
      <c r="AI55" s="1561" t="s">
        <v>474</v>
      </c>
      <c r="AJ55" s="933" t="s">
        <v>475</v>
      </c>
      <c r="AK55" s="1563">
        <v>66601103.428719997</v>
      </c>
      <c r="AL55" s="1564">
        <v>3991</v>
      </c>
      <c r="AM55" s="1564">
        <v>16688</v>
      </c>
      <c r="AN55" s="1565">
        <v>3.1263000000000001</v>
      </c>
      <c r="AO55" s="1565">
        <v>0.86680000000000001</v>
      </c>
      <c r="AP55" s="1565">
        <v>0.77549999999999997</v>
      </c>
      <c r="AQ55" s="1565">
        <v>1.7249999999999999</v>
      </c>
      <c r="AR55" s="1565" t="s">
        <v>4</v>
      </c>
      <c r="AS55" s="1573" t="s">
        <v>4</v>
      </c>
      <c r="AT55" s="1573" t="s">
        <v>4</v>
      </c>
      <c r="AU55" s="1570">
        <v>0</v>
      </c>
      <c r="AV55" s="1572" t="s">
        <v>4</v>
      </c>
      <c r="AW55" s="1564">
        <v>0</v>
      </c>
      <c r="BB55" s="1561" t="s">
        <v>474</v>
      </c>
      <c r="BC55" s="1562" t="s">
        <v>728</v>
      </c>
      <c r="BD55" s="1563">
        <v>8707639673</v>
      </c>
      <c r="BE55" s="1577">
        <v>490.714</v>
      </c>
      <c r="BF55" s="1566">
        <v>17744836</v>
      </c>
      <c r="BG55" s="1565">
        <v>0.86680000000000001</v>
      </c>
      <c r="BH55" s="1565"/>
      <c r="BI55" s="1564">
        <v>3991</v>
      </c>
      <c r="BJ55" s="1564">
        <v>8.1300000000000008</v>
      </c>
      <c r="BK55" s="1564">
        <v>40810</v>
      </c>
      <c r="BL55" s="1564">
        <v>83</v>
      </c>
      <c r="BN55" s="933" t="s">
        <v>474</v>
      </c>
      <c r="BO55" s="1579" t="s">
        <v>475</v>
      </c>
      <c r="BP55" s="1579">
        <v>1.2494000000000001</v>
      </c>
      <c r="BQ55" s="1579">
        <v>1.3977999999999999</v>
      </c>
      <c r="BR55" s="1579">
        <v>1.3609907586503329</v>
      </c>
      <c r="BS55" s="1579"/>
      <c r="BT55" s="1580">
        <v>2008</v>
      </c>
      <c r="BU55" s="1582">
        <v>1.3547</v>
      </c>
      <c r="BV55" s="1581"/>
      <c r="BW55" s="1583">
        <v>0.28000000000000003</v>
      </c>
      <c r="BX55" s="1579">
        <v>0.379</v>
      </c>
      <c r="BY55" s="1565">
        <v>0.57079999999999997</v>
      </c>
      <c r="BZ55" s="1585"/>
      <c r="CA55" s="1561" t="s">
        <v>474</v>
      </c>
      <c r="CB55" s="933" t="s">
        <v>728</v>
      </c>
      <c r="CC55" s="1564">
        <v>28515</v>
      </c>
      <c r="CD55" s="1564">
        <v>29575</v>
      </c>
      <c r="CE55" s="1564">
        <v>29583</v>
      </c>
      <c r="CF55" s="1564">
        <v>29224.333333333332</v>
      </c>
      <c r="CG55" s="1565">
        <v>0.77549999999999997</v>
      </c>
      <c r="CH55" s="1564"/>
      <c r="CI55" s="1562">
        <v>-358.66666666666788</v>
      </c>
      <c r="CJ55" s="1565">
        <v>-1.21E-2</v>
      </c>
      <c r="CL55" s="1575" t="s">
        <v>474</v>
      </c>
      <c r="CM55" s="933" t="s">
        <v>728</v>
      </c>
      <c r="CN55" s="1565" t="s">
        <v>4</v>
      </c>
      <c r="CP55" s="1593">
        <v>3991</v>
      </c>
      <c r="CQ55" s="1566">
        <v>6779482</v>
      </c>
      <c r="CR55" s="1566">
        <v>0</v>
      </c>
      <c r="CS55" s="1566">
        <v>6779482</v>
      </c>
      <c r="CT55" s="1573">
        <v>1698.69</v>
      </c>
      <c r="CU55" s="1594"/>
      <c r="CV55" s="1573" t="s">
        <v>4</v>
      </c>
      <c r="CW55" s="1594" t="s">
        <v>4</v>
      </c>
      <c r="CX55" s="1565" t="s">
        <v>4</v>
      </c>
      <c r="CY55" s="1565"/>
      <c r="CZ55" s="1582">
        <v>0.379</v>
      </c>
      <c r="DA55" s="1595" t="s">
        <v>4</v>
      </c>
      <c r="DB55" s="1595"/>
      <c r="DC55" s="1565" t="s">
        <v>4</v>
      </c>
      <c r="DX55" s="933" t="s">
        <v>396</v>
      </c>
      <c r="DY55" s="1575" t="s">
        <v>396</v>
      </c>
      <c r="DZ55" s="933" t="s">
        <v>901</v>
      </c>
      <c r="EA55" s="933" t="s">
        <v>397</v>
      </c>
      <c r="EB55" s="1563">
        <v>1337</v>
      </c>
      <c r="EC55" s="1563"/>
      <c r="ED55" s="1563">
        <v>1337</v>
      </c>
      <c r="EE55" s="1563">
        <v>1337</v>
      </c>
      <c r="EF55" s="1563"/>
      <c r="EG55" s="1565"/>
      <c r="EH55" s="1563"/>
      <c r="EI55" s="1563">
        <v>0</v>
      </c>
      <c r="EJ55" s="1563"/>
      <c r="EK55" s="1563">
        <v>0</v>
      </c>
      <c r="EL55" s="1563">
        <v>0</v>
      </c>
      <c r="EM55" s="1566">
        <v>0</v>
      </c>
      <c r="EN55" s="1566"/>
      <c r="ES55" s="1616" t="s">
        <v>91</v>
      </c>
      <c r="ET55" s="1617" t="s">
        <v>92</v>
      </c>
      <c r="EU55" s="1618">
        <v>1017702</v>
      </c>
    </row>
    <row r="56" spans="1:151">
      <c r="A56" s="1220" t="s">
        <v>476</v>
      </c>
      <c r="B56" s="1221" t="s">
        <v>477</v>
      </c>
      <c r="C56" s="1117">
        <v>34985</v>
      </c>
      <c r="D56" s="1118">
        <v>35929</v>
      </c>
      <c r="E56" s="1670"/>
      <c r="F56" s="1670">
        <v>35929</v>
      </c>
      <c r="G56" s="1670"/>
      <c r="H56" s="1671">
        <v>35929</v>
      </c>
      <c r="K56" s="907" t="s">
        <v>476</v>
      </c>
      <c r="L56" s="908" t="s">
        <v>477</v>
      </c>
      <c r="M56" s="886">
        <v>11390722171</v>
      </c>
      <c r="N56" s="887">
        <v>237910640</v>
      </c>
      <c r="O56" s="888">
        <v>11152811531</v>
      </c>
      <c r="P56" s="889">
        <v>2011</v>
      </c>
      <c r="Q56" s="890">
        <v>1.0051000000000001</v>
      </c>
      <c r="R56" s="891">
        <v>11096220805</v>
      </c>
      <c r="S56" s="892">
        <v>237910640</v>
      </c>
      <c r="T56" s="893">
        <v>326399425</v>
      </c>
      <c r="U56" s="893">
        <v>2698714081</v>
      </c>
      <c r="V56" s="891">
        <v>14359244951</v>
      </c>
      <c r="X56" s="1561" t="s">
        <v>476</v>
      </c>
      <c r="Y56" s="1562" t="s">
        <v>477</v>
      </c>
      <c r="Z56" s="1563">
        <v>14359244951</v>
      </c>
      <c r="AA56" s="1564">
        <v>95345386.474639997</v>
      </c>
      <c r="AB56" s="1563">
        <v>26959905</v>
      </c>
      <c r="AC56" s="1563">
        <v>737652</v>
      </c>
      <c r="AD56" s="1563">
        <v>123042943.47464</v>
      </c>
      <c r="AE56" s="1564">
        <v>35929</v>
      </c>
      <c r="AF56" s="1562">
        <v>3425</v>
      </c>
      <c r="AG56" s="1565">
        <v>0.64159999999999995</v>
      </c>
      <c r="AI56" s="1561" t="s">
        <v>476</v>
      </c>
      <c r="AJ56" s="933" t="s">
        <v>477</v>
      </c>
      <c r="AK56" s="1563">
        <v>123042943.47464</v>
      </c>
      <c r="AL56" s="1564">
        <v>35929</v>
      </c>
      <c r="AM56" s="1564">
        <v>3425</v>
      </c>
      <c r="AN56" s="1565">
        <v>0.64159999999999995</v>
      </c>
      <c r="AO56" s="1565">
        <v>0.88580000000000003</v>
      </c>
      <c r="AP56" s="1565">
        <v>0.9</v>
      </c>
      <c r="AQ56" s="1565">
        <v>0.79520000000000002</v>
      </c>
      <c r="AR56" s="1565">
        <v>0.79520000000000002</v>
      </c>
      <c r="AS56" s="1573">
        <v>1356.96</v>
      </c>
      <c r="AT56" s="1573">
        <v>349.48</v>
      </c>
      <c r="AU56" s="1570">
        <v>12556467</v>
      </c>
      <c r="AV56" s="1572">
        <v>1</v>
      </c>
      <c r="AW56" s="1564">
        <v>12556467</v>
      </c>
      <c r="BB56" s="1561" t="s">
        <v>476</v>
      </c>
      <c r="BC56" s="1562" t="s">
        <v>729</v>
      </c>
      <c r="BD56" s="1563">
        <v>14359244951</v>
      </c>
      <c r="BE56" s="1577">
        <v>791.85500000000002</v>
      </c>
      <c r="BF56" s="1566">
        <v>18133680</v>
      </c>
      <c r="BG56" s="1565">
        <v>0.88580000000000003</v>
      </c>
      <c r="BH56" s="1565"/>
      <c r="BI56" s="1564">
        <v>35929</v>
      </c>
      <c r="BJ56" s="1564">
        <v>45.37</v>
      </c>
      <c r="BK56" s="1564">
        <v>177308</v>
      </c>
      <c r="BL56" s="1564">
        <v>224</v>
      </c>
      <c r="BN56" s="933" t="s">
        <v>476</v>
      </c>
      <c r="BO56" s="1579" t="s">
        <v>477</v>
      </c>
      <c r="BP56" s="1579">
        <v>1.0187999999999999</v>
      </c>
      <c r="BQ56" s="1579">
        <v>1.0143</v>
      </c>
      <c r="BR56" s="1579">
        <v>0.99431999999999998</v>
      </c>
      <c r="BS56" s="1579"/>
      <c r="BT56" s="1580">
        <v>2011</v>
      </c>
      <c r="BU56" s="1582">
        <v>1.0051000000000001</v>
      </c>
      <c r="BV56" s="1581"/>
      <c r="BW56" s="1583">
        <v>0.78</v>
      </c>
      <c r="BX56" s="1579">
        <v>0.78400000000000003</v>
      </c>
      <c r="BY56" s="1565">
        <v>1.1807000000000001</v>
      </c>
      <c r="BZ56" s="1585"/>
      <c r="CA56" s="1561" t="s">
        <v>476</v>
      </c>
      <c r="CB56" s="933" t="s">
        <v>729</v>
      </c>
      <c r="CC56" s="1564">
        <v>33096</v>
      </c>
      <c r="CD56" s="1564">
        <v>34785</v>
      </c>
      <c r="CE56" s="1564">
        <v>33862</v>
      </c>
      <c r="CF56" s="1564">
        <v>33914.333333333336</v>
      </c>
      <c r="CG56" s="1565">
        <v>0.9</v>
      </c>
      <c r="CH56" s="1564"/>
      <c r="CI56" s="1562">
        <v>52.333333333335759</v>
      </c>
      <c r="CJ56" s="1565">
        <v>1.5E-3</v>
      </c>
      <c r="CL56" s="1575" t="s">
        <v>476</v>
      </c>
      <c r="CM56" s="933" t="s">
        <v>729</v>
      </c>
      <c r="CN56" s="1565">
        <v>0.79520000000000002</v>
      </c>
      <c r="CP56" s="1593">
        <v>35929</v>
      </c>
      <c r="CQ56" s="1566">
        <v>52000000</v>
      </c>
      <c r="CR56" s="1566">
        <v>0</v>
      </c>
      <c r="CS56" s="1566">
        <v>52000000</v>
      </c>
      <c r="CT56" s="1573">
        <v>1447.3</v>
      </c>
      <c r="CU56" s="1594"/>
      <c r="CV56" s="1573">
        <v>1356.96</v>
      </c>
      <c r="CW56" s="1594">
        <v>349.48</v>
      </c>
      <c r="CX56" s="1565">
        <v>1</v>
      </c>
      <c r="CY56" s="1565"/>
      <c r="CZ56" s="1582">
        <v>0.78400000000000003</v>
      </c>
      <c r="DA56" s="1595">
        <v>1</v>
      </c>
      <c r="DB56" s="1595"/>
      <c r="DC56" s="1565">
        <v>1</v>
      </c>
      <c r="DX56" s="933" t="s">
        <v>398</v>
      </c>
      <c r="DY56" s="1575" t="s">
        <v>398</v>
      </c>
      <c r="DZ56" s="933" t="s">
        <v>901</v>
      </c>
      <c r="EA56" s="933" t="s">
        <v>399</v>
      </c>
      <c r="EB56" s="1563">
        <v>15033</v>
      </c>
      <c r="EC56" s="1563"/>
      <c r="ED56" s="1563">
        <v>15033</v>
      </c>
      <c r="EE56" s="1563"/>
      <c r="EF56" s="1563"/>
      <c r="EG56" s="1565">
        <v>0.96538659131774984</v>
      </c>
      <c r="EH56" s="1563"/>
      <c r="EI56" s="1563">
        <v>5274704</v>
      </c>
      <c r="EJ56" s="1563"/>
      <c r="EK56" s="1563">
        <v>5092129</v>
      </c>
      <c r="EL56" s="933">
        <v>5274704</v>
      </c>
      <c r="EM56" s="1566">
        <v>0</v>
      </c>
      <c r="EN56" s="1566"/>
      <c r="ES56" s="1616" t="s">
        <v>93</v>
      </c>
      <c r="ET56" s="1617" t="s">
        <v>94</v>
      </c>
      <c r="EU56" s="1618">
        <v>320204</v>
      </c>
    </row>
    <row r="57" spans="1:151">
      <c r="A57" s="1220" t="s">
        <v>478</v>
      </c>
      <c r="B57" s="1221" t="s">
        <v>479</v>
      </c>
      <c r="C57" s="1117">
        <v>1100</v>
      </c>
      <c r="D57" s="1118">
        <v>1100</v>
      </c>
      <c r="E57" s="1670"/>
      <c r="F57" s="1670">
        <v>1100</v>
      </c>
      <c r="G57" s="1670"/>
      <c r="H57" s="1671">
        <v>1100</v>
      </c>
      <c r="K57" s="907" t="s">
        <v>478</v>
      </c>
      <c r="L57" s="908" t="s">
        <v>479</v>
      </c>
      <c r="M57" s="886">
        <v>635583010</v>
      </c>
      <c r="N57" s="887">
        <v>99534503</v>
      </c>
      <c r="O57" s="888">
        <v>536048507</v>
      </c>
      <c r="P57" s="889">
        <v>2014</v>
      </c>
      <c r="Q57" s="890">
        <v>0.98198150833937636</v>
      </c>
      <c r="R57" s="891">
        <v>545884523</v>
      </c>
      <c r="S57" s="892">
        <v>99534503</v>
      </c>
      <c r="T57" s="893">
        <v>40569698</v>
      </c>
      <c r="U57" s="893">
        <v>123571562</v>
      </c>
      <c r="V57" s="891">
        <v>809560286</v>
      </c>
      <c r="X57" s="1561" t="s">
        <v>478</v>
      </c>
      <c r="Y57" s="1562" t="s">
        <v>479</v>
      </c>
      <c r="Z57" s="1563">
        <v>809560286</v>
      </c>
      <c r="AA57" s="1564">
        <v>5375480.29904</v>
      </c>
      <c r="AB57" s="1563">
        <v>1008155</v>
      </c>
      <c r="AC57" s="1563">
        <v>78243</v>
      </c>
      <c r="AD57" s="1563">
        <v>6461878.29904</v>
      </c>
      <c r="AE57" s="1564">
        <v>1100</v>
      </c>
      <c r="AF57" s="1562">
        <v>5874</v>
      </c>
      <c r="AG57" s="1565">
        <v>1.1004</v>
      </c>
      <c r="AI57" s="1561" t="s">
        <v>478</v>
      </c>
      <c r="AJ57" s="933" t="s">
        <v>479</v>
      </c>
      <c r="AK57" s="1563">
        <v>6461878.29904</v>
      </c>
      <c r="AL57" s="1564">
        <v>1100</v>
      </c>
      <c r="AM57" s="1564">
        <v>5874</v>
      </c>
      <c r="AN57" s="1565">
        <v>1.1004</v>
      </c>
      <c r="AO57" s="1565">
        <v>8.3799999999999999E-2</v>
      </c>
      <c r="AP57" s="1565">
        <v>0.96189999999999998</v>
      </c>
      <c r="AQ57" s="1565">
        <v>0.92959999999999998</v>
      </c>
      <c r="AR57" s="1565">
        <v>0.92959999999999998</v>
      </c>
      <c r="AS57" s="1573">
        <v>1586.31</v>
      </c>
      <c r="AT57" s="1573">
        <v>120.13000000000011</v>
      </c>
      <c r="AU57" s="1570">
        <v>132143</v>
      </c>
      <c r="AV57" s="1572">
        <v>1</v>
      </c>
      <c r="AW57" s="1564">
        <v>132143</v>
      </c>
      <c r="BB57" s="1561" t="s">
        <v>478</v>
      </c>
      <c r="BC57" s="1562" t="s">
        <v>730</v>
      </c>
      <c r="BD57" s="1563">
        <v>809560286</v>
      </c>
      <c r="BE57" s="1577">
        <v>471.87799999999999</v>
      </c>
      <c r="BF57" s="1566">
        <v>1715614</v>
      </c>
      <c r="BG57" s="1565">
        <v>8.3799999999999999E-2</v>
      </c>
      <c r="BH57" s="1565"/>
      <c r="BI57" s="1564">
        <v>1100</v>
      </c>
      <c r="BJ57" s="1564">
        <v>2.33</v>
      </c>
      <c r="BK57" s="1564">
        <v>10554</v>
      </c>
      <c r="BL57" s="1564">
        <v>22</v>
      </c>
      <c r="BN57" s="933" t="s">
        <v>478</v>
      </c>
      <c r="BO57" s="1579" t="s">
        <v>479</v>
      </c>
      <c r="BP57" s="1579">
        <v>0.88139999999999996</v>
      </c>
      <c r="BQ57" s="1579">
        <v>0.85919999999999996</v>
      </c>
      <c r="BR57" s="1579">
        <v>0.98198150833937636</v>
      </c>
      <c r="BS57" s="1579"/>
      <c r="BT57" s="1580">
        <v>2014</v>
      </c>
      <c r="BU57" s="1582">
        <v>0.98198150833937636</v>
      </c>
      <c r="BV57" s="1581"/>
      <c r="BW57" s="1583">
        <v>0.77</v>
      </c>
      <c r="BX57" s="1579">
        <v>0.75600000000000001</v>
      </c>
      <c r="BY57" s="1565">
        <v>1.1386000000000001</v>
      </c>
      <c r="BZ57" s="1585"/>
      <c r="CA57" s="1561" t="s">
        <v>478</v>
      </c>
      <c r="CB57" s="933" t="s">
        <v>730</v>
      </c>
      <c r="CC57" s="1564">
        <v>34505</v>
      </c>
      <c r="CD57" s="1564">
        <v>37218</v>
      </c>
      <c r="CE57" s="1564">
        <v>37023</v>
      </c>
      <c r="CF57" s="1564">
        <v>36248.666666666664</v>
      </c>
      <c r="CG57" s="1565">
        <v>0.96189999999999998</v>
      </c>
      <c r="CH57" s="1564"/>
      <c r="CI57" s="1562">
        <v>-774.33333333333576</v>
      </c>
      <c r="CJ57" s="1565">
        <v>-2.0899999999999998E-2</v>
      </c>
      <c r="CL57" s="1575" t="s">
        <v>478</v>
      </c>
      <c r="CM57" s="933" t="s">
        <v>730</v>
      </c>
      <c r="CN57" s="1565">
        <v>0.92959999999999998</v>
      </c>
      <c r="CP57" s="1593">
        <v>1100</v>
      </c>
      <c r="CQ57" s="1566">
        <v>1465901</v>
      </c>
      <c r="CR57" s="1566">
        <v>0</v>
      </c>
      <c r="CS57" s="1566">
        <v>1465901</v>
      </c>
      <c r="CT57" s="1573">
        <v>1332.64</v>
      </c>
      <c r="CU57" s="1594"/>
      <c r="CV57" s="1573">
        <v>1586.31</v>
      </c>
      <c r="CW57" s="1594">
        <v>120.13000000000011</v>
      </c>
      <c r="CX57" s="1565">
        <v>0.84</v>
      </c>
      <c r="CY57" s="1565"/>
      <c r="CZ57" s="1582">
        <v>0.75600000000000001</v>
      </c>
      <c r="DA57" s="1595">
        <v>1</v>
      </c>
      <c r="DB57" s="1595"/>
      <c r="DC57" s="1565">
        <v>1</v>
      </c>
      <c r="DX57" s="933" t="s">
        <v>398</v>
      </c>
      <c r="DY57" s="1575" t="s">
        <v>1102</v>
      </c>
      <c r="DZ57" s="933" t="s">
        <v>8</v>
      </c>
      <c r="EA57" s="933" t="s">
        <v>1103</v>
      </c>
      <c r="EB57" s="1563">
        <v>539</v>
      </c>
      <c r="EC57" s="1563"/>
      <c r="ED57" s="1563">
        <v>539</v>
      </c>
      <c r="EE57" s="1563">
        <v>15572</v>
      </c>
      <c r="EF57" s="1563"/>
      <c r="EG57" s="1565">
        <v>3.4613408682250192E-2</v>
      </c>
      <c r="EH57" s="1563"/>
      <c r="EI57" s="1563">
        <v>0</v>
      </c>
      <c r="EJ57" s="1563"/>
      <c r="EK57" s="1563">
        <v>182575</v>
      </c>
      <c r="EM57" s="1566"/>
      <c r="EN57" s="1566"/>
      <c r="ES57" s="1616" t="s">
        <v>460</v>
      </c>
      <c r="ET57" s="1617" t="s">
        <v>461</v>
      </c>
      <c r="EU57" s="1618">
        <v>10901422</v>
      </c>
    </row>
    <row r="58" spans="1:151">
      <c r="A58" s="1220" t="s">
        <v>480</v>
      </c>
      <c r="B58" s="1221" t="s">
        <v>481</v>
      </c>
      <c r="C58" s="1117">
        <v>10067</v>
      </c>
      <c r="D58" s="1118">
        <v>10067</v>
      </c>
      <c r="E58" s="1670"/>
      <c r="F58" s="1670">
        <v>10067</v>
      </c>
      <c r="G58" s="1670"/>
      <c r="H58" s="1671">
        <v>10067</v>
      </c>
      <c r="K58" s="907" t="s">
        <v>480</v>
      </c>
      <c r="L58" s="908" t="s">
        <v>481</v>
      </c>
      <c r="M58" s="886">
        <v>3707251080</v>
      </c>
      <c r="N58" s="887">
        <v>43435500</v>
      </c>
      <c r="O58" s="888">
        <v>3663815580</v>
      </c>
      <c r="P58" s="889">
        <v>2013</v>
      </c>
      <c r="Q58" s="890">
        <v>0.99009999999999998</v>
      </c>
      <c r="R58" s="891">
        <v>3700450035</v>
      </c>
      <c r="S58" s="892">
        <v>43435500</v>
      </c>
      <c r="T58" s="893">
        <v>112327319</v>
      </c>
      <c r="U58" s="893">
        <v>1239482078</v>
      </c>
      <c r="V58" s="891">
        <v>5095694932</v>
      </c>
      <c r="X58" s="1561" t="s">
        <v>480</v>
      </c>
      <c r="Y58" s="1562" t="s">
        <v>481</v>
      </c>
      <c r="Z58" s="1563">
        <v>5095694932</v>
      </c>
      <c r="AA58" s="1564">
        <v>33835414.348480001</v>
      </c>
      <c r="AB58" s="1563">
        <v>10516952</v>
      </c>
      <c r="AC58" s="1563">
        <v>112225</v>
      </c>
      <c r="AD58" s="1563">
        <v>44464591.348480001</v>
      </c>
      <c r="AE58" s="1564">
        <v>10067</v>
      </c>
      <c r="AF58" s="1562">
        <v>4417</v>
      </c>
      <c r="AG58" s="1565">
        <v>0.82750000000000001</v>
      </c>
      <c r="AI58" s="1561" t="s">
        <v>480</v>
      </c>
      <c r="AJ58" s="933" t="s">
        <v>481</v>
      </c>
      <c r="AK58" s="1563">
        <v>44464591.348480001</v>
      </c>
      <c r="AL58" s="1564">
        <v>10067</v>
      </c>
      <c r="AM58" s="1564">
        <v>4417</v>
      </c>
      <c r="AN58" s="1565">
        <v>0.82750000000000001</v>
      </c>
      <c r="AO58" s="1565">
        <v>0.96760000000000002</v>
      </c>
      <c r="AP58" s="1565">
        <v>0.89680000000000004</v>
      </c>
      <c r="AQ58" s="1565">
        <v>0.87620000000000009</v>
      </c>
      <c r="AR58" s="1565">
        <v>0.87620000000000009</v>
      </c>
      <c r="AS58" s="1573">
        <v>1495.18</v>
      </c>
      <c r="AT58" s="1573">
        <v>211.26</v>
      </c>
      <c r="AU58" s="1570">
        <v>2126754</v>
      </c>
      <c r="AV58" s="1572">
        <v>1</v>
      </c>
      <c r="AW58" s="1564">
        <v>2126754</v>
      </c>
      <c r="BB58" s="1561" t="s">
        <v>480</v>
      </c>
      <c r="BC58" s="1562" t="s">
        <v>731</v>
      </c>
      <c r="BD58" s="1563">
        <v>5095694932</v>
      </c>
      <c r="BE58" s="1577">
        <v>257.26100000000002</v>
      </c>
      <c r="BF58" s="1566">
        <v>19807491</v>
      </c>
      <c r="BG58" s="1565">
        <v>0.96760000000000002</v>
      </c>
      <c r="BH58" s="1565"/>
      <c r="BI58" s="1564">
        <v>10067</v>
      </c>
      <c r="BJ58" s="1564">
        <v>39.130000000000003</v>
      </c>
      <c r="BK58" s="1564">
        <v>59344</v>
      </c>
      <c r="BL58" s="1564">
        <v>231</v>
      </c>
      <c r="BN58" s="933" t="s">
        <v>480</v>
      </c>
      <c r="BO58" s="1579" t="s">
        <v>481</v>
      </c>
      <c r="BP58" s="1579">
        <v>0.98159999999999992</v>
      </c>
      <c r="BQ58" s="1579">
        <v>0.98370000000000002</v>
      </c>
      <c r="BR58" s="1579">
        <v>0.99334693877551028</v>
      </c>
      <c r="BS58" s="1579"/>
      <c r="BT58" s="1580">
        <v>2013</v>
      </c>
      <c r="BU58" s="1582">
        <v>0.99009999999999998</v>
      </c>
      <c r="BV58" s="1581"/>
      <c r="BW58" s="1583">
        <v>0.72</v>
      </c>
      <c r="BX58" s="1579">
        <v>0.71299999999999997</v>
      </c>
      <c r="BY58" s="1565">
        <v>1.0738000000000001</v>
      </c>
      <c r="BZ58" s="1585"/>
      <c r="CA58" s="1561" t="s">
        <v>480</v>
      </c>
      <c r="CB58" s="933" t="s">
        <v>731</v>
      </c>
      <c r="CC58" s="1564">
        <v>33361</v>
      </c>
      <c r="CD58" s="1564">
        <v>34501</v>
      </c>
      <c r="CE58" s="1564">
        <v>33524</v>
      </c>
      <c r="CF58" s="1564">
        <v>33795.333333333336</v>
      </c>
      <c r="CG58" s="1565">
        <v>0.89680000000000004</v>
      </c>
      <c r="CH58" s="1564"/>
      <c r="CI58" s="1562">
        <v>271.33333333333576</v>
      </c>
      <c r="CJ58" s="1565">
        <v>8.0999999999999996E-3</v>
      </c>
      <c r="CL58" s="1575" t="s">
        <v>480</v>
      </c>
      <c r="CM58" s="933" t="s">
        <v>731</v>
      </c>
      <c r="CN58" s="1565">
        <v>0.87620000000000009</v>
      </c>
      <c r="CP58" s="1593">
        <v>10067</v>
      </c>
      <c r="CQ58" s="1566">
        <v>15338050</v>
      </c>
      <c r="CR58" s="1566">
        <v>0</v>
      </c>
      <c r="CS58" s="1566">
        <v>15338050</v>
      </c>
      <c r="CT58" s="1573">
        <v>1523.6</v>
      </c>
      <c r="CU58" s="1594"/>
      <c r="CV58" s="1573">
        <v>1495.18</v>
      </c>
      <c r="CW58" s="1594">
        <v>211.26</v>
      </c>
      <c r="CX58" s="1565">
        <v>1</v>
      </c>
      <c r="CY58" s="1565"/>
      <c r="CZ58" s="1582">
        <v>0.71299999999999997</v>
      </c>
      <c r="DA58" s="1595">
        <v>1</v>
      </c>
      <c r="DB58" s="1595"/>
      <c r="DC58" s="1565">
        <v>1</v>
      </c>
      <c r="DX58" s="933" t="s">
        <v>400</v>
      </c>
      <c r="DY58" s="1575" t="s">
        <v>400</v>
      </c>
      <c r="DZ58" s="933" t="s">
        <v>901</v>
      </c>
      <c r="EA58" s="933" t="s">
        <v>666</v>
      </c>
      <c r="EB58" s="1563">
        <v>5971</v>
      </c>
      <c r="EC58" s="1563"/>
      <c r="ED58" s="1563">
        <v>5971</v>
      </c>
      <c r="EE58" s="1563"/>
      <c r="EF58" s="1563"/>
      <c r="EG58" s="1565">
        <v>0.6445379965457686</v>
      </c>
      <c r="EH58" s="1563"/>
      <c r="EI58" s="1563">
        <v>5321149</v>
      </c>
      <c r="EJ58" s="1563"/>
      <c r="EK58" s="1563">
        <v>3429682</v>
      </c>
      <c r="EL58" s="1563">
        <v>5321149</v>
      </c>
      <c r="EM58" s="1566">
        <v>0</v>
      </c>
      <c r="EN58" s="1566">
        <v>-1</v>
      </c>
      <c r="ES58" s="1616" t="s">
        <v>462</v>
      </c>
      <c r="ET58" s="1617" t="s">
        <v>463</v>
      </c>
      <c r="EU58" s="1618">
        <v>0</v>
      </c>
    </row>
    <row r="59" spans="1:151">
      <c r="A59" s="1220" t="s">
        <v>482</v>
      </c>
      <c r="B59" s="1221" t="s">
        <v>483</v>
      </c>
      <c r="C59" s="1117">
        <v>8965</v>
      </c>
      <c r="D59" s="1118">
        <v>9179</v>
      </c>
      <c r="E59" s="1670"/>
      <c r="F59" s="1670">
        <v>9179</v>
      </c>
      <c r="G59" s="1670"/>
      <c r="H59" s="1671">
        <v>9179</v>
      </c>
      <c r="K59" s="907" t="s">
        <v>482</v>
      </c>
      <c r="L59" s="908" t="s">
        <v>483</v>
      </c>
      <c r="M59" s="886">
        <v>2864623159</v>
      </c>
      <c r="N59" s="887">
        <v>197357618</v>
      </c>
      <c r="O59" s="888">
        <v>2667265541</v>
      </c>
      <c r="P59" s="889">
        <v>2009</v>
      </c>
      <c r="Q59" s="890">
        <v>1.0313000000000001</v>
      </c>
      <c r="R59" s="891">
        <v>2586313915</v>
      </c>
      <c r="S59" s="892">
        <v>197357618</v>
      </c>
      <c r="T59" s="893">
        <v>89841961</v>
      </c>
      <c r="U59" s="893">
        <v>1126590283</v>
      </c>
      <c r="V59" s="891">
        <v>4000103777</v>
      </c>
      <c r="X59" s="1561" t="s">
        <v>482</v>
      </c>
      <c r="Y59" s="1562" t="s">
        <v>483</v>
      </c>
      <c r="Z59" s="1563">
        <v>4000103777</v>
      </c>
      <c r="AA59" s="1564">
        <v>26560689.07928</v>
      </c>
      <c r="AB59" s="1563">
        <v>8324280</v>
      </c>
      <c r="AC59" s="1563">
        <v>297773</v>
      </c>
      <c r="AD59" s="1563">
        <v>35182742.079280004</v>
      </c>
      <c r="AE59" s="1564">
        <v>9179</v>
      </c>
      <c r="AF59" s="1562">
        <v>3833</v>
      </c>
      <c r="AG59" s="1565">
        <v>0.71809999999999996</v>
      </c>
      <c r="AI59" s="1561" t="s">
        <v>482</v>
      </c>
      <c r="AJ59" s="933" t="s">
        <v>483</v>
      </c>
      <c r="AK59" s="1563">
        <v>35182742.079280004</v>
      </c>
      <c r="AL59" s="1564">
        <v>9179</v>
      </c>
      <c r="AM59" s="1564">
        <v>3833</v>
      </c>
      <c r="AN59" s="1565">
        <v>0.71809999999999996</v>
      </c>
      <c r="AO59" s="1565">
        <v>0.48870000000000002</v>
      </c>
      <c r="AP59" s="1565">
        <v>0.93859999999999999</v>
      </c>
      <c r="AQ59" s="1565">
        <v>0.80539999999999989</v>
      </c>
      <c r="AR59" s="1565">
        <v>0.80539999999999989</v>
      </c>
      <c r="AS59" s="1573">
        <v>1374.37</v>
      </c>
      <c r="AT59" s="1573">
        <v>332.07000000000016</v>
      </c>
      <c r="AU59" s="1570">
        <v>3048071</v>
      </c>
      <c r="AV59" s="1572">
        <v>1</v>
      </c>
      <c r="AW59" s="1564">
        <v>3048071</v>
      </c>
      <c r="BB59" s="1561" t="s">
        <v>482</v>
      </c>
      <c r="BC59" s="1562" t="s">
        <v>732</v>
      </c>
      <c r="BD59" s="1563">
        <v>4000103777</v>
      </c>
      <c r="BE59" s="1577">
        <v>399.85199999999998</v>
      </c>
      <c r="BF59" s="1566">
        <v>10003961</v>
      </c>
      <c r="BG59" s="1565">
        <v>0.48870000000000002</v>
      </c>
      <c r="BH59" s="1565"/>
      <c r="BI59" s="1564">
        <v>9179</v>
      </c>
      <c r="BJ59" s="1564">
        <v>22.96</v>
      </c>
      <c r="BK59" s="1564">
        <v>59046</v>
      </c>
      <c r="BL59" s="1564">
        <v>148</v>
      </c>
      <c r="BN59" s="933" t="s">
        <v>482</v>
      </c>
      <c r="BO59" s="1579" t="s">
        <v>483</v>
      </c>
      <c r="BP59" s="1579">
        <v>1.0834999999999999</v>
      </c>
      <c r="BQ59" s="1579">
        <v>1.0378000000000001</v>
      </c>
      <c r="BR59" s="1579">
        <v>1.0095238095238095</v>
      </c>
      <c r="BS59" s="1579"/>
      <c r="BT59" s="1580">
        <v>2009</v>
      </c>
      <c r="BU59" s="1582">
        <v>1.0313000000000001</v>
      </c>
      <c r="BV59" s="1581"/>
      <c r="BW59" s="1583">
        <v>0.83499999999999996</v>
      </c>
      <c r="BX59" s="1579">
        <v>0.86099999999999999</v>
      </c>
      <c r="BY59" s="1565">
        <v>1.2967</v>
      </c>
      <c r="BZ59" s="1585"/>
      <c r="CA59" s="1561" t="s">
        <v>482</v>
      </c>
      <c r="CB59" s="933" t="s">
        <v>732</v>
      </c>
      <c r="CC59" s="1564">
        <v>33629</v>
      </c>
      <c r="CD59" s="1564">
        <v>36701</v>
      </c>
      <c r="CE59" s="1564">
        <v>35781</v>
      </c>
      <c r="CF59" s="1564">
        <v>35370.333333333336</v>
      </c>
      <c r="CG59" s="1565">
        <v>0.93859999999999999</v>
      </c>
      <c r="CH59" s="1564"/>
      <c r="CI59" s="1562">
        <v>-410.66666666666424</v>
      </c>
      <c r="CJ59" s="1565">
        <v>-1.15E-2</v>
      </c>
      <c r="CL59" s="1575" t="s">
        <v>482</v>
      </c>
      <c r="CM59" s="933" t="s">
        <v>732</v>
      </c>
      <c r="CN59" s="1565">
        <v>0.80539999999999989</v>
      </c>
      <c r="CP59" s="1593">
        <v>9179</v>
      </c>
      <c r="CQ59" s="1566">
        <v>9900000</v>
      </c>
      <c r="CR59" s="1566">
        <v>0</v>
      </c>
      <c r="CS59" s="1566">
        <v>9900000</v>
      </c>
      <c r="CT59" s="1573">
        <v>1078.55</v>
      </c>
      <c r="CU59" s="1594"/>
      <c r="CV59" s="1573">
        <v>1374.37</v>
      </c>
      <c r="CW59" s="1594">
        <v>332.07000000000016</v>
      </c>
      <c r="CX59" s="1565">
        <v>0.78500000000000003</v>
      </c>
      <c r="CY59" s="1565"/>
      <c r="CZ59" s="1582">
        <v>0.86099999999999999</v>
      </c>
      <c r="DA59" s="1595">
        <v>1</v>
      </c>
      <c r="DB59" s="1595"/>
      <c r="DC59" s="1565">
        <v>1</v>
      </c>
      <c r="DX59" s="933" t="s">
        <v>400</v>
      </c>
      <c r="DY59" s="1575" t="s">
        <v>1104</v>
      </c>
      <c r="DZ59" s="933" t="s">
        <v>8</v>
      </c>
      <c r="EA59" s="933" t="s">
        <v>1105</v>
      </c>
      <c r="EB59" s="1563">
        <v>98</v>
      </c>
      <c r="EC59" s="1563"/>
      <c r="ED59" s="1563">
        <v>98</v>
      </c>
      <c r="EE59" s="1563"/>
      <c r="EF59" s="1563"/>
      <c r="EG59" s="1565">
        <v>1.0578583765112263E-2</v>
      </c>
      <c r="EH59" s="1563"/>
      <c r="EI59" s="1563">
        <v>0</v>
      </c>
      <c r="EJ59" s="1563"/>
      <c r="EK59" s="1563">
        <v>56290</v>
      </c>
      <c r="EL59" s="1563"/>
      <c r="EM59" s="1566"/>
      <c r="EN59" s="1566"/>
      <c r="ES59" s="1616" t="s">
        <v>464</v>
      </c>
      <c r="ET59" s="1617" t="s">
        <v>465</v>
      </c>
      <c r="EU59" s="1618">
        <v>0</v>
      </c>
    </row>
    <row r="60" spans="1:151">
      <c r="A60" s="1220" t="s">
        <v>484</v>
      </c>
      <c r="B60" s="1221" t="s">
        <v>485</v>
      </c>
      <c r="C60" s="1117">
        <v>11503</v>
      </c>
      <c r="D60" s="1118">
        <v>13628</v>
      </c>
      <c r="E60" s="1670"/>
      <c r="F60" s="1670">
        <v>13628</v>
      </c>
      <c r="G60" s="1670"/>
      <c r="H60" s="1671">
        <v>13628</v>
      </c>
      <c r="K60" s="907" t="s">
        <v>484</v>
      </c>
      <c r="L60" s="908" t="s">
        <v>485</v>
      </c>
      <c r="M60" s="886">
        <v>6917224810</v>
      </c>
      <c r="N60" s="887">
        <v>154886883</v>
      </c>
      <c r="O60" s="888">
        <v>6762337927</v>
      </c>
      <c r="P60" s="889">
        <v>2011</v>
      </c>
      <c r="Q60" s="890">
        <v>1.032</v>
      </c>
      <c r="R60" s="891">
        <v>6552653030</v>
      </c>
      <c r="S60" s="892">
        <v>154886883</v>
      </c>
      <c r="T60" s="893">
        <v>365935449</v>
      </c>
      <c r="U60" s="893">
        <v>1249979151</v>
      </c>
      <c r="V60" s="891">
        <v>8323454513</v>
      </c>
      <c r="X60" s="1561" t="s">
        <v>484</v>
      </c>
      <c r="Y60" s="1562" t="s">
        <v>485</v>
      </c>
      <c r="Z60" s="1563">
        <v>8323454513</v>
      </c>
      <c r="AA60" s="1564">
        <v>55267737.966320001</v>
      </c>
      <c r="AB60" s="1563">
        <v>12406081</v>
      </c>
      <c r="AC60" s="1563">
        <v>304975</v>
      </c>
      <c r="AD60" s="1563">
        <v>67978793.966320008</v>
      </c>
      <c r="AE60" s="1564">
        <v>13628</v>
      </c>
      <c r="AF60" s="1562">
        <v>4988</v>
      </c>
      <c r="AG60" s="1565">
        <v>0.93440000000000001</v>
      </c>
      <c r="AI60" s="1561" t="s">
        <v>484</v>
      </c>
      <c r="AJ60" s="933" t="s">
        <v>485</v>
      </c>
      <c r="AK60" s="1563">
        <v>67978793.966320008</v>
      </c>
      <c r="AL60" s="1564">
        <v>13628</v>
      </c>
      <c r="AM60" s="1564">
        <v>4988</v>
      </c>
      <c r="AN60" s="1565">
        <v>0.93440000000000001</v>
      </c>
      <c r="AO60" s="1565">
        <v>1.3608</v>
      </c>
      <c r="AP60" s="1565">
        <v>0.87990000000000002</v>
      </c>
      <c r="AQ60" s="1565">
        <v>0.94990000000000008</v>
      </c>
      <c r="AR60" s="1565">
        <v>0.94990000000000008</v>
      </c>
      <c r="AS60" s="1573">
        <v>1620.95</v>
      </c>
      <c r="AT60" s="1573">
        <v>85.490000000000009</v>
      </c>
      <c r="AU60" s="1570">
        <v>1165058</v>
      </c>
      <c r="AV60" s="1572">
        <v>0.72599999999999998</v>
      </c>
      <c r="AW60" s="1564">
        <v>845832</v>
      </c>
      <c r="BB60" s="1561" t="s">
        <v>484</v>
      </c>
      <c r="BC60" s="1562" t="s">
        <v>733</v>
      </c>
      <c r="BD60" s="1563">
        <v>8323454513</v>
      </c>
      <c r="BE60" s="1577">
        <v>298.791</v>
      </c>
      <c r="BF60" s="1566">
        <v>27857113</v>
      </c>
      <c r="BG60" s="1565">
        <v>1.3608</v>
      </c>
      <c r="BH60" s="1565"/>
      <c r="BI60" s="1564">
        <v>13628</v>
      </c>
      <c r="BJ60" s="1564">
        <v>45.61</v>
      </c>
      <c r="BK60" s="1564">
        <v>79745</v>
      </c>
      <c r="BL60" s="1564">
        <v>267</v>
      </c>
      <c r="BN60" s="933" t="s">
        <v>484</v>
      </c>
      <c r="BO60" s="1579" t="s">
        <v>485</v>
      </c>
      <c r="BP60" s="1579">
        <v>1.044</v>
      </c>
      <c r="BQ60" s="1579">
        <v>1.0723</v>
      </c>
      <c r="BR60" s="1579">
        <v>1.0010863511399726</v>
      </c>
      <c r="BS60" s="1579"/>
      <c r="BT60" s="1580">
        <v>2011</v>
      </c>
      <c r="BU60" s="1582">
        <v>1.032</v>
      </c>
      <c r="BV60" s="1581"/>
      <c r="BW60" s="1583">
        <v>0.59799999999999998</v>
      </c>
      <c r="BX60" s="1579">
        <v>0.61699999999999999</v>
      </c>
      <c r="BY60" s="1565">
        <v>0.92920000000000003</v>
      </c>
      <c r="BZ60" s="1585"/>
      <c r="CA60" s="1561" t="s">
        <v>484</v>
      </c>
      <c r="CB60" s="933" t="s">
        <v>733</v>
      </c>
      <c r="CC60" s="1564">
        <v>31957</v>
      </c>
      <c r="CD60" s="1564">
        <v>33538</v>
      </c>
      <c r="CE60" s="1564">
        <v>33973</v>
      </c>
      <c r="CF60" s="1564">
        <v>33156</v>
      </c>
      <c r="CG60" s="1565">
        <v>0.87990000000000002</v>
      </c>
      <c r="CH60" s="1564"/>
      <c r="CI60" s="1562">
        <v>-817</v>
      </c>
      <c r="CJ60" s="1565">
        <v>-2.4E-2</v>
      </c>
      <c r="CL60" s="1575" t="s">
        <v>484</v>
      </c>
      <c r="CM60" s="933" t="s">
        <v>733</v>
      </c>
      <c r="CN60" s="1565">
        <v>0.94990000000000008</v>
      </c>
      <c r="CP60" s="1593">
        <v>13628</v>
      </c>
      <c r="CQ60" s="1566">
        <v>16036429</v>
      </c>
      <c r="CR60" s="1566">
        <v>0</v>
      </c>
      <c r="CS60" s="1566">
        <v>16036429</v>
      </c>
      <c r="CT60" s="1573">
        <v>1176.73</v>
      </c>
      <c r="CU60" s="1594"/>
      <c r="CV60" s="1573">
        <v>1620.95</v>
      </c>
      <c r="CW60" s="1594">
        <v>85.490000000000009</v>
      </c>
      <c r="CX60" s="1565">
        <v>0.72599999999999998</v>
      </c>
      <c r="CY60" s="1565"/>
      <c r="CZ60" s="1582">
        <v>0.61699999999999999</v>
      </c>
      <c r="DA60" s="1595" t="s">
        <v>4</v>
      </c>
      <c r="DB60" s="1595"/>
      <c r="DC60" s="1565">
        <v>0.72599999999999998</v>
      </c>
      <c r="DX60" s="933" t="s">
        <v>400</v>
      </c>
      <c r="DY60" s="1575" t="s">
        <v>46</v>
      </c>
      <c r="DZ60" s="933" t="s">
        <v>901</v>
      </c>
      <c r="EA60" s="933" t="s">
        <v>47</v>
      </c>
      <c r="EB60" s="1563">
        <v>2245</v>
      </c>
      <c r="EC60" s="1563"/>
      <c r="ED60" s="1563">
        <v>2245</v>
      </c>
      <c r="EE60" s="1563"/>
      <c r="EF60" s="1563"/>
      <c r="EG60" s="1565">
        <v>0.24233592400690845</v>
      </c>
      <c r="EH60" s="1563"/>
      <c r="EI60" s="1563">
        <v>0</v>
      </c>
      <c r="EJ60" s="1563"/>
      <c r="EK60" s="1563">
        <v>1289506</v>
      </c>
      <c r="EM60" s="1566"/>
      <c r="EN60" s="1566"/>
      <c r="ES60" s="1616" t="s">
        <v>466</v>
      </c>
      <c r="ET60" s="1617" t="s">
        <v>467</v>
      </c>
      <c r="EU60" s="1618">
        <v>1358459</v>
      </c>
    </row>
    <row r="61" spans="1:151">
      <c r="A61" s="1220" t="s">
        <v>486</v>
      </c>
      <c r="B61" s="1221" t="s">
        <v>487</v>
      </c>
      <c r="C61" s="1117">
        <v>4387</v>
      </c>
      <c r="D61" s="1118">
        <v>4387</v>
      </c>
      <c r="E61" s="1670"/>
      <c r="F61" s="1670">
        <v>4387</v>
      </c>
      <c r="G61" s="1670"/>
      <c r="H61" s="1671">
        <v>4387</v>
      </c>
      <c r="K61" s="907" t="s">
        <v>486</v>
      </c>
      <c r="L61" s="908" t="s">
        <v>487</v>
      </c>
      <c r="M61" s="886">
        <v>8900595424</v>
      </c>
      <c r="N61" s="887">
        <v>118094100</v>
      </c>
      <c r="O61" s="888">
        <v>8782501324</v>
      </c>
      <c r="P61" s="889">
        <v>2007</v>
      </c>
      <c r="Q61" s="890">
        <v>1.2648999999999999</v>
      </c>
      <c r="R61" s="891">
        <v>6943237666</v>
      </c>
      <c r="S61" s="892">
        <v>118094100</v>
      </c>
      <c r="T61" s="893">
        <v>130015666</v>
      </c>
      <c r="U61" s="893">
        <v>420749342</v>
      </c>
      <c r="V61" s="891">
        <v>7612096774</v>
      </c>
      <c r="X61" s="1561" t="s">
        <v>486</v>
      </c>
      <c r="Y61" s="1562" t="s">
        <v>487</v>
      </c>
      <c r="Z61" s="1563">
        <v>7612096774</v>
      </c>
      <c r="AA61" s="1564">
        <v>50544322.579360001</v>
      </c>
      <c r="AB61" s="1563">
        <v>7496585</v>
      </c>
      <c r="AC61" s="1563">
        <v>182192</v>
      </c>
      <c r="AD61" s="1563">
        <v>58223099.579360001</v>
      </c>
      <c r="AE61" s="1564">
        <v>4387</v>
      </c>
      <c r="AF61" s="1562">
        <v>13272</v>
      </c>
      <c r="AG61" s="1565">
        <v>2.4863</v>
      </c>
      <c r="AI61" s="1561" t="s">
        <v>486</v>
      </c>
      <c r="AJ61" s="933" t="s">
        <v>487</v>
      </c>
      <c r="AK61" s="1563">
        <v>58223099.579360001</v>
      </c>
      <c r="AL61" s="1564">
        <v>4387</v>
      </c>
      <c r="AM61" s="1564">
        <v>13272</v>
      </c>
      <c r="AN61" s="1565">
        <v>2.4863</v>
      </c>
      <c r="AO61" s="1565">
        <v>0.72</v>
      </c>
      <c r="AP61" s="1565">
        <v>0.84809999999999997</v>
      </c>
      <c r="AQ61" s="1565">
        <v>1.4906000000000001</v>
      </c>
      <c r="AR61" s="1565" t="s">
        <v>4</v>
      </c>
      <c r="AS61" s="1573" t="s">
        <v>4</v>
      </c>
      <c r="AT61" s="1573" t="s">
        <v>4</v>
      </c>
      <c r="AU61" s="1570">
        <v>0</v>
      </c>
      <c r="AV61" s="1572" t="s">
        <v>4</v>
      </c>
      <c r="AW61" s="1564">
        <v>0</v>
      </c>
      <c r="BB61" s="1561" t="s">
        <v>486</v>
      </c>
      <c r="BC61" s="1562" t="s">
        <v>734</v>
      </c>
      <c r="BD61" s="1563">
        <v>7612096774</v>
      </c>
      <c r="BE61" s="1577">
        <v>516.471</v>
      </c>
      <c r="BF61" s="1566">
        <v>14738672</v>
      </c>
      <c r="BG61" s="1565">
        <v>0.72</v>
      </c>
      <c r="BH61" s="1565"/>
      <c r="BI61" s="1564">
        <v>4387</v>
      </c>
      <c r="BJ61" s="1564">
        <v>8.49</v>
      </c>
      <c r="BK61" s="1564">
        <v>34151</v>
      </c>
      <c r="BL61" s="1564">
        <v>66</v>
      </c>
      <c r="BN61" s="933" t="s">
        <v>486</v>
      </c>
      <c r="BO61" s="1579" t="s">
        <v>487</v>
      </c>
      <c r="BP61" s="1579">
        <v>1.2035</v>
      </c>
      <c r="BQ61" s="1579">
        <v>1.3000999999999998</v>
      </c>
      <c r="BR61" s="1579">
        <v>1.2618260869565217</v>
      </c>
      <c r="BS61" s="1579"/>
      <c r="BT61" s="1580">
        <v>2007</v>
      </c>
      <c r="BU61" s="1582">
        <v>1.2648999999999999</v>
      </c>
      <c r="BV61" s="1581"/>
      <c r="BW61" s="1583">
        <v>0.27900000000000003</v>
      </c>
      <c r="BX61" s="1579">
        <v>0.35299999999999998</v>
      </c>
      <c r="BY61" s="1565">
        <v>0.53159999999999996</v>
      </c>
      <c r="BZ61" s="1585"/>
      <c r="CA61" s="1561" t="s">
        <v>486</v>
      </c>
      <c r="CB61" s="933" t="s">
        <v>734</v>
      </c>
      <c r="CC61" s="1564">
        <v>31035</v>
      </c>
      <c r="CD61" s="1564">
        <v>32283</v>
      </c>
      <c r="CE61" s="1564">
        <v>32556</v>
      </c>
      <c r="CF61" s="1564">
        <v>31958</v>
      </c>
      <c r="CG61" s="1565">
        <v>0.84809999999999997</v>
      </c>
      <c r="CH61" s="1564"/>
      <c r="CI61" s="1562">
        <v>-598</v>
      </c>
      <c r="CJ61" s="1565">
        <v>-1.84E-2</v>
      </c>
      <c r="CL61" s="1575" t="s">
        <v>486</v>
      </c>
      <c r="CM61" s="933" t="s">
        <v>734</v>
      </c>
      <c r="CN61" s="1565" t="s">
        <v>4</v>
      </c>
      <c r="CP61" s="1593">
        <v>4387</v>
      </c>
      <c r="CQ61" s="1566">
        <v>7590259</v>
      </c>
      <c r="CR61" s="1566">
        <v>430621</v>
      </c>
      <c r="CS61" s="1566">
        <v>8020880</v>
      </c>
      <c r="CT61" s="1573">
        <v>1828.33</v>
      </c>
      <c r="CU61" s="1594"/>
      <c r="CV61" s="1573" t="s">
        <v>4</v>
      </c>
      <c r="CW61" s="1594" t="s">
        <v>4</v>
      </c>
      <c r="CX61" s="1565" t="s">
        <v>4</v>
      </c>
      <c r="CY61" s="1565"/>
      <c r="CZ61" s="1582">
        <v>0.35299999999999998</v>
      </c>
      <c r="DA61" s="1595" t="s">
        <v>4</v>
      </c>
      <c r="DB61" s="1595"/>
      <c r="DC61" s="1565" t="s">
        <v>4</v>
      </c>
      <c r="DX61" s="933" t="s">
        <v>400</v>
      </c>
      <c r="DY61" s="1575" t="s">
        <v>294</v>
      </c>
      <c r="DZ61" s="933" t="s">
        <v>8</v>
      </c>
      <c r="EA61" s="933" t="s">
        <v>295</v>
      </c>
      <c r="EB61" s="1563">
        <v>950</v>
      </c>
      <c r="EC61" s="1563"/>
      <c r="ED61" s="1563">
        <v>950</v>
      </c>
      <c r="EE61" s="1563">
        <v>9264</v>
      </c>
      <c r="EF61" s="1563"/>
      <c r="EG61" s="1565">
        <v>0.10254749568221071</v>
      </c>
      <c r="EH61" s="1563"/>
      <c r="EI61" s="1563">
        <v>0</v>
      </c>
      <c r="EJ61" s="1563"/>
      <c r="EK61" s="1563">
        <v>545671</v>
      </c>
      <c r="EL61" s="1563"/>
      <c r="EM61" s="1566"/>
      <c r="EN61" s="1566"/>
      <c r="ES61" s="1616" t="s">
        <v>468</v>
      </c>
      <c r="ET61" s="1617" t="s">
        <v>469</v>
      </c>
      <c r="EU61" s="1618">
        <v>5148561</v>
      </c>
    </row>
    <row r="62" spans="1:151">
      <c r="A62" s="1220" t="s">
        <v>488</v>
      </c>
      <c r="B62" s="1221" t="s">
        <v>489</v>
      </c>
      <c r="C62" s="1117">
        <v>2424</v>
      </c>
      <c r="D62" s="1118">
        <v>2424</v>
      </c>
      <c r="E62" s="1670"/>
      <c r="F62" s="1670">
        <v>2424</v>
      </c>
      <c r="G62" s="1670"/>
      <c r="H62" s="1671">
        <v>2424</v>
      </c>
      <c r="K62" s="907" t="s">
        <v>488</v>
      </c>
      <c r="L62" s="908" t="s">
        <v>489</v>
      </c>
      <c r="M62" s="886">
        <v>1804962182</v>
      </c>
      <c r="N62" s="887">
        <v>144110569</v>
      </c>
      <c r="O62" s="888">
        <v>1660851613</v>
      </c>
      <c r="P62" s="889">
        <v>2012</v>
      </c>
      <c r="Q62" s="890">
        <v>0.90700000000000003</v>
      </c>
      <c r="R62" s="891">
        <v>1831148416</v>
      </c>
      <c r="S62" s="892">
        <v>144110569</v>
      </c>
      <c r="T62" s="893">
        <v>67562275</v>
      </c>
      <c r="U62" s="893">
        <v>219181503</v>
      </c>
      <c r="V62" s="891">
        <v>2262002763</v>
      </c>
      <c r="X62" s="1561" t="s">
        <v>488</v>
      </c>
      <c r="Y62" s="1562" t="s">
        <v>489</v>
      </c>
      <c r="Z62" s="1563">
        <v>2262002763</v>
      </c>
      <c r="AA62" s="1564">
        <v>15019698.34632</v>
      </c>
      <c r="AB62" s="1563">
        <v>2163583</v>
      </c>
      <c r="AC62" s="1563">
        <v>151661</v>
      </c>
      <c r="AD62" s="1563">
        <v>17334942.34632</v>
      </c>
      <c r="AE62" s="1564">
        <v>2424</v>
      </c>
      <c r="AF62" s="1562">
        <v>7151</v>
      </c>
      <c r="AG62" s="1565">
        <v>1.3395999999999999</v>
      </c>
      <c r="AI62" s="1561" t="s">
        <v>488</v>
      </c>
      <c r="AJ62" s="933" t="s">
        <v>489</v>
      </c>
      <c r="AK62" s="1563">
        <v>17334942.34632</v>
      </c>
      <c r="AL62" s="1564">
        <v>2424</v>
      </c>
      <c r="AM62" s="1564">
        <v>7151</v>
      </c>
      <c r="AN62" s="1565">
        <v>1.3395999999999999</v>
      </c>
      <c r="AO62" s="1565">
        <v>0.24590000000000001</v>
      </c>
      <c r="AP62" s="1565">
        <v>0.73219999999999996</v>
      </c>
      <c r="AQ62" s="1565">
        <v>0.92649999999999999</v>
      </c>
      <c r="AR62" s="1565">
        <v>0.92649999999999999</v>
      </c>
      <c r="AS62" s="1573">
        <v>1581.02</v>
      </c>
      <c r="AT62" s="1573">
        <v>125.42000000000007</v>
      </c>
      <c r="AU62" s="1570">
        <v>304018</v>
      </c>
      <c r="AV62" s="1572">
        <v>0.60399999999999998</v>
      </c>
      <c r="AW62" s="1564">
        <v>183627</v>
      </c>
      <c r="BB62" s="1561" t="s">
        <v>488</v>
      </c>
      <c r="BC62" s="1562" t="s">
        <v>735</v>
      </c>
      <c r="BD62" s="1563">
        <v>2262002763</v>
      </c>
      <c r="BE62" s="1577">
        <v>449.42</v>
      </c>
      <c r="BF62" s="1566">
        <v>5033160</v>
      </c>
      <c r="BG62" s="1565">
        <v>0.24590000000000001</v>
      </c>
      <c r="BH62" s="1565"/>
      <c r="BI62" s="1564">
        <v>2424</v>
      </c>
      <c r="BJ62" s="1564">
        <v>5.39</v>
      </c>
      <c r="BK62" s="1564">
        <v>21372</v>
      </c>
      <c r="BL62" s="1564">
        <v>48</v>
      </c>
      <c r="BN62" s="933" t="s">
        <v>488</v>
      </c>
      <c r="BO62" s="1579" t="s">
        <v>489</v>
      </c>
      <c r="BP62" s="1579">
        <v>0.99730000000000008</v>
      </c>
      <c r="BQ62" s="1579">
        <v>0.9133</v>
      </c>
      <c r="BR62" s="1579">
        <v>0.87265873995316756</v>
      </c>
      <c r="BS62" s="1579"/>
      <c r="BT62" s="1580">
        <v>2012</v>
      </c>
      <c r="BU62" s="1582">
        <v>0.90700000000000003</v>
      </c>
      <c r="BV62" s="1581"/>
      <c r="BW62" s="1583">
        <v>0.52</v>
      </c>
      <c r="BX62" s="1579">
        <v>0.47199999999999998</v>
      </c>
      <c r="BY62" s="1565">
        <v>0.71079999999999999</v>
      </c>
      <c r="BZ62" s="1585"/>
      <c r="CA62" s="1561" t="s">
        <v>488</v>
      </c>
      <c r="CB62" s="933" t="s">
        <v>735</v>
      </c>
      <c r="CC62" s="1564">
        <v>27056</v>
      </c>
      <c r="CD62" s="1564">
        <v>27834</v>
      </c>
      <c r="CE62" s="1564">
        <v>27884</v>
      </c>
      <c r="CF62" s="1564">
        <v>27591.333333333332</v>
      </c>
      <c r="CG62" s="1565">
        <v>0.73219999999999996</v>
      </c>
      <c r="CH62" s="1564"/>
      <c r="CI62" s="1562">
        <v>-292.66666666666788</v>
      </c>
      <c r="CJ62" s="1565">
        <v>-1.0500000000000001E-2</v>
      </c>
      <c r="CL62" s="1575" t="s">
        <v>488</v>
      </c>
      <c r="CM62" s="933" t="s">
        <v>735</v>
      </c>
      <c r="CN62" s="1565">
        <v>0.92649999999999999</v>
      </c>
      <c r="CP62" s="1593">
        <v>2424</v>
      </c>
      <c r="CQ62" s="1566">
        <v>2314410</v>
      </c>
      <c r="CR62" s="1566">
        <v>0</v>
      </c>
      <c r="CS62" s="1566">
        <v>2314410</v>
      </c>
      <c r="CT62" s="1573">
        <v>954.79</v>
      </c>
      <c r="CU62" s="1594"/>
      <c r="CV62" s="1573">
        <v>1581.02</v>
      </c>
      <c r="CW62" s="1594">
        <v>125.42000000000007</v>
      </c>
      <c r="CX62" s="1565">
        <v>0.60399999999999998</v>
      </c>
      <c r="CY62" s="1565"/>
      <c r="CZ62" s="1582">
        <v>0.47199999999999998</v>
      </c>
      <c r="DA62" s="1595" t="s">
        <v>4</v>
      </c>
      <c r="DB62" s="1595"/>
      <c r="DC62" s="1565">
        <v>0.60399999999999998</v>
      </c>
      <c r="DX62" s="933" t="s">
        <v>402</v>
      </c>
      <c r="DY62" s="1575" t="s">
        <v>402</v>
      </c>
      <c r="DZ62" s="933" t="s">
        <v>901</v>
      </c>
      <c r="EA62" s="933" t="s">
        <v>403</v>
      </c>
      <c r="EB62" s="1563">
        <v>14152</v>
      </c>
      <c r="EC62" s="1563"/>
      <c r="ED62" s="1563">
        <v>14152</v>
      </c>
      <c r="EE62" s="1563">
        <v>14152</v>
      </c>
      <c r="EF62" s="1563"/>
      <c r="EG62" s="1565"/>
      <c r="EH62" s="1563"/>
      <c r="EI62" s="1563">
        <v>844715</v>
      </c>
      <c r="EJ62" s="1563"/>
      <c r="EK62" s="1563">
        <v>844715</v>
      </c>
      <c r="EL62" s="1563">
        <v>844715</v>
      </c>
      <c r="EM62" s="1566">
        <v>0</v>
      </c>
      <c r="EN62" s="1566"/>
      <c r="ES62" s="1616" t="s">
        <v>470</v>
      </c>
      <c r="ET62" s="1617" t="s">
        <v>471</v>
      </c>
      <c r="EU62" s="1618">
        <v>0</v>
      </c>
    </row>
    <row r="63" spans="1:151">
      <c r="A63" s="1220" t="s">
        <v>490</v>
      </c>
      <c r="B63" s="1221" t="s">
        <v>491</v>
      </c>
      <c r="C63" s="1117">
        <v>3314</v>
      </c>
      <c r="D63" s="1118">
        <v>3714</v>
      </c>
      <c r="E63" s="1670"/>
      <c r="F63" s="1670">
        <v>3714</v>
      </c>
      <c r="G63" s="1670"/>
      <c r="H63" s="1671">
        <v>3714</v>
      </c>
      <c r="K63" s="907" t="s">
        <v>490</v>
      </c>
      <c r="L63" s="908" t="s">
        <v>491</v>
      </c>
      <c r="M63" s="886">
        <v>1178708699</v>
      </c>
      <c r="N63" s="887">
        <v>97823531</v>
      </c>
      <c r="O63" s="888">
        <v>1080885168</v>
      </c>
      <c r="P63" s="889">
        <v>2009</v>
      </c>
      <c r="Q63" s="890">
        <v>1.0592999999999999</v>
      </c>
      <c r="R63" s="891">
        <v>1020376822</v>
      </c>
      <c r="S63" s="892">
        <v>97823531</v>
      </c>
      <c r="T63" s="893">
        <v>59804704</v>
      </c>
      <c r="U63" s="893">
        <v>665847101</v>
      </c>
      <c r="V63" s="891">
        <v>1843852158</v>
      </c>
      <c r="X63" s="1561" t="s">
        <v>490</v>
      </c>
      <c r="Y63" s="1562" t="s">
        <v>491</v>
      </c>
      <c r="Z63" s="1563">
        <v>1843852158</v>
      </c>
      <c r="AA63" s="1564">
        <v>12243178.329120001</v>
      </c>
      <c r="AB63" s="1563">
        <v>3923022</v>
      </c>
      <c r="AC63" s="1563">
        <v>199428</v>
      </c>
      <c r="AD63" s="1563">
        <v>16365628.329120001</v>
      </c>
      <c r="AE63" s="1564">
        <v>3714</v>
      </c>
      <c r="AF63" s="1562">
        <v>4406</v>
      </c>
      <c r="AG63" s="1565">
        <v>0.82540000000000002</v>
      </c>
      <c r="AI63" s="1561" t="s">
        <v>490</v>
      </c>
      <c r="AJ63" s="933" t="s">
        <v>491</v>
      </c>
      <c r="AK63" s="1563">
        <v>16365628.329120001</v>
      </c>
      <c r="AL63" s="1564">
        <v>3714</v>
      </c>
      <c r="AM63" s="1564">
        <v>4406</v>
      </c>
      <c r="AN63" s="1565">
        <v>0.82540000000000002</v>
      </c>
      <c r="AO63" s="1565">
        <v>0.1953</v>
      </c>
      <c r="AP63" s="1565">
        <v>0.84850000000000003</v>
      </c>
      <c r="AQ63" s="1565">
        <v>0.77399999999999991</v>
      </c>
      <c r="AR63" s="1565">
        <v>0.77399999999999991</v>
      </c>
      <c r="AS63" s="1573">
        <v>1320.78</v>
      </c>
      <c r="AT63" s="1573">
        <v>385.66000000000008</v>
      </c>
      <c r="AU63" s="1570">
        <v>1432341</v>
      </c>
      <c r="AV63" s="1572">
        <v>1</v>
      </c>
      <c r="AW63" s="1564">
        <v>1432341</v>
      </c>
      <c r="BB63" s="1561" t="s">
        <v>490</v>
      </c>
      <c r="BC63" s="1562" t="s">
        <v>736</v>
      </c>
      <c r="BD63" s="1563">
        <v>1843852158</v>
      </c>
      <c r="BE63" s="1577">
        <v>461.17500000000001</v>
      </c>
      <c r="BF63" s="1566">
        <v>3998162</v>
      </c>
      <c r="BG63" s="1565">
        <v>0.1953</v>
      </c>
      <c r="BH63" s="1565"/>
      <c r="BI63" s="1564">
        <v>3714</v>
      </c>
      <c r="BJ63" s="1564">
        <v>8.0500000000000007</v>
      </c>
      <c r="BK63" s="1564">
        <v>23750</v>
      </c>
      <c r="BL63" s="1564">
        <v>51</v>
      </c>
      <c r="BN63" s="933" t="s">
        <v>490</v>
      </c>
      <c r="BO63" s="1579" t="s">
        <v>491</v>
      </c>
      <c r="BP63" s="1579">
        <v>1.0105</v>
      </c>
      <c r="BQ63" s="1579">
        <v>1.0225</v>
      </c>
      <c r="BR63" s="1579">
        <v>1.1000000000000001</v>
      </c>
      <c r="BS63" s="1579"/>
      <c r="BT63" s="1580">
        <v>2009</v>
      </c>
      <c r="BU63" s="1582">
        <v>1.0592999999999999</v>
      </c>
      <c r="BV63" s="1581"/>
      <c r="BW63" s="1583">
        <v>0.72</v>
      </c>
      <c r="BX63" s="1579">
        <v>0.76300000000000001</v>
      </c>
      <c r="BY63" s="1565">
        <v>1.1491</v>
      </c>
      <c r="BZ63" s="1585"/>
      <c r="CA63" s="1561" t="s">
        <v>490</v>
      </c>
      <c r="CB63" s="933" t="s">
        <v>736</v>
      </c>
      <c r="CC63" s="1564">
        <v>29890</v>
      </c>
      <c r="CD63" s="1564">
        <v>32891</v>
      </c>
      <c r="CE63" s="1564">
        <v>33146</v>
      </c>
      <c r="CF63" s="1564">
        <v>31975.666666666668</v>
      </c>
      <c r="CG63" s="1565">
        <v>0.84850000000000003</v>
      </c>
      <c r="CH63" s="1564"/>
      <c r="CI63" s="1562">
        <v>-1170.3333333333321</v>
      </c>
      <c r="CJ63" s="1565">
        <v>-3.5299999999999998E-2</v>
      </c>
      <c r="CL63" s="1575" t="s">
        <v>490</v>
      </c>
      <c r="CM63" s="933" t="s">
        <v>736</v>
      </c>
      <c r="CN63" s="1565">
        <v>0.77399999999999991</v>
      </c>
      <c r="CP63" s="1593">
        <v>3714</v>
      </c>
      <c r="CQ63" s="1566">
        <v>5380044</v>
      </c>
      <c r="CR63" s="1566">
        <v>0</v>
      </c>
      <c r="CS63" s="1566">
        <v>5380044</v>
      </c>
      <c r="CT63" s="1573">
        <v>1448.58</v>
      </c>
      <c r="CU63" s="1594"/>
      <c r="CV63" s="1573">
        <v>1320.78</v>
      </c>
      <c r="CW63" s="1594">
        <v>385.66000000000008</v>
      </c>
      <c r="CX63" s="1565">
        <v>1</v>
      </c>
      <c r="CY63" s="1565"/>
      <c r="CZ63" s="1582">
        <v>0.76300000000000001</v>
      </c>
      <c r="DA63" s="1595">
        <v>1</v>
      </c>
      <c r="DB63" s="1595"/>
      <c r="DC63" s="1565">
        <v>1</v>
      </c>
      <c r="DX63" s="933" t="s">
        <v>404</v>
      </c>
      <c r="DY63" s="1575" t="s">
        <v>404</v>
      </c>
      <c r="DZ63" s="933" t="s">
        <v>901</v>
      </c>
      <c r="EA63" s="933" t="s">
        <v>667</v>
      </c>
      <c r="EB63" s="1563">
        <v>50459</v>
      </c>
      <c r="EC63" s="1563"/>
      <c r="ED63" s="1563">
        <v>50459</v>
      </c>
      <c r="EE63" s="1563"/>
      <c r="EF63" s="1563"/>
      <c r="EG63" s="1565">
        <v>0.97559985305775221</v>
      </c>
      <c r="EH63" s="1563"/>
      <c r="EI63" s="1563">
        <v>6345649</v>
      </c>
      <c r="EJ63" s="1563"/>
      <c r="EK63" s="1563">
        <v>6190814</v>
      </c>
      <c r="EL63" s="1563">
        <v>6345649</v>
      </c>
      <c r="EM63" s="1566">
        <v>0</v>
      </c>
      <c r="EN63" s="1566"/>
      <c r="ES63" s="1616" t="s">
        <v>472</v>
      </c>
      <c r="ET63" s="1617" t="s">
        <v>473</v>
      </c>
      <c r="EU63" s="1618">
        <v>0</v>
      </c>
    </row>
    <row r="64" spans="1:151">
      <c r="A64" s="1220" t="s">
        <v>492</v>
      </c>
      <c r="B64" s="1221" t="s">
        <v>493</v>
      </c>
      <c r="C64" s="1117">
        <v>6259</v>
      </c>
      <c r="D64" s="1118">
        <v>6259</v>
      </c>
      <c r="E64" s="1670"/>
      <c r="F64" s="1670">
        <v>6259</v>
      </c>
      <c r="G64" s="1670"/>
      <c r="H64" s="1671">
        <v>6259</v>
      </c>
      <c r="K64" s="907" t="s">
        <v>492</v>
      </c>
      <c r="L64" s="908" t="s">
        <v>493</v>
      </c>
      <c r="M64" s="886">
        <v>2611737605</v>
      </c>
      <c r="N64" s="887">
        <v>23294910</v>
      </c>
      <c r="O64" s="888">
        <v>2588442695</v>
      </c>
      <c r="P64" s="889">
        <v>2011</v>
      </c>
      <c r="Q64" s="890">
        <v>0.96540000000000004</v>
      </c>
      <c r="R64" s="891">
        <v>2681212653</v>
      </c>
      <c r="S64" s="892">
        <v>23294910</v>
      </c>
      <c r="T64" s="893">
        <v>198868153</v>
      </c>
      <c r="U64" s="893">
        <v>668152595</v>
      </c>
      <c r="V64" s="891">
        <v>3571528311</v>
      </c>
      <c r="X64" s="1561" t="s">
        <v>492</v>
      </c>
      <c r="Y64" s="1562" t="s">
        <v>493</v>
      </c>
      <c r="Z64" s="1563">
        <v>3571528311</v>
      </c>
      <c r="AA64" s="1564">
        <v>23714947.985040002</v>
      </c>
      <c r="AB64" s="1563">
        <v>7338662</v>
      </c>
      <c r="AC64" s="1563">
        <v>176043</v>
      </c>
      <c r="AD64" s="1563">
        <v>31229652.985040002</v>
      </c>
      <c r="AE64" s="1564">
        <v>6259</v>
      </c>
      <c r="AF64" s="1562">
        <v>4990</v>
      </c>
      <c r="AG64" s="1565">
        <v>0.93479999999999996</v>
      </c>
      <c r="AI64" s="1561" t="s">
        <v>492</v>
      </c>
      <c r="AJ64" s="933" t="s">
        <v>493</v>
      </c>
      <c r="AK64" s="1563">
        <v>31229652.985040002</v>
      </c>
      <c r="AL64" s="1564">
        <v>6259</v>
      </c>
      <c r="AM64" s="1564">
        <v>4990</v>
      </c>
      <c r="AN64" s="1565">
        <v>0.93479999999999996</v>
      </c>
      <c r="AO64" s="1565">
        <v>0.39500000000000002</v>
      </c>
      <c r="AP64" s="1565">
        <v>0.72509999999999997</v>
      </c>
      <c r="AQ64" s="1565">
        <v>0.77599999999999991</v>
      </c>
      <c r="AR64" s="1565">
        <v>0.77599999999999991</v>
      </c>
      <c r="AS64" s="1573">
        <v>1324.2</v>
      </c>
      <c r="AT64" s="1573">
        <v>382.24</v>
      </c>
      <c r="AU64" s="1570">
        <v>2392440</v>
      </c>
      <c r="AV64" s="1572">
        <v>0.92100000000000004</v>
      </c>
      <c r="AW64" s="1564">
        <v>2203437</v>
      </c>
      <c r="BB64" s="1561" t="s">
        <v>492</v>
      </c>
      <c r="BC64" s="1562" t="s">
        <v>737</v>
      </c>
      <c r="BD64" s="1563">
        <v>3571528311</v>
      </c>
      <c r="BE64" s="1577">
        <v>441.68</v>
      </c>
      <c r="BF64" s="1566">
        <v>8086235</v>
      </c>
      <c r="BG64" s="1565">
        <v>0.39500000000000002</v>
      </c>
      <c r="BH64" s="1565"/>
      <c r="BI64" s="1564">
        <v>6259</v>
      </c>
      <c r="BJ64" s="1564">
        <v>14.17</v>
      </c>
      <c r="BK64" s="1564">
        <v>45231</v>
      </c>
      <c r="BL64" s="1564">
        <v>102</v>
      </c>
      <c r="BN64" s="933" t="s">
        <v>492</v>
      </c>
      <c r="BO64" s="1579" t="s">
        <v>493</v>
      </c>
      <c r="BP64" s="1579">
        <v>0.94640000000000002</v>
      </c>
      <c r="BQ64" s="1579">
        <v>0.96</v>
      </c>
      <c r="BR64" s="1579">
        <v>0.97535519125683057</v>
      </c>
      <c r="BS64" s="1579"/>
      <c r="BT64" s="1580">
        <v>2011</v>
      </c>
      <c r="BU64" s="1582">
        <v>0.96540000000000004</v>
      </c>
      <c r="BV64" s="1581"/>
      <c r="BW64" s="1583">
        <v>0.55000000000000004</v>
      </c>
      <c r="BX64" s="1579">
        <v>0.53100000000000003</v>
      </c>
      <c r="BY64" s="1565">
        <v>0.79969999999999997</v>
      </c>
      <c r="BZ64" s="1585"/>
      <c r="CA64" s="1561" t="s">
        <v>492</v>
      </c>
      <c r="CB64" s="933" t="s">
        <v>737</v>
      </c>
      <c r="CC64" s="1564">
        <v>26623</v>
      </c>
      <c r="CD64" s="1564">
        <v>27662</v>
      </c>
      <c r="CE64" s="1564">
        <v>27686</v>
      </c>
      <c r="CF64" s="1564">
        <v>27323.666666666668</v>
      </c>
      <c r="CG64" s="1565">
        <v>0.72509999999999997</v>
      </c>
      <c r="CH64" s="1564"/>
      <c r="CI64" s="1562">
        <v>-362.33333333333212</v>
      </c>
      <c r="CJ64" s="1565">
        <v>-1.3100000000000001E-2</v>
      </c>
      <c r="CL64" s="1575" t="s">
        <v>492</v>
      </c>
      <c r="CM64" s="933" t="s">
        <v>737</v>
      </c>
      <c r="CN64" s="1565">
        <v>0.77599999999999991</v>
      </c>
      <c r="CP64" s="1593">
        <v>6259</v>
      </c>
      <c r="CQ64" s="1566">
        <v>7634458</v>
      </c>
      <c r="CR64" s="1566">
        <v>0</v>
      </c>
      <c r="CS64" s="1566">
        <v>7634458</v>
      </c>
      <c r="CT64" s="1573">
        <v>1219.76</v>
      </c>
      <c r="CU64" s="1594"/>
      <c r="CV64" s="1573">
        <v>1324.2</v>
      </c>
      <c r="CW64" s="1594">
        <v>382.24</v>
      </c>
      <c r="CX64" s="1565">
        <v>0.92100000000000004</v>
      </c>
      <c r="CY64" s="1565"/>
      <c r="CZ64" s="1582">
        <v>0.53100000000000003</v>
      </c>
      <c r="DA64" s="1595" t="s">
        <v>4</v>
      </c>
      <c r="DB64" s="1595"/>
      <c r="DC64" s="1565">
        <v>0.92100000000000004</v>
      </c>
      <c r="DX64" s="933" t="s">
        <v>404</v>
      </c>
      <c r="DY64" s="1575" t="s">
        <v>56</v>
      </c>
      <c r="DZ64" s="933" t="s">
        <v>8</v>
      </c>
      <c r="EA64" s="933" t="s">
        <v>57</v>
      </c>
      <c r="EB64" s="1563">
        <v>909</v>
      </c>
      <c r="EC64" s="1563"/>
      <c r="ED64" s="1563">
        <v>909</v>
      </c>
      <c r="EE64" s="1563"/>
      <c r="EF64" s="1563"/>
      <c r="EG64" s="1565">
        <v>1.7575066220684055E-2</v>
      </c>
      <c r="EH64" s="1563"/>
      <c r="EI64" s="1563">
        <v>0</v>
      </c>
      <c r="EJ64" s="1563"/>
      <c r="EK64" s="1563">
        <v>111525</v>
      </c>
      <c r="EL64" s="1563"/>
      <c r="EM64" s="1566"/>
      <c r="EN64" s="1566"/>
      <c r="ES64" s="1616" t="s">
        <v>97</v>
      </c>
      <c r="ET64" s="1617" t="s">
        <v>98</v>
      </c>
      <c r="EU64" s="1618">
        <v>0</v>
      </c>
    </row>
    <row r="65" spans="1:151">
      <c r="A65" s="1220" t="s">
        <v>494</v>
      </c>
      <c r="B65" s="1221" t="s">
        <v>669</v>
      </c>
      <c r="C65" s="1117">
        <v>148951</v>
      </c>
      <c r="D65" s="1118">
        <v>163263</v>
      </c>
      <c r="E65" s="1670"/>
      <c r="F65" s="1670">
        <v>163263</v>
      </c>
      <c r="G65" s="1670"/>
      <c r="H65" s="1671">
        <v>163263</v>
      </c>
      <c r="K65" s="907" t="s">
        <v>494</v>
      </c>
      <c r="L65" s="908" t="s">
        <v>495</v>
      </c>
      <c r="M65" s="886">
        <v>95900048082</v>
      </c>
      <c r="N65" s="887">
        <v>107739798</v>
      </c>
      <c r="O65" s="888">
        <v>95792308284</v>
      </c>
      <c r="P65" s="889">
        <v>2011</v>
      </c>
      <c r="Q65" s="890">
        <v>0.97119999999999995</v>
      </c>
      <c r="R65" s="891">
        <v>98632936866</v>
      </c>
      <c r="S65" s="892">
        <v>107739798</v>
      </c>
      <c r="T65" s="893">
        <v>3409325876</v>
      </c>
      <c r="U65" s="893">
        <v>17357824375</v>
      </c>
      <c r="V65" s="891">
        <v>119507826915</v>
      </c>
      <c r="X65" s="1561" t="s">
        <v>494</v>
      </c>
      <c r="Y65" s="1562" t="s">
        <v>669</v>
      </c>
      <c r="Z65" s="1563">
        <v>119507826915</v>
      </c>
      <c r="AA65" s="1564">
        <v>793531970.71560001</v>
      </c>
      <c r="AB65" s="1563">
        <v>221369400</v>
      </c>
      <c r="AC65" s="1563">
        <v>1785392</v>
      </c>
      <c r="AD65" s="1563">
        <v>1016686762.7156</v>
      </c>
      <c r="AE65" s="1564">
        <v>163263</v>
      </c>
      <c r="AF65" s="1562">
        <v>6227</v>
      </c>
      <c r="AG65" s="1565">
        <v>1.1665000000000001</v>
      </c>
      <c r="AI65" s="1561" t="s">
        <v>494</v>
      </c>
      <c r="AJ65" s="933" t="s">
        <v>669</v>
      </c>
      <c r="AK65" s="1563">
        <v>1016686762.7156</v>
      </c>
      <c r="AL65" s="1564">
        <v>163263</v>
      </c>
      <c r="AM65" s="1564">
        <v>6227</v>
      </c>
      <c r="AN65" s="1565">
        <v>1.1665000000000001</v>
      </c>
      <c r="AO65" s="1565">
        <v>11.092499999999999</v>
      </c>
      <c r="AP65" s="1565">
        <v>1.2724</v>
      </c>
      <c r="AQ65" s="1565">
        <v>2.2121</v>
      </c>
      <c r="AR65" s="1565" t="s">
        <v>4</v>
      </c>
      <c r="AS65" s="1573" t="s">
        <v>4</v>
      </c>
      <c r="AT65" s="1573" t="s">
        <v>4</v>
      </c>
      <c r="AU65" s="1570">
        <v>0</v>
      </c>
      <c r="AV65" s="1572" t="s">
        <v>4</v>
      </c>
      <c r="AW65" s="1564">
        <v>0</v>
      </c>
      <c r="BB65" s="1561" t="s">
        <v>494</v>
      </c>
      <c r="BC65" s="1562" t="s">
        <v>738</v>
      </c>
      <c r="BD65" s="1563">
        <v>119507826915</v>
      </c>
      <c r="BE65" s="1577">
        <v>526.27499999999998</v>
      </c>
      <c r="BF65" s="1566">
        <v>227082470</v>
      </c>
      <c r="BG65" s="1565">
        <v>11.092499999999999</v>
      </c>
      <c r="BH65" s="1565"/>
      <c r="BI65" s="1564">
        <v>163263</v>
      </c>
      <c r="BJ65" s="1564">
        <v>310.22000000000003</v>
      </c>
      <c r="BK65" s="1564">
        <v>991867</v>
      </c>
      <c r="BL65" s="1564">
        <v>1885</v>
      </c>
      <c r="BN65" s="933" t="s">
        <v>494</v>
      </c>
      <c r="BO65" s="1579" t="s">
        <v>669</v>
      </c>
      <c r="BP65" s="1579">
        <v>1.0015000000000001</v>
      </c>
      <c r="BQ65" s="1579">
        <v>1</v>
      </c>
      <c r="BR65" s="1579">
        <v>0.94183006535947711</v>
      </c>
      <c r="BS65" s="1579"/>
      <c r="BT65" s="1580">
        <v>2011</v>
      </c>
      <c r="BU65" s="1582">
        <v>0.97119999999999995</v>
      </c>
      <c r="BV65" s="1581"/>
      <c r="BW65" s="1583">
        <v>0.81569999999999998</v>
      </c>
      <c r="BX65" s="1579">
        <v>0.79200000000000004</v>
      </c>
      <c r="BY65" s="1565">
        <v>1.1928000000000001</v>
      </c>
      <c r="BZ65" s="1585"/>
      <c r="CA65" s="1561" t="s">
        <v>494</v>
      </c>
      <c r="CB65" s="933" t="s">
        <v>738</v>
      </c>
      <c r="CC65" s="1564">
        <v>46437</v>
      </c>
      <c r="CD65" s="1564">
        <v>50210</v>
      </c>
      <c r="CE65" s="1564">
        <v>47201</v>
      </c>
      <c r="CF65" s="1564">
        <v>47949.333333333336</v>
      </c>
      <c r="CG65" s="1565">
        <v>1.2724</v>
      </c>
      <c r="CH65" s="1564"/>
      <c r="CI65" s="1562">
        <v>748.33333333333576</v>
      </c>
      <c r="CJ65" s="1565">
        <v>1.5900000000000001E-2</v>
      </c>
      <c r="CL65" s="1575" t="s">
        <v>494</v>
      </c>
      <c r="CM65" s="933" t="s">
        <v>738</v>
      </c>
      <c r="CN65" s="1565" t="s">
        <v>4</v>
      </c>
      <c r="CP65" s="1593">
        <v>163263</v>
      </c>
      <c r="CQ65" s="1566">
        <v>356545000</v>
      </c>
      <c r="CR65" s="1566">
        <v>0</v>
      </c>
      <c r="CS65" s="1566">
        <v>356545000</v>
      </c>
      <c r="CT65" s="1573">
        <v>2183.87</v>
      </c>
      <c r="CU65" s="1594"/>
      <c r="CV65" s="1573" t="s">
        <v>4</v>
      </c>
      <c r="CW65" s="1594" t="s">
        <v>4</v>
      </c>
      <c r="CX65" s="1565" t="s">
        <v>4</v>
      </c>
      <c r="CY65" s="1565"/>
      <c r="CZ65" s="1582">
        <v>0.79200000000000004</v>
      </c>
      <c r="DA65" s="1595">
        <v>1</v>
      </c>
      <c r="DB65" s="1595"/>
      <c r="DC65" s="1565" t="s">
        <v>4</v>
      </c>
      <c r="DX65" s="933" t="s">
        <v>404</v>
      </c>
      <c r="DY65" s="1575" t="s">
        <v>1180</v>
      </c>
      <c r="DZ65" s="933" t="s">
        <v>8</v>
      </c>
      <c r="EA65" s="933" t="s">
        <v>1181</v>
      </c>
      <c r="EB65" s="1563">
        <v>353</v>
      </c>
      <c r="EC65" s="1563"/>
      <c r="ED65" s="1563">
        <v>353</v>
      </c>
      <c r="EE65" s="1563">
        <v>51721</v>
      </c>
      <c r="EF65" s="1563"/>
      <c r="EG65" s="1565">
        <v>6.8250807215637747E-3</v>
      </c>
      <c r="EH65" s="1563"/>
      <c r="EI65" s="1563">
        <v>0</v>
      </c>
      <c r="EJ65" s="1563"/>
      <c r="EK65" s="1563">
        <v>43310</v>
      </c>
      <c r="EM65" s="1566"/>
      <c r="EN65" s="1566"/>
      <c r="ES65" s="1616" t="s">
        <v>474</v>
      </c>
      <c r="ET65" s="1617" t="s">
        <v>475</v>
      </c>
      <c r="EU65" s="1618">
        <v>0</v>
      </c>
    </row>
    <row r="66" spans="1:151">
      <c r="A66" s="1220" t="s">
        <v>496</v>
      </c>
      <c r="B66" s="1221" t="s">
        <v>497</v>
      </c>
      <c r="C66" s="1117">
        <v>1903</v>
      </c>
      <c r="D66" s="1118">
        <v>1903</v>
      </c>
      <c r="E66" s="1670"/>
      <c r="F66" s="1670">
        <v>1903</v>
      </c>
      <c r="G66" s="1670"/>
      <c r="H66" s="1671">
        <v>1903</v>
      </c>
      <c r="K66" s="907" t="s">
        <v>496</v>
      </c>
      <c r="L66" s="908" t="s">
        <v>497</v>
      </c>
      <c r="M66" s="886">
        <v>1370791793</v>
      </c>
      <c r="N66" s="887">
        <v>57496300</v>
      </c>
      <c r="O66" s="888">
        <v>1313295493</v>
      </c>
      <c r="P66" s="889">
        <v>2014</v>
      </c>
      <c r="Q66" s="890">
        <v>0.99312500000000004</v>
      </c>
      <c r="R66" s="891">
        <v>1322386903</v>
      </c>
      <c r="S66" s="892">
        <v>57496300</v>
      </c>
      <c r="T66" s="893">
        <v>72472935</v>
      </c>
      <c r="U66" s="893">
        <v>292132528</v>
      </c>
      <c r="V66" s="891">
        <v>1744488666</v>
      </c>
      <c r="X66" s="1561" t="s">
        <v>496</v>
      </c>
      <c r="Y66" s="1562" t="s">
        <v>497</v>
      </c>
      <c r="Z66" s="1563">
        <v>1744488666</v>
      </c>
      <c r="AA66" s="1564">
        <v>11583404.742240001</v>
      </c>
      <c r="AB66" s="1563">
        <v>2809863</v>
      </c>
      <c r="AC66" s="1563">
        <v>71384</v>
      </c>
      <c r="AD66" s="1563">
        <v>14464651.742240001</v>
      </c>
      <c r="AE66" s="1564">
        <v>1903</v>
      </c>
      <c r="AF66" s="1562">
        <v>7601</v>
      </c>
      <c r="AG66" s="1565">
        <v>1.4238999999999999</v>
      </c>
      <c r="AI66" s="1561" t="s">
        <v>496</v>
      </c>
      <c r="AJ66" s="933" t="s">
        <v>497</v>
      </c>
      <c r="AK66" s="1563">
        <v>14464651.742240001</v>
      </c>
      <c r="AL66" s="1564">
        <v>1903</v>
      </c>
      <c r="AM66" s="1564">
        <v>7601</v>
      </c>
      <c r="AN66" s="1565">
        <v>1.4238999999999999</v>
      </c>
      <c r="AO66" s="1565">
        <v>0.38479999999999998</v>
      </c>
      <c r="AP66" s="1565">
        <v>0.74690000000000001</v>
      </c>
      <c r="AQ66" s="1565">
        <v>0.98160000000000003</v>
      </c>
      <c r="AR66" s="1565">
        <v>0.98160000000000003</v>
      </c>
      <c r="AS66" s="1573">
        <v>1675.04</v>
      </c>
      <c r="AT66" s="1573">
        <v>31.400000000000091</v>
      </c>
      <c r="AU66" s="1570">
        <v>59754</v>
      </c>
      <c r="AV66" s="1572">
        <v>0.67600000000000005</v>
      </c>
      <c r="AW66" s="1564">
        <v>40394</v>
      </c>
      <c r="BB66" s="1561" t="s">
        <v>496</v>
      </c>
      <c r="BC66" s="1562" t="s">
        <v>739</v>
      </c>
      <c r="BD66" s="1563">
        <v>1744488666</v>
      </c>
      <c r="BE66" s="1577">
        <v>221.42699999999999</v>
      </c>
      <c r="BF66" s="1566">
        <v>7878392</v>
      </c>
      <c r="BG66" s="1565">
        <v>0.38479999999999998</v>
      </c>
      <c r="BH66" s="1565"/>
      <c r="BI66" s="1564">
        <v>1903</v>
      </c>
      <c r="BJ66" s="1564">
        <v>8.59</v>
      </c>
      <c r="BK66" s="1564">
        <v>15407</v>
      </c>
      <c r="BL66" s="1564">
        <v>70</v>
      </c>
      <c r="BN66" s="933" t="s">
        <v>496</v>
      </c>
      <c r="BO66" s="1579" t="s">
        <v>497</v>
      </c>
      <c r="BP66" s="1579">
        <v>1.0451000000000001</v>
      </c>
      <c r="BQ66" s="1579">
        <v>1.1267</v>
      </c>
      <c r="BR66" s="1579">
        <v>0.99312500000000004</v>
      </c>
      <c r="BS66" s="1579"/>
      <c r="BT66" s="1580">
        <v>2014</v>
      </c>
      <c r="BU66" s="1582">
        <v>0.99312500000000004</v>
      </c>
      <c r="BV66" s="1581"/>
      <c r="BW66" s="1583">
        <v>0.53</v>
      </c>
      <c r="BX66" s="1579">
        <v>0.52600000000000002</v>
      </c>
      <c r="BY66" s="1565">
        <v>0.79220000000000002</v>
      </c>
      <c r="BZ66" s="1585"/>
      <c r="CA66" s="1561" t="s">
        <v>496</v>
      </c>
      <c r="CB66" s="933" t="s">
        <v>739</v>
      </c>
      <c r="CC66" s="1564">
        <v>27603</v>
      </c>
      <c r="CD66" s="1564">
        <v>28473</v>
      </c>
      <c r="CE66" s="1564">
        <v>28359</v>
      </c>
      <c r="CF66" s="1564">
        <v>28145</v>
      </c>
      <c r="CG66" s="1565">
        <v>0.74690000000000001</v>
      </c>
      <c r="CH66" s="1564"/>
      <c r="CI66" s="1562">
        <v>-214</v>
      </c>
      <c r="CJ66" s="1565">
        <v>-7.4999999999999997E-3</v>
      </c>
      <c r="CL66" s="1575" t="s">
        <v>496</v>
      </c>
      <c r="CM66" s="933" t="s">
        <v>739</v>
      </c>
      <c r="CN66" s="1565">
        <v>0.98160000000000003</v>
      </c>
      <c r="CP66" s="1593">
        <v>1903</v>
      </c>
      <c r="CQ66" s="1566">
        <v>2154304</v>
      </c>
      <c r="CR66" s="1566">
        <v>0</v>
      </c>
      <c r="CS66" s="1566">
        <v>2154304</v>
      </c>
      <c r="CT66" s="1573">
        <v>1132.06</v>
      </c>
      <c r="CU66" s="1594"/>
      <c r="CV66" s="1573">
        <v>1675.04</v>
      </c>
      <c r="CW66" s="1594">
        <v>31.400000000000091</v>
      </c>
      <c r="CX66" s="1565">
        <v>0.67600000000000005</v>
      </c>
      <c r="CY66" s="1565"/>
      <c r="CZ66" s="1582">
        <v>0.52600000000000002</v>
      </c>
      <c r="DA66" s="1595" t="s">
        <v>4</v>
      </c>
      <c r="DB66" s="1595"/>
      <c r="DC66" s="1565">
        <v>0.67600000000000005</v>
      </c>
      <c r="DX66" s="933" t="s">
        <v>406</v>
      </c>
      <c r="DY66" s="1575" t="s">
        <v>406</v>
      </c>
      <c r="DZ66" s="933" t="s">
        <v>901</v>
      </c>
      <c r="EA66" s="933" t="s">
        <v>407</v>
      </c>
      <c r="EB66" s="1563">
        <v>4034</v>
      </c>
      <c r="EC66" s="1563"/>
      <c r="ED66" s="1563">
        <v>4034</v>
      </c>
      <c r="EE66" s="1563"/>
      <c r="EF66" s="1563"/>
      <c r="EG66" s="1565">
        <v>0.99261811023622049</v>
      </c>
      <c r="EH66" s="1563"/>
      <c r="EI66" s="1563">
        <v>0</v>
      </c>
      <c r="EJ66" s="1563"/>
      <c r="EK66" s="1563">
        <v>0</v>
      </c>
      <c r="EL66" s="933">
        <v>0</v>
      </c>
      <c r="EM66" s="1566">
        <v>0</v>
      </c>
      <c r="EN66" s="1566"/>
      <c r="ES66" s="1616" t="s">
        <v>476</v>
      </c>
      <c r="ET66" s="1617" t="s">
        <v>477</v>
      </c>
      <c r="EU66" s="1618">
        <v>12226558</v>
      </c>
    </row>
    <row r="67" spans="1:151">
      <c r="A67" s="1220" t="s">
        <v>498</v>
      </c>
      <c r="B67" s="1221" t="s">
        <v>499</v>
      </c>
      <c r="C67" s="1117">
        <v>4019</v>
      </c>
      <c r="D67" s="1118">
        <v>4019</v>
      </c>
      <c r="E67" s="1670"/>
      <c r="F67" s="1670">
        <v>4019</v>
      </c>
      <c r="G67" s="1670"/>
      <c r="H67" s="1671">
        <v>4019</v>
      </c>
      <c r="K67" s="907" t="s">
        <v>498</v>
      </c>
      <c r="L67" s="908" t="s">
        <v>499</v>
      </c>
      <c r="M67" s="886">
        <v>2430724075</v>
      </c>
      <c r="N67" s="887">
        <v>100946500</v>
      </c>
      <c r="O67" s="888">
        <v>2329777575</v>
      </c>
      <c r="P67" s="889">
        <v>2012</v>
      </c>
      <c r="Q67" s="890">
        <v>1.034</v>
      </c>
      <c r="R67" s="891">
        <v>2253169802</v>
      </c>
      <c r="S67" s="892">
        <v>100946500</v>
      </c>
      <c r="T67" s="893">
        <v>82584506</v>
      </c>
      <c r="U67" s="893">
        <v>440857836</v>
      </c>
      <c r="V67" s="891">
        <v>2877558644</v>
      </c>
      <c r="X67" s="1561" t="s">
        <v>498</v>
      </c>
      <c r="Y67" s="1562" t="s">
        <v>499</v>
      </c>
      <c r="Z67" s="1563">
        <v>2877558644</v>
      </c>
      <c r="AA67" s="1564">
        <v>19106989.396159999</v>
      </c>
      <c r="AB67" s="1563">
        <v>3289582</v>
      </c>
      <c r="AC67" s="1563">
        <v>205636</v>
      </c>
      <c r="AD67" s="1563">
        <v>22602207.396159999</v>
      </c>
      <c r="AE67" s="1564">
        <v>4019</v>
      </c>
      <c r="AF67" s="1562">
        <v>5624</v>
      </c>
      <c r="AG67" s="1565">
        <v>1.0536000000000001</v>
      </c>
      <c r="AI67" s="1561" t="s">
        <v>498</v>
      </c>
      <c r="AJ67" s="933" t="s">
        <v>499</v>
      </c>
      <c r="AK67" s="1563">
        <v>22602207.396159999</v>
      </c>
      <c r="AL67" s="1564">
        <v>4019</v>
      </c>
      <c r="AM67" s="1564">
        <v>5624</v>
      </c>
      <c r="AN67" s="1565">
        <v>1.0536000000000001</v>
      </c>
      <c r="AO67" s="1565">
        <v>0.28589999999999999</v>
      </c>
      <c r="AP67" s="1565">
        <v>0.78059999999999996</v>
      </c>
      <c r="AQ67" s="1565">
        <v>0.84029999999999994</v>
      </c>
      <c r="AR67" s="1565">
        <v>0.84029999999999994</v>
      </c>
      <c r="AS67" s="1573">
        <v>1433.92</v>
      </c>
      <c r="AT67" s="1573">
        <v>272.52</v>
      </c>
      <c r="AU67" s="1570">
        <v>1095258</v>
      </c>
      <c r="AV67" s="1572">
        <v>0.88</v>
      </c>
      <c r="AW67" s="1564">
        <v>963827</v>
      </c>
      <c r="BB67" s="1561" t="s">
        <v>498</v>
      </c>
      <c r="BC67" s="1562" t="s">
        <v>740</v>
      </c>
      <c r="BD67" s="1563">
        <v>2877558644</v>
      </c>
      <c r="BE67" s="1577">
        <v>491.59899999999999</v>
      </c>
      <c r="BF67" s="1566">
        <v>5853467</v>
      </c>
      <c r="BG67" s="1565">
        <v>0.28589999999999999</v>
      </c>
      <c r="BH67" s="1565"/>
      <c r="BI67" s="1564">
        <v>4019</v>
      </c>
      <c r="BJ67" s="1564">
        <v>8.18</v>
      </c>
      <c r="BK67" s="1564">
        <v>27768</v>
      </c>
      <c r="BL67" s="1564">
        <v>56</v>
      </c>
      <c r="BN67" s="933" t="s">
        <v>498</v>
      </c>
      <c r="BO67" s="1579" t="s">
        <v>499</v>
      </c>
      <c r="BP67" s="1579">
        <v>0.95680000000000009</v>
      </c>
      <c r="BQ67" s="1579">
        <v>1.0559000000000001</v>
      </c>
      <c r="BR67" s="1579">
        <v>1.0451095461658841</v>
      </c>
      <c r="BS67" s="1579"/>
      <c r="BT67" s="1580">
        <v>2012</v>
      </c>
      <c r="BU67" s="1582">
        <v>1.034</v>
      </c>
      <c r="BV67" s="1581"/>
      <c r="BW67" s="1583">
        <v>0.56999999999999995</v>
      </c>
      <c r="BX67" s="1579">
        <v>0.58899999999999997</v>
      </c>
      <c r="BY67" s="1565">
        <v>0.88700000000000001</v>
      </c>
      <c r="BZ67" s="1585"/>
      <c r="CA67" s="1561" t="s">
        <v>498</v>
      </c>
      <c r="CB67" s="933" t="s">
        <v>740</v>
      </c>
      <c r="CC67" s="1564">
        <v>27724</v>
      </c>
      <c r="CD67" s="1564">
        <v>29958</v>
      </c>
      <c r="CE67" s="1564">
        <v>30560</v>
      </c>
      <c r="CF67" s="1564">
        <v>29414</v>
      </c>
      <c r="CG67" s="1565">
        <v>0.78059999999999996</v>
      </c>
      <c r="CH67" s="1564"/>
      <c r="CI67" s="1562">
        <v>-1146</v>
      </c>
      <c r="CJ67" s="1565">
        <v>-3.7499999999999999E-2</v>
      </c>
      <c r="CL67" s="1575" t="s">
        <v>498</v>
      </c>
      <c r="CM67" s="933" t="s">
        <v>740</v>
      </c>
      <c r="CN67" s="1565">
        <v>0.84029999999999994</v>
      </c>
      <c r="CP67" s="1593">
        <v>4019</v>
      </c>
      <c r="CQ67" s="1566">
        <v>5072365</v>
      </c>
      <c r="CR67" s="1566">
        <v>0</v>
      </c>
      <c r="CS67" s="1566">
        <v>5072365</v>
      </c>
      <c r="CT67" s="1573">
        <v>1262.0999999999999</v>
      </c>
      <c r="CU67" s="1594"/>
      <c r="CV67" s="1573">
        <v>1433.92</v>
      </c>
      <c r="CW67" s="1594">
        <v>272.52</v>
      </c>
      <c r="CX67" s="1565">
        <v>0.88</v>
      </c>
      <c r="CY67" s="1565"/>
      <c r="CZ67" s="1582">
        <v>0.58899999999999997</v>
      </c>
      <c r="DA67" s="1595" t="s">
        <v>4</v>
      </c>
      <c r="DB67" s="1595"/>
      <c r="DC67" s="1565">
        <v>0.88</v>
      </c>
      <c r="DX67" s="933" t="s">
        <v>406</v>
      </c>
      <c r="DY67" s="1575" t="s">
        <v>1001</v>
      </c>
      <c r="DZ67" s="933" t="s">
        <v>8</v>
      </c>
      <c r="EA67" s="933" t="s">
        <v>1002</v>
      </c>
      <c r="EB67" s="1563">
        <v>30</v>
      </c>
      <c r="EC67" s="1563"/>
      <c r="ED67" s="1563">
        <v>30</v>
      </c>
      <c r="EE67" s="1563">
        <v>4064</v>
      </c>
      <c r="EF67" s="1563"/>
      <c r="EG67" s="1565">
        <v>7.3818897637795275E-3</v>
      </c>
      <c r="EH67" s="1563"/>
      <c r="EI67" s="1563">
        <v>0</v>
      </c>
      <c r="EJ67" s="1563"/>
      <c r="EK67" s="1563">
        <v>0</v>
      </c>
      <c r="EL67" s="1563"/>
      <c r="EM67" s="1566"/>
      <c r="EN67" s="1566"/>
      <c r="ES67" s="1616" t="s">
        <v>478</v>
      </c>
      <c r="ET67" s="1617" t="s">
        <v>479</v>
      </c>
      <c r="EU67" s="1618">
        <v>132143</v>
      </c>
    </row>
    <row r="68" spans="1:151">
      <c r="A68" s="1220" t="s">
        <v>500</v>
      </c>
      <c r="B68" s="1221" t="s">
        <v>501</v>
      </c>
      <c r="C68" s="1117">
        <v>12849</v>
      </c>
      <c r="D68" s="1118">
        <v>13592</v>
      </c>
      <c r="E68" s="1670"/>
      <c r="F68" s="1670">
        <v>13592</v>
      </c>
      <c r="G68" s="1670"/>
      <c r="H68" s="1671">
        <v>13592</v>
      </c>
      <c r="K68" s="907" t="s">
        <v>500</v>
      </c>
      <c r="L68" s="908" t="s">
        <v>501</v>
      </c>
      <c r="M68" s="886">
        <v>11034942505</v>
      </c>
      <c r="N68" s="887">
        <v>302253222</v>
      </c>
      <c r="O68" s="888">
        <v>10732689283</v>
      </c>
      <c r="P68" s="889">
        <v>2007</v>
      </c>
      <c r="Q68" s="890">
        <v>1.0358000000000001</v>
      </c>
      <c r="R68" s="891">
        <v>10361739026</v>
      </c>
      <c r="S68" s="892">
        <v>302253222</v>
      </c>
      <c r="T68" s="893">
        <v>156354048</v>
      </c>
      <c r="U68" s="893">
        <v>1149014101</v>
      </c>
      <c r="V68" s="891">
        <v>11969360397</v>
      </c>
      <c r="X68" s="1561" t="s">
        <v>500</v>
      </c>
      <c r="Y68" s="1562" t="s">
        <v>501</v>
      </c>
      <c r="Z68" s="1563">
        <v>11969360397</v>
      </c>
      <c r="AA68" s="1564">
        <v>79476553.036080003</v>
      </c>
      <c r="AB68" s="1563">
        <v>14099384</v>
      </c>
      <c r="AC68" s="1563">
        <v>499699</v>
      </c>
      <c r="AD68" s="1563">
        <v>94075636.036080003</v>
      </c>
      <c r="AE68" s="1564">
        <v>13592</v>
      </c>
      <c r="AF68" s="1562">
        <v>6921</v>
      </c>
      <c r="AG68" s="1565">
        <v>1.2966</v>
      </c>
      <c r="AI68" s="1561" t="s">
        <v>500</v>
      </c>
      <c r="AJ68" s="933" t="s">
        <v>501</v>
      </c>
      <c r="AK68" s="1563">
        <v>94075636.036080003</v>
      </c>
      <c r="AL68" s="1564">
        <v>13592</v>
      </c>
      <c r="AM68" s="1564">
        <v>6921</v>
      </c>
      <c r="AN68" s="1565">
        <v>1.2966</v>
      </c>
      <c r="AO68" s="1565">
        <v>0.83799999999999997</v>
      </c>
      <c r="AP68" s="1565">
        <v>1.0817000000000001</v>
      </c>
      <c r="AQ68" s="1565">
        <v>1.1433</v>
      </c>
      <c r="AR68" s="1565" t="s">
        <v>4</v>
      </c>
      <c r="AS68" s="1573" t="s">
        <v>4</v>
      </c>
      <c r="AT68" s="1573" t="s">
        <v>4</v>
      </c>
      <c r="AU68" s="1570">
        <v>0</v>
      </c>
      <c r="AV68" s="1572" t="s">
        <v>4</v>
      </c>
      <c r="AW68" s="1564">
        <v>0</v>
      </c>
      <c r="BB68" s="1561" t="s">
        <v>500</v>
      </c>
      <c r="BC68" s="1562" t="s">
        <v>741</v>
      </c>
      <c r="BD68" s="1563">
        <v>11969360397</v>
      </c>
      <c r="BE68" s="1577">
        <v>697.73500000000001</v>
      </c>
      <c r="BF68" s="1566">
        <v>17154594</v>
      </c>
      <c r="BG68" s="1565">
        <v>0.83799999999999997</v>
      </c>
      <c r="BH68" s="1565"/>
      <c r="BI68" s="1564">
        <v>13592</v>
      </c>
      <c r="BJ68" s="1564">
        <v>19.48</v>
      </c>
      <c r="BK68" s="1564">
        <v>91937</v>
      </c>
      <c r="BL68" s="1564">
        <v>132</v>
      </c>
      <c r="BN68" s="933" t="s">
        <v>500</v>
      </c>
      <c r="BO68" s="1579" t="s">
        <v>501</v>
      </c>
      <c r="BP68" s="1579">
        <v>1.0019</v>
      </c>
      <c r="BQ68" s="1579">
        <v>1.06</v>
      </c>
      <c r="BR68" s="1579">
        <v>1.0309999999999999</v>
      </c>
      <c r="BS68" s="1579"/>
      <c r="BT68" s="1580">
        <v>2007</v>
      </c>
      <c r="BU68" s="1582">
        <v>1.0358000000000001</v>
      </c>
      <c r="BV68" s="1581"/>
      <c r="BW68" s="1583">
        <v>0.46500000000000002</v>
      </c>
      <c r="BX68" s="1579">
        <v>0.48199999999999998</v>
      </c>
      <c r="BY68" s="1565">
        <v>0.72589999999999999</v>
      </c>
      <c r="BZ68" s="1585"/>
      <c r="CA68" s="1561" t="s">
        <v>500</v>
      </c>
      <c r="CB68" s="933" t="s">
        <v>741</v>
      </c>
      <c r="CC68" s="1564">
        <v>39805</v>
      </c>
      <c r="CD68" s="1564">
        <v>41932</v>
      </c>
      <c r="CE68" s="1564">
        <v>40547</v>
      </c>
      <c r="CF68" s="1564">
        <v>40761.333333333336</v>
      </c>
      <c r="CG68" s="1565">
        <v>1.0817000000000001</v>
      </c>
      <c r="CH68" s="1564"/>
      <c r="CI68" s="1562">
        <v>214.33333333333576</v>
      </c>
      <c r="CJ68" s="1565">
        <v>5.3E-3</v>
      </c>
      <c r="CL68" s="1575" t="s">
        <v>500</v>
      </c>
      <c r="CM68" s="933" t="s">
        <v>741</v>
      </c>
      <c r="CN68" s="1565" t="s">
        <v>4</v>
      </c>
      <c r="CP68" s="1593">
        <v>13592</v>
      </c>
      <c r="CQ68" s="1566">
        <v>25165140</v>
      </c>
      <c r="CR68" s="1566">
        <v>0</v>
      </c>
      <c r="CS68" s="1566">
        <v>25165140</v>
      </c>
      <c r="CT68" s="1573">
        <v>1851.47</v>
      </c>
      <c r="CU68" s="1594"/>
      <c r="CV68" s="1573" t="s">
        <v>4</v>
      </c>
      <c r="CW68" s="1594" t="s">
        <v>4</v>
      </c>
      <c r="CX68" s="1565" t="s">
        <v>4</v>
      </c>
      <c r="CY68" s="1565"/>
      <c r="CZ68" s="1582">
        <v>0.48199999999999998</v>
      </c>
      <c r="DA68" s="1595" t="s">
        <v>4</v>
      </c>
      <c r="DB68" s="1595"/>
      <c r="DC68" s="1565" t="s">
        <v>4</v>
      </c>
      <c r="DX68" s="933" t="s">
        <v>408</v>
      </c>
      <c r="DY68" s="1575" t="s">
        <v>408</v>
      </c>
      <c r="DZ68" s="933" t="s">
        <v>901</v>
      </c>
      <c r="EA68" s="933" t="s">
        <v>409</v>
      </c>
      <c r="EB68" s="1563">
        <v>5010</v>
      </c>
      <c r="EC68" s="1563"/>
      <c r="ED68" s="1563">
        <v>5010</v>
      </c>
      <c r="EE68" s="1563">
        <v>5010</v>
      </c>
      <c r="EF68" s="1563"/>
      <c r="EG68" s="1565"/>
      <c r="EH68" s="1563"/>
      <c r="EI68" s="1563">
        <v>0</v>
      </c>
      <c r="EJ68" s="1563"/>
      <c r="EK68" s="1563">
        <v>0</v>
      </c>
      <c r="EL68" s="1563">
        <v>0</v>
      </c>
      <c r="EM68" s="1566">
        <v>0</v>
      </c>
      <c r="EN68" s="1566"/>
      <c r="ES68" s="1616" t="s">
        <v>480</v>
      </c>
      <c r="ET68" s="1617" t="s">
        <v>481</v>
      </c>
      <c r="EU68" s="1618">
        <v>2126754</v>
      </c>
    </row>
    <row r="69" spans="1:151">
      <c r="A69" s="1220" t="s">
        <v>502</v>
      </c>
      <c r="B69" s="1221" t="s">
        <v>503</v>
      </c>
      <c r="C69" s="1117">
        <v>15636</v>
      </c>
      <c r="D69" s="1118">
        <v>16898</v>
      </c>
      <c r="E69" s="1670"/>
      <c r="F69" s="1670">
        <v>16898</v>
      </c>
      <c r="G69" s="1670"/>
      <c r="H69" s="1671">
        <v>16898</v>
      </c>
      <c r="K69" s="907" t="s">
        <v>502</v>
      </c>
      <c r="L69" s="908" t="s">
        <v>503</v>
      </c>
      <c r="M69" s="886">
        <v>5402897314</v>
      </c>
      <c r="N69" s="887">
        <v>227254560</v>
      </c>
      <c r="O69" s="888">
        <v>5175642754</v>
      </c>
      <c r="P69" s="889">
        <v>2009</v>
      </c>
      <c r="Q69" s="890">
        <v>1.0044</v>
      </c>
      <c r="R69" s="891">
        <v>5152969687</v>
      </c>
      <c r="S69" s="892">
        <v>227254560</v>
      </c>
      <c r="T69" s="893">
        <v>118629700</v>
      </c>
      <c r="U69" s="893">
        <v>1609508435</v>
      </c>
      <c r="V69" s="891">
        <v>7108362382</v>
      </c>
      <c r="X69" s="1561" t="s">
        <v>502</v>
      </c>
      <c r="Y69" s="1562" t="s">
        <v>503</v>
      </c>
      <c r="Z69" s="1563">
        <v>7108362382</v>
      </c>
      <c r="AA69" s="1564">
        <v>47199526.216480002</v>
      </c>
      <c r="AB69" s="1563">
        <v>11788382</v>
      </c>
      <c r="AC69" s="1563">
        <v>439521</v>
      </c>
      <c r="AD69" s="1563">
        <v>59427429.216480002</v>
      </c>
      <c r="AE69" s="1564">
        <v>16898</v>
      </c>
      <c r="AF69" s="1562">
        <v>3517</v>
      </c>
      <c r="AG69" s="1565">
        <v>0.65890000000000004</v>
      </c>
      <c r="AI69" s="1561" t="s">
        <v>502</v>
      </c>
      <c r="AJ69" s="933" t="s">
        <v>503</v>
      </c>
      <c r="AK69" s="1563">
        <v>59427429.216480002</v>
      </c>
      <c r="AL69" s="1564">
        <v>16898</v>
      </c>
      <c r="AM69" s="1564">
        <v>3517</v>
      </c>
      <c r="AN69" s="1565">
        <v>0.65890000000000004</v>
      </c>
      <c r="AO69" s="1565">
        <v>0.64270000000000005</v>
      </c>
      <c r="AP69" s="1565">
        <v>0.94920000000000004</v>
      </c>
      <c r="AQ69" s="1565">
        <v>0.80249999999999999</v>
      </c>
      <c r="AR69" s="1565">
        <v>0.80249999999999999</v>
      </c>
      <c r="AS69" s="1573">
        <v>1369.42</v>
      </c>
      <c r="AT69" s="1573">
        <v>337.02</v>
      </c>
      <c r="AU69" s="1570">
        <v>5694964</v>
      </c>
      <c r="AV69" s="1572">
        <v>1</v>
      </c>
      <c r="AW69" s="1564">
        <v>5694964</v>
      </c>
      <c r="BB69" s="1561" t="s">
        <v>502</v>
      </c>
      <c r="BC69" s="1562" t="s">
        <v>742</v>
      </c>
      <c r="BD69" s="1563">
        <v>7108362382</v>
      </c>
      <c r="BE69" s="1577">
        <v>540.26900000000001</v>
      </c>
      <c r="BF69" s="1566">
        <v>13157080</v>
      </c>
      <c r="BG69" s="1565">
        <v>0.64270000000000005</v>
      </c>
      <c r="BH69" s="1565"/>
      <c r="BI69" s="1564">
        <v>16898</v>
      </c>
      <c r="BJ69" s="1564">
        <v>31.28</v>
      </c>
      <c r="BK69" s="1564">
        <v>94744</v>
      </c>
      <c r="BL69" s="1564">
        <v>175</v>
      </c>
      <c r="BN69" s="933" t="s">
        <v>502</v>
      </c>
      <c r="BO69" s="1579" t="s">
        <v>503</v>
      </c>
      <c r="BP69" s="1579">
        <v>0.99370000000000003</v>
      </c>
      <c r="BQ69" s="1579">
        <v>1.0062</v>
      </c>
      <c r="BR69" s="1579">
        <v>1.0068285714285714</v>
      </c>
      <c r="BS69" s="1579"/>
      <c r="BT69" s="1580">
        <v>2009</v>
      </c>
      <c r="BU69" s="1582">
        <v>1.0044</v>
      </c>
      <c r="BV69" s="1581"/>
      <c r="BW69" s="1583">
        <v>0.67</v>
      </c>
      <c r="BX69" s="1579">
        <v>0.67300000000000004</v>
      </c>
      <c r="BY69" s="1565">
        <v>1.0136000000000001</v>
      </c>
      <c r="BZ69" s="1585"/>
      <c r="CA69" s="1561" t="s">
        <v>502</v>
      </c>
      <c r="CB69" s="933" t="s">
        <v>742</v>
      </c>
      <c r="CC69" s="1564">
        <v>34679</v>
      </c>
      <c r="CD69" s="1564">
        <v>36683</v>
      </c>
      <c r="CE69" s="1564">
        <v>35942</v>
      </c>
      <c r="CF69" s="1564">
        <v>35768</v>
      </c>
      <c r="CG69" s="1565">
        <v>0.94920000000000004</v>
      </c>
      <c r="CH69" s="1564"/>
      <c r="CI69" s="1562">
        <v>-174</v>
      </c>
      <c r="CJ69" s="1565">
        <v>-4.7999999999999996E-3</v>
      </c>
      <c r="CL69" s="1575" t="s">
        <v>502</v>
      </c>
      <c r="CM69" s="933" t="s">
        <v>742</v>
      </c>
      <c r="CN69" s="1565">
        <v>0.80249999999999999</v>
      </c>
      <c r="CP69" s="1593">
        <v>16898</v>
      </c>
      <c r="CQ69" s="1566">
        <v>21907431</v>
      </c>
      <c r="CR69" s="1566">
        <v>0</v>
      </c>
      <c r="CS69" s="1566">
        <v>21907431</v>
      </c>
      <c r="CT69" s="1573">
        <v>1296.45</v>
      </c>
      <c r="CU69" s="1594"/>
      <c r="CV69" s="1573">
        <v>1369.42</v>
      </c>
      <c r="CW69" s="1594">
        <v>337.02</v>
      </c>
      <c r="CX69" s="1565">
        <v>0.94699999999999995</v>
      </c>
      <c r="CY69" s="1565"/>
      <c r="CZ69" s="1582">
        <v>0.67300000000000004</v>
      </c>
      <c r="DA69" s="1595">
        <v>1</v>
      </c>
      <c r="DB69" s="1595"/>
      <c r="DC69" s="1565">
        <v>1</v>
      </c>
      <c r="DX69" s="933" t="s">
        <v>410</v>
      </c>
      <c r="DY69" s="1575" t="s">
        <v>410</v>
      </c>
      <c r="DZ69" s="933" t="s">
        <v>901</v>
      </c>
      <c r="EA69" s="933" t="s">
        <v>411</v>
      </c>
      <c r="EB69" s="1563">
        <v>19382</v>
      </c>
      <c r="EC69" s="1563"/>
      <c r="ED69" s="1563">
        <v>19382</v>
      </c>
      <c r="EE69" s="1563"/>
      <c r="EF69" s="1563"/>
      <c r="EG69" s="1565">
        <v>0.77970874567543647</v>
      </c>
      <c r="EH69" s="1563"/>
      <c r="EI69" s="1563">
        <v>4855143</v>
      </c>
      <c r="EJ69" s="1563"/>
      <c r="EK69" s="1563">
        <v>3785597</v>
      </c>
      <c r="EL69" s="1563">
        <v>4855143</v>
      </c>
      <c r="EM69" s="1566">
        <v>0</v>
      </c>
      <c r="EN69" s="1566"/>
      <c r="ES69" s="1616" t="s">
        <v>482</v>
      </c>
      <c r="ET69" s="1617" t="s">
        <v>483</v>
      </c>
      <c r="EU69" s="1618">
        <v>2977008</v>
      </c>
    </row>
    <row r="70" spans="1:151">
      <c r="A70" s="1220" t="s">
        <v>504</v>
      </c>
      <c r="B70" s="1221" t="s">
        <v>505</v>
      </c>
      <c r="C70" s="1117">
        <v>26458</v>
      </c>
      <c r="D70" s="1118">
        <v>27397</v>
      </c>
      <c r="E70" s="1670"/>
      <c r="F70" s="1670">
        <v>27397</v>
      </c>
      <c r="G70" s="1670"/>
      <c r="H70" s="1671">
        <v>27397</v>
      </c>
      <c r="K70" s="907" t="s">
        <v>504</v>
      </c>
      <c r="L70" s="908" t="s">
        <v>505</v>
      </c>
      <c r="M70" s="886">
        <v>25512763791</v>
      </c>
      <c r="N70" s="887">
        <v>20731400</v>
      </c>
      <c r="O70" s="888">
        <v>25492032391</v>
      </c>
      <c r="P70" s="889">
        <v>2012</v>
      </c>
      <c r="Q70" s="890">
        <v>0.96209999999999996</v>
      </c>
      <c r="R70" s="891">
        <v>26496239883</v>
      </c>
      <c r="S70" s="892">
        <v>20731400</v>
      </c>
      <c r="T70" s="893">
        <v>576223428</v>
      </c>
      <c r="U70" s="893">
        <v>3656253928</v>
      </c>
      <c r="V70" s="891">
        <v>30749448639</v>
      </c>
      <c r="X70" s="1561" t="s">
        <v>504</v>
      </c>
      <c r="Y70" s="1562" t="s">
        <v>505</v>
      </c>
      <c r="Z70" s="1563">
        <v>30749448639</v>
      </c>
      <c r="AA70" s="1564">
        <v>204176338.96296</v>
      </c>
      <c r="AB70" s="1563">
        <v>54089091</v>
      </c>
      <c r="AC70" s="1563">
        <v>967790</v>
      </c>
      <c r="AD70" s="1563">
        <v>259233219.96296</v>
      </c>
      <c r="AE70" s="1564">
        <v>27397</v>
      </c>
      <c r="AF70" s="1562">
        <v>9462</v>
      </c>
      <c r="AG70" s="1565">
        <v>1.7726</v>
      </c>
      <c r="AI70" s="1561" t="s">
        <v>504</v>
      </c>
      <c r="AJ70" s="933" t="s">
        <v>505</v>
      </c>
      <c r="AK70" s="1563">
        <v>259233219.96296</v>
      </c>
      <c r="AL70" s="1564">
        <v>27397</v>
      </c>
      <c r="AM70" s="1564">
        <v>9462</v>
      </c>
      <c r="AN70" s="1565">
        <v>1.7726</v>
      </c>
      <c r="AO70" s="1565">
        <v>7.5505000000000004</v>
      </c>
      <c r="AP70" s="1565">
        <v>1.0391999999999999</v>
      </c>
      <c r="AQ70" s="1565">
        <v>1.9836999999999998</v>
      </c>
      <c r="AR70" s="1565" t="s">
        <v>4</v>
      </c>
      <c r="AS70" s="1573" t="s">
        <v>4</v>
      </c>
      <c r="AT70" s="1573" t="s">
        <v>4</v>
      </c>
      <c r="AU70" s="1570">
        <v>0</v>
      </c>
      <c r="AV70" s="1572" t="s">
        <v>4</v>
      </c>
      <c r="AW70" s="1564">
        <v>0</v>
      </c>
      <c r="BB70" s="1561" t="s">
        <v>504</v>
      </c>
      <c r="BC70" s="1562" t="s">
        <v>743</v>
      </c>
      <c r="BD70" s="1563">
        <v>30749448639</v>
      </c>
      <c r="BE70" s="1577">
        <v>198.934</v>
      </c>
      <c r="BF70" s="1566">
        <v>154571107</v>
      </c>
      <c r="BG70" s="1565">
        <v>7.5505000000000004</v>
      </c>
      <c r="BH70" s="1565"/>
      <c r="BI70" s="1564">
        <v>27397</v>
      </c>
      <c r="BJ70" s="1564">
        <v>137.72</v>
      </c>
      <c r="BK70" s="1564">
        <v>213809</v>
      </c>
      <c r="BL70" s="1564">
        <v>1075</v>
      </c>
      <c r="BN70" s="933" t="s">
        <v>504</v>
      </c>
      <c r="BO70" s="1579" t="s">
        <v>505</v>
      </c>
      <c r="BP70" s="1579">
        <v>0.96409999999999996</v>
      </c>
      <c r="BQ70" s="1579">
        <v>1.0041</v>
      </c>
      <c r="BR70" s="1579">
        <v>0.93333333333333335</v>
      </c>
      <c r="BS70" s="1579"/>
      <c r="BT70" s="1580">
        <v>2012</v>
      </c>
      <c r="BU70" s="1582">
        <v>0.96209999999999996</v>
      </c>
      <c r="BV70" s="1581"/>
      <c r="BW70" s="1583">
        <v>0.55400000000000005</v>
      </c>
      <c r="BX70" s="1579">
        <v>0.53300000000000003</v>
      </c>
      <c r="BY70" s="1565">
        <v>0.80269999999999997</v>
      </c>
      <c r="BZ70" s="1585"/>
      <c r="CA70" s="1561" t="s">
        <v>504</v>
      </c>
      <c r="CB70" s="933" t="s">
        <v>743</v>
      </c>
      <c r="CC70" s="1564">
        <v>38492</v>
      </c>
      <c r="CD70" s="1564">
        <v>40030</v>
      </c>
      <c r="CE70" s="1564">
        <v>38965</v>
      </c>
      <c r="CF70" s="1564">
        <v>39162.333333333336</v>
      </c>
      <c r="CG70" s="1565">
        <v>1.0391999999999999</v>
      </c>
      <c r="CH70" s="1564"/>
      <c r="CI70" s="1562">
        <v>197.33333333333576</v>
      </c>
      <c r="CJ70" s="1565">
        <v>5.1000000000000004E-3</v>
      </c>
      <c r="CL70" s="1575" t="s">
        <v>504</v>
      </c>
      <c r="CM70" s="933" t="s">
        <v>743</v>
      </c>
      <c r="CN70" s="1565" t="s">
        <v>4</v>
      </c>
      <c r="CP70" s="1593">
        <v>27397</v>
      </c>
      <c r="CQ70" s="1566">
        <v>64740640</v>
      </c>
      <c r="CR70" s="1566">
        <v>0</v>
      </c>
      <c r="CS70" s="1566">
        <v>64740640</v>
      </c>
      <c r="CT70" s="1573">
        <v>2363.06</v>
      </c>
      <c r="CU70" s="1594"/>
      <c r="CV70" s="1573" t="s">
        <v>4</v>
      </c>
      <c r="CW70" s="1594" t="s">
        <v>4</v>
      </c>
      <c r="CX70" s="1565" t="s">
        <v>4</v>
      </c>
      <c r="CY70" s="1565"/>
      <c r="CZ70" s="1582">
        <v>0.53300000000000003</v>
      </c>
      <c r="DA70" s="1595" t="s">
        <v>4</v>
      </c>
      <c r="DB70" s="1595"/>
      <c r="DC70" s="1565" t="s">
        <v>4</v>
      </c>
      <c r="DX70" s="933" t="s">
        <v>410</v>
      </c>
      <c r="DY70" s="1575" t="s">
        <v>58</v>
      </c>
      <c r="DZ70" s="933" t="s">
        <v>901</v>
      </c>
      <c r="EA70" s="933" t="s">
        <v>59</v>
      </c>
      <c r="EB70" s="1563">
        <v>3081</v>
      </c>
      <c r="EC70" s="1563"/>
      <c r="ED70" s="1563">
        <v>3081</v>
      </c>
      <c r="EE70" s="1563"/>
      <c r="EF70" s="1563"/>
      <c r="EG70" s="1565">
        <v>0.1239440019309679</v>
      </c>
      <c r="EH70" s="1563"/>
      <c r="EI70" s="1563">
        <v>0</v>
      </c>
      <c r="EJ70" s="1563"/>
      <c r="EK70" s="1563">
        <v>601766</v>
      </c>
      <c r="EM70" s="1566"/>
      <c r="EN70" s="1566"/>
      <c r="ES70" s="1616" t="s">
        <v>484</v>
      </c>
      <c r="ET70" s="1617" t="s">
        <v>485</v>
      </c>
      <c r="EU70" s="1618">
        <v>713942</v>
      </c>
    </row>
    <row r="71" spans="1:151">
      <c r="A71" s="1220" t="s">
        <v>506</v>
      </c>
      <c r="B71" s="1221" t="s">
        <v>507</v>
      </c>
      <c r="C71" s="1117">
        <v>1865</v>
      </c>
      <c r="D71" s="1118">
        <v>3326</v>
      </c>
      <c r="E71" s="1670"/>
      <c r="F71" s="1670">
        <v>3326</v>
      </c>
      <c r="G71" s="1670"/>
      <c r="H71" s="1671">
        <v>3326</v>
      </c>
      <c r="K71" s="907" t="s">
        <v>506</v>
      </c>
      <c r="L71" s="908" t="s">
        <v>507</v>
      </c>
      <c r="M71" s="886">
        <v>1569381517</v>
      </c>
      <c r="N71" s="887">
        <v>201778380</v>
      </c>
      <c r="O71" s="888">
        <v>1367603137</v>
      </c>
      <c r="P71" s="889">
        <v>2011</v>
      </c>
      <c r="Q71" s="890">
        <v>1.0597000000000001</v>
      </c>
      <c r="R71" s="891">
        <v>1290556891</v>
      </c>
      <c r="S71" s="892">
        <v>201778380</v>
      </c>
      <c r="T71" s="893">
        <v>110672955</v>
      </c>
      <c r="U71" s="893">
        <v>379583574</v>
      </c>
      <c r="V71" s="891">
        <v>1982591800</v>
      </c>
      <c r="X71" s="1561" t="s">
        <v>506</v>
      </c>
      <c r="Y71" s="1562" t="s">
        <v>507</v>
      </c>
      <c r="Z71" s="1563">
        <v>1982591800</v>
      </c>
      <c r="AA71" s="1564">
        <v>13164409.551999999</v>
      </c>
      <c r="AB71" s="1563">
        <v>1759563</v>
      </c>
      <c r="AC71" s="1563">
        <v>80614</v>
      </c>
      <c r="AD71" s="1563">
        <v>15004586.551999999</v>
      </c>
      <c r="AE71" s="1564">
        <v>3326</v>
      </c>
      <c r="AF71" s="1562">
        <v>4511</v>
      </c>
      <c r="AG71" s="1565">
        <v>0.84509999999999996</v>
      </c>
      <c r="AI71" s="1561" t="s">
        <v>506</v>
      </c>
      <c r="AJ71" s="933" t="s">
        <v>507</v>
      </c>
      <c r="AK71" s="1563">
        <v>15004586.551999999</v>
      </c>
      <c r="AL71" s="1564">
        <v>3326</v>
      </c>
      <c r="AM71" s="1564">
        <v>4511</v>
      </c>
      <c r="AN71" s="1565">
        <v>0.84509999999999996</v>
      </c>
      <c r="AO71" s="1565">
        <v>0.18049999999999999</v>
      </c>
      <c r="AP71" s="1565">
        <v>0.78680000000000005</v>
      </c>
      <c r="AQ71" s="1565">
        <v>0.74950000000000006</v>
      </c>
      <c r="AR71" s="1565">
        <v>0.74950000000000006</v>
      </c>
      <c r="AS71" s="1573">
        <v>1278.98</v>
      </c>
      <c r="AT71" s="1573">
        <v>427.46000000000004</v>
      </c>
      <c r="AU71" s="1570">
        <v>1421732</v>
      </c>
      <c r="AV71" s="1572">
        <v>1</v>
      </c>
      <c r="AW71" s="1564">
        <v>1421732</v>
      </c>
      <c r="BB71" s="1561" t="s">
        <v>506</v>
      </c>
      <c r="BC71" s="1562" t="s">
        <v>744</v>
      </c>
      <c r="BD71" s="1563">
        <v>1982591800</v>
      </c>
      <c r="BE71" s="1577">
        <v>536.47900000000004</v>
      </c>
      <c r="BF71" s="1566">
        <v>3695563</v>
      </c>
      <c r="BG71" s="1565">
        <v>0.18049999999999999</v>
      </c>
      <c r="BH71" s="1565"/>
      <c r="BI71" s="1564">
        <v>3326</v>
      </c>
      <c r="BJ71" s="1564">
        <v>6.2</v>
      </c>
      <c r="BK71" s="1564">
        <v>21244</v>
      </c>
      <c r="BL71" s="1564">
        <v>40</v>
      </c>
      <c r="BN71" s="933" t="s">
        <v>506</v>
      </c>
      <c r="BO71" s="1579" t="s">
        <v>507</v>
      </c>
      <c r="BP71" s="1579">
        <v>1.0382</v>
      </c>
      <c r="BQ71" s="1579">
        <v>1.0625</v>
      </c>
      <c r="BR71" s="1579">
        <v>1.0650874074074075</v>
      </c>
      <c r="BS71" s="1579"/>
      <c r="BT71" s="1580">
        <v>2011</v>
      </c>
      <c r="BU71" s="1582">
        <v>1.0597000000000001</v>
      </c>
      <c r="BV71" s="1581"/>
      <c r="BW71" s="1583">
        <v>0.92</v>
      </c>
      <c r="BX71" s="1579">
        <v>0.97499999999999998</v>
      </c>
      <c r="BY71" s="1565">
        <v>1.4683999999999999</v>
      </c>
      <c r="BZ71" s="1585"/>
      <c r="CA71" s="1561" t="s">
        <v>506</v>
      </c>
      <c r="CB71" s="933" t="s">
        <v>744</v>
      </c>
      <c r="CC71" s="1564">
        <v>27639</v>
      </c>
      <c r="CD71" s="1564">
        <v>30880</v>
      </c>
      <c r="CE71" s="1564">
        <v>30429</v>
      </c>
      <c r="CF71" s="1564">
        <v>29649.333333333332</v>
      </c>
      <c r="CG71" s="1565">
        <v>0.78680000000000005</v>
      </c>
      <c r="CH71" s="1564"/>
      <c r="CI71" s="1562">
        <v>-779.66666666666788</v>
      </c>
      <c r="CJ71" s="1565">
        <v>-2.5600000000000001E-2</v>
      </c>
      <c r="CL71" s="1575" t="s">
        <v>506</v>
      </c>
      <c r="CM71" s="933" t="s">
        <v>744</v>
      </c>
      <c r="CN71" s="1565">
        <v>0.74950000000000006</v>
      </c>
      <c r="CP71" s="1593">
        <v>3326</v>
      </c>
      <c r="CQ71" s="1566">
        <v>3161538</v>
      </c>
      <c r="CR71" s="1566">
        <v>0</v>
      </c>
      <c r="CS71" s="1566">
        <v>3161538</v>
      </c>
      <c r="CT71" s="1573">
        <v>950.55</v>
      </c>
      <c r="CU71" s="1594"/>
      <c r="CV71" s="1573">
        <v>1278.98</v>
      </c>
      <c r="CW71" s="1594">
        <v>427.46000000000004</v>
      </c>
      <c r="CX71" s="1565">
        <v>0.74299999999999999</v>
      </c>
      <c r="CY71" s="1565"/>
      <c r="CZ71" s="1582">
        <v>0.97499999999999998</v>
      </c>
      <c r="DA71" s="1595">
        <v>1</v>
      </c>
      <c r="DB71" s="1595"/>
      <c r="DC71" s="1565">
        <v>1</v>
      </c>
      <c r="DX71" s="933" t="s">
        <v>410</v>
      </c>
      <c r="DY71" s="1575" t="s">
        <v>60</v>
      </c>
      <c r="DZ71" s="933" t="s">
        <v>901</v>
      </c>
      <c r="EA71" s="933" t="s">
        <v>61</v>
      </c>
      <c r="EB71" s="1563">
        <v>2395</v>
      </c>
      <c r="EC71" s="1563"/>
      <c r="ED71" s="1563">
        <v>2395</v>
      </c>
      <c r="EE71" s="1563">
        <v>24858</v>
      </c>
      <c r="EF71" s="1563"/>
      <c r="EG71" s="1565">
        <v>9.6347252393595623E-2</v>
      </c>
      <c r="EH71" s="1563"/>
      <c r="EI71" s="1563">
        <v>0</v>
      </c>
      <c r="EJ71" s="1563"/>
      <c r="EK71" s="1563">
        <v>467780</v>
      </c>
      <c r="EM71" s="1566"/>
      <c r="EN71" s="1566"/>
      <c r="ES71" s="1616" t="s">
        <v>486</v>
      </c>
      <c r="ET71" s="1617" t="s">
        <v>487</v>
      </c>
      <c r="EU71" s="1618">
        <v>0</v>
      </c>
    </row>
    <row r="72" spans="1:151">
      <c r="A72" s="1220" t="s">
        <v>508</v>
      </c>
      <c r="B72" s="1221" t="s">
        <v>509</v>
      </c>
      <c r="C72" s="1117">
        <v>26438</v>
      </c>
      <c r="D72" s="1118">
        <v>26586</v>
      </c>
      <c r="E72" s="1670"/>
      <c r="F72" s="1670">
        <v>26586</v>
      </c>
      <c r="G72" s="1670"/>
      <c r="H72" s="1671">
        <v>26586</v>
      </c>
      <c r="K72" s="907" t="s">
        <v>508</v>
      </c>
      <c r="L72" s="908" t="s">
        <v>509</v>
      </c>
      <c r="M72" s="886">
        <v>11278913408</v>
      </c>
      <c r="N72" s="887">
        <v>129609455</v>
      </c>
      <c r="O72" s="888">
        <v>11149303953</v>
      </c>
      <c r="P72" s="889">
        <v>2014</v>
      </c>
      <c r="Q72" s="890">
        <v>0.9783256270141516</v>
      </c>
      <c r="R72" s="891">
        <v>11396311867</v>
      </c>
      <c r="S72" s="892">
        <v>129609455</v>
      </c>
      <c r="T72" s="893">
        <v>243106513</v>
      </c>
      <c r="U72" s="893">
        <v>1632308081</v>
      </c>
      <c r="V72" s="891">
        <v>13401335916</v>
      </c>
      <c r="X72" s="1561" t="s">
        <v>508</v>
      </c>
      <c r="Y72" s="1562" t="s">
        <v>509</v>
      </c>
      <c r="Z72" s="1563">
        <v>13401335916</v>
      </c>
      <c r="AA72" s="1564">
        <v>88984870.482240006</v>
      </c>
      <c r="AB72" s="1563">
        <v>33313300</v>
      </c>
      <c r="AC72" s="1563">
        <v>854578</v>
      </c>
      <c r="AD72" s="1563">
        <v>123152748.48224001</v>
      </c>
      <c r="AE72" s="1564">
        <v>26586</v>
      </c>
      <c r="AF72" s="1562">
        <v>4632</v>
      </c>
      <c r="AG72" s="1565">
        <v>0.86770000000000003</v>
      </c>
      <c r="AI72" s="1561" t="s">
        <v>508</v>
      </c>
      <c r="AJ72" s="933" t="s">
        <v>509</v>
      </c>
      <c r="AK72" s="1563">
        <v>123152748.48224001</v>
      </c>
      <c r="AL72" s="1564">
        <v>26586</v>
      </c>
      <c r="AM72" s="1564">
        <v>4632</v>
      </c>
      <c r="AN72" s="1565">
        <v>0.86770000000000003</v>
      </c>
      <c r="AO72" s="1565">
        <v>0.85370000000000001</v>
      </c>
      <c r="AP72" s="1565">
        <v>1.1980999999999999</v>
      </c>
      <c r="AQ72" s="1565">
        <v>1.0315999999999999</v>
      </c>
      <c r="AR72" s="1565" t="s">
        <v>4</v>
      </c>
      <c r="AS72" s="1573" t="s">
        <v>4</v>
      </c>
      <c r="AT72" s="1573" t="s">
        <v>4</v>
      </c>
      <c r="AU72" s="1570">
        <v>0</v>
      </c>
      <c r="AV72" s="1572" t="s">
        <v>4</v>
      </c>
      <c r="AW72" s="1564">
        <v>0</v>
      </c>
      <c r="BB72" s="1561" t="s">
        <v>508</v>
      </c>
      <c r="BC72" s="1562" t="s">
        <v>745</v>
      </c>
      <c r="BD72" s="1563">
        <v>13401335916</v>
      </c>
      <c r="BE72" s="1577">
        <v>766.81799999999998</v>
      </c>
      <c r="BF72" s="1566">
        <v>17476554</v>
      </c>
      <c r="BG72" s="1565">
        <v>0.85370000000000001</v>
      </c>
      <c r="BH72" s="1565"/>
      <c r="BI72" s="1564">
        <v>26586</v>
      </c>
      <c r="BJ72" s="1564">
        <v>34.67</v>
      </c>
      <c r="BK72" s="1564">
        <v>193925</v>
      </c>
      <c r="BL72" s="1564">
        <v>253</v>
      </c>
      <c r="BN72" s="933" t="s">
        <v>508</v>
      </c>
      <c r="BO72" s="1579" t="s">
        <v>509</v>
      </c>
      <c r="BP72" s="1579">
        <v>1.0097</v>
      </c>
      <c r="BQ72" s="1579">
        <v>1.0487</v>
      </c>
      <c r="BR72" s="1579">
        <v>0.9783256270141516</v>
      </c>
      <c r="BS72" s="1579"/>
      <c r="BT72" s="1580">
        <v>2014</v>
      </c>
      <c r="BU72" s="1582">
        <v>0.9783256270141516</v>
      </c>
      <c r="BV72" s="1581"/>
      <c r="BW72" s="1583">
        <v>0.67500000000000004</v>
      </c>
      <c r="BX72" s="1579">
        <v>0.66</v>
      </c>
      <c r="BY72" s="1565">
        <v>0.99399999999999999</v>
      </c>
      <c r="BZ72" s="1585"/>
      <c r="CA72" s="1561" t="s">
        <v>508</v>
      </c>
      <c r="CB72" s="933" t="s">
        <v>745</v>
      </c>
      <c r="CC72" s="1564">
        <v>46040</v>
      </c>
      <c r="CD72" s="1564">
        <v>45277</v>
      </c>
      <c r="CE72" s="1564">
        <v>44124</v>
      </c>
      <c r="CF72" s="1564">
        <v>45147</v>
      </c>
      <c r="CG72" s="1565">
        <v>1.1980999999999999</v>
      </c>
      <c r="CH72" s="1564"/>
      <c r="CI72" s="1562">
        <v>1023</v>
      </c>
      <c r="CJ72" s="1565">
        <v>2.3199999999999998E-2</v>
      </c>
      <c r="CL72" s="1575" t="s">
        <v>508</v>
      </c>
      <c r="CM72" s="933" t="s">
        <v>745</v>
      </c>
      <c r="CN72" s="1565" t="s">
        <v>4</v>
      </c>
      <c r="CP72" s="1593">
        <v>26586</v>
      </c>
      <c r="CQ72" s="1566">
        <v>40691952</v>
      </c>
      <c r="CR72" s="1566">
        <v>0</v>
      </c>
      <c r="CS72" s="1566">
        <v>40691952</v>
      </c>
      <c r="CT72" s="1573">
        <v>1530.58</v>
      </c>
      <c r="CU72" s="1594"/>
      <c r="CV72" s="1573" t="s">
        <v>4</v>
      </c>
      <c r="CW72" s="1594" t="s">
        <v>4</v>
      </c>
      <c r="CX72" s="1565" t="s">
        <v>4</v>
      </c>
      <c r="CY72" s="1565"/>
      <c r="CZ72" s="1582">
        <v>0.66</v>
      </c>
      <c r="DA72" s="1595" t="s">
        <v>4</v>
      </c>
      <c r="DB72" s="1595"/>
      <c r="DC72" s="1565" t="s">
        <v>4</v>
      </c>
      <c r="DX72" s="933" t="s">
        <v>412</v>
      </c>
      <c r="DY72" s="1575" t="s">
        <v>412</v>
      </c>
      <c r="DZ72" s="933" t="s">
        <v>901</v>
      </c>
      <c r="EA72" s="933" t="s">
        <v>413</v>
      </c>
      <c r="EB72" s="1563">
        <v>6319</v>
      </c>
      <c r="EC72" s="1563"/>
      <c r="ED72" s="1563">
        <v>6319</v>
      </c>
      <c r="EE72" s="1563">
        <v>6319</v>
      </c>
      <c r="EF72" s="1563"/>
      <c r="EG72" s="1565"/>
      <c r="EH72" s="1563"/>
      <c r="EI72" s="1563">
        <v>143441</v>
      </c>
      <c r="EJ72" s="1563"/>
      <c r="EK72" s="1563">
        <v>143441</v>
      </c>
      <c r="EL72" s="933">
        <v>143441</v>
      </c>
      <c r="EM72" s="1566">
        <v>0</v>
      </c>
      <c r="EN72" s="1566"/>
      <c r="ES72" s="1616" t="s">
        <v>488</v>
      </c>
      <c r="ET72" s="1617" t="s">
        <v>489</v>
      </c>
      <c r="EU72" s="1618">
        <v>183627</v>
      </c>
    </row>
    <row r="73" spans="1:151">
      <c r="A73" s="1220" t="s">
        <v>510</v>
      </c>
      <c r="B73" s="1221" t="s">
        <v>511</v>
      </c>
      <c r="C73" s="1117">
        <v>7551</v>
      </c>
      <c r="D73" s="1118">
        <v>20175</v>
      </c>
      <c r="E73" s="1670"/>
      <c r="F73" s="1670">
        <v>20175</v>
      </c>
      <c r="G73" s="1670"/>
      <c r="H73" s="1671">
        <v>20175</v>
      </c>
      <c r="K73" s="907" t="s">
        <v>510</v>
      </c>
      <c r="L73" s="908" t="s">
        <v>511</v>
      </c>
      <c r="M73" s="886">
        <v>14800597855</v>
      </c>
      <c r="N73" s="887">
        <v>293196368</v>
      </c>
      <c r="O73" s="888">
        <v>14507401487</v>
      </c>
      <c r="P73" s="889">
        <v>2009</v>
      </c>
      <c r="Q73" s="890">
        <v>1.0241</v>
      </c>
      <c r="R73" s="891">
        <v>14166000866</v>
      </c>
      <c r="S73" s="892">
        <v>293196368</v>
      </c>
      <c r="T73" s="893">
        <v>244191811</v>
      </c>
      <c r="U73" s="893">
        <v>1377846059</v>
      </c>
      <c r="V73" s="891">
        <v>16081235104</v>
      </c>
      <c r="X73" s="1561" t="s">
        <v>510</v>
      </c>
      <c r="Y73" s="1562" t="s">
        <v>511</v>
      </c>
      <c r="Z73" s="1563">
        <v>16081235104</v>
      </c>
      <c r="AA73" s="1564">
        <v>106779401.09056</v>
      </c>
      <c r="AB73" s="1563">
        <v>22881119</v>
      </c>
      <c r="AC73" s="1563">
        <v>538968</v>
      </c>
      <c r="AD73" s="1563">
        <v>130199488.09056</v>
      </c>
      <c r="AE73" s="1564">
        <v>20175</v>
      </c>
      <c r="AF73" s="1562">
        <v>6454</v>
      </c>
      <c r="AG73" s="1565">
        <v>1.2091000000000001</v>
      </c>
      <c r="AI73" s="1561" t="s">
        <v>510</v>
      </c>
      <c r="AJ73" s="933" t="s">
        <v>511</v>
      </c>
      <c r="AK73" s="1563">
        <v>130199488.09056</v>
      </c>
      <c r="AL73" s="1564">
        <v>20175</v>
      </c>
      <c r="AM73" s="1564">
        <v>6454</v>
      </c>
      <c r="AN73" s="1565">
        <v>1.2091000000000001</v>
      </c>
      <c r="AO73" s="1565">
        <v>1.9645999999999999</v>
      </c>
      <c r="AP73" s="1565">
        <v>1.3459000000000001</v>
      </c>
      <c r="AQ73" s="1565">
        <v>1.3531</v>
      </c>
      <c r="AR73" s="1565" t="s">
        <v>4</v>
      </c>
      <c r="AS73" s="1573" t="s">
        <v>4</v>
      </c>
      <c r="AT73" s="1573" t="s">
        <v>4</v>
      </c>
      <c r="AU73" s="1570">
        <v>0</v>
      </c>
      <c r="AV73" s="1572" t="s">
        <v>4</v>
      </c>
      <c r="AW73" s="1564">
        <v>0</v>
      </c>
      <c r="BB73" s="1561" t="s">
        <v>510</v>
      </c>
      <c r="BC73" s="1562" t="s">
        <v>746</v>
      </c>
      <c r="BD73" s="1563">
        <v>16081235104</v>
      </c>
      <c r="BE73" s="1577">
        <v>399.83800000000002</v>
      </c>
      <c r="BF73" s="1566">
        <v>40219377</v>
      </c>
      <c r="BG73" s="1565">
        <v>1.9645999999999999</v>
      </c>
      <c r="BH73" s="1565"/>
      <c r="BI73" s="1564">
        <v>20175</v>
      </c>
      <c r="BJ73" s="1564">
        <v>50.46</v>
      </c>
      <c r="BK73" s="1564">
        <v>139694</v>
      </c>
      <c r="BL73" s="1564">
        <v>349</v>
      </c>
      <c r="BN73" s="933" t="s">
        <v>510</v>
      </c>
      <c r="BO73" s="1579" t="s">
        <v>511</v>
      </c>
      <c r="BP73" s="1579">
        <v>1.0515000000000001</v>
      </c>
      <c r="BQ73" s="1579">
        <v>1.0382</v>
      </c>
      <c r="BR73" s="1579">
        <v>1.0056451612903226</v>
      </c>
      <c r="BS73" s="1579"/>
      <c r="BT73" s="1580">
        <v>2009</v>
      </c>
      <c r="BU73" s="1582">
        <v>1.0241</v>
      </c>
      <c r="BV73" s="1581"/>
      <c r="BW73" s="1583">
        <v>0.878</v>
      </c>
      <c r="BX73" s="1579">
        <v>0.89900000000000002</v>
      </c>
      <c r="BY73" s="1565">
        <v>1.3539000000000001</v>
      </c>
      <c r="BZ73" s="1585"/>
      <c r="CA73" s="1561" t="s">
        <v>510</v>
      </c>
      <c r="CB73" s="933" t="s">
        <v>746</v>
      </c>
      <c r="CC73" s="1564">
        <v>49095</v>
      </c>
      <c r="CD73" s="1564">
        <v>51381</v>
      </c>
      <c r="CE73" s="1564">
        <v>51675</v>
      </c>
      <c r="CF73" s="1564">
        <v>50717</v>
      </c>
      <c r="CG73" s="1565">
        <v>1.3459000000000001</v>
      </c>
      <c r="CH73" s="1564"/>
      <c r="CI73" s="1562">
        <v>-958</v>
      </c>
      <c r="CJ73" s="1565">
        <v>-1.8499999999999999E-2</v>
      </c>
      <c r="CL73" s="1575" t="s">
        <v>510</v>
      </c>
      <c r="CM73" s="933" t="s">
        <v>746</v>
      </c>
      <c r="CN73" s="1565" t="s">
        <v>4</v>
      </c>
      <c r="CP73" s="1593">
        <v>20175</v>
      </c>
      <c r="CQ73" s="1566">
        <v>65619252</v>
      </c>
      <c r="CR73" s="1566">
        <v>22332157</v>
      </c>
      <c r="CS73" s="1566">
        <v>87951409</v>
      </c>
      <c r="CT73" s="1573">
        <v>4359.43</v>
      </c>
      <c r="CU73" s="1594"/>
      <c r="CV73" s="1573" t="s">
        <v>4</v>
      </c>
      <c r="CW73" s="1594" t="s">
        <v>4</v>
      </c>
      <c r="CX73" s="1565" t="s">
        <v>4</v>
      </c>
      <c r="CY73" s="1565"/>
      <c r="CZ73" s="1582">
        <v>0.89900000000000002</v>
      </c>
      <c r="DA73" s="1595">
        <v>1</v>
      </c>
      <c r="DB73" s="1595"/>
      <c r="DC73" s="1565" t="s">
        <v>4</v>
      </c>
      <c r="DX73" s="933" t="s">
        <v>414</v>
      </c>
      <c r="DY73" s="1575" t="s">
        <v>414</v>
      </c>
      <c r="DZ73" s="933" t="s">
        <v>901</v>
      </c>
      <c r="EA73" s="933" t="s">
        <v>415</v>
      </c>
      <c r="EB73" s="1563">
        <v>9860</v>
      </c>
      <c r="EC73" s="1563"/>
      <c r="ED73" s="1563">
        <v>9860</v>
      </c>
      <c r="EE73" s="1563">
        <v>9860</v>
      </c>
      <c r="EF73" s="1563"/>
      <c r="EG73" s="1565"/>
      <c r="EH73" s="1563"/>
      <c r="EI73" s="1563">
        <v>4704403</v>
      </c>
      <c r="EJ73" s="1563"/>
      <c r="EK73" s="1563">
        <v>4704403</v>
      </c>
      <c r="EL73" s="933">
        <v>4704403</v>
      </c>
      <c r="EM73" s="1566">
        <v>0</v>
      </c>
      <c r="EN73" s="1566"/>
      <c r="ES73" s="1616" t="s">
        <v>490</v>
      </c>
      <c r="ET73" s="1617" t="s">
        <v>491</v>
      </c>
      <c r="EU73" s="1618">
        <v>1278077</v>
      </c>
    </row>
    <row r="74" spans="1:151">
      <c r="A74" s="1220" t="s">
        <v>512</v>
      </c>
      <c r="B74" s="1221" t="s">
        <v>513</v>
      </c>
      <c r="C74" s="1117">
        <v>1316</v>
      </c>
      <c r="D74" s="1118">
        <v>1881</v>
      </c>
      <c r="E74" s="1670"/>
      <c r="F74" s="1670">
        <v>1881</v>
      </c>
      <c r="G74" s="1670"/>
      <c r="H74" s="1671">
        <v>1881</v>
      </c>
      <c r="K74" s="907" t="s">
        <v>512</v>
      </c>
      <c r="L74" s="908" t="s">
        <v>513</v>
      </c>
      <c r="M74" s="886">
        <v>1377534634</v>
      </c>
      <c r="N74" s="887">
        <v>51963674</v>
      </c>
      <c r="O74" s="888">
        <v>1325570960</v>
      </c>
      <c r="P74" s="889">
        <v>2012</v>
      </c>
      <c r="Q74" s="890">
        <v>0.8962</v>
      </c>
      <c r="R74" s="891">
        <v>1479101718</v>
      </c>
      <c r="S74" s="892">
        <v>51963674</v>
      </c>
      <c r="T74" s="893">
        <v>31736052</v>
      </c>
      <c r="U74" s="893">
        <v>198167046</v>
      </c>
      <c r="V74" s="891">
        <v>1760968490</v>
      </c>
      <c r="X74" s="1561" t="s">
        <v>512</v>
      </c>
      <c r="Y74" s="1562" t="s">
        <v>513</v>
      </c>
      <c r="Z74" s="1563">
        <v>1760968490</v>
      </c>
      <c r="AA74" s="1564">
        <v>11692830.773600001</v>
      </c>
      <c r="AB74" s="1563">
        <v>1895794</v>
      </c>
      <c r="AC74" s="1563">
        <v>33683</v>
      </c>
      <c r="AD74" s="1563">
        <v>13622307.773600001</v>
      </c>
      <c r="AE74" s="1564">
        <v>1881</v>
      </c>
      <c r="AF74" s="1562">
        <v>7242</v>
      </c>
      <c r="AG74" s="1565">
        <v>1.3567</v>
      </c>
      <c r="AI74" s="1561" t="s">
        <v>512</v>
      </c>
      <c r="AJ74" s="933" t="s">
        <v>513</v>
      </c>
      <c r="AK74" s="1563">
        <v>13622307.773600001</v>
      </c>
      <c r="AL74" s="1564">
        <v>1881</v>
      </c>
      <c r="AM74" s="1564">
        <v>7242</v>
      </c>
      <c r="AN74" s="1565">
        <v>1.3567</v>
      </c>
      <c r="AO74" s="1565">
        <v>0.25530000000000003</v>
      </c>
      <c r="AP74" s="1565">
        <v>0.96799999999999997</v>
      </c>
      <c r="AQ74" s="1565">
        <v>1.0522</v>
      </c>
      <c r="AR74" s="1565" t="s">
        <v>4</v>
      </c>
      <c r="AS74" s="1573" t="s">
        <v>4</v>
      </c>
      <c r="AT74" s="1573" t="s">
        <v>4</v>
      </c>
      <c r="AU74" s="1570">
        <v>0</v>
      </c>
      <c r="AV74" s="1572" t="s">
        <v>4</v>
      </c>
      <c r="AW74" s="1564">
        <v>0</v>
      </c>
      <c r="BB74" s="1561" t="s">
        <v>512</v>
      </c>
      <c r="BC74" s="1562" t="s">
        <v>747</v>
      </c>
      <c r="BD74" s="1563">
        <v>1760968490</v>
      </c>
      <c r="BE74" s="1577">
        <v>336.94200000000001</v>
      </c>
      <c r="BF74" s="1566">
        <v>5226325</v>
      </c>
      <c r="BG74" s="1565">
        <v>0.25530000000000003</v>
      </c>
      <c r="BH74" s="1565"/>
      <c r="BI74" s="1564">
        <v>1881</v>
      </c>
      <c r="BJ74" s="1564">
        <v>5.58</v>
      </c>
      <c r="BK74" s="1564">
        <v>13071</v>
      </c>
      <c r="BL74" s="1564">
        <v>39</v>
      </c>
      <c r="BN74" s="933" t="s">
        <v>512</v>
      </c>
      <c r="BO74" s="1579" t="s">
        <v>513</v>
      </c>
      <c r="BP74" s="1579">
        <v>0.9728</v>
      </c>
      <c r="BQ74" s="1579">
        <v>0.94989999999999997</v>
      </c>
      <c r="BR74" s="1579">
        <v>0.83482500000000004</v>
      </c>
      <c r="BS74" s="1579"/>
      <c r="BT74" s="1580">
        <v>2012</v>
      </c>
      <c r="BU74" s="1582">
        <v>0.8962</v>
      </c>
      <c r="BV74" s="1581"/>
      <c r="BW74" s="1583">
        <v>0.625</v>
      </c>
      <c r="BX74" s="1579">
        <v>0.56000000000000005</v>
      </c>
      <c r="BY74" s="1565">
        <v>0.84340000000000004</v>
      </c>
      <c r="BZ74" s="1585"/>
      <c r="CA74" s="1561" t="s">
        <v>512</v>
      </c>
      <c r="CB74" s="933" t="s">
        <v>747</v>
      </c>
      <c r="CC74" s="1564">
        <v>34942</v>
      </c>
      <c r="CD74" s="1564">
        <v>37287</v>
      </c>
      <c r="CE74" s="1564">
        <v>37210</v>
      </c>
      <c r="CF74" s="1564">
        <v>36479.666666666664</v>
      </c>
      <c r="CG74" s="1565">
        <v>0.96799999999999997</v>
      </c>
      <c r="CH74" s="1564"/>
      <c r="CI74" s="1562">
        <v>-730.33333333333576</v>
      </c>
      <c r="CJ74" s="1565">
        <v>-1.9599999999999999E-2</v>
      </c>
      <c r="CL74" s="1575" t="s">
        <v>512</v>
      </c>
      <c r="CM74" s="933" t="s">
        <v>747</v>
      </c>
      <c r="CN74" s="1565" t="s">
        <v>4</v>
      </c>
      <c r="CP74" s="1593">
        <v>1881</v>
      </c>
      <c r="CQ74" s="1566">
        <v>3074138</v>
      </c>
      <c r="CR74" s="1566">
        <v>0</v>
      </c>
      <c r="CS74" s="1566">
        <v>3074138</v>
      </c>
      <c r="CT74" s="1573">
        <v>1634.31</v>
      </c>
      <c r="CU74" s="1594"/>
      <c r="CV74" s="1573" t="s">
        <v>4</v>
      </c>
      <c r="CW74" s="1594" t="s">
        <v>4</v>
      </c>
      <c r="CX74" s="1565" t="s">
        <v>4</v>
      </c>
      <c r="CY74" s="1565"/>
      <c r="CZ74" s="1582">
        <v>0.56000000000000005</v>
      </c>
      <c r="DA74" s="1595" t="s">
        <v>4</v>
      </c>
      <c r="DB74" s="1595"/>
      <c r="DC74" s="1565" t="s">
        <v>4</v>
      </c>
      <c r="DX74" s="933" t="s">
        <v>416</v>
      </c>
      <c r="DY74" s="1575" t="s">
        <v>416</v>
      </c>
      <c r="DZ74" s="933" t="s">
        <v>901</v>
      </c>
      <c r="EA74" s="933" t="s">
        <v>417</v>
      </c>
      <c r="EB74" s="1563">
        <v>34013</v>
      </c>
      <c r="EC74" s="1563"/>
      <c r="ED74" s="1563">
        <v>34013</v>
      </c>
      <c r="EE74" s="1563"/>
      <c r="EF74" s="1563"/>
      <c r="EG74" s="1565">
        <v>0.80378580206068628</v>
      </c>
      <c r="EH74" s="1563"/>
      <c r="EI74" s="1563">
        <v>0</v>
      </c>
      <c r="EJ74" s="1563"/>
      <c r="EK74" s="1563">
        <v>0</v>
      </c>
      <c r="EL74" s="933">
        <v>0</v>
      </c>
      <c r="EM74" s="1566">
        <v>0</v>
      </c>
      <c r="EN74" s="1566"/>
      <c r="ES74" s="1616" t="s">
        <v>492</v>
      </c>
      <c r="ET74" s="1617" t="s">
        <v>493</v>
      </c>
      <c r="EU74" s="1618">
        <v>2203437</v>
      </c>
    </row>
    <row r="75" spans="1:151">
      <c r="A75" s="1220" t="s">
        <v>514</v>
      </c>
      <c r="B75" s="1221" t="s">
        <v>515</v>
      </c>
      <c r="C75" s="1117">
        <v>5822</v>
      </c>
      <c r="D75" s="1118">
        <v>5962</v>
      </c>
      <c r="E75" s="1670"/>
      <c r="F75" s="1670">
        <v>5962</v>
      </c>
      <c r="G75" s="1670"/>
      <c r="H75" s="1671">
        <v>5962</v>
      </c>
      <c r="K75" s="907" t="s">
        <v>514</v>
      </c>
      <c r="L75" s="908" t="s">
        <v>515</v>
      </c>
      <c r="M75" s="886">
        <v>2464027645</v>
      </c>
      <c r="N75" s="887">
        <v>101657200</v>
      </c>
      <c r="O75" s="888">
        <v>2362370445</v>
      </c>
      <c r="P75" s="889">
        <v>2014</v>
      </c>
      <c r="Q75" s="890">
        <v>1.0082033788174138</v>
      </c>
      <c r="R75" s="891">
        <v>2343148709</v>
      </c>
      <c r="S75" s="892">
        <v>101657200</v>
      </c>
      <c r="T75" s="893">
        <v>66637723</v>
      </c>
      <c r="U75" s="893">
        <v>430024720</v>
      </c>
      <c r="V75" s="891">
        <v>2941468352</v>
      </c>
      <c r="X75" s="1561" t="s">
        <v>514</v>
      </c>
      <c r="Y75" s="1562" t="s">
        <v>515</v>
      </c>
      <c r="Z75" s="1563">
        <v>2941468352</v>
      </c>
      <c r="AA75" s="1564">
        <v>19531349.857280001</v>
      </c>
      <c r="AB75" s="1563">
        <v>6648880</v>
      </c>
      <c r="AC75" s="1563">
        <v>183959</v>
      </c>
      <c r="AD75" s="1563">
        <v>26364188.857280001</v>
      </c>
      <c r="AE75" s="1564">
        <v>5962</v>
      </c>
      <c r="AF75" s="1562">
        <v>4422</v>
      </c>
      <c r="AG75" s="1565">
        <v>0.82840000000000003</v>
      </c>
      <c r="AI75" s="1561" t="s">
        <v>514</v>
      </c>
      <c r="AJ75" s="933" t="s">
        <v>515</v>
      </c>
      <c r="AK75" s="1563">
        <v>26364188.857280001</v>
      </c>
      <c r="AL75" s="1564">
        <v>5962</v>
      </c>
      <c r="AM75" s="1564">
        <v>4422</v>
      </c>
      <c r="AN75" s="1565">
        <v>0.82840000000000003</v>
      </c>
      <c r="AO75" s="1565">
        <v>0.63329999999999997</v>
      </c>
      <c r="AP75" s="1565">
        <v>0.88280000000000003</v>
      </c>
      <c r="AQ75" s="1565">
        <v>0.83609999999999995</v>
      </c>
      <c r="AR75" s="1565">
        <v>0.83609999999999995</v>
      </c>
      <c r="AS75" s="1573">
        <v>1426.75</v>
      </c>
      <c r="AT75" s="1573">
        <v>279.69000000000005</v>
      </c>
      <c r="AU75" s="1570">
        <v>1667512</v>
      </c>
      <c r="AV75" s="1572">
        <v>1</v>
      </c>
      <c r="AW75" s="1564">
        <v>1667512</v>
      </c>
      <c r="BB75" s="1561" t="s">
        <v>514</v>
      </c>
      <c r="BC75" s="1562" t="s">
        <v>748</v>
      </c>
      <c r="BD75" s="1563">
        <v>2941468352</v>
      </c>
      <c r="BE75" s="1577">
        <v>226.876</v>
      </c>
      <c r="BF75" s="1566">
        <v>12965093</v>
      </c>
      <c r="BG75" s="1565">
        <v>0.63329999999999997</v>
      </c>
      <c r="BH75" s="1565"/>
      <c r="BI75" s="1564">
        <v>5962</v>
      </c>
      <c r="BJ75" s="1564">
        <v>26.28</v>
      </c>
      <c r="BK75" s="1564">
        <v>39458</v>
      </c>
      <c r="BL75" s="1564">
        <v>174</v>
      </c>
      <c r="BN75" s="933" t="s">
        <v>514</v>
      </c>
      <c r="BO75" s="1579" t="s">
        <v>515</v>
      </c>
      <c r="BP75" s="1579">
        <v>1.0748</v>
      </c>
      <c r="BQ75" s="1579">
        <v>1.1977</v>
      </c>
      <c r="BR75" s="1579">
        <v>1.0082033788174138</v>
      </c>
      <c r="BS75" s="1579"/>
      <c r="BT75" s="1580">
        <v>2014</v>
      </c>
      <c r="BU75" s="1582">
        <v>1.0082033788174138</v>
      </c>
      <c r="BV75" s="1581"/>
      <c r="BW75" s="1583">
        <v>0.76</v>
      </c>
      <c r="BX75" s="1579">
        <v>0.76600000000000001</v>
      </c>
      <c r="BY75" s="1565">
        <v>1.1536</v>
      </c>
      <c r="BZ75" s="1585"/>
      <c r="CA75" s="1561" t="s">
        <v>514</v>
      </c>
      <c r="CB75" s="933" t="s">
        <v>748</v>
      </c>
      <c r="CC75" s="1564">
        <v>32594</v>
      </c>
      <c r="CD75" s="1564">
        <v>33569</v>
      </c>
      <c r="CE75" s="1564">
        <v>33644</v>
      </c>
      <c r="CF75" s="1564">
        <v>33269</v>
      </c>
      <c r="CG75" s="1565">
        <v>0.88280000000000003</v>
      </c>
      <c r="CH75" s="1564"/>
      <c r="CI75" s="1562">
        <v>-375</v>
      </c>
      <c r="CJ75" s="1565">
        <v>-1.11E-2</v>
      </c>
      <c r="CL75" s="1575" t="s">
        <v>514</v>
      </c>
      <c r="CM75" s="933" t="s">
        <v>748</v>
      </c>
      <c r="CN75" s="1565">
        <v>0.83609999999999995</v>
      </c>
      <c r="CP75" s="1593">
        <v>5962</v>
      </c>
      <c r="CQ75" s="1566">
        <v>10004858</v>
      </c>
      <c r="CR75" s="1566">
        <v>0</v>
      </c>
      <c r="CS75" s="1566">
        <v>10004858</v>
      </c>
      <c r="CT75" s="1573">
        <v>1678.1</v>
      </c>
      <c r="CU75" s="1594"/>
      <c r="CV75" s="1573">
        <v>1426.75</v>
      </c>
      <c r="CW75" s="1594">
        <v>279.69000000000005</v>
      </c>
      <c r="CX75" s="1565">
        <v>1</v>
      </c>
      <c r="CY75" s="1565"/>
      <c r="CZ75" s="1582">
        <v>0.76600000000000001</v>
      </c>
      <c r="DA75" s="1595">
        <v>1</v>
      </c>
      <c r="DB75" s="1595"/>
      <c r="DC75" s="1565">
        <v>1</v>
      </c>
      <c r="DX75" s="933" t="s">
        <v>416</v>
      </c>
      <c r="DY75" s="1575" t="s">
        <v>62</v>
      </c>
      <c r="DZ75" s="933" t="s">
        <v>8</v>
      </c>
      <c r="EA75" s="933" t="s">
        <v>63</v>
      </c>
      <c r="EB75" s="1563">
        <v>640</v>
      </c>
      <c r="EC75" s="1563"/>
      <c r="ED75" s="1563">
        <v>640</v>
      </c>
      <c r="EE75" s="1563"/>
      <c r="EF75" s="1563"/>
      <c r="EG75" s="1565">
        <v>1.5124302864164855E-2</v>
      </c>
      <c r="EH75" s="1563"/>
      <c r="EI75" s="1563">
        <v>0</v>
      </c>
      <c r="EJ75" s="1563"/>
      <c r="EK75" s="1563">
        <v>0</v>
      </c>
      <c r="EM75" s="1566"/>
      <c r="EN75" s="1566"/>
      <c r="ES75" s="1616" t="s">
        <v>494</v>
      </c>
      <c r="ET75" s="1617" t="s">
        <v>669</v>
      </c>
      <c r="EU75" s="1618">
        <v>0</v>
      </c>
    </row>
    <row r="76" spans="1:151">
      <c r="A76" s="1220" t="s">
        <v>516</v>
      </c>
      <c r="B76" s="1221" t="s">
        <v>517</v>
      </c>
      <c r="C76" s="1117">
        <v>9209</v>
      </c>
      <c r="D76" s="1118">
        <v>9209</v>
      </c>
      <c r="E76" s="1670"/>
      <c r="F76" s="1670">
        <v>9209</v>
      </c>
      <c r="G76" s="1670"/>
      <c r="H76" s="1671">
        <v>9209</v>
      </c>
      <c r="K76" s="907" t="s">
        <v>516</v>
      </c>
      <c r="L76" s="908" t="s">
        <v>517</v>
      </c>
      <c r="M76" s="886">
        <v>5680483864</v>
      </c>
      <c r="N76" s="887">
        <v>152175451</v>
      </c>
      <c r="O76" s="888">
        <v>5528308413</v>
      </c>
      <c r="P76" s="889">
        <v>2011</v>
      </c>
      <c r="Q76" s="890">
        <v>1.0318000000000001</v>
      </c>
      <c r="R76" s="891">
        <v>5357926355</v>
      </c>
      <c r="S76" s="892">
        <v>152175451</v>
      </c>
      <c r="T76" s="893">
        <v>114078747</v>
      </c>
      <c r="U76" s="893">
        <v>650760121</v>
      </c>
      <c r="V76" s="891">
        <v>6274940674</v>
      </c>
      <c r="X76" s="1561" t="s">
        <v>516</v>
      </c>
      <c r="Y76" s="1562" t="s">
        <v>517</v>
      </c>
      <c r="Z76" s="1563">
        <v>6274940674</v>
      </c>
      <c r="AA76" s="1564">
        <v>41665606.07536</v>
      </c>
      <c r="AB76" s="1563">
        <v>7502726</v>
      </c>
      <c r="AC76" s="1563">
        <v>292364</v>
      </c>
      <c r="AD76" s="1563">
        <v>49460696.07536</v>
      </c>
      <c r="AE76" s="1564">
        <v>9209</v>
      </c>
      <c r="AF76" s="1562">
        <v>5371</v>
      </c>
      <c r="AG76" s="1565">
        <v>1.0062</v>
      </c>
      <c r="AI76" s="1561" t="s">
        <v>516</v>
      </c>
      <c r="AJ76" s="933" t="s">
        <v>517</v>
      </c>
      <c r="AK76" s="1563">
        <v>49460696.07536</v>
      </c>
      <c r="AL76" s="1564">
        <v>9209</v>
      </c>
      <c r="AM76" s="1564">
        <v>5371</v>
      </c>
      <c r="AN76" s="1565">
        <v>1.0062</v>
      </c>
      <c r="AO76" s="1565">
        <v>0.35199999999999998</v>
      </c>
      <c r="AP76" s="1565">
        <v>0.80389999999999995</v>
      </c>
      <c r="AQ76" s="1565">
        <v>0.8397</v>
      </c>
      <c r="AR76" s="1565">
        <v>0.8397</v>
      </c>
      <c r="AS76" s="1573">
        <v>1432.9</v>
      </c>
      <c r="AT76" s="1573">
        <v>273.53999999999996</v>
      </c>
      <c r="AU76" s="1570">
        <v>2519030</v>
      </c>
      <c r="AV76" s="1572">
        <v>0.98299999999999998</v>
      </c>
      <c r="AW76" s="1564">
        <v>2476206</v>
      </c>
      <c r="BB76" s="1561" t="s">
        <v>516</v>
      </c>
      <c r="BC76" s="1562" t="s">
        <v>749</v>
      </c>
      <c r="BD76" s="1563">
        <v>6274940674</v>
      </c>
      <c r="BE76" s="1577">
        <v>870.673</v>
      </c>
      <c r="BF76" s="1566">
        <v>7207000</v>
      </c>
      <c r="BG76" s="1565">
        <v>0.35199999999999998</v>
      </c>
      <c r="BH76" s="1565"/>
      <c r="BI76" s="1564">
        <v>9209</v>
      </c>
      <c r="BJ76" s="1564">
        <v>10.58</v>
      </c>
      <c r="BK76" s="1564">
        <v>55568</v>
      </c>
      <c r="BL76" s="1564">
        <v>64</v>
      </c>
      <c r="BN76" s="933" t="s">
        <v>516</v>
      </c>
      <c r="BO76" s="1579" t="s">
        <v>517</v>
      </c>
      <c r="BP76" s="1579">
        <v>1.0143</v>
      </c>
      <c r="BQ76" s="1579">
        <v>1.0093000000000001</v>
      </c>
      <c r="BR76" s="1579">
        <v>1.0526047430830039</v>
      </c>
      <c r="BS76" s="1579"/>
      <c r="BT76" s="1580">
        <v>2011</v>
      </c>
      <c r="BU76" s="1582">
        <v>1.0318000000000001</v>
      </c>
      <c r="BV76" s="1581"/>
      <c r="BW76" s="1583">
        <v>0.51200000000000001</v>
      </c>
      <c r="BX76" s="1579">
        <v>0.52800000000000002</v>
      </c>
      <c r="BY76" s="1565">
        <v>0.79520000000000002</v>
      </c>
      <c r="BZ76" s="1585"/>
      <c r="CA76" s="1561" t="s">
        <v>516</v>
      </c>
      <c r="CB76" s="933" t="s">
        <v>749</v>
      </c>
      <c r="CC76" s="1564">
        <v>29814</v>
      </c>
      <c r="CD76" s="1564">
        <v>30533</v>
      </c>
      <c r="CE76" s="1564">
        <v>30539</v>
      </c>
      <c r="CF76" s="1564">
        <v>30295.333333333332</v>
      </c>
      <c r="CG76" s="1565">
        <v>0.80389999999999995</v>
      </c>
      <c r="CH76" s="1564"/>
      <c r="CI76" s="1562">
        <v>-243.66666666666788</v>
      </c>
      <c r="CJ76" s="1565">
        <v>-8.0000000000000002E-3</v>
      </c>
      <c r="CL76" s="1575" t="s">
        <v>516</v>
      </c>
      <c r="CM76" s="933" t="s">
        <v>749</v>
      </c>
      <c r="CN76" s="1565">
        <v>0.8397</v>
      </c>
      <c r="CP76" s="1593">
        <v>9209</v>
      </c>
      <c r="CQ76" s="1566">
        <v>12974622</v>
      </c>
      <c r="CR76" s="1566">
        <v>0</v>
      </c>
      <c r="CS76" s="1566">
        <v>12974622</v>
      </c>
      <c r="CT76" s="1573">
        <v>1408.91</v>
      </c>
      <c r="CU76" s="1594"/>
      <c r="CV76" s="1573">
        <v>1432.9</v>
      </c>
      <c r="CW76" s="1594">
        <v>273.53999999999996</v>
      </c>
      <c r="CX76" s="1565">
        <v>0.98299999999999998</v>
      </c>
      <c r="CY76" s="1565"/>
      <c r="CZ76" s="1582">
        <v>0.52800000000000002</v>
      </c>
      <c r="DA76" s="1595" t="s">
        <v>4</v>
      </c>
      <c r="DB76" s="1595"/>
      <c r="DC76" s="1565">
        <v>0.98299999999999998</v>
      </c>
      <c r="DX76" s="933" t="s">
        <v>416</v>
      </c>
      <c r="DY76" s="1575" t="s">
        <v>64</v>
      </c>
      <c r="DZ76" s="933" t="s">
        <v>8</v>
      </c>
      <c r="EA76" s="933" t="s">
        <v>65</v>
      </c>
      <c r="EB76" s="1563">
        <v>400</v>
      </c>
      <c r="EC76" s="1563"/>
      <c r="ED76" s="1563">
        <v>400</v>
      </c>
      <c r="EE76" s="1563"/>
      <c r="EF76" s="1563"/>
      <c r="EG76" s="1565">
        <v>9.4526892901030338E-3</v>
      </c>
      <c r="EH76" s="1563"/>
      <c r="EI76" s="1563">
        <v>0</v>
      </c>
      <c r="EJ76" s="1563"/>
      <c r="EK76" s="1563">
        <v>0</v>
      </c>
      <c r="EM76" s="1566"/>
      <c r="EN76" s="1566"/>
      <c r="ES76" s="1616" t="s">
        <v>496</v>
      </c>
      <c r="ET76" s="1617" t="s">
        <v>497</v>
      </c>
      <c r="EU76" s="1618">
        <v>40394</v>
      </c>
    </row>
    <row r="77" spans="1:151">
      <c r="A77" s="1220" t="s">
        <v>518</v>
      </c>
      <c r="B77" s="1221" t="s">
        <v>519</v>
      </c>
      <c r="C77" s="1117">
        <v>1715</v>
      </c>
      <c r="D77" s="1118">
        <v>1715</v>
      </c>
      <c r="E77" s="1670"/>
      <c r="F77" s="1670">
        <v>1715</v>
      </c>
      <c r="G77" s="1670"/>
      <c r="H77" s="1671">
        <v>1715</v>
      </c>
      <c r="K77" s="907" t="s">
        <v>518</v>
      </c>
      <c r="L77" s="908" t="s">
        <v>519</v>
      </c>
      <c r="M77" s="886">
        <v>1552257635</v>
      </c>
      <c r="N77" s="887">
        <v>1570147031</v>
      </c>
      <c r="O77" s="888">
        <v>-17889396</v>
      </c>
      <c r="P77" s="889">
        <v>2008</v>
      </c>
      <c r="Q77" s="890">
        <v>1.2726999999999999</v>
      </c>
      <c r="R77" s="891">
        <v>-14056255</v>
      </c>
      <c r="S77" s="892">
        <v>1570147031</v>
      </c>
      <c r="T77" s="893">
        <v>53718816</v>
      </c>
      <c r="U77" s="893">
        <v>173204112</v>
      </c>
      <c r="V77" s="891">
        <v>1783013704</v>
      </c>
      <c r="X77" s="1561" t="s">
        <v>518</v>
      </c>
      <c r="Y77" s="1562" t="s">
        <v>519</v>
      </c>
      <c r="Z77" s="1563">
        <v>1783013704</v>
      </c>
      <c r="AA77" s="1564">
        <v>11839210.99456</v>
      </c>
      <c r="AB77" s="1563">
        <v>1384354</v>
      </c>
      <c r="AC77" s="1563">
        <v>81560</v>
      </c>
      <c r="AD77" s="1563">
        <v>13305124.99456</v>
      </c>
      <c r="AE77" s="1564">
        <v>1715</v>
      </c>
      <c r="AF77" s="1562">
        <v>7758</v>
      </c>
      <c r="AG77" s="1565">
        <v>1.4534</v>
      </c>
      <c r="AI77" s="1561" t="s">
        <v>518</v>
      </c>
      <c r="AJ77" s="933" t="s">
        <v>519</v>
      </c>
      <c r="AK77" s="1563">
        <v>13305124.99456</v>
      </c>
      <c r="AL77" s="1564">
        <v>1715</v>
      </c>
      <c r="AM77" s="1564">
        <v>7758</v>
      </c>
      <c r="AN77" s="1565">
        <v>1.4534</v>
      </c>
      <c r="AO77" s="1565">
        <v>0.35239999999999999</v>
      </c>
      <c r="AP77" s="1565">
        <v>0.93459999999999999</v>
      </c>
      <c r="AQ77" s="1565">
        <v>1.0838999999999999</v>
      </c>
      <c r="AR77" s="1565" t="s">
        <v>4</v>
      </c>
      <c r="AS77" s="1573" t="s">
        <v>4</v>
      </c>
      <c r="AT77" s="1573" t="s">
        <v>4</v>
      </c>
      <c r="AU77" s="1570">
        <v>0</v>
      </c>
      <c r="AV77" s="1572" t="s">
        <v>4</v>
      </c>
      <c r="AW77" s="1564">
        <v>0</v>
      </c>
      <c r="BB77" s="1561" t="s">
        <v>518</v>
      </c>
      <c r="BC77" s="1562" t="s">
        <v>750</v>
      </c>
      <c r="BD77" s="1563">
        <v>1783013704</v>
      </c>
      <c r="BE77" s="1577">
        <v>247.16800000000001</v>
      </c>
      <c r="BF77" s="1566">
        <v>7213772</v>
      </c>
      <c r="BG77" s="1565">
        <v>0.35239999999999999</v>
      </c>
      <c r="BH77" s="1565"/>
      <c r="BI77" s="1564">
        <v>1715</v>
      </c>
      <c r="BJ77" s="1564">
        <v>6.94</v>
      </c>
      <c r="BK77" s="1564">
        <v>13771</v>
      </c>
      <c r="BL77" s="1564">
        <v>56</v>
      </c>
      <c r="BN77" s="933" t="s">
        <v>518</v>
      </c>
      <c r="BO77" s="1579" t="s">
        <v>519</v>
      </c>
      <c r="BP77" s="1579">
        <v>1.27</v>
      </c>
      <c r="BQ77" s="1579">
        <v>1.2023999999999999</v>
      </c>
      <c r="BR77" s="1579">
        <v>1.3204444444444445</v>
      </c>
      <c r="BS77" s="1579"/>
      <c r="BT77" s="1580">
        <v>2008</v>
      </c>
      <c r="BU77" s="1582">
        <v>1.2726999999999999</v>
      </c>
      <c r="BV77" s="1581"/>
      <c r="BW77" s="1583">
        <v>0.44</v>
      </c>
      <c r="BX77" s="1579">
        <v>0.56000000000000005</v>
      </c>
      <c r="BY77" s="1565">
        <v>0.84340000000000004</v>
      </c>
      <c r="BZ77" s="1585"/>
      <c r="CA77" s="1561" t="s">
        <v>518</v>
      </c>
      <c r="CB77" s="933" t="s">
        <v>750</v>
      </c>
      <c r="CC77" s="1564">
        <v>34037</v>
      </c>
      <c r="CD77" s="1564">
        <v>36764</v>
      </c>
      <c r="CE77" s="1564">
        <v>34859</v>
      </c>
      <c r="CF77" s="1564">
        <v>35220</v>
      </c>
      <c r="CG77" s="1565">
        <v>0.93459999999999999</v>
      </c>
      <c r="CH77" s="1564"/>
      <c r="CI77" s="1562">
        <v>361</v>
      </c>
      <c r="CJ77" s="1565">
        <v>1.04E-2</v>
      </c>
      <c r="CL77" s="1575" t="s">
        <v>518</v>
      </c>
      <c r="CM77" s="933" t="s">
        <v>750</v>
      </c>
      <c r="CN77" s="1565" t="s">
        <v>4</v>
      </c>
      <c r="CP77" s="1593">
        <v>1715</v>
      </c>
      <c r="CQ77" s="1566">
        <v>2200000</v>
      </c>
      <c r="CR77" s="1566">
        <v>0</v>
      </c>
      <c r="CS77" s="1566">
        <v>2200000</v>
      </c>
      <c r="CT77" s="1573">
        <v>1282.8</v>
      </c>
      <c r="CU77" s="1594"/>
      <c r="CV77" s="1573" t="s">
        <v>4</v>
      </c>
      <c r="CW77" s="1594" t="s">
        <v>4</v>
      </c>
      <c r="CX77" s="1565" t="s">
        <v>4</v>
      </c>
      <c r="CY77" s="1565"/>
      <c r="CZ77" s="1582">
        <v>0.56000000000000005</v>
      </c>
      <c r="DA77" s="1595" t="s">
        <v>4</v>
      </c>
      <c r="DB77" s="1595"/>
      <c r="DC77" s="1565" t="s">
        <v>4</v>
      </c>
      <c r="DX77" s="933" t="s">
        <v>416</v>
      </c>
      <c r="DY77" s="1575" t="s">
        <v>66</v>
      </c>
      <c r="DZ77" s="933" t="s">
        <v>8</v>
      </c>
      <c r="EA77" s="933" t="s">
        <v>67</v>
      </c>
      <c r="EB77" s="1563">
        <v>285</v>
      </c>
      <c r="EC77" s="1563"/>
      <c r="ED77" s="1563">
        <v>285</v>
      </c>
      <c r="EE77" s="1563"/>
      <c r="EF77" s="1563"/>
      <c r="EG77" s="1565">
        <v>6.7350411191984122E-3</v>
      </c>
      <c r="EH77" s="1563"/>
      <c r="EI77" s="1563">
        <v>0</v>
      </c>
      <c r="EJ77" s="1563"/>
      <c r="EK77" s="1563">
        <v>0</v>
      </c>
      <c r="EM77" s="1566"/>
      <c r="EN77" s="1566"/>
      <c r="ES77" s="1616" t="s">
        <v>498</v>
      </c>
      <c r="ET77" s="1617" t="s">
        <v>499</v>
      </c>
      <c r="EU77" s="1618">
        <v>963827</v>
      </c>
    </row>
    <row r="78" spans="1:151">
      <c r="A78" s="1220" t="s">
        <v>520</v>
      </c>
      <c r="B78" s="1221" t="s">
        <v>521</v>
      </c>
      <c r="C78" s="1117">
        <v>4611</v>
      </c>
      <c r="D78" s="1118">
        <v>5736</v>
      </c>
      <c r="E78" s="1670"/>
      <c r="F78" s="1670">
        <v>5736</v>
      </c>
      <c r="G78" s="1670"/>
      <c r="H78" s="1671">
        <v>5736</v>
      </c>
      <c r="K78" s="907" t="s">
        <v>520</v>
      </c>
      <c r="L78" s="908" t="s">
        <v>521</v>
      </c>
      <c r="M78" s="886">
        <v>2744588666</v>
      </c>
      <c r="N78" s="887">
        <v>113163442</v>
      </c>
      <c r="O78" s="888">
        <v>2631425224</v>
      </c>
      <c r="P78" s="889">
        <v>2013</v>
      </c>
      <c r="Q78" s="890">
        <v>1.0165999999999999</v>
      </c>
      <c r="R78" s="891">
        <v>2588456840</v>
      </c>
      <c r="S78" s="892">
        <v>113163442</v>
      </c>
      <c r="T78" s="893">
        <v>848831812</v>
      </c>
      <c r="U78" s="893">
        <v>770167743</v>
      </c>
      <c r="V78" s="891">
        <v>4320619837</v>
      </c>
      <c r="X78" s="1561" t="s">
        <v>520</v>
      </c>
      <c r="Y78" s="1562" t="s">
        <v>521</v>
      </c>
      <c r="Z78" s="1563">
        <v>4320619837</v>
      </c>
      <c r="AA78" s="1564">
        <v>28688915.71768</v>
      </c>
      <c r="AB78" s="1563">
        <v>6389417</v>
      </c>
      <c r="AC78" s="1563">
        <v>98827</v>
      </c>
      <c r="AD78" s="1563">
        <v>35177159.71768</v>
      </c>
      <c r="AE78" s="1564">
        <v>5736</v>
      </c>
      <c r="AF78" s="1562">
        <v>6133</v>
      </c>
      <c r="AG78" s="1565">
        <v>1.1489</v>
      </c>
      <c r="AI78" s="1561" t="s">
        <v>520</v>
      </c>
      <c r="AJ78" s="933" t="s">
        <v>521</v>
      </c>
      <c r="AK78" s="1563">
        <v>35177159.71768</v>
      </c>
      <c r="AL78" s="1564">
        <v>5736</v>
      </c>
      <c r="AM78" s="1564">
        <v>6133</v>
      </c>
      <c r="AN78" s="1565">
        <v>1.1489</v>
      </c>
      <c r="AO78" s="1565">
        <v>0.53800000000000003</v>
      </c>
      <c r="AP78" s="1565">
        <v>0.8397</v>
      </c>
      <c r="AQ78" s="1565">
        <v>0.93329999999999991</v>
      </c>
      <c r="AR78" s="1565">
        <v>0.93329999999999991</v>
      </c>
      <c r="AS78" s="1573">
        <v>1592.62</v>
      </c>
      <c r="AT78" s="1573">
        <v>113.82000000000016</v>
      </c>
      <c r="AU78" s="1570">
        <v>652872</v>
      </c>
      <c r="AV78" s="1572">
        <v>1</v>
      </c>
      <c r="AW78" s="1564">
        <v>652872</v>
      </c>
      <c r="BB78" s="1561" t="s">
        <v>520</v>
      </c>
      <c r="BC78" s="1562" t="s">
        <v>751</v>
      </c>
      <c r="BD78" s="1563">
        <v>4320619837</v>
      </c>
      <c r="BE78" s="1577">
        <v>392.31099999999998</v>
      </c>
      <c r="BF78" s="1566">
        <v>11013252</v>
      </c>
      <c r="BG78" s="1565">
        <v>0.53800000000000003</v>
      </c>
      <c r="BH78" s="1565"/>
      <c r="BI78" s="1564">
        <v>5736</v>
      </c>
      <c r="BJ78" s="1564">
        <v>14.62</v>
      </c>
      <c r="BK78" s="1564">
        <v>39192</v>
      </c>
      <c r="BL78" s="1564">
        <v>100</v>
      </c>
      <c r="BN78" s="933" t="s">
        <v>520</v>
      </c>
      <c r="BO78" s="1579" t="s">
        <v>521</v>
      </c>
      <c r="BP78" s="1579">
        <v>0.99909999999999999</v>
      </c>
      <c r="BQ78" s="1579">
        <v>1.0166999999999999</v>
      </c>
      <c r="BR78" s="1579">
        <v>1.0165392156862745</v>
      </c>
      <c r="BS78" s="1579"/>
      <c r="BT78" s="1580">
        <v>2013</v>
      </c>
      <c r="BU78" s="1582">
        <v>1.0165999999999999</v>
      </c>
      <c r="BV78" s="1581"/>
      <c r="BW78" s="1583">
        <v>0.7</v>
      </c>
      <c r="BX78" s="1579">
        <v>0.71199999999999997</v>
      </c>
      <c r="BY78" s="1565">
        <v>1.0723</v>
      </c>
      <c r="BZ78" s="1585"/>
      <c r="CA78" s="1561" t="s">
        <v>520</v>
      </c>
      <c r="CB78" s="933" t="s">
        <v>751</v>
      </c>
      <c r="CC78" s="1564">
        <v>30776</v>
      </c>
      <c r="CD78" s="1564">
        <v>32236</v>
      </c>
      <c r="CE78" s="1564">
        <v>31922</v>
      </c>
      <c r="CF78" s="1564">
        <v>31644.666666666668</v>
      </c>
      <c r="CG78" s="1565">
        <v>0.8397</v>
      </c>
      <c r="CH78" s="1564"/>
      <c r="CI78" s="1562">
        <v>-277.33333333333212</v>
      </c>
      <c r="CJ78" s="1565">
        <v>-8.6999999999999994E-3</v>
      </c>
      <c r="CL78" s="1575" t="s">
        <v>520</v>
      </c>
      <c r="CM78" s="933" t="s">
        <v>751</v>
      </c>
      <c r="CN78" s="1565">
        <v>0.93329999999999991</v>
      </c>
      <c r="CP78" s="1593">
        <v>5736</v>
      </c>
      <c r="CQ78" s="1566">
        <v>9038798</v>
      </c>
      <c r="CR78" s="1566">
        <v>0</v>
      </c>
      <c r="CS78" s="1566">
        <v>9038798</v>
      </c>
      <c r="CT78" s="1573">
        <v>1575.8</v>
      </c>
      <c r="CU78" s="1594"/>
      <c r="CV78" s="1573">
        <v>1592.62</v>
      </c>
      <c r="CW78" s="1594">
        <v>113.82000000000016</v>
      </c>
      <c r="CX78" s="1565">
        <v>0.98899999999999999</v>
      </c>
      <c r="CY78" s="1565"/>
      <c r="CZ78" s="1582">
        <v>0.71199999999999997</v>
      </c>
      <c r="DA78" s="1595">
        <v>1</v>
      </c>
      <c r="DB78" s="1595"/>
      <c r="DC78" s="1565">
        <v>1</v>
      </c>
      <c r="DX78" s="933" t="s">
        <v>416</v>
      </c>
      <c r="DY78" s="1575" t="s">
        <v>68</v>
      </c>
      <c r="DZ78" s="933" t="s">
        <v>8</v>
      </c>
      <c r="EA78" s="933" t="s">
        <v>69</v>
      </c>
      <c r="EB78" s="1563">
        <v>1100</v>
      </c>
      <c r="EC78" s="1563"/>
      <c r="ED78" s="1563">
        <v>1100</v>
      </c>
      <c r="EE78" s="1563"/>
      <c r="EF78" s="1563"/>
      <c r="EG78" s="1565">
        <v>2.5994895547783343E-2</v>
      </c>
      <c r="EH78" s="1563"/>
      <c r="EI78" s="1563">
        <v>0</v>
      </c>
      <c r="EJ78" s="1563"/>
      <c r="EK78" s="1563">
        <v>0</v>
      </c>
      <c r="EM78" s="1566"/>
      <c r="EN78" s="1566"/>
      <c r="ES78" s="1616" t="s">
        <v>500</v>
      </c>
      <c r="ET78" s="1617" t="s">
        <v>501</v>
      </c>
      <c r="EU78" s="1618">
        <v>0</v>
      </c>
    </row>
    <row r="79" spans="1:151">
      <c r="A79" s="1220" t="s">
        <v>522</v>
      </c>
      <c r="B79" s="1221" t="s">
        <v>523</v>
      </c>
      <c r="C79" s="1117">
        <v>23685</v>
      </c>
      <c r="D79" s="1118">
        <v>24226</v>
      </c>
      <c r="E79" s="1670"/>
      <c r="F79" s="1670">
        <v>24226</v>
      </c>
      <c r="G79" s="1670"/>
      <c r="H79" s="1671">
        <v>24226</v>
      </c>
      <c r="K79" s="907" t="s">
        <v>522</v>
      </c>
      <c r="L79" s="908" t="s">
        <v>523</v>
      </c>
      <c r="M79" s="886">
        <v>9351055327</v>
      </c>
      <c r="N79" s="887">
        <v>251009480</v>
      </c>
      <c r="O79" s="888">
        <v>9100045847</v>
      </c>
      <c r="P79" s="889">
        <v>2012</v>
      </c>
      <c r="Q79" s="890">
        <v>1.0032000000000001</v>
      </c>
      <c r="R79" s="891">
        <v>9071018588</v>
      </c>
      <c r="S79" s="892">
        <v>251009480</v>
      </c>
      <c r="T79" s="893">
        <v>103039401</v>
      </c>
      <c r="U79" s="893">
        <v>2294320476</v>
      </c>
      <c r="V79" s="891">
        <v>11719387945</v>
      </c>
      <c r="X79" s="1561" t="s">
        <v>522</v>
      </c>
      <c r="Y79" s="1562" t="s">
        <v>523</v>
      </c>
      <c r="Z79" s="1563">
        <v>11719387945</v>
      </c>
      <c r="AA79" s="1564">
        <v>77816735.954799995</v>
      </c>
      <c r="AB79" s="1563">
        <v>24746233</v>
      </c>
      <c r="AC79" s="1563">
        <v>480833</v>
      </c>
      <c r="AD79" s="1563">
        <v>103043801.95479999</v>
      </c>
      <c r="AE79" s="1564">
        <v>24226</v>
      </c>
      <c r="AF79" s="1562">
        <v>4253</v>
      </c>
      <c r="AG79" s="1565">
        <v>0.79669999999999996</v>
      </c>
      <c r="AI79" s="1561" t="s">
        <v>522</v>
      </c>
      <c r="AJ79" s="933" t="s">
        <v>523</v>
      </c>
      <c r="AK79" s="1563">
        <v>103043801.95479999</v>
      </c>
      <c r="AL79" s="1564">
        <v>24226</v>
      </c>
      <c r="AM79" s="1564">
        <v>4253</v>
      </c>
      <c r="AN79" s="1565">
        <v>0.79669999999999996</v>
      </c>
      <c r="AO79" s="1565">
        <v>0.87860000000000005</v>
      </c>
      <c r="AP79" s="1565">
        <v>0.90080000000000005</v>
      </c>
      <c r="AQ79" s="1565">
        <v>0.85699999999999998</v>
      </c>
      <c r="AR79" s="1565">
        <v>0.85699999999999998</v>
      </c>
      <c r="AS79" s="1573">
        <v>1462.42</v>
      </c>
      <c r="AT79" s="1573">
        <v>244.01999999999998</v>
      </c>
      <c r="AU79" s="1570">
        <v>5911629</v>
      </c>
      <c r="AV79" s="1572">
        <v>1</v>
      </c>
      <c r="AW79" s="1564">
        <v>5911629</v>
      </c>
      <c r="BB79" s="1561" t="s">
        <v>522</v>
      </c>
      <c r="BC79" s="1562" t="s">
        <v>752</v>
      </c>
      <c r="BD79" s="1563">
        <v>11719387945</v>
      </c>
      <c r="BE79" s="1577">
        <v>651.577</v>
      </c>
      <c r="BF79" s="1566">
        <v>17986190</v>
      </c>
      <c r="BG79" s="1565">
        <v>0.87860000000000005</v>
      </c>
      <c r="BH79" s="1565"/>
      <c r="BI79" s="1564">
        <v>24226</v>
      </c>
      <c r="BJ79" s="1564">
        <v>37.18</v>
      </c>
      <c r="BK79" s="1564">
        <v>173879</v>
      </c>
      <c r="BL79" s="1564">
        <v>267</v>
      </c>
      <c r="BN79" s="933" t="s">
        <v>522</v>
      </c>
      <c r="BO79" s="1579" t="s">
        <v>523</v>
      </c>
      <c r="BP79" s="1579">
        <v>0.99860000000000004</v>
      </c>
      <c r="BQ79" s="1579">
        <v>1.0103</v>
      </c>
      <c r="BR79" s="1579">
        <v>1</v>
      </c>
      <c r="BS79" s="1579"/>
      <c r="BT79" s="1580">
        <v>2012</v>
      </c>
      <c r="BU79" s="1582">
        <v>1.0032000000000001</v>
      </c>
      <c r="BV79" s="1581"/>
      <c r="BW79" s="1583">
        <v>0.68</v>
      </c>
      <c r="BX79" s="1579">
        <v>0.68200000000000005</v>
      </c>
      <c r="BY79" s="1565">
        <v>1.0270999999999999</v>
      </c>
      <c r="BZ79" s="1585"/>
      <c r="CA79" s="1561" t="s">
        <v>522</v>
      </c>
      <c r="CB79" s="933" t="s">
        <v>752</v>
      </c>
      <c r="CC79" s="1564">
        <v>32582</v>
      </c>
      <c r="CD79" s="1564">
        <v>35042</v>
      </c>
      <c r="CE79" s="1564">
        <v>34216</v>
      </c>
      <c r="CF79" s="1564">
        <v>33946.666666666664</v>
      </c>
      <c r="CG79" s="1565">
        <v>0.90080000000000005</v>
      </c>
      <c r="CH79" s="1564"/>
      <c r="CI79" s="1562">
        <v>-269.33333333333576</v>
      </c>
      <c r="CJ79" s="1565">
        <v>-7.9000000000000008E-3</v>
      </c>
      <c r="CL79" s="1575" t="s">
        <v>522</v>
      </c>
      <c r="CM79" s="933" t="s">
        <v>752</v>
      </c>
      <c r="CN79" s="1565">
        <v>0.85699999999999998</v>
      </c>
      <c r="CP79" s="1593">
        <v>24226</v>
      </c>
      <c r="CQ79" s="1566">
        <v>35076287</v>
      </c>
      <c r="CR79" s="1566">
        <v>0</v>
      </c>
      <c r="CS79" s="1566">
        <v>35076287</v>
      </c>
      <c r="CT79" s="1573">
        <v>1447.88</v>
      </c>
      <c r="CU79" s="1594"/>
      <c r="CV79" s="1573">
        <v>1462.42</v>
      </c>
      <c r="CW79" s="1594">
        <v>244.01999999999998</v>
      </c>
      <c r="CX79" s="1565">
        <v>0.99</v>
      </c>
      <c r="CY79" s="1565"/>
      <c r="CZ79" s="1582">
        <v>0.68200000000000005</v>
      </c>
      <c r="DA79" s="1595">
        <v>1</v>
      </c>
      <c r="DB79" s="1595"/>
      <c r="DC79" s="1565">
        <v>1</v>
      </c>
      <c r="DX79" s="933" t="s">
        <v>416</v>
      </c>
      <c r="DY79" s="1575" t="s">
        <v>70</v>
      </c>
      <c r="DZ79" s="933" t="s">
        <v>8</v>
      </c>
      <c r="EA79" s="933" t="s">
        <v>71</v>
      </c>
      <c r="EB79" s="1563">
        <v>808</v>
      </c>
      <c r="EC79" s="1563"/>
      <c r="ED79" s="1563">
        <v>808</v>
      </c>
      <c r="EE79" s="1563"/>
      <c r="EF79" s="1563"/>
      <c r="EG79" s="1565">
        <v>1.9094432366008128E-2</v>
      </c>
      <c r="EH79" s="1563"/>
      <c r="EI79" s="1563">
        <v>0</v>
      </c>
      <c r="EJ79" s="1563"/>
      <c r="EK79" s="1563">
        <v>0</v>
      </c>
      <c r="EM79" s="1566"/>
      <c r="EN79" s="1566"/>
      <c r="ES79" s="1616" t="s">
        <v>502</v>
      </c>
      <c r="ET79" s="1617" t="s">
        <v>203</v>
      </c>
      <c r="EU79" s="1618">
        <v>5269645</v>
      </c>
    </row>
    <row r="80" spans="1:151">
      <c r="A80" s="1220" t="s">
        <v>524</v>
      </c>
      <c r="B80" s="1221" t="s">
        <v>525</v>
      </c>
      <c r="C80" s="1117">
        <v>2185</v>
      </c>
      <c r="D80" s="1118">
        <v>2185</v>
      </c>
      <c r="E80" s="1670"/>
      <c r="F80" s="1670">
        <v>2185</v>
      </c>
      <c r="G80" s="1670"/>
      <c r="H80" s="1671">
        <v>2185</v>
      </c>
      <c r="K80" s="907" t="s">
        <v>524</v>
      </c>
      <c r="L80" s="908" t="s">
        <v>525</v>
      </c>
      <c r="M80" s="886">
        <v>2470368739</v>
      </c>
      <c r="N80" s="887">
        <v>107264265</v>
      </c>
      <c r="O80" s="888">
        <v>2363104474</v>
      </c>
      <c r="P80" s="889">
        <v>2009</v>
      </c>
      <c r="Q80" s="890">
        <v>1.0019</v>
      </c>
      <c r="R80" s="891">
        <v>2358623090</v>
      </c>
      <c r="S80" s="892">
        <v>107264265</v>
      </c>
      <c r="T80" s="893">
        <v>80838620</v>
      </c>
      <c r="U80" s="893">
        <v>219093491</v>
      </c>
      <c r="V80" s="891">
        <v>2765819466</v>
      </c>
      <c r="X80" s="1561" t="s">
        <v>524</v>
      </c>
      <c r="Y80" s="1562" t="s">
        <v>525</v>
      </c>
      <c r="Z80" s="1563">
        <v>2765819466</v>
      </c>
      <c r="AA80" s="1564">
        <v>18365041.254239999</v>
      </c>
      <c r="AB80" s="1563">
        <v>2398033</v>
      </c>
      <c r="AC80" s="1563">
        <v>193669</v>
      </c>
      <c r="AD80" s="1563">
        <v>20956743.254239999</v>
      </c>
      <c r="AE80" s="1564">
        <v>2185</v>
      </c>
      <c r="AF80" s="1562">
        <v>9591</v>
      </c>
      <c r="AG80" s="1565">
        <v>1.7967</v>
      </c>
      <c r="AI80" s="1561" t="s">
        <v>524</v>
      </c>
      <c r="AJ80" s="933" t="s">
        <v>525</v>
      </c>
      <c r="AK80" s="1563">
        <v>20956743.254239999</v>
      </c>
      <c r="AL80" s="1564">
        <v>2185</v>
      </c>
      <c r="AM80" s="1564">
        <v>9591</v>
      </c>
      <c r="AN80" s="1565">
        <v>1.7967</v>
      </c>
      <c r="AO80" s="1565">
        <v>0.56799999999999995</v>
      </c>
      <c r="AP80" s="1565">
        <v>0.96040000000000003</v>
      </c>
      <c r="AQ80" s="1565">
        <v>1.2557</v>
      </c>
      <c r="AR80" s="1565" t="s">
        <v>4</v>
      </c>
      <c r="AS80" s="1573" t="s">
        <v>4</v>
      </c>
      <c r="AT80" s="1573" t="s">
        <v>4</v>
      </c>
      <c r="AU80" s="1570">
        <v>0</v>
      </c>
      <c r="AV80" s="1572" t="s">
        <v>4</v>
      </c>
      <c r="AW80" s="1564">
        <v>0</v>
      </c>
      <c r="BB80" s="1561" t="s">
        <v>524</v>
      </c>
      <c r="BC80" s="1562" t="s">
        <v>753</v>
      </c>
      <c r="BD80" s="1563">
        <v>2765819466</v>
      </c>
      <c r="BE80" s="1577">
        <v>237.85400000000001</v>
      </c>
      <c r="BF80" s="1566">
        <v>11628223</v>
      </c>
      <c r="BG80" s="1565">
        <v>0.56799999999999995</v>
      </c>
      <c r="BH80" s="1565"/>
      <c r="BI80" s="1564">
        <v>2185</v>
      </c>
      <c r="BJ80" s="1564">
        <v>9.19</v>
      </c>
      <c r="BK80" s="1564">
        <v>20603</v>
      </c>
      <c r="BL80" s="1564">
        <v>87</v>
      </c>
      <c r="BN80" s="933" t="s">
        <v>524</v>
      </c>
      <c r="BO80" s="1579" t="s">
        <v>525</v>
      </c>
      <c r="BP80" s="1579">
        <v>1.0024999999999999</v>
      </c>
      <c r="BQ80" s="1579">
        <v>1.0084</v>
      </c>
      <c r="BR80" s="1579">
        <v>0.99729130434782609</v>
      </c>
      <c r="BS80" s="1579"/>
      <c r="BT80" s="1580">
        <v>2009</v>
      </c>
      <c r="BU80" s="1582">
        <v>1.0019</v>
      </c>
      <c r="BV80" s="1581"/>
      <c r="BW80" s="1583">
        <v>0.51749999999999996</v>
      </c>
      <c r="BX80" s="1579">
        <v>0.51800000000000002</v>
      </c>
      <c r="BY80" s="1565">
        <v>0.78010000000000002</v>
      </c>
      <c r="BZ80" s="1585"/>
      <c r="CA80" s="1561" t="s">
        <v>524</v>
      </c>
      <c r="CB80" s="933" t="s">
        <v>753</v>
      </c>
      <c r="CC80" s="1564">
        <v>35285</v>
      </c>
      <c r="CD80" s="1564">
        <v>37025</v>
      </c>
      <c r="CE80" s="1564">
        <v>36265</v>
      </c>
      <c r="CF80" s="1564">
        <v>36191.666666666664</v>
      </c>
      <c r="CG80" s="1565">
        <v>0.96040000000000003</v>
      </c>
      <c r="CH80" s="1564"/>
      <c r="CI80" s="1562">
        <v>-73.333333333335759</v>
      </c>
      <c r="CJ80" s="1565">
        <v>-2E-3</v>
      </c>
      <c r="CL80" s="1575" t="s">
        <v>524</v>
      </c>
      <c r="CM80" s="933" t="s">
        <v>753</v>
      </c>
      <c r="CN80" s="1565" t="s">
        <v>4</v>
      </c>
      <c r="CP80" s="1593">
        <v>2185</v>
      </c>
      <c r="CQ80" s="1566">
        <v>4784788</v>
      </c>
      <c r="CR80" s="1566">
        <v>0</v>
      </c>
      <c r="CS80" s="1566">
        <v>4784788</v>
      </c>
      <c r="CT80" s="1573">
        <v>2189.83</v>
      </c>
      <c r="CU80" s="1594"/>
      <c r="CV80" s="1573" t="s">
        <v>4</v>
      </c>
      <c r="CW80" s="1594" t="s">
        <v>4</v>
      </c>
      <c r="CX80" s="1565" t="s">
        <v>4</v>
      </c>
      <c r="CY80" s="1565"/>
      <c r="CZ80" s="1582">
        <v>0.51800000000000002</v>
      </c>
      <c r="DA80" s="1595" t="s">
        <v>4</v>
      </c>
      <c r="DB80" s="1595"/>
      <c r="DC80" s="1565" t="s">
        <v>4</v>
      </c>
      <c r="DX80" s="933" t="s">
        <v>416</v>
      </c>
      <c r="DY80" s="1575" t="s">
        <v>264</v>
      </c>
      <c r="DZ80" s="933" t="s">
        <v>8</v>
      </c>
      <c r="EA80" s="933" t="s">
        <v>265</v>
      </c>
      <c r="EB80" s="1563">
        <v>500</v>
      </c>
      <c r="EC80" s="1563"/>
      <c r="ED80" s="1563">
        <v>500</v>
      </c>
      <c r="EE80" s="1563"/>
      <c r="EF80" s="1563"/>
      <c r="EG80" s="1565">
        <v>1.1815861612628794E-2</v>
      </c>
      <c r="EH80" s="1563"/>
      <c r="EI80" s="1563">
        <v>0</v>
      </c>
      <c r="EJ80" s="1563"/>
      <c r="EK80" s="1563">
        <v>0</v>
      </c>
      <c r="EL80" s="1563"/>
      <c r="EM80" s="1566"/>
      <c r="EN80" s="1566"/>
      <c r="ES80" s="1616" t="s">
        <v>504</v>
      </c>
      <c r="ET80" s="1617" t="s">
        <v>505</v>
      </c>
      <c r="EU80" s="1618">
        <v>0</v>
      </c>
    </row>
    <row r="81" spans="1:151">
      <c r="A81" s="1220" t="s">
        <v>526</v>
      </c>
      <c r="B81" s="1221" t="s">
        <v>527</v>
      </c>
      <c r="C81" s="1117">
        <v>17799</v>
      </c>
      <c r="D81" s="1118">
        <v>23343</v>
      </c>
      <c r="E81" s="1670"/>
      <c r="F81" s="1670">
        <v>23343</v>
      </c>
      <c r="G81" s="1670"/>
      <c r="H81" s="1671">
        <v>23343</v>
      </c>
      <c r="K81" s="907" t="s">
        <v>526</v>
      </c>
      <c r="L81" s="908" t="s">
        <v>527</v>
      </c>
      <c r="M81" s="886">
        <v>7981826826</v>
      </c>
      <c r="N81" s="887">
        <v>145866587</v>
      </c>
      <c r="O81" s="888">
        <v>7835960239</v>
      </c>
      <c r="P81" s="889">
        <v>2014</v>
      </c>
      <c r="Q81" s="890">
        <v>0.97999110472624906</v>
      </c>
      <c r="R81" s="891">
        <v>7995950373</v>
      </c>
      <c r="S81" s="892">
        <v>145866587</v>
      </c>
      <c r="T81" s="893">
        <v>257901895</v>
      </c>
      <c r="U81" s="893">
        <v>2112376859</v>
      </c>
      <c r="V81" s="891">
        <v>10512095714</v>
      </c>
      <c r="X81" s="1561" t="s">
        <v>526</v>
      </c>
      <c r="Y81" s="1562" t="s">
        <v>527</v>
      </c>
      <c r="Z81" s="1563">
        <v>10512095714</v>
      </c>
      <c r="AA81" s="1564">
        <v>69800315.540959999</v>
      </c>
      <c r="AB81" s="1563">
        <v>17073991</v>
      </c>
      <c r="AC81" s="1563">
        <v>806683</v>
      </c>
      <c r="AD81" s="1563">
        <v>87680989.540959999</v>
      </c>
      <c r="AE81" s="1564">
        <v>23343</v>
      </c>
      <c r="AF81" s="1562">
        <v>3756</v>
      </c>
      <c r="AG81" s="1565">
        <v>0.7036</v>
      </c>
      <c r="AI81" s="1561" t="s">
        <v>526</v>
      </c>
      <c r="AJ81" s="933" t="s">
        <v>527</v>
      </c>
      <c r="AK81" s="1563">
        <v>87680989.540959999</v>
      </c>
      <c r="AL81" s="1564">
        <v>23343</v>
      </c>
      <c r="AM81" s="1564">
        <v>3756</v>
      </c>
      <c r="AN81" s="1565">
        <v>0.7036</v>
      </c>
      <c r="AO81" s="1565">
        <v>0.6522</v>
      </c>
      <c r="AP81" s="1565">
        <v>0.80559999999999998</v>
      </c>
      <c r="AQ81" s="1565">
        <v>0.74939999999999996</v>
      </c>
      <c r="AR81" s="1565">
        <v>0.74939999999999996</v>
      </c>
      <c r="AS81" s="1573">
        <v>1278.81</v>
      </c>
      <c r="AT81" s="1573">
        <v>427.63000000000011</v>
      </c>
      <c r="AU81" s="1570">
        <v>9982167</v>
      </c>
      <c r="AV81" s="1572">
        <v>0.9</v>
      </c>
      <c r="AW81" s="1564">
        <v>8983950</v>
      </c>
      <c r="BB81" s="1561" t="s">
        <v>526</v>
      </c>
      <c r="BC81" s="1562" t="s">
        <v>754</v>
      </c>
      <c r="BD81" s="1563">
        <v>10512095714</v>
      </c>
      <c r="BE81" s="1577">
        <v>787.36099999999999</v>
      </c>
      <c r="BF81" s="1566">
        <v>13351050</v>
      </c>
      <c r="BG81" s="1565">
        <v>0.6522</v>
      </c>
      <c r="BH81" s="1565"/>
      <c r="BI81" s="1564">
        <v>23343</v>
      </c>
      <c r="BJ81" s="1564">
        <v>29.65</v>
      </c>
      <c r="BK81" s="1564">
        <v>142561</v>
      </c>
      <c r="BL81" s="1564">
        <v>181</v>
      </c>
      <c r="BN81" s="933" t="s">
        <v>526</v>
      </c>
      <c r="BO81" s="1579" t="s">
        <v>527</v>
      </c>
      <c r="BP81" s="1579">
        <v>1.0510999999999999</v>
      </c>
      <c r="BQ81" s="1579">
        <v>1.0454000000000001</v>
      </c>
      <c r="BR81" s="1579">
        <v>0.97999110472624906</v>
      </c>
      <c r="BS81" s="1579"/>
      <c r="BT81" s="1580">
        <v>2014</v>
      </c>
      <c r="BU81" s="1582">
        <v>0.97999110472624906</v>
      </c>
      <c r="BV81" s="1581"/>
      <c r="BW81" s="1583">
        <v>0.65500000000000003</v>
      </c>
      <c r="BX81" s="1579">
        <v>0.64200000000000002</v>
      </c>
      <c r="BY81" s="1565">
        <v>0.96689999999999998</v>
      </c>
      <c r="BZ81" s="1585"/>
      <c r="CA81" s="1561" t="s">
        <v>526</v>
      </c>
      <c r="CB81" s="933" t="s">
        <v>754</v>
      </c>
      <c r="CC81" s="1564">
        <v>29409</v>
      </c>
      <c r="CD81" s="1564">
        <v>31160</v>
      </c>
      <c r="CE81" s="1564">
        <v>30500</v>
      </c>
      <c r="CF81" s="1564">
        <v>30356.333333333332</v>
      </c>
      <c r="CG81" s="1565">
        <v>0.80559999999999998</v>
      </c>
      <c r="CH81" s="1564"/>
      <c r="CI81" s="1562">
        <v>-143.66666666666788</v>
      </c>
      <c r="CJ81" s="1565">
        <v>-4.7000000000000002E-3</v>
      </c>
      <c r="CL81" s="1575" t="s">
        <v>526</v>
      </c>
      <c r="CM81" s="933" t="s">
        <v>754</v>
      </c>
      <c r="CN81" s="1565">
        <v>0.74939999999999996</v>
      </c>
      <c r="CP81" s="1593">
        <v>23343</v>
      </c>
      <c r="CQ81" s="1566">
        <v>21667344</v>
      </c>
      <c r="CR81" s="1566">
        <v>5195483</v>
      </c>
      <c r="CS81" s="1566">
        <v>26862827</v>
      </c>
      <c r="CT81" s="1573">
        <v>1150.79</v>
      </c>
      <c r="CU81" s="1594"/>
      <c r="CV81" s="1573">
        <v>1278.81</v>
      </c>
      <c r="CW81" s="1594">
        <v>427.63000000000011</v>
      </c>
      <c r="CX81" s="1565">
        <v>0.9</v>
      </c>
      <c r="CY81" s="1565"/>
      <c r="CZ81" s="1582">
        <v>0.64200000000000002</v>
      </c>
      <c r="DA81" s="1595" t="s">
        <v>4</v>
      </c>
      <c r="DB81" s="1595"/>
      <c r="DC81" s="1565">
        <v>0.9</v>
      </c>
      <c r="DX81" s="933" t="s">
        <v>416</v>
      </c>
      <c r="DY81" s="1575" t="s">
        <v>296</v>
      </c>
      <c r="DZ81" s="933" t="s">
        <v>8</v>
      </c>
      <c r="EA81" s="933" t="s">
        <v>297</v>
      </c>
      <c r="EB81" s="1563">
        <v>1360</v>
      </c>
      <c r="EC81" s="1563"/>
      <c r="ED81" s="1563">
        <v>1360</v>
      </c>
      <c r="EE81" s="1563"/>
      <c r="EF81" s="1563"/>
      <c r="EG81" s="1565">
        <v>3.2139143586350317E-2</v>
      </c>
      <c r="EH81" s="1563"/>
      <c r="EI81" s="1563">
        <v>0</v>
      </c>
      <c r="EJ81" s="1563"/>
      <c r="EK81" s="1563">
        <v>0</v>
      </c>
      <c r="EL81" s="1563"/>
      <c r="EM81" s="1566"/>
      <c r="EN81" s="1566"/>
      <c r="ES81" s="1616" t="s">
        <v>506</v>
      </c>
      <c r="ET81" s="1617" t="s">
        <v>507</v>
      </c>
      <c r="EU81" s="1618">
        <v>797213</v>
      </c>
    </row>
    <row r="82" spans="1:151">
      <c r="A82" s="1220" t="s">
        <v>528</v>
      </c>
      <c r="B82" s="1221" t="s">
        <v>529</v>
      </c>
      <c r="C82" s="1117">
        <v>7435</v>
      </c>
      <c r="D82" s="1118">
        <v>7435</v>
      </c>
      <c r="E82" s="1670"/>
      <c r="F82" s="1670">
        <v>7435</v>
      </c>
      <c r="G82" s="1670"/>
      <c r="H82" s="1671">
        <v>7435</v>
      </c>
      <c r="K82" s="907" t="s">
        <v>528</v>
      </c>
      <c r="L82" s="908" t="s">
        <v>529</v>
      </c>
      <c r="M82" s="886">
        <v>1801723985</v>
      </c>
      <c r="N82" s="887">
        <v>61225320</v>
      </c>
      <c r="O82" s="888">
        <v>1740498665</v>
      </c>
      <c r="P82" s="889">
        <v>2008</v>
      </c>
      <c r="Q82" s="890">
        <v>1.0307999999999999</v>
      </c>
      <c r="R82" s="891">
        <v>1688493078</v>
      </c>
      <c r="S82" s="892">
        <v>61225320</v>
      </c>
      <c r="T82" s="893">
        <v>756013065</v>
      </c>
      <c r="U82" s="893">
        <v>541810773</v>
      </c>
      <c r="V82" s="891">
        <v>3047542236</v>
      </c>
      <c r="X82" s="1561" t="s">
        <v>528</v>
      </c>
      <c r="Y82" s="1562" t="s">
        <v>529</v>
      </c>
      <c r="Z82" s="1563">
        <v>3047542236</v>
      </c>
      <c r="AA82" s="1564">
        <v>20235680.447039999</v>
      </c>
      <c r="AB82" s="1563">
        <v>5496459</v>
      </c>
      <c r="AC82" s="1563">
        <v>176548</v>
      </c>
      <c r="AD82" s="1563">
        <v>25908687.447039999</v>
      </c>
      <c r="AE82" s="1564">
        <v>7435</v>
      </c>
      <c r="AF82" s="1562">
        <v>3485</v>
      </c>
      <c r="AG82" s="1565">
        <v>0.65290000000000004</v>
      </c>
      <c r="AI82" s="1561" t="s">
        <v>528</v>
      </c>
      <c r="AJ82" s="933" t="s">
        <v>529</v>
      </c>
      <c r="AK82" s="1563">
        <v>25908687.447039999</v>
      </c>
      <c r="AL82" s="1564">
        <v>7435</v>
      </c>
      <c r="AM82" s="1564">
        <v>3485</v>
      </c>
      <c r="AN82" s="1565">
        <v>0.65290000000000004</v>
      </c>
      <c r="AO82" s="1565">
        <v>0.31409999999999999</v>
      </c>
      <c r="AP82" s="1565">
        <v>0.74690000000000001</v>
      </c>
      <c r="AQ82" s="1565">
        <v>0.66610000000000003</v>
      </c>
      <c r="AR82" s="1565">
        <v>0.66610000000000003</v>
      </c>
      <c r="AS82" s="1573">
        <v>1136.6600000000001</v>
      </c>
      <c r="AT82" s="1573">
        <v>569.78</v>
      </c>
      <c r="AU82" s="1570">
        <v>4236314</v>
      </c>
      <c r="AV82" s="1572">
        <v>1</v>
      </c>
      <c r="AW82" s="1564">
        <v>4236314</v>
      </c>
      <c r="BB82" s="1561" t="s">
        <v>528</v>
      </c>
      <c r="BC82" s="1562" t="s">
        <v>755</v>
      </c>
      <c r="BD82" s="1563">
        <v>3047542236</v>
      </c>
      <c r="BE82" s="1577">
        <v>473.97899999999998</v>
      </c>
      <c r="BF82" s="1566">
        <v>6429699</v>
      </c>
      <c r="BG82" s="1565">
        <v>0.31409999999999999</v>
      </c>
      <c r="BH82" s="1565"/>
      <c r="BI82" s="1564">
        <v>7435</v>
      </c>
      <c r="BJ82" s="1564">
        <v>15.69</v>
      </c>
      <c r="BK82" s="1564">
        <v>46041</v>
      </c>
      <c r="BL82" s="1564">
        <v>97</v>
      </c>
      <c r="BN82" s="933" t="s">
        <v>528</v>
      </c>
      <c r="BO82" s="1579" t="s">
        <v>529</v>
      </c>
      <c r="BP82" s="1579">
        <v>1.0323</v>
      </c>
      <c r="BQ82" s="1579">
        <v>0.99080000000000001</v>
      </c>
      <c r="BR82" s="1579">
        <v>1.0570504201680673</v>
      </c>
      <c r="BS82" s="1579"/>
      <c r="BT82" s="1580">
        <v>2008</v>
      </c>
      <c r="BU82" s="1582">
        <v>1.0307999999999999</v>
      </c>
      <c r="BV82" s="1581"/>
      <c r="BW82" s="1583">
        <v>0.81</v>
      </c>
      <c r="BX82" s="1579">
        <v>0.83499999999999996</v>
      </c>
      <c r="BY82" s="1565">
        <v>1.2575000000000001</v>
      </c>
      <c r="BZ82" s="1585"/>
      <c r="CA82" s="1561" t="s">
        <v>528</v>
      </c>
      <c r="CB82" s="933" t="s">
        <v>755</v>
      </c>
      <c r="CC82" s="1564">
        <v>27160</v>
      </c>
      <c r="CD82" s="1564">
        <v>28630</v>
      </c>
      <c r="CE82" s="1564">
        <v>28650</v>
      </c>
      <c r="CF82" s="1564">
        <v>28146.666666666668</v>
      </c>
      <c r="CG82" s="1565">
        <v>0.74690000000000001</v>
      </c>
      <c r="CH82" s="1564"/>
      <c r="CI82" s="1562">
        <v>-503.33333333333212</v>
      </c>
      <c r="CJ82" s="1565">
        <v>-1.7600000000000001E-2</v>
      </c>
      <c r="CL82" s="1575" t="s">
        <v>528</v>
      </c>
      <c r="CM82" s="933" t="s">
        <v>755</v>
      </c>
      <c r="CN82" s="1565">
        <v>0.66610000000000003</v>
      </c>
      <c r="CP82" s="1593">
        <v>7435</v>
      </c>
      <c r="CQ82" s="1566">
        <v>6924990</v>
      </c>
      <c r="CR82" s="1566">
        <v>0</v>
      </c>
      <c r="CS82" s="1566">
        <v>6924990</v>
      </c>
      <c r="CT82" s="1573">
        <v>931.4</v>
      </c>
      <c r="CU82" s="1594"/>
      <c r="CV82" s="1573">
        <v>1136.6600000000001</v>
      </c>
      <c r="CW82" s="1594">
        <v>569.78</v>
      </c>
      <c r="CX82" s="1565">
        <v>0.81899999999999995</v>
      </c>
      <c r="CY82" s="1565"/>
      <c r="CZ82" s="1582">
        <v>0.83499999999999996</v>
      </c>
      <c r="DA82" s="1595">
        <v>1</v>
      </c>
      <c r="DB82" s="1595"/>
      <c r="DC82" s="1565">
        <v>1</v>
      </c>
      <c r="DX82" s="933" t="s">
        <v>416</v>
      </c>
      <c r="DY82" s="1575" t="s">
        <v>969</v>
      </c>
      <c r="DZ82" s="933" t="s">
        <v>8</v>
      </c>
      <c r="EA82" s="933" t="s">
        <v>1022</v>
      </c>
      <c r="EB82" s="1563">
        <v>229</v>
      </c>
      <c r="EC82" s="1563"/>
      <c r="ED82" s="1563">
        <v>229</v>
      </c>
      <c r="EE82" s="1563"/>
      <c r="EF82" s="1563"/>
      <c r="EG82" s="1565">
        <v>5.411664618583987E-3</v>
      </c>
      <c r="EH82" s="1563"/>
      <c r="EI82" s="1563">
        <v>0</v>
      </c>
      <c r="EJ82" s="1563"/>
      <c r="EK82" s="1563">
        <v>0</v>
      </c>
      <c r="EL82" s="1563"/>
      <c r="EM82" s="1566"/>
      <c r="EN82" s="1566"/>
      <c r="ES82" s="1616" t="s">
        <v>508</v>
      </c>
      <c r="ET82" s="1617" t="s">
        <v>509</v>
      </c>
      <c r="EU82" s="1618">
        <v>1100023</v>
      </c>
    </row>
    <row r="83" spans="1:151">
      <c r="A83" s="1220" t="s">
        <v>530</v>
      </c>
      <c r="B83" s="1221" t="s">
        <v>534</v>
      </c>
      <c r="C83" s="1117">
        <v>23427</v>
      </c>
      <c r="D83" s="1118">
        <v>23757</v>
      </c>
      <c r="E83" s="1670"/>
      <c r="F83" s="1670">
        <v>23757</v>
      </c>
      <c r="G83" s="1670"/>
      <c r="H83" s="1671">
        <v>23757</v>
      </c>
      <c r="K83" s="907" t="s">
        <v>530</v>
      </c>
      <c r="L83" s="908" t="s">
        <v>534</v>
      </c>
      <c r="M83" s="886">
        <v>4230059734</v>
      </c>
      <c r="N83" s="887">
        <v>250049200</v>
      </c>
      <c r="O83" s="888">
        <v>3980010534</v>
      </c>
      <c r="P83" s="889">
        <v>2010</v>
      </c>
      <c r="Q83" s="890">
        <v>0.99060000000000004</v>
      </c>
      <c r="R83" s="891">
        <v>4017777644</v>
      </c>
      <c r="S83" s="892">
        <v>250049200</v>
      </c>
      <c r="T83" s="893">
        <v>302669582</v>
      </c>
      <c r="U83" s="893">
        <v>1593978987</v>
      </c>
      <c r="V83" s="891">
        <v>6164475413</v>
      </c>
      <c r="X83" s="1561" t="s">
        <v>530</v>
      </c>
      <c r="Y83" s="1562" t="s">
        <v>534</v>
      </c>
      <c r="Z83" s="1563">
        <v>6164475413</v>
      </c>
      <c r="AA83" s="1564">
        <v>40932116.742320001</v>
      </c>
      <c r="AB83" s="1563">
        <v>18122637</v>
      </c>
      <c r="AC83" s="1563">
        <v>580879</v>
      </c>
      <c r="AD83" s="1563">
        <v>59635632.742320001</v>
      </c>
      <c r="AE83" s="1564">
        <v>23757</v>
      </c>
      <c r="AF83" s="1562">
        <v>2510</v>
      </c>
      <c r="AG83" s="1565">
        <v>0.47020000000000001</v>
      </c>
      <c r="AI83" s="1561" t="s">
        <v>530</v>
      </c>
      <c r="AJ83" s="933" t="s">
        <v>534</v>
      </c>
      <c r="AK83" s="1563">
        <v>59635632.742320001</v>
      </c>
      <c r="AL83" s="1564">
        <v>23757</v>
      </c>
      <c r="AM83" s="1564">
        <v>2510</v>
      </c>
      <c r="AN83" s="1565">
        <v>0.47020000000000001</v>
      </c>
      <c r="AO83" s="1565">
        <v>0.31740000000000002</v>
      </c>
      <c r="AP83" s="1565">
        <v>0.6764</v>
      </c>
      <c r="AQ83" s="1565">
        <v>0.55799999999999994</v>
      </c>
      <c r="AR83" s="1565">
        <v>0.55799999999999994</v>
      </c>
      <c r="AS83" s="1573">
        <v>952.19</v>
      </c>
      <c r="AT83" s="1573">
        <v>754.25</v>
      </c>
      <c r="AU83" s="1570">
        <v>17918717</v>
      </c>
      <c r="AV83" s="1572">
        <v>1</v>
      </c>
      <c r="AW83" s="1564">
        <v>17918717</v>
      </c>
      <c r="BB83" s="1561" t="s">
        <v>530</v>
      </c>
      <c r="BC83" s="1562" t="s">
        <v>756</v>
      </c>
      <c r="BD83" s="1563">
        <v>6164475413</v>
      </c>
      <c r="BE83" s="1577">
        <v>948.83900000000006</v>
      </c>
      <c r="BF83" s="1566">
        <v>6496861</v>
      </c>
      <c r="BG83" s="1565">
        <v>0.31740000000000002</v>
      </c>
      <c r="BH83" s="1565"/>
      <c r="BI83" s="1564">
        <v>23757</v>
      </c>
      <c r="BJ83" s="1564">
        <v>25.04</v>
      </c>
      <c r="BK83" s="1564">
        <v>134010</v>
      </c>
      <c r="BL83" s="1564">
        <v>141</v>
      </c>
      <c r="BN83" s="933" t="s">
        <v>530</v>
      </c>
      <c r="BO83" s="1579" t="s">
        <v>534</v>
      </c>
      <c r="BP83" s="1579">
        <v>0.98</v>
      </c>
      <c r="BQ83" s="1579">
        <v>0.9819</v>
      </c>
      <c r="BR83" s="1579">
        <v>1</v>
      </c>
      <c r="BS83" s="1579"/>
      <c r="BT83" s="1580">
        <v>2010</v>
      </c>
      <c r="BU83" s="1582">
        <v>0.99060000000000004</v>
      </c>
      <c r="BV83" s="1581"/>
      <c r="BW83" s="1583">
        <v>0.77</v>
      </c>
      <c r="BX83" s="1579">
        <v>0.76300000000000001</v>
      </c>
      <c r="BY83" s="1565">
        <v>1.1491</v>
      </c>
      <c r="BZ83" s="1585"/>
      <c r="CA83" s="1561" t="s">
        <v>530</v>
      </c>
      <c r="CB83" s="933" t="s">
        <v>756</v>
      </c>
      <c r="CC83" s="1564">
        <v>24859</v>
      </c>
      <c r="CD83" s="1564">
        <v>25733</v>
      </c>
      <c r="CE83" s="1564">
        <v>25872</v>
      </c>
      <c r="CF83" s="1564">
        <v>25488</v>
      </c>
      <c r="CG83" s="1565">
        <v>0.6764</v>
      </c>
      <c r="CH83" s="1564"/>
      <c r="CI83" s="1562">
        <v>-384</v>
      </c>
      <c r="CJ83" s="1565">
        <v>-1.4800000000000001E-2</v>
      </c>
      <c r="CL83" s="1575" t="s">
        <v>530</v>
      </c>
      <c r="CM83" s="933" t="s">
        <v>756</v>
      </c>
      <c r="CN83" s="1565">
        <v>0.55799999999999994</v>
      </c>
      <c r="CP83" s="1593">
        <v>23757</v>
      </c>
      <c r="CQ83" s="1566">
        <v>12375000</v>
      </c>
      <c r="CR83" s="1566">
        <v>0</v>
      </c>
      <c r="CS83" s="1566">
        <v>12375000</v>
      </c>
      <c r="CT83" s="1573">
        <v>520.9</v>
      </c>
      <c r="CU83" s="1594"/>
      <c r="CV83" s="1573">
        <v>952.19</v>
      </c>
      <c r="CW83" s="1594">
        <v>754.25</v>
      </c>
      <c r="CX83" s="1565">
        <v>0.54700000000000004</v>
      </c>
      <c r="CY83" s="1565"/>
      <c r="CZ83" s="1582">
        <v>0.76300000000000001</v>
      </c>
      <c r="DA83" s="1595">
        <v>1</v>
      </c>
      <c r="DB83" s="1595"/>
      <c r="DC83" s="1565">
        <v>1</v>
      </c>
      <c r="DX83" s="933" t="s">
        <v>416</v>
      </c>
      <c r="DY83" s="1575" t="s">
        <v>1003</v>
      </c>
      <c r="DZ83" s="933" t="s">
        <v>8</v>
      </c>
      <c r="EA83" s="933" t="s">
        <v>1004</v>
      </c>
      <c r="EB83" s="1563">
        <v>520</v>
      </c>
      <c r="EC83" s="1563"/>
      <c r="ED83" s="1563">
        <v>520</v>
      </c>
      <c r="EE83" s="1563"/>
      <c r="EF83" s="1563"/>
      <c r="EG83" s="1565">
        <v>1.2288496077133945E-2</v>
      </c>
      <c r="EH83" s="1563"/>
      <c r="EI83" s="1563">
        <v>0</v>
      </c>
      <c r="EJ83" s="1563"/>
      <c r="EK83" s="1563">
        <v>0</v>
      </c>
      <c r="EM83" s="1566"/>
      <c r="EN83" s="1566"/>
      <c r="ES83" s="1616" t="s">
        <v>510</v>
      </c>
      <c r="ET83" s="1617" t="s">
        <v>511</v>
      </c>
      <c r="EU83" s="1618">
        <v>0</v>
      </c>
    </row>
    <row r="84" spans="1:151">
      <c r="A84" s="1220" t="s">
        <v>535</v>
      </c>
      <c r="B84" s="1221" t="s">
        <v>536</v>
      </c>
      <c r="C84" s="1117">
        <v>12732</v>
      </c>
      <c r="D84" s="1118">
        <v>13017</v>
      </c>
      <c r="E84" s="1670"/>
      <c r="F84" s="1670">
        <v>13017</v>
      </c>
      <c r="G84" s="1670"/>
      <c r="H84" s="1671">
        <v>13017</v>
      </c>
      <c r="K84" s="907" t="s">
        <v>535</v>
      </c>
      <c r="L84" s="908" t="s">
        <v>536</v>
      </c>
      <c r="M84" s="886">
        <v>4852913321</v>
      </c>
      <c r="N84" s="887">
        <v>159443152</v>
      </c>
      <c r="O84" s="888">
        <v>4693470169</v>
      </c>
      <c r="P84" s="889">
        <v>2011</v>
      </c>
      <c r="Q84" s="890">
        <v>1.0271999999999999</v>
      </c>
      <c r="R84" s="891">
        <v>4569188249</v>
      </c>
      <c r="S84" s="892">
        <v>159443152</v>
      </c>
      <c r="T84" s="893">
        <v>766699668</v>
      </c>
      <c r="U84" s="893">
        <v>1385270310</v>
      </c>
      <c r="V84" s="891">
        <v>6880601379</v>
      </c>
      <c r="X84" s="1561" t="s">
        <v>535</v>
      </c>
      <c r="Y84" s="1562" t="s">
        <v>536</v>
      </c>
      <c r="Z84" s="1563">
        <v>6880601379</v>
      </c>
      <c r="AA84" s="1564">
        <v>45687193.156560004</v>
      </c>
      <c r="AB84" s="1563">
        <v>10229421</v>
      </c>
      <c r="AC84" s="1563">
        <v>367722</v>
      </c>
      <c r="AD84" s="1563">
        <v>56284336.156560004</v>
      </c>
      <c r="AE84" s="1564">
        <v>13017</v>
      </c>
      <c r="AF84" s="1562">
        <v>4324</v>
      </c>
      <c r="AG84" s="1565">
        <v>0.81</v>
      </c>
      <c r="AI84" s="1561" t="s">
        <v>535</v>
      </c>
      <c r="AJ84" s="933" t="s">
        <v>536</v>
      </c>
      <c r="AK84" s="1563">
        <v>56284336.156560004</v>
      </c>
      <c r="AL84" s="1564">
        <v>13017</v>
      </c>
      <c r="AM84" s="1564">
        <v>4324</v>
      </c>
      <c r="AN84" s="1565">
        <v>0.81</v>
      </c>
      <c r="AO84" s="1565">
        <v>0.59340000000000004</v>
      </c>
      <c r="AP84" s="1565">
        <v>0.82750000000000001</v>
      </c>
      <c r="AQ84" s="1565">
        <v>0.79710000000000003</v>
      </c>
      <c r="AR84" s="1565">
        <v>0.79710000000000003</v>
      </c>
      <c r="AS84" s="1573">
        <v>1360.2</v>
      </c>
      <c r="AT84" s="1573">
        <v>346.24</v>
      </c>
      <c r="AU84" s="1570">
        <v>4507006</v>
      </c>
      <c r="AV84" s="1572">
        <v>1</v>
      </c>
      <c r="AW84" s="1564">
        <v>4507006</v>
      </c>
      <c r="BB84" s="1561" t="s">
        <v>535</v>
      </c>
      <c r="BC84" s="1562" t="s">
        <v>757</v>
      </c>
      <c r="BD84" s="1563">
        <v>6880601379</v>
      </c>
      <c r="BE84" s="1577">
        <v>566.43499999999995</v>
      </c>
      <c r="BF84" s="1566">
        <v>12147204</v>
      </c>
      <c r="BG84" s="1565">
        <v>0.59340000000000004</v>
      </c>
      <c r="BH84" s="1565"/>
      <c r="BI84" s="1564">
        <v>13017</v>
      </c>
      <c r="BJ84" s="1564">
        <v>22.98</v>
      </c>
      <c r="BK84" s="1564">
        <v>92254</v>
      </c>
      <c r="BL84" s="1564">
        <v>163</v>
      </c>
      <c r="BN84" s="933" t="s">
        <v>535</v>
      </c>
      <c r="BO84" s="1579" t="s">
        <v>536</v>
      </c>
      <c r="BP84" s="1579">
        <v>1.0373000000000001</v>
      </c>
      <c r="BQ84" s="1579">
        <v>1.0504</v>
      </c>
      <c r="BR84" s="1579">
        <v>1.008376599292228</v>
      </c>
      <c r="BS84" s="1579"/>
      <c r="BT84" s="1580">
        <v>2011</v>
      </c>
      <c r="BU84" s="1582">
        <v>1.0271999999999999</v>
      </c>
      <c r="BV84" s="1581"/>
      <c r="BW84" s="1583">
        <v>0.69599999999999995</v>
      </c>
      <c r="BX84" s="1579">
        <v>0.71499999999999997</v>
      </c>
      <c r="BY84" s="1565">
        <v>1.0768</v>
      </c>
      <c r="BZ84" s="1585"/>
      <c r="CA84" s="1561" t="s">
        <v>535</v>
      </c>
      <c r="CB84" s="933" t="s">
        <v>757</v>
      </c>
      <c r="CC84" s="1564">
        <v>30372</v>
      </c>
      <c r="CD84" s="1564">
        <v>31815</v>
      </c>
      <c r="CE84" s="1564">
        <v>31362</v>
      </c>
      <c r="CF84" s="1564">
        <v>31183</v>
      </c>
      <c r="CG84" s="1565">
        <v>0.82750000000000001</v>
      </c>
      <c r="CH84" s="1564"/>
      <c r="CI84" s="1562">
        <v>-179</v>
      </c>
      <c r="CJ84" s="1565">
        <v>-5.7000000000000002E-3</v>
      </c>
      <c r="CL84" s="1575" t="s">
        <v>535</v>
      </c>
      <c r="CM84" s="933" t="s">
        <v>757</v>
      </c>
      <c r="CN84" s="1565">
        <v>0.79710000000000003</v>
      </c>
      <c r="CP84" s="1593">
        <v>13017</v>
      </c>
      <c r="CQ84" s="1566">
        <v>15834840</v>
      </c>
      <c r="CR84" s="1566">
        <v>0</v>
      </c>
      <c r="CS84" s="1566">
        <v>15834840</v>
      </c>
      <c r="CT84" s="1573">
        <v>1216.47</v>
      </c>
      <c r="CU84" s="1594"/>
      <c r="CV84" s="1573">
        <v>1360.2</v>
      </c>
      <c r="CW84" s="1594">
        <v>346.24</v>
      </c>
      <c r="CX84" s="1565">
        <v>0.89400000000000002</v>
      </c>
      <c r="CY84" s="1565"/>
      <c r="CZ84" s="1582">
        <v>0.71499999999999997</v>
      </c>
      <c r="DA84" s="1595">
        <v>1</v>
      </c>
      <c r="DB84" s="1595"/>
      <c r="DC84" s="1565">
        <v>1</v>
      </c>
      <c r="DX84" s="933" t="s">
        <v>416</v>
      </c>
      <c r="DY84" s="1575" t="s">
        <v>1108</v>
      </c>
      <c r="DZ84" s="933" t="s">
        <v>8</v>
      </c>
      <c r="EA84" s="933" t="s">
        <v>1109</v>
      </c>
      <c r="EB84" s="1563">
        <v>175</v>
      </c>
      <c r="EC84" s="1563"/>
      <c r="ED84" s="1563">
        <v>175</v>
      </c>
      <c r="EE84" s="1563"/>
      <c r="EF84" s="1563"/>
      <c r="EG84" s="1565">
        <v>4.1355515644200778E-3</v>
      </c>
      <c r="EH84" s="1563"/>
      <c r="EI84" s="1563">
        <v>0</v>
      </c>
      <c r="EJ84" s="1563"/>
      <c r="EK84" s="1563">
        <v>0</v>
      </c>
      <c r="EM84" s="1566"/>
      <c r="EN84" s="1566"/>
      <c r="ES84" s="1616" t="s">
        <v>132</v>
      </c>
      <c r="ET84" s="1617" t="s">
        <v>204</v>
      </c>
      <c r="EU84" s="1618">
        <v>0</v>
      </c>
    </row>
    <row r="85" spans="1:151">
      <c r="A85" s="1220" t="s">
        <v>537</v>
      </c>
      <c r="B85" s="1221" t="s">
        <v>538</v>
      </c>
      <c r="C85" s="1117">
        <v>19725</v>
      </c>
      <c r="D85" s="1118">
        <v>19725</v>
      </c>
      <c r="E85" s="1275">
        <v>1287</v>
      </c>
      <c r="F85" s="1670">
        <v>21012</v>
      </c>
      <c r="G85" s="1670"/>
      <c r="H85" s="1671">
        <v>21012</v>
      </c>
      <c r="K85" s="907" t="s">
        <v>537</v>
      </c>
      <c r="L85" s="908" t="s">
        <v>538</v>
      </c>
      <c r="M85" s="886">
        <v>8804976693</v>
      </c>
      <c r="N85" s="887">
        <v>301432591</v>
      </c>
      <c r="O85" s="888">
        <v>8503544102</v>
      </c>
      <c r="P85" s="889">
        <v>2011</v>
      </c>
      <c r="Q85" s="890">
        <v>1.0535000000000001</v>
      </c>
      <c r="R85" s="891">
        <v>8071707738</v>
      </c>
      <c r="S85" s="892">
        <v>301432591</v>
      </c>
      <c r="T85" s="893">
        <v>681411307</v>
      </c>
      <c r="U85" s="893">
        <v>2291271835</v>
      </c>
      <c r="V85" s="891">
        <v>11345823471</v>
      </c>
      <c r="X85" s="1561" t="s">
        <v>537</v>
      </c>
      <c r="Y85" s="1562" t="s">
        <v>538</v>
      </c>
      <c r="Z85" s="1563">
        <v>11345823471</v>
      </c>
      <c r="AA85" s="1564">
        <v>75336267.847440004</v>
      </c>
      <c r="AB85" s="1563">
        <v>16918041</v>
      </c>
      <c r="AC85" s="1563">
        <v>672574</v>
      </c>
      <c r="AD85" s="1563">
        <v>92926882.847440004</v>
      </c>
      <c r="AE85" s="1564">
        <v>21012</v>
      </c>
      <c r="AF85" s="1562">
        <v>4423</v>
      </c>
      <c r="AG85" s="1565">
        <v>0.8286</v>
      </c>
      <c r="AI85" s="1561" t="s">
        <v>537</v>
      </c>
      <c r="AJ85" s="933" t="s">
        <v>538</v>
      </c>
      <c r="AK85" s="1563">
        <v>92926882.847440004</v>
      </c>
      <c r="AL85" s="1564">
        <v>21012</v>
      </c>
      <c r="AM85" s="1564">
        <v>4423</v>
      </c>
      <c r="AN85" s="1565">
        <v>0.8286</v>
      </c>
      <c r="AO85" s="1565">
        <v>1.0839000000000001</v>
      </c>
      <c r="AP85" s="1565">
        <v>0.79669999999999996</v>
      </c>
      <c r="AQ85" s="1565">
        <v>0.83820000000000006</v>
      </c>
      <c r="AR85" s="1565">
        <v>0.83820000000000006</v>
      </c>
      <c r="AS85" s="1573">
        <v>1430.34</v>
      </c>
      <c r="AT85" s="1573">
        <v>276.10000000000014</v>
      </c>
      <c r="AU85" s="1570">
        <v>5801413</v>
      </c>
      <c r="AV85" s="1572">
        <v>1</v>
      </c>
      <c r="AW85" s="1564">
        <v>5801413</v>
      </c>
      <c r="BB85" s="1561" t="s">
        <v>537</v>
      </c>
      <c r="BC85" s="1562" t="s">
        <v>758</v>
      </c>
      <c r="BD85" s="1563">
        <v>11345823471</v>
      </c>
      <c r="BE85" s="1577">
        <v>511.31400000000002</v>
      </c>
      <c r="BF85" s="1566">
        <v>22189542</v>
      </c>
      <c r="BG85" s="1565">
        <v>1.0839000000000001</v>
      </c>
      <c r="BH85" s="1565"/>
      <c r="BI85" s="1564">
        <v>21012</v>
      </c>
      <c r="BJ85" s="1564">
        <v>41.09</v>
      </c>
      <c r="BK85" s="1564">
        <v>138666</v>
      </c>
      <c r="BL85" s="1564">
        <v>271</v>
      </c>
      <c r="BN85" s="933" t="s">
        <v>537</v>
      </c>
      <c r="BO85" s="1579" t="s">
        <v>538</v>
      </c>
      <c r="BP85" s="1579">
        <v>0.97299999999999998</v>
      </c>
      <c r="BQ85" s="1579">
        <v>1.0415999999999999</v>
      </c>
      <c r="BR85" s="1579">
        <v>1.0882631578947368</v>
      </c>
      <c r="BS85" s="1579"/>
      <c r="BT85" s="1580">
        <v>2011</v>
      </c>
      <c r="BU85" s="1582">
        <v>1.0535000000000001</v>
      </c>
      <c r="BV85" s="1581"/>
      <c r="BW85" s="1583">
        <v>0.65</v>
      </c>
      <c r="BX85" s="1579">
        <v>0.68500000000000005</v>
      </c>
      <c r="BY85" s="1565">
        <v>1.0316000000000001</v>
      </c>
      <c r="BZ85" s="1585"/>
      <c r="CA85" s="1561" t="s">
        <v>537</v>
      </c>
      <c r="CB85" s="933" t="s">
        <v>758</v>
      </c>
      <c r="CC85" s="1564">
        <v>29603</v>
      </c>
      <c r="CD85" s="1564">
        <v>30173</v>
      </c>
      <c r="CE85" s="1564">
        <v>30294</v>
      </c>
      <c r="CF85" s="1564">
        <v>30023.333333333332</v>
      </c>
      <c r="CG85" s="1565">
        <v>0.79669999999999996</v>
      </c>
      <c r="CH85" s="1564"/>
      <c r="CI85" s="1562">
        <v>-270.66666666666788</v>
      </c>
      <c r="CJ85" s="1565">
        <v>-8.8999999999999999E-3</v>
      </c>
      <c r="CL85" s="1575" t="s">
        <v>537</v>
      </c>
      <c r="CM85" s="933" t="s">
        <v>900</v>
      </c>
      <c r="CN85" s="1565">
        <v>0.83820000000000006</v>
      </c>
      <c r="CP85" s="1593">
        <v>21012</v>
      </c>
      <c r="CQ85" s="1566">
        <v>34340165</v>
      </c>
      <c r="CR85" s="1566">
        <v>0</v>
      </c>
      <c r="CS85" s="1566">
        <v>34340165</v>
      </c>
      <c r="CT85" s="1573">
        <v>1634.31</v>
      </c>
      <c r="CU85" s="1594"/>
      <c r="CV85" s="1573">
        <v>1430.34</v>
      </c>
      <c r="CW85" s="1594">
        <v>276.10000000000014</v>
      </c>
      <c r="CX85" s="1565">
        <v>1</v>
      </c>
      <c r="CY85" s="1565"/>
      <c r="CZ85" s="1582">
        <v>0.68500000000000005</v>
      </c>
      <c r="DA85" s="1595">
        <v>1</v>
      </c>
      <c r="DB85" s="1595"/>
      <c r="DC85" s="1565">
        <v>1</v>
      </c>
      <c r="DX85" s="933" t="s">
        <v>416</v>
      </c>
      <c r="DY85" s="1575" t="s">
        <v>1182</v>
      </c>
      <c r="DZ85" s="933" t="s">
        <v>8</v>
      </c>
      <c r="EA85" s="933" t="s">
        <v>1183</v>
      </c>
      <c r="EB85" s="1563">
        <v>194</v>
      </c>
      <c r="EC85" s="1563"/>
      <c r="ED85" s="1563">
        <v>194</v>
      </c>
      <c r="EF85" s="1563"/>
      <c r="EG85" s="1565">
        <v>4.5845543056999716E-3</v>
      </c>
      <c r="EH85" s="1563"/>
      <c r="EI85" s="1563">
        <v>0</v>
      </c>
      <c r="EJ85" s="1563"/>
      <c r="EK85" s="1563">
        <v>0</v>
      </c>
      <c r="EM85" s="1566"/>
      <c r="EN85" s="1566"/>
      <c r="ES85" s="1616" t="s">
        <v>512</v>
      </c>
      <c r="ET85" s="1617" t="s">
        <v>513</v>
      </c>
      <c r="EU85" s="1618">
        <v>0</v>
      </c>
    </row>
    <row r="86" spans="1:151">
      <c r="A86" s="1220" t="s">
        <v>539</v>
      </c>
      <c r="B86" s="1221" t="s">
        <v>540</v>
      </c>
      <c r="C86" s="1117">
        <v>8292</v>
      </c>
      <c r="D86" s="1118">
        <v>10132</v>
      </c>
      <c r="E86" s="1670"/>
      <c r="F86" s="1670">
        <v>10132</v>
      </c>
      <c r="G86" s="1670"/>
      <c r="H86" s="1671">
        <v>10132</v>
      </c>
      <c r="K86" s="907" t="s">
        <v>539</v>
      </c>
      <c r="L86" s="908" t="s">
        <v>540</v>
      </c>
      <c r="M86" s="886">
        <v>4373965316</v>
      </c>
      <c r="N86" s="887">
        <v>122602102</v>
      </c>
      <c r="O86" s="888">
        <v>4251363214</v>
      </c>
      <c r="P86" s="889">
        <v>2012</v>
      </c>
      <c r="Q86" s="890">
        <v>1.0144</v>
      </c>
      <c r="R86" s="891">
        <v>4191012632</v>
      </c>
      <c r="S86" s="892">
        <v>122602102</v>
      </c>
      <c r="T86" s="893">
        <v>520306376</v>
      </c>
      <c r="U86" s="893">
        <v>1300343654</v>
      </c>
      <c r="V86" s="891">
        <v>6134264764</v>
      </c>
      <c r="X86" s="1561" t="s">
        <v>539</v>
      </c>
      <c r="Y86" s="1562" t="s">
        <v>540</v>
      </c>
      <c r="Z86" s="1563">
        <v>6134264764</v>
      </c>
      <c r="AA86" s="1564">
        <v>40731518.032959998</v>
      </c>
      <c r="AB86" s="1563">
        <v>9904492</v>
      </c>
      <c r="AC86" s="1563">
        <v>232500</v>
      </c>
      <c r="AD86" s="1563">
        <v>50868510.032959998</v>
      </c>
      <c r="AE86" s="1564">
        <v>10132</v>
      </c>
      <c r="AF86" s="1562">
        <v>5021</v>
      </c>
      <c r="AG86" s="1565">
        <v>0.94059999999999999</v>
      </c>
      <c r="AI86" s="1561" t="s">
        <v>539</v>
      </c>
      <c r="AJ86" s="933" t="s">
        <v>540</v>
      </c>
      <c r="AK86" s="1563">
        <v>50868510.032959998</v>
      </c>
      <c r="AL86" s="1564">
        <v>10132</v>
      </c>
      <c r="AM86" s="1564">
        <v>5021</v>
      </c>
      <c r="AN86" s="1565">
        <v>0.94059999999999999</v>
      </c>
      <c r="AO86" s="1565">
        <v>0.53120000000000001</v>
      </c>
      <c r="AP86" s="1565">
        <v>0.72250000000000003</v>
      </c>
      <c r="AQ86" s="1565">
        <v>0.79060000000000008</v>
      </c>
      <c r="AR86" s="1565">
        <v>0.79060000000000008</v>
      </c>
      <c r="AS86" s="1573">
        <v>1349.11</v>
      </c>
      <c r="AT86" s="1573">
        <v>357.33000000000015</v>
      </c>
      <c r="AU86" s="1570">
        <v>3620468</v>
      </c>
      <c r="AV86" s="1572">
        <v>0.91400000000000003</v>
      </c>
      <c r="AW86" s="1564">
        <v>3309108</v>
      </c>
      <c r="BB86" s="1561" t="s">
        <v>539</v>
      </c>
      <c r="BC86" s="1562" t="s">
        <v>759</v>
      </c>
      <c r="BD86" s="1563">
        <v>6134264764</v>
      </c>
      <c r="BE86" s="1577">
        <v>564.11699999999996</v>
      </c>
      <c r="BF86" s="1566">
        <v>10874100</v>
      </c>
      <c r="BG86" s="1565">
        <v>0.53120000000000001</v>
      </c>
      <c r="BH86" s="1565"/>
      <c r="BI86" s="1564">
        <v>10132</v>
      </c>
      <c r="BJ86" s="1564">
        <v>17.96</v>
      </c>
      <c r="BK86" s="1564">
        <v>67807</v>
      </c>
      <c r="BL86" s="1564">
        <v>120</v>
      </c>
      <c r="BN86" s="933" t="s">
        <v>539</v>
      </c>
      <c r="BO86" s="1579" t="s">
        <v>540</v>
      </c>
      <c r="BP86" s="1579">
        <v>1.0043</v>
      </c>
      <c r="BQ86" s="1579">
        <v>1</v>
      </c>
      <c r="BR86" s="1579">
        <v>1.0274626865671641</v>
      </c>
      <c r="BS86" s="1579"/>
      <c r="BT86" s="1580">
        <v>2012</v>
      </c>
      <c r="BU86" s="1582">
        <v>1.0144</v>
      </c>
      <c r="BV86" s="1581"/>
      <c r="BW86" s="1583">
        <v>0.60699999999999998</v>
      </c>
      <c r="BX86" s="1579">
        <v>0.61599999999999999</v>
      </c>
      <c r="BY86" s="1565">
        <v>0.92769999999999997</v>
      </c>
      <c r="BZ86" s="1585"/>
      <c r="CA86" s="1561" t="s">
        <v>539</v>
      </c>
      <c r="CB86" s="933" t="s">
        <v>759</v>
      </c>
      <c r="CC86" s="1564">
        <v>26611</v>
      </c>
      <c r="CD86" s="1564">
        <v>27798</v>
      </c>
      <c r="CE86" s="1564">
        <v>27265</v>
      </c>
      <c r="CF86" s="1564">
        <v>27224.666666666668</v>
      </c>
      <c r="CG86" s="1565">
        <v>0.72250000000000003</v>
      </c>
      <c r="CH86" s="1564"/>
      <c r="CI86" s="1562">
        <v>-40.333333333332121</v>
      </c>
      <c r="CJ86" s="1565">
        <v>-1.5E-3</v>
      </c>
      <c r="CL86" s="1575" t="s">
        <v>539</v>
      </c>
      <c r="CM86" s="933" t="s">
        <v>759</v>
      </c>
      <c r="CN86" s="1565">
        <v>0.79060000000000008</v>
      </c>
      <c r="CP86" s="1593">
        <v>10132</v>
      </c>
      <c r="CQ86" s="1566">
        <v>12499713</v>
      </c>
      <c r="CR86" s="1566">
        <v>0</v>
      </c>
      <c r="CS86" s="1566">
        <v>12499713</v>
      </c>
      <c r="CT86" s="1573">
        <v>1233.69</v>
      </c>
      <c r="CU86" s="1594"/>
      <c r="CV86" s="1573">
        <v>1349.11</v>
      </c>
      <c r="CW86" s="1594">
        <v>357.33000000000015</v>
      </c>
      <c r="CX86" s="1565">
        <v>0.91400000000000003</v>
      </c>
      <c r="CY86" s="1565"/>
      <c r="CZ86" s="1582">
        <v>0.61599999999999999</v>
      </c>
      <c r="DA86" s="1595" t="s">
        <v>4</v>
      </c>
      <c r="DB86" s="1595"/>
      <c r="DC86" s="1565">
        <v>0.91400000000000003</v>
      </c>
      <c r="DX86" s="933" t="s">
        <v>416</v>
      </c>
      <c r="DY86" s="1575" t="s">
        <v>1232</v>
      </c>
      <c r="DZ86" s="933" t="s">
        <v>8</v>
      </c>
      <c r="EA86" s="933" t="s">
        <v>1233</v>
      </c>
      <c r="EB86" s="1563">
        <v>286</v>
      </c>
      <c r="EC86" s="1563"/>
      <c r="ED86" s="1563">
        <v>286</v>
      </c>
      <c r="EE86" s="1563"/>
      <c r="EF86" s="1563"/>
      <c r="EG86" s="1565">
        <v>6.7586728424236693E-3</v>
      </c>
      <c r="EH86" s="1563"/>
      <c r="EI86" s="1563">
        <v>0</v>
      </c>
      <c r="EJ86" s="1563"/>
      <c r="EK86" s="1563">
        <v>0</v>
      </c>
      <c r="EM86" s="1566"/>
      <c r="EN86" s="1566"/>
      <c r="ES86" s="1616" t="s">
        <v>514</v>
      </c>
      <c r="ET86" s="1617" t="s">
        <v>515</v>
      </c>
      <c r="EU86" s="1618">
        <v>1628355</v>
      </c>
    </row>
    <row r="87" spans="1:151">
      <c r="A87" s="1220" t="s">
        <v>541</v>
      </c>
      <c r="B87" s="1221" t="s">
        <v>542</v>
      </c>
      <c r="C87" s="1117">
        <v>8464</v>
      </c>
      <c r="D87" s="1118">
        <v>11525</v>
      </c>
      <c r="E87" s="1670"/>
      <c r="F87" s="1670">
        <v>11525</v>
      </c>
      <c r="G87" s="1670"/>
      <c r="H87" s="1671">
        <v>11525</v>
      </c>
      <c r="K87" s="907" t="s">
        <v>541</v>
      </c>
      <c r="L87" s="908" t="s">
        <v>542</v>
      </c>
      <c r="M87" s="886">
        <v>3217755961</v>
      </c>
      <c r="N87" s="887">
        <v>545618673</v>
      </c>
      <c r="O87" s="888">
        <v>2672137288</v>
      </c>
      <c r="P87" s="889">
        <v>2011</v>
      </c>
      <c r="Q87" s="890">
        <v>1.0366</v>
      </c>
      <c r="R87" s="891">
        <v>2577790168</v>
      </c>
      <c r="S87" s="892">
        <v>545618673</v>
      </c>
      <c r="T87" s="893">
        <v>140437078</v>
      </c>
      <c r="U87" s="893">
        <v>996732085</v>
      </c>
      <c r="V87" s="891">
        <v>4260578004</v>
      </c>
      <c r="X87" s="1561" t="s">
        <v>541</v>
      </c>
      <c r="Y87" s="1562" t="s">
        <v>542</v>
      </c>
      <c r="Z87" s="1563">
        <v>4260578004</v>
      </c>
      <c r="AA87" s="1564">
        <v>28290237.946559999</v>
      </c>
      <c r="AB87" s="1563">
        <v>8993923</v>
      </c>
      <c r="AC87" s="1563">
        <v>317821</v>
      </c>
      <c r="AD87" s="1563">
        <v>37601981.946559995</v>
      </c>
      <c r="AE87" s="1564">
        <v>11525</v>
      </c>
      <c r="AF87" s="1562">
        <v>3263</v>
      </c>
      <c r="AG87" s="1565">
        <v>0.61129999999999995</v>
      </c>
      <c r="AI87" s="1561" t="s">
        <v>541</v>
      </c>
      <c r="AJ87" s="933" t="s">
        <v>542</v>
      </c>
      <c r="AK87" s="1563">
        <v>37601981.946559995</v>
      </c>
      <c r="AL87" s="1564">
        <v>11525</v>
      </c>
      <c r="AM87" s="1564">
        <v>3263</v>
      </c>
      <c r="AN87" s="1565">
        <v>0.61129999999999995</v>
      </c>
      <c r="AO87" s="1565">
        <v>0.22009999999999999</v>
      </c>
      <c r="AP87" s="1565">
        <v>0.86060000000000003</v>
      </c>
      <c r="AQ87" s="1565">
        <v>0.69680000000000009</v>
      </c>
      <c r="AR87" s="1565">
        <v>0.69680000000000009</v>
      </c>
      <c r="AS87" s="1573">
        <v>1189.05</v>
      </c>
      <c r="AT87" s="1573">
        <v>517.3900000000001</v>
      </c>
      <c r="AU87" s="1570">
        <v>5962920</v>
      </c>
      <c r="AV87" s="1572">
        <v>1</v>
      </c>
      <c r="AW87" s="1564">
        <v>5962920</v>
      </c>
      <c r="BB87" s="1561" t="s">
        <v>541</v>
      </c>
      <c r="BC87" s="1562" t="s">
        <v>760</v>
      </c>
      <c r="BD87" s="1563">
        <v>4260578004</v>
      </c>
      <c r="BE87" s="1577">
        <v>945.447</v>
      </c>
      <c r="BF87" s="1566">
        <v>4506417</v>
      </c>
      <c r="BG87" s="1565">
        <v>0.22009999999999999</v>
      </c>
      <c r="BH87" s="1565"/>
      <c r="BI87" s="1564">
        <v>11525</v>
      </c>
      <c r="BJ87" s="1564">
        <v>12.19</v>
      </c>
      <c r="BK87" s="1564">
        <v>64313</v>
      </c>
      <c r="BL87" s="1564">
        <v>68</v>
      </c>
      <c r="BN87" s="933" t="s">
        <v>541</v>
      </c>
      <c r="BO87" s="1579" t="s">
        <v>542</v>
      </c>
      <c r="BP87" s="1579">
        <v>1.0177</v>
      </c>
      <c r="BQ87" s="1579">
        <v>1.0624</v>
      </c>
      <c r="BR87" s="1579">
        <v>1.0257333333333334</v>
      </c>
      <c r="BS87" s="1579"/>
      <c r="BT87" s="1580">
        <v>2011</v>
      </c>
      <c r="BU87" s="1582">
        <v>1.0366</v>
      </c>
      <c r="BV87" s="1581"/>
      <c r="BW87" s="1583">
        <v>0.83</v>
      </c>
      <c r="BX87" s="1579">
        <v>0.86</v>
      </c>
      <c r="BY87" s="1565">
        <v>1.2951999999999999</v>
      </c>
      <c r="BZ87" s="1585"/>
      <c r="CA87" s="1561" t="s">
        <v>541</v>
      </c>
      <c r="CB87" s="933" t="s">
        <v>760</v>
      </c>
      <c r="CC87" s="1564">
        <v>31118</v>
      </c>
      <c r="CD87" s="1564">
        <v>32545</v>
      </c>
      <c r="CE87" s="1564">
        <v>33632</v>
      </c>
      <c r="CF87" s="1564">
        <v>32431.666666666668</v>
      </c>
      <c r="CG87" s="1565">
        <v>0.86060000000000003</v>
      </c>
      <c r="CH87" s="1564"/>
      <c r="CI87" s="1562">
        <v>-1200.3333333333321</v>
      </c>
      <c r="CJ87" s="1565">
        <v>-3.5700000000000003E-2</v>
      </c>
      <c r="CL87" s="1575" t="s">
        <v>541</v>
      </c>
      <c r="CM87" s="933" t="s">
        <v>760</v>
      </c>
      <c r="CN87" s="1565">
        <v>0.69680000000000009</v>
      </c>
      <c r="CP87" s="1593">
        <v>11525</v>
      </c>
      <c r="CQ87" s="1566">
        <v>9916347</v>
      </c>
      <c r="CR87" s="1566">
        <v>1581052</v>
      </c>
      <c r="CS87" s="1566">
        <v>11497399</v>
      </c>
      <c r="CT87" s="1573">
        <v>997.61</v>
      </c>
      <c r="CU87" s="1594"/>
      <c r="CV87" s="1573">
        <v>1189.05</v>
      </c>
      <c r="CW87" s="1594">
        <v>517.3900000000001</v>
      </c>
      <c r="CX87" s="1565">
        <v>0.83899999999999997</v>
      </c>
      <c r="CY87" s="1565"/>
      <c r="CZ87" s="1582">
        <v>0.86</v>
      </c>
      <c r="DA87" s="1595">
        <v>1</v>
      </c>
      <c r="DB87" s="1595"/>
      <c r="DC87" s="1565">
        <v>1</v>
      </c>
      <c r="DX87" s="933" t="s">
        <v>416</v>
      </c>
      <c r="DY87" s="1575" t="s">
        <v>1234</v>
      </c>
      <c r="DZ87" s="933" t="s">
        <v>8</v>
      </c>
      <c r="EA87" s="933" t="s">
        <v>1235</v>
      </c>
      <c r="EB87" s="1563">
        <v>106</v>
      </c>
      <c r="EC87" s="1563"/>
      <c r="ED87" s="1563">
        <v>106</v>
      </c>
      <c r="EE87" s="1563"/>
      <c r="EF87" s="1563"/>
      <c r="EG87" s="1565">
        <v>2.5049626618773042E-3</v>
      </c>
      <c r="EH87" s="1563"/>
      <c r="EI87" s="1563">
        <v>0</v>
      </c>
      <c r="EJ87" s="1563"/>
      <c r="EK87" s="1563">
        <v>0</v>
      </c>
      <c r="EM87" s="1566"/>
      <c r="EN87" s="1566"/>
      <c r="ES87" s="1616" t="s">
        <v>516</v>
      </c>
      <c r="ET87" s="1617" t="s">
        <v>517</v>
      </c>
      <c r="EU87" s="1618">
        <v>2476206</v>
      </c>
    </row>
    <row r="88" spans="1:151">
      <c r="A88" s="1220" t="s">
        <v>543</v>
      </c>
      <c r="B88" s="1221" t="s">
        <v>544</v>
      </c>
      <c r="C88" s="1117">
        <v>5876</v>
      </c>
      <c r="D88" s="1118">
        <v>5876</v>
      </c>
      <c r="E88" s="1670"/>
      <c r="F88" s="1670">
        <v>5876</v>
      </c>
      <c r="G88" s="1670"/>
      <c r="H88" s="1671">
        <v>5876</v>
      </c>
      <c r="K88" s="907" t="s">
        <v>543</v>
      </c>
      <c r="L88" s="908" t="s">
        <v>544</v>
      </c>
      <c r="M88" s="886">
        <v>1457616125</v>
      </c>
      <c r="N88" s="887">
        <v>52604170</v>
      </c>
      <c r="O88" s="888">
        <v>1405011955</v>
      </c>
      <c r="P88" s="889">
        <v>2011</v>
      </c>
      <c r="Q88" s="890">
        <v>1.0464</v>
      </c>
      <c r="R88" s="891">
        <v>1342710202</v>
      </c>
      <c r="S88" s="892">
        <v>52604170</v>
      </c>
      <c r="T88" s="893">
        <v>96875133</v>
      </c>
      <c r="U88" s="893">
        <v>564165004</v>
      </c>
      <c r="V88" s="891">
        <v>2056354509</v>
      </c>
      <c r="X88" s="1561" t="s">
        <v>543</v>
      </c>
      <c r="Y88" s="1562" t="s">
        <v>544</v>
      </c>
      <c r="Z88" s="1563">
        <v>2056354509</v>
      </c>
      <c r="AA88" s="1564">
        <v>13654193.93976</v>
      </c>
      <c r="AB88" s="1563">
        <v>5299761</v>
      </c>
      <c r="AC88" s="1563">
        <v>220942</v>
      </c>
      <c r="AD88" s="1563">
        <v>19174896.93976</v>
      </c>
      <c r="AE88" s="1564">
        <v>5876</v>
      </c>
      <c r="AF88" s="1562">
        <v>3263</v>
      </c>
      <c r="AG88" s="1565">
        <v>0.61129999999999995</v>
      </c>
      <c r="AI88" s="1561" t="s">
        <v>543</v>
      </c>
      <c r="AJ88" s="933" t="s">
        <v>544</v>
      </c>
      <c r="AK88" s="1563">
        <v>19174896.93976</v>
      </c>
      <c r="AL88" s="1564">
        <v>5876</v>
      </c>
      <c r="AM88" s="1564">
        <v>3263</v>
      </c>
      <c r="AN88" s="1565">
        <v>0.61129999999999995</v>
      </c>
      <c r="AO88" s="1565">
        <v>0.31469999999999998</v>
      </c>
      <c r="AP88" s="1565">
        <v>0.75129999999999997</v>
      </c>
      <c r="AQ88" s="1565">
        <v>0.65169999999999995</v>
      </c>
      <c r="AR88" s="1565">
        <v>0.65169999999999995</v>
      </c>
      <c r="AS88" s="1573">
        <v>1112.0899999999999</v>
      </c>
      <c r="AT88" s="1573">
        <v>594.35000000000014</v>
      </c>
      <c r="AU88" s="1570">
        <v>3492401</v>
      </c>
      <c r="AV88" s="1572">
        <v>1</v>
      </c>
      <c r="AW88" s="1564">
        <v>3492401</v>
      </c>
      <c r="BB88" s="1561" t="s">
        <v>543</v>
      </c>
      <c r="BC88" s="1562" t="s">
        <v>761</v>
      </c>
      <c r="BD88" s="1563">
        <v>2056354509</v>
      </c>
      <c r="BE88" s="1577">
        <v>319.14400000000001</v>
      </c>
      <c r="BF88" s="1566">
        <v>6443344</v>
      </c>
      <c r="BG88" s="1565">
        <v>0.31469999999999998</v>
      </c>
      <c r="BH88" s="1565"/>
      <c r="BI88" s="1564">
        <v>5876</v>
      </c>
      <c r="BJ88" s="1564">
        <v>18.41</v>
      </c>
      <c r="BK88" s="1564">
        <v>36223</v>
      </c>
      <c r="BL88" s="1564">
        <v>114</v>
      </c>
      <c r="BN88" s="933" t="s">
        <v>543</v>
      </c>
      <c r="BO88" s="1579" t="s">
        <v>544</v>
      </c>
      <c r="BP88" s="1579">
        <v>1.0895999999999999</v>
      </c>
      <c r="BQ88" s="1579">
        <v>1.0818000000000001</v>
      </c>
      <c r="BR88" s="1579">
        <v>1.0084404096834265</v>
      </c>
      <c r="BS88" s="1579"/>
      <c r="BT88" s="1580">
        <v>2011</v>
      </c>
      <c r="BU88" s="1582">
        <v>1.0464</v>
      </c>
      <c r="BV88" s="1581"/>
      <c r="BW88" s="1583">
        <v>1.03</v>
      </c>
      <c r="BX88" s="1579">
        <v>1.0780000000000001</v>
      </c>
      <c r="BY88" s="1565">
        <v>1.6234999999999999</v>
      </c>
      <c r="BZ88" s="1585"/>
      <c r="CA88" s="1561" t="s">
        <v>543</v>
      </c>
      <c r="CB88" s="933" t="s">
        <v>761</v>
      </c>
      <c r="CC88" s="1564">
        <v>27939</v>
      </c>
      <c r="CD88" s="1564">
        <v>28878</v>
      </c>
      <c r="CE88" s="1564">
        <v>28116</v>
      </c>
      <c r="CF88" s="1564">
        <v>28311</v>
      </c>
      <c r="CG88" s="1565">
        <v>0.75129999999999997</v>
      </c>
      <c r="CH88" s="1564"/>
      <c r="CI88" s="1562">
        <v>195</v>
      </c>
      <c r="CJ88" s="1565">
        <v>6.8999999999999999E-3</v>
      </c>
      <c r="CL88" s="1575" t="s">
        <v>543</v>
      </c>
      <c r="CM88" s="933" t="s">
        <v>761</v>
      </c>
      <c r="CN88" s="1565">
        <v>0.65169999999999995</v>
      </c>
      <c r="CP88" s="1593">
        <v>5876</v>
      </c>
      <c r="CQ88" s="1566">
        <v>10139325</v>
      </c>
      <c r="CR88" s="1566">
        <v>0</v>
      </c>
      <c r="CS88" s="1566">
        <v>10139325</v>
      </c>
      <c r="CT88" s="1573">
        <v>1725.55</v>
      </c>
      <c r="CU88" s="1594"/>
      <c r="CV88" s="1573">
        <v>1112.0899999999999</v>
      </c>
      <c r="CW88" s="1594">
        <v>594.35000000000014</v>
      </c>
      <c r="CX88" s="1565">
        <v>1</v>
      </c>
      <c r="CY88" s="1565"/>
      <c r="CZ88" s="1582">
        <v>1.0780000000000001</v>
      </c>
      <c r="DA88" s="1595">
        <v>1</v>
      </c>
      <c r="DB88" s="1595"/>
      <c r="DC88" s="1565">
        <v>1</v>
      </c>
      <c r="DX88" s="933" t="s">
        <v>416</v>
      </c>
      <c r="DY88" s="1575" t="s">
        <v>1236</v>
      </c>
      <c r="DZ88" s="933" t="s">
        <v>8</v>
      </c>
      <c r="EA88" s="933" t="s">
        <v>1237</v>
      </c>
      <c r="EB88" s="1563">
        <v>940</v>
      </c>
      <c r="EC88" s="1563"/>
      <c r="ED88" s="1563">
        <v>940</v>
      </c>
      <c r="EE88" s="1563"/>
      <c r="EF88" s="1563"/>
      <c r="EG88" s="1565">
        <v>2.2213819831742129E-2</v>
      </c>
      <c r="EH88" s="1563"/>
      <c r="EI88" s="1563">
        <v>0</v>
      </c>
      <c r="EJ88" s="1563"/>
      <c r="EK88" s="1563">
        <v>0</v>
      </c>
      <c r="EL88" s="1563"/>
      <c r="EM88" s="1566"/>
      <c r="EN88" s="1566"/>
      <c r="ES88" s="1616" t="s">
        <v>518</v>
      </c>
      <c r="ET88" s="1617" t="s">
        <v>519</v>
      </c>
      <c r="EU88" s="1618">
        <v>0</v>
      </c>
    </row>
    <row r="89" spans="1:151">
      <c r="A89" s="1220" t="s">
        <v>545</v>
      </c>
      <c r="B89" s="1221" t="s">
        <v>546</v>
      </c>
      <c r="C89" s="1117">
        <v>8582</v>
      </c>
      <c r="D89" s="1118">
        <v>9062</v>
      </c>
      <c r="E89" s="1670"/>
      <c r="F89" s="1670">
        <v>9062</v>
      </c>
      <c r="G89" s="1670"/>
      <c r="H89" s="1671">
        <v>9062</v>
      </c>
      <c r="K89" s="907" t="s">
        <v>545</v>
      </c>
      <c r="L89" s="908" t="s">
        <v>546</v>
      </c>
      <c r="M89" s="886">
        <v>3499441833</v>
      </c>
      <c r="N89" s="887">
        <v>218296325</v>
      </c>
      <c r="O89" s="888">
        <v>3281145508</v>
      </c>
      <c r="P89" s="889">
        <v>2013</v>
      </c>
      <c r="Q89" s="890">
        <v>0.96419999999999995</v>
      </c>
      <c r="R89" s="891">
        <v>3402971902</v>
      </c>
      <c r="S89" s="892">
        <v>218296325</v>
      </c>
      <c r="T89" s="893">
        <v>119047765</v>
      </c>
      <c r="U89" s="893">
        <v>778972680</v>
      </c>
      <c r="V89" s="891">
        <v>4519288672</v>
      </c>
      <c r="X89" s="1561" t="s">
        <v>545</v>
      </c>
      <c r="Y89" s="1562" t="s">
        <v>546</v>
      </c>
      <c r="Z89" s="1563">
        <v>4519288672</v>
      </c>
      <c r="AA89" s="1564">
        <v>30008076.782080002</v>
      </c>
      <c r="AB89" s="1563">
        <v>7114704</v>
      </c>
      <c r="AC89" s="1563">
        <v>158456</v>
      </c>
      <c r="AD89" s="1563">
        <v>37281236.782080002</v>
      </c>
      <c r="AE89" s="1564">
        <v>9062</v>
      </c>
      <c r="AF89" s="1562">
        <v>4114</v>
      </c>
      <c r="AG89" s="1565">
        <v>0.77070000000000005</v>
      </c>
      <c r="AI89" s="1561" t="s">
        <v>545</v>
      </c>
      <c r="AJ89" s="933" t="s">
        <v>546</v>
      </c>
      <c r="AK89" s="1563">
        <v>37281236.782080002</v>
      </c>
      <c r="AL89" s="1564">
        <v>9062</v>
      </c>
      <c r="AM89" s="1564">
        <v>4114</v>
      </c>
      <c r="AN89" s="1565">
        <v>0.77070000000000005</v>
      </c>
      <c r="AO89" s="1565">
        <v>0.55879999999999996</v>
      </c>
      <c r="AP89" s="1565">
        <v>0.81220000000000003</v>
      </c>
      <c r="AQ89" s="1565">
        <v>0.77029999999999998</v>
      </c>
      <c r="AR89" s="1565">
        <v>0.77029999999999998</v>
      </c>
      <c r="AS89" s="1573">
        <v>1314.47</v>
      </c>
      <c r="AT89" s="1573">
        <v>391.97</v>
      </c>
      <c r="AU89" s="1570">
        <v>3552032</v>
      </c>
      <c r="AV89" s="1572">
        <v>0.80300000000000005</v>
      </c>
      <c r="AW89" s="1564">
        <v>2852282</v>
      </c>
      <c r="BB89" s="1561" t="s">
        <v>545</v>
      </c>
      <c r="BC89" s="1562" t="s">
        <v>762</v>
      </c>
      <c r="BD89" s="1563">
        <v>4519288672</v>
      </c>
      <c r="BE89" s="1577">
        <v>395.05799999999999</v>
      </c>
      <c r="BF89" s="1566">
        <v>11439557</v>
      </c>
      <c r="BG89" s="1565">
        <v>0.55879999999999996</v>
      </c>
      <c r="BH89" s="1565"/>
      <c r="BI89" s="1564">
        <v>9062</v>
      </c>
      <c r="BJ89" s="1564">
        <v>22.94</v>
      </c>
      <c r="BK89" s="1564">
        <v>60612</v>
      </c>
      <c r="BL89" s="1564">
        <v>153</v>
      </c>
      <c r="BN89" s="933" t="s">
        <v>545</v>
      </c>
      <c r="BO89" s="1579" t="s">
        <v>546</v>
      </c>
      <c r="BP89" s="1579">
        <v>0.9456</v>
      </c>
      <c r="BQ89" s="1579">
        <v>0.98699999999999999</v>
      </c>
      <c r="BR89" s="1579">
        <v>0.95283643892339542</v>
      </c>
      <c r="BS89" s="1579"/>
      <c r="BT89" s="1580">
        <v>2013</v>
      </c>
      <c r="BU89" s="1582">
        <v>0.96419999999999995</v>
      </c>
      <c r="BV89" s="1581"/>
      <c r="BW89" s="1583">
        <v>0.67</v>
      </c>
      <c r="BX89" s="1579">
        <v>0.64600000000000002</v>
      </c>
      <c r="BY89" s="1565">
        <v>0.97289999999999999</v>
      </c>
      <c r="BZ89" s="1585"/>
      <c r="CA89" s="1561" t="s">
        <v>545</v>
      </c>
      <c r="CB89" s="933" t="s">
        <v>762</v>
      </c>
      <c r="CC89" s="1564">
        <v>29623</v>
      </c>
      <c r="CD89" s="1564">
        <v>30999</v>
      </c>
      <c r="CE89" s="1564">
        <v>31203</v>
      </c>
      <c r="CF89" s="1564">
        <v>30608.333333333332</v>
      </c>
      <c r="CG89" s="1565">
        <v>0.81220000000000003</v>
      </c>
      <c r="CH89" s="1564"/>
      <c r="CI89" s="1562">
        <v>-594.66666666666788</v>
      </c>
      <c r="CJ89" s="1565">
        <v>-1.9099999999999999E-2</v>
      </c>
      <c r="CL89" s="1575" t="s">
        <v>545</v>
      </c>
      <c r="CM89" s="933" t="s">
        <v>762</v>
      </c>
      <c r="CN89" s="1565">
        <v>0.77029999999999998</v>
      </c>
      <c r="CP89" s="1593">
        <v>9062</v>
      </c>
      <c r="CQ89" s="1566">
        <v>9570868</v>
      </c>
      <c r="CR89" s="1566">
        <v>0</v>
      </c>
      <c r="CS89" s="1566">
        <v>9570868</v>
      </c>
      <c r="CT89" s="1573">
        <v>1056.1500000000001</v>
      </c>
      <c r="CU89" s="1594"/>
      <c r="CV89" s="1573">
        <v>1314.47</v>
      </c>
      <c r="CW89" s="1594">
        <v>391.97</v>
      </c>
      <c r="CX89" s="1565">
        <v>0.80300000000000005</v>
      </c>
      <c r="CY89" s="1565"/>
      <c r="CZ89" s="1582">
        <v>0.64600000000000002</v>
      </c>
      <c r="DA89" s="1595" t="s">
        <v>4</v>
      </c>
      <c r="DB89" s="1595"/>
      <c r="DC89" s="1565">
        <v>0.80300000000000005</v>
      </c>
      <c r="DX89" s="933" t="s">
        <v>416</v>
      </c>
      <c r="DY89" s="1575" t="s">
        <v>1238</v>
      </c>
      <c r="DZ89" s="933" t="s">
        <v>8</v>
      </c>
      <c r="EA89" s="933" t="s">
        <v>1239</v>
      </c>
      <c r="EB89" s="1563">
        <v>760</v>
      </c>
      <c r="EC89" s="1563"/>
      <c r="ED89" s="1563">
        <v>760</v>
      </c>
      <c r="EE89" s="1563">
        <v>42316</v>
      </c>
      <c r="EF89" s="1563"/>
      <c r="EG89" s="1565">
        <v>1.7960109651195766E-2</v>
      </c>
      <c r="EH89" s="1563"/>
      <c r="EI89" s="1563">
        <v>0</v>
      </c>
      <c r="EJ89" s="1563"/>
      <c r="EK89" s="1563">
        <v>0</v>
      </c>
      <c r="EM89" s="1566"/>
      <c r="EN89" s="1566"/>
      <c r="ES89" s="1616" t="s">
        <v>520</v>
      </c>
      <c r="ET89" s="1617" t="s">
        <v>521</v>
      </c>
      <c r="EU89" s="1618">
        <v>524824</v>
      </c>
    </row>
    <row r="90" spans="1:151">
      <c r="A90" s="1220" t="s">
        <v>547</v>
      </c>
      <c r="B90" s="1221" t="s">
        <v>548</v>
      </c>
      <c r="C90" s="1117">
        <v>6190</v>
      </c>
      <c r="D90" s="1118">
        <v>6190</v>
      </c>
      <c r="E90" s="1670"/>
      <c r="F90" s="1670">
        <v>6190</v>
      </c>
      <c r="G90" s="1670"/>
      <c r="H90" s="1671">
        <v>6190</v>
      </c>
      <c r="K90" s="907" t="s">
        <v>547</v>
      </c>
      <c r="L90" s="908" t="s">
        <v>548</v>
      </c>
      <c r="M90" s="886">
        <v>2604527710</v>
      </c>
      <c r="N90" s="887">
        <v>236350257</v>
      </c>
      <c r="O90" s="888">
        <v>2368177453</v>
      </c>
      <c r="P90" s="889">
        <v>2013</v>
      </c>
      <c r="Q90" s="890">
        <v>1.0044</v>
      </c>
      <c r="R90" s="891">
        <v>2357803119</v>
      </c>
      <c r="S90" s="892">
        <v>236350257</v>
      </c>
      <c r="T90" s="893">
        <v>526918640</v>
      </c>
      <c r="U90" s="893">
        <v>539669924</v>
      </c>
      <c r="V90" s="891">
        <v>3660741940</v>
      </c>
      <c r="X90" s="1561" t="s">
        <v>547</v>
      </c>
      <c r="Y90" s="1562" t="s">
        <v>548</v>
      </c>
      <c r="Z90" s="1563">
        <v>3660741940</v>
      </c>
      <c r="AA90" s="1564">
        <v>24307326.481600001</v>
      </c>
      <c r="AB90" s="1563">
        <v>5324816</v>
      </c>
      <c r="AC90" s="1563">
        <v>267918</v>
      </c>
      <c r="AD90" s="1563">
        <v>29900060.481600001</v>
      </c>
      <c r="AE90" s="1564">
        <v>6190</v>
      </c>
      <c r="AF90" s="1562">
        <v>4830</v>
      </c>
      <c r="AG90" s="1565">
        <v>0.90480000000000005</v>
      </c>
      <c r="AI90" s="1561" t="s">
        <v>547</v>
      </c>
      <c r="AJ90" s="933" t="s">
        <v>548</v>
      </c>
      <c r="AK90" s="1563">
        <v>29900060.481600001</v>
      </c>
      <c r="AL90" s="1564">
        <v>6190</v>
      </c>
      <c r="AM90" s="1564">
        <v>4830</v>
      </c>
      <c r="AN90" s="1565">
        <v>0.90480000000000005</v>
      </c>
      <c r="AO90" s="1565">
        <v>0.39579999999999999</v>
      </c>
      <c r="AP90" s="1565">
        <v>0.80869999999999997</v>
      </c>
      <c r="AQ90" s="1565">
        <v>0.80589999999999995</v>
      </c>
      <c r="AR90" s="1565">
        <v>0.80589999999999995</v>
      </c>
      <c r="AS90" s="1573">
        <v>1375.22</v>
      </c>
      <c r="AT90" s="1573">
        <v>331.22</v>
      </c>
      <c r="AU90" s="1570">
        <v>2050252</v>
      </c>
      <c r="AV90" s="1572">
        <v>1</v>
      </c>
      <c r="AW90" s="1564">
        <v>2050252</v>
      </c>
      <c r="BB90" s="1561" t="s">
        <v>547</v>
      </c>
      <c r="BC90" s="1562" t="s">
        <v>763</v>
      </c>
      <c r="BD90" s="1563">
        <v>3660741940</v>
      </c>
      <c r="BE90" s="1577">
        <v>451.83800000000002</v>
      </c>
      <c r="BF90" s="1566">
        <v>8101890</v>
      </c>
      <c r="BG90" s="1565">
        <v>0.39579999999999999</v>
      </c>
      <c r="BH90" s="1565"/>
      <c r="BI90" s="1564">
        <v>6190</v>
      </c>
      <c r="BJ90" s="1564">
        <v>13.7</v>
      </c>
      <c r="BK90" s="1564">
        <v>46731</v>
      </c>
      <c r="BL90" s="1564">
        <v>103</v>
      </c>
      <c r="BN90" s="933" t="s">
        <v>547</v>
      </c>
      <c r="BO90" s="1579" t="s">
        <v>548</v>
      </c>
      <c r="BP90" s="1579">
        <v>1.06</v>
      </c>
      <c r="BQ90" s="1579">
        <v>0.99650000000000005</v>
      </c>
      <c r="BR90" s="1579">
        <v>1.0083333333333333</v>
      </c>
      <c r="BS90" s="1579"/>
      <c r="BT90" s="1580">
        <v>2013</v>
      </c>
      <c r="BU90" s="1582">
        <v>1.0044</v>
      </c>
      <c r="BV90" s="1581"/>
      <c r="BW90" s="1583">
        <v>0.64</v>
      </c>
      <c r="BX90" s="1579">
        <v>0.64300000000000002</v>
      </c>
      <c r="BY90" s="1565">
        <v>0.96840000000000004</v>
      </c>
      <c r="BZ90" s="1585"/>
      <c r="CA90" s="1561" t="s">
        <v>547</v>
      </c>
      <c r="CB90" s="933" t="s">
        <v>763</v>
      </c>
      <c r="CC90" s="1564">
        <v>30063</v>
      </c>
      <c r="CD90" s="1564">
        <v>31046</v>
      </c>
      <c r="CE90" s="1564">
        <v>30310</v>
      </c>
      <c r="CF90" s="1564">
        <v>30473</v>
      </c>
      <c r="CG90" s="1565">
        <v>0.80869999999999997</v>
      </c>
      <c r="CH90" s="1564"/>
      <c r="CI90" s="1562">
        <v>163</v>
      </c>
      <c r="CJ90" s="1565">
        <v>5.4000000000000003E-3</v>
      </c>
      <c r="CL90" s="1575" t="s">
        <v>547</v>
      </c>
      <c r="CM90" s="933" t="s">
        <v>763</v>
      </c>
      <c r="CN90" s="1565">
        <v>0.80589999999999995</v>
      </c>
      <c r="CP90" s="1593">
        <v>6190</v>
      </c>
      <c r="CQ90" s="1566">
        <v>10211763</v>
      </c>
      <c r="CR90" s="1566">
        <v>0</v>
      </c>
      <c r="CS90" s="1566">
        <v>10211763</v>
      </c>
      <c r="CT90" s="1573">
        <v>1649.72</v>
      </c>
      <c r="CU90" s="1594"/>
      <c r="CV90" s="1573">
        <v>1375.22</v>
      </c>
      <c r="CW90" s="1594">
        <v>331.22</v>
      </c>
      <c r="CX90" s="1565">
        <v>1</v>
      </c>
      <c r="CY90" s="1565"/>
      <c r="CZ90" s="1582">
        <v>0.64300000000000002</v>
      </c>
      <c r="DA90" s="1595" t="s">
        <v>4</v>
      </c>
      <c r="DB90" s="1595"/>
      <c r="DC90" s="1565">
        <v>1</v>
      </c>
      <c r="DX90" s="933" t="s">
        <v>418</v>
      </c>
      <c r="DY90" s="1575" t="s">
        <v>418</v>
      </c>
      <c r="DZ90" s="933" t="s">
        <v>901</v>
      </c>
      <c r="EA90" s="933" t="s">
        <v>419</v>
      </c>
      <c r="EB90" s="1563">
        <v>5964</v>
      </c>
      <c r="EC90" s="1563"/>
      <c r="ED90" s="1563">
        <v>5964</v>
      </c>
      <c r="EE90" s="1563"/>
      <c r="EF90" s="1563"/>
      <c r="EG90" s="1565">
        <v>0.85640436530729469</v>
      </c>
      <c r="EH90" s="1563"/>
      <c r="EI90" s="1563">
        <v>3389240</v>
      </c>
      <c r="EJ90" s="1563"/>
      <c r="EK90" s="1563">
        <v>2902560</v>
      </c>
      <c r="EL90" s="1563">
        <v>3389240</v>
      </c>
      <c r="EM90" s="1566">
        <v>0</v>
      </c>
      <c r="EN90" s="1566"/>
      <c r="ES90" s="1616" t="s">
        <v>522</v>
      </c>
      <c r="ET90" s="1617" t="s">
        <v>523</v>
      </c>
      <c r="EU90" s="1618">
        <v>5779614</v>
      </c>
    </row>
    <row r="91" spans="1:151">
      <c r="A91" s="1220" t="s">
        <v>549</v>
      </c>
      <c r="B91" s="1221" t="s">
        <v>550</v>
      </c>
      <c r="C91" s="1117">
        <v>8215</v>
      </c>
      <c r="D91" s="1118">
        <v>11796</v>
      </c>
      <c r="E91" s="1670"/>
      <c r="F91" s="1670">
        <v>11796</v>
      </c>
      <c r="G91" s="1670"/>
      <c r="H91" s="1671">
        <v>11796</v>
      </c>
      <c r="K91" s="907" t="s">
        <v>549</v>
      </c>
      <c r="L91" s="908" t="s">
        <v>550</v>
      </c>
      <c r="M91" s="886">
        <v>4165191852</v>
      </c>
      <c r="N91" s="887">
        <v>261511900</v>
      </c>
      <c r="O91" s="888">
        <v>3903679952</v>
      </c>
      <c r="P91" s="889">
        <v>2012</v>
      </c>
      <c r="Q91" s="890">
        <v>0.99399999999999999</v>
      </c>
      <c r="R91" s="891">
        <v>3927243412</v>
      </c>
      <c r="S91" s="892">
        <v>261511900</v>
      </c>
      <c r="T91" s="893">
        <v>171727879</v>
      </c>
      <c r="U91" s="893">
        <v>1072588053</v>
      </c>
      <c r="V91" s="891">
        <v>5433071244</v>
      </c>
      <c r="X91" s="1561" t="s">
        <v>549</v>
      </c>
      <c r="Y91" s="1562" t="s">
        <v>550</v>
      </c>
      <c r="Z91" s="1563">
        <v>5433071244</v>
      </c>
      <c r="AA91" s="1564">
        <v>36075593.060160004</v>
      </c>
      <c r="AB91" s="1563">
        <v>15287768</v>
      </c>
      <c r="AC91" s="1563">
        <v>325542</v>
      </c>
      <c r="AD91" s="1563">
        <v>51688903.060160004</v>
      </c>
      <c r="AE91" s="1564">
        <v>11796</v>
      </c>
      <c r="AF91" s="1562">
        <v>4382</v>
      </c>
      <c r="AG91" s="1565">
        <v>0.82089999999999996</v>
      </c>
      <c r="AI91" s="1561" t="s">
        <v>549</v>
      </c>
      <c r="AJ91" s="933" t="s">
        <v>550</v>
      </c>
      <c r="AK91" s="1563">
        <v>51688903.060160004</v>
      </c>
      <c r="AL91" s="1564">
        <v>11796</v>
      </c>
      <c r="AM91" s="1564">
        <v>4382</v>
      </c>
      <c r="AN91" s="1565">
        <v>0.82089999999999996</v>
      </c>
      <c r="AO91" s="1565">
        <v>0.49469999999999997</v>
      </c>
      <c r="AP91" s="1565">
        <v>0.83150000000000002</v>
      </c>
      <c r="AQ91" s="1565">
        <v>0.79369999999999996</v>
      </c>
      <c r="AR91" s="1565">
        <v>0.79369999999999996</v>
      </c>
      <c r="AS91" s="1573">
        <v>1354.4</v>
      </c>
      <c r="AT91" s="1573">
        <v>352.03999999999996</v>
      </c>
      <c r="AU91" s="1570">
        <v>4152664</v>
      </c>
      <c r="AV91" s="1572">
        <v>0.88300000000000001</v>
      </c>
      <c r="AW91" s="1564">
        <v>3666802</v>
      </c>
      <c r="BB91" s="1561" t="s">
        <v>549</v>
      </c>
      <c r="BC91" s="1562" t="s">
        <v>764</v>
      </c>
      <c r="BD91" s="1563">
        <v>5433071244</v>
      </c>
      <c r="BE91" s="1577">
        <v>536.51900000000001</v>
      </c>
      <c r="BF91" s="1566">
        <v>10126522</v>
      </c>
      <c r="BG91" s="1565">
        <v>0.49469999999999997</v>
      </c>
      <c r="BH91" s="1565"/>
      <c r="BI91" s="1564">
        <v>11796</v>
      </c>
      <c r="BJ91" s="1564">
        <v>21.99</v>
      </c>
      <c r="BK91" s="1564">
        <v>73344</v>
      </c>
      <c r="BL91" s="1564">
        <v>137</v>
      </c>
      <c r="BN91" s="933" t="s">
        <v>549</v>
      </c>
      <c r="BO91" s="1579" t="s">
        <v>550</v>
      </c>
      <c r="BP91" s="1579">
        <v>0.99750000000000005</v>
      </c>
      <c r="BQ91" s="1579">
        <v>0.99590000000000001</v>
      </c>
      <c r="BR91" s="1579">
        <v>0.99157522123893804</v>
      </c>
      <c r="BS91" s="1579"/>
      <c r="BT91" s="1580">
        <v>2012</v>
      </c>
      <c r="BU91" s="1582">
        <v>0.99399999999999999</v>
      </c>
      <c r="BV91" s="1581"/>
      <c r="BW91" s="1583">
        <v>0.58199999999999996</v>
      </c>
      <c r="BX91" s="1579">
        <v>0.57899999999999996</v>
      </c>
      <c r="BY91" s="1565">
        <v>0.872</v>
      </c>
      <c r="BZ91" s="1585"/>
      <c r="CA91" s="1561" t="s">
        <v>549</v>
      </c>
      <c r="CB91" s="933" t="s">
        <v>764</v>
      </c>
      <c r="CC91" s="1564">
        <v>30244</v>
      </c>
      <c r="CD91" s="1564">
        <v>31799</v>
      </c>
      <c r="CE91" s="1564">
        <v>31958</v>
      </c>
      <c r="CF91" s="1564">
        <v>31333.666666666668</v>
      </c>
      <c r="CG91" s="1565">
        <v>0.83150000000000002</v>
      </c>
      <c r="CH91" s="1564"/>
      <c r="CI91" s="1562">
        <v>-624.33333333333212</v>
      </c>
      <c r="CJ91" s="1565">
        <v>-1.95E-2</v>
      </c>
      <c r="CL91" s="1575" t="s">
        <v>549</v>
      </c>
      <c r="CM91" s="933" t="s">
        <v>764</v>
      </c>
      <c r="CN91" s="1565">
        <v>0.79369999999999996</v>
      </c>
      <c r="CP91" s="1593">
        <v>11796</v>
      </c>
      <c r="CQ91" s="1566">
        <v>12423307</v>
      </c>
      <c r="CR91" s="1566">
        <v>1689064</v>
      </c>
      <c r="CS91" s="1566">
        <v>14112371</v>
      </c>
      <c r="CT91" s="1573">
        <v>1196.3699999999999</v>
      </c>
      <c r="CU91" s="1594"/>
      <c r="CV91" s="1573">
        <v>1354.4</v>
      </c>
      <c r="CW91" s="1594">
        <v>352.03999999999996</v>
      </c>
      <c r="CX91" s="1565">
        <v>0.88300000000000001</v>
      </c>
      <c r="CY91" s="1565"/>
      <c r="CZ91" s="1582">
        <v>0.57899999999999996</v>
      </c>
      <c r="DA91" s="1595" t="s">
        <v>4</v>
      </c>
      <c r="DB91" s="1595"/>
      <c r="DC91" s="1565">
        <v>0.88300000000000001</v>
      </c>
      <c r="DX91" s="933" t="s">
        <v>418</v>
      </c>
      <c r="DY91" s="1575" t="s">
        <v>1005</v>
      </c>
      <c r="DZ91" s="933" t="s">
        <v>8</v>
      </c>
      <c r="EA91" s="933" t="s">
        <v>1006</v>
      </c>
      <c r="EB91" s="1563">
        <v>1000</v>
      </c>
      <c r="EC91" s="1563"/>
      <c r="ED91" s="1563">
        <v>1000</v>
      </c>
      <c r="EE91" s="1563">
        <v>6964</v>
      </c>
      <c r="EF91" s="1563"/>
      <c r="EG91" s="1565">
        <v>0.14359563469270534</v>
      </c>
      <c r="EH91" s="1563"/>
      <c r="EI91" s="1563">
        <v>0</v>
      </c>
      <c r="EJ91" s="1563"/>
      <c r="EK91" s="1563">
        <v>486680</v>
      </c>
      <c r="EM91" s="1566"/>
      <c r="EN91" s="1566"/>
      <c r="ES91" s="1616" t="s">
        <v>524</v>
      </c>
      <c r="ET91" s="1617" t="s">
        <v>525</v>
      </c>
      <c r="EU91" s="1618">
        <v>0</v>
      </c>
    </row>
    <row r="92" spans="1:151">
      <c r="A92" s="1220" t="s">
        <v>551</v>
      </c>
      <c r="B92" s="1221" t="s">
        <v>552</v>
      </c>
      <c r="C92" s="1117">
        <v>1952</v>
      </c>
      <c r="D92" s="1118">
        <v>2168</v>
      </c>
      <c r="E92" s="1670"/>
      <c r="F92" s="1670">
        <v>2168</v>
      </c>
      <c r="G92" s="1670"/>
      <c r="H92" s="1671">
        <v>2168</v>
      </c>
      <c r="K92" s="907" t="s">
        <v>551</v>
      </c>
      <c r="L92" s="908" t="s">
        <v>552</v>
      </c>
      <c r="M92" s="886">
        <v>1364628211</v>
      </c>
      <c r="N92" s="887">
        <v>8786040</v>
      </c>
      <c r="O92" s="888">
        <v>1355842171</v>
      </c>
      <c r="P92" s="889">
        <v>2013</v>
      </c>
      <c r="Q92" s="890">
        <v>1.0074000000000001</v>
      </c>
      <c r="R92" s="891">
        <v>1345882639</v>
      </c>
      <c r="S92" s="892">
        <v>8786040</v>
      </c>
      <c r="T92" s="893">
        <v>64487619</v>
      </c>
      <c r="U92" s="893">
        <v>173430144</v>
      </c>
      <c r="V92" s="891">
        <v>1592586442</v>
      </c>
      <c r="X92" s="1561" t="s">
        <v>551</v>
      </c>
      <c r="Y92" s="1562" t="s">
        <v>552</v>
      </c>
      <c r="Z92" s="1563">
        <v>1592586442</v>
      </c>
      <c r="AA92" s="1564">
        <v>10574773.974880001</v>
      </c>
      <c r="AB92" s="1563">
        <v>2306684</v>
      </c>
      <c r="AC92" s="1563">
        <v>79499</v>
      </c>
      <c r="AD92" s="1563">
        <v>12960956.974880001</v>
      </c>
      <c r="AE92" s="1564">
        <v>2168</v>
      </c>
      <c r="AF92" s="1562">
        <v>5978</v>
      </c>
      <c r="AG92" s="1565">
        <v>1.1198999999999999</v>
      </c>
      <c r="AI92" s="1561" t="s">
        <v>551</v>
      </c>
      <c r="AJ92" s="933" t="s">
        <v>552</v>
      </c>
      <c r="AK92" s="1563">
        <v>12960956.974880001</v>
      </c>
      <c r="AL92" s="1564">
        <v>2168</v>
      </c>
      <c r="AM92" s="1564">
        <v>5978</v>
      </c>
      <c r="AN92" s="1565">
        <v>1.1198999999999999</v>
      </c>
      <c r="AO92" s="1565">
        <v>0.14729999999999999</v>
      </c>
      <c r="AP92" s="1565">
        <v>0.75060000000000004</v>
      </c>
      <c r="AQ92" s="1565">
        <v>0.83800000000000008</v>
      </c>
      <c r="AR92" s="1565">
        <v>0.83800000000000008</v>
      </c>
      <c r="AS92" s="1573">
        <v>1430</v>
      </c>
      <c r="AT92" s="1573">
        <v>276.44000000000005</v>
      </c>
      <c r="AU92" s="1570">
        <v>599322</v>
      </c>
      <c r="AV92" s="1572">
        <v>0.254</v>
      </c>
      <c r="AW92" s="1564">
        <v>152228</v>
      </c>
      <c r="BB92" s="1561" t="s">
        <v>551</v>
      </c>
      <c r="BC92" s="1562" t="s">
        <v>765</v>
      </c>
      <c r="BD92" s="1563">
        <v>1592586442</v>
      </c>
      <c r="BE92" s="1577">
        <v>528.101</v>
      </c>
      <c r="BF92" s="1566">
        <v>3015685</v>
      </c>
      <c r="BG92" s="1565">
        <v>0.14729999999999999</v>
      </c>
      <c r="BH92" s="1565"/>
      <c r="BI92" s="1564">
        <v>2168</v>
      </c>
      <c r="BJ92" s="1564">
        <v>4.1100000000000003</v>
      </c>
      <c r="BK92" s="1564">
        <v>14590</v>
      </c>
      <c r="BL92" s="1564">
        <v>28</v>
      </c>
      <c r="BN92" s="933" t="s">
        <v>551</v>
      </c>
      <c r="BO92" s="1579" t="s">
        <v>552</v>
      </c>
      <c r="BP92" s="1579">
        <v>0.96550000000000002</v>
      </c>
      <c r="BQ92" s="1579">
        <v>0.99909000000000003</v>
      </c>
      <c r="BR92" s="1579">
        <v>1.0115000000000001</v>
      </c>
      <c r="BS92" s="1579"/>
      <c r="BT92" s="1580">
        <v>2013</v>
      </c>
      <c r="BU92" s="1582">
        <v>1.0074000000000001</v>
      </c>
      <c r="BV92" s="1581"/>
      <c r="BW92" s="1583">
        <v>0.36</v>
      </c>
      <c r="BX92" s="1579">
        <v>0.36299999999999999</v>
      </c>
      <c r="BY92" s="1565">
        <v>0.54669999999999996</v>
      </c>
      <c r="BZ92" s="1585"/>
      <c r="CA92" s="1561" t="s">
        <v>551</v>
      </c>
      <c r="CB92" s="933" t="s">
        <v>765</v>
      </c>
      <c r="CC92" s="1564">
        <v>27852</v>
      </c>
      <c r="CD92" s="1564">
        <v>28165</v>
      </c>
      <c r="CE92" s="1564">
        <v>28834</v>
      </c>
      <c r="CF92" s="1564">
        <v>28283.666666666668</v>
      </c>
      <c r="CG92" s="1565">
        <v>0.75060000000000004</v>
      </c>
      <c r="CH92" s="1564"/>
      <c r="CI92" s="1562">
        <v>-550.33333333333212</v>
      </c>
      <c r="CJ92" s="1565">
        <v>-1.9099999999999999E-2</v>
      </c>
      <c r="CL92" s="1575" t="s">
        <v>551</v>
      </c>
      <c r="CM92" s="933" t="s">
        <v>765</v>
      </c>
      <c r="CN92" s="1565">
        <v>0.83800000000000008</v>
      </c>
      <c r="CP92" s="1593">
        <v>2168</v>
      </c>
      <c r="CQ92" s="1566">
        <v>788843</v>
      </c>
      <c r="CR92" s="1566">
        <v>0</v>
      </c>
      <c r="CS92" s="1566">
        <v>788843</v>
      </c>
      <c r="CT92" s="1573">
        <v>363.86</v>
      </c>
      <c r="CU92" s="1594"/>
      <c r="CV92" s="1573">
        <v>1430</v>
      </c>
      <c r="CW92" s="1594">
        <v>276.44000000000005</v>
      </c>
      <c r="CX92" s="1565">
        <v>0.254</v>
      </c>
      <c r="CY92" s="1565"/>
      <c r="CZ92" s="1582">
        <v>0.36299999999999999</v>
      </c>
      <c r="DA92" s="1595" t="s">
        <v>4</v>
      </c>
      <c r="DB92" s="1595"/>
      <c r="DC92" s="1565">
        <v>0.254</v>
      </c>
      <c r="DX92" s="933" t="s">
        <v>420</v>
      </c>
      <c r="DY92" s="1575" t="s">
        <v>420</v>
      </c>
      <c r="DZ92" s="933" t="s">
        <v>901</v>
      </c>
      <c r="EA92" s="933" t="s">
        <v>421</v>
      </c>
      <c r="EB92" s="1563">
        <v>54552</v>
      </c>
      <c r="EC92" s="1563"/>
      <c r="ED92" s="1563">
        <v>54552</v>
      </c>
      <c r="EE92" s="1563"/>
      <c r="EF92" s="1563"/>
      <c r="EG92" s="1565">
        <v>0.94529449479283989</v>
      </c>
      <c r="EH92" s="1563"/>
      <c r="EI92" s="1563">
        <v>0</v>
      </c>
      <c r="EJ92" s="1563"/>
      <c r="EK92" s="1563">
        <v>0</v>
      </c>
      <c r="EL92" s="933">
        <v>0</v>
      </c>
      <c r="EM92" s="1566">
        <v>0</v>
      </c>
      <c r="EN92" s="1566"/>
      <c r="ES92" s="1616" t="s">
        <v>526</v>
      </c>
      <c r="ET92" s="1617" t="s">
        <v>527</v>
      </c>
      <c r="EU92" s="1618">
        <v>6850247</v>
      </c>
    </row>
    <row r="93" spans="1:151">
      <c r="A93" s="1220" t="s">
        <v>553</v>
      </c>
      <c r="B93" s="1221" t="s">
        <v>554</v>
      </c>
      <c r="C93" s="1117">
        <v>3485</v>
      </c>
      <c r="D93" s="1118">
        <v>3821</v>
      </c>
      <c r="E93" s="1670"/>
      <c r="F93" s="1670">
        <v>3821</v>
      </c>
      <c r="G93" s="1670"/>
      <c r="H93" s="1671">
        <v>3821</v>
      </c>
      <c r="K93" s="907" t="s">
        <v>553</v>
      </c>
      <c r="L93" s="908" t="s">
        <v>554</v>
      </c>
      <c r="M93" s="886">
        <v>5581537743</v>
      </c>
      <c r="N93" s="887">
        <v>34227630</v>
      </c>
      <c r="O93" s="888">
        <v>5547310113</v>
      </c>
      <c r="P93" s="889">
        <v>2009</v>
      </c>
      <c r="Q93" s="890">
        <v>1.0275000000000001</v>
      </c>
      <c r="R93" s="891">
        <v>5398841959</v>
      </c>
      <c r="S93" s="892">
        <v>34227630</v>
      </c>
      <c r="T93" s="893">
        <v>122471320</v>
      </c>
      <c r="U93" s="893">
        <v>388580357</v>
      </c>
      <c r="V93" s="891">
        <v>5944121266</v>
      </c>
      <c r="X93" s="1561" t="s">
        <v>553</v>
      </c>
      <c r="Y93" s="1562" t="s">
        <v>554</v>
      </c>
      <c r="Z93" s="1563">
        <v>5944121266</v>
      </c>
      <c r="AA93" s="1564">
        <v>39468965.206239998</v>
      </c>
      <c r="AB93" s="1563">
        <v>5669852</v>
      </c>
      <c r="AC93" s="1563">
        <v>116322</v>
      </c>
      <c r="AD93" s="1563">
        <v>45255139.206239998</v>
      </c>
      <c r="AE93" s="1564">
        <v>3821</v>
      </c>
      <c r="AF93" s="1562">
        <v>11844</v>
      </c>
      <c r="AG93" s="1565">
        <v>2.2187999999999999</v>
      </c>
      <c r="AI93" s="1561" t="s">
        <v>553</v>
      </c>
      <c r="AJ93" s="933" t="s">
        <v>554</v>
      </c>
      <c r="AK93" s="1563">
        <v>45255139.206239998</v>
      </c>
      <c r="AL93" s="1564">
        <v>3821</v>
      </c>
      <c r="AM93" s="1564">
        <v>11844</v>
      </c>
      <c r="AN93" s="1565">
        <v>2.2187999999999999</v>
      </c>
      <c r="AO93" s="1565">
        <v>0.76729999999999998</v>
      </c>
      <c r="AP93" s="1565">
        <v>0.83840000000000003</v>
      </c>
      <c r="AQ93" s="1565">
        <v>1.3834</v>
      </c>
      <c r="AR93" s="1565" t="s">
        <v>4</v>
      </c>
      <c r="AS93" s="1573" t="s">
        <v>4</v>
      </c>
      <c r="AT93" s="1573" t="s">
        <v>4</v>
      </c>
      <c r="AU93" s="1570">
        <v>0</v>
      </c>
      <c r="AV93" s="1572" t="s">
        <v>4</v>
      </c>
      <c r="AW93" s="1564">
        <v>0</v>
      </c>
      <c r="BB93" s="1561" t="s">
        <v>553</v>
      </c>
      <c r="BC93" s="1562" t="s">
        <v>766</v>
      </c>
      <c r="BD93" s="1563">
        <v>5944121266</v>
      </c>
      <c r="BE93" s="1577">
        <v>378.39</v>
      </c>
      <c r="BF93" s="1566">
        <v>15708981</v>
      </c>
      <c r="BG93" s="1565">
        <v>0.76729999999999998</v>
      </c>
      <c r="BH93" s="1565"/>
      <c r="BI93" s="1564">
        <v>3821</v>
      </c>
      <c r="BJ93" s="1564">
        <v>10.1</v>
      </c>
      <c r="BK93" s="1564">
        <v>33220</v>
      </c>
      <c r="BL93" s="1564">
        <v>88</v>
      </c>
      <c r="BN93" s="933" t="s">
        <v>553</v>
      </c>
      <c r="BO93" s="1579" t="s">
        <v>554</v>
      </c>
      <c r="BP93" s="1579">
        <v>0.99950000000000006</v>
      </c>
      <c r="BQ93" s="1579">
        <v>1.0266999999999999</v>
      </c>
      <c r="BR93" s="1579">
        <v>1.0372727272727273</v>
      </c>
      <c r="BS93" s="1579"/>
      <c r="BT93" s="1580">
        <v>2009</v>
      </c>
      <c r="BU93" s="1582">
        <v>1.0275000000000001</v>
      </c>
      <c r="BV93" s="1581"/>
      <c r="BW93" s="1583">
        <v>0.44990000000000002</v>
      </c>
      <c r="BX93" s="1579">
        <v>0.46200000000000002</v>
      </c>
      <c r="BY93" s="1565">
        <v>0.69579999999999997</v>
      </c>
      <c r="BZ93" s="1585"/>
      <c r="CA93" s="1561" t="s">
        <v>553</v>
      </c>
      <c r="CB93" s="933" t="s">
        <v>766</v>
      </c>
      <c r="CC93" s="1564">
        <v>31031</v>
      </c>
      <c r="CD93" s="1564">
        <v>31778</v>
      </c>
      <c r="CE93" s="1564">
        <v>31976</v>
      </c>
      <c r="CF93" s="1564">
        <v>31595</v>
      </c>
      <c r="CG93" s="1565">
        <v>0.83840000000000003</v>
      </c>
      <c r="CH93" s="1564"/>
      <c r="CI93" s="1562">
        <v>-381</v>
      </c>
      <c r="CJ93" s="1565">
        <v>-1.1900000000000001E-2</v>
      </c>
      <c r="CL93" s="1575" t="s">
        <v>553</v>
      </c>
      <c r="CM93" s="933" t="s">
        <v>766</v>
      </c>
      <c r="CN93" s="1565" t="s">
        <v>4</v>
      </c>
      <c r="CP93" s="1593">
        <v>3821</v>
      </c>
      <c r="CQ93" s="1566">
        <v>9815716</v>
      </c>
      <c r="CR93" s="1566">
        <v>0</v>
      </c>
      <c r="CS93" s="1566">
        <v>9815716</v>
      </c>
      <c r="CT93" s="1573">
        <v>2568.89</v>
      </c>
      <c r="CU93" s="1594"/>
      <c r="CV93" s="1573" t="s">
        <v>4</v>
      </c>
      <c r="CW93" s="1594" t="s">
        <v>4</v>
      </c>
      <c r="CX93" s="1565" t="s">
        <v>4</v>
      </c>
      <c r="CY93" s="1565"/>
      <c r="CZ93" s="1582">
        <v>0.46200000000000002</v>
      </c>
      <c r="DA93" s="1595" t="s">
        <v>4</v>
      </c>
      <c r="DB93" s="1595"/>
      <c r="DC93" s="1565" t="s">
        <v>4</v>
      </c>
      <c r="DX93" s="1693" t="s">
        <v>420</v>
      </c>
      <c r="DY93" s="1575" t="s">
        <v>72</v>
      </c>
      <c r="DZ93" s="933" t="s">
        <v>8</v>
      </c>
      <c r="EA93" s="933" t="s">
        <v>73</v>
      </c>
      <c r="EB93" s="1563">
        <v>551</v>
      </c>
      <c r="EC93" s="1563"/>
      <c r="ED93" s="1563">
        <v>551</v>
      </c>
      <c r="EE93" s="1563"/>
      <c r="EF93" s="1563"/>
      <c r="EG93" s="1565">
        <v>9.5479041397355698E-3</v>
      </c>
      <c r="EH93" s="1563"/>
      <c r="EI93" s="1563">
        <v>0</v>
      </c>
      <c r="EJ93" s="1563"/>
      <c r="EK93" s="1563">
        <v>0</v>
      </c>
      <c r="EL93" s="1563"/>
      <c r="EM93" s="1566"/>
      <c r="EN93" s="1566"/>
      <c r="ES93" s="1616" t="s">
        <v>141</v>
      </c>
      <c r="ET93" s="1617" t="s">
        <v>142</v>
      </c>
      <c r="EU93" s="1618">
        <v>1825809</v>
      </c>
    </row>
    <row r="94" spans="1:151">
      <c r="A94" s="1220" t="s">
        <v>555</v>
      </c>
      <c r="B94" s="1221" t="s">
        <v>556</v>
      </c>
      <c r="C94" s="1117">
        <v>590</v>
      </c>
      <c r="D94" s="1118">
        <v>590</v>
      </c>
      <c r="E94" s="1670"/>
      <c r="F94" s="1670">
        <v>590</v>
      </c>
      <c r="G94" s="1670"/>
      <c r="H94" s="1671">
        <v>590</v>
      </c>
      <c r="K94" s="907" t="s">
        <v>555</v>
      </c>
      <c r="L94" s="908" t="s">
        <v>556</v>
      </c>
      <c r="M94" s="886">
        <v>428826609</v>
      </c>
      <c r="N94" s="887">
        <v>62239105</v>
      </c>
      <c r="O94" s="888">
        <v>366587504</v>
      </c>
      <c r="P94" s="889">
        <v>2009</v>
      </c>
      <c r="Q94" s="890">
        <v>1.1304000000000001</v>
      </c>
      <c r="R94" s="891">
        <v>324298924</v>
      </c>
      <c r="S94" s="892">
        <v>62239105</v>
      </c>
      <c r="T94" s="893">
        <v>10976291</v>
      </c>
      <c r="U94" s="893">
        <v>55691992</v>
      </c>
      <c r="V94" s="891">
        <v>453206312</v>
      </c>
      <c r="X94" s="1561" t="s">
        <v>555</v>
      </c>
      <c r="Y94" s="1562" t="s">
        <v>556</v>
      </c>
      <c r="Z94" s="1563">
        <v>453206312</v>
      </c>
      <c r="AA94" s="1564">
        <v>3009289.9116799999</v>
      </c>
      <c r="AB94" s="1563">
        <v>538760</v>
      </c>
      <c r="AC94" s="1563">
        <v>122816</v>
      </c>
      <c r="AD94" s="1563">
        <v>3670865.9116799999</v>
      </c>
      <c r="AE94" s="1564">
        <v>590</v>
      </c>
      <c r="AF94" s="1562">
        <v>6222</v>
      </c>
      <c r="AG94" s="1565">
        <v>1.1656</v>
      </c>
      <c r="AI94" s="1561" t="s">
        <v>555</v>
      </c>
      <c r="AJ94" s="933" t="s">
        <v>556</v>
      </c>
      <c r="AK94" s="1563">
        <v>3670865.9116799999</v>
      </c>
      <c r="AL94" s="1564">
        <v>590</v>
      </c>
      <c r="AM94" s="1564">
        <v>6222</v>
      </c>
      <c r="AN94" s="1565">
        <v>1.1656</v>
      </c>
      <c r="AO94" s="1565">
        <v>5.6800000000000003E-2</v>
      </c>
      <c r="AP94" s="1565">
        <v>0.74780000000000002</v>
      </c>
      <c r="AQ94" s="1565">
        <v>0.84580000000000011</v>
      </c>
      <c r="AR94" s="1565">
        <v>0.84580000000000011</v>
      </c>
      <c r="AS94" s="1573">
        <v>1443.31</v>
      </c>
      <c r="AT94" s="1573">
        <v>263.13000000000011</v>
      </c>
      <c r="AU94" s="1570">
        <v>155247</v>
      </c>
      <c r="AV94" s="1572">
        <v>1</v>
      </c>
      <c r="AW94" s="1564">
        <v>155247</v>
      </c>
      <c r="BB94" s="1561" t="s">
        <v>555</v>
      </c>
      <c r="BC94" s="1562" t="s">
        <v>767</v>
      </c>
      <c r="BD94" s="1563">
        <v>453206312</v>
      </c>
      <c r="BE94" s="1577">
        <v>389.91199999999998</v>
      </c>
      <c r="BF94" s="1566">
        <v>1162330</v>
      </c>
      <c r="BG94" s="1565">
        <v>5.6800000000000003E-2</v>
      </c>
      <c r="BH94" s="1565"/>
      <c r="BI94" s="1564">
        <v>590</v>
      </c>
      <c r="BJ94" s="1564">
        <v>1.51</v>
      </c>
      <c r="BK94" s="1564">
        <v>4143</v>
      </c>
      <c r="BL94" s="1564">
        <v>11</v>
      </c>
      <c r="BN94" s="933" t="s">
        <v>555</v>
      </c>
      <c r="BO94" s="1579" t="s">
        <v>556</v>
      </c>
      <c r="BP94" s="1579">
        <v>1.0623</v>
      </c>
      <c r="BQ94" s="1579">
        <v>1.1246</v>
      </c>
      <c r="BR94" s="1579">
        <v>1.1570459595959597</v>
      </c>
      <c r="BS94" s="1579"/>
      <c r="BT94" s="1580">
        <v>2009</v>
      </c>
      <c r="BU94" s="1582">
        <v>1.1304000000000001</v>
      </c>
      <c r="BV94" s="1581"/>
      <c r="BW94" s="1583">
        <v>0.69</v>
      </c>
      <c r="BX94" s="1579">
        <v>0.78</v>
      </c>
      <c r="BY94" s="1565">
        <v>1.1747000000000001</v>
      </c>
      <c r="BZ94" s="1585"/>
      <c r="CA94" s="1561" t="s">
        <v>555</v>
      </c>
      <c r="CB94" s="933" t="s">
        <v>767</v>
      </c>
      <c r="CC94" s="1564">
        <v>25556</v>
      </c>
      <c r="CD94" s="1564">
        <v>29833</v>
      </c>
      <c r="CE94" s="1564">
        <v>29155</v>
      </c>
      <c r="CF94" s="1564">
        <v>28181.333333333332</v>
      </c>
      <c r="CG94" s="1565">
        <v>0.74780000000000002</v>
      </c>
      <c r="CH94" s="1564"/>
      <c r="CI94" s="1562">
        <v>-973.66666666666788</v>
      </c>
      <c r="CJ94" s="1565">
        <v>-3.3399999999999999E-2</v>
      </c>
      <c r="CL94" s="1575" t="s">
        <v>555</v>
      </c>
      <c r="CM94" s="933" t="s">
        <v>767</v>
      </c>
      <c r="CN94" s="1565">
        <v>0.84580000000000011</v>
      </c>
      <c r="CP94" s="1593">
        <v>590</v>
      </c>
      <c r="CQ94" s="1566">
        <v>537320</v>
      </c>
      <c r="CR94" s="1566">
        <v>0</v>
      </c>
      <c r="CS94" s="1566">
        <v>537320</v>
      </c>
      <c r="CT94" s="1573">
        <v>910.71</v>
      </c>
      <c r="CU94" s="1594"/>
      <c r="CV94" s="1573">
        <v>1443.31</v>
      </c>
      <c r="CW94" s="1594">
        <v>263.13000000000011</v>
      </c>
      <c r="CX94" s="1565">
        <v>0.63100000000000001</v>
      </c>
      <c r="CY94" s="1565"/>
      <c r="CZ94" s="1582">
        <v>0.78</v>
      </c>
      <c r="DA94" s="1595">
        <v>1</v>
      </c>
      <c r="DB94" s="1595"/>
      <c r="DC94" s="1565">
        <v>1</v>
      </c>
      <c r="DX94" s="933" t="s">
        <v>420</v>
      </c>
      <c r="DY94" s="1575" t="s">
        <v>76</v>
      </c>
      <c r="DZ94" s="933" t="s">
        <v>8</v>
      </c>
      <c r="EA94" s="933" t="s">
        <v>77</v>
      </c>
      <c r="EB94" s="1563">
        <v>536</v>
      </c>
      <c r="EC94" s="1563"/>
      <c r="ED94" s="1563">
        <v>536</v>
      </c>
      <c r="EE94" s="1563"/>
      <c r="EF94" s="1563"/>
      <c r="EG94" s="1565">
        <v>9.2879793446429496E-3</v>
      </c>
      <c r="EH94" s="1563"/>
      <c r="EI94" s="1563">
        <v>0</v>
      </c>
      <c r="EJ94" s="1563"/>
      <c r="EK94" s="1563">
        <v>0</v>
      </c>
      <c r="EL94" s="1563"/>
      <c r="EM94" s="1566"/>
      <c r="EN94" s="1566"/>
      <c r="ES94" s="1616" t="s">
        <v>528</v>
      </c>
      <c r="ET94" s="1617" t="s">
        <v>529</v>
      </c>
      <c r="EU94" s="1618">
        <v>4236314</v>
      </c>
    </row>
    <row r="95" spans="1:151">
      <c r="A95" s="1220" t="s">
        <v>557</v>
      </c>
      <c r="B95" s="1221" t="s">
        <v>558</v>
      </c>
      <c r="C95" s="1117">
        <v>42278</v>
      </c>
      <c r="D95" s="1118">
        <v>43838</v>
      </c>
      <c r="E95" s="1670"/>
      <c r="F95" s="1670">
        <v>43838</v>
      </c>
      <c r="G95" s="1670"/>
      <c r="H95" s="1671">
        <v>43838</v>
      </c>
      <c r="K95" s="907" t="s">
        <v>557</v>
      </c>
      <c r="L95" s="908" t="s">
        <v>558</v>
      </c>
      <c r="M95" s="886">
        <v>20950609921</v>
      </c>
      <c r="N95" s="887">
        <v>446212941</v>
      </c>
      <c r="O95" s="888">
        <v>20504396980</v>
      </c>
      <c r="P95" s="889">
        <v>2008</v>
      </c>
      <c r="Q95" s="890">
        <v>1.1474</v>
      </c>
      <c r="R95" s="891">
        <v>17870312864</v>
      </c>
      <c r="S95" s="892">
        <v>446212941</v>
      </c>
      <c r="T95" s="893">
        <v>352249157</v>
      </c>
      <c r="U95" s="893">
        <v>3213552403</v>
      </c>
      <c r="V95" s="891">
        <v>21882327365</v>
      </c>
      <c r="X95" s="1561" t="s">
        <v>557</v>
      </c>
      <c r="Y95" s="1562" t="s">
        <v>558</v>
      </c>
      <c r="Z95" s="1563">
        <v>21882327365</v>
      </c>
      <c r="AA95" s="1564">
        <v>145298653.70359999</v>
      </c>
      <c r="AB95" s="1563">
        <v>28977924</v>
      </c>
      <c r="AC95" s="1563">
        <v>590443</v>
      </c>
      <c r="AD95" s="1563">
        <v>174867020.70359999</v>
      </c>
      <c r="AE95" s="1564">
        <v>43838</v>
      </c>
      <c r="AF95" s="1562">
        <v>3989</v>
      </c>
      <c r="AG95" s="1565">
        <v>0.74729999999999996</v>
      </c>
      <c r="AI95" s="1561" t="s">
        <v>557</v>
      </c>
      <c r="AJ95" s="933" t="s">
        <v>558</v>
      </c>
      <c r="AK95" s="1563">
        <v>174867020.70359999</v>
      </c>
      <c r="AL95" s="1564">
        <v>43838</v>
      </c>
      <c r="AM95" s="1564">
        <v>3989</v>
      </c>
      <c r="AN95" s="1565">
        <v>0.74729999999999996</v>
      </c>
      <c r="AO95" s="1565">
        <v>1.6771</v>
      </c>
      <c r="AP95" s="1565">
        <v>1.0235000000000001</v>
      </c>
      <c r="AQ95" s="1565">
        <v>0.97839999999999994</v>
      </c>
      <c r="AR95" s="1565">
        <v>0.97839999999999994</v>
      </c>
      <c r="AS95" s="1573">
        <v>1669.58</v>
      </c>
      <c r="AT95" s="1573">
        <v>36.860000000000127</v>
      </c>
      <c r="AU95" s="1570">
        <v>1615869</v>
      </c>
      <c r="AV95" s="1572">
        <v>1</v>
      </c>
      <c r="AW95" s="1564">
        <v>1615869</v>
      </c>
      <c r="BB95" s="1561" t="s">
        <v>557</v>
      </c>
      <c r="BC95" s="1562" t="s">
        <v>768</v>
      </c>
      <c r="BD95" s="1563">
        <v>21882327365</v>
      </c>
      <c r="BE95" s="1577">
        <v>637.36699999999996</v>
      </c>
      <c r="BF95" s="1566">
        <v>34332382</v>
      </c>
      <c r="BG95" s="1565">
        <v>1.6771</v>
      </c>
      <c r="BH95" s="1565"/>
      <c r="BI95" s="1564">
        <v>43838</v>
      </c>
      <c r="BJ95" s="1564">
        <v>68.78</v>
      </c>
      <c r="BK95" s="1564">
        <v>211539</v>
      </c>
      <c r="BL95" s="1564">
        <v>332</v>
      </c>
      <c r="BN95" s="933" t="s">
        <v>557</v>
      </c>
      <c r="BO95" s="1579" t="s">
        <v>558</v>
      </c>
      <c r="BP95" s="1579">
        <v>1.1978</v>
      </c>
      <c r="BQ95" s="1579">
        <v>1.1786000000000001</v>
      </c>
      <c r="BR95" s="1579">
        <v>1.1097382904638886</v>
      </c>
      <c r="BS95" s="1579"/>
      <c r="BT95" s="1580">
        <v>2008</v>
      </c>
      <c r="BU95" s="1582">
        <v>1.1474</v>
      </c>
      <c r="BV95" s="1581"/>
      <c r="BW95" s="1583">
        <v>0.76139999999999997</v>
      </c>
      <c r="BX95" s="1579">
        <v>0.874</v>
      </c>
      <c r="BY95" s="1565">
        <v>1.3163</v>
      </c>
      <c r="BZ95" s="1585"/>
      <c r="CA95" s="1561" t="s">
        <v>557</v>
      </c>
      <c r="CB95" s="933" t="s">
        <v>768</v>
      </c>
      <c r="CC95" s="1564">
        <v>36651</v>
      </c>
      <c r="CD95" s="1564">
        <v>39646</v>
      </c>
      <c r="CE95" s="1564">
        <v>39415</v>
      </c>
      <c r="CF95" s="1564">
        <v>38570.666666666664</v>
      </c>
      <c r="CG95" s="1565">
        <v>1.0235000000000001</v>
      </c>
      <c r="CH95" s="1564"/>
      <c r="CI95" s="1562">
        <v>-844.33333333333576</v>
      </c>
      <c r="CJ95" s="1565">
        <v>-2.1399999999999999E-2</v>
      </c>
      <c r="CL95" s="1575" t="s">
        <v>557</v>
      </c>
      <c r="CM95" s="933" t="s">
        <v>768</v>
      </c>
      <c r="CN95" s="1565">
        <v>0.97839999999999994</v>
      </c>
      <c r="CP95" s="1593">
        <v>43838</v>
      </c>
      <c r="CQ95" s="1566">
        <v>83251340</v>
      </c>
      <c r="CR95" s="1566">
        <v>0</v>
      </c>
      <c r="CS95" s="1566">
        <v>83251340</v>
      </c>
      <c r="CT95" s="1573">
        <v>1899.07</v>
      </c>
      <c r="CU95" s="1594"/>
      <c r="CV95" s="1573">
        <v>1669.58</v>
      </c>
      <c r="CW95" s="1594">
        <v>36.860000000000127</v>
      </c>
      <c r="CX95" s="1565">
        <v>1</v>
      </c>
      <c r="CY95" s="1565"/>
      <c r="CZ95" s="1582">
        <v>0.874</v>
      </c>
      <c r="DA95" s="1595">
        <v>1</v>
      </c>
      <c r="DB95" s="1595"/>
      <c r="DC95" s="1565">
        <v>1</v>
      </c>
      <c r="DX95" s="933" t="s">
        <v>420</v>
      </c>
      <c r="DY95" s="1575" t="s">
        <v>78</v>
      </c>
      <c r="DZ95" s="933" t="s">
        <v>8</v>
      </c>
      <c r="EA95" s="933" t="s">
        <v>79</v>
      </c>
      <c r="EB95" s="1563">
        <v>813</v>
      </c>
      <c r="EC95" s="1563"/>
      <c r="ED95" s="1563">
        <v>813</v>
      </c>
      <c r="EE95" s="1563"/>
      <c r="EF95" s="1563"/>
      <c r="EG95" s="1565">
        <v>1.4087923894019997E-2</v>
      </c>
      <c r="EH95" s="1563"/>
      <c r="EI95" s="1563">
        <v>0</v>
      </c>
      <c r="EJ95" s="1563"/>
      <c r="EK95" s="1563">
        <v>0</v>
      </c>
      <c r="EL95" s="1563"/>
      <c r="EM95" s="1566"/>
      <c r="EN95" s="1566"/>
      <c r="ES95" s="1616" t="s">
        <v>530</v>
      </c>
      <c r="ET95" s="1617" t="s">
        <v>534</v>
      </c>
      <c r="EU95" s="1618">
        <v>17669815</v>
      </c>
    </row>
    <row r="96" spans="1:151">
      <c r="A96" s="1220" t="s">
        <v>559</v>
      </c>
      <c r="B96" s="1221" t="s">
        <v>560</v>
      </c>
      <c r="C96" s="1117">
        <v>6416</v>
      </c>
      <c r="D96" s="1118">
        <v>7746</v>
      </c>
      <c r="E96" s="1670"/>
      <c r="F96" s="1670">
        <v>7746</v>
      </c>
      <c r="G96" s="1670"/>
      <c r="H96" s="1671">
        <v>7746</v>
      </c>
      <c r="K96" s="907" t="s">
        <v>559</v>
      </c>
      <c r="L96" s="908" t="s">
        <v>560</v>
      </c>
      <c r="M96" s="886">
        <v>2206756382</v>
      </c>
      <c r="N96" s="887">
        <v>79419348</v>
      </c>
      <c r="O96" s="888">
        <v>2127337034</v>
      </c>
      <c r="P96" s="889">
        <v>2008</v>
      </c>
      <c r="Q96" s="890">
        <v>1.2950999999999999</v>
      </c>
      <c r="R96" s="891">
        <v>1642604458</v>
      </c>
      <c r="S96" s="892">
        <v>79419348</v>
      </c>
      <c r="T96" s="893">
        <v>76918144</v>
      </c>
      <c r="U96" s="893">
        <v>560593554</v>
      </c>
      <c r="V96" s="891">
        <v>2359535504</v>
      </c>
      <c r="X96" s="1561" t="s">
        <v>559</v>
      </c>
      <c r="Y96" s="1562" t="s">
        <v>560</v>
      </c>
      <c r="Z96" s="1563">
        <v>2359535504</v>
      </c>
      <c r="AA96" s="1564">
        <v>15667315.74656</v>
      </c>
      <c r="AB96" s="1563">
        <v>7330640</v>
      </c>
      <c r="AC96" s="1563">
        <v>232261</v>
      </c>
      <c r="AD96" s="1563">
        <v>23230216.74656</v>
      </c>
      <c r="AE96" s="1564">
        <v>7746</v>
      </c>
      <c r="AF96" s="1562">
        <v>2999</v>
      </c>
      <c r="AG96" s="1565">
        <v>0.56179999999999997</v>
      </c>
      <c r="AI96" s="1561" t="s">
        <v>559</v>
      </c>
      <c r="AJ96" s="933" t="s">
        <v>560</v>
      </c>
      <c r="AK96" s="1563">
        <v>23230216.74656</v>
      </c>
      <c r="AL96" s="1564">
        <v>7746</v>
      </c>
      <c r="AM96" s="1564">
        <v>2999</v>
      </c>
      <c r="AN96" s="1565">
        <v>0.56179999999999997</v>
      </c>
      <c r="AO96" s="1565">
        <v>0.4546</v>
      </c>
      <c r="AP96" s="1565">
        <v>0.78080000000000005</v>
      </c>
      <c r="AQ96" s="1565">
        <v>0.66059999999999997</v>
      </c>
      <c r="AR96" s="1565">
        <v>0.66059999999999997</v>
      </c>
      <c r="AS96" s="1573">
        <v>1127.27</v>
      </c>
      <c r="AT96" s="1573">
        <v>579.17000000000007</v>
      </c>
      <c r="AU96" s="1570">
        <v>4486251</v>
      </c>
      <c r="AV96" s="1572">
        <v>1</v>
      </c>
      <c r="AW96" s="1564">
        <v>4486251</v>
      </c>
      <c r="BB96" s="1561" t="s">
        <v>559</v>
      </c>
      <c r="BC96" s="1562" t="s">
        <v>769</v>
      </c>
      <c r="BD96" s="1563">
        <v>2359535504</v>
      </c>
      <c r="BE96" s="1577">
        <v>253.51599999999999</v>
      </c>
      <c r="BF96" s="1566">
        <v>9307245</v>
      </c>
      <c r="BG96" s="1565">
        <v>0.4546</v>
      </c>
      <c r="BH96" s="1565"/>
      <c r="BI96" s="1564">
        <v>7746</v>
      </c>
      <c r="BJ96" s="1564">
        <v>30.55</v>
      </c>
      <c r="BK96" s="1564">
        <v>45056</v>
      </c>
      <c r="BL96" s="1564">
        <v>178</v>
      </c>
      <c r="BN96" s="933" t="s">
        <v>559</v>
      </c>
      <c r="BO96" s="1579" t="s">
        <v>560</v>
      </c>
      <c r="BP96" s="1579">
        <v>1.3087</v>
      </c>
      <c r="BQ96" s="1579">
        <v>1.3888999999999998</v>
      </c>
      <c r="BR96" s="1579">
        <v>1.2281324786324785</v>
      </c>
      <c r="BS96" s="1579"/>
      <c r="BT96" s="1580">
        <v>2008</v>
      </c>
      <c r="BU96" s="1582">
        <v>1.2950999999999999</v>
      </c>
      <c r="BV96" s="1581"/>
      <c r="BW96" s="1583">
        <v>0.79200000000000004</v>
      </c>
      <c r="BX96" s="1579">
        <v>1.026</v>
      </c>
      <c r="BY96" s="1565">
        <v>1.5451999999999999</v>
      </c>
      <c r="BZ96" s="1585"/>
      <c r="CA96" s="1561" t="s">
        <v>559</v>
      </c>
      <c r="CB96" s="933" t="s">
        <v>769</v>
      </c>
      <c r="CC96" s="1564">
        <v>29459</v>
      </c>
      <c r="CD96" s="1564">
        <v>29632</v>
      </c>
      <c r="CE96" s="1564">
        <v>29179</v>
      </c>
      <c r="CF96" s="1564">
        <v>29423.333333333332</v>
      </c>
      <c r="CG96" s="1565">
        <v>0.78080000000000005</v>
      </c>
      <c r="CH96" s="1564"/>
      <c r="CI96" s="1562">
        <v>244.33333333333212</v>
      </c>
      <c r="CJ96" s="1565">
        <v>8.3999999999999995E-3</v>
      </c>
      <c r="CL96" s="1575" t="s">
        <v>559</v>
      </c>
      <c r="CM96" s="933" t="s">
        <v>769</v>
      </c>
      <c r="CN96" s="1565">
        <v>0.66059999999999997</v>
      </c>
      <c r="CP96" s="1593">
        <v>7746</v>
      </c>
      <c r="CQ96" s="1566">
        <v>8232440</v>
      </c>
      <c r="CR96" s="1566">
        <v>0</v>
      </c>
      <c r="CS96" s="1566">
        <v>8232440</v>
      </c>
      <c r="CT96" s="1573">
        <v>1062.8</v>
      </c>
      <c r="CU96" s="1594"/>
      <c r="CV96" s="1573">
        <v>1127.27</v>
      </c>
      <c r="CW96" s="1594">
        <v>579.17000000000007</v>
      </c>
      <c r="CX96" s="1565">
        <v>0.94299999999999995</v>
      </c>
      <c r="CY96" s="1565"/>
      <c r="CZ96" s="1582">
        <v>1.026</v>
      </c>
      <c r="DA96" s="1595">
        <v>1</v>
      </c>
      <c r="DB96" s="1595"/>
      <c r="DC96" s="1565">
        <v>1</v>
      </c>
      <c r="DX96" s="933">
        <v>340</v>
      </c>
      <c r="DY96" s="1575" t="s">
        <v>677</v>
      </c>
      <c r="DZ96" s="933" t="s">
        <v>8</v>
      </c>
      <c r="EA96" s="933" t="s">
        <v>280</v>
      </c>
      <c r="EB96" s="1563">
        <v>520</v>
      </c>
      <c r="EC96" s="1563"/>
      <c r="ED96" s="1563">
        <v>520</v>
      </c>
      <c r="EE96" s="1563"/>
      <c r="EF96" s="1563"/>
      <c r="EG96" s="1565">
        <v>9.0107262298774887E-3</v>
      </c>
      <c r="EH96" s="1563"/>
      <c r="EI96" s="1563">
        <v>0</v>
      </c>
      <c r="EJ96" s="1563"/>
      <c r="EK96" s="1563">
        <v>0</v>
      </c>
      <c r="EL96" s="1563"/>
      <c r="EM96" s="1566"/>
      <c r="EN96" s="1566"/>
      <c r="ES96" s="1616" t="s">
        <v>535</v>
      </c>
      <c r="ET96" s="1617" t="s">
        <v>536</v>
      </c>
      <c r="EU96" s="1618">
        <v>4408328</v>
      </c>
    </row>
    <row r="97" spans="1:151">
      <c r="A97" s="1220" t="s">
        <v>561</v>
      </c>
      <c r="B97" s="1221" t="s">
        <v>636</v>
      </c>
      <c r="C97" s="1117">
        <v>159462</v>
      </c>
      <c r="D97" s="1118">
        <v>170953</v>
      </c>
      <c r="E97" s="1670"/>
      <c r="F97" s="1670">
        <v>170953</v>
      </c>
      <c r="G97" s="1670"/>
      <c r="H97" s="1671">
        <v>170953</v>
      </c>
      <c r="K97" s="907" t="s">
        <v>561</v>
      </c>
      <c r="L97" s="908" t="s">
        <v>636</v>
      </c>
      <c r="M97" s="886">
        <v>109552757999</v>
      </c>
      <c r="N97" s="887">
        <v>282090869</v>
      </c>
      <c r="O97" s="888">
        <v>109270667130</v>
      </c>
      <c r="P97" s="889">
        <v>2008</v>
      </c>
      <c r="Q97" s="890">
        <v>1.0752999999999999</v>
      </c>
      <c r="R97" s="891">
        <v>101618773486</v>
      </c>
      <c r="S97" s="892">
        <v>282090869</v>
      </c>
      <c r="T97" s="893">
        <v>2866523443</v>
      </c>
      <c r="U97" s="893">
        <v>15142854772</v>
      </c>
      <c r="V97" s="891">
        <v>119910242570</v>
      </c>
      <c r="X97" s="1561" t="s">
        <v>561</v>
      </c>
      <c r="Y97" s="1562" t="s">
        <v>636</v>
      </c>
      <c r="Z97" s="1563">
        <v>119910242570</v>
      </c>
      <c r="AA97" s="1564">
        <v>796204010.66480005</v>
      </c>
      <c r="AB97" s="1563">
        <v>128211684</v>
      </c>
      <c r="AC97" s="1563">
        <v>2324793</v>
      </c>
      <c r="AD97" s="1563">
        <v>926740487.66480005</v>
      </c>
      <c r="AE97" s="1564">
        <v>170953</v>
      </c>
      <c r="AF97" s="1562">
        <v>5421</v>
      </c>
      <c r="AG97" s="1565">
        <v>1.0155000000000001</v>
      </c>
      <c r="AI97" s="1561" t="s">
        <v>561</v>
      </c>
      <c r="AJ97" s="933" t="s">
        <v>636</v>
      </c>
      <c r="AK97" s="1563">
        <v>926740487.66480005</v>
      </c>
      <c r="AL97" s="1564">
        <v>170953</v>
      </c>
      <c r="AM97" s="1564">
        <v>5421</v>
      </c>
      <c r="AN97" s="1565">
        <v>1.0155000000000001</v>
      </c>
      <c r="AO97" s="1565">
        <v>7.0407000000000002</v>
      </c>
      <c r="AP97" s="1565">
        <v>1.2936000000000001</v>
      </c>
      <c r="AQ97" s="1565">
        <v>1.7570999999999999</v>
      </c>
      <c r="AR97" s="1565" t="s">
        <v>4</v>
      </c>
      <c r="AS97" s="1573" t="s">
        <v>4</v>
      </c>
      <c r="AT97" s="1573" t="s">
        <v>4</v>
      </c>
      <c r="AU97" s="1570">
        <v>0</v>
      </c>
      <c r="AV97" s="1572" t="s">
        <v>4</v>
      </c>
      <c r="AW97" s="1564">
        <v>0</v>
      </c>
      <c r="BB97" s="1561" t="s">
        <v>561</v>
      </c>
      <c r="BC97" s="1562" t="s">
        <v>770</v>
      </c>
      <c r="BD97" s="1563">
        <v>119910242570</v>
      </c>
      <c r="BE97" s="1577">
        <v>831.92399999999998</v>
      </c>
      <c r="BF97" s="1566">
        <v>144136054</v>
      </c>
      <c r="BG97" s="1565">
        <v>7.0407000000000002</v>
      </c>
      <c r="BH97" s="1565"/>
      <c r="BI97" s="1564">
        <v>170953</v>
      </c>
      <c r="BJ97" s="1564">
        <v>205.49</v>
      </c>
      <c r="BK97" s="1564">
        <v>964616</v>
      </c>
      <c r="BL97" s="1564">
        <v>1160</v>
      </c>
      <c r="BN97" s="933" t="s">
        <v>561</v>
      </c>
      <c r="BO97" s="1579" t="s">
        <v>636</v>
      </c>
      <c r="BP97" s="1579">
        <v>1.101</v>
      </c>
      <c r="BQ97" s="1579">
        <v>1.093</v>
      </c>
      <c r="BR97" s="1579">
        <v>1.054915412692806</v>
      </c>
      <c r="BS97" s="1579"/>
      <c r="BT97" s="1580">
        <v>2008</v>
      </c>
      <c r="BU97" s="1582">
        <v>1.0752999999999999</v>
      </c>
      <c r="BV97" s="1581"/>
      <c r="BW97" s="1583">
        <v>0.57799999999999996</v>
      </c>
      <c r="BX97" s="1579">
        <v>0.622</v>
      </c>
      <c r="BY97" s="1565">
        <v>0.93669999999999998</v>
      </c>
      <c r="BZ97" s="1585"/>
      <c r="CA97" s="1561" t="s">
        <v>561</v>
      </c>
      <c r="CB97" s="933" t="s">
        <v>770</v>
      </c>
      <c r="CC97" s="1564">
        <v>47469</v>
      </c>
      <c r="CD97" s="1564">
        <v>50381</v>
      </c>
      <c r="CE97" s="1564">
        <v>48396</v>
      </c>
      <c r="CF97" s="1564">
        <v>48748.666666666664</v>
      </c>
      <c r="CG97" s="1565">
        <v>1.2936000000000001</v>
      </c>
      <c r="CH97" s="1564"/>
      <c r="CI97" s="1562">
        <v>352.66666666666424</v>
      </c>
      <c r="CJ97" s="1565">
        <v>7.3000000000000001E-3</v>
      </c>
      <c r="CL97" s="1575" t="s">
        <v>561</v>
      </c>
      <c r="CM97" s="933" t="s">
        <v>770</v>
      </c>
      <c r="CN97" s="1565" t="s">
        <v>4</v>
      </c>
      <c r="CP97" s="1593">
        <v>170953</v>
      </c>
      <c r="CQ97" s="1566">
        <v>323966127</v>
      </c>
      <c r="CR97" s="1566">
        <v>0</v>
      </c>
      <c r="CS97" s="1566">
        <v>323966127</v>
      </c>
      <c r="CT97" s="1573">
        <v>1895.06</v>
      </c>
      <c r="CU97" s="1594"/>
      <c r="CV97" s="1573" t="s">
        <v>4</v>
      </c>
      <c r="CW97" s="1594" t="s">
        <v>4</v>
      </c>
      <c r="CX97" s="1565" t="s">
        <v>4</v>
      </c>
      <c r="CY97" s="1565"/>
      <c r="CZ97" s="1582">
        <v>0.622</v>
      </c>
      <c r="DA97" s="1595" t="s">
        <v>4</v>
      </c>
      <c r="DB97" s="1595"/>
      <c r="DC97" s="1565" t="s">
        <v>4</v>
      </c>
      <c r="DX97" s="933" t="s">
        <v>420</v>
      </c>
      <c r="DY97" s="1575" t="s">
        <v>1110</v>
      </c>
      <c r="DZ97" s="933" t="s">
        <v>8</v>
      </c>
      <c r="EA97" s="933" t="s">
        <v>1111</v>
      </c>
      <c r="EB97" s="1563">
        <v>737</v>
      </c>
      <c r="EC97" s="1563"/>
      <c r="ED97" s="1563">
        <v>737</v>
      </c>
      <c r="EE97" s="1563">
        <v>57709</v>
      </c>
      <c r="EF97" s="1563"/>
      <c r="EG97" s="1565">
        <v>1.2770971598884056E-2</v>
      </c>
      <c r="EH97" s="1563"/>
      <c r="EI97" s="1563">
        <v>0</v>
      </c>
      <c r="EJ97" s="1563"/>
      <c r="EK97" s="1563">
        <v>0</v>
      </c>
      <c r="EL97" s="1563"/>
      <c r="EM97" s="1566"/>
      <c r="EN97" s="1566"/>
      <c r="ES97" s="1616" t="s">
        <v>537</v>
      </c>
      <c r="ET97" s="1617" t="s">
        <v>205</v>
      </c>
      <c r="EU97" s="1618">
        <v>5446072</v>
      </c>
    </row>
    <row r="98" spans="1:151">
      <c r="A98" s="1220" t="s">
        <v>637</v>
      </c>
      <c r="B98" s="1221" t="s">
        <v>638</v>
      </c>
      <c r="C98" s="1117">
        <v>2275</v>
      </c>
      <c r="D98" s="1118">
        <v>2475</v>
      </c>
      <c r="E98" s="1670"/>
      <c r="F98" s="1670">
        <v>2475</v>
      </c>
      <c r="G98" s="1670"/>
      <c r="H98" s="1671">
        <v>2475</v>
      </c>
      <c r="K98" s="907" t="s">
        <v>637</v>
      </c>
      <c r="L98" s="908" t="s">
        <v>638</v>
      </c>
      <c r="M98" s="886">
        <v>2294630747</v>
      </c>
      <c r="N98" s="887">
        <v>44448900</v>
      </c>
      <c r="O98" s="888">
        <v>2250181847</v>
      </c>
      <c r="P98" s="889">
        <v>2009</v>
      </c>
      <c r="Q98" s="890">
        <v>1.123</v>
      </c>
      <c r="R98" s="891">
        <v>2003723817</v>
      </c>
      <c r="S98" s="892">
        <v>44448900</v>
      </c>
      <c r="T98" s="893">
        <v>58491913</v>
      </c>
      <c r="U98" s="893">
        <v>233007401</v>
      </c>
      <c r="V98" s="891">
        <v>2339672031</v>
      </c>
      <c r="X98" s="1561" t="s">
        <v>637</v>
      </c>
      <c r="Y98" s="1562" t="s">
        <v>638</v>
      </c>
      <c r="Z98" s="1563">
        <v>2339672031</v>
      </c>
      <c r="AA98" s="1564">
        <v>15535422.285840001</v>
      </c>
      <c r="AB98" s="1563">
        <v>2230727</v>
      </c>
      <c r="AC98" s="1563">
        <v>60045</v>
      </c>
      <c r="AD98" s="1563">
        <v>17826194.285840001</v>
      </c>
      <c r="AE98" s="1564">
        <v>2475</v>
      </c>
      <c r="AF98" s="1562">
        <v>7203</v>
      </c>
      <c r="AG98" s="1565">
        <v>1.3493999999999999</v>
      </c>
      <c r="AI98" s="1561" t="s">
        <v>637</v>
      </c>
      <c r="AJ98" s="933" t="s">
        <v>638</v>
      </c>
      <c r="AK98" s="1563">
        <v>17826194.285840001</v>
      </c>
      <c r="AL98" s="1564">
        <v>2475</v>
      </c>
      <c r="AM98" s="1564">
        <v>7203</v>
      </c>
      <c r="AN98" s="1565">
        <v>1.3493999999999999</v>
      </c>
      <c r="AO98" s="1565">
        <v>0.2666</v>
      </c>
      <c r="AP98" s="1565">
        <v>0.68259999999999998</v>
      </c>
      <c r="AQ98" s="1565">
        <v>0.90779999999999994</v>
      </c>
      <c r="AR98" s="1565">
        <v>0.90779999999999994</v>
      </c>
      <c r="AS98" s="1573">
        <v>1549.11</v>
      </c>
      <c r="AT98" s="1573">
        <v>157.33000000000015</v>
      </c>
      <c r="AU98" s="1570">
        <v>389392</v>
      </c>
      <c r="AV98" s="1572">
        <v>1</v>
      </c>
      <c r="AW98" s="1564">
        <v>389392</v>
      </c>
      <c r="BB98" s="1561" t="s">
        <v>637</v>
      </c>
      <c r="BC98" s="1562" t="s">
        <v>771</v>
      </c>
      <c r="BD98" s="1563">
        <v>2339672031</v>
      </c>
      <c r="BE98" s="1577">
        <v>428.702</v>
      </c>
      <c r="BF98" s="1566">
        <v>5457572</v>
      </c>
      <c r="BG98" s="1565">
        <v>0.2666</v>
      </c>
      <c r="BH98" s="1565"/>
      <c r="BI98" s="1564">
        <v>2475</v>
      </c>
      <c r="BJ98" s="1564">
        <v>5.77</v>
      </c>
      <c r="BK98" s="1564">
        <v>20453</v>
      </c>
      <c r="BL98" s="1564">
        <v>48</v>
      </c>
      <c r="BN98" s="933" t="s">
        <v>637</v>
      </c>
      <c r="BO98" s="1579" t="s">
        <v>638</v>
      </c>
      <c r="BP98" s="1579">
        <v>1.0343</v>
      </c>
      <c r="BQ98" s="1579">
        <v>1.077</v>
      </c>
      <c r="BR98" s="1579">
        <v>1.1832500444275196</v>
      </c>
      <c r="BS98" s="1579"/>
      <c r="BT98" s="1580">
        <v>2009</v>
      </c>
      <c r="BU98" s="1582">
        <v>1.123</v>
      </c>
      <c r="BV98" s="1581"/>
      <c r="BW98" s="1583">
        <v>0.66</v>
      </c>
      <c r="BX98" s="1579">
        <v>0.74099999999999999</v>
      </c>
      <c r="BY98" s="1565">
        <v>1.1160000000000001</v>
      </c>
      <c r="BZ98" s="1585"/>
      <c r="CA98" s="1561" t="s">
        <v>637</v>
      </c>
      <c r="CB98" s="933" t="s">
        <v>771</v>
      </c>
      <c r="CC98" s="1564">
        <v>24781</v>
      </c>
      <c r="CD98" s="1564">
        <v>26132</v>
      </c>
      <c r="CE98" s="1564">
        <v>26258</v>
      </c>
      <c r="CF98" s="1564">
        <v>25723.666666666668</v>
      </c>
      <c r="CG98" s="1565">
        <v>0.68259999999999998</v>
      </c>
      <c r="CH98" s="1564"/>
      <c r="CI98" s="1562">
        <v>-534.33333333333212</v>
      </c>
      <c r="CJ98" s="1565">
        <v>-2.0299999999999999E-2</v>
      </c>
      <c r="CL98" s="1575" t="s">
        <v>637</v>
      </c>
      <c r="CM98" s="933" t="s">
        <v>771</v>
      </c>
      <c r="CN98" s="1565">
        <v>0.90779999999999994</v>
      </c>
      <c r="CP98" s="1593">
        <v>2475</v>
      </c>
      <c r="CQ98" s="1566">
        <v>3775219</v>
      </c>
      <c r="CR98" s="1566">
        <v>0</v>
      </c>
      <c r="CS98" s="1566">
        <v>3775219</v>
      </c>
      <c r="CT98" s="1573">
        <v>1525.34</v>
      </c>
      <c r="CU98" s="1594"/>
      <c r="CV98" s="1573">
        <v>1549.11</v>
      </c>
      <c r="CW98" s="1594">
        <v>157.33000000000015</v>
      </c>
      <c r="CX98" s="1565">
        <v>0.98499999999999999</v>
      </c>
      <c r="CY98" s="1565"/>
      <c r="CZ98" s="1582">
        <v>0.74099999999999999</v>
      </c>
      <c r="DA98" s="1595">
        <v>1</v>
      </c>
      <c r="DB98" s="1595"/>
      <c r="DC98" s="1565">
        <v>1</v>
      </c>
      <c r="DX98" s="933" t="s">
        <v>422</v>
      </c>
      <c r="DY98" s="1575" t="s">
        <v>422</v>
      </c>
      <c r="DZ98" s="933" t="s">
        <v>901</v>
      </c>
      <c r="EA98" s="933" t="s">
        <v>423</v>
      </c>
      <c r="EB98" s="1563">
        <v>8566</v>
      </c>
      <c r="EC98" s="1563"/>
      <c r="ED98" s="1563">
        <v>8566</v>
      </c>
      <c r="EE98" s="1563"/>
      <c r="EF98" s="1563"/>
      <c r="EG98" s="1565">
        <v>0.9591311163363565</v>
      </c>
      <c r="EH98" s="1563"/>
      <c r="EI98" s="1563">
        <v>3546411</v>
      </c>
      <c r="EJ98" s="1563"/>
      <c r="EK98" s="1563">
        <v>3401473</v>
      </c>
      <c r="EL98" s="1563">
        <v>3546411</v>
      </c>
      <c r="EM98" s="1566">
        <v>0</v>
      </c>
      <c r="EN98" s="1566"/>
      <c r="ES98" s="1616" t="s">
        <v>539</v>
      </c>
      <c r="ET98" s="1617" t="s">
        <v>540</v>
      </c>
      <c r="EU98" s="1618">
        <v>2708164</v>
      </c>
    </row>
    <row r="99" spans="1:151">
      <c r="A99" s="1220" t="s">
        <v>639</v>
      </c>
      <c r="B99" s="1221" t="s">
        <v>640</v>
      </c>
      <c r="C99" s="1117">
        <v>1607</v>
      </c>
      <c r="D99" s="1118">
        <v>1607</v>
      </c>
      <c r="E99" s="1670"/>
      <c r="F99" s="1670">
        <v>1607</v>
      </c>
      <c r="G99" s="1670"/>
      <c r="H99" s="1671">
        <v>1607</v>
      </c>
      <c r="K99" s="907" t="s">
        <v>639</v>
      </c>
      <c r="L99" s="908" t="s">
        <v>640</v>
      </c>
      <c r="M99" s="886">
        <v>687247968</v>
      </c>
      <c r="N99" s="887">
        <v>110432440</v>
      </c>
      <c r="O99" s="888">
        <v>576815528</v>
      </c>
      <c r="P99" s="889">
        <v>2013</v>
      </c>
      <c r="Q99" s="890">
        <v>1.0175000000000001</v>
      </c>
      <c r="R99" s="891">
        <v>566894868</v>
      </c>
      <c r="S99" s="892">
        <v>110432440</v>
      </c>
      <c r="T99" s="893">
        <v>44515504</v>
      </c>
      <c r="U99" s="893">
        <v>154269558</v>
      </c>
      <c r="V99" s="891">
        <v>876112370</v>
      </c>
      <c r="X99" s="1561" t="s">
        <v>639</v>
      </c>
      <c r="Y99" s="1562" t="s">
        <v>640</v>
      </c>
      <c r="Z99" s="1563">
        <v>876112370</v>
      </c>
      <c r="AA99" s="1564">
        <v>5817386.1368000004</v>
      </c>
      <c r="AB99" s="1563">
        <v>1719190</v>
      </c>
      <c r="AC99" s="1563">
        <v>84013</v>
      </c>
      <c r="AD99" s="1563">
        <v>7620589.1368000004</v>
      </c>
      <c r="AE99" s="1564">
        <v>1607</v>
      </c>
      <c r="AF99" s="1562">
        <v>4742</v>
      </c>
      <c r="AG99" s="1565">
        <v>0.88829999999999998</v>
      </c>
      <c r="AI99" s="1561" t="s">
        <v>639</v>
      </c>
      <c r="AJ99" s="933" t="s">
        <v>640</v>
      </c>
      <c r="AK99" s="1563">
        <v>7620589.1368000004</v>
      </c>
      <c r="AL99" s="1564">
        <v>1607</v>
      </c>
      <c r="AM99" s="1564">
        <v>4742</v>
      </c>
      <c r="AN99" s="1565">
        <v>0.88829999999999998</v>
      </c>
      <c r="AO99" s="1565">
        <v>0.12280000000000001</v>
      </c>
      <c r="AP99" s="1565">
        <v>0.83789999999999998</v>
      </c>
      <c r="AQ99" s="1565">
        <v>0.78659999999999997</v>
      </c>
      <c r="AR99" s="1565">
        <v>0.78659999999999997</v>
      </c>
      <c r="AS99" s="1573">
        <v>1342.29</v>
      </c>
      <c r="AT99" s="1573">
        <v>364.15000000000009</v>
      </c>
      <c r="AU99" s="1570">
        <v>585189</v>
      </c>
      <c r="AV99" s="1572">
        <v>1</v>
      </c>
      <c r="AW99" s="1564">
        <v>585189</v>
      </c>
      <c r="BB99" s="1561" t="s">
        <v>639</v>
      </c>
      <c r="BC99" s="1562" t="s">
        <v>772</v>
      </c>
      <c r="BD99" s="1563">
        <v>876112370</v>
      </c>
      <c r="BE99" s="1577">
        <v>348.464</v>
      </c>
      <c r="BF99" s="1566">
        <v>2514212</v>
      </c>
      <c r="BG99" s="1565">
        <v>0.12280000000000001</v>
      </c>
      <c r="BH99" s="1565"/>
      <c r="BI99" s="1564">
        <v>1607</v>
      </c>
      <c r="BJ99" s="1564">
        <v>4.6100000000000003</v>
      </c>
      <c r="BK99" s="1564">
        <v>12826</v>
      </c>
      <c r="BL99" s="1564">
        <v>37</v>
      </c>
      <c r="BN99" s="933" t="s">
        <v>639</v>
      </c>
      <c r="BO99" s="1579" t="s">
        <v>640</v>
      </c>
      <c r="BP99" s="1579">
        <v>1.0015000000000001</v>
      </c>
      <c r="BQ99" s="1579">
        <v>0.98239999999999994</v>
      </c>
      <c r="BR99" s="1579">
        <v>1.0349999999999999</v>
      </c>
      <c r="BS99" s="1579"/>
      <c r="BT99" s="1580">
        <v>2013</v>
      </c>
      <c r="BU99" s="1582">
        <v>1.0175000000000001</v>
      </c>
      <c r="BV99" s="1581"/>
      <c r="BW99" s="1583">
        <v>0.79</v>
      </c>
      <c r="BX99" s="1579">
        <v>0.80400000000000005</v>
      </c>
      <c r="BY99" s="1565">
        <v>1.2108000000000001</v>
      </c>
      <c r="BZ99" s="1585"/>
      <c r="CA99" s="1561" t="s">
        <v>639</v>
      </c>
      <c r="CB99" s="933" t="s">
        <v>772</v>
      </c>
      <c r="CC99" s="1564">
        <v>29988</v>
      </c>
      <c r="CD99" s="1564">
        <v>32883</v>
      </c>
      <c r="CE99" s="1564">
        <v>31852</v>
      </c>
      <c r="CF99" s="1564">
        <v>31574.333333333332</v>
      </c>
      <c r="CG99" s="1565">
        <v>0.83789999999999998</v>
      </c>
      <c r="CH99" s="1564"/>
      <c r="CI99" s="1562">
        <v>-277.66666666666788</v>
      </c>
      <c r="CJ99" s="1565">
        <v>-8.6999999999999994E-3</v>
      </c>
      <c r="CL99" s="1575" t="s">
        <v>639</v>
      </c>
      <c r="CM99" s="933" t="s">
        <v>772</v>
      </c>
      <c r="CN99" s="1565">
        <v>0.78659999999999997</v>
      </c>
      <c r="CP99" s="1593">
        <v>1607</v>
      </c>
      <c r="CQ99" s="1566">
        <v>1525000</v>
      </c>
      <c r="CR99" s="1566">
        <v>0</v>
      </c>
      <c r="CS99" s="1566">
        <v>1525000</v>
      </c>
      <c r="CT99" s="1573">
        <v>948.97</v>
      </c>
      <c r="CU99" s="1594"/>
      <c r="CV99" s="1573">
        <v>1342.29</v>
      </c>
      <c r="CW99" s="1594">
        <v>364.15000000000009</v>
      </c>
      <c r="CX99" s="1565">
        <v>0.70699999999999996</v>
      </c>
      <c r="CY99" s="1565"/>
      <c r="CZ99" s="1582">
        <v>0.80400000000000005</v>
      </c>
      <c r="DA99" s="1595">
        <v>1</v>
      </c>
      <c r="DB99" s="1595"/>
      <c r="DC99" s="1565">
        <v>1</v>
      </c>
      <c r="DX99" s="1693" t="s">
        <v>422</v>
      </c>
      <c r="DY99" s="1575" t="s">
        <v>80</v>
      </c>
      <c r="DZ99" s="933" t="s">
        <v>8</v>
      </c>
      <c r="EA99" s="933" t="s">
        <v>630</v>
      </c>
      <c r="EB99" s="1563">
        <v>213</v>
      </c>
      <c r="EC99" s="1563"/>
      <c r="ED99" s="1563">
        <v>213</v>
      </c>
      <c r="EE99" s="1563"/>
      <c r="EF99" s="1563"/>
      <c r="EG99" s="1565">
        <v>2.3849512932482365E-2</v>
      </c>
      <c r="EH99" s="1563"/>
      <c r="EI99" s="1563">
        <v>0</v>
      </c>
      <c r="EJ99" s="1563"/>
      <c r="EK99" s="1563">
        <v>84580</v>
      </c>
      <c r="EL99" s="1563"/>
      <c r="EM99" s="1566"/>
      <c r="EN99" s="1566"/>
      <c r="ES99" s="1616" t="s">
        <v>541</v>
      </c>
      <c r="ET99" s="1617" t="s">
        <v>542</v>
      </c>
      <c r="EU99" s="1618">
        <v>4379189</v>
      </c>
    </row>
    <row r="100" spans="1:151">
      <c r="A100" s="1220" t="s">
        <v>641</v>
      </c>
      <c r="B100" s="1221" t="s">
        <v>642</v>
      </c>
      <c r="C100" s="1117">
        <v>4371</v>
      </c>
      <c r="D100" s="1118">
        <v>4571</v>
      </c>
      <c r="E100" s="1670"/>
      <c r="F100" s="1670">
        <v>4571</v>
      </c>
      <c r="G100" s="1670"/>
      <c r="H100" s="1671">
        <v>4571</v>
      </c>
      <c r="K100" s="907" t="s">
        <v>641</v>
      </c>
      <c r="L100" s="908" t="s">
        <v>642</v>
      </c>
      <c r="M100" s="886">
        <v>8193156790</v>
      </c>
      <c r="N100" s="887">
        <v>120985087</v>
      </c>
      <c r="O100" s="888">
        <v>8072171703</v>
      </c>
      <c r="P100" s="889">
        <v>2014</v>
      </c>
      <c r="Q100" s="890">
        <v>0.98882352941176466</v>
      </c>
      <c r="R100" s="891">
        <v>8163409813</v>
      </c>
      <c r="S100" s="892">
        <v>120985087</v>
      </c>
      <c r="T100" s="893">
        <v>79938892</v>
      </c>
      <c r="U100" s="893">
        <v>531330456</v>
      </c>
      <c r="V100" s="891">
        <v>8895664248</v>
      </c>
      <c r="X100" s="1561" t="s">
        <v>641</v>
      </c>
      <c r="Y100" s="1562" t="s">
        <v>642</v>
      </c>
      <c r="Z100" s="1563">
        <v>8895664248</v>
      </c>
      <c r="AA100" s="1564">
        <v>59067210.606720001</v>
      </c>
      <c r="AB100" s="1563">
        <v>9751563</v>
      </c>
      <c r="AC100" s="1563">
        <v>323881</v>
      </c>
      <c r="AD100" s="1563">
        <v>69142654.606720001</v>
      </c>
      <c r="AE100" s="1564">
        <v>4571</v>
      </c>
      <c r="AF100" s="1562">
        <v>15126</v>
      </c>
      <c r="AG100" s="1565">
        <v>2.8336000000000001</v>
      </c>
      <c r="AI100" s="1561" t="s">
        <v>641</v>
      </c>
      <c r="AJ100" s="933" t="s">
        <v>642</v>
      </c>
      <c r="AK100" s="1563">
        <v>69142654.606720001</v>
      </c>
      <c r="AL100" s="1564">
        <v>4571</v>
      </c>
      <c r="AM100" s="1564">
        <v>15126</v>
      </c>
      <c r="AN100" s="1565">
        <v>2.8336000000000001</v>
      </c>
      <c r="AO100" s="1565">
        <v>1.3905000000000001</v>
      </c>
      <c r="AP100" s="1565">
        <v>0.79239999999999999</v>
      </c>
      <c r="AQ100" s="1565">
        <v>1.6686999999999999</v>
      </c>
      <c r="AR100" s="1565" t="s">
        <v>4</v>
      </c>
      <c r="AS100" s="1573" t="s">
        <v>4</v>
      </c>
      <c r="AT100" s="1573" t="s">
        <v>4</v>
      </c>
      <c r="AU100" s="1570">
        <v>0</v>
      </c>
      <c r="AV100" s="1572" t="s">
        <v>4</v>
      </c>
      <c r="AW100" s="1564">
        <v>0</v>
      </c>
      <c r="BB100" s="1561" t="s">
        <v>641</v>
      </c>
      <c r="BC100" s="1562" t="s">
        <v>773</v>
      </c>
      <c r="BD100" s="1563">
        <v>8895664248</v>
      </c>
      <c r="BE100" s="1577">
        <v>312.50900000000001</v>
      </c>
      <c r="BF100" s="1566">
        <v>28465306</v>
      </c>
      <c r="BG100" s="1565">
        <v>1.3905000000000001</v>
      </c>
      <c r="BH100" s="1565"/>
      <c r="BI100" s="1564">
        <v>4571</v>
      </c>
      <c r="BJ100" s="1564">
        <v>14.63</v>
      </c>
      <c r="BK100" s="1564">
        <v>52682</v>
      </c>
      <c r="BL100" s="1564">
        <v>169</v>
      </c>
      <c r="BN100" s="933" t="s">
        <v>641</v>
      </c>
      <c r="BO100" s="1579" t="s">
        <v>642</v>
      </c>
      <c r="BP100" s="1579">
        <v>1.0202</v>
      </c>
      <c r="BQ100" s="1579">
        <v>1.0295999999999998</v>
      </c>
      <c r="BR100" s="1579">
        <v>0.98882352941176466</v>
      </c>
      <c r="BS100" s="1579"/>
      <c r="BT100" s="1580">
        <v>2014</v>
      </c>
      <c r="BU100" s="1582">
        <v>0.98882352941176466</v>
      </c>
      <c r="BV100" s="1581"/>
      <c r="BW100" s="1583">
        <v>0.313</v>
      </c>
      <c r="BX100" s="1579">
        <v>0.31</v>
      </c>
      <c r="BY100" s="1565">
        <v>0.46689999999999998</v>
      </c>
      <c r="BZ100" s="1585"/>
      <c r="CA100" s="1561" t="s">
        <v>641</v>
      </c>
      <c r="CB100" s="933" t="s">
        <v>773</v>
      </c>
      <c r="CC100" s="1564">
        <v>29395</v>
      </c>
      <c r="CD100" s="1564">
        <v>30362</v>
      </c>
      <c r="CE100" s="1564">
        <v>29828</v>
      </c>
      <c r="CF100" s="1564">
        <v>29861.666666666668</v>
      </c>
      <c r="CG100" s="1565">
        <v>0.79239999999999999</v>
      </c>
      <c r="CH100" s="1564"/>
      <c r="CI100" s="1562">
        <v>33.666666666667879</v>
      </c>
      <c r="CJ100" s="1565">
        <v>1.1000000000000001E-3</v>
      </c>
      <c r="CL100" s="1575" t="s">
        <v>641</v>
      </c>
      <c r="CM100" s="933" t="s">
        <v>773</v>
      </c>
      <c r="CN100" s="1565" t="s">
        <v>4</v>
      </c>
      <c r="CP100" s="1593">
        <v>4571</v>
      </c>
      <c r="CQ100" s="1566">
        <v>12063401</v>
      </c>
      <c r="CR100" s="1566">
        <v>0</v>
      </c>
      <c r="CS100" s="1566">
        <v>12063401</v>
      </c>
      <c r="CT100" s="1573">
        <v>2639.12</v>
      </c>
      <c r="CU100" s="1594"/>
      <c r="CV100" s="1573" t="s">
        <v>4</v>
      </c>
      <c r="CW100" s="1594" t="s">
        <v>4</v>
      </c>
      <c r="CX100" s="1565" t="s">
        <v>4</v>
      </c>
      <c r="CY100" s="1565"/>
      <c r="CZ100" s="1582">
        <v>0.31</v>
      </c>
      <c r="DA100" s="1595" t="s">
        <v>4</v>
      </c>
      <c r="DB100" s="1595"/>
      <c r="DC100" s="1565" t="s">
        <v>4</v>
      </c>
      <c r="DX100" s="933" t="s">
        <v>422</v>
      </c>
      <c r="DY100" s="1575" t="s">
        <v>1240</v>
      </c>
      <c r="DZ100" s="933" t="s">
        <v>8</v>
      </c>
      <c r="EA100" s="933" t="s">
        <v>1241</v>
      </c>
      <c r="EB100" s="1563">
        <v>152</v>
      </c>
      <c r="EC100" s="1563"/>
      <c r="ED100" s="1563">
        <v>152</v>
      </c>
      <c r="EE100" s="1563">
        <v>8931</v>
      </c>
      <c r="EF100" s="1563"/>
      <c r="EG100" s="1565">
        <v>1.7019370731161124E-2</v>
      </c>
      <c r="EH100" s="1563"/>
      <c r="EI100" s="1563">
        <v>0</v>
      </c>
      <c r="EJ100" s="1563"/>
      <c r="EK100" s="1563">
        <v>60358</v>
      </c>
      <c r="EM100" s="1566"/>
      <c r="EN100" s="1566"/>
      <c r="ES100" s="1616" t="s">
        <v>149</v>
      </c>
      <c r="ET100" s="1617" t="s">
        <v>150</v>
      </c>
      <c r="EU100" s="1618">
        <v>1583731</v>
      </c>
    </row>
    <row r="101" spans="1:151">
      <c r="A101" s="1220" t="s">
        <v>643</v>
      </c>
      <c r="B101" s="1221" t="s">
        <v>644</v>
      </c>
      <c r="C101" s="1117">
        <v>18826</v>
      </c>
      <c r="D101" s="1118">
        <v>19748</v>
      </c>
      <c r="E101" s="1670"/>
      <c r="F101" s="1670">
        <v>19748</v>
      </c>
      <c r="G101" s="1670"/>
      <c r="H101" s="1671">
        <v>19748</v>
      </c>
      <c r="K101" s="907" t="s">
        <v>643</v>
      </c>
      <c r="L101" s="908" t="s">
        <v>644</v>
      </c>
      <c r="M101" s="886">
        <v>5795619962</v>
      </c>
      <c r="N101" s="887">
        <v>0</v>
      </c>
      <c r="O101" s="888">
        <v>5795619962</v>
      </c>
      <c r="P101" s="889">
        <v>2011</v>
      </c>
      <c r="Q101" s="890">
        <v>1.0036</v>
      </c>
      <c r="R101" s="891">
        <v>5774830572</v>
      </c>
      <c r="S101" s="892">
        <v>0</v>
      </c>
      <c r="T101" s="893">
        <v>642457932</v>
      </c>
      <c r="U101" s="893">
        <v>1492046619</v>
      </c>
      <c r="V101" s="891">
        <v>7909335123</v>
      </c>
      <c r="X101" s="1561" t="s">
        <v>643</v>
      </c>
      <c r="Y101" s="1562" t="s">
        <v>644</v>
      </c>
      <c r="Z101" s="1563">
        <v>7909335123</v>
      </c>
      <c r="AA101" s="1564">
        <v>52517985.21672</v>
      </c>
      <c r="AB101" s="1563">
        <v>17430238</v>
      </c>
      <c r="AC101" s="1563">
        <v>503655</v>
      </c>
      <c r="AD101" s="1563">
        <v>70451878.21672</v>
      </c>
      <c r="AE101" s="1564">
        <v>19748</v>
      </c>
      <c r="AF101" s="1562">
        <v>3568</v>
      </c>
      <c r="AG101" s="1565">
        <v>0.66839999999999999</v>
      </c>
      <c r="AI101" s="1561" t="s">
        <v>643</v>
      </c>
      <c r="AJ101" s="933" t="s">
        <v>644</v>
      </c>
      <c r="AK101" s="1563">
        <v>70451878.21672</v>
      </c>
      <c r="AL101" s="1564">
        <v>19748</v>
      </c>
      <c r="AM101" s="1564">
        <v>3568</v>
      </c>
      <c r="AN101" s="1565">
        <v>0.66839999999999999</v>
      </c>
      <c r="AO101" s="1565">
        <v>0.69920000000000004</v>
      </c>
      <c r="AP101" s="1565">
        <v>0.89549999999999996</v>
      </c>
      <c r="AQ101" s="1565">
        <v>0.78510000000000002</v>
      </c>
      <c r="AR101" s="1565">
        <v>0.78510000000000002</v>
      </c>
      <c r="AS101" s="1573">
        <v>1339.73</v>
      </c>
      <c r="AT101" s="1573">
        <v>366.71000000000004</v>
      </c>
      <c r="AU101" s="1570">
        <v>7241789</v>
      </c>
      <c r="AV101" s="1572">
        <v>1</v>
      </c>
      <c r="AW101" s="1564">
        <v>7241789</v>
      </c>
      <c r="BB101" s="1561" t="s">
        <v>643</v>
      </c>
      <c r="BC101" s="1562" t="s">
        <v>774</v>
      </c>
      <c r="BD101" s="1563">
        <v>7909335123</v>
      </c>
      <c r="BE101" s="1577">
        <v>552.56899999999996</v>
      </c>
      <c r="BF101" s="1566">
        <v>14313751</v>
      </c>
      <c r="BG101" s="1565">
        <v>0.69920000000000004</v>
      </c>
      <c r="BH101" s="1565"/>
      <c r="BI101" s="1564">
        <v>19748</v>
      </c>
      <c r="BJ101" s="1564">
        <v>35.74</v>
      </c>
      <c r="BK101" s="1564">
        <v>125101</v>
      </c>
      <c r="BL101" s="1564">
        <v>226</v>
      </c>
      <c r="BN101" s="933" t="s">
        <v>643</v>
      </c>
      <c r="BO101" s="1579" t="s">
        <v>644</v>
      </c>
      <c r="BP101" s="1579">
        <v>1.0022</v>
      </c>
      <c r="BQ101" s="1579">
        <v>1.0002</v>
      </c>
      <c r="BR101" s="1579">
        <v>1.0063698630136986</v>
      </c>
      <c r="BS101" s="1579"/>
      <c r="BT101" s="1580">
        <v>2011</v>
      </c>
      <c r="BU101" s="1582">
        <v>1.0036</v>
      </c>
      <c r="BV101" s="1581"/>
      <c r="BW101" s="1583">
        <v>0.66649999999999998</v>
      </c>
      <c r="BX101" s="1579">
        <v>0.66900000000000004</v>
      </c>
      <c r="BY101" s="1565">
        <v>1.0075000000000001</v>
      </c>
      <c r="BZ101" s="1585"/>
      <c r="CA101" s="1561" t="s">
        <v>643</v>
      </c>
      <c r="CB101" s="933" t="s">
        <v>774</v>
      </c>
      <c r="CC101" s="1564">
        <v>32690</v>
      </c>
      <c r="CD101" s="1564">
        <v>34484</v>
      </c>
      <c r="CE101" s="1564">
        <v>34066</v>
      </c>
      <c r="CF101" s="1564">
        <v>33746.666666666664</v>
      </c>
      <c r="CG101" s="1565">
        <v>0.89549999999999996</v>
      </c>
      <c r="CH101" s="1564"/>
      <c r="CI101" s="1562">
        <v>-319.33333333333576</v>
      </c>
      <c r="CJ101" s="1565">
        <v>-9.4000000000000004E-3</v>
      </c>
      <c r="CL101" s="1575" t="s">
        <v>643</v>
      </c>
      <c r="CM101" s="933" t="s">
        <v>774</v>
      </c>
      <c r="CN101" s="1565">
        <v>0.78510000000000002</v>
      </c>
      <c r="CP101" s="1593">
        <v>19748</v>
      </c>
      <c r="CQ101" s="1566">
        <v>19017994</v>
      </c>
      <c r="CR101" s="1566">
        <v>0</v>
      </c>
      <c r="CS101" s="1566">
        <v>19017994</v>
      </c>
      <c r="CT101" s="1573">
        <v>963.03</v>
      </c>
      <c r="CU101" s="1594"/>
      <c r="CV101" s="1573">
        <v>1339.73</v>
      </c>
      <c r="CW101" s="1594">
        <v>366.71000000000004</v>
      </c>
      <c r="CX101" s="1565">
        <v>0.71899999999999997</v>
      </c>
      <c r="CY101" s="1565"/>
      <c r="CZ101" s="1582">
        <v>0.66900000000000004</v>
      </c>
      <c r="DA101" s="1595">
        <v>1</v>
      </c>
      <c r="DB101" s="1595"/>
      <c r="DC101" s="1565">
        <v>1</v>
      </c>
      <c r="DX101" s="933" t="s">
        <v>424</v>
      </c>
      <c r="DY101" s="1575" t="s">
        <v>424</v>
      </c>
      <c r="DZ101" s="933" t="s">
        <v>901</v>
      </c>
      <c r="EA101" s="933" t="s">
        <v>668</v>
      </c>
      <c r="EB101" s="1563">
        <v>31665</v>
      </c>
      <c r="EC101" s="1563"/>
      <c r="ED101" s="1563">
        <v>31665</v>
      </c>
      <c r="EE101" s="1563"/>
      <c r="EF101" s="1563"/>
      <c r="EG101" s="1565">
        <v>0.92156577415599539</v>
      </c>
      <c r="EH101" s="1563"/>
      <c r="EI101" s="1563">
        <v>4198105</v>
      </c>
      <c r="EJ101" s="1563"/>
      <c r="EK101" s="1563">
        <v>3868829</v>
      </c>
      <c r="EL101" s="933">
        <v>4198105</v>
      </c>
      <c r="EM101" s="1566">
        <v>0</v>
      </c>
      <c r="EN101" s="1566">
        <v>-1</v>
      </c>
      <c r="ES101" s="1616" t="s">
        <v>543</v>
      </c>
      <c r="ET101" s="1617" t="s">
        <v>544</v>
      </c>
      <c r="EU101" s="1618">
        <v>3492401</v>
      </c>
    </row>
    <row r="102" spans="1:151">
      <c r="A102" s="1220" t="s">
        <v>645</v>
      </c>
      <c r="B102" s="1221" t="s">
        <v>646</v>
      </c>
      <c r="C102" s="1117">
        <v>9662</v>
      </c>
      <c r="D102" s="1118">
        <v>9863</v>
      </c>
      <c r="E102" s="1670"/>
      <c r="F102" s="1670">
        <v>9863</v>
      </c>
      <c r="G102" s="1670"/>
      <c r="H102" s="1671">
        <v>9863</v>
      </c>
      <c r="K102" s="907" t="s">
        <v>645</v>
      </c>
      <c r="L102" s="908" t="s">
        <v>646</v>
      </c>
      <c r="M102" s="886">
        <v>4335462599</v>
      </c>
      <c r="N102" s="887">
        <v>305876900</v>
      </c>
      <c r="O102" s="888">
        <v>4029585699</v>
      </c>
      <c r="P102" s="889">
        <v>2013</v>
      </c>
      <c r="Q102" s="890">
        <v>0.95040000000000002</v>
      </c>
      <c r="R102" s="891">
        <v>4239883943</v>
      </c>
      <c r="S102" s="892">
        <v>305876900</v>
      </c>
      <c r="T102" s="893">
        <v>145615688</v>
      </c>
      <c r="U102" s="893">
        <v>917895744</v>
      </c>
      <c r="V102" s="891">
        <v>5609272275</v>
      </c>
      <c r="X102" s="1561" t="s">
        <v>645</v>
      </c>
      <c r="Y102" s="1562" t="s">
        <v>646</v>
      </c>
      <c r="Z102" s="1563">
        <v>5609272275</v>
      </c>
      <c r="AA102" s="1564">
        <v>37245567.906000003</v>
      </c>
      <c r="AB102" s="1563">
        <v>12633494</v>
      </c>
      <c r="AC102" s="1563">
        <v>344342</v>
      </c>
      <c r="AD102" s="1563">
        <v>50223403.906000003</v>
      </c>
      <c r="AE102" s="1564">
        <v>9863</v>
      </c>
      <c r="AF102" s="1562">
        <v>5092</v>
      </c>
      <c r="AG102" s="1565">
        <v>0.95389999999999997</v>
      </c>
      <c r="AI102" s="1561" t="s">
        <v>645</v>
      </c>
      <c r="AJ102" s="933" t="s">
        <v>646</v>
      </c>
      <c r="AK102" s="1563">
        <v>50223403.906000003</v>
      </c>
      <c r="AL102" s="1564">
        <v>9863</v>
      </c>
      <c r="AM102" s="1564">
        <v>5092</v>
      </c>
      <c r="AN102" s="1565">
        <v>0.95389999999999997</v>
      </c>
      <c r="AO102" s="1565">
        <v>0.3619</v>
      </c>
      <c r="AP102" s="1565">
        <v>0.77239999999999998</v>
      </c>
      <c r="AQ102" s="1565">
        <v>0.80400000000000005</v>
      </c>
      <c r="AR102" s="1565">
        <v>0.80400000000000005</v>
      </c>
      <c r="AS102" s="1573">
        <v>1371.98</v>
      </c>
      <c r="AT102" s="1573">
        <v>334.46000000000004</v>
      </c>
      <c r="AU102" s="1570">
        <v>3298779</v>
      </c>
      <c r="AV102" s="1572">
        <v>0.80400000000000005</v>
      </c>
      <c r="AW102" s="1564">
        <v>2652218</v>
      </c>
      <c r="BB102" s="1561" t="s">
        <v>645</v>
      </c>
      <c r="BC102" s="1562" t="s">
        <v>775</v>
      </c>
      <c r="BD102" s="1563">
        <v>5609272275</v>
      </c>
      <c r="BE102" s="1577">
        <v>757.18600000000004</v>
      </c>
      <c r="BF102" s="1566">
        <v>7408051</v>
      </c>
      <c r="BG102" s="1565">
        <v>0.3619</v>
      </c>
      <c r="BH102" s="1565"/>
      <c r="BI102" s="1564">
        <v>9863</v>
      </c>
      <c r="BJ102" s="1564">
        <v>13.03</v>
      </c>
      <c r="BK102" s="1564">
        <v>69754</v>
      </c>
      <c r="BL102" s="1564">
        <v>92</v>
      </c>
      <c r="BN102" s="933" t="s">
        <v>645</v>
      </c>
      <c r="BO102" s="1579" t="s">
        <v>646</v>
      </c>
      <c r="BP102" s="1579">
        <v>1.0015000000000001</v>
      </c>
      <c r="BQ102" s="1579">
        <v>0.98640000000000005</v>
      </c>
      <c r="BR102" s="1579">
        <v>0.93243243243243246</v>
      </c>
      <c r="BS102" s="1579"/>
      <c r="BT102" s="1580">
        <v>2013</v>
      </c>
      <c r="BU102" s="1582">
        <v>0.95040000000000002</v>
      </c>
      <c r="BV102" s="1581"/>
      <c r="BW102" s="1583">
        <v>0.69</v>
      </c>
      <c r="BX102" s="1579">
        <v>0.65600000000000003</v>
      </c>
      <c r="BY102" s="1565">
        <v>0.98799999999999999</v>
      </c>
      <c r="BZ102" s="1585"/>
      <c r="CA102" s="1561" t="s">
        <v>645</v>
      </c>
      <c r="CB102" s="933" t="s">
        <v>775</v>
      </c>
      <c r="CC102" s="1564">
        <v>28207</v>
      </c>
      <c r="CD102" s="1564">
        <v>29588</v>
      </c>
      <c r="CE102" s="1564">
        <v>29525</v>
      </c>
      <c r="CF102" s="1564">
        <v>29106.666666666668</v>
      </c>
      <c r="CG102" s="1565">
        <v>0.77239999999999998</v>
      </c>
      <c r="CH102" s="1564"/>
      <c r="CI102" s="1562">
        <v>-418.33333333333212</v>
      </c>
      <c r="CJ102" s="1565">
        <v>-1.4200000000000001E-2</v>
      </c>
      <c r="CL102" s="1575" t="s">
        <v>645</v>
      </c>
      <c r="CM102" s="933" t="s">
        <v>775</v>
      </c>
      <c r="CN102" s="1565">
        <v>0.80400000000000005</v>
      </c>
      <c r="CP102" s="1593">
        <v>9863</v>
      </c>
      <c r="CQ102" s="1566">
        <v>10873988</v>
      </c>
      <c r="CR102" s="1566">
        <v>0</v>
      </c>
      <c r="CS102" s="1566">
        <v>10873988</v>
      </c>
      <c r="CT102" s="1573">
        <v>1102.5</v>
      </c>
      <c r="CU102" s="1594"/>
      <c r="CV102" s="1573">
        <v>1371.98</v>
      </c>
      <c r="CW102" s="1594">
        <v>334.46000000000004</v>
      </c>
      <c r="CX102" s="1565">
        <v>0.80400000000000005</v>
      </c>
      <c r="CY102" s="1565"/>
      <c r="CZ102" s="1582">
        <v>0.65600000000000003</v>
      </c>
      <c r="DA102" s="1595" t="s">
        <v>4</v>
      </c>
      <c r="DB102" s="1595"/>
      <c r="DC102" s="1565">
        <v>0.80400000000000005</v>
      </c>
      <c r="DX102" s="933" t="s">
        <v>424</v>
      </c>
      <c r="DY102" s="1575" t="s">
        <v>83</v>
      </c>
      <c r="DZ102" s="933" t="s">
        <v>8</v>
      </c>
      <c r="EA102" s="933" t="s">
        <v>84</v>
      </c>
      <c r="EB102" s="1563">
        <v>1275</v>
      </c>
      <c r="EC102" s="1563"/>
      <c r="ED102" s="1563">
        <v>1275</v>
      </c>
      <c r="EE102" s="1563"/>
      <c r="EF102" s="1563"/>
      <c r="EG102" s="1565">
        <v>3.7107101280558788E-2</v>
      </c>
      <c r="EH102" s="1563"/>
      <c r="EI102" s="1563">
        <v>0</v>
      </c>
      <c r="EJ102" s="1563"/>
      <c r="EK102" s="1563">
        <v>155780</v>
      </c>
      <c r="EM102" s="1566"/>
      <c r="EN102" s="1566"/>
      <c r="ES102" s="1616" t="s">
        <v>545</v>
      </c>
      <c r="ET102" s="1617" t="s">
        <v>546</v>
      </c>
      <c r="EU102" s="1618">
        <v>2701201</v>
      </c>
    </row>
    <row r="103" spans="1:151">
      <c r="A103" s="1220" t="s">
        <v>647</v>
      </c>
      <c r="B103" s="1221" t="s">
        <v>648</v>
      </c>
      <c r="C103" s="1117">
        <v>12211</v>
      </c>
      <c r="D103" s="1118">
        <v>13614</v>
      </c>
      <c r="E103" s="1670"/>
      <c r="F103" s="1670">
        <v>13614</v>
      </c>
      <c r="G103" s="1670"/>
      <c r="H103" s="1671">
        <v>13614</v>
      </c>
      <c r="K103" s="907" t="s">
        <v>647</v>
      </c>
      <c r="L103" s="908" t="s">
        <v>648</v>
      </c>
      <c r="M103" s="886">
        <v>4902245331</v>
      </c>
      <c r="N103" s="887">
        <v>190280309</v>
      </c>
      <c r="O103" s="888">
        <v>4711965022</v>
      </c>
      <c r="P103" s="889">
        <v>2008</v>
      </c>
      <c r="Q103" s="890">
        <v>1.0931</v>
      </c>
      <c r="R103" s="891">
        <v>4310644060</v>
      </c>
      <c r="S103" s="892">
        <v>190280309</v>
      </c>
      <c r="T103" s="893">
        <v>81468165</v>
      </c>
      <c r="U103" s="893">
        <v>1807037319</v>
      </c>
      <c r="V103" s="891">
        <v>6389429853</v>
      </c>
      <c r="X103" s="1561" t="s">
        <v>647</v>
      </c>
      <c r="Y103" s="1562" t="s">
        <v>648</v>
      </c>
      <c r="Z103" s="1563">
        <v>6389429853</v>
      </c>
      <c r="AA103" s="1564">
        <v>42425814.223920003</v>
      </c>
      <c r="AB103" s="1563">
        <v>11763547</v>
      </c>
      <c r="AC103" s="1563">
        <v>283198</v>
      </c>
      <c r="AD103" s="1563">
        <v>54472559.223920003</v>
      </c>
      <c r="AE103" s="1564">
        <v>13614</v>
      </c>
      <c r="AF103" s="1562">
        <v>4001</v>
      </c>
      <c r="AG103" s="1565">
        <v>0.74950000000000006</v>
      </c>
      <c r="AI103" s="1561" t="s">
        <v>647</v>
      </c>
      <c r="AJ103" s="933" t="s">
        <v>648</v>
      </c>
      <c r="AK103" s="1563">
        <v>54472559.223920003</v>
      </c>
      <c r="AL103" s="1564">
        <v>13614</v>
      </c>
      <c r="AM103" s="1564">
        <v>4001</v>
      </c>
      <c r="AN103" s="1565">
        <v>0.74950000000000006</v>
      </c>
      <c r="AO103" s="1565">
        <v>0.84109999999999996</v>
      </c>
      <c r="AP103" s="1565">
        <v>0.92100000000000004</v>
      </c>
      <c r="AQ103" s="1565">
        <v>0.84439999999999993</v>
      </c>
      <c r="AR103" s="1565">
        <v>0.84439999999999993</v>
      </c>
      <c r="AS103" s="1573">
        <v>1440.92</v>
      </c>
      <c r="AT103" s="1573">
        <v>265.52</v>
      </c>
      <c r="AU103" s="1570">
        <v>3614789</v>
      </c>
      <c r="AV103" s="1572">
        <v>1</v>
      </c>
      <c r="AW103" s="1564">
        <v>3614789</v>
      </c>
      <c r="BB103" s="1561" t="s">
        <v>647</v>
      </c>
      <c r="BC103" s="1562" t="s">
        <v>776</v>
      </c>
      <c r="BD103" s="1563">
        <v>6389429853</v>
      </c>
      <c r="BE103" s="1577">
        <v>371.089</v>
      </c>
      <c r="BF103" s="1566">
        <v>17218052</v>
      </c>
      <c r="BG103" s="1565">
        <v>0.84109999999999996</v>
      </c>
      <c r="BH103" s="1565"/>
      <c r="BI103" s="1564">
        <v>13614</v>
      </c>
      <c r="BJ103" s="1564">
        <v>36.69</v>
      </c>
      <c r="BK103" s="1564">
        <v>81397</v>
      </c>
      <c r="BL103" s="1564">
        <v>219</v>
      </c>
      <c r="BN103" s="933" t="s">
        <v>647</v>
      </c>
      <c r="BO103" s="1579" t="s">
        <v>648</v>
      </c>
      <c r="BP103" s="1579">
        <v>1.0764</v>
      </c>
      <c r="BQ103" s="1579">
        <v>1.0856000000000001</v>
      </c>
      <c r="BR103" s="1579">
        <v>1.103695652173913</v>
      </c>
      <c r="BS103" s="1579"/>
      <c r="BT103" s="1580">
        <v>2008</v>
      </c>
      <c r="BU103" s="1582">
        <v>1.0931</v>
      </c>
      <c r="BV103" s="1581"/>
      <c r="BW103" s="1583">
        <v>0.73</v>
      </c>
      <c r="BX103" s="1579">
        <v>0.79800000000000004</v>
      </c>
      <c r="BY103" s="1565">
        <v>1.2018</v>
      </c>
      <c r="BZ103" s="1585"/>
      <c r="CA103" s="1561" t="s">
        <v>647</v>
      </c>
      <c r="CB103" s="933" t="s">
        <v>776</v>
      </c>
      <c r="CC103" s="1564">
        <v>33715</v>
      </c>
      <c r="CD103" s="1564">
        <v>35342</v>
      </c>
      <c r="CE103" s="1564">
        <v>35065</v>
      </c>
      <c r="CF103" s="1564">
        <v>34707.333333333336</v>
      </c>
      <c r="CG103" s="1565">
        <v>0.92100000000000004</v>
      </c>
      <c r="CH103" s="1564"/>
      <c r="CI103" s="1562">
        <v>-357.66666666666424</v>
      </c>
      <c r="CJ103" s="1565">
        <v>-1.0200000000000001E-2</v>
      </c>
      <c r="CL103" s="1575" t="s">
        <v>647</v>
      </c>
      <c r="CM103" s="933" t="s">
        <v>776</v>
      </c>
      <c r="CN103" s="1565">
        <v>0.84439999999999993</v>
      </c>
      <c r="CP103" s="1593">
        <v>13614</v>
      </c>
      <c r="CQ103" s="1566">
        <v>17155274</v>
      </c>
      <c r="CR103" s="1566">
        <v>0</v>
      </c>
      <c r="CS103" s="1566">
        <v>17155274</v>
      </c>
      <c r="CT103" s="1573">
        <v>1260.1199999999999</v>
      </c>
      <c r="CU103" s="1594"/>
      <c r="CV103" s="1573">
        <v>1440.92</v>
      </c>
      <c r="CW103" s="1594">
        <v>265.52</v>
      </c>
      <c r="CX103" s="1565">
        <v>0.875</v>
      </c>
      <c r="CY103" s="1565"/>
      <c r="CZ103" s="1582">
        <v>0.79800000000000004</v>
      </c>
      <c r="DA103" s="1595">
        <v>1</v>
      </c>
      <c r="DB103" s="1595"/>
      <c r="DC103" s="1565">
        <v>1</v>
      </c>
      <c r="DX103" s="933">
        <v>360</v>
      </c>
      <c r="DY103" s="1575" t="s">
        <v>596</v>
      </c>
      <c r="DZ103" s="933" t="s">
        <v>8</v>
      </c>
      <c r="EA103" s="933" t="s">
        <v>597</v>
      </c>
      <c r="EB103" s="1563">
        <v>1420</v>
      </c>
      <c r="EC103" s="1563"/>
      <c r="ED103" s="1563">
        <v>1420</v>
      </c>
      <c r="EE103" s="1563">
        <v>34360</v>
      </c>
      <c r="EF103" s="1563"/>
      <c r="EG103" s="1565">
        <v>4.1327124563445866E-2</v>
      </c>
      <c r="EH103" s="1563"/>
      <c r="EI103" s="1563">
        <v>0</v>
      </c>
      <c r="EJ103" s="1563"/>
      <c r="EK103" s="1563">
        <v>173496</v>
      </c>
      <c r="EM103" s="1566"/>
      <c r="EN103" s="1566"/>
      <c r="ES103" s="1616" t="s">
        <v>547</v>
      </c>
      <c r="ET103" s="1617" t="s">
        <v>548</v>
      </c>
      <c r="EU103" s="1618">
        <v>2050252</v>
      </c>
    </row>
    <row r="104" spans="1:151">
      <c r="A104" s="1220" t="s">
        <v>649</v>
      </c>
      <c r="B104" s="1221" t="s">
        <v>650</v>
      </c>
      <c r="C104" s="1117">
        <v>5398</v>
      </c>
      <c r="D104" s="1118">
        <v>5398</v>
      </c>
      <c r="E104" s="1670"/>
      <c r="F104" s="1670">
        <v>5398</v>
      </c>
      <c r="G104" s="1670"/>
      <c r="H104" s="1671">
        <v>5398</v>
      </c>
      <c r="K104" s="907" t="s">
        <v>649</v>
      </c>
      <c r="L104" s="908" t="s">
        <v>650</v>
      </c>
      <c r="M104" s="886">
        <v>2271310136</v>
      </c>
      <c r="N104" s="887">
        <v>258803400</v>
      </c>
      <c r="O104" s="888">
        <v>2012506736</v>
      </c>
      <c r="P104" s="889">
        <v>2009</v>
      </c>
      <c r="Q104" s="890">
        <v>1.0587</v>
      </c>
      <c r="R104" s="891">
        <v>1900922581</v>
      </c>
      <c r="S104" s="892">
        <v>258803400</v>
      </c>
      <c r="T104" s="893">
        <v>75611251</v>
      </c>
      <c r="U104" s="893">
        <v>529289430</v>
      </c>
      <c r="V104" s="891">
        <v>2764626662</v>
      </c>
      <c r="X104" s="1561" t="s">
        <v>649</v>
      </c>
      <c r="Y104" s="1562" t="s">
        <v>650</v>
      </c>
      <c r="Z104" s="1563">
        <v>2764626662</v>
      </c>
      <c r="AA104" s="1564">
        <v>18357121.03568</v>
      </c>
      <c r="AB104" s="1563">
        <v>4879155</v>
      </c>
      <c r="AC104" s="1563">
        <v>157129</v>
      </c>
      <c r="AD104" s="1563">
        <v>23393405.03568</v>
      </c>
      <c r="AE104" s="1564">
        <v>5398</v>
      </c>
      <c r="AF104" s="1562">
        <v>4334</v>
      </c>
      <c r="AG104" s="1565">
        <v>0.81189999999999996</v>
      </c>
      <c r="AI104" s="1561" t="s">
        <v>649</v>
      </c>
      <c r="AJ104" s="933" t="s">
        <v>650</v>
      </c>
      <c r="AK104" s="1563">
        <v>23393405.03568</v>
      </c>
      <c r="AL104" s="1564">
        <v>5398</v>
      </c>
      <c r="AM104" s="1564">
        <v>4334</v>
      </c>
      <c r="AN104" s="1565">
        <v>0.81189999999999996</v>
      </c>
      <c r="AO104" s="1565">
        <v>0.40250000000000002</v>
      </c>
      <c r="AP104" s="1565">
        <v>0.81069999999999998</v>
      </c>
      <c r="AQ104" s="1565">
        <v>0.77049999999999996</v>
      </c>
      <c r="AR104" s="1565">
        <v>0.77049999999999996</v>
      </c>
      <c r="AS104" s="1573">
        <v>1314.81</v>
      </c>
      <c r="AT104" s="1573">
        <v>391.63000000000011</v>
      </c>
      <c r="AU104" s="1570">
        <v>2114019</v>
      </c>
      <c r="AV104" s="1572">
        <v>1</v>
      </c>
      <c r="AW104" s="1564">
        <v>2114019</v>
      </c>
      <c r="BB104" s="1561" t="s">
        <v>649</v>
      </c>
      <c r="BC104" s="1562" t="s">
        <v>777</v>
      </c>
      <c r="BD104" s="1563">
        <v>2764626662</v>
      </c>
      <c r="BE104" s="1577">
        <v>335.55399999999997</v>
      </c>
      <c r="BF104" s="1566">
        <v>8238992</v>
      </c>
      <c r="BG104" s="1565">
        <v>0.40250000000000002</v>
      </c>
      <c r="BH104" s="1565"/>
      <c r="BI104" s="1564">
        <v>5398</v>
      </c>
      <c r="BJ104" s="1564">
        <v>16.09</v>
      </c>
      <c r="BK104" s="1564">
        <v>38131</v>
      </c>
      <c r="BL104" s="1564">
        <v>114</v>
      </c>
      <c r="BN104" s="933" t="s">
        <v>649</v>
      </c>
      <c r="BO104" s="1579" t="s">
        <v>650</v>
      </c>
      <c r="BP104" s="1579">
        <v>1.1194999999999999</v>
      </c>
      <c r="BQ104" s="1579">
        <v>1.0606</v>
      </c>
      <c r="BR104" s="1579">
        <v>1.037128125</v>
      </c>
      <c r="BS104" s="1579"/>
      <c r="BT104" s="1580">
        <v>2009</v>
      </c>
      <c r="BU104" s="1582">
        <v>1.0587</v>
      </c>
      <c r="BV104" s="1581"/>
      <c r="BW104" s="1583">
        <v>0.66</v>
      </c>
      <c r="BX104" s="1579">
        <v>0.69899999999999995</v>
      </c>
      <c r="BY104" s="1565">
        <v>1.0527</v>
      </c>
      <c r="BZ104" s="1585"/>
      <c r="CA104" s="1561" t="s">
        <v>649</v>
      </c>
      <c r="CB104" s="933" t="s">
        <v>777</v>
      </c>
      <c r="CC104" s="1564">
        <v>29576</v>
      </c>
      <c r="CD104" s="1564">
        <v>31673</v>
      </c>
      <c r="CE104" s="1564">
        <v>30404</v>
      </c>
      <c r="CF104" s="1564">
        <v>30551</v>
      </c>
      <c r="CG104" s="1565">
        <v>0.81069999999999998</v>
      </c>
      <c r="CH104" s="1564"/>
      <c r="CI104" s="1562">
        <v>147</v>
      </c>
      <c r="CJ104" s="1565">
        <v>4.7999999999999996E-3</v>
      </c>
      <c r="CL104" s="1575" t="s">
        <v>649</v>
      </c>
      <c r="CM104" s="933" t="s">
        <v>777</v>
      </c>
      <c r="CN104" s="1565">
        <v>0.77049999999999996</v>
      </c>
      <c r="CP104" s="1593">
        <v>5398</v>
      </c>
      <c r="CQ104" s="1566">
        <v>5800431</v>
      </c>
      <c r="CR104" s="1566">
        <v>0</v>
      </c>
      <c r="CS104" s="1566">
        <v>5800431</v>
      </c>
      <c r="CT104" s="1573">
        <v>1074.55</v>
      </c>
      <c r="CU104" s="1594"/>
      <c r="CV104" s="1573">
        <v>1314.81</v>
      </c>
      <c r="CW104" s="1594">
        <v>391.63000000000011</v>
      </c>
      <c r="CX104" s="1565">
        <v>0.81699999999999995</v>
      </c>
      <c r="CY104" s="1565"/>
      <c r="CZ104" s="1582">
        <v>0.69899999999999995</v>
      </c>
      <c r="DA104" s="1595">
        <v>1</v>
      </c>
      <c r="DB104" s="1595"/>
      <c r="DC104" s="1565">
        <v>1</v>
      </c>
      <c r="DX104" s="933" t="s">
        <v>426</v>
      </c>
      <c r="DY104" s="1575" t="s">
        <v>426</v>
      </c>
      <c r="DZ104" s="933" t="s">
        <v>901</v>
      </c>
      <c r="EA104" s="933" t="s">
        <v>85</v>
      </c>
      <c r="EB104" s="1563">
        <v>1637</v>
      </c>
      <c r="EC104" s="1563"/>
      <c r="ED104" s="1563">
        <v>1637</v>
      </c>
      <c r="EE104" s="1563">
        <v>1637</v>
      </c>
      <c r="EF104" s="1563"/>
      <c r="EG104" s="1565"/>
      <c r="EH104" s="1563"/>
      <c r="EI104" s="1563">
        <v>754231</v>
      </c>
      <c r="EJ104" s="1563"/>
      <c r="EK104" s="1563">
        <v>754231</v>
      </c>
      <c r="EL104" s="933">
        <v>754231</v>
      </c>
      <c r="EM104" s="1566">
        <v>0</v>
      </c>
      <c r="EN104" s="1566"/>
      <c r="ES104" s="1616" t="s">
        <v>549</v>
      </c>
      <c r="ET104" s="1617" t="s">
        <v>550</v>
      </c>
      <c r="EU104" s="1618">
        <v>2553644</v>
      </c>
    </row>
    <row r="105" spans="1:151" ht="13.5" thickBot="1">
      <c r="A105" s="1282" t="s">
        <v>651</v>
      </c>
      <c r="B105" s="1283" t="s">
        <v>652</v>
      </c>
      <c r="C105" s="1117">
        <v>2216</v>
      </c>
      <c r="D105" s="1118">
        <v>2216</v>
      </c>
      <c r="E105" s="1672"/>
      <c r="F105" s="1672">
        <v>2216</v>
      </c>
      <c r="G105" s="1672"/>
      <c r="H105" s="1673">
        <v>2216</v>
      </c>
      <c r="K105" s="909" t="s">
        <v>651</v>
      </c>
      <c r="L105" s="910" t="s">
        <v>652</v>
      </c>
      <c r="M105" s="894">
        <v>2285898749</v>
      </c>
      <c r="N105" s="895">
        <v>46855900</v>
      </c>
      <c r="O105" s="896">
        <v>2239042849</v>
      </c>
      <c r="P105" s="889">
        <v>2008</v>
      </c>
      <c r="Q105" s="890">
        <v>0.98180000000000001</v>
      </c>
      <c r="R105" s="897">
        <v>2280548838</v>
      </c>
      <c r="S105" s="898">
        <v>46855900</v>
      </c>
      <c r="T105" s="899">
        <v>50131643</v>
      </c>
      <c r="U105" s="899">
        <v>232161476</v>
      </c>
      <c r="V105" s="897">
        <v>2609697857</v>
      </c>
      <c r="X105" s="1561" t="s">
        <v>651</v>
      </c>
      <c r="Y105" s="1562" t="s">
        <v>652</v>
      </c>
      <c r="Z105" s="1563">
        <v>2609697857</v>
      </c>
      <c r="AA105" s="1564">
        <v>17328393.770479999</v>
      </c>
      <c r="AB105" s="1563">
        <v>2618832</v>
      </c>
      <c r="AC105" s="1563">
        <v>61738</v>
      </c>
      <c r="AD105" s="1563">
        <v>20008963.770479999</v>
      </c>
      <c r="AE105" s="1564">
        <v>2216</v>
      </c>
      <c r="AF105" s="1562">
        <v>9029</v>
      </c>
      <c r="AG105" s="1565">
        <v>1.6915</v>
      </c>
      <c r="AI105" s="1561" t="s">
        <v>651</v>
      </c>
      <c r="AJ105" s="933" t="s">
        <v>652</v>
      </c>
      <c r="AK105" s="1563">
        <v>20008963.770479999</v>
      </c>
      <c r="AL105" s="1564">
        <v>2216</v>
      </c>
      <c r="AM105" s="1564">
        <v>9029</v>
      </c>
      <c r="AN105" s="1565">
        <v>1.6915</v>
      </c>
      <c r="AO105" s="1565">
        <v>0.40799999999999997</v>
      </c>
      <c r="AP105" s="1565">
        <v>0.75160000000000005</v>
      </c>
      <c r="AQ105" s="1565">
        <v>1.0931999999999999</v>
      </c>
      <c r="AR105" s="1565" t="s">
        <v>4</v>
      </c>
      <c r="AS105" s="1573" t="s">
        <v>4</v>
      </c>
      <c r="AT105" s="1573" t="s">
        <v>4</v>
      </c>
      <c r="AU105" s="1570">
        <v>0</v>
      </c>
      <c r="AV105" s="1572" t="s">
        <v>4</v>
      </c>
      <c r="AW105" s="1564">
        <v>0</v>
      </c>
      <c r="BB105" s="1561" t="s">
        <v>651</v>
      </c>
      <c r="BC105" s="1562" t="s">
        <v>778</v>
      </c>
      <c r="BD105" s="1563">
        <v>2609697857</v>
      </c>
      <c r="BE105" s="1577">
        <v>312.45400000000001</v>
      </c>
      <c r="BF105" s="1566">
        <v>8352263</v>
      </c>
      <c r="BG105" s="1565">
        <v>0.40799999999999997</v>
      </c>
      <c r="BH105" s="1565"/>
      <c r="BI105" s="1564">
        <v>2216</v>
      </c>
      <c r="BJ105" s="1564">
        <v>7.09</v>
      </c>
      <c r="BK105" s="1564">
        <v>17921</v>
      </c>
      <c r="BL105" s="1564">
        <v>57</v>
      </c>
      <c r="BN105" s="933" t="s">
        <v>651</v>
      </c>
      <c r="BO105" s="1579" t="s">
        <v>652</v>
      </c>
      <c r="BP105" s="1579">
        <v>1.0364</v>
      </c>
      <c r="BQ105" s="1579">
        <v>1.0509999999999999</v>
      </c>
      <c r="BR105" s="1579">
        <v>0.91751592356687894</v>
      </c>
      <c r="BS105" s="1579"/>
      <c r="BT105" s="1580">
        <v>2008</v>
      </c>
      <c r="BU105" s="1582">
        <v>0.98180000000000001</v>
      </c>
      <c r="BV105" s="1581"/>
      <c r="BW105" s="1583">
        <v>0.5</v>
      </c>
      <c r="BX105" s="1579">
        <v>0.49099999999999999</v>
      </c>
      <c r="BY105" s="1565">
        <v>0.73950000000000005</v>
      </c>
      <c r="BZ105" s="1585"/>
      <c r="CA105" s="1561" t="s">
        <v>651</v>
      </c>
      <c r="CB105" s="933" t="s">
        <v>778</v>
      </c>
      <c r="CC105" s="1564">
        <v>27707</v>
      </c>
      <c r="CD105" s="1564">
        <v>28591</v>
      </c>
      <c r="CE105" s="1564">
        <v>28674</v>
      </c>
      <c r="CF105" s="1564">
        <v>28324</v>
      </c>
      <c r="CG105" s="1565">
        <v>0.75160000000000005</v>
      </c>
      <c r="CH105" s="1564"/>
      <c r="CI105" s="1562">
        <v>-350</v>
      </c>
      <c r="CJ105" s="1565">
        <v>-1.2200000000000001E-2</v>
      </c>
      <c r="CL105" s="1575" t="s">
        <v>651</v>
      </c>
      <c r="CM105" s="933" t="s">
        <v>778</v>
      </c>
      <c r="CN105" s="1565" t="s">
        <v>4</v>
      </c>
      <c r="CP105" s="1593">
        <v>2216</v>
      </c>
      <c r="CQ105" s="1566">
        <v>2907734</v>
      </c>
      <c r="CR105" s="1566">
        <v>0</v>
      </c>
      <c r="CS105" s="1566">
        <v>2907734</v>
      </c>
      <c r="CT105" s="1573">
        <v>1312.15</v>
      </c>
      <c r="CU105" s="1594"/>
      <c r="CV105" s="1573" t="s">
        <v>4</v>
      </c>
      <c r="CW105" s="1594" t="s">
        <v>4</v>
      </c>
      <c r="CX105" s="1565" t="s">
        <v>4</v>
      </c>
      <c r="CY105" s="1565"/>
      <c r="CZ105" s="1582">
        <v>0.49099999999999999</v>
      </c>
      <c r="DA105" s="1595" t="s">
        <v>4</v>
      </c>
      <c r="DB105" s="1595"/>
      <c r="DC105" s="1565" t="s">
        <v>4</v>
      </c>
      <c r="DX105" s="933" t="s">
        <v>428</v>
      </c>
      <c r="DY105" s="1575" t="s">
        <v>428</v>
      </c>
      <c r="DZ105" s="933" t="s">
        <v>901</v>
      </c>
      <c r="EA105" s="933" t="s">
        <v>429</v>
      </c>
      <c r="EB105" s="1563">
        <v>1191</v>
      </c>
      <c r="EC105" s="1563"/>
      <c r="ED105" s="1563">
        <v>1191</v>
      </c>
      <c r="EE105" s="1563">
        <v>1191</v>
      </c>
      <c r="EF105" s="1563"/>
      <c r="EG105" s="1565"/>
      <c r="EH105" s="1563"/>
      <c r="EI105" s="1563">
        <v>3375</v>
      </c>
      <c r="EJ105" s="1563"/>
      <c r="EK105" s="1563">
        <v>3375</v>
      </c>
      <c r="EL105" s="933">
        <v>3375</v>
      </c>
      <c r="EM105" s="1566">
        <v>0</v>
      </c>
      <c r="EN105" s="1566"/>
      <c r="ES105" s="1616" t="s">
        <v>153</v>
      </c>
      <c r="ET105" s="1617" t="s">
        <v>154</v>
      </c>
      <c r="EU105" s="1618">
        <v>373332</v>
      </c>
    </row>
    <row r="106" spans="1:151" ht="13.5" thickBot="1">
      <c r="A106" s="1316"/>
      <c r="B106" s="1317" t="s">
        <v>654</v>
      </c>
      <c r="C106" s="1318">
        <v>1396798</v>
      </c>
      <c r="D106" s="1318">
        <v>1543518</v>
      </c>
      <c r="E106" s="1319">
        <v>0</v>
      </c>
      <c r="F106" s="1319">
        <v>1543518</v>
      </c>
      <c r="G106" s="1319">
        <v>0</v>
      </c>
      <c r="H106" s="1319">
        <v>1543518</v>
      </c>
      <c r="K106" s="911"/>
      <c r="L106" s="911" t="s">
        <v>654</v>
      </c>
      <c r="M106" s="912">
        <v>838339869121</v>
      </c>
      <c r="N106" s="913">
        <v>15404322442</v>
      </c>
      <c r="O106" s="913">
        <v>822935546679</v>
      </c>
      <c r="P106" s="914"/>
      <c r="Q106" s="915">
        <v>1.0396000000000001</v>
      </c>
      <c r="R106" s="916">
        <v>802097245667</v>
      </c>
      <c r="S106" s="917">
        <v>15404322442</v>
      </c>
      <c r="T106" s="916">
        <v>28541456895</v>
      </c>
      <c r="U106" s="916">
        <v>151154014464</v>
      </c>
      <c r="V106" s="916">
        <v>997197039468</v>
      </c>
      <c r="X106" s="1562"/>
      <c r="Y106" s="1562" t="s">
        <v>654</v>
      </c>
      <c r="Z106" s="1568">
        <v>997197039468</v>
      </c>
      <c r="AA106" s="1568">
        <v>6621388342.0675182</v>
      </c>
      <c r="AB106" s="1568">
        <v>1581403817</v>
      </c>
      <c r="AC106" s="1568">
        <v>36394506</v>
      </c>
      <c r="AD106" s="1568">
        <v>8239186665.0675182</v>
      </c>
      <c r="AE106" s="1569">
        <v>1543518</v>
      </c>
      <c r="AF106" s="1569">
        <v>5338</v>
      </c>
      <c r="AG106" s="1562"/>
      <c r="AJ106" s="933" t="s">
        <v>654</v>
      </c>
      <c r="AK106" s="1566">
        <v>8239186665.0675182</v>
      </c>
      <c r="AL106" s="1562">
        <v>1543518</v>
      </c>
      <c r="AM106" s="1566">
        <v>5338</v>
      </c>
      <c r="AO106" s="1565"/>
      <c r="AP106" s="1565"/>
      <c r="AS106" s="1571"/>
      <c r="AT106" s="1571"/>
      <c r="AU106" s="1570">
        <v>222032937</v>
      </c>
      <c r="AV106" s="1566"/>
      <c r="AW106" s="1566">
        <v>215697615</v>
      </c>
      <c r="BB106" s="1562"/>
      <c r="BC106" s="1562" t="s">
        <v>785</v>
      </c>
      <c r="BD106" s="1564">
        <v>997197039468</v>
      </c>
      <c r="BE106" s="1577">
        <v>48710.881999999976</v>
      </c>
      <c r="BF106" s="1564">
        <v>20471751</v>
      </c>
      <c r="BG106" s="1562"/>
      <c r="BH106" s="1562"/>
      <c r="BI106" s="1564">
        <v>1543518</v>
      </c>
      <c r="BJ106" s="1573">
        <v>31.69</v>
      </c>
      <c r="BK106" s="1564">
        <v>9861952</v>
      </c>
      <c r="BL106" s="1573"/>
      <c r="BN106" s="1579"/>
      <c r="BO106" s="1579"/>
      <c r="BP106" s="1579"/>
      <c r="BQ106" s="1579"/>
      <c r="BR106" s="1579"/>
      <c r="BS106" s="1579"/>
      <c r="BT106" s="1581"/>
      <c r="BU106" s="1581"/>
      <c r="BV106" s="1581"/>
      <c r="BW106" s="1579"/>
      <c r="BX106" s="1579"/>
      <c r="BY106" s="1579"/>
      <c r="BZ106" s="1585"/>
      <c r="CA106" s="1561"/>
      <c r="CC106" s="1564"/>
      <c r="CD106" s="1564"/>
      <c r="CE106" s="1564"/>
      <c r="CF106" s="1564"/>
      <c r="CG106" s="1565"/>
      <c r="CH106" s="1564"/>
      <c r="CI106" s="1562"/>
      <c r="CJ106" s="1565"/>
      <c r="CM106" s="933" t="s">
        <v>654</v>
      </c>
      <c r="CP106" s="1562">
        <v>1543518</v>
      </c>
      <c r="CQ106" s="1566">
        <v>2572282282</v>
      </c>
      <c r="CR106" s="1566">
        <v>61632589</v>
      </c>
      <c r="CS106" s="1566">
        <v>2633914871</v>
      </c>
      <c r="CT106" s="1573">
        <v>1706.44</v>
      </c>
      <c r="CU106" s="1594"/>
      <c r="CV106" s="1584"/>
      <c r="CW106" s="1584"/>
      <c r="CZ106" s="1582">
        <v>0.66400000000000003</v>
      </c>
      <c r="DA106" s="1582"/>
      <c r="DB106" s="1582"/>
      <c r="DX106" s="933" t="s">
        <v>430</v>
      </c>
      <c r="DY106" s="1575" t="s">
        <v>430</v>
      </c>
      <c r="DZ106" s="933" t="s">
        <v>901</v>
      </c>
      <c r="EA106" s="933" t="s">
        <v>431</v>
      </c>
      <c r="EB106" s="1563">
        <v>7961</v>
      </c>
      <c r="EC106" s="1563"/>
      <c r="ED106" s="1563">
        <v>7961</v>
      </c>
      <c r="EE106" s="1563"/>
      <c r="EF106" s="1563"/>
      <c r="EG106" s="1565">
        <v>0.89721627408993576</v>
      </c>
      <c r="EH106" s="1563"/>
      <c r="EI106" s="1563">
        <v>4006337</v>
      </c>
      <c r="EJ106" s="1563"/>
      <c r="EK106" s="1563">
        <v>3594551</v>
      </c>
      <c r="EL106" s="933">
        <v>4006337</v>
      </c>
      <c r="EM106" s="1566">
        <v>0</v>
      </c>
      <c r="EN106" s="1566"/>
      <c r="ES106" s="1616" t="s">
        <v>155</v>
      </c>
      <c r="ET106" s="1617" t="s">
        <v>156</v>
      </c>
      <c r="EU106" s="1618">
        <v>500781</v>
      </c>
    </row>
    <row r="107" spans="1:151" ht="13.5" thickTop="1">
      <c r="A107" s="1316"/>
      <c r="B107" s="992"/>
      <c r="C107" s="992"/>
      <c r="D107" s="994"/>
      <c r="E107" s="994"/>
      <c r="F107" s="994"/>
      <c r="G107" s="994"/>
      <c r="H107" s="992"/>
      <c r="K107" s="901"/>
      <c r="L107" s="901"/>
      <c r="M107" s="918" t="s">
        <v>809</v>
      </c>
      <c r="N107" s="918" t="s">
        <v>809</v>
      </c>
      <c r="O107" s="919"/>
      <c r="P107" s="900" t="s">
        <v>810</v>
      </c>
      <c r="Q107" s="920" t="s">
        <v>811</v>
      </c>
      <c r="R107" s="921"/>
      <c r="S107" s="918" t="s">
        <v>809</v>
      </c>
      <c r="T107" s="918" t="s">
        <v>809</v>
      </c>
      <c r="U107" s="918" t="s">
        <v>809</v>
      </c>
      <c r="V107" s="921"/>
      <c r="X107" s="1562"/>
      <c r="Y107" s="1562"/>
      <c r="Z107" s="1562"/>
      <c r="AA107" s="1562"/>
      <c r="AB107" s="1564"/>
      <c r="AC107" s="1562"/>
      <c r="AD107" s="1562"/>
      <c r="AE107" s="1566"/>
      <c r="AF107" s="1562"/>
      <c r="AG107" s="1562"/>
      <c r="AI107" s="933" t="s">
        <v>653</v>
      </c>
      <c r="AK107" s="1562"/>
      <c r="AM107" s="1570"/>
      <c r="AR107" s="933" t="s">
        <v>906</v>
      </c>
      <c r="AW107" s="1573"/>
      <c r="BB107" s="1562"/>
      <c r="BC107" s="1562"/>
      <c r="BD107" s="1564"/>
      <c r="BE107" s="1705" t="s">
        <v>809</v>
      </c>
      <c r="BF107" s="1564" t="s">
        <v>811</v>
      </c>
      <c r="BG107" s="1562"/>
      <c r="BH107" s="1562"/>
      <c r="BI107" s="1564"/>
      <c r="BJ107" s="1564"/>
      <c r="BK107" s="1564" t="s">
        <v>810</v>
      </c>
      <c r="BL107" s="1564"/>
      <c r="BN107" s="1579"/>
      <c r="BO107" s="1579"/>
      <c r="BP107" s="1579"/>
      <c r="BQ107" s="1579"/>
      <c r="BR107" s="1579"/>
      <c r="BS107" s="1579"/>
      <c r="BT107" s="1581"/>
      <c r="BU107" s="1581"/>
      <c r="BV107" s="1581"/>
      <c r="BW107" s="1579" t="s">
        <v>812</v>
      </c>
      <c r="BX107" s="1579">
        <v>0.66400000000000003</v>
      </c>
      <c r="BY107" s="1579"/>
      <c r="BZ107" s="1585"/>
      <c r="CB107" s="933" t="s">
        <v>781</v>
      </c>
      <c r="CC107" s="1564">
        <v>36622</v>
      </c>
      <c r="CD107" s="1564">
        <v>38655</v>
      </c>
      <c r="CE107" s="1564">
        <v>37774</v>
      </c>
      <c r="CF107" s="1564">
        <v>37683.666666666664</v>
      </c>
      <c r="CG107" s="1564"/>
      <c r="CH107" s="1564"/>
      <c r="CI107" s="1570"/>
      <c r="CJ107" s="1565"/>
      <c r="DX107" s="933" t="s">
        <v>430</v>
      </c>
      <c r="DY107" s="1575" t="s">
        <v>1112</v>
      </c>
      <c r="DZ107" s="933" t="s">
        <v>8</v>
      </c>
      <c r="EA107" s="933" t="s">
        <v>1113</v>
      </c>
      <c r="EB107" s="1563">
        <v>647</v>
      </c>
      <c r="EC107" s="1563"/>
      <c r="ED107" s="1563">
        <v>647</v>
      </c>
      <c r="EE107" s="1563"/>
      <c r="EF107" s="1563"/>
      <c r="EG107" s="1565">
        <v>7.2917840640144255E-2</v>
      </c>
      <c r="EH107" s="1563"/>
      <c r="EI107" s="1563">
        <v>0</v>
      </c>
      <c r="EJ107" s="1563"/>
      <c r="EK107" s="1563">
        <v>292133</v>
      </c>
      <c r="EL107" s="1563"/>
      <c r="EM107" s="1566"/>
      <c r="EN107" s="1566"/>
      <c r="ES107" s="1616" t="s">
        <v>551</v>
      </c>
      <c r="ET107" s="1617" t="s">
        <v>552</v>
      </c>
      <c r="EU107" s="1618">
        <v>137061</v>
      </c>
    </row>
    <row r="108" spans="1:151">
      <c r="A108" s="1316"/>
      <c r="B108" s="992"/>
      <c r="C108" s="994"/>
      <c r="D108" s="994"/>
      <c r="E108" s="994"/>
      <c r="F108" s="994"/>
      <c r="G108" s="994"/>
      <c r="H108" s="992"/>
      <c r="K108" s="901"/>
      <c r="L108" s="901"/>
      <c r="M108" s="918"/>
      <c r="N108" s="918"/>
      <c r="O108" s="919"/>
      <c r="P108" s="900"/>
      <c r="Q108" s="922"/>
      <c r="R108" s="921"/>
      <c r="S108" s="923"/>
      <c r="T108" s="918"/>
      <c r="U108" s="918"/>
      <c r="V108" s="921"/>
      <c r="X108" s="1562"/>
      <c r="Y108" s="1562"/>
      <c r="Z108" s="1703" t="s">
        <v>915</v>
      </c>
      <c r="AA108" s="1567">
        <v>6.6400000000000001E-3</v>
      </c>
      <c r="AB108" s="1698" t="s">
        <v>803</v>
      </c>
      <c r="AC108" s="982" t="s">
        <v>1224</v>
      </c>
      <c r="AD108" s="984"/>
      <c r="AE108" s="1474"/>
      <c r="AF108" s="1475"/>
      <c r="AG108" s="1562"/>
      <c r="AR108" s="933" t="s">
        <v>907</v>
      </c>
      <c r="AS108" s="1571">
        <v>1706.44</v>
      </c>
      <c r="AV108" s="933">
        <v>68</v>
      </c>
      <c r="AW108" s="1573"/>
      <c r="BB108" s="1380" t="s">
        <v>607</v>
      </c>
      <c r="BC108" s="1380" t="s">
        <v>939</v>
      </c>
      <c r="BD108" s="1381"/>
      <c r="BE108" s="1411"/>
      <c r="BF108" s="1386"/>
      <c r="BG108" s="1412"/>
      <c r="BH108" s="1562"/>
      <c r="BI108" s="1564"/>
      <c r="BJ108" s="1564"/>
      <c r="BK108" s="1564"/>
      <c r="BL108" s="1564"/>
      <c r="BN108" s="1579"/>
      <c r="BO108" s="1579"/>
      <c r="BP108" s="1579"/>
      <c r="BQ108" s="1579"/>
      <c r="BR108" s="1579"/>
      <c r="BS108" s="1579"/>
      <c r="BT108" s="1584"/>
      <c r="BU108" s="1584"/>
      <c r="BV108" s="1584"/>
      <c r="BW108" s="1582"/>
      <c r="BX108" s="1584"/>
      <c r="BY108" s="1584"/>
      <c r="BZ108" s="1585"/>
      <c r="DX108" s="933" t="s">
        <v>430</v>
      </c>
      <c r="DY108" s="1575" t="s">
        <v>1114</v>
      </c>
      <c r="DZ108" s="933" t="s">
        <v>8</v>
      </c>
      <c r="EA108" s="933" t="s">
        <v>1115</v>
      </c>
      <c r="EB108" s="1563">
        <v>265</v>
      </c>
      <c r="EC108" s="1563"/>
      <c r="ED108" s="1563">
        <v>265</v>
      </c>
      <c r="EE108" s="1563">
        <v>8873</v>
      </c>
      <c r="EF108" s="1563"/>
      <c r="EG108" s="1565">
        <v>2.986588526991998E-2</v>
      </c>
      <c r="EH108" s="1563"/>
      <c r="EI108" s="1563">
        <v>0</v>
      </c>
      <c r="EJ108" s="1563"/>
      <c r="EK108" s="1563">
        <v>119653</v>
      </c>
      <c r="EM108" s="1566"/>
      <c r="EN108" s="1566"/>
      <c r="ES108" s="1616" t="s">
        <v>553</v>
      </c>
      <c r="ET108" s="1617" t="s">
        <v>554</v>
      </c>
      <c r="EU108" s="1618">
        <v>0</v>
      </c>
    </row>
    <row r="109" spans="1:151" ht="13.5" thickBot="1">
      <c r="A109" s="1316"/>
      <c r="B109" s="1416"/>
      <c r="C109" s="993"/>
      <c r="D109" s="994"/>
      <c r="E109" s="994"/>
      <c r="F109" s="994"/>
      <c r="G109" s="994"/>
      <c r="H109" s="992"/>
      <c r="K109" s="900" t="s">
        <v>803</v>
      </c>
      <c r="L109" s="901" t="s">
        <v>868</v>
      </c>
      <c r="M109" s="919"/>
      <c r="N109" s="919"/>
      <c r="O109" s="919"/>
      <c r="P109" s="901"/>
      <c r="Q109" s="922"/>
      <c r="R109" s="921"/>
      <c r="S109" s="924"/>
      <c r="T109" s="921"/>
      <c r="U109" s="921"/>
      <c r="V109" s="921"/>
      <c r="X109" s="1562"/>
      <c r="Y109" s="1562"/>
      <c r="Z109" s="1703" t="s">
        <v>873</v>
      </c>
      <c r="AA109" s="1564"/>
      <c r="AB109" s="1699"/>
      <c r="AC109" s="982" t="s">
        <v>874</v>
      </c>
      <c r="AD109" s="984"/>
      <c r="AE109" s="1474"/>
      <c r="AF109" s="1475"/>
      <c r="AG109" s="1562"/>
      <c r="AR109" s="933" t="s">
        <v>235</v>
      </c>
      <c r="AS109" s="933" t="s">
        <v>902</v>
      </c>
      <c r="BB109" s="1380"/>
      <c r="BC109" s="903" t="s">
        <v>940</v>
      </c>
      <c r="BD109" s="1381"/>
      <c r="BE109" s="1411"/>
      <c r="BF109" s="1386"/>
      <c r="BG109" s="1412"/>
      <c r="BH109" s="1562"/>
      <c r="BI109" s="1564"/>
      <c r="BJ109" s="1564"/>
      <c r="BK109" s="1564"/>
      <c r="BL109" s="1564"/>
      <c r="BN109" s="1579"/>
      <c r="BO109" s="1579" t="s">
        <v>813</v>
      </c>
      <c r="BP109" s="1579"/>
      <c r="BQ109" s="1579"/>
      <c r="BR109" s="1579"/>
      <c r="BS109" s="1579"/>
      <c r="BT109" s="1581"/>
      <c r="BU109" s="1581"/>
      <c r="BV109" s="1581"/>
      <c r="BW109" s="1579"/>
      <c r="BX109" s="1579"/>
      <c r="BY109" s="1579"/>
      <c r="BZ109" s="1585"/>
      <c r="DX109" s="933" t="s">
        <v>432</v>
      </c>
      <c r="DY109" s="1575" t="s">
        <v>432</v>
      </c>
      <c r="DZ109" s="933" t="s">
        <v>901</v>
      </c>
      <c r="EA109" s="933" t="s">
        <v>455</v>
      </c>
      <c r="EB109" s="1563">
        <v>3169</v>
      </c>
      <c r="EC109" s="1563"/>
      <c r="ED109" s="1563">
        <v>3169</v>
      </c>
      <c r="EE109" s="1563">
        <v>3169</v>
      </c>
      <c r="EF109" s="1563"/>
      <c r="EG109" s="1565"/>
      <c r="EH109" s="1563"/>
      <c r="EI109" s="1563">
        <v>2061403</v>
      </c>
      <c r="EJ109" s="1563"/>
      <c r="EK109" s="1563">
        <v>2061403</v>
      </c>
      <c r="EL109" s="933">
        <v>2061403</v>
      </c>
      <c r="EM109" s="1566">
        <v>0</v>
      </c>
      <c r="EN109" s="1566"/>
      <c r="ES109" s="1616" t="s">
        <v>555</v>
      </c>
      <c r="ET109" s="1617" t="s">
        <v>556</v>
      </c>
      <c r="EU109" s="1618">
        <v>155247</v>
      </c>
    </row>
    <row r="110" spans="1:151" ht="13.5" thickBot="1">
      <c r="A110" s="1316"/>
      <c r="B110" s="1316"/>
      <c r="C110" s="1316"/>
      <c r="D110" s="936" t="s">
        <v>803</v>
      </c>
      <c r="E110" s="1428" t="s">
        <v>676</v>
      </c>
      <c r="F110" s="1674"/>
      <c r="G110" s="1675"/>
      <c r="H110" s="1676"/>
      <c r="K110" s="900"/>
      <c r="L110" s="902" t="s">
        <v>1263</v>
      </c>
      <c r="M110" s="925"/>
      <c r="N110" s="919"/>
      <c r="O110" s="919"/>
      <c r="P110" s="901"/>
      <c r="Q110" s="922"/>
      <c r="R110" s="921"/>
      <c r="S110" s="924"/>
      <c r="T110" s="921"/>
      <c r="U110" s="921"/>
      <c r="V110" s="921"/>
      <c r="X110" s="1562"/>
      <c r="Y110" s="1562"/>
      <c r="Z110" s="1703" t="s">
        <v>875</v>
      </c>
      <c r="AA110" s="1564"/>
      <c r="AB110" s="1699"/>
      <c r="AC110" s="982" t="s">
        <v>982</v>
      </c>
      <c r="AD110" s="984"/>
      <c r="AE110" s="1474"/>
      <c r="AF110" s="1475"/>
      <c r="AG110" s="1562"/>
      <c r="AN110" s="1573"/>
      <c r="BB110" s="1380" t="s">
        <v>609</v>
      </c>
      <c r="BC110" s="1380" t="s">
        <v>1264</v>
      </c>
      <c r="BD110" s="1381"/>
      <c r="BE110" s="1411"/>
      <c r="BF110" s="1386"/>
      <c r="BG110" s="1412"/>
      <c r="BH110" s="1562"/>
      <c r="BI110" s="1564"/>
      <c r="BJ110" s="1564"/>
      <c r="BK110" s="1564"/>
      <c r="BL110" s="1564"/>
      <c r="BN110" s="1579"/>
      <c r="BO110" s="1579" t="s">
        <v>1081</v>
      </c>
      <c r="BP110" s="1579"/>
      <c r="BQ110" s="1579"/>
      <c r="BR110" s="1579"/>
      <c r="BS110" s="1579"/>
      <c r="BT110" s="1581"/>
      <c r="BU110" s="1581"/>
      <c r="BV110" s="1581"/>
      <c r="BW110" s="1579"/>
      <c r="BX110" s="1579"/>
      <c r="BY110" s="1579"/>
      <c r="BZ110" s="1579"/>
      <c r="CA110" s="1579"/>
      <c r="DX110" s="933" t="s">
        <v>456</v>
      </c>
      <c r="DY110" s="1575" t="s">
        <v>456</v>
      </c>
      <c r="DZ110" s="933" t="s">
        <v>901</v>
      </c>
      <c r="EA110" s="933" t="s">
        <v>457</v>
      </c>
      <c r="EB110" s="1563">
        <v>71710</v>
      </c>
      <c r="EC110" s="1563"/>
      <c r="ED110" s="1563">
        <v>71710</v>
      </c>
      <c r="EE110" s="1563"/>
      <c r="EF110" s="1563"/>
      <c r="EG110" s="1565">
        <v>0.92107122214372872</v>
      </c>
      <c r="EH110" s="1563"/>
      <c r="EI110" s="1563">
        <v>0</v>
      </c>
      <c r="EJ110" s="1563"/>
      <c r="EK110" s="1563">
        <v>0</v>
      </c>
      <c r="EL110" s="1563">
        <v>0</v>
      </c>
      <c r="EM110" s="1566">
        <v>0</v>
      </c>
      <c r="EN110" s="1566"/>
      <c r="ES110" s="1616" t="s">
        <v>557</v>
      </c>
      <c r="ET110" s="1617" t="s">
        <v>558</v>
      </c>
      <c r="EU110" s="1618">
        <v>1558367</v>
      </c>
    </row>
    <row r="111" spans="1:151">
      <c r="A111" s="992"/>
      <c r="B111" s="992"/>
      <c r="C111" s="992"/>
      <c r="D111" s="992"/>
      <c r="E111" s="1433" t="s">
        <v>865</v>
      </c>
      <c r="F111" s="1677" t="s">
        <v>3</v>
      </c>
      <c r="G111" s="1435"/>
      <c r="H111" s="1678"/>
      <c r="K111" s="900"/>
      <c r="L111" s="901" t="s">
        <v>1280</v>
      </c>
      <c r="M111" s="919"/>
      <c r="N111" s="919"/>
      <c r="O111" s="919"/>
      <c r="P111" s="901"/>
      <c r="Q111" s="926"/>
      <c r="R111" s="921"/>
      <c r="S111" s="924"/>
      <c r="T111" s="921"/>
      <c r="U111" s="921"/>
      <c r="V111" s="921"/>
      <c r="X111" s="1562"/>
      <c r="Y111" s="1562"/>
      <c r="Z111" s="1703" t="s">
        <v>916</v>
      </c>
      <c r="AA111" s="1564"/>
      <c r="AB111" s="1698" t="s">
        <v>869</v>
      </c>
      <c r="AC111" s="1700" t="s">
        <v>930</v>
      </c>
      <c r="AD111" s="984"/>
      <c r="AE111" s="1474"/>
      <c r="AF111" s="1475"/>
      <c r="AG111" s="1562"/>
      <c r="AN111" s="1574"/>
      <c r="AU111" s="933" t="s">
        <v>800</v>
      </c>
      <c r="BB111" s="1380"/>
      <c r="BC111" s="1704" t="s">
        <v>1080</v>
      </c>
      <c r="BD111" s="1381"/>
      <c r="BE111" s="1411"/>
      <c r="BF111" s="1386"/>
      <c r="BG111" s="1412"/>
      <c r="BH111" s="1562"/>
      <c r="BI111" s="1564"/>
      <c r="BJ111" s="1564"/>
      <c r="BK111" s="1564"/>
      <c r="BL111" s="1564"/>
      <c r="BN111" s="1579"/>
      <c r="BO111" s="1579" t="s">
        <v>1265</v>
      </c>
      <c r="BP111" s="1579"/>
      <c r="BQ111" s="1579"/>
      <c r="BR111" s="1579"/>
      <c r="BS111" s="1579"/>
      <c r="BT111" s="1581"/>
      <c r="BU111" s="1581"/>
      <c r="BV111" s="1581"/>
      <c r="BW111" s="1579"/>
      <c r="BX111" s="1579"/>
      <c r="BY111" s="1579"/>
      <c r="BZ111" s="1563"/>
      <c r="DX111" s="933" t="s">
        <v>456</v>
      </c>
      <c r="DY111" s="1575" t="s">
        <v>86</v>
      </c>
      <c r="DZ111" s="933" t="s">
        <v>8</v>
      </c>
      <c r="EA111" s="933" t="s">
        <v>87</v>
      </c>
      <c r="EB111" s="1563">
        <v>865</v>
      </c>
      <c r="EC111" s="1563"/>
      <c r="ED111" s="1563">
        <v>865</v>
      </c>
      <c r="EE111" s="1563"/>
      <c r="EF111" s="1563"/>
      <c r="EG111" s="1565">
        <v>1.1110397533877079E-2</v>
      </c>
      <c r="EH111" s="1563"/>
      <c r="EI111" s="1563">
        <v>0</v>
      </c>
      <c r="EJ111" s="1563"/>
      <c r="EK111" s="1563">
        <v>0</v>
      </c>
      <c r="EL111" s="1563"/>
      <c r="EM111" s="1566"/>
      <c r="EN111" s="1566"/>
      <c r="ES111" s="1616" t="s">
        <v>559</v>
      </c>
      <c r="ET111" s="1617" t="s">
        <v>560</v>
      </c>
      <c r="EU111" s="1618">
        <v>3715955</v>
      </c>
    </row>
    <row r="112" spans="1:151">
      <c r="A112" s="1316"/>
      <c r="B112" s="992"/>
      <c r="C112" s="992"/>
      <c r="D112" s="992"/>
      <c r="E112" s="1448" t="s">
        <v>866</v>
      </c>
      <c r="F112" s="1449" t="s">
        <v>1217</v>
      </c>
      <c r="G112" s="1679"/>
      <c r="H112" s="1451" t="s">
        <v>333</v>
      </c>
      <c r="K112" s="900" t="s">
        <v>869</v>
      </c>
      <c r="L112" s="901" t="s">
        <v>1281</v>
      </c>
      <c r="M112" s="919"/>
      <c r="N112" s="919"/>
      <c r="O112" s="919"/>
      <c r="P112" s="901"/>
      <c r="Q112" s="922"/>
      <c r="R112" s="921"/>
      <c r="S112" s="924"/>
      <c r="T112" s="921"/>
      <c r="U112" s="921"/>
      <c r="V112" s="921"/>
      <c r="X112" s="1562"/>
      <c r="Y112" s="1562"/>
      <c r="Z112" s="1562"/>
      <c r="AA112" s="1562"/>
      <c r="AB112" s="1699"/>
      <c r="AC112" s="1700" t="s">
        <v>1225</v>
      </c>
      <c r="AD112" s="984"/>
      <c r="AE112" s="1474"/>
      <c r="AF112" s="1475"/>
      <c r="AG112" s="1562"/>
      <c r="AI112" s="1575"/>
      <c r="AV112" s="933" t="s">
        <v>802</v>
      </c>
      <c r="AW112" s="1563">
        <v>220728722</v>
      </c>
      <c r="BB112" s="1380" t="s">
        <v>593</v>
      </c>
      <c r="BC112" s="1380" t="s">
        <v>944</v>
      </c>
      <c r="BD112" s="1381"/>
      <c r="BE112" s="1411"/>
      <c r="BF112" s="1386"/>
      <c r="BG112" s="1412"/>
      <c r="BH112" s="1562"/>
      <c r="BI112" s="1564"/>
      <c r="BJ112" s="1564"/>
      <c r="BK112" s="1564"/>
      <c r="BL112" s="1564"/>
      <c r="BN112" s="1579"/>
      <c r="BO112" s="1579" t="s">
        <v>1083</v>
      </c>
      <c r="BP112" s="1579"/>
      <c r="BQ112" s="1579"/>
      <c r="BR112" s="1579"/>
      <c r="BS112" s="1579"/>
      <c r="BT112" s="1581"/>
      <c r="BU112" s="1581"/>
      <c r="BV112" s="1581"/>
      <c r="BW112" s="1581"/>
      <c r="BX112" s="1581"/>
      <c r="BY112" s="1581"/>
      <c r="BZ112" s="1579"/>
      <c r="CA112" s="1579"/>
      <c r="DX112" s="933" t="s">
        <v>456</v>
      </c>
      <c r="DY112" s="1575" t="s">
        <v>88</v>
      </c>
      <c r="DZ112" s="933" t="s">
        <v>8</v>
      </c>
      <c r="EA112" s="933" t="s">
        <v>823</v>
      </c>
      <c r="EB112" s="1563">
        <v>298</v>
      </c>
      <c r="EC112" s="1563"/>
      <c r="ED112" s="1563">
        <v>298</v>
      </c>
      <c r="EE112" s="1563"/>
      <c r="EF112" s="1563"/>
      <c r="EG112" s="1565">
        <v>3.827628283347248E-3</v>
      </c>
      <c r="EH112" s="1563"/>
      <c r="EI112" s="1563">
        <v>0</v>
      </c>
      <c r="EJ112" s="1563"/>
      <c r="EK112" s="1563">
        <v>0</v>
      </c>
      <c r="EL112" s="1563"/>
      <c r="EM112" s="1566"/>
      <c r="EN112" s="1566"/>
      <c r="ES112" s="1616" t="s">
        <v>561</v>
      </c>
      <c r="ET112" s="1617" t="s">
        <v>636</v>
      </c>
      <c r="EU112" s="1618">
        <v>0</v>
      </c>
    </row>
    <row r="113" spans="1:151" ht="13.5" thickBot="1">
      <c r="A113" s="1680"/>
      <c r="B113" s="992"/>
      <c r="C113" s="992"/>
      <c r="D113" s="1696" t="s">
        <v>1278</v>
      </c>
      <c r="E113" s="1463" t="s">
        <v>867</v>
      </c>
      <c r="F113" s="1464" t="s">
        <v>972</v>
      </c>
      <c r="G113" s="1465" t="s">
        <v>352</v>
      </c>
      <c r="H113" s="1466" t="s">
        <v>289</v>
      </c>
      <c r="K113" s="900"/>
      <c r="L113" s="901" t="s">
        <v>261</v>
      </c>
      <c r="M113" s="919"/>
      <c r="N113" s="919"/>
      <c r="O113" s="919"/>
      <c r="P113" s="901"/>
      <c r="Q113" s="922"/>
      <c r="R113" s="921"/>
      <c r="S113" s="924"/>
      <c r="T113" s="921"/>
      <c r="U113" s="921"/>
      <c r="V113" s="921"/>
      <c r="X113" s="1562"/>
      <c r="Y113" s="1562"/>
      <c r="Z113" s="1562"/>
      <c r="AA113" s="1562"/>
      <c r="AB113" s="1699"/>
      <c r="AC113" s="1700" t="s">
        <v>1226</v>
      </c>
      <c r="AD113" s="984"/>
      <c r="AE113" s="1474"/>
      <c r="AF113" s="1475"/>
      <c r="AG113" s="1562"/>
      <c r="AI113" s="1575"/>
      <c r="AU113" s="1573"/>
      <c r="AV113" s="933" t="s">
        <v>801</v>
      </c>
      <c r="AW113" s="1563">
        <v>215697615</v>
      </c>
      <c r="BB113" s="1562"/>
      <c r="BC113" s="1562"/>
      <c r="BD113" s="1564"/>
      <c r="BE113" s="1573"/>
      <c r="BF113" s="1564"/>
      <c r="BG113" s="1562"/>
      <c r="BH113" s="1562"/>
      <c r="BI113" s="1564"/>
      <c r="BJ113" s="1564"/>
      <c r="BK113" s="1564"/>
      <c r="BL113" s="1564"/>
      <c r="BN113" s="1579"/>
      <c r="BP113" s="1579"/>
      <c r="BQ113" s="1579"/>
      <c r="BR113" s="1579"/>
      <c r="BS113" s="1579"/>
      <c r="BT113" s="1581"/>
      <c r="BU113" s="1581"/>
      <c r="BV113" s="1581"/>
      <c r="BW113" s="1579"/>
      <c r="BX113" s="1579"/>
      <c r="BY113" s="1579"/>
      <c r="BZ113" s="1579"/>
      <c r="CA113" s="1579"/>
      <c r="DX113" s="933" t="s">
        <v>456</v>
      </c>
      <c r="DY113" s="1575" t="s">
        <v>89</v>
      </c>
      <c r="DZ113" s="933" t="s">
        <v>8</v>
      </c>
      <c r="EA113" s="933" t="s">
        <v>90</v>
      </c>
      <c r="EB113" s="1563">
        <v>1201</v>
      </c>
      <c r="EC113" s="1563"/>
      <c r="ED113" s="1563">
        <v>1201</v>
      </c>
      <c r="EE113" s="1563"/>
      <c r="EF113" s="1563"/>
      <c r="EG113" s="1565">
        <v>1.5426112645302165E-2</v>
      </c>
      <c r="EH113" s="1563"/>
      <c r="EI113" s="1563">
        <v>0</v>
      </c>
      <c r="EJ113" s="1563"/>
      <c r="EK113" s="1563">
        <v>0</v>
      </c>
      <c r="EM113" s="1566"/>
      <c r="EN113" s="1566"/>
      <c r="ES113" s="1616" t="s">
        <v>637</v>
      </c>
      <c r="ET113" s="1617" t="s">
        <v>638</v>
      </c>
      <c r="EU113" s="1618">
        <v>357926</v>
      </c>
    </row>
    <row r="114" spans="1:151">
      <c r="A114" s="1316"/>
      <c r="B114" s="1468"/>
      <c r="C114" s="1468"/>
      <c r="D114" s="900" t="s">
        <v>674</v>
      </c>
      <c r="E114" s="1469">
        <v>4068</v>
      </c>
      <c r="F114" s="1470">
        <v>5355</v>
      </c>
      <c r="G114" s="1471">
        <v>-1287</v>
      </c>
      <c r="H114" s="1471">
        <v>4068</v>
      </c>
      <c r="K114" s="900"/>
      <c r="L114" s="901" t="s">
        <v>870</v>
      </c>
      <c r="M114" s="919"/>
      <c r="N114" s="919"/>
      <c r="O114" s="919"/>
      <c r="P114" s="901"/>
      <c r="Q114" s="922"/>
      <c r="R114" s="921"/>
      <c r="S114" s="924"/>
      <c r="T114" s="921"/>
      <c r="U114" s="921"/>
      <c r="V114" s="921"/>
      <c r="X114" s="1562"/>
      <c r="Y114" s="1562"/>
      <c r="Z114" s="1562"/>
      <c r="AA114" s="1562"/>
      <c r="AB114" s="1701"/>
      <c r="AC114" s="1702" t="s">
        <v>933</v>
      </c>
      <c r="AD114" s="984"/>
      <c r="AE114" s="1474" t="s">
        <v>934</v>
      </c>
      <c r="AF114" s="1475"/>
      <c r="AG114" s="1562"/>
      <c r="AI114" s="1575"/>
      <c r="AV114" s="933" t="s">
        <v>604</v>
      </c>
      <c r="AW114" s="1563">
        <v>5031107</v>
      </c>
      <c r="BB114" s="1562"/>
      <c r="BC114" s="1562"/>
      <c r="BD114" s="1564"/>
      <c r="BE114" s="1573"/>
      <c r="BF114" s="1564"/>
      <c r="BG114" s="1562"/>
      <c r="BH114" s="1562"/>
      <c r="BI114" s="1564"/>
      <c r="BJ114" s="1564"/>
      <c r="BK114" s="1564"/>
      <c r="BL114" s="1564"/>
      <c r="BN114" s="1579"/>
      <c r="BO114" s="1579" t="s">
        <v>1266</v>
      </c>
      <c r="BP114" s="1579"/>
      <c r="BQ114" s="1579"/>
      <c r="BR114" s="1579"/>
      <c r="BS114" s="1579"/>
      <c r="BT114" s="1581"/>
      <c r="BU114" s="1581"/>
      <c r="BV114" s="1581"/>
      <c r="BW114" s="1579"/>
      <c r="BX114" s="1579"/>
      <c r="BY114" s="1579"/>
      <c r="BZ114" s="1579"/>
      <c r="CA114" s="1579"/>
      <c r="DX114" s="933" t="s">
        <v>456</v>
      </c>
      <c r="DY114" s="1575" t="s">
        <v>298</v>
      </c>
      <c r="DZ114" s="933" t="s">
        <v>8</v>
      </c>
      <c r="EA114" s="933" t="s">
        <v>299</v>
      </c>
      <c r="EB114" s="1563">
        <v>1347</v>
      </c>
      <c r="EC114" s="1563"/>
      <c r="ED114" s="1563">
        <v>1347</v>
      </c>
      <c r="EE114" s="1563"/>
      <c r="EF114" s="1563"/>
      <c r="EG114" s="1565">
        <v>1.7301393616338066E-2</v>
      </c>
      <c r="EH114" s="1563"/>
      <c r="EI114" s="1563">
        <v>0</v>
      </c>
      <c r="EJ114" s="1563"/>
      <c r="EK114" s="1563">
        <v>0</v>
      </c>
      <c r="EL114" s="1563"/>
      <c r="EM114" s="1566"/>
      <c r="EN114" s="1566"/>
      <c r="ES114" s="1616" t="s">
        <v>639</v>
      </c>
      <c r="ET114" s="1617" t="s">
        <v>640</v>
      </c>
      <c r="EU114" s="1618">
        <v>585189</v>
      </c>
    </row>
    <row r="115" spans="1:151">
      <c r="A115" s="1316"/>
      <c r="B115" s="1468"/>
      <c r="C115" s="1468"/>
      <c r="D115" s="900" t="s">
        <v>675</v>
      </c>
      <c r="E115" s="1482">
        <v>1287</v>
      </c>
      <c r="F115" s="994"/>
      <c r="G115" s="1471">
        <v>1287</v>
      </c>
      <c r="H115" s="1471">
        <v>1287</v>
      </c>
      <c r="K115" s="900"/>
      <c r="L115" s="901"/>
      <c r="M115" s="900" t="s">
        <v>1282</v>
      </c>
      <c r="N115" s="903" t="s">
        <v>1072</v>
      </c>
      <c r="O115" s="919"/>
      <c r="P115" s="901"/>
      <c r="Q115" s="922"/>
      <c r="R115" s="921"/>
      <c r="S115" s="924"/>
      <c r="T115" s="921"/>
      <c r="U115" s="921"/>
      <c r="V115" s="921"/>
      <c r="AI115" s="1575"/>
      <c r="AV115" s="933" t="s">
        <v>1034</v>
      </c>
      <c r="AW115" s="1563"/>
      <c r="BN115" s="1579"/>
      <c r="BO115" s="1579" t="s">
        <v>1267</v>
      </c>
      <c r="BP115" s="1579"/>
      <c r="BQ115" s="1579"/>
      <c r="BR115" s="1579"/>
      <c r="BS115" s="1579"/>
      <c r="BT115" s="1581"/>
      <c r="BU115" s="1581"/>
      <c r="BV115" s="1581"/>
      <c r="BW115" s="1579"/>
      <c r="BX115" s="1579"/>
      <c r="BY115" s="1579"/>
      <c r="BZ115" s="1579"/>
      <c r="CA115" s="1579"/>
      <c r="DX115" s="933" t="s">
        <v>456</v>
      </c>
      <c r="DY115" s="1575" t="s">
        <v>1007</v>
      </c>
      <c r="DZ115" s="933" t="s">
        <v>8</v>
      </c>
      <c r="EA115" s="933" t="s">
        <v>1008</v>
      </c>
      <c r="EB115" s="1563">
        <v>921</v>
      </c>
      <c r="EC115" s="1563"/>
      <c r="ED115" s="1563">
        <v>921</v>
      </c>
      <c r="EE115" s="1563"/>
      <c r="EF115" s="1563"/>
      <c r="EG115" s="1565">
        <v>1.182968338578126E-2</v>
      </c>
      <c r="EH115" s="1563"/>
      <c r="EI115" s="1563">
        <v>0</v>
      </c>
      <c r="EJ115" s="1563"/>
      <c r="EK115" s="1563">
        <v>0</v>
      </c>
      <c r="EL115" s="1563"/>
      <c r="EM115" s="1566"/>
      <c r="EN115" s="1566"/>
      <c r="ES115" s="1616" t="s">
        <v>641</v>
      </c>
      <c r="ET115" s="1617" t="s">
        <v>642</v>
      </c>
      <c r="EU115" s="1618">
        <v>0</v>
      </c>
    </row>
    <row r="116" spans="1:151" ht="13.5" thickBot="1">
      <c r="A116" s="1316"/>
      <c r="D116" s="924" t="s">
        <v>1063</v>
      </c>
      <c r="E116" s="1486">
        <v>5355</v>
      </c>
      <c r="F116" s="1487">
        <v>5355</v>
      </c>
      <c r="G116" s="1487">
        <v>0</v>
      </c>
      <c r="H116" s="1487">
        <v>5355</v>
      </c>
      <c r="K116" s="900" t="s">
        <v>871</v>
      </c>
      <c r="L116" s="901" t="s">
        <v>872</v>
      </c>
      <c r="M116" s="919"/>
      <c r="N116" s="919"/>
      <c r="O116" s="919"/>
      <c r="P116" s="901"/>
      <c r="Q116" s="922"/>
      <c r="R116" s="921"/>
      <c r="S116" s="924"/>
      <c r="T116" s="921"/>
      <c r="U116" s="921"/>
      <c r="V116" s="921"/>
      <c r="AI116" s="1575"/>
      <c r="AW116" s="1576"/>
      <c r="BN116" s="1579"/>
      <c r="BO116" s="1579" t="s">
        <v>1268</v>
      </c>
      <c r="BP116" s="1579"/>
      <c r="BQ116" s="1579"/>
      <c r="BR116" s="1579"/>
      <c r="BS116" s="1579"/>
      <c r="BT116" s="1581"/>
      <c r="BU116" s="1581"/>
      <c r="BV116" s="1581"/>
      <c r="BW116" s="1579"/>
      <c r="BX116" s="1579"/>
      <c r="BY116" s="1579"/>
      <c r="BZ116" s="1579"/>
      <c r="CA116" s="1579"/>
      <c r="DX116" s="933" t="s">
        <v>456</v>
      </c>
      <c r="DY116" s="1575" t="s">
        <v>1009</v>
      </c>
      <c r="DZ116" s="933" t="s">
        <v>8</v>
      </c>
      <c r="EA116" s="933" t="s">
        <v>1010</v>
      </c>
      <c r="EB116" s="1563">
        <v>529</v>
      </c>
      <c r="EC116" s="1563"/>
      <c r="ED116" s="1563">
        <v>529</v>
      </c>
      <c r="EE116" s="1563"/>
      <c r="EF116" s="1563"/>
      <c r="EG116" s="1565">
        <v>6.7946824224519942E-3</v>
      </c>
      <c r="EH116" s="1563"/>
      <c r="EI116" s="1563">
        <v>0</v>
      </c>
      <c r="EJ116" s="1563"/>
      <c r="EK116" s="1563">
        <v>0</v>
      </c>
      <c r="EL116" s="1563"/>
      <c r="EM116" s="1566"/>
      <c r="EN116" s="1566"/>
      <c r="ES116" s="1616" t="s">
        <v>643</v>
      </c>
      <c r="ET116" s="1617" t="s">
        <v>644</v>
      </c>
      <c r="EU116" s="1618">
        <v>6903682</v>
      </c>
    </row>
    <row r="117" spans="1:151" ht="13.5" thickTop="1">
      <c r="A117" s="1316"/>
      <c r="D117" s="924"/>
      <c r="E117" s="980"/>
      <c r="F117" s="921"/>
      <c r="G117" s="921"/>
      <c r="H117" s="921"/>
      <c r="BB117" s="933" t="s">
        <v>862</v>
      </c>
      <c r="BN117" s="1579"/>
      <c r="BO117" s="1579"/>
      <c r="BP117" s="1579"/>
      <c r="BQ117" s="1579"/>
      <c r="BR117" s="1579"/>
      <c r="BS117" s="1579"/>
      <c r="BT117" s="1581"/>
      <c r="BU117" s="1581"/>
      <c r="BV117" s="1581"/>
      <c r="BW117" s="1579"/>
      <c r="BX117" s="1579"/>
      <c r="BY117" s="1579"/>
      <c r="BZ117" s="1579"/>
      <c r="CA117" s="1579"/>
      <c r="DX117" s="933" t="s">
        <v>456</v>
      </c>
      <c r="DY117" s="1575" t="s">
        <v>1116</v>
      </c>
      <c r="DZ117" s="933" t="s">
        <v>8</v>
      </c>
      <c r="EA117" s="933" t="s">
        <v>1117</v>
      </c>
      <c r="EB117" s="1563">
        <v>833</v>
      </c>
      <c r="EC117" s="1563"/>
      <c r="ED117" s="1563">
        <v>833</v>
      </c>
      <c r="EE117" s="1563"/>
      <c r="EF117" s="1563"/>
      <c r="EG117" s="1565">
        <v>1.0699377047074691E-2</v>
      </c>
      <c r="EH117" s="1563"/>
      <c r="EI117" s="1563">
        <v>0</v>
      </c>
      <c r="EJ117" s="1563"/>
      <c r="EK117" s="1563">
        <v>0</v>
      </c>
      <c r="EL117" s="1563"/>
      <c r="EM117" s="1566"/>
      <c r="EN117" s="1566"/>
      <c r="ES117" s="1616" t="s">
        <v>645</v>
      </c>
      <c r="ET117" s="1617" t="s">
        <v>646</v>
      </c>
      <c r="EU117" s="1618">
        <v>2598168</v>
      </c>
    </row>
    <row r="118" spans="1:151">
      <c r="A118" s="1316"/>
      <c r="D118" s="1697" t="s">
        <v>1284</v>
      </c>
      <c r="E118" s="980"/>
      <c r="F118" s="921"/>
      <c r="G118" s="921"/>
      <c r="H118" s="921"/>
      <c r="L118" s="933" t="s">
        <v>1283</v>
      </c>
      <c r="BB118" s="933" t="s">
        <v>1269</v>
      </c>
      <c r="BN118" s="1579"/>
      <c r="BO118" s="1579" t="s">
        <v>862</v>
      </c>
      <c r="BP118" s="1579"/>
      <c r="BQ118" s="1579"/>
      <c r="BR118" s="1579"/>
      <c r="BS118" s="1579"/>
      <c r="BT118" s="1581"/>
      <c r="BU118" s="1581"/>
      <c r="BV118" s="1581"/>
      <c r="BW118" s="1579"/>
      <c r="BX118" s="1579"/>
      <c r="BY118" s="1579"/>
      <c r="BZ118" s="1579"/>
      <c r="CA118" s="1579"/>
      <c r="DX118" s="933" t="s">
        <v>456</v>
      </c>
      <c r="DY118" s="1575" t="s">
        <v>1242</v>
      </c>
      <c r="DZ118" s="933" t="s">
        <v>8</v>
      </c>
      <c r="EA118" s="933" t="s">
        <v>1243</v>
      </c>
      <c r="EB118" s="1563">
        <v>151</v>
      </c>
      <c r="EC118" s="1563"/>
      <c r="ED118" s="1563">
        <v>151</v>
      </c>
      <c r="EE118" s="1563">
        <v>77855</v>
      </c>
      <c r="EF118" s="1563"/>
      <c r="EG118" s="1565">
        <v>1.9395029220987733E-3</v>
      </c>
      <c r="EH118" s="1563"/>
      <c r="EI118" s="1563">
        <v>0</v>
      </c>
      <c r="EJ118" s="1563"/>
      <c r="EK118" s="1563">
        <v>0</v>
      </c>
      <c r="EM118" s="1566"/>
      <c r="EN118" s="1566"/>
      <c r="ES118" s="1616" t="s">
        <v>647</v>
      </c>
      <c r="ET118" s="1617" t="s">
        <v>648</v>
      </c>
      <c r="EU118" s="1618">
        <v>3242264</v>
      </c>
    </row>
    <row r="119" spans="1:151">
      <c r="A119" s="1316"/>
      <c r="D119" s="1697" t="s">
        <v>1285</v>
      </c>
      <c r="E119" s="980"/>
      <c r="F119" s="921"/>
      <c r="G119" s="921"/>
      <c r="H119" s="921"/>
      <c r="BB119" s="933" t="s">
        <v>1270</v>
      </c>
      <c r="BN119" s="1579"/>
      <c r="BO119" s="1579" t="s">
        <v>1269</v>
      </c>
      <c r="BP119" s="1579"/>
      <c r="BQ119" s="1579"/>
      <c r="BR119" s="1579"/>
      <c r="BS119" s="1579"/>
      <c r="BT119" s="1581"/>
      <c r="BU119" s="1581"/>
      <c r="BV119" s="1581"/>
      <c r="BW119" s="1579"/>
      <c r="BX119" s="1579"/>
      <c r="BY119" s="1579"/>
      <c r="BZ119" s="1579"/>
      <c r="CA119" s="1579"/>
      <c r="DX119" s="933" t="s">
        <v>458</v>
      </c>
      <c r="DY119" s="1575" t="s">
        <v>458</v>
      </c>
      <c r="DZ119" s="933" t="s">
        <v>901</v>
      </c>
      <c r="EA119" s="933" t="s">
        <v>459</v>
      </c>
      <c r="EB119" s="1563">
        <v>2745</v>
      </c>
      <c r="EC119" s="1563"/>
      <c r="ED119" s="1563">
        <v>2745</v>
      </c>
      <c r="EE119" s="1563"/>
      <c r="EF119" s="1563"/>
      <c r="EG119" s="1565">
        <v>0.40909090909090912</v>
      </c>
      <c r="EH119" s="1563"/>
      <c r="EI119" s="1563">
        <v>2379366</v>
      </c>
      <c r="EJ119" s="1563"/>
      <c r="EK119" s="1563">
        <v>973377</v>
      </c>
      <c r="EL119" s="933">
        <v>2379366</v>
      </c>
      <c r="EM119" s="1566">
        <v>0</v>
      </c>
      <c r="EN119" s="1566"/>
      <c r="ES119" s="1616" t="s">
        <v>649</v>
      </c>
      <c r="ET119" s="1617" t="s">
        <v>650</v>
      </c>
      <c r="EU119" s="1618">
        <v>2114019</v>
      </c>
    </row>
    <row r="120" spans="1:151">
      <c r="A120" s="1316"/>
      <c r="B120" s="992"/>
      <c r="C120" s="992"/>
      <c r="D120" s="994"/>
      <c r="E120" s="994"/>
      <c r="F120" s="994"/>
      <c r="G120" s="994"/>
      <c r="H120" s="992"/>
      <c r="BB120" s="933" t="s">
        <v>1271</v>
      </c>
      <c r="BN120" s="1579"/>
      <c r="BO120" s="1579" t="s">
        <v>1270</v>
      </c>
      <c r="BP120" s="1579"/>
      <c r="BQ120" s="1579"/>
      <c r="BR120" s="1579"/>
      <c r="BS120" s="1579"/>
      <c r="BT120" s="1581"/>
      <c r="BU120" s="1581"/>
      <c r="BV120" s="1581"/>
      <c r="BW120" s="1579"/>
      <c r="BX120" s="1579"/>
      <c r="BY120" s="1579"/>
      <c r="BZ120" s="1579"/>
      <c r="CA120" s="1579"/>
      <c r="DX120" s="933" t="s">
        <v>458</v>
      </c>
      <c r="DY120" s="1575" t="s">
        <v>1184</v>
      </c>
      <c r="DZ120" s="933" t="s">
        <v>8</v>
      </c>
      <c r="EA120" s="933" t="s">
        <v>1185</v>
      </c>
      <c r="EB120" s="1563">
        <v>192</v>
      </c>
      <c r="EC120" s="1563"/>
      <c r="ED120" s="1563">
        <v>192</v>
      </c>
      <c r="EE120" s="1563"/>
      <c r="EF120" s="1563"/>
      <c r="EG120" s="1565">
        <v>2.8614008941877794E-2</v>
      </c>
      <c r="EH120" s="1563"/>
      <c r="EI120" s="1563">
        <v>0</v>
      </c>
      <c r="EJ120" s="1563"/>
      <c r="EK120" s="1563">
        <v>68083</v>
      </c>
      <c r="EM120" s="1566"/>
      <c r="EN120" s="1566"/>
      <c r="ES120" s="1616" t="s">
        <v>651</v>
      </c>
      <c r="ET120" s="1617" t="s">
        <v>652</v>
      </c>
      <c r="EU120" s="1618">
        <v>0</v>
      </c>
    </row>
    <row r="121" spans="1:151" ht="13.5" thickBot="1">
      <c r="A121" s="1681"/>
      <c r="B121" s="992"/>
      <c r="C121" s="992"/>
      <c r="D121" s="994"/>
      <c r="E121" s="994"/>
      <c r="F121" s="994"/>
      <c r="G121" s="1682"/>
      <c r="H121" s="1683"/>
      <c r="BB121" s="933" t="s">
        <v>1272</v>
      </c>
      <c r="BN121" s="1579"/>
      <c r="BO121" s="1579" t="s">
        <v>1271</v>
      </c>
      <c r="BP121" s="1579"/>
      <c r="BQ121" s="1579"/>
      <c r="BR121" s="1579"/>
      <c r="BS121" s="1579"/>
      <c r="BT121" s="1581"/>
      <c r="BU121" s="1581"/>
      <c r="BV121" s="1581"/>
      <c r="BW121" s="1579"/>
      <c r="BX121" s="1579"/>
      <c r="BY121" s="1579"/>
      <c r="BZ121" s="1579"/>
      <c r="CA121" s="1579"/>
      <c r="DX121" s="933" t="s">
        <v>458</v>
      </c>
      <c r="DY121" s="1575" t="s">
        <v>91</v>
      </c>
      <c r="DZ121" s="933" t="s">
        <v>901</v>
      </c>
      <c r="EA121" s="933" t="s">
        <v>92</v>
      </c>
      <c r="EB121" s="1563">
        <v>2870</v>
      </c>
      <c r="EC121" s="1563"/>
      <c r="ED121" s="1563">
        <v>2870</v>
      </c>
      <c r="EE121" s="1563"/>
      <c r="EF121" s="1563"/>
      <c r="EG121" s="1565">
        <v>0.42771982116244411</v>
      </c>
      <c r="EH121" s="1563"/>
      <c r="EI121" s="1563">
        <v>0</v>
      </c>
      <c r="EJ121" s="1563"/>
      <c r="EK121" s="1563">
        <v>1017702</v>
      </c>
      <c r="EM121" s="1566"/>
      <c r="EN121" s="1566"/>
      <c r="ES121" s="1620"/>
      <c r="ET121" s="1621" t="s">
        <v>206</v>
      </c>
      <c r="EU121" s="1622">
        <v>8528552</v>
      </c>
    </row>
    <row r="122" spans="1:151">
      <c r="BB122" s="933" t="s">
        <v>1273</v>
      </c>
      <c r="BN122" s="1579"/>
      <c r="BO122" s="1579" t="s">
        <v>1272</v>
      </c>
      <c r="BP122" s="1579"/>
      <c r="BQ122" s="1579"/>
      <c r="BR122" s="1579"/>
      <c r="BS122" s="1579"/>
      <c r="BT122" s="1581"/>
      <c r="BU122" s="1581"/>
      <c r="BV122" s="1581"/>
      <c r="BW122" s="1579"/>
      <c r="BX122" s="1579"/>
      <c r="BY122" s="1579"/>
      <c r="BZ122" s="1579"/>
      <c r="CA122" s="1579"/>
      <c r="DX122" s="933" t="s">
        <v>458</v>
      </c>
      <c r="DY122" s="1575" t="s">
        <v>93</v>
      </c>
      <c r="DZ122" s="933" t="s">
        <v>901</v>
      </c>
      <c r="EA122" s="933" t="s">
        <v>94</v>
      </c>
      <c r="EB122" s="1563">
        <v>903</v>
      </c>
      <c r="EC122" s="1563"/>
      <c r="ED122" s="1563">
        <v>903</v>
      </c>
      <c r="EE122" s="1563">
        <v>6710</v>
      </c>
      <c r="EF122" s="1563"/>
      <c r="EG122" s="1565">
        <v>0.134575260804769</v>
      </c>
      <c r="EH122" s="1563"/>
      <c r="EI122" s="1563">
        <v>0</v>
      </c>
      <c r="EJ122" s="1563"/>
      <c r="EK122" s="1563">
        <v>320204</v>
      </c>
      <c r="EM122" s="1566"/>
      <c r="EN122" s="1566"/>
      <c r="ES122" s="1575"/>
      <c r="ET122" s="1575" t="s">
        <v>1151</v>
      </c>
      <c r="EU122" s="1563">
        <v>216797638</v>
      </c>
    </row>
    <row r="123" spans="1:151">
      <c r="BB123" s="933" t="s">
        <v>1274</v>
      </c>
      <c r="BN123" s="1579"/>
      <c r="BO123" s="1579" t="s">
        <v>1273</v>
      </c>
      <c r="BP123" s="1579"/>
      <c r="BQ123" s="1579"/>
      <c r="BR123" s="1579"/>
      <c r="BS123" s="1579"/>
      <c r="BT123" s="1581"/>
      <c r="BU123" s="1581"/>
      <c r="BV123" s="1581"/>
      <c r="BW123" s="1579"/>
      <c r="BX123" s="1579"/>
      <c r="BY123" s="1579"/>
      <c r="BZ123" s="1579"/>
      <c r="CA123" s="1579"/>
      <c r="DX123" s="933" t="s">
        <v>460</v>
      </c>
      <c r="DY123" s="1575" t="s">
        <v>460</v>
      </c>
      <c r="DZ123" s="933" t="s">
        <v>901</v>
      </c>
      <c r="EA123" s="933" t="s">
        <v>461</v>
      </c>
      <c r="EB123" s="1563">
        <v>20850</v>
      </c>
      <c r="EC123" s="1563"/>
      <c r="ED123" s="1563">
        <v>20850</v>
      </c>
      <c r="EE123" s="1563"/>
      <c r="EF123" s="1563"/>
      <c r="EG123" s="1565">
        <v>0.9875432198171743</v>
      </c>
      <c r="EH123" s="1563"/>
      <c r="EI123" s="1563">
        <v>11038932</v>
      </c>
      <c r="EJ123" s="1563"/>
      <c r="EK123" s="1563">
        <v>10901422</v>
      </c>
      <c r="EL123" s="1563">
        <v>11038932</v>
      </c>
      <c r="EM123" s="1566">
        <v>0</v>
      </c>
      <c r="EN123" s="1566"/>
      <c r="ES123" s="1575"/>
      <c r="EU123" s="1563"/>
    </row>
    <row r="124" spans="1:151">
      <c r="BB124" s="933" t="s">
        <v>1275</v>
      </c>
      <c r="BN124" s="1579"/>
      <c r="BO124" s="1579" t="s">
        <v>1274</v>
      </c>
      <c r="BP124" s="1579"/>
      <c r="BQ124" s="1579"/>
      <c r="BR124" s="1579"/>
      <c r="BS124" s="1579"/>
      <c r="BT124" s="1581"/>
      <c r="BU124" s="1581"/>
      <c r="BV124" s="1581"/>
      <c r="BW124" s="1579"/>
      <c r="BX124" s="1579"/>
      <c r="BY124" s="1579"/>
      <c r="BZ124" s="1579"/>
      <c r="CA124" s="1579"/>
      <c r="DX124" s="933" t="s">
        <v>460</v>
      </c>
      <c r="DY124" s="1575" t="s">
        <v>1186</v>
      </c>
      <c r="DZ124" s="933" t="s">
        <v>8</v>
      </c>
      <c r="EA124" s="933" t="s">
        <v>1187</v>
      </c>
      <c r="EB124" s="1563">
        <v>263</v>
      </c>
      <c r="EC124" s="1563"/>
      <c r="ED124" s="1563">
        <v>263</v>
      </c>
      <c r="EE124" s="1563">
        <v>21113</v>
      </c>
      <c r="EF124" s="1563"/>
      <c r="EG124" s="1565">
        <v>1.2456780182825746E-2</v>
      </c>
      <c r="EH124" s="1563"/>
      <c r="EI124" s="1563">
        <v>0</v>
      </c>
      <c r="EJ124" s="1563"/>
      <c r="EK124" s="1563">
        <v>137510</v>
      </c>
      <c r="EM124" s="1566">
        <v>0</v>
      </c>
      <c r="EN124" s="1566"/>
      <c r="ES124" s="1575"/>
      <c r="ET124" s="933">
        <v>200540082</v>
      </c>
      <c r="EU124" s="933">
        <v>78</v>
      </c>
    </row>
    <row r="125" spans="1:151">
      <c r="BN125" s="1579"/>
      <c r="BO125" s="1579" t="s">
        <v>1275</v>
      </c>
      <c r="BP125" s="1579"/>
      <c r="BQ125" s="1579"/>
      <c r="BR125" s="1579"/>
      <c r="BS125" s="1579"/>
      <c r="BT125" s="1581"/>
      <c r="BU125" s="1581"/>
      <c r="BV125" s="1581"/>
      <c r="BW125" s="1579"/>
      <c r="BX125" s="1579"/>
      <c r="BY125" s="1579"/>
      <c r="BZ125" s="1579"/>
      <c r="CA125" s="1579"/>
      <c r="DX125" s="933" t="s">
        <v>462</v>
      </c>
      <c r="DY125" s="1575" t="s">
        <v>462</v>
      </c>
      <c r="DZ125" s="933" t="s">
        <v>901</v>
      </c>
      <c r="EA125" s="933" t="s">
        <v>463</v>
      </c>
      <c r="EB125" s="1563">
        <v>7186</v>
      </c>
      <c r="EC125" s="1563"/>
      <c r="ED125" s="1563">
        <v>7186</v>
      </c>
      <c r="EE125" s="1563"/>
      <c r="EF125" s="1563"/>
      <c r="EG125" s="1565">
        <v>0.965081923180231</v>
      </c>
      <c r="EH125" s="1563"/>
      <c r="EI125" s="1563">
        <v>0</v>
      </c>
      <c r="EJ125" s="1563"/>
      <c r="EK125" s="1563">
        <v>0</v>
      </c>
      <c r="EL125" s="1563">
        <v>0</v>
      </c>
      <c r="EM125" s="1566">
        <v>0</v>
      </c>
      <c r="EN125" s="1566"/>
      <c r="ES125" s="1575"/>
      <c r="EU125" s="1563"/>
    </row>
    <row r="126" spans="1:151">
      <c r="BB126" s="933" t="s">
        <v>1276</v>
      </c>
      <c r="BN126" s="1579"/>
      <c r="BO126" s="1579"/>
      <c r="BP126" s="1579"/>
      <c r="BQ126" s="1579"/>
      <c r="BR126" s="1579"/>
      <c r="BS126" s="1579"/>
      <c r="BT126" s="1581"/>
      <c r="BU126" s="1581"/>
      <c r="BV126" s="1581"/>
      <c r="BW126" s="1579"/>
      <c r="BX126" s="1579"/>
      <c r="BY126" s="1579"/>
      <c r="BZ126" s="1579"/>
      <c r="CA126" s="1579"/>
      <c r="DX126" s="933">
        <v>440</v>
      </c>
      <c r="DY126" s="1575" t="s">
        <v>1244</v>
      </c>
      <c r="DZ126" s="933" t="s">
        <v>8</v>
      </c>
      <c r="EA126" s="933" t="s">
        <v>1245</v>
      </c>
      <c r="EB126" s="1563">
        <v>260</v>
      </c>
      <c r="EC126" s="1563"/>
      <c r="ED126" s="1563">
        <v>260</v>
      </c>
      <c r="EE126" s="1563">
        <v>7446</v>
      </c>
      <c r="EF126" s="1563"/>
      <c r="EG126" s="1565">
        <v>3.4918076819769002E-2</v>
      </c>
      <c r="EH126" s="1563"/>
      <c r="EI126" s="1563">
        <v>0</v>
      </c>
      <c r="EJ126" s="1563"/>
      <c r="EK126" s="1563">
        <v>0</v>
      </c>
      <c r="EL126" s="1563"/>
      <c r="EM126" s="1566">
        <v>0</v>
      </c>
      <c r="EN126" s="1566"/>
      <c r="ES126" s="1575" t="s">
        <v>1140</v>
      </c>
      <c r="EU126" s="1566"/>
    </row>
    <row r="127" spans="1:151">
      <c r="BB127" s="933" t="s">
        <v>1274</v>
      </c>
      <c r="BN127" s="1579"/>
      <c r="BO127" s="1579" t="s">
        <v>1276</v>
      </c>
      <c r="BP127" s="1579"/>
      <c r="BQ127" s="1579"/>
      <c r="BR127" s="1579"/>
      <c r="BS127" s="1579"/>
      <c r="BT127" s="1581"/>
      <c r="BU127" s="1581"/>
      <c r="BV127" s="1581"/>
      <c r="BW127" s="1579"/>
      <c r="BX127" s="1579"/>
      <c r="BY127" s="1579"/>
      <c r="BZ127" s="1579"/>
      <c r="CA127" s="1579"/>
      <c r="DX127" s="933" t="s">
        <v>464</v>
      </c>
      <c r="DY127" s="1575" t="s">
        <v>464</v>
      </c>
      <c r="DZ127" s="933" t="s">
        <v>901</v>
      </c>
      <c r="EA127" s="933" t="s">
        <v>465</v>
      </c>
      <c r="EB127" s="1563">
        <v>13716</v>
      </c>
      <c r="EC127" s="1563"/>
      <c r="ED127" s="1563">
        <v>13716</v>
      </c>
      <c r="EE127" s="1563"/>
      <c r="EF127" s="1563"/>
      <c r="EG127" s="1565">
        <v>0.98492029297716499</v>
      </c>
      <c r="EH127" s="1563"/>
      <c r="EI127" s="1563">
        <v>0</v>
      </c>
      <c r="EJ127" s="1563"/>
      <c r="EK127" s="1563">
        <v>0</v>
      </c>
      <c r="EL127" s="1563">
        <v>0</v>
      </c>
      <c r="EM127" s="1566">
        <v>0</v>
      </c>
      <c r="EN127" s="1566"/>
      <c r="ES127" s="2289" t="s">
        <v>1141</v>
      </c>
      <c r="ET127" s="2289"/>
      <c r="EU127" s="2289"/>
    </row>
    <row r="128" spans="1:151">
      <c r="BB128" s="933" t="s">
        <v>1286</v>
      </c>
      <c r="BN128" s="1579"/>
      <c r="BO128" s="1579" t="s">
        <v>1274</v>
      </c>
      <c r="BP128" s="1579"/>
      <c r="BQ128" s="1579"/>
      <c r="BR128" s="1579"/>
      <c r="BS128" s="1579"/>
      <c r="BT128" s="1581"/>
      <c r="BU128" s="1581"/>
      <c r="BV128" s="1581"/>
      <c r="BW128" s="1579"/>
      <c r="BX128" s="1579"/>
      <c r="BY128" s="1579"/>
      <c r="BZ128" s="1579"/>
      <c r="CA128" s="1579"/>
      <c r="DX128" s="933" t="s">
        <v>464</v>
      </c>
      <c r="DY128" s="1575" t="s">
        <v>95</v>
      </c>
      <c r="DZ128" s="933" t="s">
        <v>8</v>
      </c>
      <c r="EA128" s="933" t="s">
        <v>96</v>
      </c>
      <c r="EB128" s="1563">
        <v>210</v>
      </c>
      <c r="EC128" s="1563"/>
      <c r="ED128" s="1563">
        <v>210</v>
      </c>
      <c r="EE128" s="1563">
        <v>13926</v>
      </c>
      <c r="EF128" s="1563"/>
      <c r="EG128" s="1565">
        <v>1.5079707022834985E-2</v>
      </c>
      <c r="EH128" s="1563"/>
      <c r="EI128" s="1563">
        <v>0</v>
      </c>
      <c r="EJ128" s="1563"/>
      <c r="EK128" s="1563">
        <v>0</v>
      </c>
      <c r="EL128" s="1563"/>
      <c r="EM128" s="1566"/>
      <c r="EN128" s="1566"/>
      <c r="ES128" s="2289"/>
      <c r="ET128" s="2289"/>
      <c r="EU128" s="2289"/>
    </row>
    <row r="129" spans="54:153">
      <c r="BB129" s="933" t="s">
        <v>653</v>
      </c>
      <c r="BN129" s="1579"/>
      <c r="BO129" s="1579" t="s">
        <v>1286</v>
      </c>
      <c r="BP129" s="1579"/>
      <c r="BQ129" s="1579"/>
      <c r="BR129" s="1579"/>
      <c r="BS129" s="1579"/>
      <c r="BT129" s="1581"/>
      <c r="BU129" s="1581"/>
      <c r="BV129" s="1581"/>
      <c r="BW129" s="1579"/>
      <c r="BX129" s="1579"/>
      <c r="BY129" s="1579"/>
      <c r="BZ129" s="1579"/>
      <c r="CA129" s="1579"/>
      <c r="DX129" s="933" t="s">
        <v>466</v>
      </c>
      <c r="DY129" s="1575" t="s">
        <v>466</v>
      </c>
      <c r="DZ129" s="933" t="s">
        <v>901</v>
      </c>
      <c r="EA129" s="933" t="s">
        <v>467</v>
      </c>
      <c r="EB129" s="1563">
        <v>2943</v>
      </c>
      <c r="EC129" s="1563"/>
      <c r="ED129" s="1563">
        <v>2943</v>
      </c>
      <c r="EE129" s="1563">
        <v>2943</v>
      </c>
      <c r="EF129" s="1563"/>
      <c r="EG129" s="1565"/>
      <c r="EH129" s="1563"/>
      <c r="EI129" s="1563">
        <v>1358459</v>
      </c>
      <c r="EJ129" s="1563"/>
      <c r="EK129" s="1563">
        <v>1358459</v>
      </c>
      <c r="EL129" s="1563">
        <v>1358459</v>
      </c>
      <c r="EM129" s="1566">
        <v>0</v>
      </c>
      <c r="EN129" s="1566"/>
      <c r="ES129" s="2289"/>
      <c r="ET129" s="2289"/>
      <c r="EU129" s="2289"/>
    </row>
    <row r="130" spans="54:153">
      <c r="BN130" s="1579"/>
      <c r="BO130" s="1579" t="s">
        <v>653</v>
      </c>
      <c r="BP130" s="1579"/>
      <c r="BQ130" s="1579"/>
      <c r="BR130" s="1579"/>
      <c r="BS130" s="1579"/>
      <c r="BT130" s="1581"/>
      <c r="BU130" s="1581"/>
      <c r="BV130" s="1581"/>
      <c r="BW130" s="1579"/>
      <c r="BX130" s="1579"/>
      <c r="BY130" s="1579"/>
      <c r="BZ130" s="1579"/>
      <c r="CA130" s="1579"/>
      <c r="DX130" s="933" t="s">
        <v>468</v>
      </c>
      <c r="DY130" s="1575" t="s">
        <v>468</v>
      </c>
      <c r="DZ130" s="933" t="s">
        <v>901</v>
      </c>
      <c r="EA130" s="933" t="s">
        <v>469</v>
      </c>
      <c r="EB130" s="1563">
        <v>8552</v>
      </c>
      <c r="EC130" s="1563"/>
      <c r="ED130" s="1563">
        <v>8552</v>
      </c>
      <c r="EE130" s="1563">
        <v>8552</v>
      </c>
      <c r="EF130" s="1563"/>
      <c r="EG130" s="1565"/>
      <c r="EH130" s="1563"/>
      <c r="EI130" s="1563">
        <v>5148561</v>
      </c>
      <c r="EJ130" s="1563"/>
      <c r="EK130" s="1563">
        <v>5148561</v>
      </c>
      <c r="EL130" s="933">
        <v>5148561</v>
      </c>
      <c r="EM130" s="1566">
        <v>0</v>
      </c>
      <c r="EN130" s="1566"/>
      <c r="ES130" s="2289"/>
      <c r="ET130" s="2289"/>
      <c r="EU130" s="2289"/>
    </row>
    <row r="131" spans="54:153">
      <c r="BN131" s="1579"/>
      <c r="BO131" s="1579"/>
      <c r="BP131" s="1579"/>
      <c r="BQ131" s="1579"/>
      <c r="BR131" s="1579"/>
      <c r="BS131" s="1579"/>
      <c r="BT131" s="1581"/>
      <c r="BU131" s="1581"/>
      <c r="BV131" s="1581"/>
      <c r="BW131" s="1579"/>
      <c r="BX131" s="1579"/>
      <c r="BY131" s="1579"/>
      <c r="BZ131" s="1579"/>
      <c r="CA131" s="1579"/>
      <c r="DX131" s="933" t="s">
        <v>470</v>
      </c>
      <c r="DY131" s="1575" t="s">
        <v>470</v>
      </c>
      <c r="DZ131" s="933" t="s">
        <v>901</v>
      </c>
      <c r="EA131" s="933" t="s">
        <v>471</v>
      </c>
      <c r="EB131" s="1563">
        <v>597</v>
      </c>
      <c r="EC131" s="1563"/>
      <c r="ED131" s="1563">
        <v>597</v>
      </c>
      <c r="EE131" s="1563">
        <v>597</v>
      </c>
      <c r="EF131" s="1563"/>
      <c r="EG131" s="1565"/>
      <c r="EH131" s="1563"/>
      <c r="EI131" s="1563">
        <v>0</v>
      </c>
      <c r="EJ131" s="1563"/>
      <c r="EK131" s="1563">
        <v>0</v>
      </c>
      <c r="EL131" s="1563">
        <v>0</v>
      </c>
      <c r="EM131" s="1566">
        <v>0</v>
      </c>
      <c r="EN131" s="1566"/>
      <c r="ES131" s="2289"/>
      <c r="ET131" s="2289"/>
      <c r="EU131" s="2289"/>
    </row>
    <row r="132" spans="54:153" ht="13.5" thickBot="1">
      <c r="BN132" s="1579"/>
      <c r="BO132" s="1579"/>
      <c r="BP132" s="1579"/>
      <c r="BQ132" s="1579"/>
      <c r="BR132" s="1579"/>
      <c r="BS132" s="1579"/>
      <c r="BT132" s="1581"/>
      <c r="BU132" s="1581"/>
      <c r="BV132" s="1581"/>
      <c r="BW132" s="1579"/>
      <c r="BX132" s="1579"/>
      <c r="BY132" s="1579"/>
      <c r="BZ132" s="1579"/>
      <c r="CA132" s="1579"/>
      <c r="DX132" s="933" t="s">
        <v>472</v>
      </c>
      <c r="DY132" s="1575" t="s">
        <v>472</v>
      </c>
      <c r="DZ132" s="933" t="s">
        <v>901</v>
      </c>
      <c r="EA132" s="933" t="s">
        <v>473</v>
      </c>
      <c r="EB132" s="1563">
        <v>20754</v>
      </c>
      <c r="EC132" s="1563"/>
      <c r="ED132" s="1563">
        <v>20754</v>
      </c>
      <c r="EE132" s="1563"/>
      <c r="EF132" s="1563"/>
      <c r="EG132" s="1565">
        <v>0.67620226769190672</v>
      </c>
      <c r="EH132" s="1563"/>
      <c r="EI132" s="1563">
        <v>0</v>
      </c>
      <c r="EJ132" s="1563"/>
      <c r="EK132" s="1563">
        <v>0</v>
      </c>
      <c r="EL132" s="933">
        <v>0</v>
      </c>
      <c r="EM132" s="1566">
        <v>0</v>
      </c>
      <c r="EN132" s="1566"/>
    </row>
    <row r="133" spans="54:153" ht="13.5" thickBot="1">
      <c r="BN133" s="1579"/>
      <c r="BO133" s="1579"/>
      <c r="BP133" s="1579"/>
      <c r="BQ133" s="1579"/>
      <c r="BR133" s="1579"/>
      <c r="BS133" s="1579"/>
      <c r="BT133" s="1581"/>
      <c r="BU133" s="1581"/>
      <c r="BV133" s="1581"/>
      <c r="BW133" s="1579"/>
      <c r="BX133" s="1579"/>
      <c r="BY133" s="1579"/>
      <c r="BZ133" s="1579"/>
      <c r="CA133" s="1579"/>
      <c r="DX133" s="933" t="s">
        <v>472</v>
      </c>
      <c r="DY133" s="1575" t="s">
        <v>97</v>
      </c>
      <c r="DZ133" s="933" t="s">
        <v>901</v>
      </c>
      <c r="EA133" s="933" t="s">
        <v>98</v>
      </c>
      <c r="EB133" s="1563">
        <v>6083</v>
      </c>
      <c r="EC133" s="1563"/>
      <c r="ED133" s="1563">
        <v>6083</v>
      </c>
      <c r="EE133" s="1563"/>
      <c r="EF133" s="1563"/>
      <c r="EG133" s="1565">
        <v>0.19819496937312656</v>
      </c>
      <c r="EH133" s="1563"/>
      <c r="EI133" s="1563">
        <v>0</v>
      </c>
      <c r="EJ133" s="1563"/>
      <c r="EK133" s="1563">
        <v>0</v>
      </c>
      <c r="EL133" s="1563"/>
      <c r="EM133" s="1566"/>
      <c r="EN133" s="1566"/>
      <c r="ES133" s="2290" t="s">
        <v>800</v>
      </c>
      <c r="ET133" s="2291"/>
      <c r="EU133" s="2292"/>
      <c r="EV133" s="1690"/>
      <c r="EW133" s="1691"/>
    </row>
    <row r="134" spans="54:153">
      <c r="BN134" s="1579"/>
      <c r="BO134" s="1579"/>
      <c r="BP134" s="1579"/>
      <c r="BQ134" s="1579"/>
      <c r="BR134" s="1579"/>
      <c r="BS134" s="1579"/>
      <c r="BT134" s="1581"/>
      <c r="BU134" s="1581"/>
      <c r="BV134" s="1581"/>
      <c r="BW134" s="1579"/>
      <c r="BX134" s="1579"/>
      <c r="BY134" s="1579"/>
      <c r="BZ134" s="1579"/>
      <c r="CA134" s="1579"/>
      <c r="DX134" s="933" t="s">
        <v>472</v>
      </c>
      <c r="DY134" s="1575" t="s">
        <v>99</v>
      </c>
      <c r="DZ134" s="933" t="s">
        <v>8</v>
      </c>
      <c r="EA134" s="933" t="s">
        <v>100</v>
      </c>
      <c r="EB134" s="1563">
        <v>622</v>
      </c>
      <c r="EC134" s="1563"/>
      <c r="ED134" s="1563">
        <v>622</v>
      </c>
      <c r="EE134" s="1563"/>
      <c r="EF134" s="1563"/>
      <c r="EG134" s="1565">
        <v>2.0265867326990747E-2</v>
      </c>
      <c r="EH134" s="1563"/>
      <c r="EI134" s="1563">
        <v>0</v>
      </c>
      <c r="EJ134" s="1563"/>
      <c r="EK134" s="1563">
        <v>0</v>
      </c>
      <c r="EL134" s="1563"/>
      <c r="EM134" s="1566"/>
      <c r="EN134" s="1566"/>
      <c r="ES134" s="932"/>
      <c r="ET134" s="900" t="s">
        <v>802</v>
      </c>
      <c r="EU134" s="1687">
        <v>220728722</v>
      </c>
      <c r="EV134" s="932"/>
      <c r="EW134" s="901"/>
    </row>
    <row r="135" spans="54:153">
      <c r="BN135" s="1579"/>
      <c r="BO135" s="1579"/>
      <c r="BP135" s="1579"/>
      <c r="BQ135" s="1579"/>
      <c r="BR135" s="1579"/>
      <c r="BS135" s="1579"/>
      <c r="BT135" s="1581"/>
      <c r="BU135" s="1581"/>
      <c r="BV135" s="1581"/>
      <c r="BW135" s="1579"/>
      <c r="BX135" s="1579"/>
      <c r="BY135" s="1579"/>
      <c r="BZ135" s="1579"/>
      <c r="CA135" s="1579"/>
      <c r="DX135" s="933" t="s">
        <v>472</v>
      </c>
      <c r="DY135" s="1575" t="s">
        <v>101</v>
      </c>
      <c r="DZ135" s="933" t="s">
        <v>8</v>
      </c>
      <c r="EA135" s="933" t="s">
        <v>102</v>
      </c>
      <c r="EB135" s="1563">
        <v>90</v>
      </c>
      <c r="EC135" s="1563"/>
      <c r="ED135" s="1563">
        <v>90</v>
      </c>
      <c r="EE135" s="1563"/>
      <c r="EF135" s="1563"/>
      <c r="EG135" s="1565">
        <v>2.9323602241626483E-3</v>
      </c>
      <c r="EH135" s="1563"/>
      <c r="EI135" s="1563">
        <v>0</v>
      </c>
      <c r="EJ135" s="1563"/>
      <c r="EK135" s="1563">
        <v>0</v>
      </c>
      <c r="EL135" s="1563"/>
      <c r="EM135" s="1566"/>
      <c r="EN135" s="1566"/>
      <c r="ES135" s="932"/>
      <c r="ET135" s="900" t="s">
        <v>322</v>
      </c>
      <c r="EU135" s="1687">
        <v>216797638</v>
      </c>
      <c r="EV135" s="932"/>
      <c r="EW135" s="901"/>
    </row>
    <row r="136" spans="54:153" ht="13.5" thickBot="1">
      <c r="BZ136" s="1579"/>
      <c r="CA136" s="1579"/>
      <c r="DX136" s="933" t="s">
        <v>472</v>
      </c>
      <c r="DY136" s="1575" t="s">
        <v>300</v>
      </c>
      <c r="DZ136" s="933" t="s">
        <v>8</v>
      </c>
      <c r="EA136" s="933" t="s">
        <v>301</v>
      </c>
      <c r="EB136" s="1563">
        <v>1850</v>
      </c>
      <c r="EC136" s="1563"/>
      <c r="ED136" s="1563">
        <v>1850</v>
      </c>
      <c r="EE136" s="1563"/>
      <c r="EF136" s="1563"/>
      <c r="EG136" s="1565">
        <v>6.027629349667666E-2</v>
      </c>
      <c r="EH136" s="1563"/>
      <c r="EI136" s="1563">
        <v>0</v>
      </c>
      <c r="EJ136" s="1563"/>
      <c r="EK136" s="1563">
        <v>0</v>
      </c>
      <c r="EL136" s="1563"/>
      <c r="EM136" s="1566"/>
      <c r="EN136" s="1566"/>
      <c r="ES136" s="932"/>
      <c r="ET136" s="900" t="s">
        <v>604</v>
      </c>
      <c r="EU136" s="1688">
        <v>3931084</v>
      </c>
      <c r="EV136" s="932"/>
      <c r="EW136" s="901"/>
    </row>
    <row r="137" spans="54:153" ht="14.25" thickTop="1" thickBot="1">
      <c r="BZ137" s="1579"/>
      <c r="CA137" s="1579"/>
      <c r="DX137" s="933" t="s">
        <v>472</v>
      </c>
      <c r="DY137" s="1575" t="s">
        <v>1118</v>
      </c>
      <c r="DZ137" s="933" t="s">
        <v>8</v>
      </c>
      <c r="EA137" s="933" t="s">
        <v>1119</v>
      </c>
      <c r="EB137" s="1563">
        <v>1293</v>
      </c>
      <c r="EC137" s="1563"/>
      <c r="ED137" s="1563">
        <v>1293</v>
      </c>
      <c r="EE137" s="1563">
        <v>30692</v>
      </c>
      <c r="EF137" s="1563"/>
      <c r="EG137" s="1565">
        <v>4.2128241887136715E-2</v>
      </c>
      <c r="EH137" s="1563"/>
      <c r="EI137" s="1563">
        <v>0</v>
      </c>
      <c r="EJ137" s="1563"/>
      <c r="EK137" s="1563">
        <v>0</v>
      </c>
      <c r="EL137" s="1563"/>
      <c r="EM137" s="1566"/>
      <c r="EN137" s="1566"/>
      <c r="ES137" s="1685"/>
      <c r="ET137" s="1686"/>
      <c r="EU137" s="1689"/>
      <c r="EV137" s="1692"/>
      <c r="EW137" s="901"/>
    </row>
    <row r="138" spans="54:153">
      <c r="BZ138" s="1579"/>
      <c r="CA138" s="1579"/>
      <c r="DX138" s="933" t="s">
        <v>474</v>
      </c>
      <c r="DY138" s="1575" t="s">
        <v>474</v>
      </c>
      <c r="DZ138" s="933" t="s">
        <v>901</v>
      </c>
      <c r="EA138" s="933" t="s">
        <v>475</v>
      </c>
      <c r="EB138" s="1563">
        <v>3761</v>
      </c>
      <c r="EC138" s="1563"/>
      <c r="ED138" s="1563">
        <v>3761</v>
      </c>
      <c r="EE138" s="1563"/>
      <c r="EF138" s="1563"/>
      <c r="EG138" s="1565">
        <v>0.94237033324981212</v>
      </c>
      <c r="EH138" s="1563"/>
      <c r="EI138" s="1563">
        <v>0</v>
      </c>
      <c r="EJ138" s="1563"/>
      <c r="EK138" s="1563">
        <v>0</v>
      </c>
      <c r="EL138" s="1563">
        <v>0</v>
      </c>
      <c r="EM138" s="1566">
        <v>0</v>
      </c>
      <c r="EN138" s="1566"/>
    </row>
    <row r="139" spans="54:153">
      <c r="BZ139" s="1579"/>
      <c r="CA139" s="1579"/>
      <c r="DX139" s="933" t="s">
        <v>474</v>
      </c>
      <c r="DY139" s="1575" t="s">
        <v>103</v>
      </c>
      <c r="DZ139" s="933" t="s">
        <v>8</v>
      </c>
      <c r="EA139" s="933" t="s">
        <v>104</v>
      </c>
      <c r="EB139" s="1563">
        <v>230</v>
      </c>
      <c r="EC139" s="1563"/>
      <c r="ED139" s="1563">
        <v>230</v>
      </c>
      <c r="EE139" s="1563">
        <v>3991</v>
      </c>
      <c r="EF139" s="1563"/>
      <c r="EG139" s="1565">
        <v>5.7629666750187922E-2</v>
      </c>
      <c r="EH139" s="1563"/>
      <c r="EI139" s="1563">
        <v>0</v>
      </c>
      <c r="EJ139" s="1563"/>
      <c r="EK139" s="1563">
        <v>0</v>
      </c>
      <c r="EM139" s="1566"/>
      <c r="EN139" s="1566"/>
    </row>
    <row r="140" spans="54:153">
      <c r="BN140" s="1579"/>
      <c r="BO140" s="1579"/>
      <c r="BP140" s="1579"/>
      <c r="BQ140" s="1579"/>
      <c r="BR140" s="1579"/>
      <c r="BS140" s="1579"/>
      <c r="BT140" s="1581"/>
      <c r="BU140" s="1581"/>
      <c r="BV140" s="1581"/>
      <c r="BW140" s="1579"/>
      <c r="BX140" s="1579"/>
      <c r="BY140" s="1579"/>
      <c r="BZ140" s="1579"/>
      <c r="CA140" s="1579"/>
      <c r="DX140" s="933" t="s">
        <v>476</v>
      </c>
      <c r="DY140" s="1575" t="s">
        <v>476</v>
      </c>
      <c r="DZ140" s="933" t="s">
        <v>901</v>
      </c>
      <c r="EA140" s="933" t="s">
        <v>477</v>
      </c>
      <c r="EB140" s="1563">
        <v>34985</v>
      </c>
      <c r="EC140" s="1563"/>
      <c r="ED140" s="1563">
        <v>34985</v>
      </c>
      <c r="EE140" s="1563"/>
      <c r="EF140" s="1563"/>
      <c r="EG140" s="1565">
        <v>0.97372595953129781</v>
      </c>
      <c r="EH140" s="1563"/>
      <c r="EI140" s="1563">
        <v>12556467</v>
      </c>
      <c r="EJ140" s="1563"/>
      <c r="EK140" s="1563">
        <v>12226558</v>
      </c>
      <c r="EL140" s="933">
        <v>12556467</v>
      </c>
      <c r="EM140" s="1566">
        <v>0</v>
      </c>
      <c r="EN140" s="1566"/>
    </row>
    <row r="141" spans="54:153">
      <c r="DX141" s="933" t="s">
        <v>476</v>
      </c>
      <c r="DY141" s="1575" t="s">
        <v>302</v>
      </c>
      <c r="DZ141" s="933" t="s">
        <v>8</v>
      </c>
      <c r="EA141" s="933" t="s">
        <v>303</v>
      </c>
      <c r="EB141" s="1563">
        <v>944</v>
      </c>
      <c r="EC141" s="1563"/>
      <c r="ED141" s="1563">
        <v>944</v>
      </c>
      <c r="EE141" s="1563">
        <v>35929</v>
      </c>
      <c r="EF141" s="1563"/>
      <c r="EG141" s="1565">
        <v>2.6274040468702162E-2</v>
      </c>
      <c r="EH141" s="1563"/>
      <c r="EI141" s="1563">
        <v>0</v>
      </c>
      <c r="EJ141" s="1563"/>
      <c r="EK141" s="1563">
        <v>329909</v>
      </c>
      <c r="EM141" s="1566"/>
      <c r="EN141" s="1566"/>
    </row>
    <row r="142" spans="54:153">
      <c r="DX142" s="933" t="s">
        <v>478</v>
      </c>
      <c r="DY142" s="1575" t="s">
        <v>478</v>
      </c>
      <c r="DZ142" s="933" t="s">
        <v>901</v>
      </c>
      <c r="EA142" s="933" t="s">
        <v>479</v>
      </c>
      <c r="EB142" s="1563">
        <v>1100</v>
      </c>
      <c r="EC142" s="1563"/>
      <c r="ED142" s="1563">
        <v>1100</v>
      </c>
      <c r="EE142" s="1563">
        <v>1100</v>
      </c>
      <c r="EF142" s="1563"/>
      <c r="EG142" s="1565"/>
      <c r="EH142" s="1563"/>
      <c r="EI142" s="1563">
        <v>132143</v>
      </c>
      <c r="EJ142" s="1563"/>
      <c r="EK142" s="1563">
        <v>132143</v>
      </c>
      <c r="EL142" s="933">
        <v>132143</v>
      </c>
      <c r="EM142" s="1566">
        <v>0</v>
      </c>
      <c r="EN142" s="1566"/>
    </row>
    <row r="143" spans="54:153">
      <c r="DX143" s="933" t="s">
        <v>480</v>
      </c>
      <c r="DY143" s="1575" t="s">
        <v>480</v>
      </c>
      <c r="DZ143" s="933" t="s">
        <v>901</v>
      </c>
      <c r="EA143" s="933" t="s">
        <v>481</v>
      </c>
      <c r="EB143" s="1563">
        <v>10067</v>
      </c>
      <c r="EC143" s="1563"/>
      <c r="ED143" s="1563">
        <v>10067</v>
      </c>
      <c r="EE143" s="1563">
        <v>10067</v>
      </c>
      <c r="EF143" s="1563"/>
      <c r="EG143" s="1565"/>
      <c r="EH143" s="1563"/>
      <c r="EI143" s="1563">
        <v>2126754</v>
      </c>
      <c r="EJ143" s="1563"/>
      <c r="EK143" s="1563">
        <v>2126754</v>
      </c>
      <c r="EL143" s="933">
        <v>2126754</v>
      </c>
      <c r="EM143" s="1566">
        <v>0</v>
      </c>
      <c r="EN143" s="1566"/>
    </row>
    <row r="144" spans="54:153">
      <c r="DX144" s="933" t="s">
        <v>482</v>
      </c>
      <c r="DY144" s="1575" t="s">
        <v>482</v>
      </c>
      <c r="DZ144" s="933" t="s">
        <v>901</v>
      </c>
      <c r="EA144" s="933" t="s">
        <v>107</v>
      </c>
      <c r="EB144" s="1563">
        <v>8965</v>
      </c>
      <c r="EC144" s="1563"/>
      <c r="ED144" s="1563">
        <v>8965</v>
      </c>
      <c r="EE144" s="1563"/>
      <c r="EF144" s="1563"/>
      <c r="EG144" s="1565">
        <v>0.97668591349820244</v>
      </c>
      <c r="EH144" s="1563"/>
      <c r="EI144" s="1563">
        <v>3048071</v>
      </c>
      <c r="EJ144" s="1563"/>
      <c r="EK144" s="1563">
        <v>2977008</v>
      </c>
      <c r="EL144" s="933">
        <v>3048071</v>
      </c>
      <c r="EM144" s="1566">
        <v>0</v>
      </c>
      <c r="EN144" s="1566"/>
    </row>
    <row r="145" spans="128:144">
      <c r="DX145" s="933" t="s">
        <v>482</v>
      </c>
      <c r="DY145" s="1575" t="s">
        <v>108</v>
      </c>
      <c r="DZ145" s="933" t="s">
        <v>8</v>
      </c>
      <c r="EA145" s="933" t="s">
        <v>109</v>
      </c>
      <c r="EB145" s="1563">
        <v>214</v>
      </c>
      <c r="EC145" s="1563"/>
      <c r="ED145" s="1563">
        <v>214</v>
      </c>
      <c r="EE145" s="933">
        <v>9179</v>
      </c>
      <c r="EF145" s="1563"/>
      <c r="EG145" s="1565">
        <v>2.331408650179758E-2</v>
      </c>
      <c r="EH145" s="1563"/>
      <c r="EI145" s="1563">
        <v>0</v>
      </c>
      <c r="EJ145" s="1563"/>
      <c r="EK145" s="1563">
        <v>71063</v>
      </c>
      <c r="EM145" s="1566"/>
      <c r="EN145" s="1566"/>
    </row>
    <row r="146" spans="128:144">
      <c r="DX146" s="933" t="s">
        <v>484</v>
      </c>
      <c r="DY146" s="933" t="s">
        <v>484</v>
      </c>
      <c r="DZ146" s="933" t="s">
        <v>901</v>
      </c>
      <c r="EA146" s="933" t="s">
        <v>485</v>
      </c>
      <c r="EB146" s="1563">
        <v>11503</v>
      </c>
      <c r="EC146" s="1563"/>
      <c r="ED146" s="1563">
        <v>11503</v>
      </c>
      <c r="EE146" s="1563"/>
      <c r="EF146" s="1563"/>
      <c r="EG146" s="1565">
        <v>0.84407103023187557</v>
      </c>
      <c r="EH146" s="1563"/>
      <c r="EI146" s="1563">
        <v>845832</v>
      </c>
      <c r="EJ146" s="1563"/>
      <c r="EK146" s="1563">
        <v>713942</v>
      </c>
      <c r="EL146" s="933">
        <v>845832</v>
      </c>
      <c r="EM146" s="1566">
        <v>0</v>
      </c>
      <c r="EN146" s="1566"/>
    </row>
    <row r="147" spans="128:144">
      <c r="DX147" s="933" t="s">
        <v>484</v>
      </c>
      <c r="DY147" s="933" t="s">
        <v>110</v>
      </c>
      <c r="DZ147" s="933" t="s">
        <v>8</v>
      </c>
      <c r="EA147" s="933" t="s">
        <v>111</v>
      </c>
      <c r="EB147" s="1563">
        <v>2125</v>
      </c>
      <c r="EC147" s="1563"/>
      <c r="ED147" s="1563">
        <v>2125</v>
      </c>
      <c r="EE147" s="1563">
        <v>13628</v>
      </c>
      <c r="EF147" s="1563"/>
      <c r="EG147" s="1565">
        <v>0.15592896976812445</v>
      </c>
      <c r="EH147" s="1563"/>
      <c r="EI147" s="1563">
        <v>0</v>
      </c>
      <c r="EJ147" s="1563"/>
      <c r="EK147" s="1563">
        <v>131890</v>
      </c>
      <c r="EM147" s="1566"/>
      <c r="EN147" s="1566"/>
    </row>
    <row r="148" spans="128:144">
      <c r="DX148" s="933" t="s">
        <v>486</v>
      </c>
      <c r="DY148" s="933" t="s">
        <v>486</v>
      </c>
      <c r="DZ148" s="933" t="s">
        <v>901</v>
      </c>
      <c r="EA148" s="933" t="s">
        <v>487</v>
      </c>
      <c r="EB148" s="1563">
        <v>4387</v>
      </c>
      <c r="EC148" s="1563"/>
      <c r="ED148" s="1563">
        <v>4387</v>
      </c>
      <c r="EE148" s="1563">
        <v>4387</v>
      </c>
      <c r="EF148" s="1563"/>
      <c r="EG148" s="1565"/>
      <c r="EH148" s="1563"/>
      <c r="EI148" s="1563">
        <v>0</v>
      </c>
      <c r="EJ148" s="1563"/>
      <c r="EK148" s="1563">
        <v>0</v>
      </c>
      <c r="EL148" s="933">
        <v>0</v>
      </c>
      <c r="EM148" s="1566">
        <v>0</v>
      </c>
      <c r="EN148" s="1566"/>
    </row>
    <row r="149" spans="128:144">
      <c r="DX149" s="933" t="s">
        <v>488</v>
      </c>
      <c r="DY149" s="933" t="s">
        <v>488</v>
      </c>
      <c r="DZ149" s="933" t="s">
        <v>901</v>
      </c>
      <c r="EA149" s="933" t="s">
        <v>489</v>
      </c>
      <c r="EB149" s="1563">
        <v>2424</v>
      </c>
      <c r="ED149" s="1563">
        <v>2424</v>
      </c>
      <c r="EE149" s="1563">
        <v>2424</v>
      </c>
      <c r="EF149" s="1563"/>
      <c r="EG149" s="1565"/>
      <c r="EH149" s="1563"/>
      <c r="EI149" s="1563">
        <v>183627</v>
      </c>
      <c r="EJ149" s="1563"/>
      <c r="EK149" s="1563">
        <v>183627</v>
      </c>
      <c r="EL149" s="933">
        <v>183627</v>
      </c>
      <c r="EM149" s="1566">
        <v>0</v>
      </c>
      <c r="EN149" s="1566"/>
    </row>
    <row r="150" spans="128:144">
      <c r="DX150" s="933" t="s">
        <v>490</v>
      </c>
      <c r="DY150" s="933" t="s">
        <v>490</v>
      </c>
      <c r="DZ150" s="933" t="s">
        <v>901</v>
      </c>
      <c r="EA150" s="933" t="s">
        <v>491</v>
      </c>
      <c r="EB150" s="1563">
        <v>3314</v>
      </c>
      <c r="ED150" s="1563">
        <v>3314</v>
      </c>
      <c r="EE150" s="1563"/>
      <c r="EF150" s="1563"/>
      <c r="EG150" s="1565">
        <v>0.89229940764674209</v>
      </c>
      <c r="EH150" s="1563"/>
      <c r="EI150" s="1563">
        <v>1432341</v>
      </c>
      <c r="EJ150" s="1563"/>
      <c r="EK150" s="1563">
        <v>1278077</v>
      </c>
      <c r="EL150" s="933">
        <v>1432341</v>
      </c>
      <c r="EM150" s="1566">
        <v>0</v>
      </c>
      <c r="EN150" s="1566"/>
    </row>
    <row r="151" spans="128:144">
      <c r="DX151" s="933" t="s">
        <v>490</v>
      </c>
      <c r="DY151" s="933" t="s">
        <v>1011</v>
      </c>
      <c r="DZ151" s="933" t="s">
        <v>8</v>
      </c>
      <c r="EA151" s="933" t="s">
        <v>1012</v>
      </c>
      <c r="EB151" s="1563">
        <v>400</v>
      </c>
      <c r="ED151" s="1563">
        <v>400</v>
      </c>
      <c r="EE151" s="1563">
        <v>3714</v>
      </c>
      <c r="EF151" s="1563"/>
      <c r="EG151" s="1565">
        <v>0.10770059235325795</v>
      </c>
      <c r="EH151" s="1563"/>
      <c r="EI151" s="1563">
        <v>0</v>
      </c>
      <c r="EJ151" s="1563"/>
      <c r="EK151" s="1563">
        <v>154264</v>
      </c>
      <c r="EM151" s="1566"/>
      <c r="EN151" s="1566"/>
    </row>
    <row r="152" spans="128:144">
      <c r="DX152" s="933" t="s">
        <v>492</v>
      </c>
      <c r="DY152" s="933" t="s">
        <v>492</v>
      </c>
      <c r="DZ152" s="933" t="s">
        <v>901</v>
      </c>
      <c r="EA152" s="933" t="s">
        <v>493</v>
      </c>
      <c r="EB152" s="1563">
        <v>6259</v>
      </c>
      <c r="ED152" s="1563">
        <v>6259</v>
      </c>
      <c r="EE152" s="1563">
        <v>6259</v>
      </c>
      <c r="EF152" s="1563"/>
      <c r="EG152" s="1565"/>
      <c r="EH152" s="1563"/>
      <c r="EI152" s="1563">
        <v>2203437</v>
      </c>
      <c r="EJ152" s="1563"/>
      <c r="EK152" s="1563">
        <v>2203437</v>
      </c>
      <c r="EL152" s="933">
        <v>2203437</v>
      </c>
      <c r="EM152" s="1566">
        <v>0</v>
      </c>
      <c r="EN152" s="1566"/>
    </row>
    <row r="153" spans="128:144">
      <c r="DX153" s="933" t="s">
        <v>494</v>
      </c>
      <c r="DY153" s="933" t="s">
        <v>494</v>
      </c>
      <c r="DZ153" s="933" t="s">
        <v>901</v>
      </c>
      <c r="EA153" s="933" t="s">
        <v>669</v>
      </c>
      <c r="EB153" s="1563">
        <v>148951</v>
      </c>
      <c r="ED153" s="1563">
        <v>148951</v>
      </c>
      <c r="EE153" s="1563"/>
      <c r="EF153" s="1563"/>
      <c r="EG153" s="1565">
        <v>0.91233776177088499</v>
      </c>
      <c r="EH153" s="1563"/>
      <c r="EI153" s="1563">
        <v>0</v>
      </c>
      <c r="EJ153" s="1563"/>
      <c r="EK153" s="1563">
        <v>0</v>
      </c>
      <c r="EL153" s="933">
        <v>0</v>
      </c>
      <c r="EM153" s="1566">
        <v>0</v>
      </c>
      <c r="EN153" s="1566"/>
    </row>
    <row r="154" spans="128:144">
      <c r="DX154" s="933" t="s">
        <v>494</v>
      </c>
      <c r="DY154" s="933" t="s">
        <v>112</v>
      </c>
      <c r="DZ154" s="933" t="s">
        <v>8</v>
      </c>
      <c r="EA154" s="933" t="s">
        <v>113</v>
      </c>
      <c r="EB154" s="1563">
        <v>118</v>
      </c>
      <c r="ED154" s="1563">
        <v>118</v>
      </c>
      <c r="EE154" s="1563"/>
      <c r="EF154" s="1563"/>
      <c r="EG154" s="1565">
        <v>7.2276020898795197E-4</v>
      </c>
      <c r="EH154" s="1563"/>
      <c r="EI154" s="1563">
        <v>0</v>
      </c>
      <c r="EJ154" s="1563"/>
      <c r="EK154" s="1563">
        <v>0</v>
      </c>
      <c r="EM154" s="1566"/>
      <c r="EN154" s="1566"/>
    </row>
    <row r="155" spans="128:144">
      <c r="DX155" s="933" t="s">
        <v>494</v>
      </c>
      <c r="DY155" s="1575" t="s">
        <v>114</v>
      </c>
      <c r="DZ155" s="933" t="s">
        <v>8</v>
      </c>
      <c r="EA155" s="933" t="s">
        <v>115</v>
      </c>
      <c r="EB155" s="1563">
        <v>1500</v>
      </c>
      <c r="EC155" s="1563"/>
      <c r="ED155" s="1563">
        <v>1500</v>
      </c>
      <c r="EE155" s="1563"/>
      <c r="EF155" s="1563"/>
      <c r="EG155" s="1565">
        <v>9.1876297752705761E-3</v>
      </c>
      <c r="EH155" s="1563"/>
      <c r="EI155" s="1563">
        <v>0</v>
      </c>
      <c r="EJ155" s="1563"/>
      <c r="EK155" s="1563">
        <v>0</v>
      </c>
      <c r="EL155" s="1563"/>
      <c r="EM155" s="1566"/>
      <c r="EN155" s="1566"/>
    </row>
    <row r="156" spans="128:144">
      <c r="DX156" s="933" t="s">
        <v>494</v>
      </c>
      <c r="DY156" s="1575" t="s">
        <v>116</v>
      </c>
      <c r="DZ156" s="933" t="s">
        <v>8</v>
      </c>
      <c r="EA156" s="933" t="s">
        <v>117</v>
      </c>
      <c r="EB156" s="1563">
        <v>343</v>
      </c>
      <c r="EC156" s="1563"/>
      <c r="ED156" s="1563">
        <v>343</v>
      </c>
      <c r="EE156" s="1563"/>
      <c r="EF156" s="1563"/>
      <c r="EG156" s="1565">
        <v>2.1009046752785382E-3</v>
      </c>
      <c r="EH156" s="1563"/>
      <c r="EI156" s="1563">
        <v>0</v>
      </c>
      <c r="EJ156" s="1563"/>
      <c r="EK156" s="1563">
        <v>0</v>
      </c>
      <c r="EL156" s="1563"/>
      <c r="EM156" s="1566"/>
      <c r="EN156" s="1566"/>
    </row>
    <row r="157" spans="128:144">
      <c r="DX157" s="933" t="s">
        <v>494</v>
      </c>
      <c r="DY157" s="1575" t="s">
        <v>118</v>
      </c>
      <c r="DZ157" s="933" t="s">
        <v>8</v>
      </c>
      <c r="EA157" s="933" t="s">
        <v>119</v>
      </c>
      <c r="EB157" s="1563">
        <v>1610</v>
      </c>
      <c r="EC157" s="1563"/>
      <c r="ED157" s="1563">
        <v>1610</v>
      </c>
      <c r="EE157" s="1563"/>
      <c r="EF157" s="1563"/>
      <c r="EG157" s="1565">
        <v>9.8613892921237505E-3</v>
      </c>
      <c r="EH157" s="1563"/>
      <c r="EI157" s="1563">
        <v>0</v>
      </c>
      <c r="EJ157" s="1563"/>
      <c r="EK157" s="1563">
        <v>0</v>
      </c>
      <c r="EL157" s="1563"/>
      <c r="EM157" s="1566"/>
      <c r="EN157" s="1566"/>
    </row>
    <row r="158" spans="128:144">
      <c r="DX158" s="933" t="s">
        <v>494</v>
      </c>
      <c r="DY158" s="1575" t="s">
        <v>120</v>
      </c>
      <c r="DZ158" s="933" t="s">
        <v>8</v>
      </c>
      <c r="EA158" s="933" t="s">
        <v>121</v>
      </c>
      <c r="EB158" s="1563">
        <v>374</v>
      </c>
      <c r="EC158" s="1563"/>
      <c r="ED158" s="1563">
        <v>374</v>
      </c>
      <c r="EE158" s="1563"/>
      <c r="EF158" s="1563"/>
      <c r="EG158" s="1565">
        <v>2.2907823573007969E-3</v>
      </c>
      <c r="EH158" s="1563"/>
      <c r="EI158" s="1563">
        <v>0</v>
      </c>
      <c r="EJ158" s="1563"/>
      <c r="EK158" s="1563">
        <v>0</v>
      </c>
      <c r="EM158" s="1566"/>
      <c r="EN158" s="1566"/>
    </row>
    <row r="159" spans="128:144">
      <c r="DX159" s="933" t="s">
        <v>494</v>
      </c>
      <c r="DY159" s="1575" t="s">
        <v>678</v>
      </c>
      <c r="DZ159" s="933" t="s">
        <v>8</v>
      </c>
      <c r="EA159" s="933" t="s">
        <v>287</v>
      </c>
      <c r="EB159" s="1563">
        <v>1454</v>
      </c>
      <c r="EC159" s="1563"/>
      <c r="ED159" s="1563">
        <v>1454</v>
      </c>
      <c r="EE159" s="1563"/>
      <c r="EF159" s="1563"/>
      <c r="EG159" s="1565">
        <v>8.905875795495611E-3</v>
      </c>
      <c r="EH159" s="1563"/>
      <c r="EI159" s="1563">
        <v>0</v>
      </c>
      <c r="EJ159" s="1563"/>
      <c r="EK159" s="1563">
        <v>0</v>
      </c>
      <c r="EM159" s="1566"/>
      <c r="EN159" s="1566"/>
    </row>
    <row r="160" spans="128:144">
      <c r="DX160" s="933" t="s">
        <v>494</v>
      </c>
      <c r="DY160" s="1575" t="s">
        <v>122</v>
      </c>
      <c r="DZ160" s="933" t="s">
        <v>8</v>
      </c>
      <c r="EA160" s="933" t="s">
        <v>123</v>
      </c>
      <c r="EB160" s="1563">
        <v>187</v>
      </c>
      <c r="EC160" s="1563"/>
      <c r="ED160" s="1563">
        <v>187</v>
      </c>
      <c r="EE160" s="1563"/>
      <c r="EF160" s="1563"/>
      <c r="EG160" s="1565">
        <v>1.1453911786503985E-3</v>
      </c>
      <c r="EH160" s="1563"/>
      <c r="EI160" s="1563">
        <v>0</v>
      </c>
      <c r="EJ160" s="1563"/>
      <c r="EK160" s="1563">
        <v>0</v>
      </c>
      <c r="EL160" s="1563"/>
      <c r="EM160" s="1566"/>
      <c r="EN160" s="1566"/>
    </row>
    <row r="161" spans="128:144">
      <c r="DX161" s="933" t="s">
        <v>494</v>
      </c>
      <c r="DY161" s="1575" t="s">
        <v>826</v>
      </c>
      <c r="DZ161" s="933" t="s">
        <v>8</v>
      </c>
      <c r="EA161" s="933" t="s">
        <v>1024</v>
      </c>
      <c r="EB161" s="1563">
        <v>1543</v>
      </c>
      <c r="EC161" s="1563"/>
      <c r="ED161" s="1563">
        <v>1543</v>
      </c>
      <c r="EE161" s="1563"/>
      <c r="EF161" s="1563"/>
      <c r="EG161" s="1565">
        <v>9.4510084954949995E-3</v>
      </c>
      <c r="EH161" s="1563"/>
      <c r="EI161" s="1563">
        <v>0</v>
      </c>
      <c r="EJ161" s="1563"/>
      <c r="EK161" s="1563">
        <v>0</v>
      </c>
      <c r="EM161" s="1566"/>
      <c r="EN161" s="1566"/>
    </row>
    <row r="162" spans="128:144">
      <c r="DX162" s="933" t="s">
        <v>494</v>
      </c>
      <c r="DY162" s="1575" t="s">
        <v>270</v>
      </c>
      <c r="DZ162" s="933" t="s">
        <v>8</v>
      </c>
      <c r="EA162" s="933" t="s">
        <v>271</v>
      </c>
      <c r="EB162" s="1563">
        <v>767</v>
      </c>
      <c r="EC162" s="1563"/>
      <c r="ED162" s="1563">
        <v>767</v>
      </c>
      <c r="EE162" s="1563"/>
      <c r="EF162" s="1563"/>
      <c r="EG162" s="1565">
        <v>4.6979413584216879E-3</v>
      </c>
      <c r="EH162" s="1563"/>
      <c r="EI162" s="1563">
        <v>0</v>
      </c>
      <c r="EJ162" s="1563"/>
      <c r="EK162" s="1563">
        <v>0</v>
      </c>
      <c r="EL162" s="1563"/>
      <c r="EM162" s="1566"/>
      <c r="EN162" s="1566"/>
    </row>
    <row r="163" spans="128:144">
      <c r="DX163" s="933" t="s">
        <v>494</v>
      </c>
      <c r="DY163" s="1575" t="s">
        <v>1025</v>
      </c>
      <c r="DZ163" s="933" t="s">
        <v>8</v>
      </c>
      <c r="EA163" s="933" t="s">
        <v>305</v>
      </c>
      <c r="EB163" s="1563">
        <v>515</v>
      </c>
      <c r="EC163" s="1563"/>
      <c r="ED163" s="1563">
        <v>515</v>
      </c>
      <c r="EE163" s="1563"/>
      <c r="EF163" s="1563"/>
      <c r="EG163" s="1565">
        <v>3.1544195561762308E-3</v>
      </c>
      <c r="EH163" s="1563"/>
      <c r="EI163" s="1563">
        <v>0</v>
      </c>
      <c r="EJ163" s="1563"/>
      <c r="EK163" s="1563">
        <v>0</v>
      </c>
      <c r="EL163" s="1563"/>
      <c r="EM163" s="1566"/>
      <c r="EN163" s="1566"/>
    </row>
    <row r="164" spans="128:144">
      <c r="DX164" s="933" t="s">
        <v>494</v>
      </c>
      <c r="DY164" s="1575" t="s">
        <v>306</v>
      </c>
      <c r="DZ164" s="933" t="s">
        <v>8</v>
      </c>
      <c r="EA164" s="933" t="s">
        <v>307</v>
      </c>
      <c r="EB164" s="1563">
        <v>463</v>
      </c>
      <c r="EC164" s="1563"/>
      <c r="ED164" s="1563">
        <v>463</v>
      </c>
      <c r="EE164" s="1563"/>
      <c r="EF164" s="1563"/>
      <c r="EG164" s="1565">
        <v>2.8359150573001842E-3</v>
      </c>
      <c r="EH164" s="1563"/>
      <c r="EI164" s="1563">
        <v>0</v>
      </c>
      <c r="EJ164" s="1563"/>
      <c r="EK164" s="1563">
        <v>0</v>
      </c>
      <c r="EM164" s="1566"/>
      <c r="EN164" s="1566"/>
    </row>
    <row r="165" spans="128:144">
      <c r="DX165" s="933" t="s">
        <v>494</v>
      </c>
      <c r="DY165" s="1575" t="s">
        <v>1013</v>
      </c>
      <c r="DZ165" s="933" t="s">
        <v>8</v>
      </c>
      <c r="EA165" s="933" t="s">
        <v>1014</v>
      </c>
      <c r="EB165" s="1563">
        <v>697</v>
      </c>
      <c r="EC165" s="1563"/>
      <c r="ED165" s="1563">
        <v>697</v>
      </c>
      <c r="EE165" s="1563"/>
      <c r="EF165" s="1563"/>
      <c r="EG165" s="1565">
        <v>4.2691853022423943E-3</v>
      </c>
      <c r="EH165" s="1563"/>
      <c r="EI165" s="1563">
        <v>0</v>
      </c>
      <c r="EJ165" s="1563"/>
      <c r="EK165" s="1563">
        <v>0</v>
      </c>
      <c r="EM165" s="1566"/>
      <c r="EN165" s="1566"/>
    </row>
    <row r="166" spans="128:144">
      <c r="DX166" s="933" t="s">
        <v>494</v>
      </c>
      <c r="DY166" s="1575" t="s">
        <v>1120</v>
      </c>
      <c r="DZ166" s="933" t="s">
        <v>8</v>
      </c>
      <c r="EA166" s="933" t="s">
        <v>1121</v>
      </c>
      <c r="EB166" s="1563">
        <v>205</v>
      </c>
      <c r="EC166" s="1563"/>
      <c r="ED166" s="1563">
        <v>205</v>
      </c>
      <c r="EE166" s="1563"/>
      <c r="EF166" s="1563"/>
      <c r="EG166" s="1565">
        <v>1.2556427359536454E-3</v>
      </c>
      <c r="EH166" s="1563"/>
      <c r="EI166" s="1563">
        <v>0</v>
      </c>
      <c r="EJ166" s="1563"/>
      <c r="EK166" s="1563">
        <v>0</v>
      </c>
      <c r="EM166" s="1566"/>
      <c r="EN166" s="1566"/>
    </row>
    <row r="167" spans="128:144">
      <c r="DX167" s="933" t="s">
        <v>494</v>
      </c>
      <c r="DY167" s="1575" t="s">
        <v>1122</v>
      </c>
      <c r="DZ167" s="933" t="s">
        <v>8</v>
      </c>
      <c r="EA167" s="933" t="s">
        <v>1123</v>
      </c>
      <c r="EB167" s="1563">
        <v>376</v>
      </c>
      <c r="EC167" s="1563"/>
      <c r="ED167" s="1563">
        <v>376</v>
      </c>
      <c r="EE167" s="1563"/>
      <c r="EF167" s="1563"/>
      <c r="EG167" s="1565">
        <v>2.3030325303344912E-3</v>
      </c>
      <c r="EH167" s="1563"/>
      <c r="EI167" s="1563">
        <v>0</v>
      </c>
      <c r="EJ167" s="1563"/>
      <c r="EK167" s="1563">
        <v>0</v>
      </c>
      <c r="EL167" s="1563"/>
      <c r="EM167" s="1566"/>
      <c r="EN167" s="1566"/>
    </row>
    <row r="168" spans="128:144">
      <c r="DX168" s="933" t="s">
        <v>494</v>
      </c>
      <c r="DY168" s="1575" t="s">
        <v>1124</v>
      </c>
      <c r="DZ168" s="933" t="s">
        <v>8</v>
      </c>
      <c r="EA168" s="933" t="s">
        <v>1125</v>
      </c>
      <c r="EB168" s="1563">
        <v>825</v>
      </c>
      <c r="EC168" s="1563"/>
      <c r="ED168" s="1563">
        <v>825</v>
      </c>
      <c r="EE168" s="1563"/>
      <c r="EF168" s="1563"/>
      <c r="EG168" s="1565">
        <v>5.0531963763988169E-3</v>
      </c>
      <c r="EH168" s="1563"/>
      <c r="EI168" s="1563">
        <v>0</v>
      </c>
      <c r="EJ168" s="1563"/>
      <c r="EK168" s="1563">
        <v>0</v>
      </c>
      <c r="EM168" s="1566"/>
      <c r="EN168" s="1566"/>
    </row>
    <row r="169" spans="128:144">
      <c r="DX169" s="933" t="s">
        <v>494</v>
      </c>
      <c r="DY169" s="1575" t="s">
        <v>1188</v>
      </c>
      <c r="DZ169" s="933" t="s">
        <v>8</v>
      </c>
      <c r="EA169" s="933" t="s">
        <v>1189</v>
      </c>
      <c r="EB169" s="1563">
        <v>850</v>
      </c>
      <c r="EC169" s="1563"/>
      <c r="ED169" s="1563">
        <v>850</v>
      </c>
      <c r="EE169" s="1563"/>
      <c r="EF169" s="1563"/>
      <c r="EG169" s="1565">
        <v>5.2063235393199929E-3</v>
      </c>
      <c r="EH169" s="1563"/>
      <c r="EI169" s="1563">
        <v>0</v>
      </c>
      <c r="EJ169" s="1563"/>
      <c r="EK169" s="1563">
        <v>0</v>
      </c>
      <c r="EL169" s="1563"/>
      <c r="EM169" s="1566"/>
      <c r="EN169" s="1566"/>
    </row>
    <row r="170" spans="128:144">
      <c r="DX170" s="933" t="s">
        <v>494</v>
      </c>
      <c r="DY170" s="1575" t="s">
        <v>1190</v>
      </c>
      <c r="DZ170" s="933" t="s">
        <v>8</v>
      </c>
      <c r="EA170" s="933" t="s">
        <v>1191</v>
      </c>
      <c r="EB170" s="1563">
        <v>283</v>
      </c>
      <c r="EC170" s="1563"/>
      <c r="ED170" s="1563">
        <v>283</v>
      </c>
      <c r="EE170" s="1563"/>
      <c r="EF170" s="1563"/>
      <c r="EG170" s="1565">
        <v>1.7333994842677154E-3</v>
      </c>
      <c r="EH170" s="1563"/>
      <c r="EI170" s="1563">
        <v>0</v>
      </c>
      <c r="EJ170" s="1563"/>
      <c r="EK170" s="1563">
        <v>0</v>
      </c>
      <c r="EL170" s="1563"/>
      <c r="EM170" s="1566"/>
      <c r="EN170" s="1566"/>
    </row>
    <row r="171" spans="128:144">
      <c r="DX171" s="933" t="s">
        <v>494</v>
      </c>
      <c r="DY171" s="1575" t="s">
        <v>1192</v>
      </c>
      <c r="DZ171" s="933" t="s">
        <v>8</v>
      </c>
      <c r="EA171" s="933" t="s">
        <v>1193</v>
      </c>
      <c r="EB171" s="1563">
        <v>248</v>
      </c>
      <c r="EC171" s="1563"/>
      <c r="ED171" s="1563">
        <v>248</v>
      </c>
      <c r="EE171" s="1563"/>
      <c r="EF171" s="1563"/>
      <c r="EG171" s="1565">
        <v>1.5190214561780686E-3</v>
      </c>
      <c r="EH171" s="1563"/>
      <c r="EI171" s="1563">
        <v>0</v>
      </c>
      <c r="EJ171" s="1563"/>
      <c r="EK171" s="1563">
        <v>0</v>
      </c>
      <c r="EL171" s="1563"/>
      <c r="EM171" s="1566"/>
      <c r="EN171" s="1566"/>
    </row>
    <row r="172" spans="128:144">
      <c r="DX172" s="933" t="s">
        <v>494</v>
      </c>
      <c r="DY172" s="1575" t="s">
        <v>1194</v>
      </c>
      <c r="DZ172" s="933" t="s">
        <v>8</v>
      </c>
      <c r="EA172" s="933" t="s">
        <v>1189</v>
      </c>
      <c r="EB172" s="1563">
        <v>255</v>
      </c>
      <c r="EC172" s="1563"/>
      <c r="ED172" s="1563">
        <v>255</v>
      </c>
      <c r="EE172" s="1563"/>
      <c r="EF172" s="1563"/>
      <c r="EG172" s="1565">
        <v>1.5618970617959978E-3</v>
      </c>
      <c r="EH172" s="1563"/>
      <c r="EI172" s="1563">
        <v>0</v>
      </c>
      <c r="EJ172" s="1563"/>
      <c r="EK172" s="1563">
        <v>0</v>
      </c>
      <c r="EM172" s="1566"/>
      <c r="EN172" s="1566"/>
    </row>
    <row r="173" spans="128:144">
      <c r="DX173" s="933" t="s">
        <v>494</v>
      </c>
      <c r="DY173" s="1575" t="s">
        <v>1195</v>
      </c>
      <c r="DZ173" s="933" t="s">
        <v>8</v>
      </c>
      <c r="EA173" s="933" t="s">
        <v>1196</v>
      </c>
      <c r="EB173" s="1563">
        <v>572</v>
      </c>
      <c r="EC173" s="1563"/>
      <c r="ED173" s="1563">
        <v>572</v>
      </c>
      <c r="EE173" s="1563"/>
      <c r="EF173" s="1563"/>
      <c r="EG173" s="1565">
        <v>3.5035494876365127E-3</v>
      </c>
      <c r="EH173" s="1563"/>
      <c r="EI173" s="1563">
        <v>0</v>
      </c>
      <c r="EJ173" s="1563"/>
      <c r="EK173" s="1563">
        <v>0</v>
      </c>
      <c r="EM173" s="1566"/>
      <c r="EN173" s="1566"/>
    </row>
    <row r="174" spans="128:144">
      <c r="DX174" s="933" t="s">
        <v>494</v>
      </c>
      <c r="DY174" s="933" t="s">
        <v>1197</v>
      </c>
      <c r="DZ174" s="933" t="s">
        <v>8</v>
      </c>
      <c r="EA174" s="933" t="s">
        <v>1198</v>
      </c>
      <c r="EB174" s="1563">
        <v>194</v>
      </c>
      <c r="EC174" s="1563"/>
      <c r="ED174" s="1563">
        <v>194</v>
      </c>
      <c r="EE174" s="1563"/>
      <c r="EF174" s="1563"/>
      <c r="EG174" s="1565">
        <v>1.1882667842683277E-3</v>
      </c>
      <c r="EH174" s="1563"/>
      <c r="EI174" s="1563">
        <v>0</v>
      </c>
      <c r="EJ174" s="1563"/>
      <c r="EK174" s="1563">
        <v>0</v>
      </c>
      <c r="EM174" s="1566"/>
      <c r="EN174" s="1566"/>
    </row>
    <row r="175" spans="128:144">
      <c r="DX175" s="933" t="s">
        <v>494</v>
      </c>
      <c r="DY175" s="1575" t="s">
        <v>1246</v>
      </c>
      <c r="DZ175" s="933" t="s">
        <v>8</v>
      </c>
      <c r="EA175" s="933" t="s">
        <v>1247</v>
      </c>
      <c r="EB175" s="1563">
        <v>122</v>
      </c>
      <c r="EC175" s="1563"/>
      <c r="ED175" s="1563">
        <v>122</v>
      </c>
      <c r="EE175" s="1563"/>
      <c r="EF175" s="1563"/>
      <c r="EG175" s="1565">
        <v>7.4726055505534015E-4</v>
      </c>
      <c r="EH175" s="1563"/>
      <c r="EI175" s="1563">
        <v>0</v>
      </c>
      <c r="EJ175" s="1563"/>
      <c r="EK175" s="1563">
        <v>0</v>
      </c>
      <c r="EL175" s="1563"/>
      <c r="EM175" s="1566"/>
      <c r="EN175" s="1566"/>
    </row>
    <row r="176" spans="128:144">
      <c r="DX176" s="933" t="s">
        <v>494</v>
      </c>
      <c r="DY176" s="1575" t="s">
        <v>1248</v>
      </c>
      <c r="DZ176" s="933" t="s">
        <v>8</v>
      </c>
      <c r="EA176" s="933" t="s">
        <v>1249</v>
      </c>
      <c r="EB176" s="1563">
        <v>337</v>
      </c>
      <c r="EC176" s="1563"/>
      <c r="ED176" s="1563">
        <v>337</v>
      </c>
      <c r="EE176" s="1563"/>
      <c r="EF176" s="1563"/>
      <c r="EG176" s="1565">
        <v>2.0641541561774559E-3</v>
      </c>
      <c r="EH176" s="1563"/>
      <c r="EI176" s="1563">
        <v>0</v>
      </c>
      <c r="EJ176" s="1563"/>
      <c r="EK176" s="1563">
        <v>0</v>
      </c>
      <c r="EM176" s="1566"/>
      <c r="EN176" s="1566"/>
    </row>
    <row r="177" spans="128:144">
      <c r="DX177" s="933" t="s">
        <v>494</v>
      </c>
      <c r="DY177" s="1575" t="s">
        <v>1250</v>
      </c>
      <c r="DZ177" s="933" t="s">
        <v>8</v>
      </c>
      <c r="EA177" s="933" t="s">
        <v>1251</v>
      </c>
      <c r="EB177" s="1563">
        <v>346</v>
      </c>
      <c r="EC177" s="1563"/>
      <c r="ED177" s="1563">
        <v>346</v>
      </c>
      <c r="EE177" s="1563"/>
      <c r="EF177" s="1563"/>
      <c r="EG177" s="1565">
        <v>2.1192799348290796E-3</v>
      </c>
      <c r="EH177" s="1563"/>
      <c r="EI177" s="1563">
        <v>0</v>
      </c>
      <c r="EJ177" s="1563"/>
      <c r="EK177" s="1563">
        <v>0</v>
      </c>
      <c r="EL177" s="1563"/>
      <c r="EM177" s="1566"/>
      <c r="EN177" s="1566"/>
    </row>
    <row r="178" spans="128:144">
      <c r="DX178" s="933" t="s">
        <v>494</v>
      </c>
      <c r="DY178" s="1575" t="s">
        <v>1252</v>
      </c>
      <c r="DZ178" s="933" t="s">
        <v>8</v>
      </c>
      <c r="EA178" s="933" t="s">
        <v>1253</v>
      </c>
      <c r="EB178" s="1563">
        <v>128</v>
      </c>
      <c r="EC178" s="1563"/>
      <c r="ED178" s="1563">
        <v>128</v>
      </c>
      <c r="EE178" s="1563">
        <v>163263</v>
      </c>
      <c r="EF178" s="1563"/>
      <c r="EG178" s="1565">
        <v>7.8401107415642247E-4</v>
      </c>
      <c r="EH178" s="1563"/>
      <c r="EI178" s="1563">
        <v>0</v>
      </c>
      <c r="EJ178" s="1563"/>
      <c r="EK178" s="1563">
        <v>0</v>
      </c>
      <c r="EL178" s="1563"/>
      <c r="EM178" s="1566"/>
      <c r="EN178" s="1566"/>
    </row>
    <row r="179" spans="128:144">
      <c r="DX179" s="933" t="s">
        <v>496</v>
      </c>
      <c r="DY179" s="1575" t="s">
        <v>496</v>
      </c>
      <c r="DZ179" s="933" t="s">
        <v>901</v>
      </c>
      <c r="EA179" s="933" t="s">
        <v>497</v>
      </c>
      <c r="EB179" s="1563">
        <v>1903</v>
      </c>
      <c r="EC179" s="1563"/>
      <c r="ED179" s="1563">
        <v>1903</v>
      </c>
      <c r="EE179" s="1563">
        <v>1903</v>
      </c>
      <c r="EF179" s="1563"/>
      <c r="EG179" s="1565"/>
      <c r="EH179" s="1563"/>
      <c r="EI179" s="1563">
        <v>40394</v>
      </c>
      <c r="EJ179" s="1563"/>
      <c r="EK179" s="1563">
        <v>40394</v>
      </c>
      <c r="EL179" s="1563">
        <v>40394</v>
      </c>
      <c r="EM179" s="1566">
        <v>0</v>
      </c>
      <c r="EN179" s="1566"/>
    </row>
    <row r="180" spans="128:144">
      <c r="DX180" s="933" t="s">
        <v>498</v>
      </c>
      <c r="DY180" s="1575" t="s">
        <v>498</v>
      </c>
      <c r="DZ180" s="933" t="s">
        <v>901</v>
      </c>
      <c r="EA180" s="933" t="s">
        <v>499</v>
      </c>
      <c r="EB180" s="1563">
        <v>4019</v>
      </c>
      <c r="EC180" s="1563"/>
      <c r="ED180" s="1563">
        <v>4019</v>
      </c>
      <c r="EE180" s="1563">
        <v>4019</v>
      </c>
      <c r="EF180" s="1563"/>
      <c r="EG180" s="1565"/>
      <c r="EH180" s="1563"/>
      <c r="EI180" s="1563">
        <v>963827</v>
      </c>
      <c r="EJ180" s="1563"/>
      <c r="EK180" s="1563">
        <v>963827</v>
      </c>
      <c r="EL180" s="1563">
        <v>963827</v>
      </c>
      <c r="EM180" s="1566">
        <v>0</v>
      </c>
      <c r="EN180" s="1566"/>
    </row>
    <row r="181" spans="128:144">
      <c r="DX181" s="933" t="s">
        <v>500</v>
      </c>
      <c r="DY181" s="1575" t="s">
        <v>500</v>
      </c>
      <c r="DZ181" s="933" t="s">
        <v>901</v>
      </c>
      <c r="EA181" s="933" t="s">
        <v>501</v>
      </c>
      <c r="EB181" s="1563">
        <v>12849</v>
      </c>
      <c r="EC181" s="1563"/>
      <c r="ED181" s="1563">
        <v>12849</v>
      </c>
      <c r="EE181" s="1563"/>
      <c r="EF181" s="1563"/>
      <c r="EG181" s="1565">
        <v>0.94533549146556795</v>
      </c>
      <c r="EH181" s="1563"/>
      <c r="EI181" s="1563">
        <v>0</v>
      </c>
      <c r="EJ181" s="1563"/>
      <c r="EK181" s="1563">
        <v>0</v>
      </c>
      <c r="EL181" s="933">
        <v>0</v>
      </c>
      <c r="EM181" s="1566">
        <v>0</v>
      </c>
      <c r="EN181" s="1566"/>
    </row>
    <row r="182" spans="128:144">
      <c r="DX182" s="933" t="s">
        <v>500</v>
      </c>
      <c r="DY182" s="1575" t="s">
        <v>124</v>
      </c>
      <c r="DZ182" s="933" t="s">
        <v>8</v>
      </c>
      <c r="EA182" s="933" t="s">
        <v>828</v>
      </c>
      <c r="EB182" s="1563">
        <v>283</v>
      </c>
      <c r="EC182" s="1563"/>
      <c r="ED182" s="1563">
        <v>283</v>
      </c>
      <c r="EE182" s="1563"/>
      <c r="EF182" s="1563"/>
      <c r="EG182" s="1565">
        <v>2.0821071218363744E-2</v>
      </c>
      <c r="EH182" s="1563"/>
      <c r="EI182" s="1563">
        <v>0</v>
      </c>
      <c r="EJ182" s="1563"/>
      <c r="EK182" s="1563">
        <v>0</v>
      </c>
      <c r="EM182" s="1566"/>
      <c r="EN182" s="1566"/>
    </row>
    <row r="183" spans="128:144">
      <c r="DX183" s="933" t="s">
        <v>500</v>
      </c>
      <c r="DY183" s="1575" t="s">
        <v>125</v>
      </c>
      <c r="DZ183" s="933" t="s">
        <v>8</v>
      </c>
      <c r="EA183" s="933" t="s">
        <v>126</v>
      </c>
      <c r="EB183" s="1563">
        <v>460</v>
      </c>
      <c r="EC183" s="1563"/>
      <c r="ED183" s="1563">
        <v>460</v>
      </c>
      <c r="EE183" s="1563">
        <v>13592</v>
      </c>
      <c r="EF183" s="1563"/>
      <c r="EG183" s="1565">
        <v>3.3843437316068273E-2</v>
      </c>
      <c r="EH183" s="1563"/>
      <c r="EI183" s="1563">
        <v>0</v>
      </c>
      <c r="EJ183" s="1563"/>
      <c r="EK183" s="1563">
        <v>0</v>
      </c>
      <c r="EL183" s="1563"/>
      <c r="EM183" s="1566"/>
      <c r="EN183" s="1566"/>
    </row>
    <row r="184" spans="128:144">
      <c r="DX184" s="933" t="s">
        <v>502</v>
      </c>
      <c r="DY184" s="1575" t="s">
        <v>502</v>
      </c>
      <c r="DZ184" s="933" t="s">
        <v>901</v>
      </c>
      <c r="EA184" s="933" t="s">
        <v>503</v>
      </c>
      <c r="EB184" s="1563">
        <v>15636</v>
      </c>
      <c r="EC184" s="1563"/>
      <c r="ED184" s="1563">
        <v>15636</v>
      </c>
      <c r="EE184" s="1563"/>
      <c r="EF184" s="1563"/>
      <c r="EG184" s="1565">
        <v>0.92531660551544559</v>
      </c>
      <c r="EH184" s="1563"/>
      <c r="EI184" s="1563">
        <v>5694964</v>
      </c>
      <c r="EJ184" s="1563"/>
      <c r="EK184" s="1563">
        <v>5269645</v>
      </c>
      <c r="EL184" s="1563">
        <v>5694964</v>
      </c>
      <c r="EM184" s="1566">
        <v>0</v>
      </c>
      <c r="EN184" s="1566"/>
    </row>
    <row r="185" spans="128:144">
      <c r="DX185" s="933" t="s">
        <v>502</v>
      </c>
      <c r="DY185" s="1575" t="s">
        <v>127</v>
      </c>
      <c r="DZ185" s="933" t="s">
        <v>8</v>
      </c>
      <c r="EA185" s="933" t="s">
        <v>829</v>
      </c>
      <c r="EB185" s="1563">
        <v>1262</v>
      </c>
      <c r="EC185" s="1563"/>
      <c r="ED185" s="1563">
        <v>1262</v>
      </c>
      <c r="EE185" s="1563">
        <v>16898</v>
      </c>
      <c r="EF185" s="1563"/>
      <c r="EG185" s="1565">
        <v>7.4683394484554383E-2</v>
      </c>
      <c r="EH185" s="1563"/>
      <c r="EI185" s="1563">
        <v>0</v>
      </c>
      <c r="EJ185" s="1563"/>
      <c r="EK185" s="1563">
        <v>425319</v>
      </c>
      <c r="EL185" s="1563"/>
      <c r="EM185" s="1566"/>
      <c r="EN185" s="1566"/>
    </row>
    <row r="186" spans="128:144">
      <c r="DX186" s="933" t="s">
        <v>504</v>
      </c>
      <c r="DY186" s="1575" t="s">
        <v>504</v>
      </c>
      <c r="DZ186" s="933" t="s">
        <v>901</v>
      </c>
      <c r="EA186" s="933" t="s">
        <v>505</v>
      </c>
      <c r="EB186" s="1563">
        <v>26458</v>
      </c>
      <c r="EC186" s="1563"/>
      <c r="ED186" s="1563">
        <v>26458</v>
      </c>
      <c r="EE186" s="1563"/>
      <c r="EF186" s="1563"/>
      <c r="EG186" s="1565">
        <v>0.96572617439865682</v>
      </c>
      <c r="EH186" s="1563"/>
      <c r="EI186" s="1563">
        <v>0</v>
      </c>
      <c r="EJ186" s="1563"/>
      <c r="EK186" s="1563">
        <v>0</v>
      </c>
      <c r="EL186" s="933">
        <v>0</v>
      </c>
      <c r="EM186" s="1566">
        <v>0</v>
      </c>
      <c r="EN186" s="1566"/>
    </row>
    <row r="187" spans="128:144">
      <c r="DX187" s="933" t="s">
        <v>504</v>
      </c>
      <c r="DY187" s="1575" t="s">
        <v>128</v>
      </c>
      <c r="DZ187" s="933" t="s">
        <v>8</v>
      </c>
      <c r="EA187" s="933" t="s">
        <v>1026</v>
      </c>
      <c r="EB187" s="1563">
        <v>415</v>
      </c>
      <c r="EC187" s="1563"/>
      <c r="ED187" s="1563">
        <v>415</v>
      </c>
      <c r="EE187" s="1563"/>
      <c r="EF187" s="1563"/>
      <c r="EG187" s="1565">
        <v>1.5147643902617075E-2</v>
      </c>
      <c r="EH187" s="1563"/>
      <c r="EI187" s="1563">
        <v>0</v>
      </c>
      <c r="EJ187" s="1563"/>
      <c r="EK187" s="1563">
        <v>0</v>
      </c>
      <c r="EM187" s="1566"/>
      <c r="EN187" s="1566"/>
    </row>
    <row r="188" spans="128:144">
      <c r="DX188" s="933" t="s">
        <v>504</v>
      </c>
      <c r="DY188" s="1575" t="s">
        <v>308</v>
      </c>
      <c r="DZ188" s="933" t="s">
        <v>8</v>
      </c>
      <c r="EA188" s="933" t="s">
        <v>1027</v>
      </c>
      <c r="EB188" s="1563">
        <v>150</v>
      </c>
      <c r="EC188" s="1563"/>
      <c r="ED188" s="1563">
        <v>150</v>
      </c>
      <c r="EE188" s="1563"/>
      <c r="EF188" s="1563"/>
      <c r="EG188" s="1565">
        <v>5.4750520129941234E-3</v>
      </c>
      <c r="EH188" s="1563"/>
      <c r="EI188" s="1563">
        <v>0</v>
      </c>
      <c r="EJ188" s="1563"/>
      <c r="EK188" s="1563">
        <v>0</v>
      </c>
      <c r="EL188" s="1563"/>
      <c r="EM188" s="1566"/>
      <c r="EN188" s="1566"/>
    </row>
    <row r="189" spans="128:144">
      <c r="DX189" s="1693" t="s">
        <v>504</v>
      </c>
      <c r="DY189" s="1575" t="s">
        <v>1128</v>
      </c>
      <c r="DZ189" s="933" t="s">
        <v>8</v>
      </c>
      <c r="EA189" s="933" t="s">
        <v>1129</v>
      </c>
      <c r="EB189" s="1563">
        <v>155</v>
      </c>
      <c r="EC189" s="1563"/>
      <c r="ED189" s="1563">
        <v>155</v>
      </c>
      <c r="EE189" s="1563"/>
      <c r="EF189" s="1563"/>
      <c r="EG189" s="1565">
        <v>5.6575537467605944E-3</v>
      </c>
      <c r="EH189" s="1563"/>
      <c r="EI189" s="1563">
        <v>0</v>
      </c>
      <c r="EJ189" s="1563"/>
      <c r="EK189" s="1563">
        <v>0</v>
      </c>
      <c r="EL189" s="1563"/>
      <c r="EM189" s="1566"/>
      <c r="EN189" s="1566"/>
    </row>
    <row r="190" spans="128:144">
      <c r="DX190" s="933" t="s">
        <v>504</v>
      </c>
      <c r="DY190" s="1575" t="s">
        <v>1130</v>
      </c>
      <c r="DZ190" s="933" t="s">
        <v>8</v>
      </c>
      <c r="EA190" s="933" t="s">
        <v>1131</v>
      </c>
      <c r="EB190" s="1563">
        <v>219</v>
      </c>
      <c r="EC190" s="1563"/>
      <c r="ED190" s="1563">
        <v>219</v>
      </c>
      <c r="EE190" s="1563">
        <v>27397</v>
      </c>
      <c r="EF190" s="1563"/>
      <c r="EG190" s="1565">
        <v>7.9935759389714207E-3</v>
      </c>
      <c r="EH190" s="1563"/>
      <c r="EI190" s="1563">
        <v>0</v>
      </c>
      <c r="EJ190" s="1563"/>
      <c r="EK190" s="1563">
        <v>0</v>
      </c>
      <c r="EM190" s="1566"/>
      <c r="EN190" s="1566"/>
    </row>
    <row r="191" spans="128:144">
      <c r="DX191" s="933" t="s">
        <v>506</v>
      </c>
      <c r="DY191" s="1575" t="s">
        <v>506</v>
      </c>
      <c r="DZ191" s="933" t="s">
        <v>901</v>
      </c>
      <c r="EA191" s="933" t="s">
        <v>507</v>
      </c>
      <c r="EB191" s="1563">
        <v>1865</v>
      </c>
      <c r="EC191" s="1563"/>
      <c r="ED191" s="1563">
        <v>1865</v>
      </c>
      <c r="EE191" s="1563"/>
      <c r="EF191" s="1563"/>
      <c r="EG191" s="1565">
        <v>0.56073361395069155</v>
      </c>
      <c r="EH191" s="1563"/>
      <c r="EI191" s="1563">
        <v>1421732</v>
      </c>
      <c r="EJ191" s="1563"/>
      <c r="EK191" s="1563">
        <v>797213</v>
      </c>
      <c r="EL191" s="933">
        <v>1421732</v>
      </c>
      <c r="EM191" s="1566">
        <v>0</v>
      </c>
      <c r="EN191" s="1566"/>
    </row>
    <row r="192" spans="128:144">
      <c r="DX192" s="933" t="s">
        <v>506</v>
      </c>
      <c r="DY192" s="1575" t="s">
        <v>130</v>
      </c>
      <c r="DZ192" s="933" t="s">
        <v>8</v>
      </c>
      <c r="EA192" s="933" t="s">
        <v>131</v>
      </c>
      <c r="EB192" s="1563">
        <v>1461</v>
      </c>
      <c r="EC192" s="1563"/>
      <c r="ED192" s="1563">
        <v>1461</v>
      </c>
      <c r="EE192" s="1563">
        <v>3326</v>
      </c>
      <c r="EF192" s="1563"/>
      <c r="EG192" s="1565">
        <v>0.43926638604930845</v>
      </c>
      <c r="EH192" s="1563"/>
      <c r="EI192" s="1563">
        <v>0</v>
      </c>
      <c r="EJ192" s="1563"/>
      <c r="EK192" s="1563">
        <v>624519</v>
      </c>
      <c r="EL192" s="1563"/>
      <c r="EM192" s="1566"/>
      <c r="EN192" s="1566"/>
    </row>
    <row r="193" spans="128:144">
      <c r="DX193" s="933" t="s">
        <v>508</v>
      </c>
      <c r="DY193" s="1575" t="s">
        <v>508</v>
      </c>
      <c r="DZ193" s="933" t="s">
        <v>901</v>
      </c>
      <c r="EA193" s="933" t="s">
        <v>509</v>
      </c>
      <c r="EB193" s="1563">
        <v>26438</v>
      </c>
      <c r="EC193" s="1563"/>
      <c r="ED193" s="1563">
        <v>26438</v>
      </c>
      <c r="EE193" s="1563"/>
      <c r="EF193" s="1563"/>
      <c r="EG193" s="1565">
        <v>0.99443316030993756</v>
      </c>
      <c r="EH193" s="1563"/>
      <c r="EI193" s="1563">
        <v>0</v>
      </c>
      <c r="EJ193" s="1563"/>
      <c r="EK193" s="1563">
        <v>0</v>
      </c>
      <c r="EL193" s="933">
        <v>0</v>
      </c>
      <c r="EM193" s="1566">
        <v>0</v>
      </c>
      <c r="EN193" s="1566"/>
    </row>
    <row r="194" spans="128:144">
      <c r="DX194" s="933" t="s">
        <v>508</v>
      </c>
      <c r="DY194" s="1575" t="s">
        <v>1132</v>
      </c>
      <c r="DZ194" s="933" t="s">
        <v>8</v>
      </c>
      <c r="EA194" s="933" t="s">
        <v>1133</v>
      </c>
      <c r="EB194" s="1563">
        <v>148</v>
      </c>
      <c r="EC194" s="1563"/>
      <c r="ED194" s="1563">
        <v>148</v>
      </c>
      <c r="EE194" s="1563">
        <v>26586</v>
      </c>
      <c r="EF194" s="1563"/>
      <c r="EG194" s="1565">
        <v>5.5668396900624391E-3</v>
      </c>
      <c r="EH194" s="1563"/>
      <c r="EI194" s="1563">
        <v>0</v>
      </c>
      <c r="EJ194" s="1563"/>
      <c r="EK194" s="1563">
        <v>0</v>
      </c>
      <c r="EL194" s="1563"/>
      <c r="EM194" s="1566"/>
      <c r="EN194" s="1566"/>
    </row>
    <row r="195" spans="128:144">
      <c r="DX195" s="933" t="s">
        <v>510</v>
      </c>
      <c r="DY195" s="1575" t="s">
        <v>510</v>
      </c>
      <c r="DZ195" s="933" t="s">
        <v>901</v>
      </c>
      <c r="EA195" s="933" t="s">
        <v>511</v>
      </c>
      <c r="EB195" s="1563">
        <v>7551</v>
      </c>
      <c r="EC195" s="1563"/>
      <c r="ED195" s="1563">
        <v>7551</v>
      </c>
      <c r="EE195" s="1563"/>
      <c r="EF195" s="1563"/>
      <c r="EG195" s="1565">
        <v>0.374275092936803</v>
      </c>
      <c r="EH195" s="1563"/>
      <c r="EI195" s="1563">
        <v>0</v>
      </c>
      <c r="EJ195" s="1563"/>
      <c r="EK195" s="1563">
        <v>0</v>
      </c>
      <c r="EL195" s="933">
        <v>0</v>
      </c>
      <c r="EM195" s="1566">
        <v>0</v>
      </c>
      <c r="EN195" s="1566"/>
    </row>
    <row r="196" spans="128:144">
      <c r="DX196" s="933" t="s">
        <v>510</v>
      </c>
      <c r="DY196" s="1575" t="s">
        <v>132</v>
      </c>
      <c r="DZ196" s="933" t="s">
        <v>901</v>
      </c>
      <c r="EA196" s="933" t="s">
        <v>133</v>
      </c>
      <c r="EB196" s="1563">
        <v>12017</v>
      </c>
      <c r="EC196" s="1563"/>
      <c r="ED196" s="1563">
        <v>12017</v>
      </c>
      <c r="EE196" s="1563"/>
      <c r="EF196" s="1563"/>
      <c r="EG196" s="1565">
        <v>0.59563816604708797</v>
      </c>
      <c r="EH196" s="1563"/>
      <c r="EI196" s="1563">
        <v>0</v>
      </c>
      <c r="EJ196" s="1563"/>
      <c r="EK196" s="1563">
        <v>0</v>
      </c>
      <c r="EL196" s="1563"/>
      <c r="EM196" s="1566"/>
      <c r="EN196" s="1566"/>
    </row>
    <row r="197" spans="128:144">
      <c r="DX197" s="933" t="s">
        <v>510</v>
      </c>
      <c r="DY197" s="1575" t="s">
        <v>134</v>
      </c>
      <c r="DZ197" s="933" t="s">
        <v>8</v>
      </c>
      <c r="EA197" s="933" t="s">
        <v>1028</v>
      </c>
      <c r="EB197" s="1563">
        <v>273</v>
      </c>
      <c r="EC197" s="1563"/>
      <c r="ED197" s="1563">
        <v>273</v>
      </c>
      <c r="EE197" s="1563"/>
      <c r="EF197" s="1563"/>
      <c r="EG197" s="1565">
        <v>1.3531598513011153E-2</v>
      </c>
      <c r="EH197" s="1563"/>
      <c r="EI197" s="1563">
        <v>0</v>
      </c>
      <c r="EJ197" s="1563"/>
      <c r="EK197" s="1563">
        <v>0</v>
      </c>
      <c r="EM197" s="1566"/>
      <c r="EN197" s="1566"/>
    </row>
    <row r="198" spans="128:144">
      <c r="DX198" s="933" t="s">
        <v>510</v>
      </c>
      <c r="DY198" s="1575" t="s">
        <v>1199</v>
      </c>
      <c r="DZ198" s="933" t="s">
        <v>8</v>
      </c>
      <c r="EA198" s="933" t="s">
        <v>1200</v>
      </c>
      <c r="EB198" s="1563">
        <v>334</v>
      </c>
      <c r="EC198" s="1563"/>
      <c r="ED198" s="1563">
        <v>334</v>
      </c>
      <c r="EE198" s="1563">
        <v>20175</v>
      </c>
      <c r="EF198" s="1563"/>
      <c r="EG198" s="1565">
        <v>1.6555142503097895E-2</v>
      </c>
      <c r="EH198" s="1563"/>
      <c r="EI198" s="1563">
        <v>0</v>
      </c>
      <c r="EJ198" s="1563"/>
      <c r="EK198" s="1563">
        <v>0</v>
      </c>
      <c r="EM198" s="1566"/>
      <c r="EN198" s="1566"/>
    </row>
    <row r="199" spans="128:144">
      <c r="DX199" s="933" t="s">
        <v>512</v>
      </c>
      <c r="DY199" s="1575" t="s">
        <v>512</v>
      </c>
      <c r="DZ199" s="933" t="s">
        <v>901</v>
      </c>
      <c r="EA199" s="933" t="s">
        <v>513</v>
      </c>
      <c r="EB199" s="1563">
        <v>1316</v>
      </c>
      <c r="EC199" s="1563"/>
      <c r="ED199" s="1563">
        <v>1316</v>
      </c>
      <c r="EE199" s="1563"/>
      <c r="EF199" s="1563"/>
      <c r="EG199" s="1565">
        <v>0.69962785752259438</v>
      </c>
      <c r="EH199" s="1563"/>
      <c r="EI199" s="1563">
        <v>0</v>
      </c>
      <c r="EJ199" s="1563"/>
      <c r="EK199" s="1563">
        <v>0</v>
      </c>
      <c r="EL199" s="1563">
        <v>0</v>
      </c>
      <c r="EM199" s="1566">
        <v>0</v>
      </c>
      <c r="EN199" s="1566"/>
    </row>
    <row r="200" spans="128:144">
      <c r="DX200" s="933" t="s">
        <v>512</v>
      </c>
      <c r="DY200" s="1575" t="s">
        <v>137</v>
      </c>
      <c r="DZ200" s="933" t="s">
        <v>8</v>
      </c>
      <c r="EA200" s="933" t="s">
        <v>138</v>
      </c>
      <c r="EB200" s="1563">
        <v>565</v>
      </c>
      <c r="EC200" s="1563"/>
      <c r="ED200" s="1563">
        <v>565</v>
      </c>
      <c r="EE200" s="1563">
        <v>1881</v>
      </c>
      <c r="EF200" s="1563"/>
      <c r="EG200" s="1565">
        <v>0.30037214247740562</v>
      </c>
      <c r="EH200" s="1563"/>
      <c r="EI200" s="1563">
        <v>0</v>
      </c>
      <c r="EJ200" s="1563"/>
      <c r="EK200" s="1563">
        <v>0</v>
      </c>
      <c r="EM200" s="1566"/>
      <c r="EN200" s="1566"/>
    </row>
    <row r="201" spans="128:144">
      <c r="DX201" s="933" t="s">
        <v>514</v>
      </c>
      <c r="DY201" s="1575" t="s">
        <v>514</v>
      </c>
      <c r="DZ201" s="933" t="s">
        <v>901</v>
      </c>
      <c r="EA201" s="933" t="s">
        <v>515</v>
      </c>
      <c r="EB201" s="1563">
        <v>5822</v>
      </c>
      <c r="EC201" s="1563"/>
      <c r="ED201" s="1563">
        <v>5822</v>
      </c>
      <c r="EE201" s="1563"/>
      <c r="EF201" s="1563"/>
      <c r="EG201" s="1565">
        <v>0.97651794699765182</v>
      </c>
      <c r="EH201" s="1563"/>
      <c r="EI201" s="1563">
        <v>1667512</v>
      </c>
      <c r="EJ201" s="1563"/>
      <c r="EK201" s="1563">
        <v>1628355</v>
      </c>
      <c r="EL201" s="1563">
        <v>1667512</v>
      </c>
      <c r="EM201" s="1566">
        <v>0</v>
      </c>
      <c r="EN201" s="1566"/>
    </row>
    <row r="202" spans="128:144">
      <c r="DX202" s="933" t="s">
        <v>514</v>
      </c>
      <c r="DY202" s="1575" t="s">
        <v>1254</v>
      </c>
      <c r="DZ202" s="933" t="s">
        <v>8</v>
      </c>
      <c r="EA202" s="933" t="s">
        <v>1255</v>
      </c>
      <c r="EB202" s="1563">
        <v>140</v>
      </c>
      <c r="EC202" s="1563"/>
      <c r="ED202" s="1563">
        <v>140</v>
      </c>
      <c r="EE202" s="1563">
        <v>5962</v>
      </c>
      <c r="EF202" s="1563"/>
      <c r="EG202" s="1565">
        <v>2.3482053002348204E-2</v>
      </c>
      <c r="EH202" s="1563"/>
      <c r="EI202" s="1563"/>
      <c r="EJ202" s="1563"/>
      <c r="EK202" s="1563">
        <v>39157</v>
      </c>
      <c r="EL202" s="1563"/>
      <c r="EM202" s="1566"/>
      <c r="EN202" s="1566"/>
    </row>
    <row r="203" spans="128:144">
      <c r="DX203" s="933" t="s">
        <v>516</v>
      </c>
      <c r="DY203" s="1575" t="s">
        <v>516</v>
      </c>
      <c r="DZ203" s="933" t="s">
        <v>901</v>
      </c>
      <c r="EA203" s="933" t="s">
        <v>517</v>
      </c>
      <c r="EB203" s="1563">
        <v>9209</v>
      </c>
      <c r="EC203" s="1563"/>
      <c r="ED203" s="1563">
        <v>9209</v>
      </c>
      <c r="EE203" s="1563">
        <v>9209</v>
      </c>
      <c r="EF203" s="1563"/>
      <c r="EG203" s="1565"/>
      <c r="EH203" s="1563"/>
      <c r="EI203" s="1563">
        <v>2476206</v>
      </c>
      <c r="EJ203" s="1563"/>
      <c r="EK203" s="1563">
        <v>2476206</v>
      </c>
      <c r="EL203" s="933">
        <v>2476206</v>
      </c>
      <c r="EM203" s="1566">
        <v>0</v>
      </c>
      <c r="EN203" s="1566"/>
    </row>
    <row r="204" spans="128:144">
      <c r="DX204" s="933" t="s">
        <v>518</v>
      </c>
      <c r="DY204" s="1575" t="s">
        <v>518</v>
      </c>
      <c r="DZ204" s="933" t="s">
        <v>901</v>
      </c>
      <c r="EA204" s="933" t="s">
        <v>519</v>
      </c>
      <c r="EB204" s="1563">
        <v>1715</v>
      </c>
      <c r="EC204" s="1563"/>
      <c r="ED204" s="1563">
        <v>1715</v>
      </c>
      <c r="EE204" s="1563">
        <v>1715</v>
      </c>
      <c r="EF204" s="1563"/>
      <c r="EG204" s="1565"/>
      <c r="EH204" s="1563"/>
      <c r="EI204" s="1563">
        <v>0</v>
      </c>
      <c r="EJ204" s="1563"/>
      <c r="EK204" s="1563">
        <v>0</v>
      </c>
      <c r="EL204" s="1563">
        <v>0</v>
      </c>
      <c r="EM204" s="1566">
        <v>0</v>
      </c>
      <c r="EN204" s="1566"/>
    </row>
    <row r="205" spans="128:144">
      <c r="DX205" s="933" t="s">
        <v>520</v>
      </c>
      <c r="DY205" s="1575" t="s">
        <v>520</v>
      </c>
      <c r="DZ205" s="933" t="s">
        <v>901</v>
      </c>
      <c r="EA205" s="933" t="s">
        <v>521</v>
      </c>
      <c r="EB205" s="1563">
        <v>4611</v>
      </c>
      <c r="EC205" s="1563"/>
      <c r="ED205" s="1563">
        <v>4611</v>
      </c>
      <c r="EE205" s="1563"/>
      <c r="EF205" s="1563"/>
      <c r="EG205" s="1565">
        <v>0.80387029288702927</v>
      </c>
      <c r="EH205" s="1563"/>
      <c r="EI205" s="1563">
        <v>652872</v>
      </c>
      <c r="EJ205" s="1563"/>
      <c r="EK205" s="1563">
        <v>524824</v>
      </c>
      <c r="EL205" s="1563">
        <v>652872</v>
      </c>
      <c r="EM205" s="1596">
        <v>0</v>
      </c>
      <c r="EN205" s="1566"/>
    </row>
    <row r="206" spans="128:144">
      <c r="DX206" s="933" t="s">
        <v>520</v>
      </c>
      <c r="DY206" s="1575" t="s">
        <v>139</v>
      </c>
      <c r="DZ206" s="933" t="s">
        <v>8</v>
      </c>
      <c r="EA206" s="933" t="s">
        <v>140</v>
      </c>
      <c r="EB206" s="1563">
        <v>400</v>
      </c>
      <c r="EC206" s="1563"/>
      <c r="ED206" s="1563">
        <v>400</v>
      </c>
      <c r="EE206" s="1563"/>
      <c r="EF206" s="1563"/>
      <c r="EG206" s="1565">
        <v>6.9735006973500699E-2</v>
      </c>
      <c r="EH206" s="1563"/>
      <c r="EI206" s="1563">
        <v>0</v>
      </c>
      <c r="EJ206" s="1563"/>
      <c r="EK206" s="1563">
        <v>45528</v>
      </c>
      <c r="EM206" s="1566"/>
      <c r="EN206" s="1566"/>
    </row>
    <row r="207" spans="128:144">
      <c r="DX207" s="933" t="s">
        <v>520</v>
      </c>
      <c r="DY207" s="1575" t="s">
        <v>631</v>
      </c>
      <c r="DZ207" s="933" t="s">
        <v>8</v>
      </c>
      <c r="EA207" s="933" t="s">
        <v>632</v>
      </c>
      <c r="EB207" s="1563">
        <v>725</v>
      </c>
      <c r="EC207" s="1563"/>
      <c r="ED207" s="1563">
        <v>725</v>
      </c>
      <c r="EE207" s="1563">
        <v>5736</v>
      </c>
      <c r="EF207" s="1563"/>
      <c r="EG207" s="1565">
        <v>0.12639470013947002</v>
      </c>
      <c r="EH207" s="1563"/>
      <c r="EI207" s="1563">
        <v>0</v>
      </c>
      <c r="EJ207" s="1563"/>
      <c r="EK207" s="1563">
        <v>82520</v>
      </c>
      <c r="EM207" s="1566"/>
      <c r="EN207" s="1566"/>
    </row>
    <row r="208" spans="128:144">
      <c r="DX208" s="933" t="s">
        <v>522</v>
      </c>
      <c r="DY208" s="1575" t="s">
        <v>522</v>
      </c>
      <c r="DZ208" s="933" t="s">
        <v>901</v>
      </c>
      <c r="EA208" s="933" t="s">
        <v>523</v>
      </c>
      <c r="EB208" s="1563">
        <v>23685</v>
      </c>
      <c r="EC208" s="1563"/>
      <c r="ED208" s="1563">
        <v>23685</v>
      </c>
      <c r="EE208" s="1563"/>
      <c r="EF208" s="1563"/>
      <c r="EG208" s="1565">
        <v>0.97766862049038228</v>
      </c>
      <c r="EH208" s="1563"/>
      <c r="EI208" s="1563">
        <v>5911629</v>
      </c>
      <c r="EJ208" s="1563"/>
      <c r="EK208" s="1563">
        <v>5779614</v>
      </c>
      <c r="EL208" s="933">
        <v>5911629</v>
      </c>
      <c r="EM208" s="1566">
        <v>0</v>
      </c>
      <c r="EN208" s="1566"/>
    </row>
    <row r="209" spans="128:144">
      <c r="DX209" s="933" t="s">
        <v>522</v>
      </c>
      <c r="DY209" s="1575" t="s">
        <v>1256</v>
      </c>
      <c r="DZ209" s="933" t="s">
        <v>8</v>
      </c>
      <c r="EA209" s="933" t="s">
        <v>1257</v>
      </c>
      <c r="EB209" s="1563">
        <v>541</v>
      </c>
      <c r="EC209" s="1563"/>
      <c r="ED209" s="1563">
        <v>541</v>
      </c>
      <c r="EE209" s="1563">
        <v>24226</v>
      </c>
      <c r="EF209" s="1563"/>
      <c r="EG209" s="1565">
        <v>2.2331379509617767E-2</v>
      </c>
      <c r="EH209" s="1563"/>
      <c r="EI209" s="1563"/>
      <c r="EJ209" s="1563"/>
      <c r="EK209" s="1563">
        <v>132015</v>
      </c>
      <c r="EL209" s="1563"/>
      <c r="EM209" s="1566"/>
      <c r="EN209" s="1566"/>
    </row>
    <row r="210" spans="128:144">
      <c r="DX210" s="1693" t="s">
        <v>524</v>
      </c>
      <c r="DY210" s="1575" t="s">
        <v>524</v>
      </c>
      <c r="DZ210" s="933" t="s">
        <v>901</v>
      </c>
      <c r="EA210" s="933" t="s">
        <v>525</v>
      </c>
      <c r="EB210" s="1563">
        <v>2185</v>
      </c>
      <c r="EC210" s="1563"/>
      <c r="ED210" s="1563">
        <v>2185</v>
      </c>
      <c r="EE210" s="1563">
        <v>2185</v>
      </c>
      <c r="EF210" s="1563"/>
      <c r="EG210" s="1565"/>
      <c r="EH210" s="1563"/>
      <c r="EI210" s="1563">
        <v>0</v>
      </c>
      <c r="EJ210" s="1563"/>
      <c r="EK210" s="1563">
        <v>0</v>
      </c>
      <c r="EL210" s="1563">
        <v>0</v>
      </c>
      <c r="EM210" s="1566">
        <v>0</v>
      </c>
      <c r="EN210" s="1566"/>
    </row>
    <row r="211" spans="128:144">
      <c r="DX211" s="933" t="s">
        <v>526</v>
      </c>
      <c r="DY211" s="1575" t="s">
        <v>526</v>
      </c>
      <c r="DZ211" s="933" t="s">
        <v>901</v>
      </c>
      <c r="EA211" s="933" t="s">
        <v>527</v>
      </c>
      <c r="EB211" s="1563">
        <v>17799</v>
      </c>
      <c r="EC211" s="1563"/>
      <c r="ED211" s="1563">
        <v>17799</v>
      </c>
      <c r="EE211" s="1563"/>
      <c r="EF211" s="1563"/>
      <c r="EG211" s="1565">
        <v>0.76249839352268345</v>
      </c>
      <c r="EH211" s="1563"/>
      <c r="EI211" s="1563">
        <v>8983950</v>
      </c>
      <c r="EJ211" s="1563"/>
      <c r="EK211" s="1563">
        <v>6850247</v>
      </c>
      <c r="EL211" s="1563">
        <v>8983950</v>
      </c>
      <c r="EM211" s="1566">
        <v>0</v>
      </c>
      <c r="EN211" s="1566"/>
    </row>
    <row r="212" spans="128:144">
      <c r="DX212" s="933" t="s">
        <v>526</v>
      </c>
      <c r="DY212" s="1575" t="s">
        <v>141</v>
      </c>
      <c r="DZ212" s="933" t="s">
        <v>901</v>
      </c>
      <c r="EA212" s="933" t="s">
        <v>142</v>
      </c>
      <c r="EB212" s="1563">
        <v>4744</v>
      </c>
      <c r="EC212" s="1563"/>
      <c r="ED212" s="1563">
        <v>4744</v>
      </c>
      <c r="EE212" s="1563"/>
      <c r="EF212" s="1563"/>
      <c r="EG212" s="1565">
        <v>0.20323009039112369</v>
      </c>
      <c r="EH212" s="1563"/>
      <c r="EI212" s="1563">
        <v>0</v>
      </c>
      <c r="EJ212" s="1563"/>
      <c r="EK212" s="1563">
        <v>1825809</v>
      </c>
      <c r="EM212" s="1566"/>
      <c r="EN212" s="1566"/>
    </row>
    <row r="213" spans="128:144">
      <c r="DX213" s="933" t="s">
        <v>526</v>
      </c>
      <c r="DY213" s="1575" t="s">
        <v>1258</v>
      </c>
      <c r="DZ213" s="933" t="s">
        <v>8</v>
      </c>
      <c r="EA213" s="933" t="s">
        <v>1135</v>
      </c>
      <c r="EB213" s="1563">
        <v>800</v>
      </c>
      <c r="EC213" s="1563"/>
      <c r="ED213" s="1563">
        <v>800</v>
      </c>
      <c r="EE213" s="1563">
        <v>23343</v>
      </c>
      <c r="EF213" s="1563"/>
      <c r="EG213" s="1565">
        <v>3.427151608619286E-2</v>
      </c>
      <c r="EH213" s="1563"/>
      <c r="EI213" s="1563">
        <v>0</v>
      </c>
      <c r="EJ213" s="1563"/>
      <c r="EK213" s="1563">
        <v>307894</v>
      </c>
      <c r="EL213" s="1563"/>
      <c r="EM213" s="1566"/>
      <c r="EN213" s="1566"/>
    </row>
    <row r="214" spans="128:144">
      <c r="DX214" s="933" t="s">
        <v>528</v>
      </c>
      <c r="DY214" s="1575" t="s">
        <v>528</v>
      </c>
      <c r="DZ214" s="933" t="s">
        <v>901</v>
      </c>
      <c r="EA214" s="933" t="s">
        <v>529</v>
      </c>
      <c r="EB214" s="1563">
        <v>7435</v>
      </c>
      <c r="EC214" s="1563"/>
      <c r="ED214" s="1563">
        <v>7435</v>
      </c>
      <c r="EE214" s="1563">
        <v>7435</v>
      </c>
      <c r="EF214" s="1563"/>
      <c r="EG214" s="1565"/>
      <c r="EH214" s="1563"/>
      <c r="EI214" s="1563">
        <v>4236314</v>
      </c>
      <c r="EJ214" s="1563"/>
      <c r="EK214" s="1563">
        <v>4236314</v>
      </c>
      <c r="EL214" s="1563">
        <v>4236314</v>
      </c>
      <c r="EM214" s="1566">
        <v>0</v>
      </c>
      <c r="EN214" s="1566"/>
    </row>
    <row r="215" spans="128:144">
      <c r="DX215" s="933" t="s">
        <v>530</v>
      </c>
      <c r="DY215" s="1575" t="s">
        <v>530</v>
      </c>
      <c r="DZ215" s="933" t="s">
        <v>901</v>
      </c>
      <c r="EA215" s="933" t="s">
        <v>534</v>
      </c>
      <c r="EB215" s="1563">
        <v>23427</v>
      </c>
      <c r="EC215" s="1563"/>
      <c r="ED215" s="1563">
        <v>23427</v>
      </c>
      <c r="EE215" s="1563"/>
      <c r="EF215" s="1563"/>
      <c r="EG215" s="1565">
        <v>0.98610935724207605</v>
      </c>
      <c r="EH215" s="1563"/>
      <c r="EI215" s="1563">
        <v>17918717</v>
      </c>
      <c r="EJ215" s="1563"/>
      <c r="EK215" s="1563">
        <v>17669815</v>
      </c>
      <c r="EL215" s="933">
        <v>17918717</v>
      </c>
      <c r="EM215" s="1566">
        <v>0</v>
      </c>
      <c r="EN215" s="1566"/>
    </row>
    <row r="216" spans="128:144">
      <c r="DX216" s="933" t="s">
        <v>530</v>
      </c>
      <c r="DY216" s="1575" t="s">
        <v>143</v>
      </c>
      <c r="DZ216" s="933" t="s">
        <v>8</v>
      </c>
      <c r="EA216" s="933" t="s">
        <v>144</v>
      </c>
      <c r="EB216" s="1563">
        <v>120</v>
      </c>
      <c r="EC216" s="1563"/>
      <c r="ED216" s="1563">
        <v>120</v>
      </c>
      <c r="EE216" s="1563"/>
      <c r="EF216" s="1563"/>
      <c r="EG216" s="1565">
        <v>5.0511428210632658E-3</v>
      </c>
      <c r="EH216" s="1563"/>
      <c r="EI216" s="1563">
        <v>0</v>
      </c>
      <c r="EJ216" s="1563"/>
      <c r="EK216" s="1563">
        <v>90510</v>
      </c>
      <c r="EL216" s="1563"/>
      <c r="EM216" s="1566"/>
      <c r="EN216" s="1566"/>
    </row>
    <row r="217" spans="128:144">
      <c r="DX217" s="933" t="s">
        <v>530</v>
      </c>
      <c r="DY217" s="1575" t="s">
        <v>1136</v>
      </c>
      <c r="DZ217" s="933" t="s">
        <v>8</v>
      </c>
      <c r="EA217" s="933" t="s">
        <v>1137</v>
      </c>
      <c r="EB217" s="1563">
        <v>210</v>
      </c>
      <c r="EC217" s="1563"/>
      <c r="ED217" s="1563">
        <v>210</v>
      </c>
      <c r="EE217" s="1563">
        <v>23757</v>
      </c>
      <c r="EF217" s="1563"/>
      <c r="EG217" s="1565">
        <v>8.8394999368607147E-3</v>
      </c>
      <c r="EH217" s="1563"/>
      <c r="EI217" s="1563">
        <v>0</v>
      </c>
      <c r="EJ217" s="1563"/>
      <c r="EK217" s="1563">
        <v>158392</v>
      </c>
      <c r="EM217" s="1566"/>
      <c r="EN217" s="1566"/>
    </row>
    <row r="218" spans="128:144">
      <c r="DX218" s="933" t="s">
        <v>535</v>
      </c>
      <c r="DY218" s="1575" t="s">
        <v>535</v>
      </c>
      <c r="DZ218" s="933" t="s">
        <v>901</v>
      </c>
      <c r="EA218" s="933" t="s">
        <v>536</v>
      </c>
      <c r="EB218" s="1563">
        <v>12732</v>
      </c>
      <c r="EC218" s="1563"/>
      <c r="ED218" s="1563">
        <v>12732</v>
      </c>
      <c r="EE218" s="1563"/>
      <c r="EF218" s="1563"/>
      <c r="EG218" s="1565">
        <v>0.97810555427517865</v>
      </c>
      <c r="EH218" s="1563"/>
      <c r="EI218" s="1563">
        <v>4507006</v>
      </c>
      <c r="EJ218" s="1563"/>
      <c r="EK218" s="1563">
        <v>4408328</v>
      </c>
      <c r="EL218" s="933">
        <v>4507006</v>
      </c>
      <c r="EM218" s="1566">
        <v>0</v>
      </c>
      <c r="EN218" s="1566"/>
    </row>
    <row r="219" spans="128:144">
      <c r="DX219" s="933" t="s">
        <v>535</v>
      </c>
      <c r="DY219" s="1575" t="s">
        <v>145</v>
      </c>
      <c r="DZ219" s="933" t="s">
        <v>8</v>
      </c>
      <c r="EA219" s="933" t="s">
        <v>146</v>
      </c>
      <c r="EB219" s="1563">
        <v>285</v>
      </c>
      <c r="EC219" s="1563"/>
      <c r="ED219" s="1563">
        <v>285</v>
      </c>
      <c r="EE219" s="1563">
        <v>13017</v>
      </c>
      <c r="EF219" s="1563"/>
      <c r="EG219" s="1565">
        <v>2.1894445724821389E-2</v>
      </c>
      <c r="EH219" s="1563"/>
      <c r="EI219" s="1563">
        <v>0</v>
      </c>
      <c r="EJ219" s="1563"/>
      <c r="EK219" s="1563">
        <v>98678</v>
      </c>
      <c r="EL219" s="1563"/>
      <c r="EM219" s="1566"/>
      <c r="EN219" s="1566"/>
    </row>
    <row r="220" spans="128:144">
      <c r="DX220" s="933" t="s">
        <v>537</v>
      </c>
      <c r="DY220" s="1575" t="s">
        <v>537</v>
      </c>
      <c r="DZ220" s="933" t="s">
        <v>901</v>
      </c>
      <c r="EA220" s="933" t="s">
        <v>538</v>
      </c>
      <c r="EB220" s="1563">
        <v>19725</v>
      </c>
      <c r="EC220" s="1563"/>
      <c r="ED220" s="1563">
        <v>19725</v>
      </c>
      <c r="EE220" s="1563"/>
      <c r="EF220" s="1563"/>
      <c r="EG220" s="1565">
        <v>0.93874928612221586</v>
      </c>
      <c r="EH220" s="1563"/>
      <c r="EI220" s="1563">
        <v>5801413</v>
      </c>
      <c r="EJ220" s="1563"/>
      <c r="EK220" s="1563">
        <v>5446072</v>
      </c>
      <c r="EL220" s="933">
        <v>5801413</v>
      </c>
      <c r="EM220" s="1566">
        <v>0</v>
      </c>
      <c r="EN220" s="1566"/>
    </row>
    <row r="221" spans="128:144">
      <c r="DX221" s="933">
        <v>800</v>
      </c>
      <c r="DY221" s="1575" t="s">
        <v>795</v>
      </c>
      <c r="DZ221" s="933" t="s">
        <v>901</v>
      </c>
      <c r="EA221" s="933" t="s">
        <v>796</v>
      </c>
      <c r="EB221" s="1563">
        <v>0</v>
      </c>
      <c r="EC221" s="1563">
        <v>1287</v>
      </c>
      <c r="ED221" s="1563">
        <v>1287</v>
      </c>
      <c r="EE221" s="1563">
        <v>21012</v>
      </c>
      <c r="EF221" s="1563"/>
      <c r="EG221" s="1565">
        <v>6.1250713877784121E-2</v>
      </c>
      <c r="EH221" s="1563"/>
      <c r="EI221" s="1563">
        <v>0</v>
      </c>
      <c r="EJ221" s="1563"/>
      <c r="EK221" s="1563">
        <v>355341</v>
      </c>
      <c r="EM221" s="1566"/>
      <c r="EN221" s="1566"/>
    </row>
    <row r="222" spans="128:144">
      <c r="DX222" s="933" t="s">
        <v>539</v>
      </c>
      <c r="DY222" s="1575" t="s">
        <v>539</v>
      </c>
      <c r="DZ222" s="933" t="s">
        <v>901</v>
      </c>
      <c r="EA222" s="933" t="s">
        <v>540</v>
      </c>
      <c r="EB222" s="1563">
        <v>8292</v>
      </c>
      <c r="EC222" s="1563"/>
      <c r="ED222" s="1563">
        <v>8292</v>
      </c>
      <c r="EE222" s="1563"/>
      <c r="EF222" s="1563"/>
      <c r="EG222" s="1565">
        <v>0.81839715752072639</v>
      </c>
      <c r="EH222" s="1563"/>
      <c r="EI222" s="1563">
        <v>3309108</v>
      </c>
      <c r="EJ222" s="1563"/>
      <c r="EK222" s="1563">
        <v>2708164</v>
      </c>
      <c r="EL222" s="933">
        <v>3309108</v>
      </c>
      <c r="EM222" s="1566">
        <v>0</v>
      </c>
      <c r="EN222" s="1566">
        <v>-1</v>
      </c>
    </row>
    <row r="223" spans="128:144">
      <c r="DX223" s="933" t="s">
        <v>539</v>
      </c>
      <c r="DY223" s="1575" t="s">
        <v>147</v>
      </c>
      <c r="DZ223" s="933" t="s">
        <v>8</v>
      </c>
      <c r="EA223" s="933" t="s">
        <v>148</v>
      </c>
      <c r="EB223" s="1563">
        <v>1350</v>
      </c>
      <c r="EC223" s="1563"/>
      <c r="ED223" s="1563">
        <v>1350</v>
      </c>
      <c r="EE223" s="1563"/>
      <c r="EF223" s="1563"/>
      <c r="EG223" s="1565">
        <v>0.13324121594946703</v>
      </c>
      <c r="EH223" s="1563"/>
      <c r="EI223" s="1563">
        <v>0</v>
      </c>
      <c r="EJ223" s="1563"/>
      <c r="EK223" s="1563">
        <v>440910</v>
      </c>
      <c r="EM223" s="1566"/>
      <c r="EN223" s="1566"/>
    </row>
    <row r="224" spans="128:144">
      <c r="DX224" s="933" t="s">
        <v>539</v>
      </c>
      <c r="DY224" s="1575" t="s">
        <v>598</v>
      </c>
      <c r="DZ224" s="933" t="s">
        <v>8</v>
      </c>
      <c r="EA224" s="933" t="s">
        <v>599</v>
      </c>
      <c r="EB224" s="1563">
        <v>490</v>
      </c>
      <c r="EC224" s="1563"/>
      <c r="ED224" s="1563">
        <v>490</v>
      </c>
      <c r="EE224" s="1563">
        <v>10132</v>
      </c>
      <c r="EF224" s="1563"/>
      <c r="EG224" s="1565">
        <v>4.8361626529806551E-2</v>
      </c>
      <c r="EH224" s="1563"/>
      <c r="EI224" s="1563">
        <v>0</v>
      </c>
      <c r="EJ224" s="1563"/>
      <c r="EK224" s="1563">
        <v>160034</v>
      </c>
      <c r="EM224" s="1566"/>
      <c r="EN224" s="1566"/>
    </row>
    <row r="225" spans="128:144">
      <c r="DX225" s="1693" t="s">
        <v>541</v>
      </c>
      <c r="DY225" s="1575" t="s">
        <v>541</v>
      </c>
      <c r="DZ225" s="933" t="s">
        <v>901</v>
      </c>
      <c r="EA225" s="933" t="s">
        <v>542</v>
      </c>
      <c r="EB225" s="1563">
        <v>8464</v>
      </c>
      <c r="EC225" s="1563"/>
      <c r="ED225" s="1563">
        <v>8464</v>
      </c>
      <c r="EE225" s="1563"/>
      <c r="EF225" s="1563"/>
      <c r="EG225" s="1565">
        <v>0.73440347071583512</v>
      </c>
      <c r="EH225" s="1563"/>
      <c r="EI225" s="1563">
        <v>5962920</v>
      </c>
      <c r="EJ225" s="1563"/>
      <c r="EK225" s="1563">
        <v>4379189</v>
      </c>
      <c r="EL225" s="933">
        <v>5962920</v>
      </c>
      <c r="EM225" s="1566">
        <v>0</v>
      </c>
      <c r="EN225" s="1566"/>
    </row>
    <row r="226" spans="128:144">
      <c r="DX226" s="933" t="s">
        <v>541</v>
      </c>
      <c r="DY226" s="1575" t="s">
        <v>149</v>
      </c>
      <c r="DZ226" s="933" t="s">
        <v>901</v>
      </c>
      <c r="EA226" s="933" t="s">
        <v>150</v>
      </c>
      <c r="EB226" s="1563">
        <v>3061</v>
      </c>
      <c r="EC226" s="1563"/>
      <c r="ED226" s="1563">
        <v>3061</v>
      </c>
      <c r="EE226" s="1563">
        <v>11525</v>
      </c>
      <c r="EF226" s="1563"/>
      <c r="EG226" s="1565">
        <v>0.26559652928416488</v>
      </c>
      <c r="EH226" s="1563"/>
      <c r="EI226" s="1563">
        <v>0</v>
      </c>
      <c r="EJ226" s="1563"/>
      <c r="EK226" s="1563">
        <v>1583731</v>
      </c>
      <c r="EM226" s="1566"/>
      <c r="EN226" s="1566"/>
    </row>
    <row r="227" spans="128:144">
      <c r="DX227" s="933" t="s">
        <v>543</v>
      </c>
      <c r="DY227" s="1575" t="s">
        <v>543</v>
      </c>
      <c r="DZ227" s="933" t="s">
        <v>901</v>
      </c>
      <c r="EA227" s="933" t="s">
        <v>544</v>
      </c>
      <c r="EB227" s="1563">
        <v>5876</v>
      </c>
      <c r="EC227" s="1563"/>
      <c r="ED227" s="1563">
        <v>5876</v>
      </c>
      <c r="EE227" s="1563">
        <v>5876</v>
      </c>
      <c r="EF227" s="1563"/>
      <c r="EG227" s="1565"/>
      <c r="EH227" s="1563"/>
      <c r="EI227" s="1563">
        <v>3492401</v>
      </c>
      <c r="EJ227" s="1563"/>
      <c r="EK227" s="1563">
        <v>3492401</v>
      </c>
      <c r="EL227" s="933">
        <v>3492401</v>
      </c>
      <c r="EM227" s="1566">
        <v>0</v>
      </c>
      <c r="EN227" s="1566"/>
    </row>
    <row r="228" spans="128:144">
      <c r="DX228" s="933" t="s">
        <v>545</v>
      </c>
      <c r="DY228" s="1575" t="s">
        <v>545</v>
      </c>
      <c r="DZ228" s="933" t="s">
        <v>901</v>
      </c>
      <c r="EA228" s="933" t="s">
        <v>546</v>
      </c>
      <c r="EB228" s="1563">
        <v>8582</v>
      </c>
      <c r="EC228" s="1563"/>
      <c r="ED228" s="1563">
        <v>8582</v>
      </c>
      <c r="EE228" s="1563"/>
      <c r="EF228" s="1563"/>
      <c r="EG228" s="1565">
        <v>0.94703156036195102</v>
      </c>
      <c r="EH228" s="1563"/>
      <c r="EI228" s="1563">
        <v>2852282</v>
      </c>
      <c r="EJ228" s="1563"/>
      <c r="EK228" s="1563">
        <v>2701201</v>
      </c>
      <c r="EL228" s="933">
        <v>2852282</v>
      </c>
      <c r="EM228" s="1566">
        <v>0</v>
      </c>
      <c r="EN228" s="1566"/>
    </row>
    <row r="229" spans="128:144">
      <c r="DX229" s="933" t="s">
        <v>545</v>
      </c>
      <c r="DY229" s="1575" t="s">
        <v>266</v>
      </c>
      <c r="DZ229" s="933" t="s">
        <v>8</v>
      </c>
      <c r="EA229" s="933" t="s">
        <v>267</v>
      </c>
      <c r="EB229" s="1563">
        <v>480</v>
      </c>
      <c r="EC229" s="1563"/>
      <c r="ED229" s="1563">
        <v>480</v>
      </c>
      <c r="EE229" s="1563">
        <v>9062</v>
      </c>
      <c r="EF229" s="1563"/>
      <c r="EG229" s="1565">
        <v>5.2968439638048995E-2</v>
      </c>
      <c r="EH229" s="1563"/>
      <c r="EI229" s="1563">
        <v>0</v>
      </c>
      <c r="EJ229" s="1563"/>
      <c r="EK229" s="1563">
        <v>151081</v>
      </c>
      <c r="EM229" s="1566"/>
      <c r="EN229" s="1566"/>
    </row>
    <row r="230" spans="128:144">
      <c r="DX230" s="933" t="s">
        <v>547</v>
      </c>
      <c r="DY230" s="1575" t="s">
        <v>547</v>
      </c>
      <c r="DZ230" s="933" t="s">
        <v>901</v>
      </c>
      <c r="EA230" s="933" t="s">
        <v>548</v>
      </c>
      <c r="EB230" s="1563">
        <v>6190</v>
      </c>
      <c r="EC230" s="1563"/>
      <c r="ED230" s="1563">
        <v>6190</v>
      </c>
      <c r="EE230" s="1563">
        <v>6190</v>
      </c>
      <c r="EF230" s="1563"/>
      <c r="EG230" s="1565"/>
      <c r="EH230" s="1563"/>
      <c r="EI230" s="1563">
        <v>2050252</v>
      </c>
      <c r="EJ230" s="1563"/>
      <c r="EK230" s="1563">
        <v>2050252</v>
      </c>
      <c r="EL230" s="933">
        <v>2050252</v>
      </c>
      <c r="EM230" s="1566">
        <v>0</v>
      </c>
      <c r="EN230" s="1566"/>
    </row>
    <row r="231" spans="128:144">
      <c r="DX231" s="933" t="s">
        <v>549</v>
      </c>
      <c r="DY231" s="1575" t="s">
        <v>549</v>
      </c>
      <c r="DZ231" s="933" t="s">
        <v>901</v>
      </c>
      <c r="EA231" s="933" t="s">
        <v>550</v>
      </c>
      <c r="EB231" s="1563">
        <v>8215</v>
      </c>
      <c r="EC231" s="1563"/>
      <c r="ED231" s="1563">
        <v>8215</v>
      </c>
      <c r="EE231" s="1563"/>
      <c r="EF231" s="1563"/>
      <c r="EG231" s="1565">
        <v>0.696422516107155</v>
      </c>
      <c r="EH231" s="1563"/>
      <c r="EI231" s="1563">
        <v>3666802</v>
      </c>
      <c r="EJ231" s="1563"/>
      <c r="EK231" s="1563">
        <v>2553644</v>
      </c>
      <c r="EL231" s="933">
        <v>3666802</v>
      </c>
      <c r="EM231" s="1566">
        <v>0</v>
      </c>
      <c r="EN231" s="1566">
        <v>1</v>
      </c>
    </row>
    <row r="232" spans="128:144">
      <c r="DX232" s="933" t="s">
        <v>549</v>
      </c>
      <c r="DY232" s="1575" t="s">
        <v>153</v>
      </c>
      <c r="DZ232" s="933" t="s">
        <v>901</v>
      </c>
      <c r="EA232" s="933" t="s">
        <v>154</v>
      </c>
      <c r="EB232" s="1563">
        <v>1201</v>
      </c>
      <c r="EC232" s="1563"/>
      <c r="ED232" s="1563">
        <v>1201</v>
      </c>
      <c r="EE232" s="1563"/>
      <c r="EF232" s="1563"/>
      <c r="EG232" s="1565">
        <v>0.10181417429637166</v>
      </c>
      <c r="EH232" s="1563"/>
      <c r="EI232" s="1563">
        <v>0</v>
      </c>
      <c r="EJ232" s="1563"/>
      <c r="EK232" s="1563">
        <v>373332</v>
      </c>
      <c r="EM232" s="1566"/>
      <c r="EN232" s="1566"/>
    </row>
    <row r="233" spans="128:144">
      <c r="DX233" s="933" t="s">
        <v>549</v>
      </c>
      <c r="DY233" s="1575" t="s">
        <v>155</v>
      </c>
      <c r="DZ233" s="933" t="s">
        <v>901</v>
      </c>
      <c r="EA233" s="933" t="s">
        <v>156</v>
      </c>
      <c r="EB233" s="1563">
        <v>1611</v>
      </c>
      <c r="EC233" s="1563"/>
      <c r="ED233" s="1563">
        <v>1611</v>
      </c>
      <c r="EE233" s="1563"/>
      <c r="EF233" s="1563"/>
      <c r="EG233" s="1565">
        <v>0.13657171922685657</v>
      </c>
      <c r="EH233" s="1563"/>
      <c r="EI233" s="1563">
        <v>0</v>
      </c>
      <c r="EJ233" s="1563"/>
      <c r="EK233" s="1563">
        <v>500781</v>
      </c>
      <c r="EM233" s="1566"/>
      <c r="EN233" s="1566"/>
    </row>
    <row r="234" spans="128:144">
      <c r="DX234" s="933" t="s">
        <v>549</v>
      </c>
      <c r="DY234" s="1575" t="s">
        <v>309</v>
      </c>
      <c r="DZ234" s="933" t="s">
        <v>8</v>
      </c>
      <c r="EA234" s="933" t="s">
        <v>157</v>
      </c>
      <c r="EB234" s="1563">
        <v>769</v>
      </c>
      <c r="EC234" s="1563"/>
      <c r="ED234" s="1563">
        <v>769</v>
      </c>
      <c r="EE234" s="1563">
        <v>11796</v>
      </c>
      <c r="EF234" s="1563"/>
      <c r="EG234" s="1565">
        <v>6.5191590369616817E-2</v>
      </c>
      <c r="EH234" s="1563"/>
      <c r="EI234" s="1563">
        <v>0</v>
      </c>
      <c r="EJ234" s="1563"/>
      <c r="EK234" s="1563">
        <v>239045</v>
      </c>
      <c r="EM234" s="1566"/>
      <c r="EN234" s="1566"/>
    </row>
    <row r="235" spans="128:144">
      <c r="DX235" s="933" t="s">
        <v>551</v>
      </c>
      <c r="DY235" s="1575" t="s">
        <v>551</v>
      </c>
      <c r="DZ235" s="933" t="s">
        <v>901</v>
      </c>
      <c r="EA235" s="933" t="s">
        <v>552</v>
      </c>
      <c r="EB235" s="1563">
        <v>1952</v>
      </c>
      <c r="EC235" s="1563"/>
      <c r="ED235" s="1563">
        <v>1952</v>
      </c>
      <c r="EE235" s="1563"/>
      <c r="EF235" s="1563"/>
      <c r="EG235" s="1565">
        <v>0.90036900369003692</v>
      </c>
      <c r="EH235" s="1563"/>
      <c r="EI235" s="1563">
        <v>152228</v>
      </c>
      <c r="EJ235" s="1563"/>
      <c r="EK235" s="1563">
        <v>137061</v>
      </c>
      <c r="EL235" s="1563">
        <v>152228</v>
      </c>
      <c r="EM235" s="1566">
        <v>0</v>
      </c>
      <c r="EN235" s="1566"/>
    </row>
    <row r="236" spans="128:144">
      <c r="DX236" s="1695">
        <v>870</v>
      </c>
      <c r="DY236" s="1575" t="s">
        <v>679</v>
      </c>
      <c r="DZ236" s="933" t="s">
        <v>8</v>
      </c>
      <c r="EA236" s="933" t="s">
        <v>288</v>
      </c>
      <c r="EB236" s="1563">
        <v>216</v>
      </c>
      <c r="EC236" s="1563"/>
      <c r="ED236" s="1563">
        <v>216</v>
      </c>
      <c r="EE236" s="1563">
        <v>2168</v>
      </c>
      <c r="EF236" s="1563"/>
      <c r="EG236" s="1565">
        <v>9.9630996309963096E-2</v>
      </c>
      <c r="EH236" s="1563"/>
      <c r="EI236" s="1563">
        <v>0</v>
      </c>
      <c r="EJ236" s="1563"/>
      <c r="EK236" s="1563">
        <v>15167</v>
      </c>
      <c r="EM236" s="1566"/>
      <c r="EN236" s="1566"/>
    </row>
    <row r="237" spans="128:144">
      <c r="DX237" s="933" t="s">
        <v>553</v>
      </c>
      <c r="DY237" s="1575" t="s">
        <v>553</v>
      </c>
      <c r="DZ237" s="933" t="s">
        <v>901</v>
      </c>
      <c r="EA237" s="933" t="s">
        <v>554</v>
      </c>
      <c r="EB237" s="1563">
        <v>3485</v>
      </c>
      <c r="EC237" s="1563"/>
      <c r="ED237" s="1563">
        <v>3485</v>
      </c>
      <c r="EE237" s="1563"/>
      <c r="EF237" s="1563"/>
      <c r="EG237" s="1565">
        <v>0.91206490447526822</v>
      </c>
      <c r="EH237" s="1563"/>
      <c r="EI237" s="1563">
        <v>0</v>
      </c>
      <c r="EJ237" s="1563"/>
      <c r="EK237" s="1563">
        <v>0</v>
      </c>
      <c r="EL237" s="1563">
        <v>0</v>
      </c>
      <c r="EM237" s="1566">
        <v>0</v>
      </c>
      <c r="EN237" s="1566"/>
    </row>
    <row r="238" spans="128:144">
      <c r="DX238" s="933" t="s">
        <v>553</v>
      </c>
      <c r="DY238" s="1575" t="s">
        <v>158</v>
      </c>
      <c r="DZ238" s="933" t="s">
        <v>8</v>
      </c>
      <c r="EA238" s="933" t="s">
        <v>159</v>
      </c>
      <c r="EB238" s="1563">
        <v>336</v>
      </c>
      <c r="EC238" s="1563"/>
      <c r="ED238" s="1563">
        <v>336</v>
      </c>
      <c r="EE238" s="1563">
        <v>3821</v>
      </c>
      <c r="EF238" s="1563"/>
      <c r="EG238" s="1565">
        <v>8.7935095524731749E-2</v>
      </c>
      <c r="EH238" s="1563"/>
      <c r="EI238" s="1563">
        <v>0</v>
      </c>
      <c r="EJ238" s="1563"/>
      <c r="EK238" s="1563">
        <v>0</v>
      </c>
      <c r="EL238" s="1563"/>
      <c r="EM238" s="1566"/>
      <c r="EN238" s="1566"/>
    </row>
    <row r="239" spans="128:144">
      <c r="DX239" s="933" t="s">
        <v>555</v>
      </c>
      <c r="DY239" s="933" t="s">
        <v>555</v>
      </c>
      <c r="DZ239" s="933" t="s">
        <v>901</v>
      </c>
      <c r="EA239" s="933" t="s">
        <v>556</v>
      </c>
      <c r="EB239" s="1563">
        <v>590</v>
      </c>
      <c r="EC239" s="1563"/>
      <c r="ED239" s="1563">
        <v>590</v>
      </c>
      <c r="EE239" s="1563">
        <v>590</v>
      </c>
      <c r="EF239" s="1563"/>
      <c r="EG239" s="1565"/>
      <c r="EH239" s="1563"/>
      <c r="EI239" s="1563">
        <v>155247</v>
      </c>
      <c r="EJ239" s="1563"/>
      <c r="EK239" s="1563">
        <v>155247</v>
      </c>
      <c r="EL239" s="1563">
        <v>155247</v>
      </c>
      <c r="EM239" s="1566">
        <v>0</v>
      </c>
      <c r="EN239" s="1566"/>
    </row>
    <row r="240" spans="128:144">
      <c r="DX240" s="933" t="s">
        <v>557</v>
      </c>
      <c r="DY240" s="1575" t="s">
        <v>557</v>
      </c>
      <c r="DZ240" s="933" t="s">
        <v>901</v>
      </c>
      <c r="EA240" s="933" t="s">
        <v>558</v>
      </c>
      <c r="EB240" s="1563">
        <v>42278</v>
      </c>
      <c r="EC240" s="1563"/>
      <c r="ED240" s="1563">
        <v>42278</v>
      </c>
      <c r="EE240" s="1563"/>
      <c r="EF240" s="1563"/>
      <c r="EG240" s="1565">
        <v>0.96441443496509882</v>
      </c>
      <c r="EH240" s="1563"/>
      <c r="EI240" s="1563">
        <v>1615869</v>
      </c>
      <c r="EJ240" s="1563"/>
      <c r="EK240" s="1563">
        <v>1558367</v>
      </c>
      <c r="EL240" s="1563">
        <v>1615869</v>
      </c>
      <c r="EM240" s="1566">
        <v>0</v>
      </c>
      <c r="EN240" s="1566"/>
    </row>
    <row r="241" spans="128:144">
      <c r="DX241" s="933" t="s">
        <v>557</v>
      </c>
      <c r="DY241" s="1575" t="s">
        <v>160</v>
      </c>
      <c r="DZ241" s="933" t="s">
        <v>8</v>
      </c>
      <c r="EA241" s="933" t="s">
        <v>161</v>
      </c>
      <c r="EB241" s="1563">
        <v>1560</v>
      </c>
      <c r="EC241" s="1563"/>
      <c r="ED241" s="1563">
        <v>1560</v>
      </c>
      <c r="EE241" s="1563">
        <v>43838</v>
      </c>
      <c r="EF241" s="1563"/>
      <c r="EG241" s="1565">
        <v>3.5585565034901227E-2</v>
      </c>
      <c r="EH241" s="1563"/>
      <c r="EI241" s="1563">
        <v>0</v>
      </c>
      <c r="EJ241" s="1563"/>
      <c r="EK241" s="1563">
        <v>57502</v>
      </c>
      <c r="EM241" s="1566"/>
      <c r="EN241" s="1566"/>
    </row>
    <row r="242" spans="128:144">
      <c r="DX242" s="933" t="s">
        <v>559</v>
      </c>
      <c r="DY242" s="1575" t="s">
        <v>559</v>
      </c>
      <c r="DZ242" s="933" t="s">
        <v>901</v>
      </c>
      <c r="EA242" s="933" t="s">
        <v>560</v>
      </c>
      <c r="EB242" s="1563">
        <v>6416</v>
      </c>
      <c r="EC242" s="1563"/>
      <c r="ED242" s="1563">
        <v>6416</v>
      </c>
      <c r="EE242" s="1563"/>
      <c r="EF242" s="1563"/>
      <c r="EG242" s="1565">
        <v>0.82829847663310097</v>
      </c>
      <c r="EH242" s="1563"/>
      <c r="EI242" s="1563">
        <v>4486251</v>
      </c>
      <c r="EJ242" s="1563"/>
      <c r="EK242" s="1563">
        <v>3715955</v>
      </c>
      <c r="EL242" s="1563">
        <v>4486251</v>
      </c>
      <c r="EM242" s="1566">
        <v>0</v>
      </c>
      <c r="EN242" s="1566"/>
    </row>
    <row r="243" spans="128:144">
      <c r="DX243" s="933" t="s">
        <v>559</v>
      </c>
      <c r="DY243" s="1575" t="s">
        <v>162</v>
      </c>
      <c r="DZ243" s="933" t="s">
        <v>8</v>
      </c>
      <c r="EA243" s="933" t="s">
        <v>163</v>
      </c>
      <c r="EB243" s="1563">
        <v>624</v>
      </c>
      <c r="EC243" s="1563"/>
      <c r="ED243" s="1563">
        <v>624</v>
      </c>
      <c r="EE243" s="1563"/>
      <c r="EF243" s="1563"/>
      <c r="EG243" s="1565">
        <v>8.0557707203718049E-2</v>
      </c>
      <c r="EH243" s="1563"/>
      <c r="EI243" s="1563">
        <v>0</v>
      </c>
      <c r="EJ243" s="1563"/>
      <c r="EK243" s="1563">
        <v>361402</v>
      </c>
      <c r="EM243" s="1566"/>
      <c r="EN243" s="1566"/>
    </row>
    <row r="244" spans="128:144">
      <c r="DX244" s="933" t="s">
        <v>559</v>
      </c>
      <c r="DY244" s="1575" t="s">
        <v>600</v>
      </c>
      <c r="DZ244" s="933" t="s">
        <v>8</v>
      </c>
      <c r="EA244" s="933" t="s">
        <v>601</v>
      </c>
      <c r="EB244" s="1563">
        <v>706</v>
      </c>
      <c r="EC244" s="1563"/>
      <c r="ED244" s="1563">
        <v>706</v>
      </c>
      <c r="EE244" s="1563">
        <v>7746</v>
      </c>
      <c r="EF244" s="1563"/>
      <c r="EG244" s="1565">
        <v>9.1143816163180999E-2</v>
      </c>
      <c r="EH244" s="1563"/>
      <c r="EI244" s="1563">
        <v>0</v>
      </c>
      <c r="EJ244" s="1563"/>
      <c r="EK244" s="1563">
        <v>408894</v>
      </c>
      <c r="EL244" s="1563"/>
      <c r="EM244" s="1566"/>
      <c r="EN244" s="1566"/>
    </row>
    <row r="245" spans="128:144">
      <c r="DX245" s="933" t="s">
        <v>561</v>
      </c>
      <c r="DY245" s="1575" t="s">
        <v>561</v>
      </c>
      <c r="DZ245" s="933" t="s">
        <v>901</v>
      </c>
      <c r="EA245" s="933" t="s">
        <v>636</v>
      </c>
      <c r="EB245" s="1563">
        <v>159462</v>
      </c>
      <c r="EC245" s="1563"/>
      <c r="ED245" s="1563">
        <v>159462</v>
      </c>
      <c r="EE245" s="1563"/>
      <c r="EF245" s="1563"/>
      <c r="EG245" s="1565">
        <v>0.93278269465876584</v>
      </c>
      <c r="EH245" s="1563"/>
      <c r="EI245" s="1563">
        <v>0</v>
      </c>
      <c r="EJ245" s="1563"/>
      <c r="EK245" s="1563">
        <v>0</v>
      </c>
      <c r="EL245" s="933">
        <v>0</v>
      </c>
      <c r="EM245" s="1566">
        <v>0</v>
      </c>
      <c r="EN245" s="1566"/>
    </row>
    <row r="246" spans="128:144">
      <c r="DX246" s="933" t="s">
        <v>561</v>
      </c>
      <c r="DY246" s="1575" t="s">
        <v>164</v>
      </c>
      <c r="DZ246" s="933" t="s">
        <v>8</v>
      </c>
      <c r="EA246" s="933" t="s">
        <v>165</v>
      </c>
      <c r="EB246" s="1563">
        <v>424</v>
      </c>
      <c r="EC246" s="1563"/>
      <c r="ED246" s="1563">
        <v>424</v>
      </c>
      <c r="EE246" s="1563"/>
      <c r="EF246" s="1563"/>
      <c r="EG246" s="1565">
        <v>2.4802138599498108E-3</v>
      </c>
      <c r="EH246" s="1563"/>
      <c r="EI246" s="1563">
        <v>0</v>
      </c>
      <c r="EJ246" s="1563"/>
      <c r="EK246" s="1563">
        <v>0</v>
      </c>
      <c r="EL246" s="1563"/>
      <c r="EM246" s="1566"/>
      <c r="EN246" s="1566"/>
    </row>
    <row r="247" spans="128:144">
      <c r="DX247" s="933" t="s">
        <v>561</v>
      </c>
      <c r="DY247" s="1575" t="s">
        <v>166</v>
      </c>
      <c r="DZ247" s="933" t="s">
        <v>8</v>
      </c>
      <c r="EA247" s="933" t="s">
        <v>167</v>
      </c>
      <c r="EB247" s="1563">
        <v>410</v>
      </c>
      <c r="EC247" s="1563"/>
      <c r="ED247" s="1563">
        <v>410</v>
      </c>
      <c r="EE247" s="1563"/>
      <c r="EF247" s="1563"/>
      <c r="EG247" s="1565">
        <v>2.3983200060835436E-3</v>
      </c>
      <c r="EH247" s="1563"/>
      <c r="EI247" s="1563">
        <v>0</v>
      </c>
      <c r="EJ247" s="1563"/>
      <c r="EK247" s="1563">
        <v>0</v>
      </c>
      <c r="EL247" s="1563"/>
      <c r="EM247" s="1566"/>
      <c r="EN247" s="1566"/>
    </row>
    <row r="248" spans="128:144">
      <c r="DX248" s="933" t="s">
        <v>561</v>
      </c>
      <c r="DY248" s="1575" t="s">
        <v>168</v>
      </c>
      <c r="DZ248" s="933" t="s">
        <v>8</v>
      </c>
      <c r="EA248" s="933" t="s">
        <v>169</v>
      </c>
      <c r="EB248" s="1563">
        <v>620</v>
      </c>
      <c r="EC248" s="1563"/>
      <c r="ED248" s="1563">
        <v>620</v>
      </c>
      <c r="EE248" s="1563"/>
      <c r="EF248" s="1563"/>
      <c r="EG248" s="1565">
        <v>3.6267278140775534E-3</v>
      </c>
      <c r="EH248" s="1563"/>
      <c r="EI248" s="1563">
        <v>0</v>
      </c>
      <c r="EJ248" s="1563"/>
      <c r="EK248" s="1563">
        <v>0</v>
      </c>
      <c r="EL248" s="1563"/>
      <c r="EM248" s="1596"/>
      <c r="EN248" s="1566"/>
    </row>
    <row r="249" spans="128:144">
      <c r="DX249" s="933" t="s">
        <v>561</v>
      </c>
      <c r="DY249" s="1575" t="s">
        <v>170</v>
      </c>
      <c r="DZ249" s="933" t="s">
        <v>8</v>
      </c>
      <c r="EA249" s="933" t="s">
        <v>171</v>
      </c>
      <c r="EB249" s="1563">
        <v>1680</v>
      </c>
      <c r="EC249" s="1563"/>
      <c r="ED249" s="1563">
        <v>1680</v>
      </c>
      <c r="EE249" s="1563"/>
      <c r="EF249" s="1563"/>
      <c r="EG249" s="1565">
        <v>9.8272624639520797E-3</v>
      </c>
      <c r="EH249" s="1563"/>
      <c r="EI249" s="1563">
        <v>0</v>
      </c>
      <c r="EJ249" s="1563"/>
      <c r="EK249" s="1563">
        <v>0</v>
      </c>
      <c r="EM249" s="1566"/>
      <c r="EN249" s="1566"/>
    </row>
    <row r="250" spans="128:144">
      <c r="DX250" s="933" t="s">
        <v>561</v>
      </c>
      <c r="DY250" s="933" t="s">
        <v>172</v>
      </c>
      <c r="DZ250" s="933" t="s">
        <v>8</v>
      </c>
      <c r="EA250" s="933" t="s">
        <v>173</v>
      </c>
      <c r="EB250" s="933">
        <v>1275</v>
      </c>
      <c r="ED250" s="933">
        <v>1275</v>
      </c>
      <c r="EG250" s="933">
        <v>7.4581902628207755E-3</v>
      </c>
      <c r="EI250" s="933">
        <v>0</v>
      </c>
      <c r="EK250" s="933">
        <v>0</v>
      </c>
    </row>
    <row r="251" spans="128:144">
      <c r="DX251" s="933" t="s">
        <v>561</v>
      </c>
      <c r="DY251" s="933" t="s">
        <v>174</v>
      </c>
      <c r="DZ251" s="933" t="s">
        <v>8</v>
      </c>
      <c r="EA251" s="933" t="s">
        <v>175</v>
      </c>
      <c r="EB251" s="933">
        <v>575</v>
      </c>
      <c r="ED251" s="933">
        <v>575</v>
      </c>
      <c r="EG251" s="933">
        <v>3.3634975695074083E-3</v>
      </c>
      <c r="EI251" s="933">
        <v>0</v>
      </c>
      <c r="EK251" s="933">
        <v>0</v>
      </c>
    </row>
    <row r="252" spans="128:144">
      <c r="DX252" s="933" t="s">
        <v>561</v>
      </c>
      <c r="DY252" s="933" t="s">
        <v>176</v>
      </c>
      <c r="DZ252" s="933" t="s">
        <v>8</v>
      </c>
      <c r="EA252" s="933" t="s">
        <v>633</v>
      </c>
      <c r="EB252" s="933">
        <v>540</v>
      </c>
      <c r="ED252" s="933">
        <v>540</v>
      </c>
      <c r="EG252" s="933">
        <v>3.1587629348417403E-3</v>
      </c>
      <c r="EI252" s="933">
        <v>0</v>
      </c>
      <c r="EK252" s="933">
        <v>0</v>
      </c>
    </row>
    <row r="253" spans="128:144">
      <c r="DX253" s="933" t="s">
        <v>561</v>
      </c>
      <c r="DY253" s="933" t="s">
        <v>177</v>
      </c>
      <c r="DZ253" s="933" t="s">
        <v>8</v>
      </c>
      <c r="EA253" s="933" t="s">
        <v>178</v>
      </c>
      <c r="EB253" s="933">
        <v>736</v>
      </c>
      <c r="ED253" s="933">
        <v>736</v>
      </c>
      <c r="EG253" s="933">
        <v>4.3052768889694825E-3</v>
      </c>
      <c r="EI253" s="933">
        <v>0</v>
      </c>
      <c r="EK253" s="933">
        <v>0</v>
      </c>
    </row>
    <row r="254" spans="128:144">
      <c r="DX254" s="933" t="s">
        <v>561</v>
      </c>
      <c r="DY254" s="933" t="s">
        <v>179</v>
      </c>
      <c r="DZ254" s="933" t="s">
        <v>8</v>
      </c>
      <c r="EA254" s="933" t="s">
        <v>180</v>
      </c>
      <c r="EB254" s="933">
        <v>145</v>
      </c>
      <c r="ED254" s="933">
        <v>145</v>
      </c>
      <c r="EG254" s="933">
        <v>8.4818634361491171E-4</v>
      </c>
      <c r="EI254" s="933">
        <v>0</v>
      </c>
      <c r="EK254" s="933">
        <v>0</v>
      </c>
    </row>
    <row r="255" spans="128:144">
      <c r="DX255" s="933" t="s">
        <v>561</v>
      </c>
      <c r="DY255" s="933" t="s">
        <v>181</v>
      </c>
      <c r="DZ255" s="933" t="s">
        <v>8</v>
      </c>
      <c r="EA255" s="933" t="s">
        <v>1029</v>
      </c>
      <c r="EB255" s="933">
        <v>424</v>
      </c>
      <c r="ED255" s="933">
        <v>424</v>
      </c>
      <c r="EG255" s="933">
        <v>2.4802138599498108E-3</v>
      </c>
      <c r="EI255" s="933">
        <v>0</v>
      </c>
      <c r="EK255" s="933">
        <v>0</v>
      </c>
    </row>
    <row r="256" spans="128:144">
      <c r="DX256" s="933" t="s">
        <v>561</v>
      </c>
      <c r="DY256" s="933" t="s">
        <v>183</v>
      </c>
      <c r="DZ256" s="933" t="s">
        <v>8</v>
      </c>
      <c r="EA256" s="933" t="s">
        <v>184</v>
      </c>
      <c r="EB256" s="933">
        <v>140</v>
      </c>
      <c r="ED256" s="933">
        <v>140</v>
      </c>
      <c r="EG256" s="933">
        <v>8.1893853866267334E-4</v>
      </c>
      <c r="EI256" s="933">
        <v>0</v>
      </c>
      <c r="EK256" s="933">
        <v>0</v>
      </c>
    </row>
    <row r="257" spans="128:143">
      <c r="DX257" s="933" t="s">
        <v>561</v>
      </c>
      <c r="DY257" s="933" t="s">
        <v>268</v>
      </c>
      <c r="DZ257" s="933" t="s">
        <v>8</v>
      </c>
      <c r="EA257" s="933" t="s">
        <v>269</v>
      </c>
      <c r="EB257" s="933">
        <v>539</v>
      </c>
      <c r="ED257" s="933">
        <v>539</v>
      </c>
      <c r="EG257" s="933">
        <v>3.1529133738512926E-3</v>
      </c>
      <c r="EI257" s="933">
        <v>0</v>
      </c>
      <c r="EK257" s="933">
        <v>0</v>
      </c>
    </row>
    <row r="258" spans="128:143">
      <c r="DX258" s="933" t="s">
        <v>561</v>
      </c>
      <c r="DY258" s="933" t="s">
        <v>310</v>
      </c>
      <c r="DZ258" s="933" t="s">
        <v>8</v>
      </c>
      <c r="EA258" s="933" t="s">
        <v>311</v>
      </c>
      <c r="EB258" s="933">
        <v>584</v>
      </c>
      <c r="ED258" s="933">
        <v>584</v>
      </c>
      <c r="EG258" s="933">
        <v>3.4161436184214373E-3</v>
      </c>
      <c r="EI258" s="933">
        <v>0</v>
      </c>
      <c r="EK258" s="933">
        <v>0</v>
      </c>
    </row>
    <row r="259" spans="128:143">
      <c r="DX259" s="933" t="s">
        <v>561</v>
      </c>
      <c r="DY259" s="933" t="s">
        <v>1015</v>
      </c>
      <c r="DZ259" s="933" t="s">
        <v>8</v>
      </c>
      <c r="EA259" s="933" t="s">
        <v>1016</v>
      </c>
      <c r="EB259" s="933">
        <v>728</v>
      </c>
      <c r="ED259" s="933">
        <v>728</v>
      </c>
      <c r="EG259" s="933">
        <v>4.2584804010459016E-3</v>
      </c>
      <c r="EI259" s="933">
        <v>0</v>
      </c>
      <c r="EK259" s="933">
        <v>0</v>
      </c>
    </row>
    <row r="260" spans="128:143">
      <c r="DX260" s="933" t="s">
        <v>561</v>
      </c>
      <c r="DY260" s="933" t="s">
        <v>1138</v>
      </c>
      <c r="DZ260" s="933" t="s">
        <v>8</v>
      </c>
      <c r="EA260" s="933" t="s">
        <v>1139</v>
      </c>
      <c r="EB260" s="933">
        <v>343</v>
      </c>
      <c r="ED260" s="933">
        <v>343</v>
      </c>
      <c r="EG260" s="933">
        <v>2.0063994197235496E-3</v>
      </c>
      <c r="EI260" s="933">
        <v>0</v>
      </c>
      <c r="EK260" s="933">
        <v>0</v>
      </c>
    </row>
    <row r="261" spans="128:143">
      <c r="DX261" s="933" t="s">
        <v>561</v>
      </c>
      <c r="DY261" s="933" t="s">
        <v>1201</v>
      </c>
      <c r="DZ261" s="933" t="s">
        <v>8</v>
      </c>
      <c r="EA261" s="933" t="s">
        <v>1202</v>
      </c>
      <c r="EB261" s="933">
        <v>679</v>
      </c>
      <c r="ED261" s="933">
        <v>679</v>
      </c>
      <c r="EG261" s="933">
        <v>3.9718519125139656E-3</v>
      </c>
      <c r="EI261" s="933">
        <v>0</v>
      </c>
      <c r="EK261" s="933">
        <v>0</v>
      </c>
    </row>
    <row r="262" spans="128:143">
      <c r="DX262" s="933" t="s">
        <v>561</v>
      </c>
      <c r="DY262" s="933" t="s">
        <v>1203</v>
      </c>
      <c r="DZ262" s="933" t="s">
        <v>8</v>
      </c>
      <c r="EA262" s="933" t="s">
        <v>1204</v>
      </c>
      <c r="EB262" s="933">
        <v>1068</v>
      </c>
      <c r="ED262" s="933">
        <v>1068</v>
      </c>
      <c r="EG262" s="933">
        <v>6.2473311377981081E-3</v>
      </c>
      <c r="EI262" s="933">
        <v>0</v>
      </c>
      <c r="EK262" s="933">
        <v>0</v>
      </c>
    </row>
    <row r="263" spans="128:143">
      <c r="DX263" s="933" t="s">
        <v>561</v>
      </c>
      <c r="DY263" s="933" t="s">
        <v>1207</v>
      </c>
      <c r="DZ263" s="933" t="s">
        <v>8</v>
      </c>
      <c r="EA263" s="933" t="s">
        <v>1208</v>
      </c>
      <c r="EB263" s="933">
        <v>449</v>
      </c>
      <c r="ED263" s="933">
        <v>449</v>
      </c>
      <c r="EG263" s="933">
        <v>2.6264528847110024E-3</v>
      </c>
      <c r="EI263" s="933">
        <v>0</v>
      </c>
      <c r="EK263" s="933">
        <v>0</v>
      </c>
    </row>
    <row r="264" spans="128:143">
      <c r="DX264" s="933" t="s">
        <v>561</v>
      </c>
      <c r="DY264" s="933" t="s">
        <v>1259</v>
      </c>
      <c r="DZ264" s="933" t="s">
        <v>8</v>
      </c>
      <c r="EA264" s="933" t="s">
        <v>1260</v>
      </c>
      <c r="EB264" s="933">
        <v>132</v>
      </c>
      <c r="ED264" s="933">
        <v>132</v>
      </c>
      <c r="EE264" s="933">
        <v>170953</v>
      </c>
      <c r="EG264" s="933">
        <v>7.7214205073909204E-4</v>
      </c>
      <c r="EI264" s="933">
        <v>0</v>
      </c>
      <c r="EK264" s="933">
        <v>0</v>
      </c>
    </row>
    <row r="265" spans="128:143">
      <c r="DX265" s="933" t="s">
        <v>637</v>
      </c>
      <c r="DY265" s="933" t="s">
        <v>637</v>
      </c>
      <c r="DZ265" s="933" t="s">
        <v>901</v>
      </c>
      <c r="EA265" s="933" t="s">
        <v>638</v>
      </c>
      <c r="EB265" s="933">
        <v>2275</v>
      </c>
      <c r="ED265" s="933">
        <v>2275</v>
      </c>
      <c r="EG265" s="933">
        <v>0.91919191919191923</v>
      </c>
      <c r="EI265" s="933">
        <v>389392</v>
      </c>
      <c r="EK265" s="933">
        <v>357926</v>
      </c>
      <c r="EL265" s="933">
        <v>389392</v>
      </c>
      <c r="EM265" s="933">
        <v>0</v>
      </c>
    </row>
    <row r="266" spans="128:143">
      <c r="DX266" s="933" t="s">
        <v>637</v>
      </c>
      <c r="DY266" s="933" t="s">
        <v>185</v>
      </c>
      <c r="DZ266" s="933" t="s">
        <v>8</v>
      </c>
      <c r="EA266" s="933" t="s">
        <v>186</v>
      </c>
      <c r="EB266" s="933">
        <v>200</v>
      </c>
      <c r="ED266" s="933">
        <v>200</v>
      </c>
      <c r="EE266" s="933">
        <v>2475</v>
      </c>
      <c r="EG266" s="933">
        <v>8.0808080808080815E-2</v>
      </c>
      <c r="EI266" s="933">
        <v>0</v>
      </c>
      <c r="EK266" s="933">
        <v>31466</v>
      </c>
    </row>
    <row r="267" spans="128:143">
      <c r="DX267" s="933" t="s">
        <v>639</v>
      </c>
      <c r="DY267" s="933" t="s">
        <v>639</v>
      </c>
      <c r="DZ267" s="933" t="s">
        <v>901</v>
      </c>
      <c r="EA267" s="933" t="s">
        <v>640</v>
      </c>
      <c r="EB267" s="933">
        <v>1607</v>
      </c>
      <c r="ED267" s="933">
        <v>1607</v>
      </c>
      <c r="EE267" s="933">
        <v>1607</v>
      </c>
      <c r="EI267" s="933">
        <v>585189</v>
      </c>
      <c r="EK267" s="933">
        <v>585189</v>
      </c>
      <c r="EL267" s="933">
        <v>585189</v>
      </c>
      <c r="EM267" s="933">
        <v>0</v>
      </c>
    </row>
    <row r="268" spans="128:143">
      <c r="DX268" s="933" t="s">
        <v>641</v>
      </c>
      <c r="DY268" s="933" t="s">
        <v>641</v>
      </c>
      <c r="DZ268" s="933" t="s">
        <v>901</v>
      </c>
      <c r="EA268" s="933" t="s">
        <v>642</v>
      </c>
      <c r="EB268" s="933">
        <v>4371</v>
      </c>
      <c r="ED268" s="933">
        <v>4371</v>
      </c>
      <c r="EG268" s="933">
        <v>0.95624589805294247</v>
      </c>
      <c r="EI268" s="933">
        <v>0</v>
      </c>
      <c r="EK268" s="933">
        <v>0</v>
      </c>
      <c r="EL268" s="933">
        <v>0</v>
      </c>
      <c r="EM268" s="933">
        <v>0</v>
      </c>
    </row>
    <row r="269" spans="128:143">
      <c r="DX269" s="933" t="s">
        <v>641</v>
      </c>
      <c r="DY269" s="933" t="s">
        <v>272</v>
      </c>
      <c r="DZ269" s="933" t="s">
        <v>8</v>
      </c>
      <c r="EA269" s="933" t="s">
        <v>273</v>
      </c>
      <c r="EB269" s="933">
        <v>200</v>
      </c>
      <c r="ED269" s="933">
        <v>200</v>
      </c>
      <c r="EE269" s="933">
        <v>4571</v>
      </c>
      <c r="EG269" s="933">
        <v>4.3754101947057533E-2</v>
      </c>
      <c r="EI269" s="933">
        <v>0</v>
      </c>
      <c r="EK269" s="933">
        <v>0</v>
      </c>
    </row>
    <row r="270" spans="128:143">
      <c r="DX270" s="933" t="s">
        <v>643</v>
      </c>
      <c r="DY270" s="933" t="s">
        <v>643</v>
      </c>
      <c r="DZ270" s="933" t="s">
        <v>901</v>
      </c>
      <c r="EA270" s="933" t="s">
        <v>644</v>
      </c>
      <c r="EB270" s="933">
        <v>18826</v>
      </c>
      <c r="ED270" s="933">
        <v>18826</v>
      </c>
      <c r="EG270" s="933">
        <v>0.9533117277699007</v>
      </c>
      <c r="EI270" s="933">
        <v>7241789</v>
      </c>
      <c r="EK270" s="933">
        <v>6903682</v>
      </c>
      <c r="EL270" s="933">
        <v>7241789</v>
      </c>
      <c r="EM270" s="933">
        <v>0</v>
      </c>
    </row>
    <row r="271" spans="128:143">
      <c r="DX271" s="933" t="s">
        <v>643</v>
      </c>
      <c r="DY271" s="933" t="s">
        <v>187</v>
      </c>
      <c r="DZ271" s="933" t="s">
        <v>8</v>
      </c>
      <c r="EA271" s="933" t="s">
        <v>188</v>
      </c>
      <c r="EB271" s="933">
        <v>279</v>
      </c>
      <c r="ED271" s="933">
        <v>279</v>
      </c>
      <c r="EG271" s="933">
        <v>1.4128012963338059E-2</v>
      </c>
      <c r="EI271" s="933">
        <v>0</v>
      </c>
      <c r="EK271" s="933">
        <v>102312</v>
      </c>
    </row>
    <row r="272" spans="128:143">
      <c r="DX272" s="933" t="s">
        <v>643</v>
      </c>
      <c r="DY272" s="933" t="s">
        <v>1209</v>
      </c>
      <c r="DZ272" s="933" t="s">
        <v>8</v>
      </c>
      <c r="EA272" s="933" t="s">
        <v>1210</v>
      </c>
      <c r="EB272" s="933">
        <v>643</v>
      </c>
      <c r="ED272" s="933">
        <v>643</v>
      </c>
      <c r="EE272" s="933">
        <v>19748</v>
      </c>
      <c r="EG272" s="933">
        <v>3.2560259266761191E-2</v>
      </c>
      <c r="EI272" s="933">
        <v>0</v>
      </c>
      <c r="EK272" s="933">
        <v>235795</v>
      </c>
    </row>
    <row r="273" spans="128:143">
      <c r="DX273" s="933" t="s">
        <v>645</v>
      </c>
      <c r="DY273" s="933" t="s">
        <v>645</v>
      </c>
      <c r="DZ273" s="933" t="s">
        <v>901</v>
      </c>
      <c r="EA273" s="933" t="s">
        <v>646</v>
      </c>
      <c r="EB273" s="933">
        <v>9662</v>
      </c>
      <c r="ED273" s="933">
        <v>9662</v>
      </c>
      <c r="EG273" s="933">
        <v>0.97962080502889592</v>
      </c>
      <c r="EI273" s="933">
        <v>2652218</v>
      </c>
      <c r="EK273" s="933">
        <v>2598168</v>
      </c>
      <c r="EL273" s="933">
        <v>2652218</v>
      </c>
      <c r="EM273" s="933">
        <v>0</v>
      </c>
    </row>
    <row r="274" spans="128:143">
      <c r="DX274" s="933" t="s">
        <v>645</v>
      </c>
      <c r="DY274" s="933" t="s">
        <v>189</v>
      </c>
      <c r="DZ274" s="933" t="s">
        <v>8</v>
      </c>
      <c r="EA274" s="933" t="s">
        <v>190</v>
      </c>
      <c r="EB274" s="933">
        <v>201</v>
      </c>
      <c r="ED274" s="933">
        <v>201</v>
      </c>
      <c r="EE274" s="933">
        <v>9863</v>
      </c>
      <c r="EG274" s="933">
        <v>2.0379194971104127E-2</v>
      </c>
      <c r="EI274" s="933">
        <v>0</v>
      </c>
      <c r="EK274" s="933">
        <v>54050</v>
      </c>
    </row>
    <row r="275" spans="128:143">
      <c r="DX275" s="933" t="s">
        <v>647</v>
      </c>
      <c r="DY275" s="933" t="s">
        <v>647</v>
      </c>
      <c r="DZ275" s="933" t="s">
        <v>901</v>
      </c>
      <c r="EA275" s="933" t="s">
        <v>648</v>
      </c>
      <c r="EB275" s="933">
        <v>12211</v>
      </c>
      <c r="ED275" s="933">
        <v>12211</v>
      </c>
      <c r="EG275" s="933">
        <v>0.89694432202144847</v>
      </c>
      <c r="EI275" s="933">
        <v>3614789</v>
      </c>
      <c r="EK275" s="933">
        <v>3242264</v>
      </c>
      <c r="EL275" s="933">
        <v>3614789</v>
      </c>
      <c r="EM275" s="933">
        <v>0</v>
      </c>
    </row>
    <row r="276" spans="128:143">
      <c r="DX276" s="933" t="s">
        <v>647</v>
      </c>
      <c r="DY276" s="933" t="s">
        <v>191</v>
      </c>
      <c r="DZ276" s="933" t="s">
        <v>8</v>
      </c>
      <c r="EA276" s="933" t="s">
        <v>192</v>
      </c>
      <c r="EB276" s="933">
        <v>900</v>
      </c>
      <c r="ED276" s="933">
        <v>900</v>
      </c>
      <c r="EG276" s="933">
        <v>6.6108417805200534E-2</v>
      </c>
      <c r="EI276" s="933">
        <v>0</v>
      </c>
      <c r="EK276" s="933">
        <v>238968</v>
      </c>
    </row>
    <row r="277" spans="128:143">
      <c r="DX277" s="933" t="s">
        <v>647</v>
      </c>
      <c r="DY277" s="933" t="s">
        <v>1211</v>
      </c>
      <c r="DZ277" s="933" t="s">
        <v>8</v>
      </c>
      <c r="EA277" s="933" t="s">
        <v>1212</v>
      </c>
      <c r="EB277" s="933">
        <v>503</v>
      </c>
      <c r="ED277" s="933">
        <v>503</v>
      </c>
      <c r="EE277" s="933">
        <v>13614</v>
      </c>
      <c r="EG277" s="933">
        <v>3.6947260173350961E-2</v>
      </c>
      <c r="EI277" s="933">
        <v>0</v>
      </c>
      <c r="EK277" s="933">
        <v>133557</v>
      </c>
    </row>
    <row r="278" spans="128:143">
      <c r="DX278" s="933" t="s">
        <v>649</v>
      </c>
      <c r="DY278" s="933" t="s">
        <v>649</v>
      </c>
      <c r="DZ278" s="933" t="s">
        <v>901</v>
      </c>
      <c r="EA278" s="933" t="s">
        <v>650</v>
      </c>
      <c r="EB278" s="933">
        <v>5398</v>
      </c>
      <c r="ED278" s="933">
        <v>5398</v>
      </c>
      <c r="EE278" s="933">
        <v>5398</v>
      </c>
      <c r="EI278" s="933">
        <v>2114019</v>
      </c>
      <c r="EK278" s="933">
        <v>2114019</v>
      </c>
      <c r="EL278" s="933">
        <v>2114019</v>
      </c>
      <c r="EM278" s="933">
        <v>0</v>
      </c>
    </row>
    <row r="279" spans="128:143">
      <c r="DX279" s="933" t="s">
        <v>651</v>
      </c>
      <c r="DY279" s="933" t="s">
        <v>651</v>
      </c>
      <c r="DZ279" s="933" t="s">
        <v>901</v>
      </c>
      <c r="EA279" s="933" t="s">
        <v>652</v>
      </c>
      <c r="EB279" s="933">
        <v>2216</v>
      </c>
      <c r="ED279" s="933">
        <v>2216</v>
      </c>
      <c r="EE279" s="933">
        <v>2216</v>
      </c>
      <c r="EI279" s="933">
        <v>0</v>
      </c>
      <c r="EK279" s="933">
        <v>0</v>
      </c>
      <c r="EL279" s="933">
        <v>0</v>
      </c>
      <c r="EM279" s="933">
        <v>0</v>
      </c>
    </row>
    <row r="280" spans="128:143">
      <c r="EB280" s="933">
        <v>1543518</v>
      </c>
      <c r="EC280" s="933">
        <v>0</v>
      </c>
      <c r="ED280" s="933">
        <v>1543518</v>
      </c>
      <c r="EE280" s="933">
        <v>1543518</v>
      </c>
      <c r="EI280" s="933">
        <v>215697615</v>
      </c>
      <c r="EK280" s="933">
        <v>215697615</v>
      </c>
      <c r="EL280" s="933">
        <v>215697615</v>
      </c>
      <c r="EM280" s="933">
        <v>0</v>
      </c>
    </row>
    <row r="284" spans="128:143">
      <c r="EI284" s="933" t="s">
        <v>802</v>
      </c>
      <c r="EK284" s="933">
        <v>220728722</v>
      </c>
    </row>
    <row r="285" spans="128:143">
      <c r="EI285" s="933" t="s">
        <v>634</v>
      </c>
      <c r="EK285" s="933">
        <v>207169063</v>
      </c>
    </row>
    <row r="286" spans="128:143">
      <c r="EI286" s="933" t="s">
        <v>635</v>
      </c>
      <c r="EK286" s="933">
        <v>8528552</v>
      </c>
    </row>
    <row r="287" spans="128:143">
      <c r="EK287" s="933">
        <v>1100023</v>
      </c>
    </row>
    <row r="288" spans="128:143">
      <c r="EK288" s="933">
        <v>216797638</v>
      </c>
    </row>
    <row r="289" spans="139:141">
      <c r="EI289" s="933" t="s">
        <v>604</v>
      </c>
    </row>
    <row r="291" spans="139:141">
      <c r="EK291" s="933">
        <v>3931084</v>
      </c>
    </row>
  </sheetData>
  <mergeCells count="9">
    <mergeCell ref="ES127:EU131"/>
    <mergeCell ref="ES133:EU133"/>
    <mergeCell ref="DE1:DV1"/>
    <mergeCell ref="AX3:AZ3"/>
    <mergeCell ref="AQ4:AR4"/>
    <mergeCell ref="AS4:AU4"/>
    <mergeCell ref="AV4:AW4"/>
    <mergeCell ref="AX4:AZ4"/>
    <mergeCell ref="CC4:CJ4"/>
  </mergeCells>
  <hyperlinks>
    <hyperlink ref="N115" r:id="rId1" xr:uid="{00000000-0004-0000-0300-000000000000}"/>
    <hyperlink ref="AC114" r:id="rId2" xr:uid="{00000000-0004-0000-0300-000001000000}"/>
    <hyperlink ref="BC109" r:id="rId3" xr:uid="{00000000-0004-0000-0300-000002000000}"/>
  </hyperlinks>
  <pageMargins left="0.7" right="0.7" top="0.75" bottom="0.75" header="0.3" footer="0.3"/>
  <pageSetup orientation="portrait"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EW269"/>
  <sheetViews>
    <sheetView workbookViewId="0">
      <selection activeCell="D3" sqref="D3"/>
    </sheetView>
  </sheetViews>
  <sheetFormatPr defaultColWidth="9.140625" defaultRowHeight="12.75"/>
  <cols>
    <col min="1" max="8" width="9.140625" style="933"/>
    <col min="9" max="9" width="1" style="933" customWidth="1"/>
    <col min="10" max="10" width="1.140625" style="933" customWidth="1"/>
    <col min="11" max="12" width="9.140625" style="933"/>
    <col min="13" max="13" width="16.42578125" style="933" customWidth="1"/>
    <col min="14" max="14" width="14.42578125" style="933" customWidth="1"/>
    <col min="15" max="15" width="16.85546875" style="933" customWidth="1"/>
    <col min="16" max="17" width="9.140625" style="933"/>
    <col min="18" max="18" width="16.140625" style="933" customWidth="1"/>
    <col min="19" max="19" width="14.7109375" style="933" customWidth="1"/>
    <col min="20" max="20" width="13.42578125" style="933" customWidth="1"/>
    <col min="21" max="21" width="16.42578125" style="933" customWidth="1"/>
    <col min="22" max="22" width="15.5703125" style="933" customWidth="1"/>
    <col min="23" max="23" width="2" style="933" customWidth="1"/>
    <col min="24" max="24" width="4.5703125" style="933" customWidth="1"/>
    <col min="25" max="25" width="13" style="933" customWidth="1"/>
    <col min="26" max="26" width="15.5703125" style="933" bestFit="1" customWidth="1"/>
    <col min="27" max="28" width="13.5703125" style="933" bestFit="1" customWidth="1"/>
    <col min="29" max="29" width="11" style="933" bestFit="1" customWidth="1"/>
    <col min="30" max="30" width="13.5703125" style="933" bestFit="1" customWidth="1"/>
    <col min="31" max="33" width="9.42578125" style="933" bestFit="1" customWidth="1"/>
    <col min="34" max="34" width="1.28515625" style="933" customWidth="1"/>
    <col min="35" max="36" width="9.140625" style="933"/>
    <col min="37" max="37" width="14.28515625" style="933" bestFit="1" customWidth="1"/>
    <col min="38" max="38" width="9.85546875" style="933" bestFit="1" customWidth="1"/>
    <col min="39" max="44" width="9.5703125" style="933" bestFit="1" customWidth="1"/>
    <col min="45" max="45" width="9.85546875" style="933" bestFit="1" customWidth="1"/>
    <col min="46" max="46" width="9.5703125" style="933" bestFit="1" customWidth="1"/>
    <col min="47" max="47" width="12.5703125" style="933" bestFit="1" customWidth="1"/>
    <col min="48" max="48" width="9.5703125" style="933" bestFit="1" customWidth="1"/>
    <col min="49" max="49" width="12.5703125" style="933" bestFit="1" customWidth="1"/>
    <col min="50" max="55" width="9.140625" style="933"/>
    <col min="56" max="56" width="15.5703125" style="933" bestFit="1" customWidth="1"/>
    <col min="57" max="57" width="11" style="933" bestFit="1" customWidth="1"/>
    <col min="58" max="58" width="13.5703125" style="933" bestFit="1" customWidth="1"/>
    <col min="59" max="59" width="9.42578125" style="933" bestFit="1" customWidth="1"/>
    <col min="60" max="60" width="0.85546875" style="933" customWidth="1"/>
    <col min="61" max="61" width="10" style="933" bestFit="1" customWidth="1"/>
    <col min="62" max="62" width="9.42578125" style="933" bestFit="1" customWidth="1"/>
    <col min="63" max="63" width="10" style="933" bestFit="1" customWidth="1"/>
    <col min="64" max="64" width="9.42578125" style="933" bestFit="1" customWidth="1"/>
    <col min="65" max="70" width="9.140625" style="933"/>
    <col min="71" max="71" width="0.7109375" style="933" customWidth="1"/>
    <col min="72" max="72" width="12.5703125" style="933" bestFit="1" customWidth="1"/>
    <col min="73" max="73" width="11.5703125" style="933" bestFit="1" customWidth="1"/>
    <col min="74" max="74" width="0.85546875" style="933" customWidth="1"/>
    <col min="75" max="85" width="9.140625" style="933"/>
    <col min="86" max="86" width="1.28515625" style="933" customWidth="1"/>
    <col min="87" max="91" width="9.140625" style="933"/>
    <col min="92" max="92" width="9.42578125" style="933" bestFit="1" customWidth="1"/>
    <col min="93" max="93" width="1" style="933" customWidth="1"/>
    <col min="94" max="94" width="9.42578125" style="933" bestFit="1" customWidth="1"/>
    <col min="95" max="95" width="13.5703125" style="933" bestFit="1" customWidth="1"/>
    <col min="96" max="96" width="11" style="933" bestFit="1" customWidth="1"/>
    <col min="97" max="97" width="13.5703125" style="933" bestFit="1" customWidth="1"/>
    <col min="98" max="98" width="9.42578125" style="933" bestFit="1" customWidth="1"/>
    <col min="99" max="99" width="0.85546875" style="933" customWidth="1"/>
    <col min="100" max="102" width="9.42578125" style="933" bestFit="1" customWidth="1"/>
    <col min="103" max="103" width="0.85546875" style="933" customWidth="1"/>
    <col min="104" max="105" width="9.42578125" style="933" bestFit="1" customWidth="1"/>
    <col min="106" max="106" width="1.140625" style="933" customWidth="1"/>
    <col min="107" max="107" width="9.42578125" style="933" bestFit="1" customWidth="1"/>
    <col min="108" max="127" width="9.140625" style="933"/>
    <col min="128" max="128" width="9.42578125" style="933" bestFit="1" customWidth="1"/>
    <col min="129" max="131" width="9.140625" style="933"/>
    <col min="132" max="135" width="9.42578125" style="933" bestFit="1" customWidth="1"/>
    <col min="136" max="136" width="1.140625" style="933" customWidth="1"/>
    <col min="137" max="137" width="9.42578125" style="933" bestFit="1" customWidth="1"/>
    <col min="138" max="138" width="0.85546875" style="933" customWidth="1"/>
    <col min="139" max="139" width="11.42578125" style="933" bestFit="1" customWidth="1"/>
    <col min="140" max="140" width="0.85546875" style="933" customWidth="1"/>
    <col min="141" max="142" width="11.42578125" style="933" bestFit="1" customWidth="1"/>
    <col min="143" max="144" width="9.42578125" style="933" bestFit="1" customWidth="1"/>
    <col min="145" max="149" width="9.140625" style="933"/>
    <col min="150" max="150" width="28.85546875" style="933" bestFit="1" customWidth="1"/>
    <col min="151" max="151" width="11.42578125" style="933" bestFit="1" customWidth="1"/>
    <col min="152" max="16384" width="9.140625" style="933"/>
  </cols>
  <sheetData>
    <row r="1" spans="1:151">
      <c r="A1" s="927" t="s">
        <v>321</v>
      </c>
      <c r="B1" s="928"/>
      <c r="C1" s="928"/>
      <c r="D1" s="928"/>
      <c r="E1" s="928"/>
      <c r="F1" s="928"/>
      <c r="G1" s="928"/>
      <c r="H1" s="928"/>
      <c r="I1" s="928"/>
      <c r="J1" s="928"/>
      <c r="K1" s="902"/>
      <c r="L1" s="928"/>
      <c r="M1" s="928"/>
      <c r="N1" s="928"/>
      <c r="O1" s="928"/>
      <c r="P1" s="928"/>
      <c r="Q1" s="928"/>
      <c r="R1" s="928"/>
      <c r="S1" s="928"/>
      <c r="T1" s="928"/>
      <c r="U1" s="928"/>
      <c r="V1" s="928"/>
      <c r="W1" s="928"/>
      <c r="X1" s="902"/>
      <c r="Y1" s="928"/>
      <c r="Z1" s="928"/>
      <c r="AA1" s="928"/>
      <c r="AB1" s="928"/>
      <c r="AC1" s="928"/>
      <c r="AD1" s="928"/>
      <c r="AE1" s="928"/>
      <c r="AF1" s="928"/>
      <c r="AG1" s="928"/>
      <c r="AH1" s="928"/>
      <c r="AI1" s="929"/>
      <c r="AJ1" s="929"/>
      <c r="AK1" s="929"/>
      <c r="AL1" s="929"/>
      <c r="AM1" s="929"/>
      <c r="AN1" s="928"/>
      <c r="AO1" s="928"/>
      <c r="AP1" s="928"/>
      <c r="AQ1" s="928"/>
      <c r="AR1" s="928"/>
      <c r="AS1" s="928"/>
      <c r="AT1" s="928"/>
      <c r="AU1" s="928"/>
      <c r="AV1" s="928"/>
      <c r="AW1" s="928"/>
      <c r="AX1" s="928"/>
      <c r="AY1" s="928"/>
      <c r="AZ1" s="928"/>
      <c r="BA1" s="928"/>
      <c r="BB1" s="902"/>
      <c r="BC1" s="928"/>
      <c r="BD1" s="928"/>
      <c r="BE1" s="928"/>
      <c r="BF1" s="928"/>
      <c r="BG1" s="928"/>
      <c r="BH1" s="928"/>
      <c r="BI1" s="928"/>
      <c r="BJ1" s="928"/>
      <c r="BK1" s="928"/>
      <c r="BL1" s="928"/>
      <c r="BM1" s="928"/>
      <c r="BN1" s="902"/>
      <c r="BO1" s="928"/>
      <c r="BP1" s="928"/>
      <c r="BQ1" s="928"/>
      <c r="BR1" s="928"/>
      <c r="BS1" s="928"/>
      <c r="BT1" s="928"/>
      <c r="BU1" s="928"/>
      <c r="BV1" s="928"/>
      <c r="BW1" s="928"/>
      <c r="BX1" s="928"/>
      <c r="BY1" s="928"/>
      <c r="BZ1" s="928"/>
      <c r="CA1" s="902"/>
      <c r="CB1" s="928"/>
      <c r="CC1" s="928"/>
      <c r="CD1" s="928"/>
      <c r="CE1" s="928"/>
      <c r="CF1" s="928"/>
      <c r="CG1" s="928"/>
      <c r="CH1" s="928"/>
      <c r="CI1" s="928"/>
      <c r="CJ1" s="928"/>
      <c r="CK1" s="928"/>
      <c r="CL1" s="902"/>
      <c r="CM1" s="928"/>
      <c r="CN1" s="928"/>
      <c r="CO1" s="928"/>
      <c r="CP1" s="928"/>
      <c r="CQ1" s="928"/>
      <c r="CR1" s="928"/>
      <c r="CS1" s="930"/>
      <c r="CT1" s="931"/>
      <c r="CU1" s="928"/>
      <c r="CV1" s="928"/>
      <c r="CW1" s="928"/>
      <c r="CX1" s="928"/>
      <c r="CY1" s="928"/>
      <c r="CZ1" s="928"/>
      <c r="DA1" s="928"/>
      <c r="DB1" s="902"/>
      <c r="DC1" s="928"/>
      <c r="DD1" s="928"/>
      <c r="DE1" s="2275" t="s">
        <v>1035</v>
      </c>
      <c r="DF1" s="2275"/>
      <c r="DG1" s="2275"/>
      <c r="DH1" s="2275"/>
      <c r="DI1" s="2275"/>
      <c r="DJ1" s="2275"/>
      <c r="DK1" s="2275"/>
      <c r="DL1" s="2275"/>
      <c r="DM1" s="2275"/>
      <c r="DN1" s="2275"/>
      <c r="DO1" s="2275"/>
      <c r="DP1" s="2275"/>
      <c r="DQ1" s="2275"/>
      <c r="DR1" s="2275"/>
      <c r="DS1" s="2275"/>
      <c r="DT1" s="2275"/>
      <c r="DU1" s="2275"/>
      <c r="DV1" s="2275"/>
      <c r="DW1" s="928"/>
      <c r="DX1" s="932"/>
      <c r="ES1" s="928"/>
      <c r="ET1" s="928"/>
      <c r="EU1" s="928"/>
    </row>
    <row r="2" spans="1:151">
      <c r="A2" s="934" t="s">
        <v>1219</v>
      </c>
      <c r="B2" s="935"/>
      <c r="C2" s="935"/>
      <c r="D2" s="936"/>
      <c r="E2" s="936"/>
      <c r="F2" s="928"/>
      <c r="G2" s="928"/>
      <c r="H2" s="928"/>
      <c r="I2" s="928"/>
      <c r="J2" s="928"/>
      <c r="K2" s="937"/>
      <c r="L2" s="937"/>
      <c r="M2" s="938"/>
      <c r="N2" s="938"/>
      <c r="O2" s="939"/>
      <c r="P2" s="937"/>
      <c r="Q2" s="940"/>
      <c r="R2" s="941"/>
      <c r="S2" s="941"/>
      <c r="T2" s="941"/>
      <c r="U2" s="928"/>
      <c r="V2" s="941"/>
      <c r="W2" s="928"/>
      <c r="X2" s="942"/>
      <c r="Y2" s="942"/>
      <c r="Z2" s="928"/>
      <c r="AA2" s="942"/>
      <c r="AB2" s="943"/>
      <c r="AC2" s="942"/>
      <c r="AD2" s="942"/>
      <c r="AE2" s="942"/>
      <c r="AF2" s="928"/>
      <c r="AG2" s="942"/>
      <c r="AH2" s="928"/>
      <c r="AI2" s="902"/>
      <c r="AJ2" s="944"/>
      <c r="AK2" s="944"/>
      <c r="AL2" s="944"/>
      <c r="AM2" s="944"/>
      <c r="AN2" s="944"/>
      <c r="AO2" s="944"/>
      <c r="AP2" s="944"/>
      <c r="AQ2" s="945"/>
      <c r="AR2" s="944"/>
      <c r="AS2" s="944"/>
      <c r="AT2" s="944"/>
      <c r="AU2" s="944"/>
      <c r="AV2" s="944"/>
      <c r="AW2" s="946"/>
      <c r="AX2" s="946"/>
      <c r="AY2" s="944"/>
      <c r="AZ2" s="928"/>
      <c r="BA2" s="928"/>
      <c r="BB2" s="947"/>
      <c r="BC2" s="947"/>
      <c r="BD2" s="943"/>
      <c r="BE2" s="946"/>
      <c r="BF2" s="943"/>
      <c r="BG2" s="947"/>
      <c r="BH2" s="947"/>
      <c r="BI2" s="943"/>
      <c r="BJ2" s="943"/>
      <c r="BK2" s="928"/>
      <c r="BL2" s="943"/>
      <c r="BM2" s="928"/>
      <c r="BN2" s="948" t="s">
        <v>328</v>
      </c>
      <c r="BO2" s="949"/>
      <c r="BP2" s="950"/>
      <c r="BQ2" s="951"/>
      <c r="BR2" s="951"/>
      <c r="BS2" s="949"/>
      <c r="BT2" s="952"/>
      <c r="BU2" s="953"/>
      <c r="BV2" s="952"/>
      <c r="BW2" s="954"/>
      <c r="BX2" s="955"/>
      <c r="BY2" s="949"/>
      <c r="BZ2" s="928"/>
      <c r="CA2" s="902"/>
      <c r="CB2" s="956"/>
      <c r="CC2" s="956"/>
      <c r="CD2" s="957"/>
      <c r="CE2" s="958"/>
      <c r="CF2" s="956"/>
      <c r="CG2" s="956"/>
      <c r="CH2" s="956"/>
      <c r="CI2" s="956"/>
      <c r="CJ2" s="928"/>
      <c r="CK2" s="928"/>
      <c r="CL2" s="902"/>
      <c r="CM2" s="959"/>
      <c r="CN2" s="959"/>
      <c r="CO2" s="959"/>
      <c r="CP2" s="928"/>
      <c r="CQ2" s="959"/>
      <c r="CR2" s="958"/>
      <c r="CS2" s="960"/>
      <c r="CT2" s="961"/>
      <c r="CU2" s="959"/>
      <c r="CV2" s="961"/>
      <c r="CW2" s="959"/>
      <c r="CX2" s="962"/>
      <c r="CY2" s="962"/>
      <c r="CZ2" s="962"/>
      <c r="DA2" s="962"/>
      <c r="DB2" s="963"/>
      <c r="DC2" s="928"/>
      <c r="DD2" s="928"/>
      <c r="DE2" s="964"/>
      <c r="DF2" s="965"/>
      <c r="DG2" s="965"/>
      <c r="DH2" s="965"/>
      <c r="DI2" s="965"/>
      <c r="DJ2" s="965"/>
      <c r="DK2" s="958"/>
      <c r="DL2" s="965"/>
      <c r="DM2" s="965"/>
      <c r="DN2" s="965"/>
      <c r="DO2" s="965"/>
      <c r="DP2" s="965"/>
      <c r="DQ2" s="966"/>
      <c r="DR2" s="928"/>
      <c r="DS2" s="966"/>
      <c r="DT2" s="966"/>
      <c r="DU2" s="966"/>
      <c r="DV2" s="967"/>
      <c r="DW2" s="928"/>
      <c r="DX2" s="968"/>
      <c r="DY2" s="969"/>
      <c r="DZ2" s="928"/>
      <c r="EA2" s="970"/>
      <c r="EB2" s="971"/>
      <c r="EC2" s="958"/>
      <c r="ED2" s="972"/>
      <c r="EE2" s="971"/>
      <c r="EF2" s="972"/>
      <c r="EG2" s="973"/>
      <c r="EH2" s="972"/>
      <c r="EI2" s="971"/>
      <c r="EJ2" s="971"/>
      <c r="EK2" s="928"/>
      <c r="EL2" s="974"/>
      <c r="EM2" s="975"/>
      <c r="EN2" s="928"/>
      <c r="EO2" s="928"/>
      <c r="EP2" s="928"/>
      <c r="EQ2" s="928"/>
      <c r="ER2" s="928"/>
      <c r="ES2" s="976"/>
      <c r="ET2" s="977"/>
      <c r="EU2" s="928"/>
    </row>
    <row r="3" spans="1:151" ht="13.5" thickBot="1">
      <c r="A3" s="978" t="s">
        <v>278</v>
      </c>
      <c r="B3" s="935"/>
      <c r="C3" s="935"/>
      <c r="D3" s="936"/>
      <c r="E3" s="936"/>
      <c r="F3" s="928"/>
      <c r="G3" s="928"/>
      <c r="H3" s="928"/>
      <c r="I3" s="928"/>
      <c r="J3" s="928"/>
      <c r="K3" s="979" t="s">
        <v>290</v>
      </c>
      <c r="L3" s="902"/>
      <c r="M3" s="925"/>
      <c r="N3" s="925"/>
      <c r="O3" s="939"/>
      <c r="P3" s="902"/>
      <c r="Q3" s="926"/>
      <c r="R3" s="980"/>
      <c r="S3" s="980"/>
      <c r="T3" s="925"/>
      <c r="U3" s="925"/>
      <c r="V3" s="980"/>
      <c r="W3" s="928"/>
      <c r="X3" s="981" t="s">
        <v>323</v>
      </c>
      <c r="Y3" s="982"/>
      <c r="Z3" s="928"/>
      <c r="AA3" s="982"/>
      <c r="AB3" s="983"/>
      <c r="AC3" s="982"/>
      <c r="AD3" s="984"/>
      <c r="AE3" s="982"/>
      <c r="AF3" s="982"/>
      <c r="AG3" s="982"/>
      <c r="AH3" s="928"/>
      <c r="AI3" s="985" t="s">
        <v>325</v>
      </c>
      <c r="AJ3" s="986"/>
      <c r="AK3" s="986"/>
      <c r="AL3" s="986"/>
      <c r="AM3" s="986"/>
      <c r="AN3" s="986"/>
      <c r="AO3" s="986"/>
      <c r="AP3" s="986"/>
      <c r="AQ3" s="986"/>
      <c r="AR3" s="986"/>
      <c r="AS3" s="986"/>
      <c r="AT3" s="986"/>
      <c r="AU3" s="986"/>
      <c r="AV3" s="986"/>
      <c r="AW3" s="986"/>
      <c r="AX3" s="2296" t="s">
        <v>1036</v>
      </c>
      <c r="AY3" s="2296"/>
      <c r="AZ3" s="2296"/>
      <c r="BA3" s="928"/>
      <c r="BB3" s="987" t="s">
        <v>326</v>
      </c>
      <c r="BC3" s="947"/>
      <c r="BD3" s="943"/>
      <c r="BE3" s="946"/>
      <c r="BF3" s="943"/>
      <c r="BG3" s="947"/>
      <c r="BH3" s="947"/>
      <c r="BI3" s="943"/>
      <c r="BJ3" s="943"/>
      <c r="BK3" s="928"/>
      <c r="BL3" s="943"/>
      <c r="BM3" s="928"/>
      <c r="BN3" s="948"/>
      <c r="BO3" s="949"/>
      <c r="BP3" s="950"/>
      <c r="BQ3" s="951"/>
      <c r="BR3" s="951"/>
      <c r="BS3" s="949"/>
      <c r="BT3" s="952"/>
      <c r="BU3" s="953"/>
      <c r="BV3" s="952"/>
      <c r="BW3" s="954"/>
      <c r="BX3" s="955"/>
      <c r="BY3" s="949"/>
      <c r="BZ3" s="928"/>
      <c r="CA3" s="988" t="s">
        <v>329</v>
      </c>
      <c r="CB3" s="957"/>
      <c r="CC3" s="957"/>
      <c r="CD3" s="928"/>
      <c r="CE3" s="957"/>
      <c r="CF3" s="957"/>
      <c r="CG3" s="957"/>
      <c r="CH3" s="957"/>
      <c r="CI3" s="957"/>
      <c r="CJ3" s="957"/>
      <c r="CK3" s="928"/>
      <c r="CL3" s="989" t="s">
        <v>1144</v>
      </c>
      <c r="CM3" s="959"/>
      <c r="CN3" s="959"/>
      <c r="CO3" s="959"/>
      <c r="CP3" s="928"/>
      <c r="CQ3" s="959"/>
      <c r="CR3" s="958"/>
      <c r="CS3" s="960"/>
      <c r="CT3" s="961"/>
      <c r="CU3" s="959"/>
      <c r="CV3" s="961"/>
      <c r="CW3" s="959"/>
      <c r="CX3" s="962"/>
      <c r="CY3" s="962"/>
      <c r="CZ3" s="962"/>
      <c r="DA3" s="962"/>
      <c r="DB3" s="963"/>
      <c r="DC3" s="928"/>
      <c r="DD3" s="928"/>
      <c r="DE3" s="964" t="s">
        <v>331</v>
      </c>
      <c r="DF3" s="965"/>
      <c r="DG3" s="965"/>
      <c r="DH3" s="965"/>
      <c r="DI3" s="965"/>
      <c r="DJ3" s="966"/>
      <c r="DK3" s="958"/>
      <c r="DL3" s="965"/>
      <c r="DM3" s="965"/>
      <c r="DN3" s="965"/>
      <c r="DO3" s="966"/>
      <c r="DP3" s="965"/>
      <c r="DQ3" s="966"/>
      <c r="DR3" s="928"/>
      <c r="DS3" s="966"/>
      <c r="DT3" s="966"/>
      <c r="DU3" s="966"/>
      <c r="DV3" s="967"/>
      <c r="DW3" s="928"/>
      <c r="DX3" s="964" t="s">
        <v>332</v>
      </c>
      <c r="DY3" s="969"/>
      <c r="DZ3" s="928"/>
      <c r="EA3" s="970"/>
      <c r="EB3" s="971"/>
      <c r="EC3" s="958"/>
      <c r="ED3" s="972"/>
      <c r="EE3" s="971"/>
      <c r="EF3" s="972"/>
      <c r="EG3" s="973"/>
      <c r="EH3" s="972"/>
      <c r="EI3" s="971"/>
      <c r="EJ3" s="971"/>
      <c r="EK3" s="928"/>
      <c r="EL3" s="974"/>
      <c r="EM3" s="975"/>
      <c r="EN3" s="928"/>
      <c r="EO3" s="928"/>
      <c r="EP3" s="928"/>
      <c r="EQ3" s="928"/>
      <c r="ER3" s="928"/>
      <c r="ES3" s="990"/>
      <c r="ET3" s="991" t="s">
        <v>833</v>
      </c>
      <c r="EU3" s="928"/>
    </row>
    <row r="4" spans="1:151" ht="13.5" thickBot="1">
      <c r="A4" s="978" t="s">
        <v>279</v>
      </c>
      <c r="B4" s="992"/>
      <c r="C4" s="992"/>
      <c r="D4" s="993"/>
      <c r="E4" s="994"/>
      <c r="F4" s="994"/>
      <c r="G4" s="994"/>
      <c r="H4" s="994"/>
      <c r="I4" s="994"/>
      <c r="J4" s="928"/>
      <c r="K4" s="995" t="s">
        <v>291</v>
      </c>
      <c r="L4" s="902"/>
      <c r="M4" s="925"/>
      <c r="N4" s="925"/>
      <c r="O4" s="925"/>
      <c r="P4" s="902"/>
      <c r="Q4" s="926"/>
      <c r="R4" s="996" t="s">
        <v>793</v>
      </c>
      <c r="S4" s="996" t="s">
        <v>207</v>
      </c>
      <c r="T4" s="996" t="s">
        <v>350</v>
      </c>
      <c r="U4" s="996" t="s">
        <v>804</v>
      </c>
      <c r="V4" s="996" t="s">
        <v>805</v>
      </c>
      <c r="W4" s="928"/>
      <c r="X4" s="997" t="s">
        <v>324</v>
      </c>
      <c r="Y4" s="982"/>
      <c r="Z4" s="982"/>
      <c r="AA4" s="1623" t="s">
        <v>806</v>
      </c>
      <c r="AB4" s="1624" t="s">
        <v>807</v>
      </c>
      <c r="AC4" s="1625" t="s">
        <v>935</v>
      </c>
      <c r="AD4" s="1626" t="s">
        <v>903</v>
      </c>
      <c r="AE4" s="982"/>
      <c r="AF4" s="982"/>
      <c r="AG4" s="982"/>
      <c r="AH4" s="928"/>
      <c r="AI4" s="1002" t="s">
        <v>314</v>
      </c>
      <c r="AJ4" s="1003"/>
      <c r="AK4" s="1003"/>
      <c r="AL4" s="1004"/>
      <c r="AM4" s="1003"/>
      <c r="AN4" s="1627" t="s">
        <v>573</v>
      </c>
      <c r="AO4" s="1006"/>
      <c r="AP4" s="1007"/>
      <c r="AQ4" s="2277" t="s">
        <v>899</v>
      </c>
      <c r="AR4" s="2278"/>
      <c r="AS4" s="2279" t="s">
        <v>436</v>
      </c>
      <c r="AT4" s="2280"/>
      <c r="AU4" s="2281"/>
      <c r="AV4" s="2282" t="s">
        <v>439</v>
      </c>
      <c r="AW4" s="2283"/>
      <c r="AX4" s="2297" t="s">
        <v>438</v>
      </c>
      <c r="AY4" s="2298"/>
      <c r="AZ4" s="2299"/>
      <c r="BA4" s="928"/>
      <c r="BB4" s="1008" t="s">
        <v>945</v>
      </c>
      <c r="BC4" s="1009"/>
      <c r="BD4" s="983"/>
      <c r="BE4" s="1010"/>
      <c r="BF4" s="983"/>
      <c r="BG4" s="1009"/>
      <c r="BH4" s="1009"/>
      <c r="BI4" s="983"/>
      <c r="BJ4" s="983"/>
      <c r="BK4" s="983"/>
      <c r="BL4" s="983"/>
      <c r="BM4" s="928"/>
      <c r="BN4" s="1578"/>
      <c r="BO4" s="1628"/>
      <c r="BP4" s="1629"/>
      <c r="BQ4" s="1629"/>
      <c r="BR4" s="1629"/>
      <c r="BS4" s="1628"/>
      <c r="BT4" s="1630"/>
      <c r="BU4" s="1631"/>
      <c r="BV4" s="1630"/>
      <c r="BW4" s="1632"/>
      <c r="BX4" s="1633"/>
      <c r="BY4" s="1628"/>
      <c r="BZ4" s="1628"/>
      <c r="CA4" s="1629"/>
      <c r="CB4" s="957"/>
      <c r="CC4" s="2285"/>
      <c r="CD4" s="2285"/>
      <c r="CE4" s="2285"/>
      <c r="CF4" s="2285"/>
      <c r="CG4" s="2285"/>
      <c r="CH4" s="2285"/>
      <c r="CI4" s="2285"/>
      <c r="CJ4" s="2285"/>
      <c r="CK4" s="928"/>
      <c r="CL4" s="1014"/>
      <c r="CM4" s="962"/>
      <c r="CN4" s="1015"/>
      <c r="CO4" s="1016"/>
      <c r="CP4" s="928"/>
      <c r="CQ4" s="1016"/>
      <c r="CR4" s="1016"/>
      <c r="CS4" s="1017"/>
      <c r="CT4" s="1018"/>
      <c r="CU4" s="1016"/>
      <c r="CV4" s="1018"/>
      <c r="CW4" s="962"/>
      <c r="CX4" s="962"/>
      <c r="CY4" s="962"/>
      <c r="CZ4" s="962"/>
      <c r="DA4" s="962"/>
      <c r="DB4" s="963"/>
      <c r="DC4" s="962"/>
      <c r="DD4" s="928"/>
      <c r="DE4" s="964" t="s">
        <v>452</v>
      </c>
      <c r="DF4" s="966"/>
      <c r="DG4" s="966"/>
      <c r="DH4" s="966"/>
      <c r="DI4" s="966"/>
      <c r="DJ4" s="966"/>
      <c r="DK4" s="966"/>
      <c r="DL4" s="1634" t="s">
        <v>906</v>
      </c>
      <c r="DM4" s="1635">
        <f>DL106</f>
        <v>0</v>
      </c>
      <c r="DN4" s="966"/>
      <c r="DO4" s="966"/>
      <c r="DP4" s="966"/>
      <c r="DQ4" s="1634" t="s">
        <v>906</v>
      </c>
      <c r="DR4" s="1635">
        <f>DQ106</f>
        <v>0</v>
      </c>
      <c r="DS4" s="966"/>
      <c r="DT4" s="966"/>
      <c r="DU4" s="966"/>
      <c r="DV4" s="967"/>
      <c r="DW4" s="928"/>
      <c r="DX4" s="1021" t="s">
        <v>320</v>
      </c>
      <c r="DY4" s="1022"/>
      <c r="DZ4" s="975"/>
      <c r="EA4" s="975"/>
      <c r="EB4" s="975"/>
      <c r="EC4" s="975"/>
      <c r="ED4" s="975"/>
      <c r="EE4" s="975"/>
      <c r="EF4" s="975"/>
      <c r="EG4" s="975"/>
      <c r="EH4" s="975"/>
      <c r="EI4" s="1023" t="s">
        <v>793</v>
      </c>
      <c r="EJ4" s="975"/>
      <c r="EK4" s="975"/>
      <c r="EL4" s="1023" t="s">
        <v>207</v>
      </c>
      <c r="EM4" s="975"/>
      <c r="EN4" s="928"/>
      <c r="EO4" s="928"/>
      <c r="EP4" s="928"/>
      <c r="EQ4" s="928"/>
      <c r="ER4" s="928"/>
      <c r="ES4" s="928"/>
      <c r="ET4" s="991" t="s">
        <v>1219</v>
      </c>
      <c r="EU4" s="928"/>
    </row>
    <row r="5" spans="1:151" ht="63.75" customHeight="1" thickBot="1">
      <c r="A5" s="1024" t="s">
        <v>671</v>
      </c>
      <c r="B5" s="1025" t="s">
        <v>794</v>
      </c>
      <c r="C5" s="1026" t="s">
        <v>798</v>
      </c>
      <c r="D5" s="1027" t="s">
        <v>797</v>
      </c>
      <c r="E5" s="1636" t="s">
        <v>1143</v>
      </c>
      <c r="F5" s="1636" t="s">
        <v>564</v>
      </c>
      <c r="G5" s="1636" t="s">
        <v>565</v>
      </c>
      <c r="H5" s="1637" t="s">
        <v>260</v>
      </c>
      <c r="K5" s="1549" t="s">
        <v>658</v>
      </c>
      <c r="L5" s="1550" t="s">
        <v>655</v>
      </c>
      <c r="M5" s="870" t="s">
        <v>1168</v>
      </c>
      <c r="N5" s="870" t="s">
        <v>656</v>
      </c>
      <c r="O5" s="871" t="s">
        <v>657</v>
      </c>
      <c r="P5" s="872" t="s">
        <v>531</v>
      </c>
      <c r="Q5" s="873" t="s">
        <v>914</v>
      </c>
      <c r="R5" s="874" t="s">
        <v>892</v>
      </c>
      <c r="S5" s="875" t="s">
        <v>661</v>
      </c>
      <c r="T5" s="876" t="s">
        <v>662</v>
      </c>
      <c r="U5" s="876" t="s">
        <v>663</v>
      </c>
      <c r="V5" s="877" t="s">
        <v>891</v>
      </c>
      <c r="X5" s="1551" t="s">
        <v>658</v>
      </c>
      <c r="Y5" s="1552" t="s">
        <v>655</v>
      </c>
      <c r="Z5" s="1553" t="s">
        <v>893</v>
      </c>
      <c r="AA5" s="1554" t="s">
        <v>562</v>
      </c>
      <c r="AB5" s="1555" t="s">
        <v>1142</v>
      </c>
      <c r="AC5" s="1556" t="s">
        <v>1160</v>
      </c>
      <c r="AD5" s="1557" t="s">
        <v>563</v>
      </c>
      <c r="AE5" s="1558" t="s">
        <v>1159</v>
      </c>
      <c r="AF5" s="1559" t="s">
        <v>680</v>
      </c>
      <c r="AG5" s="1560" t="s">
        <v>681</v>
      </c>
      <c r="AI5" s="1638" t="s">
        <v>658</v>
      </c>
      <c r="AJ5" s="1639" t="s">
        <v>655</v>
      </c>
      <c r="AK5" s="1640" t="s">
        <v>895</v>
      </c>
      <c r="AL5" s="1641" t="s">
        <v>1158</v>
      </c>
      <c r="AM5" s="1642" t="s">
        <v>896</v>
      </c>
      <c r="AN5" s="1638" t="s">
        <v>199</v>
      </c>
      <c r="AO5" s="1640" t="s">
        <v>198</v>
      </c>
      <c r="AP5" s="1643" t="s">
        <v>197</v>
      </c>
      <c r="AQ5" s="1644" t="s">
        <v>898</v>
      </c>
      <c r="AR5" s="1642" t="s">
        <v>200</v>
      </c>
      <c r="AS5" s="1638" t="s">
        <v>435</v>
      </c>
      <c r="AT5" s="1639" t="s">
        <v>603</v>
      </c>
      <c r="AU5" s="1642" t="s">
        <v>790</v>
      </c>
      <c r="AV5" s="1645" t="s">
        <v>437</v>
      </c>
      <c r="AW5" s="1646" t="s">
        <v>791</v>
      </c>
      <c r="BB5" s="1647" t="s">
        <v>658</v>
      </c>
      <c r="BC5" s="1648" t="s">
        <v>655</v>
      </c>
      <c r="BD5" s="1649" t="s">
        <v>893</v>
      </c>
      <c r="BE5" s="1650" t="s">
        <v>442</v>
      </c>
      <c r="BF5" s="1651" t="s">
        <v>605</v>
      </c>
      <c r="BG5" s="1647" t="s">
        <v>681</v>
      </c>
      <c r="BH5" s="1652"/>
      <c r="BI5" s="1590" t="s">
        <v>1159</v>
      </c>
      <c r="BJ5" s="1651" t="s">
        <v>606</v>
      </c>
      <c r="BK5" s="1650" t="s">
        <v>1161</v>
      </c>
      <c r="BL5" s="1651" t="s">
        <v>443</v>
      </c>
      <c r="BN5" s="1061" t="s">
        <v>616</v>
      </c>
      <c r="BO5" s="1061" t="s">
        <v>655</v>
      </c>
      <c r="BP5" s="1653">
        <v>2011</v>
      </c>
      <c r="BQ5" s="1654">
        <v>2012</v>
      </c>
      <c r="BR5" s="1655">
        <v>2013</v>
      </c>
      <c r="BT5" s="1065" t="s">
        <v>445</v>
      </c>
      <c r="BU5" s="1066" t="s">
        <v>446</v>
      </c>
      <c r="BW5" s="1067" t="s">
        <v>1162</v>
      </c>
      <c r="BX5" s="1068" t="s">
        <v>447</v>
      </c>
      <c r="BY5" s="1068" t="s">
        <v>313</v>
      </c>
      <c r="BZ5" s="1656"/>
      <c r="CA5" s="1657" t="s">
        <v>616</v>
      </c>
      <c r="CB5" s="1657" t="s">
        <v>786</v>
      </c>
      <c r="CC5" s="1658">
        <v>2010</v>
      </c>
      <c r="CD5" s="1658">
        <v>2011</v>
      </c>
      <c r="CE5" s="1658">
        <v>2012</v>
      </c>
      <c r="CF5" s="1657" t="s">
        <v>787</v>
      </c>
      <c r="CG5" s="1659" t="s">
        <v>789</v>
      </c>
      <c r="CH5" s="1660"/>
      <c r="CI5" s="1657" t="s">
        <v>1163</v>
      </c>
      <c r="CJ5" s="1657" t="s">
        <v>788</v>
      </c>
      <c r="CL5" s="1586" t="s">
        <v>658</v>
      </c>
      <c r="CM5" s="1587" t="s">
        <v>655</v>
      </c>
      <c r="CN5" s="1588" t="s">
        <v>617</v>
      </c>
      <c r="CO5" s="1589"/>
      <c r="CP5" s="1590" t="s">
        <v>1159</v>
      </c>
      <c r="CQ5" s="1591" t="s">
        <v>1164</v>
      </c>
      <c r="CR5" s="1591" t="s">
        <v>448</v>
      </c>
      <c r="CS5" s="1587" t="s">
        <v>654</v>
      </c>
      <c r="CT5" s="1592" t="s">
        <v>449</v>
      </c>
      <c r="CU5" s="1589"/>
      <c r="CV5" s="1661" t="s">
        <v>1165</v>
      </c>
      <c r="CW5" s="1587" t="s">
        <v>1166</v>
      </c>
      <c r="CX5" s="1662" t="s">
        <v>618</v>
      </c>
      <c r="CY5" s="1663"/>
      <c r="CZ5" s="1664" t="s">
        <v>619</v>
      </c>
      <c r="DA5" s="1665" t="s">
        <v>208</v>
      </c>
      <c r="DB5" s="1666"/>
      <c r="DC5" s="1667" t="s">
        <v>209</v>
      </c>
      <c r="DX5" s="1597" t="s">
        <v>671</v>
      </c>
      <c r="DY5" s="1598" t="s">
        <v>5</v>
      </c>
      <c r="DZ5" s="1599" t="s">
        <v>6</v>
      </c>
      <c r="EA5" s="1600" t="s">
        <v>7</v>
      </c>
      <c r="EB5" s="1590" t="s">
        <v>1159</v>
      </c>
      <c r="EC5" s="1601" t="s">
        <v>277</v>
      </c>
      <c r="ED5" s="1601" t="s">
        <v>193</v>
      </c>
      <c r="EE5" s="1602" t="s">
        <v>627</v>
      </c>
      <c r="EF5" s="1603"/>
      <c r="EG5" s="1604" t="s">
        <v>194</v>
      </c>
      <c r="EH5" s="1605"/>
      <c r="EI5" s="1606" t="s">
        <v>628</v>
      </c>
      <c r="EJ5" s="1607"/>
      <c r="EK5" s="1608" t="s">
        <v>196</v>
      </c>
      <c r="EL5" s="1609" t="s">
        <v>629</v>
      </c>
      <c r="EM5" s="1610" t="s">
        <v>195</v>
      </c>
      <c r="EN5" s="1611" t="s">
        <v>819</v>
      </c>
      <c r="EO5" s="1612" t="s">
        <v>820</v>
      </c>
      <c r="ES5" s="1112" t="s">
        <v>658</v>
      </c>
      <c r="ET5" s="1113" t="s">
        <v>7</v>
      </c>
      <c r="EU5" s="1114" t="s">
        <v>832</v>
      </c>
    </row>
    <row r="6" spans="1:151" ht="12.75" customHeight="1">
      <c r="A6" s="1115" t="s">
        <v>354</v>
      </c>
      <c r="B6" s="1116" t="s">
        <v>355</v>
      </c>
      <c r="C6" s="1117">
        <v>22724</v>
      </c>
      <c r="D6" s="1118">
        <v>24432</v>
      </c>
      <c r="E6" s="1668"/>
      <c r="F6" s="1668">
        <v>24432</v>
      </c>
      <c r="G6" s="1668"/>
      <c r="H6" s="1669">
        <v>24432</v>
      </c>
      <c r="K6" s="905" t="s">
        <v>354</v>
      </c>
      <c r="L6" s="906" t="s">
        <v>355</v>
      </c>
      <c r="M6" s="878">
        <v>10060713226</v>
      </c>
      <c r="N6" s="879">
        <v>166511469</v>
      </c>
      <c r="O6" s="880">
        <v>9894201757</v>
      </c>
      <c r="P6" s="881">
        <v>2009</v>
      </c>
      <c r="Q6" s="882">
        <v>1.07</v>
      </c>
      <c r="R6" s="883">
        <v>9246917530</v>
      </c>
      <c r="S6" s="884">
        <v>166511469</v>
      </c>
      <c r="T6" s="885">
        <v>264476855</v>
      </c>
      <c r="U6" s="885">
        <v>2147018477</v>
      </c>
      <c r="V6" s="883">
        <v>11824924331</v>
      </c>
      <c r="X6" s="1561" t="s">
        <v>354</v>
      </c>
      <c r="Y6" s="1562" t="s">
        <v>355</v>
      </c>
      <c r="Z6" s="1563">
        <v>11824924331</v>
      </c>
      <c r="AA6" s="1564">
        <v>77098506.63812001</v>
      </c>
      <c r="AB6" s="1563">
        <v>20584156</v>
      </c>
      <c r="AC6" s="1563">
        <v>780938</v>
      </c>
      <c r="AD6" s="1563">
        <v>98463600.63812001</v>
      </c>
      <c r="AE6" s="1564">
        <v>24432</v>
      </c>
      <c r="AF6" s="1562">
        <v>4030</v>
      </c>
      <c r="AG6" s="1565">
        <v>0.78129999999999999</v>
      </c>
      <c r="AI6" s="1561" t="s">
        <v>354</v>
      </c>
      <c r="AJ6" s="933" t="s">
        <v>355</v>
      </c>
      <c r="AK6" s="1563">
        <v>98463600.63812001</v>
      </c>
      <c r="AL6" s="1564">
        <v>24432</v>
      </c>
      <c r="AM6" s="1570">
        <v>4030</v>
      </c>
      <c r="AN6" s="1565">
        <v>0.78129999999999999</v>
      </c>
      <c r="AO6" s="1565">
        <v>1.3655999999999999</v>
      </c>
      <c r="AP6" s="1565">
        <v>0.87380000000000002</v>
      </c>
      <c r="AQ6" s="1565">
        <v>0.88600000000000012</v>
      </c>
      <c r="AR6" s="1565">
        <v>0.88600000000000012</v>
      </c>
      <c r="AS6" s="1571">
        <v>1488.56</v>
      </c>
      <c r="AT6" s="1571">
        <v>191.52999999999997</v>
      </c>
      <c r="AU6" s="1570">
        <v>4679461</v>
      </c>
      <c r="AV6" s="1572">
        <v>0.85699999999999998</v>
      </c>
      <c r="AW6" s="1564">
        <v>4010298</v>
      </c>
      <c r="BB6" s="1561" t="s">
        <v>354</v>
      </c>
      <c r="BC6" s="1562" t="s">
        <v>682</v>
      </c>
      <c r="BD6" s="1563">
        <v>11824924331</v>
      </c>
      <c r="BE6" s="1577">
        <v>429.98899999999998</v>
      </c>
      <c r="BF6" s="1564">
        <v>27500528</v>
      </c>
      <c r="BG6" s="1565">
        <v>1.3655999999999999</v>
      </c>
      <c r="BH6" s="1565"/>
      <c r="BI6" s="1564">
        <v>24432</v>
      </c>
      <c r="BJ6" s="1564">
        <v>56.82</v>
      </c>
      <c r="BK6" s="1564">
        <v>152957</v>
      </c>
      <c r="BL6" s="1564">
        <v>356</v>
      </c>
      <c r="BN6" s="933" t="s">
        <v>354</v>
      </c>
      <c r="BO6" s="1579" t="s">
        <v>355</v>
      </c>
      <c r="BP6" s="1579">
        <v>1.0306999999999999</v>
      </c>
      <c r="BQ6" s="1579">
        <v>1.0798999999999999</v>
      </c>
      <c r="BR6" s="1579">
        <v>1.0764</v>
      </c>
      <c r="BS6" s="1579"/>
      <c r="BT6" s="1580">
        <v>2009</v>
      </c>
      <c r="BU6" s="1582">
        <v>1.07</v>
      </c>
      <c r="BV6" s="1581"/>
      <c r="BW6" s="1583">
        <v>0.54</v>
      </c>
      <c r="BX6" s="1579">
        <v>0.57799999999999996</v>
      </c>
      <c r="BY6" s="1565">
        <v>0.88649999999999995</v>
      </c>
      <c r="BZ6" s="1656"/>
      <c r="CA6" s="1561" t="s">
        <v>354</v>
      </c>
      <c r="CB6" s="933" t="s">
        <v>682</v>
      </c>
      <c r="CC6" s="1564">
        <v>31052</v>
      </c>
      <c r="CD6" s="1564">
        <v>31772</v>
      </c>
      <c r="CE6" s="1564">
        <v>33712</v>
      </c>
      <c r="CF6" s="1564">
        <v>32178.666666666668</v>
      </c>
      <c r="CG6" s="1565">
        <v>0.87380000000000002</v>
      </c>
      <c r="CH6" s="1564"/>
      <c r="CI6" s="1564">
        <v>-1533.3333333333321</v>
      </c>
      <c r="CJ6" s="1565">
        <v>-4.5499999999999999E-2</v>
      </c>
      <c r="CL6" s="1575" t="s">
        <v>354</v>
      </c>
      <c r="CM6" s="933" t="s">
        <v>682</v>
      </c>
      <c r="CN6" s="1565">
        <v>0.88600000000000012</v>
      </c>
      <c r="CP6" s="1593">
        <v>24432</v>
      </c>
      <c r="CQ6" s="1566">
        <v>31155000</v>
      </c>
      <c r="CR6" s="1566">
        <v>0</v>
      </c>
      <c r="CS6" s="1566">
        <v>31155000</v>
      </c>
      <c r="CT6" s="1573">
        <v>1275.17</v>
      </c>
      <c r="CU6" s="1571"/>
      <c r="CV6" s="1573">
        <v>1488.56</v>
      </c>
      <c r="CW6" s="1594">
        <v>191.52999999999997</v>
      </c>
      <c r="CX6" s="1565">
        <v>0.85699999999999998</v>
      </c>
      <c r="CY6" s="1565"/>
      <c r="CZ6" s="1582">
        <v>0.57799999999999996</v>
      </c>
      <c r="DA6" s="1595" t="s">
        <v>4</v>
      </c>
      <c r="DB6" s="1595"/>
      <c r="DC6" s="1565">
        <v>0.85699999999999998</v>
      </c>
      <c r="DX6" s="933" t="s">
        <v>354</v>
      </c>
      <c r="DY6" s="1575" t="s">
        <v>354</v>
      </c>
      <c r="DZ6" s="933" t="s">
        <v>901</v>
      </c>
      <c r="EA6" s="933" t="s">
        <v>355</v>
      </c>
      <c r="EB6" s="1563">
        <v>22724</v>
      </c>
      <c r="EC6" s="1563"/>
      <c r="ED6" s="1563">
        <v>22724</v>
      </c>
      <c r="EE6" s="1563"/>
      <c r="EF6" s="1563"/>
      <c r="EG6" s="1565">
        <v>0.93009168303863787</v>
      </c>
      <c r="EH6" s="1563"/>
      <c r="EI6" s="1563">
        <v>4010298</v>
      </c>
      <c r="EJ6" s="1563"/>
      <c r="EK6" s="1563">
        <v>3729945</v>
      </c>
      <c r="EL6" s="1563">
        <v>4010298</v>
      </c>
      <c r="EM6" s="1566">
        <v>0</v>
      </c>
      <c r="EN6" s="1566"/>
      <c r="ES6" s="1613" t="s">
        <v>354</v>
      </c>
      <c r="ET6" s="1614" t="s">
        <v>355</v>
      </c>
      <c r="EU6" s="1615">
        <v>3729945</v>
      </c>
    </row>
    <row r="7" spans="1:151" ht="12.75" customHeight="1">
      <c r="A7" s="1220" t="s">
        <v>356</v>
      </c>
      <c r="B7" s="1221" t="s">
        <v>357</v>
      </c>
      <c r="C7" s="1117">
        <v>5175</v>
      </c>
      <c r="D7" s="1118">
        <v>5175</v>
      </c>
      <c r="E7" s="1670"/>
      <c r="F7" s="1670">
        <v>5175</v>
      </c>
      <c r="G7" s="1670"/>
      <c r="H7" s="1671">
        <v>5175</v>
      </c>
      <c r="K7" s="907" t="s">
        <v>356</v>
      </c>
      <c r="L7" s="908" t="s">
        <v>357</v>
      </c>
      <c r="M7" s="886">
        <v>2134957085</v>
      </c>
      <c r="N7" s="887">
        <v>148852486</v>
      </c>
      <c r="O7" s="888">
        <v>1986104599</v>
      </c>
      <c r="P7" s="889">
        <v>2007</v>
      </c>
      <c r="Q7" s="890">
        <v>1.0055000000000001</v>
      </c>
      <c r="R7" s="891">
        <v>1975240775</v>
      </c>
      <c r="S7" s="892">
        <v>148852486</v>
      </c>
      <c r="T7" s="893">
        <v>71862127</v>
      </c>
      <c r="U7" s="893">
        <v>383534987</v>
      </c>
      <c r="V7" s="891">
        <v>2579490375</v>
      </c>
      <c r="X7" s="1561" t="s">
        <v>356</v>
      </c>
      <c r="Y7" s="1562" t="s">
        <v>357</v>
      </c>
      <c r="Z7" s="1563">
        <v>2579490375</v>
      </c>
      <c r="AA7" s="1564">
        <v>16818277.245000001</v>
      </c>
      <c r="AB7" s="1563">
        <v>4994098</v>
      </c>
      <c r="AC7" s="1563">
        <v>112184</v>
      </c>
      <c r="AD7" s="1563">
        <v>21924559.245000001</v>
      </c>
      <c r="AE7" s="1564">
        <v>5175</v>
      </c>
      <c r="AF7" s="1562">
        <v>4237</v>
      </c>
      <c r="AG7" s="1565">
        <v>0.82140000000000002</v>
      </c>
      <c r="AI7" s="1561" t="s">
        <v>356</v>
      </c>
      <c r="AJ7" s="933" t="s">
        <v>357</v>
      </c>
      <c r="AK7" s="1563">
        <v>21924559.245000001</v>
      </c>
      <c r="AL7" s="1564">
        <v>5175</v>
      </c>
      <c r="AM7" s="1564">
        <v>4237</v>
      </c>
      <c r="AN7" s="1565">
        <v>0.82140000000000002</v>
      </c>
      <c r="AO7" s="1565">
        <v>0.49230000000000002</v>
      </c>
      <c r="AP7" s="1565">
        <v>0.84740000000000004</v>
      </c>
      <c r="AQ7" s="1565">
        <v>0.80149999999999999</v>
      </c>
      <c r="AR7" s="1565">
        <v>0.80149999999999999</v>
      </c>
      <c r="AS7" s="1571">
        <v>1346.59</v>
      </c>
      <c r="AT7" s="1571">
        <v>333.5</v>
      </c>
      <c r="AU7" s="1570">
        <v>1725863</v>
      </c>
      <c r="AV7" s="1572">
        <v>0.71799999999999997</v>
      </c>
      <c r="AW7" s="1564">
        <v>1239170</v>
      </c>
      <c r="BB7" s="1561" t="s">
        <v>356</v>
      </c>
      <c r="BC7" s="1562" t="s">
        <v>683</v>
      </c>
      <c r="BD7" s="1563">
        <v>2579490375</v>
      </c>
      <c r="BE7" s="1577">
        <v>260.185</v>
      </c>
      <c r="BF7" s="1566">
        <v>9914063</v>
      </c>
      <c r="BG7" s="1565">
        <v>0.49230000000000002</v>
      </c>
      <c r="BH7" s="1565"/>
      <c r="BI7" s="1564">
        <v>5175</v>
      </c>
      <c r="BJ7" s="1564">
        <v>19.89</v>
      </c>
      <c r="BK7" s="1564">
        <v>37391</v>
      </c>
      <c r="BL7" s="1564">
        <v>144</v>
      </c>
      <c r="BN7" s="933" t="s">
        <v>356</v>
      </c>
      <c r="BO7" s="1579" t="s">
        <v>357</v>
      </c>
      <c r="BP7" s="1579">
        <v>0.92549999999999999</v>
      </c>
      <c r="BQ7" s="1579">
        <v>1.0185</v>
      </c>
      <c r="BR7" s="1579">
        <v>1.0234999999999999</v>
      </c>
      <c r="BS7" s="1579"/>
      <c r="BT7" s="1580">
        <v>2007</v>
      </c>
      <c r="BU7" s="1582">
        <v>1.0055000000000001</v>
      </c>
      <c r="BV7" s="1581"/>
      <c r="BW7" s="1583">
        <v>0.60499999999999998</v>
      </c>
      <c r="BX7" s="1579">
        <v>0.60799999999999998</v>
      </c>
      <c r="BY7" s="1565">
        <v>0.9325</v>
      </c>
      <c r="BZ7" s="1656"/>
      <c r="CA7" s="1561" t="s">
        <v>356</v>
      </c>
      <c r="CB7" s="933" t="s">
        <v>683</v>
      </c>
      <c r="CC7" s="1564">
        <v>29863</v>
      </c>
      <c r="CD7" s="1564">
        <v>30763</v>
      </c>
      <c r="CE7" s="1564">
        <v>32995</v>
      </c>
      <c r="CF7" s="1564">
        <v>31207</v>
      </c>
      <c r="CG7" s="1565">
        <v>0.84740000000000004</v>
      </c>
      <c r="CH7" s="1564"/>
      <c r="CI7" s="1562">
        <v>-1788</v>
      </c>
      <c r="CJ7" s="1565">
        <v>-5.4199999999999998E-2</v>
      </c>
      <c r="CL7" s="1575" t="s">
        <v>356</v>
      </c>
      <c r="CM7" s="933" t="s">
        <v>683</v>
      </c>
      <c r="CN7" s="1565">
        <v>0.80149999999999999</v>
      </c>
      <c r="CP7" s="1593">
        <v>5175</v>
      </c>
      <c r="CQ7" s="1566">
        <v>5000000</v>
      </c>
      <c r="CR7" s="1566">
        <v>0</v>
      </c>
      <c r="CS7" s="1566">
        <v>5000000</v>
      </c>
      <c r="CT7" s="1573">
        <v>966.18</v>
      </c>
      <c r="CU7" s="1594"/>
      <c r="CV7" s="1573">
        <v>1346.59</v>
      </c>
      <c r="CW7" s="1594">
        <v>333.5</v>
      </c>
      <c r="CX7" s="1565">
        <v>0.71799999999999997</v>
      </c>
      <c r="CY7" s="1565"/>
      <c r="CZ7" s="1582">
        <v>0.60799999999999998</v>
      </c>
      <c r="DA7" s="1595" t="s">
        <v>4</v>
      </c>
      <c r="DB7" s="1595"/>
      <c r="DC7" s="1565">
        <v>0.71799999999999997</v>
      </c>
      <c r="DX7" s="933" t="s">
        <v>354</v>
      </c>
      <c r="DY7" s="1575" t="s">
        <v>9</v>
      </c>
      <c r="DZ7" s="933" t="s">
        <v>8</v>
      </c>
      <c r="EA7" s="933" t="s">
        <v>10</v>
      </c>
      <c r="EB7" s="1563">
        <v>792</v>
      </c>
      <c r="EC7" s="1563"/>
      <c r="ED7" s="1563">
        <v>792</v>
      </c>
      <c r="EE7" s="1563"/>
      <c r="EF7" s="1563"/>
      <c r="EG7" s="1565">
        <v>3.2416502946954813E-2</v>
      </c>
      <c r="EH7" s="1563"/>
      <c r="EI7" s="1563">
        <v>0</v>
      </c>
      <c r="EJ7" s="1563"/>
      <c r="EK7" s="1563">
        <v>130000</v>
      </c>
      <c r="EM7" s="1566"/>
      <c r="EN7" s="1566"/>
      <c r="ES7" s="1616" t="s">
        <v>356</v>
      </c>
      <c r="ET7" s="1617" t="s">
        <v>357</v>
      </c>
      <c r="EU7" s="1618">
        <v>1239170</v>
      </c>
    </row>
    <row r="8" spans="1:151" ht="12.75" customHeight="1">
      <c r="A8" s="1220" t="s">
        <v>358</v>
      </c>
      <c r="B8" s="1221" t="s">
        <v>359</v>
      </c>
      <c r="C8" s="1117">
        <v>1442</v>
      </c>
      <c r="D8" s="1118">
        <v>1442</v>
      </c>
      <c r="E8" s="1670"/>
      <c r="F8" s="1670">
        <v>1442</v>
      </c>
      <c r="G8" s="1670"/>
      <c r="H8" s="1671">
        <v>1442</v>
      </c>
      <c r="K8" s="907" t="s">
        <v>358</v>
      </c>
      <c r="L8" s="908" t="s">
        <v>359</v>
      </c>
      <c r="M8" s="886">
        <v>1589576910</v>
      </c>
      <c r="N8" s="887">
        <v>91083324</v>
      </c>
      <c r="O8" s="888">
        <v>1498493586</v>
      </c>
      <c r="P8" s="889">
        <v>2007</v>
      </c>
      <c r="Q8" s="890">
        <v>1.1160000000000001</v>
      </c>
      <c r="R8" s="891">
        <v>1342736188</v>
      </c>
      <c r="S8" s="892">
        <v>91083324</v>
      </c>
      <c r="T8" s="893">
        <v>38800724</v>
      </c>
      <c r="U8" s="893">
        <v>164313860</v>
      </c>
      <c r="V8" s="891">
        <v>1636934096</v>
      </c>
      <c r="X8" s="1561" t="s">
        <v>358</v>
      </c>
      <c r="Y8" s="1562" t="s">
        <v>359</v>
      </c>
      <c r="Z8" s="1563">
        <v>1636934096</v>
      </c>
      <c r="AA8" s="1564">
        <v>10672810.305920001</v>
      </c>
      <c r="AB8" s="1563">
        <v>1471399</v>
      </c>
      <c r="AC8" s="1563">
        <v>43702</v>
      </c>
      <c r="AD8" s="1563">
        <v>12187911.305920001</v>
      </c>
      <c r="AE8" s="1564">
        <v>1442</v>
      </c>
      <c r="AF8" s="1562">
        <v>8452</v>
      </c>
      <c r="AG8" s="1565">
        <v>1.6386000000000001</v>
      </c>
      <c r="AI8" s="1561" t="s">
        <v>358</v>
      </c>
      <c r="AJ8" s="933" t="s">
        <v>359</v>
      </c>
      <c r="AK8" s="1563">
        <v>12187911.305920001</v>
      </c>
      <c r="AL8" s="1564">
        <v>1442</v>
      </c>
      <c r="AM8" s="1564">
        <v>8452</v>
      </c>
      <c r="AN8" s="1565">
        <v>1.6386000000000001</v>
      </c>
      <c r="AO8" s="1565">
        <v>0.34639999999999999</v>
      </c>
      <c r="AP8" s="1565">
        <v>0.8548</v>
      </c>
      <c r="AQ8" s="1565">
        <v>1.1173999999999999</v>
      </c>
      <c r="AR8" s="1565" t="s">
        <v>4</v>
      </c>
      <c r="AS8" s="1573" t="s">
        <v>4</v>
      </c>
      <c r="AT8" s="1573" t="s">
        <v>4</v>
      </c>
      <c r="AU8" s="1570">
        <v>0</v>
      </c>
      <c r="AV8" s="1572" t="s">
        <v>4</v>
      </c>
      <c r="AW8" s="1564">
        <v>0</v>
      </c>
      <c r="BB8" s="1561" t="s">
        <v>358</v>
      </c>
      <c r="BC8" s="1562" t="s">
        <v>684</v>
      </c>
      <c r="BD8" s="1563">
        <v>1636934096</v>
      </c>
      <c r="BE8" s="1577">
        <v>234.65</v>
      </c>
      <c r="BF8" s="1566">
        <v>6976067</v>
      </c>
      <c r="BG8" s="1565">
        <v>0.34639999999999999</v>
      </c>
      <c r="BH8" s="1565"/>
      <c r="BI8" s="1564">
        <v>1442</v>
      </c>
      <c r="BJ8" s="1564">
        <v>6.15</v>
      </c>
      <c r="BK8" s="1564">
        <v>11000</v>
      </c>
      <c r="BL8" s="1564">
        <v>47</v>
      </c>
      <c r="BN8" s="933" t="s">
        <v>358</v>
      </c>
      <c r="BO8" s="1579" t="s">
        <v>359</v>
      </c>
      <c r="BP8" s="1579">
        <v>1.0003</v>
      </c>
      <c r="BQ8" s="1579">
        <v>1.0479000000000001</v>
      </c>
      <c r="BR8" s="1579">
        <v>1.2</v>
      </c>
      <c r="BS8" s="1579"/>
      <c r="BT8" s="1580">
        <v>2007</v>
      </c>
      <c r="BU8" s="1582">
        <v>1.1160000000000001</v>
      </c>
      <c r="BV8" s="1581"/>
      <c r="BW8" s="1583">
        <v>0.47</v>
      </c>
      <c r="BX8" s="1579">
        <v>0.52500000000000002</v>
      </c>
      <c r="BY8" s="1565">
        <v>0.80520000000000003</v>
      </c>
      <c r="BZ8" s="1656"/>
      <c r="CA8" s="1561" t="s">
        <v>358</v>
      </c>
      <c r="CB8" s="933" t="s">
        <v>684</v>
      </c>
      <c r="CC8" s="1564">
        <v>30651</v>
      </c>
      <c r="CD8" s="1564">
        <v>31499</v>
      </c>
      <c r="CE8" s="1564">
        <v>32290</v>
      </c>
      <c r="CF8" s="1564">
        <v>31480</v>
      </c>
      <c r="CG8" s="1565">
        <v>0.8548</v>
      </c>
      <c r="CH8" s="1564"/>
      <c r="CI8" s="1562">
        <v>-810</v>
      </c>
      <c r="CJ8" s="1565">
        <v>-2.5100000000000001E-2</v>
      </c>
      <c r="CL8" s="1575" t="s">
        <v>358</v>
      </c>
      <c r="CM8" s="933" t="s">
        <v>684</v>
      </c>
      <c r="CN8" s="1565" t="s">
        <v>4</v>
      </c>
      <c r="CP8" s="1593">
        <v>1442</v>
      </c>
      <c r="CQ8" s="1566">
        <v>2468742</v>
      </c>
      <c r="CR8" s="1566">
        <v>0</v>
      </c>
      <c r="CS8" s="1566">
        <v>2468742</v>
      </c>
      <c r="CT8" s="1573">
        <v>1712.03</v>
      </c>
      <c r="CU8" s="1594"/>
      <c r="CV8" s="1573" t="s">
        <v>4</v>
      </c>
      <c r="CW8" s="1594" t="s">
        <v>4</v>
      </c>
      <c r="CX8" s="1565" t="s">
        <v>4</v>
      </c>
      <c r="CY8" s="1565"/>
      <c r="CZ8" s="1582">
        <v>0.52500000000000002</v>
      </c>
      <c r="DA8" s="1595" t="s">
        <v>4</v>
      </c>
      <c r="DB8" s="1595"/>
      <c r="DC8" s="1565" t="s">
        <v>4</v>
      </c>
      <c r="DX8" s="933" t="s">
        <v>354</v>
      </c>
      <c r="DY8" s="1575" t="s">
        <v>11</v>
      </c>
      <c r="DZ8" s="933" t="s">
        <v>8</v>
      </c>
      <c r="EA8" s="933" t="s">
        <v>12</v>
      </c>
      <c r="EB8" s="1563">
        <v>630</v>
      </c>
      <c r="EC8" s="1563"/>
      <c r="ED8" s="1563">
        <v>630</v>
      </c>
      <c r="EE8" s="1563"/>
      <c r="EF8" s="1563"/>
      <c r="EG8" s="1565">
        <v>2.5785854616895875E-2</v>
      </c>
      <c r="EH8" s="1563"/>
      <c r="EI8" s="1563">
        <v>0</v>
      </c>
      <c r="EJ8" s="1563"/>
      <c r="EK8" s="1563">
        <v>103409</v>
      </c>
      <c r="EM8" s="1566"/>
      <c r="EN8" s="1566"/>
      <c r="ES8" s="1616" t="s">
        <v>358</v>
      </c>
      <c r="ET8" s="1617" t="s">
        <v>359</v>
      </c>
      <c r="EU8" s="1618">
        <v>0</v>
      </c>
    </row>
    <row r="9" spans="1:151">
      <c r="A9" s="1220" t="s">
        <v>360</v>
      </c>
      <c r="B9" s="1221" t="s">
        <v>361</v>
      </c>
      <c r="C9" s="1117">
        <v>3526</v>
      </c>
      <c r="D9" s="1118">
        <v>3526</v>
      </c>
      <c r="E9" s="1670"/>
      <c r="F9" s="1670">
        <v>3526</v>
      </c>
      <c r="G9" s="1670"/>
      <c r="H9" s="1671">
        <v>3526</v>
      </c>
      <c r="K9" s="907" t="s">
        <v>360</v>
      </c>
      <c r="L9" s="908" t="s">
        <v>361</v>
      </c>
      <c r="M9" s="886">
        <v>1176751107</v>
      </c>
      <c r="N9" s="887">
        <v>223927400</v>
      </c>
      <c r="O9" s="888">
        <v>952823707</v>
      </c>
      <c r="P9" s="889">
        <v>2010</v>
      </c>
      <c r="Q9" s="890">
        <v>1.0576000000000001</v>
      </c>
      <c r="R9" s="891">
        <v>900930131</v>
      </c>
      <c r="S9" s="892">
        <v>223927400</v>
      </c>
      <c r="T9" s="893">
        <v>261576069</v>
      </c>
      <c r="U9" s="893">
        <v>296371523</v>
      </c>
      <c r="V9" s="891">
        <v>1682805123</v>
      </c>
      <c r="X9" s="1561" t="s">
        <v>360</v>
      </c>
      <c r="Y9" s="1562" t="s">
        <v>361</v>
      </c>
      <c r="Z9" s="1563">
        <v>1682805123</v>
      </c>
      <c r="AA9" s="1564">
        <v>10971889.40196</v>
      </c>
      <c r="AB9" s="1563">
        <v>2125614</v>
      </c>
      <c r="AC9" s="1563">
        <v>177451</v>
      </c>
      <c r="AD9" s="1563">
        <v>13274954.40196</v>
      </c>
      <c r="AE9" s="1564">
        <v>3526</v>
      </c>
      <c r="AF9" s="1562">
        <v>3765</v>
      </c>
      <c r="AG9" s="1565">
        <v>0.72989999999999999</v>
      </c>
      <c r="AI9" s="1561" t="s">
        <v>360</v>
      </c>
      <c r="AJ9" s="933" t="s">
        <v>361</v>
      </c>
      <c r="AK9" s="1563">
        <v>13274954.40196</v>
      </c>
      <c r="AL9" s="1564">
        <v>3526</v>
      </c>
      <c r="AM9" s="1564">
        <v>3765</v>
      </c>
      <c r="AN9" s="1565">
        <v>0.72989999999999999</v>
      </c>
      <c r="AO9" s="1565">
        <v>0.15720000000000001</v>
      </c>
      <c r="AP9" s="1565">
        <v>0.68979999999999997</v>
      </c>
      <c r="AQ9" s="1565">
        <v>0.65260000000000007</v>
      </c>
      <c r="AR9" s="1565">
        <v>0.65260000000000007</v>
      </c>
      <c r="AS9" s="1573">
        <v>1096.43</v>
      </c>
      <c r="AT9" s="1573">
        <v>583.65999999999985</v>
      </c>
      <c r="AU9" s="1570">
        <v>2057985</v>
      </c>
      <c r="AV9" s="1572">
        <v>1</v>
      </c>
      <c r="AW9" s="1564">
        <v>2057985</v>
      </c>
      <c r="BB9" s="1561" t="s">
        <v>360</v>
      </c>
      <c r="BC9" s="1562" t="s">
        <v>685</v>
      </c>
      <c r="BD9" s="1563">
        <v>1682805123</v>
      </c>
      <c r="BE9" s="1577">
        <v>531.56700000000001</v>
      </c>
      <c r="BF9" s="1566">
        <v>3165744</v>
      </c>
      <c r="BG9" s="1565">
        <v>0.15720000000000001</v>
      </c>
      <c r="BH9" s="1565"/>
      <c r="BI9" s="1564">
        <v>3526</v>
      </c>
      <c r="BJ9" s="1564">
        <v>6.63</v>
      </c>
      <c r="BK9" s="1564">
        <v>26626</v>
      </c>
      <c r="BL9" s="1564">
        <v>50</v>
      </c>
      <c r="BN9" s="933" t="s">
        <v>360</v>
      </c>
      <c r="BO9" s="1579" t="s">
        <v>361</v>
      </c>
      <c r="BP9" s="1579">
        <v>0.96939999999999993</v>
      </c>
      <c r="BQ9" s="1579">
        <v>1.1059999999999999</v>
      </c>
      <c r="BR9" s="1579">
        <v>1.0547</v>
      </c>
      <c r="BS9" s="1579"/>
      <c r="BT9" s="1580">
        <v>2010</v>
      </c>
      <c r="BU9" s="1582">
        <v>1.0576000000000001</v>
      </c>
      <c r="BV9" s="1581"/>
      <c r="BW9" s="1583">
        <v>0.76700000000000002</v>
      </c>
      <c r="BX9" s="1579">
        <v>0.81100000000000005</v>
      </c>
      <c r="BY9" s="1565">
        <v>1.2439</v>
      </c>
      <c r="BZ9" s="1585"/>
      <c r="CA9" s="1561" t="s">
        <v>360</v>
      </c>
      <c r="CB9" s="933" t="s">
        <v>685</v>
      </c>
      <c r="CC9" s="1564">
        <v>24921</v>
      </c>
      <c r="CD9" s="1564">
        <v>24880</v>
      </c>
      <c r="CE9" s="1564">
        <v>26409</v>
      </c>
      <c r="CF9" s="1564">
        <v>25403.333333333332</v>
      </c>
      <c r="CG9" s="1565">
        <v>0.68979999999999997</v>
      </c>
      <c r="CH9" s="1564"/>
      <c r="CI9" s="1562">
        <v>-1005.6666666666679</v>
      </c>
      <c r="CJ9" s="1565">
        <v>-3.8100000000000002E-2</v>
      </c>
      <c r="CL9" s="1575" t="s">
        <v>360</v>
      </c>
      <c r="CM9" s="933" t="s">
        <v>685</v>
      </c>
      <c r="CN9" s="1565">
        <v>0.65260000000000007</v>
      </c>
      <c r="CP9" s="1593">
        <v>3526</v>
      </c>
      <c r="CQ9" s="1566">
        <v>3685880</v>
      </c>
      <c r="CR9" s="1566">
        <v>0</v>
      </c>
      <c r="CS9" s="1566">
        <v>3685880</v>
      </c>
      <c r="CT9" s="1573">
        <v>1045.3399999999999</v>
      </c>
      <c r="CU9" s="1594"/>
      <c r="CV9" s="1573">
        <v>1096.43</v>
      </c>
      <c r="CW9" s="1594">
        <v>583.65999999999985</v>
      </c>
      <c r="CX9" s="1565">
        <v>0.95299999999999996</v>
      </c>
      <c r="CY9" s="1565"/>
      <c r="CZ9" s="1582">
        <v>0.81100000000000005</v>
      </c>
      <c r="DA9" s="1595">
        <v>1</v>
      </c>
      <c r="DB9" s="1595"/>
      <c r="DC9" s="1565">
        <v>1</v>
      </c>
      <c r="DX9" s="933" t="s">
        <v>354</v>
      </c>
      <c r="DY9" s="1575" t="s">
        <v>262</v>
      </c>
      <c r="DZ9" s="933" t="s">
        <v>8</v>
      </c>
      <c r="EA9" s="933" t="s">
        <v>1021</v>
      </c>
      <c r="EB9" s="1563">
        <v>286</v>
      </c>
      <c r="EC9" s="1563"/>
      <c r="ED9" s="1563">
        <v>286</v>
      </c>
      <c r="EE9" s="1563">
        <v>24432</v>
      </c>
      <c r="EF9" s="1563"/>
      <c r="EG9" s="1565">
        <v>1.170595939751146E-2</v>
      </c>
      <c r="EH9" s="1563"/>
      <c r="EI9" s="1563">
        <v>0</v>
      </c>
      <c r="EJ9" s="1563"/>
      <c r="EK9" s="1563">
        <v>46944</v>
      </c>
      <c r="EM9" s="1566"/>
      <c r="EN9" s="1566"/>
      <c r="ES9" s="1616" t="s">
        <v>360</v>
      </c>
      <c r="ET9" s="1617" t="s">
        <v>361</v>
      </c>
      <c r="EU9" s="1618">
        <v>2057985</v>
      </c>
    </row>
    <row r="10" spans="1:151">
      <c r="A10" s="1220" t="s">
        <v>362</v>
      </c>
      <c r="B10" s="1221" t="s">
        <v>363</v>
      </c>
      <c r="C10" s="1117">
        <v>3151</v>
      </c>
      <c r="D10" s="1118">
        <v>3151</v>
      </c>
      <c r="E10" s="1670"/>
      <c r="F10" s="1670">
        <v>3151</v>
      </c>
      <c r="G10" s="1670"/>
      <c r="H10" s="1671">
        <v>3151</v>
      </c>
      <c r="K10" s="907" t="s">
        <v>362</v>
      </c>
      <c r="L10" s="908" t="s">
        <v>363</v>
      </c>
      <c r="M10" s="886">
        <v>3704544800</v>
      </c>
      <c r="N10" s="887">
        <v>107753700</v>
      </c>
      <c r="O10" s="888">
        <v>3596791100</v>
      </c>
      <c r="P10" s="889">
        <v>2011</v>
      </c>
      <c r="Q10" s="890">
        <v>1.0135000000000001</v>
      </c>
      <c r="R10" s="891">
        <v>3548881204</v>
      </c>
      <c r="S10" s="892">
        <v>107753700</v>
      </c>
      <c r="T10" s="893">
        <v>82168667</v>
      </c>
      <c r="U10" s="893">
        <v>346437904</v>
      </c>
      <c r="V10" s="891">
        <v>4085241475</v>
      </c>
      <c r="X10" s="1561" t="s">
        <v>362</v>
      </c>
      <c r="Y10" s="1562" t="s">
        <v>363</v>
      </c>
      <c r="Z10" s="1563">
        <v>4085241475</v>
      </c>
      <c r="AA10" s="1564">
        <v>26635774.417000003</v>
      </c>
      <c r="AB10" s="1563">
        <v>4398348</v>
      </c>
      <c r="AC10" s="1563">
        <v>57715</v>
      </c>
      <c r="AD10" s="1563">
        <v>31091837.417000003</v>
      </c>
      <c r="AE10" s="1564">
        <v>3151</v>
      </c>
      <c r="AF10" s="1562">
        <v>9867</v>
      </c>
      <c r="AG10" s="1565">
        <v>1.913</v>
      </c>
      <c r="AI10" s="1561" t="s">
        <v>362</v>
      </c>
      <c r="AJ10" s="933" t="s">
        <v>363</v>
      </c>
      <c r="AK10" s="1563">
        <v>31091837.417000003</v>
      </c>
      <c r="AL10" s="1564">
        <v>3151</v>
      </c>
      <c r="AM10" s="1564">
        <v>9867</v>
      </c>
      <c r="AN10" s="1565">
        <v>1.913</v>
      </c>
      <c r="AO10" s="1565">
        <v>0.47610000000000002</v>
      </c>
      <c r="AP10" s="1565">
        <v>0.79490000000000005</v>
      </c>
      <c r="AQ10" s="1565">
        <v>1.2103000000000002</v>
      </c>
      <c r="AR10" s="1565" t="s">
        <v>4</v>
      </c>
      <c r="AS10" s="1573" t="s">
        <v>4</v>
      </c>
      <c r="AT10" s="1573" t="s">
        <v>4</v>
      </c>
      <c r="AU10" s="1570">
        <v>0</v>
      </c>
      <c r="AV10" s="1572" t="s">
        <v>4</v>
      </c>
      <c r="AW10" s="1564">
        <v>0</v>
      </c>
      <c r="BB10" s="1561" t="s">
        <v>362</v>
      </c>
      <c r="BC10" s="1562" t="s">
        <v>686</v>
      </c>
      <c r="BD10" s="1563">
        <v>4085241475</v>
      </c>
      <c r="BE10" s="1577">
        <v>426.12900000000002</v>
      </c>
      <c r="BF10" s="1566">
        <v>9586866</v>
      </c>
      <c r="BG10" s="1565">
        <v>0.47610000000000002</v>
      </c>
      <c r="BH10" s="1565"/>
      <c r="BI10" s="1564">
        <v>3151</v>
      </c>
      <c r="BJ10" s="1564">
        <v>7.39</v>
      </c>
      <c r="BK10" s="1564">
        <v>27385</v>
      </c>
      <c r="BL10" s="1564">
        <v>64</v>
      </c>
      <c r="BN10" s="933" t="s">
        <v>362</v>
      </c>
      <c r="BO10" s="1579" t="s">
        <v>363</v>
      </c>
      <c r="BP10" s="1579">
        <v>0.98809999999999998</v>
      </c>
      <c r="BQ10" s="1579">
        <v>1.0215000000000001</v>
      </c>
      <c r="BR10" s="1579">
        <v>1.0166999999999999</v>
      </c>
      <c r="BS10" s="1579"/>
      <c r="BT10" s="1580">
        <v>2011</v>
      </c>
      <c r="BU10" s="1582">
        <v>1.0135000000000001</v>
      </c>
      <c r="BV10" s="1581"/>
      <c r="BW10" s="1583">
        <v>0.4</v>
      </c>
      <c r="BX10" s="1579">
        <v>0.40500000000000003</v>
      </c>
      <c r="BY10" s="1565">
        <v>0.62119999999999997</v>
      </c>
      <c r="BZ10" s="1585"/>
      <c r="CA10" s="1561" t="s">
        <v>362</v>
      </c>
      <c r="CB10" s="933" t="s">
        <v>686</v>
      </c>
      <c r="CC10" s="1564">
        <v>28315</v>
      </c>
      <c r="CD10" s="1564">
        <v>29103</v>
      </c>
      <c r="CE10" s="1564">
        <v>30402</v>
      </c>
      <c r="CF10" s="1564">
        <v>29273.333333333332</v>
      </c>
      <c r="CG10" s="1565">
        <v>0.79490000000000005</v>
      </c>
      <c r="CH10" s="1564"/>
      <c r="CI10" s="1562">
        <v>-1128.6666666666679</v>
      </c>
      <c r="CJ10" s="1565">
        <v>-3.7100000000000001E-2</v>
      </c>
      <c r="CL10" s="1575" t="s">
        <v>362</v>
      </c>
      <c r="CM10" s="933" t="s">
        <v>686</v>
      </c>
      <c r="CN10" s="1565" t="s">
        <v>4</v>
      </c>
      <c r="CP10" s="1593">
        <v>3151</v>
      </c>
      <c r="CQ10" s="1566">
        <v>4000000</v>
      </c>
      <c r="CR10" s="1566">
        <v>0</v>
      </c>
      <c r="CS10" s="1566">
        <v>4000000</v>
      </c>
      <c r="CT10" s="1573">
        <v>1269.44</v>
      </c>
      <c r="CU10" s="1594"/>
      <c r="CV10" s="1573" t="s">
        <v>4</v>
      </c>
      <c r="CW10" s="1594" t="s">
        <v>4</v>
      </c>
      <c r="CX10" s="1565" t="s">
        <v>4</v>
      </c>
      <c r="CY10" s="1565"/>
      <c r="CZ10" s="1582">
        <v>0.40500000000000003</v>
      </c>
      <c r="DA10" s="1595" t="s">
        <v>4</v>
      </c>
      <c r="DB10" s="1595"/>
      <c r="DC10" s="1565" t="s">
        <v>4</v>
      </c>
      <c r="DX10" s="933" t="s">
        <v>356</v>
      </c>
      <c r="DY10" s="1575" t="s">
        <v>356</v>
      </c>
      <c r="DZ10" s="933" t="s">
        <v>901</v>
      </c>
      <c r="EA10" s="933" t="s">
        <v>357</v>
      </c>
      <c r="EB10" s="1563">
        <v>5175</v>
      </c>
      <c r="EC10" s="1563"/>
      <c r="ED10" s="1563">
        <v>5175</v>
      </c>
      <c r="EE10" s="1563">
        <v>5175</v>
      </c>
      <c r="EF10" s="1563"/>
      <c r="EG10" s="1565"/>
      <c r="EH10" s="1563"/>
      <c r="EI10" s="1563">
        <v>1239170</v>
      </c>
      <c r="EJ10" s="1563"/>
      <c r="EK10" s="1563">
        <v>1239170</v>
      </c>
      <c r="EL10" s="1563">
        <v>1239170</v>
      </c>
      <c r="EM10" s="1596">
        <v>0</v>
      </c>
      <c r="EN10" s="1566"/>
      <c r="ES10" s="1616" t="s">
        <v>362</v>
      </c>
      <c r="ET10" s="1617" t="s">
        <v>363</v>
      </c>
      <c r="EU10" s="1618">
        <v>0</v>
      </c>
    </row>
    <row r="11" spans="1:151">
      <c r="A11" s="1220" t="s">
        <v>364</v>
      </c>
      <c r="B11" s="1221" t="s">
        <v>365</v>
      </c>
      <c r="C11" s="1117">
        <v>2114</v>
      </c>
      <c r="D11" s="1118">
        <v>2269</v>
      </c>
      <c r="E11" s="1670"/>
      <c r="F11" s="1670">
        <v>2269</v>
      </c>
      <c r="G11" s="1670"/>
      <c r="H11" s="1671">
        <v>2269</v>
      </c>
      <c r="K11" s="907" t="s">
        <v>364</v>
      </c>
      <c r="L11" s="908" t="s">
        <v>365</v>
      </c>
      <c r="M11" s="886">
        <v>4305324252</v>
      </c>
      <c r="N11" s="887">
        <v>71557800</v>
      </c>
      <c r="O11" s="888">
        <v>4233766452</v>
      </c>
      <c r="P11" s="889">
        <v>2010</v>
      </c>
      <c r="Q11" s="890">
        <v>1.0867</v>
      </c>
      <c r="R11" s="891">
        <v>3895984588</v>
      </c>
      <c r="S11" s="892">
        <v>71557800</v>
      </c>
      <c r="T11" s="893">
        <v>32409193</v>
      </c>
      <c r="U11" s="893">
        <v>247680618</v>
      </c>
      <c r="V11" s="891">
        <v>4247632199</v>
      </c>
      <c r="X11" s="1561" t="s">
        <v>364</v>
      </c>
      <c r="Y11" s="1562" t="s">
        <v>365</v>
      </c>
      <c r="Z11" s="1563">
        <v>4247632199</v>
      </c>
      <c r="AA11" s="1564">
        <v>27694561.937480003</v>
      </c>
      <c r="AB11" s="1563">
        <v>3756024</v>
      </c>
      <c r="AC11" s="1563">
        <v>69998</v>
      </c>
      <c r="AD11" s="1563">
        <v>31520583.937480003</v>
      </c>
      <c r="AE11" s="1564">
        <v>2269</v>
      </c>
      <c r="AF11" s="1562">
        <v>13892</v>
      </c>
      <c r="AG11" s="1565">
        <v>2.6932999999999998</v>
      </c>
      <c r="AI11" s="1561" t="s">
        <v>364</v>
      </c>
      <c r="AJ11" s="933" t="s">
        <v>365</v>
      </c>
      <c r="AK11" s="1563">
        <v>31520583.937480003</v>
      </c>
      <c r="AL11" s="1564">
        <v>2269</v>
      </c>
      <c r="AM11" s="1564">
        <v>13892</v>
      </c>
      <c r="AN11" s="1565">
        <v>2.6932999999999998</v>
      </c>
      <c r="AO11" s="1565">
        <v>0.85399999999999998</v>
      </c>
      <c r="AP11" s="1565">
        <v>0.77969999999999995</v>
      </c>
      <c r="AQ11" s="1565">
        <v>1.5526</v>
      </c>
      <c r="AR11" s="1565" t="s">
        <v>4</v>
      </c>
      <c r="AS11" s="1573" t="s">
        <v>4</v>
      </c>
      <c r="AT11" s="1573" t="s">
        <v>4</v>
      </c>
      <c r="AU11" s="1570">
        <v>0</v>
      </c>
      <c r="AV11" s="1572" t="s">
        <v>4</v>
      </c>
      <c r="AW11" s="1564">
        <v>0</v>
      </c>
      <c r="BB11" s="1561" t="s">
        <v>364</v>
      </c>
      <c r="BC11" s="1562" t="s">
        <v>687</v>
      </c>
      <c r="BD11" s="1563">
        <v>4247632199</v>
      </c>
      <c r="BE11" s="1577">
        <v>247.00399999999999</v>
      </c>
      <c r="BF11" s="1566">
        <v>17196613</v>
      </c>
      <c r="BG11" s="1565">
        <v>0.85399999999999998</v>
      </c>
      <c r="BH11" s="1565"/>
      <c r="BI11" s="1564">
        <v>2269</v>
      </c>
      <c r="BJ11" s="1564">
        <v>9.19</v>
      </c>
      <c r="BK11" s="1564">
        <v>17788</v>
      </c>
      <c r="BL11" s="1564">
        <v>72</v>
      </c>
      <c r="BN11" s="933" t="s">
        <v>364</v>
      </c>
      <c r="BO11" s="1579" t="s">
        <v>365</v>
      </c>
      <c r="BP11" s="1579">
        <v>0.97409999999999997</v>
      </c>
      <c r="BQ11" s="1579">
        <v>1.0644</v>
      </c>
      <c r="BR11" s="1579">
        <v>1.1391</v>
      </c>
      <c r="BS11" s="1579"/>
      <c r="BT11" s="1580">
        <v>2010</v>
      </c>
      <c r="BU11" s="1582">
        <v>1.0867</v>
      </c>
      <c r="BV11" s="1581"/>
      <c r="BW11" s="1583">
        <v>0.40500000000000003</v>
      </c>
      <c r="BX11" s="1579">
        <v>0.44</v>
      </c>
      <c r="BY11" s="1565">
        <v>0.67479999999999996</v>
      </c>
      <c r="BZ11" s="1585"/>
      <c r="CA11" s="1561" t="s">
        <v>364</v>
      </c>
      <c r="CB11" s="933" t="s">
        <v>687</v>
      </c>
      <c r="CC11" s="1564">
        <v>28178</v>
      </c>
      <c r="CD11" s="1564">
        <v>28215</v>
      </c>
      <c r="CE11" s="1564">
        <v>29750</v>
      </c>
      <c r="CF11" s="1564">
        <v>28714.333333333332</v>
      </c>
      <c r="CG11" s="1565">
        <v>0.77969999999999995</v>
      </c>
      <c r="CH11" s="1564"/>
      <c r="CI11" s="1562">
        <v>-1035.6666666666679</v>
      </c>
      <c r="CJ11" s="1565">
        <v>-3.4799999999999998E-2</v>
      </c>
      <c r="CL11" s="1575" t="s">
        <v>364</v>
      </c>
      <c r="CM11" s="933" t="s">
        <v>687</v>
      </c>
      <c r="CN11" s="1565" t="s">
        <v>4</v>
      </c>
      <c r="CP11" s="1593">
        <v>2269</v>
      </c>
      <c r="CQ11" s="1566">
        <v>3915000</v>
      </c>
      <c r="CR11" s="1566">
        <v>0</v>
      </c>
      <c r="CS11" s="1566">
        <v>3915000</v>
      </c>
      <c r="CT11" s="1573">
        <v>1725.43</v>
      </c>
      <c r="CU11" s="1594"/>
      <c r="CV11" s="1573" t="s">
        <v>4</v>
      </c>
      <c r="CW11" s="1594" t="s">
        <v>4</v>
      </c>
      <c r="CX11" s="1565" t="s">
        <v>4</v>
      </c>
      <c r="CY11" s="1565"/>
      <c r="CZ11" s="1582">
        <v>0.44</v>
      </c>
      <c r="DA11" s="1595" t="s">
        <v>4</v>
      </c>
      <c r="DB11" s="1595"/>
      <c r="DC11" s="1565" t="s">
        <v>4</v>
      </c>
      <c r="DX11" s="933" t="s">
        <v>358</v>
      </c>
      <c r="DY11" s="1575" t="s">
        <v>358</v>
      </c>
      <c r="DZ11" s="933" t="s">
        <v>901</v>
      </c>
      <c r="EA11" s="933" t="s">
        <v>359</v>
      </c>
      <c r="EB11" s="1563">
        <v>1442</v>
      </c>
      <c r="EC11" s="1563"/>
      <c r="ED11" s="1563">
        <v>1442</v>
      </c>
      <c r="EE11" s="1563">
        <v>1442</v>
      </c>
      <c r="EF11" s="1563"/>
      <c r="EG11" s="1565"/>
      <c r="EH11" s="1563"/>
      <c r="EI11" s="1563">
        <v>0</v>
      </c>
      <c r="EJ11" s="1563"/>
      <c r="EK11" s="1563">
        <v>0</v>
      </c>
      <c r="EL11" s="1563">
        <v>0</v>
      </c>
      <c r="EM11" s="1566">
        <v>0</v>
      </c>
      <c r="EN11" s="1566"/>
      <c r="ES11" s="1616" t="s">
        <v>364</v>
      </c>
      <c r="ET11" s="1617" t="s">
        <v>365</v>
      </c>
      <c r="EU11" s="1618">
        <v>0</v>
      </c>
    </row>
    <row r="12" spans="1:151">
      <c r="A12" s="1220" t="s">
        <v>366</v>
      </c>
      <c r="B12" s="1221" t="s">
        <v>367</v>
      </c>
      <c r="C12" s="1117">
        <v>7027</v>
      </c>
      <c r="D12" s="1118">
        <v>7425</v>
      </c>
      <c r="E12" s="1670"/>
      <c r="F12" s="1670">
        <v>7425</v>
      </c>
      <c r="G12" s="1670"/>
      <c r="H12" s="1671">
        <v>7425</v>
      </c>
      <c r="K12" s="907" t="s">
        <v>366</v>
      </c>
      <c r="L12" s="908" t="s">
        <v>367</v>
      </c>
      <c r="M12" s="886">
        <v>4049039489</v>
      </c>
      <c r="N12" s="887">
        <v>0</v>
      </c>
      <c r="O12" s="888">
        <v>4049039489</v>
      </c>
      <c r="P12" s="889">
        <v>2010</v>
      </c>
      <c r="Q12" s="890">
        <v>1.0526</v>
      </c>
      <c r="R12" s="891">
        <v>3846702916</v>
      </c>
      <c r="S12" s="892">
        <v>0</v>
      </c>
      <c r="T12" s="893">
        <v>89646061</v>
      </c>
      <c r="U12" s="893">
        <v>1750838626</v>
      </c>
      <c r="V12" s="891">
        <v>5687187603</v>
      </c>
      <c r="X12" s="1561" t="s">
        <v>366</v>
      </c>
      <c r="Y12" s="1562" t="s">
        <v>367</v>
      </c>
      <c r="Z12" s="1563">
        <v>5687187603</v>
      </c>
      <c r="AA12" s="1564">
        <v>37080463.171560004</v>
      </c>
      <c r="AB12" s="1563">
        <v>7527566</v>
      </c>
      <c r="AC12" s="1563">
        <v>321758</v>
      </c>
      <c r="AD12" s="1563">
        <v>44929787.171560004</v>
      </c>
      <c r="AE12" s="1564">
        <v>7425</v>
      </c>
      <c r="AF12" s="1562">
        <v>6051</v>
      </c>
      <c r="AG12" s="1565">
        <v>1.1731</v>
      </c>
      <c r="AI12" s="1561" t="s">
        <v>366</v>
      </c>
      <c r="AJ12" s="933" t="s">
        <v>367</v>
      </c>
      <c r="AK12" s="1563">
        <v>44929787.171560004</v>
      </c>
      <c r="AL12" s="1564">
        <v>7425</v>
      </c>
      <c r="AM12" s="1564">
        <v>6051</v>
      </c>
      <c r="AN12" s="1565">
        <v>1.1731</v>
      </c>
      <c r="AO12" s="1565">
        <v>0.34110000000000001</v>
      </c>
      <c r="AP12" s="1565">
        <v>0.90139999999999998</v>
      </c>
      <c r="AQ12" s="1565">
        <v>0.95399999999999996</v>
      </c>
      <c r="AR12" s="1565">
        <v>0.95399999999999996</v>
      </c>
      <c r="AS12" s="1573">
        <v>1602.81</v>
      </c>
      <c r="AT12" s="1573">
        <v>77.279999999999973</v>
      </c>
      <c r="AU12" s="1570">
        <v>573804</v>
      </c>
      <c r="AV12" s="1572">
        <v>1</v>
      </c>
      <c r="AW12" s="1564">
        <v>573804</v>
      </c>
      <c r="BB12" s="1561" t="s">
        <v>366</v>
      </c>
      <c r="BC12" s="1562" t="s">
        <v>688</v>
      </c>
      <c r="BD12" s="1563">
        <v>5687187603</v>
      </c>
      <c r="BE12" s="1577">
        <v>827.96699999999998</v>
      </c>
      <c r="BF12" s="1566">
        <v>6868858</v>
      </c>
      <c r="BG12" s="1565">
        <v>0.34110000000000001</v>
      </c>
      <c r="BH12" s="1565"/>
      <c r="BI12" s="1564">
        <v>7425</v>
      </c>
      <c r="BJ12" s="1564">
        <v>8.9700000000000006</v>
      </c>
      <c r="BK12" s="1564">
        <v>47869</v>
      </c>
      <c r="BL12" s="1564">
        <v>58</v>
      </c>
      <c r="BN12" s="933" t="s">
        <v>366</v>
      </c>
      <c r="BO12" s="1579" t="s">
        <v>367</v>
      </c>
      <c r="BP12" s="1579">
        <v>0.99569999999999992</v>
      </c>
      <c r="BQ12" s="1579">
        <v>1.0436000000000001</v>
      </c>
      <c r="BR12" s="1579">
        <v>1.0776000000000001</v>
      </c>
      <c r="BS12" s="1579"/>
      <c r="BT12" s="1580">
        <v>2010</v>
      </c>
      <c r="BU12" s="1582">
        <v>1.0526</v>
      </c>
      <c r="BV12" s="1581"/>
      <c r="BW12" s="1583">
        <v>0.53</v>
      </c>
      <c r="BX12" s="1579">
        <v>0.55800000000000005</v>
      </c>
      <c r="BY12" s="1565">
        <v>0.85580000000000001</v>
      </c>
      <c r="BZ12" s="1585"/>
      <c r="CA12" s="1561" t="s">
        <v>366</v>
      </c>
      <c r="CB12" s="933" t="s">
        <v>688</v>
      </c>
      <c r="CC12" s="1564">
        <v>31776</v>
      </c>
      <c r="CD12" s="1564">
        <v>33024</v>
      </c>
      <c r="CE12" s="1564">
        <v>34783</v>
      </c>
      <c r="CF12" s="1564">
        <v>33194.333333333336</v>
      </c>
      <c r="CG12" s="1565">
        <v>0.90139999999999998</v>
      </c>
      <c r="CH12" s="1564"/>
      <c r="CI12" s="1562">
        <v>-1588.6666666666642</v>
      </c>
      <c r="CJ12" s="1565">
        <v>-4.5699999999999998E-2</v>
      </c>
      <c r="CL12" s="1575" t="s">
        <v>366</v>
      </c>
      <c r="CM12" s="933" t="s">
        <v>688</v>
      </c>
      <c r="CN12" s="1565">
        <v>0.95399999999999996</v>
      </c>
      <c r="CP12" s="1593">
        <v>7425</v>
      </c>
      <c r="CQ12" s="1566">
        <v>12195150</v>
      </c>
      <c r="CR12" s="1566">
        <v>0</v>
      </c>
      <c r="CS12" s="1566">
        <v>12195150</v>
      </c>
      <c r="CT12" s="1573">
        <v>1642.44</v>
      </c>
      <c r="CU12" s="1594"/>
      <c r="CV12" s="1573">
        <v>1602.81</v>
      </c>
      <c r="CW12" s="1594">
        <v>77.279999999999973</v>
      </c>
      <c r="CX12" s="1565">
        <v>1</v>
      </c>
      <c r="CY12" s="1565"/>
      <c r="CZ12" s="1582">
        <v>0.55800000000000005</v>
      </c>
      <c r="DA12" s="1595" t="s">
        <v>4</v>
      </c>
      <c r="DB12" s="1595"/>
      <c r="DC12" s="1565">
        <v>1</v>
      </c>
      <c r="DX12" s="933" t="s">
        <v>360</v>
      </c>
      <c r="DY12" s="1575" t="s">
        <v>360</v>
      </c>
      <c r="DZ12" s="933" t="s">
        <v>901</v>
      </c>
      <c r="EA12" s="933" t="s">
        <v>361</v>
      </c>
      <c r="EB12" s="1563">
        <v>3526</v>
      </c>
      <c r="EC12" s="1563"/>
      <c r="ED12" s="1563">
        <v>3526</v>
      </c>
      <c r="EE12" s="1563">
        <v>3526</v>
      </c>
      <c r="EF12" s="1563"/>
      <c r="EG12" s="1565"/>
      <c r="EH12" s="1563"/>
      <c r="EI12" s="1563">
        <v>2057985</v>
      </c>
      <c r="EJ12" s="1563"/>
      <c r="EK12" s="1563">
        <v>2057985</v>
      </c>
      <c r="EL12" s="1563">
        <v>2057985</v>
      </c>
      <c r="EM12" s="1566">
        <v>0</v>
      </c>
      <c r="EN12" s="1566"/>
      <c r="ES12" s="1616" t="s">
        <v>366</v>
      </c>
      <c r="ET12" s="1617" t="s">
        <v>367</v>
      </c>
      <c r="EU12" s="1618">
        <v>543047</v>
      </c>
    </row>
    <row r="13" spans="1:151">
      <c r="A13" s="1220" t="s">
        <v>368</v>
      </c>
      <c r="B13" s="1221" t="s">
        <v>369</v>
      </c>
      <c r="C13" s="1117">
        <v>2453</v>
      </c>
      <c r="D13" s="1118">
        <v>2682</v>
      </c>
      <c r="E13" s="1670"/>
      <c r="F13" s="1670">
        <v>2682</v>
      </c>
      <c r="G13" s="1670"/>
      <c r="H13" s="1671">
        <v>2682</v>
      </c>
      <c r="K13" s="907" t="s">
        <v>368</v>
      </c>
      <c r="L13" s="908" t="s">
        <v>369</v>
      </c>
      <c r="M13" s="886">
        <v>915477073</v>
      </c>
      <c r="N13" s="887">
        <v>167788338</v>
      </c>
      <c r="O13" s="888">
        <v>747688735</v>
      </c>
      <c r="P13" s="889">
        <v>2012</v>
      </c>
      <c r="Q13" s="890">
        <v>0.97219999999999995</v>
      </c>
      <c r="R13" s="891">
        <v>769068849</v>
      </c>
      <c r="S13" s="892">
        <v>167788338</v>
      </c>
      <c r="T13" s="893">
        <v>41618863</v>
      </c>
      <c r="U13" s="893">
        <v>135851734</v>
      </c>
      <c r="V13" s="891">
        <v>1114327784</v>
      </c>
      <c r="X13" s="1561" t="s">
        <v>368</v>
      </c>
      <c r="Y13" s="1562" t="s">
        <v>369</v>
      </c>
      <c r="Z13" s="1563">
        <v>1114327784</v>
      </c>
      <c r="AA13" s="1564">
        <v>7265417.1516800011</v>
      </c>
      <c r="AB13" s="1563">
        <v>1602036</v>
      </c>
      <c r="AC13" s="1563">
        <v>88796</v>
      </c>
      <c r="AD13" s="1563">
        <v>8956249.1516800001</v>
      </c>
      <c r="AE13" s="1564">
        <v>2682</v>
      </c>
      <c r="AF13" s="1562">
        <v>3339</v>
      </c>
      <c r="AG13" s="1565">
        <v>0.64729999999999999</v>
      </c>
      <c r="AI13" s="1561" t="s">
        <v>368</v>
      </c>
      <c r="AJ13" s="933" t="s">
        <v>369</v>
      </c>
      <c r="AK13" s="1563">
        <v>8956249.1516800001</v>
      </c>
      <c r="AL13" s="1564">
        <v>2682</v>
      </c>
      <c r="AM13" s="1564">
        <v>3339</v>
      </c>
      <c r="AN13" s="1565">
        <v>0.64729999999999999</v>
      </c>
      <c r="AO13" s="1565">
        <v>7.9100000000000004E-2</v>
      </c>
      <c r="AP13" s="1565">
        <v>0.8014</v>
      </c>
      <c r="AQ13" s="1565">
        <v>0.66749999999999998</v>
      </c>
      <c r="AR13" s="1565">
        <v>0.66749999999999998</v>
      </c>
      <c r="AS13" s="1573">
        <v>1121.46</v>
      </c>
      <c r="AT13" s="1573">
        <v>558.62999999999988</v>
      </c>
      <c r="AU13" s="1570">
        <v>1498246</v>
      </c>
      <c r="AV13" s="1572">
        <v>1</v>
      </c>
      <c r="AW13" s="1564">
        <v>1498246</v>
      </c>
      <c r="BB13" s="1561" t="s">
        <v>368</v>
      </c>
      <c r="BC13" s="1562" t="s">
        <v>689</v>
      </c>
      <c r="BD13" s="1563">
        <v>1114327784</v>
      </c>
      <c r="BE13" s="1577">
        <v>699.19299999999998</v>
      </c>
      <c r="BF13" s="1566">
        <v>1593734</v>
      </c>
      <c r="BG13" s="1565">
        <v>7.9100000000000004E-2</v>
      </c>
      <c r="BH13" s="1565"/>
      <c r="BI13" s="1564">
        <v>2682</v>
      </c>
      <c r="BJ13" s="1564">
        <v>3.84</v>
      </c>
      <c r="BK13" s="1564">
        <v>20676</v>
      </c>
      <c r="BL13" s="1564">
        <v>30</v>
      </c>
      <c r="BN13" s="933" t="s">
        <v>368</v>
      </c>
      <c r="BO13" s="1579" t="s">
        <v>369</v>
      </c>
      <c r="BP13" s="1579">
        <v>0.86650000000000005</v>
      </c>
      <c r="BQ13" s="1579">
        <v>0.95849999999999991</v>
      </c>
      <c r="BR13" s="1579">
        <v>0.97900000000000009</v>
      </c>
      <c r="BS13" s="1579"/>
      <c r="BT13" s="1580">
        <v>2012</v>
      </c>
      <c r="BU13" s="1582">
        <v>0.97219999999999995</v>
      </c>
      <c r="BV13" s="1581"/>
      <c r="BW13" s="1583">
        <v>0.84</v>
      </c>
      <c r="BX13" s="1579">
        <v>0.81699999999999995</v>
      </c>
      <c r="BY13" s="1565">
        <v>1.2531000000000001</v>
      </c>
      <c r="BZ13" s="1585"/>
      <c r="CA13" s="1561" t="s">
        <v>368</v>
      </c>
      <c r="CB13" s="933" t="s">
        <v>689</v>
      </c>
      <c r="CC13" s="1564">
        <v>28398</v>
      </c>
      <c r="CD13" s="1564">
        <v>28421</v>
      </c>
      <c r="CE13" s="1564">
        <v>31718</v>
      </c>
      <c r="CF13" s="1564">
        <v>29512.333333333332</v>
      </c>
      <c r="CG13" s="1565">
        <v>0.8014</v>
      </c>
      <c r="CH13" s="1564"/>
      <c r="CI13" s="1562">
        <v>-2205.6666666666679</v>
      </c>
      <c r="CJ13" s="1565">
        <v>-6.9500000000000006E-2</v>
      </c>
      <c r="CL13" s="1575" t="s">
        <v>368</v>
      </c>
      <c r="CM13" s="933" t="s">
        <v>689</v>
      </c>
      <c r="CN13" s="1565">
        <v>0.66749999999999998</v>
      </c>
      <c r="CP13" s="1593">
        <v>2682</v>
      </c>
      <c r="CQ13" s="1566">
        <v>3003000</v>
      </c>
      <c r="CR13" s="1566">
        <v>0</v>
      </c>
      <c r="CS13" s="1566">
        <v>3003000</v>
      </c>
      <c r="CT13" s="1573">
        <v>1119.69</v>
      </c>
      <c r="CU13" s="1594"/>
      <c r="CV13" s="1573">
        <v>1121.46</v>
      </c>
      <c r="CW13" s="1594">
        <v>558.62999999999988</v>
      </c>
      <c r="CX13" s="1565">
        <v>0.998</v>
      </c>
      <c r="CY13" s="1565"/>
      <c r="CZ13" s="1582">
        <v>0.81699999999999995</v>
      </c>
      <c r="DA13" s="1595">
        <v>1</v>
      </c>
      <c r="DB13" s="1595"/>
      <c r="DC13" s="1565">
        <v>1</v>
      </c>
      <c r="DX13" s="933" t="s">
        <v>362</v>
      </c>
      <c r="DY13" s="1575" t="s">
        <v>362</v>
      </c>
      <c r="DZ13" s="933" t="s">
        <v>901</v>
      </c>
      <c r="EA13" s="933" t="s">
        <v>363</v>
      </c>
      <c r="EB13" s="1563">
        <v>3151</v>
      </c>
      <c r="EC13" s="1563"/>
      <c r="ED13" s="1563">
        <v>3151</v>
      </c>
      <c r="EE13" s="1563">
        <v>3151</v>
      </c>
      <c r="EF13" s="1563"/>
      <c r="EG13" s="1565"/>
      <c r="EH13" s="1563"/>
      <c r="EI13" s="1563">
        <v>0</v>
      </c>
      <c r="EJ13" s="1563"/>
      <c r="EK13" s="1563">
        <v>0</v>
      </c>
      <c r="EL13" s="1563">
        <v>0</v>
      </c>
      <c r="EM13" s="1566">
        <v>0</v>
      </c>
      <c r="EN13" s="1566"/>
      <c r="ES13" s="1616" t="s">
        <v>368</v>
      </c>
      <c r="ET13" s="1617" t="s">
        <v>369</v>
      </c>
      <c r="EU13" s="1618">
        <v>1370320</v>
      </c>
    </row>
    <row r="14" spans="1:151">
      <c r="A14" s="1220" t="s">
        <v>370</v>
      </c>
      <c r="B14" s="1221" t="s">
        <v>371</v>
      </c>
      <c r="C14" s="1117">
        <v>4708</v>
      </c>
      <c r="D14" s="1118">
        <v>4830</v>
      </c>
      <c r="E14" s="1670"/>
      <c r="F14" s="1670">
        <v>4830</v>
      </c>
      <c r="G14" s="1670"/>
      <c r="H14" s="1671">
        <v>4830</v>
      </c>
      <c r="K14" s="907" t="s">
        <v>370</v>
      </c>
      <c r="L14" s="908" t="s">
        <v>371</v>
      </c>
      <c r="M14" s="886">
        <v>1928173476</v>
      </c>
      <c r="N14" s="887">
        <v>176239909</v>
      </c>
      <c r="O14" s="888">
        <v>1751933567</v>
      </c>
      <c r="P14" s="889">
        <v>2007</v>
      </c>
      <c r="Q14" s="890">
        <v>0.98450000000000004</v>
      </c>
      <c r="R14" s="891">
        <v>1779516066</v>
      </c>
      <c r="S14" s="892">
        <v>176239909</v>
      </c>
      <c r="T14" s="893">
        <v>134419352</v>
      </c>
      <c r="U14" s="893">
        <v>580982192</v>
      </c>
      <c r="V14" s="891">
        <v>2671157519</v>
      </c>
      <c r="X14" s="1561" t="s">
        <v>370</v>
      </c>
      <c r="Y14" s="1562" t="s">
        <v>371</v>
      </c>
      <c r="Z14" s="1563">
        <v>2671157519</v>
      </c>
      <c r="AA14" s="1564">
        <v>17415947.023880001</v>
      </c>
      <c r="AB14" s="1563">
        <v>4410379</v>
      </c>
      <c r="AC14" s="1563">
        <v>116787</v>
      </c>
      <c r="AD14" s="1563">
        <v>21943113.023880001</v>
      </c>
      <c r="AE14" s="1564">
        <v>4830</v>
      </c>
      <c r="AF14" s="1562">
        <v>4543</v>
      </c>
      <c r="AG14" s="1565">
        <v>0.88080000000000003</v>
      </c>
      <c r="AI14" s="1561" t="s">
        <v>370</v>
      </c>
      <c r="AJ14" s="933" t="s">
        <v>371</v>
      </c>
      <c r="AK14" s="1563">
        <v>21943113.023880001</v>
      </c>
      <c r="AL14" s="1564">
        <v>4830</v>
      </c>
      <c r="AM14" s="1564">
        <v>4543</v>
      </c>
      <c r="AN14" s="1565">
        <v>0.88080000000000003</v>
      </c>
      <c r="AO14" s="1565">
        <v>0.15160000000000001</v>
      </c>
      <c r="AP14" s="1565">
        <v>0.82469999999999999</v>
      </c>
      <c r="AQ14" s="1565">
        <v>0.77989999999999993</v>
      </c>
      <c r="AR14" s="1565">
        <v>0.77989999999999993</v>
      </c>
      <c r="AS14" s="1573">
        <v>1310.3</v>
      </c>
      <c r="AT14" s="1573">
        <v>369.78999999999996</v>
      </c>
      <c r="AU14" s="1570">
        <v>1786086</v>
      </c>
      <c r="AV14" s="1572">
        <v>1</v>
      </c>
      <c r="AW14" s="1564">
        <v>1786086</v>
      </c>
      <c r="BB14" s="1561" t="s">
        <v>370</v>
      </c>
      <c r="BC14" s="1562" t="s">
        <v>690</v>
      </c>
      <c r="BD14" s="1563">
        <v>2671157519</v>
      </c>
      <c r="BE14" s="1577">
        <v>874.93600000000004</v>
      </c>
      <c r="BF14" s="1566">
        <v>3052975</v>
      </c>
      <c r="BG14" s="1565">
        <v>0.15160000000000001</v>
      </c>
      <c r="BH14" s="1565"/>
      <c r="BI14" s="1564">
        <v>4830</v>
      </c>
      <c r="BJ14" s="1564">
        <v>5.52</v>
      </c>
      <c r="BK14" s="1564">
        <v>35206</v>
      </c>
      <c r="BL14" s="1564">
        <v>40</v>
      </c>
      <c r="BN14" s="933" t="s">
        <v>370</v>
      </c>
      <c r="BO14" s="1579" t="s">
        <v>371</v>
      </c>
      <c r="BP14" s="1579">
        <v>0.9163</v>
      </c>
      <c r="BQ14" s="1579">
        <v>1</v>
      </c>
      <c r="BR14" s="1579">
        <v>0.99690000000000001</v>
      </c>
      <c r="BS14" s="1579"/>
      <c r="BT14" s="1580">
        <v>2007</v>
      </c>
      <c r="BU14" s="1582">
        <v>0.98450000000000004</v>
      </c>
      <c r="BV14" s="1581"/>
      <c r="BW14" s="1583">
        <v>0.74</v>
      </c>
      <c r="BX14" s="1579">
        <v>0.72899999999999998</v>
      </c>
      <c r="BY14" s="1565">
        <v>1.1181000000000001</v>
      </c>
      <c r="BZ14" s="1585"/>
      <c r="CA14" s="1561" t="s">
        <v>370</v>
      </c>
      <c r="CB14" s="933" t="s">
        <v>690</v>
      </c>
      <c r="CC14" s="1564">
        <v>29591</v>
      </c>
      <c r="CD14" s="1564">
        <v>29903</v>
      </c>
      <c r="CE14" s="1564">
        <v>31617</v>
      </c>
      <c r="CF14" s="1564">
        <v>30370.333333333332</v>
      </c>
      <c r="CG14" s="1565">
        <v>0.82469999999999999</v>
      </c>
      <c r="CH14" s="1564"/>
      <c r="CI14" s="1562">
        <v>-1246.6666666666679</v>
      </c>
      <c r="CJ14" s="1565">
        <v>-3.9399999999999998E-2</v>
      </c>
      <c r="CL14" s="1575" t="s">
        <v>370</v>
      </c>
      <c r="CM14" s="933" t="s">
        <v>690</v>
      </c>
      <c r="CN14" s="1565">
        <v>0.77989999999999993</v>
      </c>
      <c r="CP14" s="1593">
        <v>4830</v>
      </c>
      <c r="CQ14" s="1566">
        <v>5980225</v>
      </c>
      <c r="CR14" s="1566">
        <v>0</v>
      </c>
      <c r="CS14" s="1566">
        <v>5980225</v>
      </c>
      <c r="CT14" s="1573">
        <v>1238.1400000000001</v>
      </c>
      <c r="CU14" s="1594"/>
      <c r="CV14" s="1573">
        <v>1310.3</v>
      </c>
      <c r="CW14" s="1594">
        <v>369.78999999999996</v>
      </c>
      <c r="CX14" s="1565">
        <v>0.94499999999999995</v>
      </c>
      <c r="CY14" s="1565"/>
      <c r="CZ14" s="1582">
        <v>0.72899999999999998</v>
      </c>
      <c r="DA14" s="1595">
        <v>1</v>
      </c>
      <c r="DB14" s="1595"/>
      <c r="DC14" s="1565">
        <v>1</v>
      </c>
      <c r="DX14" s="933" t="s">
        <v>364</v>
      </c>
      <c r="DY14" s="1575" t="s">
        <v>364</v>
      </c>
      <c r="DZ14" s="933" t="s">
        <v>901</v>
      </c>
      <c r="EA14" s="933" t="s">
        <v>365</v>
      </c>
      <c r="EB14" s="1563">
        <v>2114</v>
      </c>
      <c r="EC14" s="1563"/>
      <c r="ED14" s="1563">
        <v>2114</v>
      </c>
      <c r="EE14" s="1563"/>
      <c r="EF14" s="1563"/>
      <c r="EG14" s="1565">
        <v>0.93168796826795941</v>
      </c>
      <c r="EH14" s="1563"/>
      <c r="EI14" s="1563">
        <v>0</v>
      </c>
      <c r="EJ14" s="1563"/>
      <c r="EK14" s="1563">
        <v>0</v>
      </c>
      <c r="EL14" s="1563">
        <v>0</v>
      </c>
      <c r="EM14" s="1566">
        <v>0</v>
      </c>
      <c r="EN14" s="1566"/>
      <c r="ES14" s="1616" t="s">
        <v>370</v>
      </c>
      <c r="ET14" s="1617" t="s">
        <v>371</v>
      </c>
      <c r="EU14" s="1618">
        <v>1740972</v>
      </c>
    </row>
    <row r="15" spans="1:151">
      <c r="A15" s="1220" t="s">
        <v>372</v>
      </c>
      <c r="B15" s="1221" t="s">
        <v>373</v>
      </c>
      <c r="C15" s="1117">
        <v>12659</v>
      </c>
      <c r="D15" s="1118">
        <v>13712</v>
      </c>
      <c r="E15" s="1670"/>
      <c r="F15" s="1670">
        <v>13712</v>
      </c>
      <c r="G15" s="1670"/>
      <c r="H15" s="1671">
        <v>13712</v>
      </c>
      <c r="K15" s="907" t="s">
        <v>372</v>
      </c>
      <c r="L15" s="908" t="s">
        <v>373</v>
      </c>
      <c r="M15" s="886">
        <v>21921814230</v>
      </c>
      <c r="N15" s="887">
        <v>124848647</v>
      </c>
      <c r="O15" s="888">
        <v>21796965583</v>
      </c>
      <c r="P15" s="889">
        <v>2011</v>
      </c>
      <c r="Q15" s="890">
        <v>1.0449999999999999</v>
      </c>
      <c r="R15" s="891">
        <v>20858340271</v>
      </c>
      <c r="S15" s="892">
        <v>124848647</v>
      </c>
      <c r="T15" s="893">
        <v>1276741056</v>
      </c>
      <c r="U15" s="893">
        <v>1572444216</v>
      </c>
      <c r="V15" s="891">
        <v>23832374190</v>
      </c>
      <c r="X15" s="1561" t="s">
        <v>372</v>
      </c>
      <c r="Y15" s="1562" t="s">
        <v>373</v>
      </c>
      <c r="Z15" s="1563">
        <v>23832374190</v>
      </c>
      <c r="AA15" s="1564">
        <v>155387079.71880001</v>
      </c>
      <c r="AB15" s="1563">
        <v>17166116</v>
      </c>
      <c r="AC15" s="1563">
        <v>397916</v>
      </c>
      <c r="AD15" s="1563">
        <v>172951111.71880001</v>
      </c>
      <c r="AE15" s="1564">
        <v>13712</v>
      </c>
      <c r="AF15" s="1562">
        <v>12613</v>
      </c>
      <c r="AG15" s="1565">
        <v>2.4453</v>
      </c>
      <c r="AI15" s="1561" t="s">
        <v>372</v>
      </c>
      <c r="AJ15" s="933" t="s">
        <v>373</v>
      </c>
      <c r="AK15" s="1563">
        <v>172951111.71880001</v>
      </c>
      <c r="AL15" s="1564">
        <v>13712</v>
      </c>
      <c r="AM15" s="1564">
        <v>12613</v>
      </c>
      <c r="AN15" s="1565">
        <v>2.4453</v>
      </c>
      <c r="AO15" s="1565">
        <v>1.3845000000000001</v>
      </c>
      <c r="AP15" s="1565">
        <v>0.92169999999999996</v>
      </c>
      <c r="AQ15" s="1565">
        <v>1.5775000000000001</v>
      </c>
      <c r="AR15" s="1565" t="s">
        <v>4</v>
      </c>
      <c r="AS15" s="1573" t="s">
        <v>4</v>
      </c>
      <c r="AT15" s="1573" t="s">
        <v>4</v>
      </c>
      <c r="AU15" s="1570">
        <v>0</v>
      </c>
      <c r="AV15" s="1572" t="s">
        <v>4</v>
      </c>
      <c r="AW15" s="1564">
        <v>0</v>
      </c>
      <c r="BB15" s="1561" t="s">
        <v>372</v>
      </c>
      <c r="BC15" s="1562" t="s">
        <v>691</v>
      </c>
      <c r="BD15" s="1563">
        <v>23832374190</v>
      </c>
      <c r="BE15" s="1577">
        <v>854.79399999999998</v>
      </c>
      <c r="BF15" s="1566">
        <v>27880839</v>
      </c>
      <c r="BG15" s="1565">
        <v>1.3845000000000001</v>
      </c>
      <c r="BH15" s="1565"/>
      <c r="BI15" s="1564">
        <v>13712</v>
      </c>
      <c r="BJ15" s="1564">
        <v>16.04</v>
      </c>
      <c r="BK15" s="1564">
        <v>112615</v>
      </c>
      <c r="BL15" s="1564">
        <v>132</v>
      </c>
      <c r="BN15" s="933" t="s">
        <v>372</v>
      </c>
      <c r="BO15" s="1579" t="s">
        <v>373</v>
      </c>
      <c r="BP15" s="1579">
        <v>0.97270000000000001</v>
      </c>
      <c r="BQ15" s="1579">
        <v>1.0310999999999999</v>
      </c>
      <c r="BR15" s="1579">
        <v>1.0784</v>
      </c>
      <c r="BS15" s="1579"/>
      <c r="BT15" s="1580">
        <v>2011</v>
      </c>
      <c r="BU15" s="1582">
        <v>1.0449999999999999</v>
      </c>
      <c r="BV15" s="1581"/>
      <c r="BW15" s="1583">
        <v>0.4425</v>
      </c>
      <c r="BX15" s="1579">
        <v>0.46200000000000002</v>
      </c>
      <c r="BY15" s="1565">
        <v>0.70860000000000001</v>
      </c>
      <c r="BZ15" s="1585"/>
      <c r="CA15" s="1561" t="s">
        <v>372</v>
      </c>
      <c r="CB15" s="933" t="s">
        <v>691</v>
      </c>
      <c r="CC15" s="1564">
        <v>32662</v>
      </c>
      <c r="CD15" s="1564">
        <v>33851</v>
      </c>
      <c r="CE15" s="1564">
        <v>35313</v>
      </c>
      <c r="CF15" s="1564">
        <v>33942</v>
      </c>
      <c r="CG15" s="1565">
        <v>0.92169999999999996</v>
      </c>
      <c r="CH15" s="1564"/>
      <c r="CI15" s="1562">
        <v>-1371</v>
      </c>
      <c r="CJ15" s="1565">
        <v>-3.8800000000000001E-2</v>
      </c>
      <c r="CL15" s="1575" t="s">
        <v>372</v>
      </c>
      <c r="CM15" s="933" t="s">
        <v>691</v>
      </c>
      <c r="CN15" s="1565" t="s">
        <v>4</v>
      </c>
      <c r="CP15" s="1593">
        <v>13712</v>
      </c>
      <c r="CQ15" s="1566">
        <v>32339596</v>
      </c>
      <c r="CR15" s="1566">
        <v>0</v>
      </c>
      <c r="CS15" s="1566">
        <v>32339596</v>
      </c>
      <c r="CT15" s="1573">
        <v>2358.4899999999998</v>
      </c>
      <c r="CU15" s="1594"/>
      <c r="CV15" s="1573" t="s">
        <v>4</v>
      </c>
      <c r="CW15" s="1594" t="s">
        <v>4</v>
      </c>
      <c r="CX15" s="1565" t="s">
        <v>4</v>
      </c>
      <c r="CY15" s="1565"/>
      <c r="CZ15" s="1582">
        <v>0.46200000000000002</v>
      </c>
      <c r="DA15" s="1595" t="s">
        <v>4</v>
      </c>
      <c r="DB15" s="1595"/>
      <c r="DC15" s="1565" t="s">
        <v>4</v>
      </c>
      <c r="DX15" s="933" t="s">
        <v>364</v>
      </c>
      <c r="DY15" s="1575" t="s">
        <v>13</v>
      </c>
      <c r="DZ15" s="933" t="s">
        <v>8</v>
      </c>
      <c r="EA15" s="933" t="s">
        <v>14</v>
      </c>
      <c r="EB15" s="1563">
        <v>28</v>
      </c>
      <c r="EC15" s="1563"/>
      <c r="ED15" s="1563">
        <v>28</v>
      </c>
      <c r="EE15" s="1563"/>
      <c r="EF15" s="1563"/>
      <c r="EG15" s="1565">
        <v>1.23402379903041E-2</v>
      </c>
      <c r="EH15" s="1563"/>
      <c r="EI15" s="1563">
        <v>0</v>
      </c>
      <c r="EJ15" s="1563"/>
      <c r="EK15" s="1563">
        <v>0</v>
      </c>
      <c r="EM15" s="1566"/>
      <c r="EN15" s="1566"/>
      <c r="ES15" s="1616" t="s">
        <v>372</v>
      </c>
      <c r="ET15" s="1617" t="s">
        <v>373</v>
      </c>
      <c r="EU15" s="1618">
        <v>0</v>
      </c>
    </row>
    <row r="16" spans="1:151">
      <c r="A16" s="1220" t="s">
        <v>374</v>
      </c>
      <c r="B16" s="1221" t="s">
        <v>375</v>
      </c>
      <c r="C16" s="1117">
        <v>24975</v>
      </c>
      <c r="D16" s="1118">
        <v>31262</v>
      </c>
      <c r="E16" s="1670"/>
      <c r="F16" s="1670">
        <v>31262</v>
      </c>
      <c r="G16" s="1670"/>
      <c r="H16" s="1671">
        <v>31262</v>
      </c>
      <c r="K16" s="907" t="s">
        <v>374</v>
      </c>
      <c r="L16" s="908" t="s">
        <v>375</v>
      </c>
      <c r="M16" s="886">
        <v>24593708119</v>
      </c>
      <c r="N16" s="887">
        <v>357826500</v>
      </c>
      <c r="O16" s="888">
        <v>24235881619</v>
      </c>
      <c r="P16" s="889">
        <v>2013</v>
      </c>
      <c r="Q16" s="890">
        <v>0.96909999999999996</v>
      </c>
      <c r="R16" s="891">
        <v>25008648869</v>
      </c>
      <c r="S16" s="892">
        <v>357826500</v>
      </c>
      <c r="T16" s="893">
        <v>529434905</v>
      </c>
      <c r="U16" s="893">
        <v>3466872813</v>
      </c>
      <c r="V16" s="891">
        <v>29362783087</v>
      </c>
      <c r="X16" s="1561" t="s">
        <v>374</v>
      </c>
      <c r="Y16" s="1562" t="s">
        <v>375</v>
      </c>
      <c r="Z16" s="1563">
        <v>29362783087</v>
      </c>
      <c r="AA16" s="1564">
        <v>191445345.72724003</v>
      </c>
      <c r="AB16" s="1563">
        <v>60090176</v>
      </c>
      <c r="AC16" s="1563">
        <v>739208</v>
      </c>
      <c r="AD16" s="1563">
        <v>252274729.72724003</v>
      </c>
      <c r="AE16" s="1564">
        <v>31262</v>
      </c>
      <c r="AF16" s="1562">
        <v>8070</v>
      </c>
      <c r="AG16" s="1565">
        <v>1.5646</v>
      </c>
      <c r="AI16" s="1561" t="s">
        <v>374</v>
      </c>
      <c r="AJ16" s="933" t="s">
        <v>375</v>
      </c>
      <c r="AK16" s="1563">
        <v>252274729.72724003</v>
      </c>
      <c r="AL16" s="1564">
        <v>31262</v>
      </c>
      <c r="AM16" s="1564">
        <v>8070</v>
      </c>
      <c r="AN16" s="1565">
        <v>1.5646</v>
      </c>
      <c r="AO16" s="1565">
        <v>2.2227999999999999</v>
      </c>
      <c r="AP16" s="1565">
        <v>0.96340000000000003</v>
      </c>
      <c r="AQ16" s="1565">
        <v>1.3297999999999999</v>
      </c>
      <c r="AR16" s="1565" t="s">
        <v>4</v>
      </c>
      <c r="AS16" s="1573" t="s">
        <v>4</v>
      </c>
      <c r="AT16" s="1573" t="s">
        <v>4</v>
      </c>
      <c r="AU16" s="1570">
        <v>0</v>
      </c>
      <c r="AV16" s="1572" t="s">
        <v>4</v>
      </c>
      <c r="AW16" s="1564">
        <v>0</v>
      </c>
      <c r="BB16" s="1561" t="s">
        <v>374</v>
      </c>
      <c r="BC16" s="1562" t="s">
        <v>692</v>
      </c>
      <c r="BD16" s="1563">
        <v>29362783087</v>
      </c>
      <c r="BE16" s="1577">
        <v>655.99</v>
      </c>
      <c r="BF16" s="1566">
        <v>44761022</v>
      </c>
      <c r="BG16" s="1565">
        <v>2.2227999999999999</v>
      </c>
      <c r="BH16" s="1565"/>
      <c r="BI16" s="1564">
        <v>31262</v>
      </c>
      <c r="BJ16" s="1564">
        <v>47.66</v>
      </c>
      <c r="BK16" s="1564">
        <v>245381</v>
      </c>
      <c r="BL16" s="1564">
        <v>374</v>
      </c>
      <c r="BN16" s="933" t="s">
        <v>374</v>
      </c>
      <c r="BO16" s="1579" t="s">
        <v>375</v>
      </c>
      <c r="BP16" s="1579">
        <v>0.93530000000000002</v>
      </c>
      <c r="BQ16" s="1579">
        <v>0.99</v>
      </c>
      <c r="BR16" s="1579">
        <v>0.96909999999999996</v>
      </c>
      <c r="BS16" s="1579"/>
      <c r="BT16" s="1580">
        <v>2013</v>
      </c>
      <c r="BU16" s="1582">
        <v>0.96909999999999996</v>
      </c>
      <c r="BV16" s="1581"/>
      <c r="BW16" s="1583">
        <v>0.56899999999999995</v>
      </c>
      <c r="BX16" s="1579">
        <v>0.55100000000000005</v>
      </c>
      <c r="BY16" s="1565">
        <v>0.84509999999999996</v>
      </c>
      <c r="BZ16" s="1585"/>
      <c r="CA16" s="1561" t="s">
        <v>374</v>
      </c>
      <c r="CB16" s="933" t="s">
        <v>692</v>
      </c>
      <c r="CC16" s="1564">
        <v>33973</v>
      </c>
      <c r="CD16" s="1564">
        <v>35106</v>
      </c>
      <c r="CE16" s="1564">
        <v>37363</v>
      </c>
      <c r="CF16" s="1564">
        <v>35480.666666666664</v>
      </c>
      <c r="CG16" s="1565">
        <v>0.96340000000000003</v>
      </c>
      <c r="CH16" s="1564"/>
      <c r="CI16" s="1562">
        <v>-1882.3333333333358</v>
      </c>
      <c r="CJ16" s="1565">
        <v>-5.04E-2</v>
      </c>
      <c r="CL16" s="1575" t="s">
        <v>374</v>
      </c>
      <c r="CM16" s="933" t="s">
        <v>692</v>
      </c>
      <c r="CN16" s="1565" t="s">
        <v>4</v>
      </c>
      <c r="CP16" s="1593">
        <v>31262</v>
      </c>
      <c r="CQ16" s="1566">
        <v>56401909</v>
      </c>
      <c r="CR16" s="1566">
        <v>8104621</v>
      </c>
      <c r="CS16" s="1566">
        <v>64506530</v>
      </c>
      <c r="CT16" s="1573">
        <v>2063.42</v>
      </c>
      <c r="CU16" s="1594"/>
      <c r="CV16" s="1573" t="s">
        <v>4</v>
      </c>
      <c r="CW16" s="1594" t="s">
        <v>4</v>
      </c>
      <c r="CX16" s="1565" t="s">
        <v>4</v>
      </c>
      <c r="CY16" s="1565"/>
      <c r="CZ16" s="1582">
        <v>0.55100000000000005</v>
      </c>
      <c r="DA16" s="1595" t="s">
        <v>4</v>
      </c>
      <c r="DB16" s="1595"/>
      <c r="DC16" s="1565" t="s">
        <v>4</v>
      </c>
      <c r="DX16" s="933" t="s">
        <v>364</v>
      </c>
      <c r="DY16" s="1575" t="s">
        <v>15</v>
      </c>
      <c r="DZ16" s="933" t="s">
        <v>8</v>
      </c>
      <c r="EA16" s="933" t="s">
        <v>16</v>
      </c>
      <c r="EB16" s="1563">
        <v>127</v>
      </c>
      <c r="EC16" s="1563"/>
      <c r="ED16" s="1563">
        <v>127</v>
      </c>
      <c r="EE16" s="1563">
        <v>2269</v>
      </c>
      <c r="EF16" s="1563"/>
      <c r="EG16" s="1565">
        <v>5.5971793741736449E-2</v>
      </c>
      <c r="EH16" s="1563"/>
      <c r="EI16" s="1563">
        <v>0</v>
      </c>
      <c r="EJ16" s="1563"/>
      <c r="EK16" s="1563">
        <v>0</v>
      </c>
      <c r="EM16" s="1566"/>
      <c r="EN16" s="1566"/>
      <c r="ES16" s="1616" t="s">
        <v>374</v>
      </c>
      <c r="ET16" s="1617" t="s">
        <v>375</v>
      </c>
      <c r="EU16" s="1618">
        <v>0</v>
      </c>
    </row>
    <row r="17" spans="1:151">
      <c r="A17" s="1220" t="s">
        <v>376</v>
      </c>
      <c r="B17" s="1221" t="s">
        <v>377</v>
      </c>
      <c r="C17" s="1117">
        <v>12620</v>
      </c>
      <c r="D17" s="1118">
        <v>12933</v>
      </c>
      <c r="E17" s="1670"/>
      <c r="F17" s="1670">
        <v>12933</v>
      </c>
      <c r="G17" s="1670"/>
      <c r="H17" s="1671">
        <v>12933</v>
      </c>
      <c r="K17" s="907" t="s">
        <v>376</v>
      </c>
      <c r="L17" s="908" t="s">
        <v>377</v>
      </c>
      <c r="M17" s="886">
        <v>4878822675</v>
      </c>
      <c r="N17" s="887">
        <v>79252630</v>
      </c>
      <c r="O17" s="888">
        <v>4799570045</v>
      </c>
      <c r="P17" s="889">
        <v>2013</v>
      </c>
      <c r="Q17" s="890">
        <v>1.0053000000000001</v>
      </c>
      <c r="R17" s="891">
        <v>4774266433</v>
      </c>
      <c r="S17" s="892">
        <v>79252630</v>
      </c>
      <c r="T17" s="893">
        <v>215312709</v>
      </c>
      <c r="U17" s="893">
        <v>1199153370</v>
      </c>
      <c r="V17" s="891">
        <v>6267985142</v>
      </c>
      <c r="X17" s="1561" t="s">
        <v>376</v>
      </c>
      <c r="Y17" s="1562" t="s">
        <v>377</v>
      </c>
      <c r="Z17" s="1563">
        <v>6267985142</v>
      </c>
      <c r="AA17" s="1564">
        <v>40867263.125840001</v>
      </c>
      <c r="AB17" s="1563">
        <v>10310767</v>
      </c>
      <c r="AC17" s="1563">
        <v>436980</v>
      </c>
      <c r="AD17" s="1563">
        <v>51615010.125840001</v>
      </c>
      <c r="AE17" s="1564">
        <v>12933</v>
      </c>
      <c r="AF17" s="1562">
        <v>3991</v>
      </c>
      <c r="AG17" s="1565">
        <v>0.77370000000000005</v>
      </c>
      <c r="AI17" s="1561" t="s">
        <v>376</v>
      </c>
      <c r="AJ17" s="933" t="s">
        <v>377</v>
      </c>
      <c r="AK17" s="1563">
        <v>51615010.125840001</v>
      </c>
      <c r="AL17" s="1564">
        <v>12933</v>
      </c>
      <c r="AM17" s="1564">
        <v>3991</v>
      </c>
      <c r="AN17" s="1565">
        <v>0.77370000000000005</v>
      </c>
      <c r="AO17" s="1565">
        <v>0.61429999999999996</v>
      </c>
      <c r="AP17" s="1565">
        <v>0.84909999999999997</v>
      </c>
      <c r="AQ17" s="1565">
        <v>0.79549999999999998</v>
      </c>
      <c r="AR17" s="1565">
        <v>0.79549999999999998</v>
      </c>
      <c r="AS17" s="1573">
        <v>1336.51</v>
      </c>
      <c r="AT17" s="1573">
        <v>343.57999999999993</v>
      </c>
      <c r="AU17" s="1570">
        <v>4443520</v>
      </c>
      <c r="AV17" s="1572">
        <v>1</v>
      </c>
      <c r="AW17" s="1564">
        <v>4443520</v>
      </c>
      <c r="BB17" s="1561" t="s">
        <v>376</v>
      </c>
      <c r="BC17" s="1562" t="s">
        <v>693</v>
      </c>
      <c r="BD17" s="1563">
        <v>6267985142</v>
      </c>
      <c r="BE17" s="1577">
        <v>506.72500000000002</v>
      </c>
      <c r="BF17" s="1566">
        <v>12369599</v>
      </c>
      <c r="BG17" s="1565">
        <v>0.61429999999999996</v>
      </c>
      <c r="BH17" s="1565"/>
      <c r="BI17" s="1564">
        <v>12933</v>
      </c>
      <c r="BJ17" s="1564">
        <v>25.52</v>
      </c>
      <c r="BK17" s="1564">
        <v>89982</v>
      </c>
      <c r="BL17" s="1564">
        <v>178</v>
      </c>
      <c r="BN17" s="933" t="s">
        <v>376</v>
      </c>
      <c r="BO17" s="1579" t="s">
        <v>377</v>
      </c>
      <c r="BP17" s="1579">
        <v>1.0448999999999999</v>
      </c>
      <c r="BQ17" s="1579">
        <v>1.1484999999999999</v>
      </c>
      <c r="BR17" s="1579">
        <v>1.0053000000000001</v>
      </c>
      <c r="BS17" s="1579"/>
      <c r="BT17" s="1580">
        <v>2013</v>
      </c>
      <c r="BU17" s="1582">
        <v>1.0053000000000001</v>
      </c>
      <c r="BV17" s="1581"/>
      <c r="BW17" s="1583">
        <v>0.68</v>
      </c>
      <c r="BX17" s="1579">
        <v>0.68400000000000005</v>
      </c>
      <c r="BY17" s="1565">
        <v>1.0490999999999999</v>
      </c>
      <c r="BZ17" s="1585"/>
      <c r="CA17" s="1561" t="s">
        <v>376</v>
      </c>
      <c r="CB17" s="933" t="s">
        <v>693</v>
      </c>
      <c r="CC17" s="1564">
        <v>30390</v>
      </c>
      <c r="CD17" s="1564">
        <v>30661</v>
      </c>
      <c r="CE17" s="1564">
        <v>32756</v>
      </c>
      <c r="CF17" s="1564">
        <v>31269</v>
      </c>
      <c r="CG17" s="1565">
        <v>0.84909999999999997</v>
      </c>
      <c r="CH17" s="1564"/>
      <c r="CI17" s="1562">
        <v>-1487</v>
      </c>
      <c r="CJ17" s="1565">
        <v>-4.5400000000000003E-2</v>
      </c>
      <c r="CL17" s="1575" t="s">
        <v>376</v>
      </c>
      <c r="CM17" s="933" t="s">
        <v>693</v>
      </c>
      <c r="CN17" s="1565">
        <v>0.79549999999999998</v>
      </c>
      <c r="CP17" s="1593">
        <v>12933</v>
      </c>
      <c r="CQ17" s="1566">
        <v>13300577</v>
      </c>
      <c r="CR17" s="1566">
        <v>0</v>
      </c>
      <c r="CS17" s="1566">
        <v>13300577</v>
      </c>
      <c r="CT17" s="1573">
        <v>1028.42</v>
      </c>
      <c r="CU17" s="1594"/>
      <c r="CV17" s="1573">
        <v>1336.51</v>
      </c>
      <c r="CW17" s="1594">
        <v>343.57999999999993</v>
      </c>
      <c r="CX17" s="1565">
        <v>0.76900000000000002</v>
      </c>
      <c r="CY17" s="1565"/>
      <c r="CZ17" s="1582">
        <v>0.68400000000000005</v>
      </c>
      <c r="DA17" s="1595">
        <v>1</v>
      </c>
      <c r="DB17" s="1595"/>
      <c r="DC17" s="1565">
        <v>1</v>
      </c>
      <c r="DX17" s="933" t="s">
        <v>366</v>
      </c>
      <c r="DY17" s="1575" t="s">
        <v>366</v>
      </c>
      <c r="DZ17" s="933" t="s">
        <v>901</v>
      </c>
      <c r="EA17" s="933" t="s">
        <v>367</v>
      </c>
      <c r="EB17" s="1563">
        <v>7027</v>
      </c>
      <c r="EC17" s="1563"/>
      <c r="ED17" s="1563">
        <v>7027</v>
      </c>
      <c r="EE17" s="1563"/>
      <c r="EF17" s="1563"/>
      <c r="EG17" s="1565">
        <v>0.94639730639730635</v>
      </c>
      <c r="EH17" s="1563"/>
      <c r="EI17" s="1563">
        <v>573804</v>
      </c>
      <c r="EJ17" s="1563"/>
      <c r="EK17" s="1563">
        <v>543047</v>
      </c>
      <c r="EL17" s="1563">
        <v>573804</v>
      </c>
      <c r="EM17" s="1566">
        <v>0</v>
      </c>
      <c r="EN17" s="1566"/>
      <c r="EO17" s="1563"/>
      <c r="ES17" s="1616" t="s">
        <v>21</v>
      </c>
      <c r="ET17" s="1617" t="s">
        <v>22</v>
      </c>
      <c r="EU17" s="1618">
        <v>0</v>
      </c>
    </row>
    <row r="18" spans="1:151">
      <c r="A18" s="1220" t="s">
        <v>378</v>
      </c>
      <c r="B18" s="1221" t="s">
        <v>379</v>
      </c>
      <c r="C18" s="1117">
        <v>31249</v>
      </c>
      <c r="D18" s="1118">
        <v>38754</v>
      </c>
      <c r="E18" s="1275">
        <v>-1284</v>
      </c>
      <c r="F18" s="1670">
        <v>37470</v>
      </c>
      <c r="G18" s="1670"/>
      <c r="H18" s="1671">
        <v>37470</v>
      </c>
      <c r="K18" s="907" t="s">
        <v>378</v>
      </c>
      <c r="L18" s="908" t="s">
        <v>379</v>
      </c>
      <c r="M18" s="886">
        <v>15780668751</v>
      </c>
      <c r="N18" s="887">
        <v>87150560</v>
      </c>
      <c r="O18" s="888">
        <v>15693518191</v>
      </c>
      <c r="P18" s="889">
        <v>2012</v>
      </c>
      <c r="Q18" s="890">
        <v>0.99050000000000005</v>
      </c>
      <c r="R18" s="891">
        <v>15844036538</v>
      </c>
      <c r="S18" s="892">
        <v>87150560</v>
      </c>
      <c r="T18" s="893">
        <v>304841483</v>
      </c>
      <c r="U18" s="893">
        <v>3110326364</v>
      </c>
      <c r="V18" s="891">
        <v>19346354945</v>
      </c>
      <c r="X18" s="1561" t="s">
        <v>378</v>
      </c>
      <c r="Y18" s="1562" t="s">
        <v>379</v>
      </c>
      <c r="Z18" s="1563">
        <v>19346354945</v>
      </c>
      <c r="AA18" s="1564">
        <v>126138234.24140002</v>
      </c>
      <c r="AB18" s="1563">
        <v>36543917</v>
      </c>
      <c r="AC18" s="1563">
        <v>1452219</v>
      </c>
      <c r="AD18" s="1563">
        <v>164134370.2414</v>
      </c>
      <c r="AE18" s="1564">
        <v>37470</v>
      </c>
      <c r="AF18" s="1562">
        <v>4380</v>
      </c>
      <c r="AG18" s="1565">
        <v>0.84919999999999995</v>
      </c>
      <c r="AI18" s="1561" t="s">
        <v>378</v>
      </c>
      <c r="AJ18" s="933" t="s">
        <v>379</v>
      </c>
      <c r="AK18" s="1563">
        <v>164134370.2414</v>
      </c>
      <c r="AL18" s="1564">
        <v>37470</v>
      </c>
      <c r="AM18" s="1564">
        <v>4380</v>
      </c>
      <c r="AN18" s="1565">
        <v>0.84919999999999995</v>
      </c>
      <c r="AO18" s="1565">
        <v>2.6364999999999998</v>
      </c>
      <c r="AP18" s="1565">
        <v>0.997</v>
      </c>
      <c r="AQ18" s="1565">
        <v>1.1019000000000001</v>
      </c>
      <c r="AR18" s="1565" t="s">
        <v>4</v>
      </c>
      <c r="AS18" s="1573" t="s">
        <v>4</v>
      </c>
      <c r="AT18" s="1573" t="s">
        <v>4</v>
      </c>
      <c r="AU18" s="1570">
        <v>0</v>
      </c>
      <c r="AV18" s="1572" t="s">
        <v>4</v>
      </c>
      <c r="AW18" s="1564">
        <v>0</v>
      </c>
      <c r="BB18" s="1561" t="s">
        <v>378</v>
      </c>
      <c r="BC18" s="1562" t="s">
        <v>694</v>
      </c>
      <c r="BD18" s="1563">
        <v>19346354945</v>
      </c>
      <c r="BE18" s="1577">
        <v>364.39</v>
      </c>
      <c r="BF18" s="1566">
        <v>53092442</v>
      </c>
      <c r="BG18" s="1565">
        <v>2.6364999999999998</v>
      </c>
      <c r="BH18" s="1565"/>
      <c r="BI18" s="1564">
        <v>37470</v>
      </c>
      <c r="BJ18" s="1564">
        <v>102.83</v>
      </c>
      <c r="BK18" s="1564">
        <v>183465</v>
      </c>
      <c r="BL18" s="1564">
        <v>503</v>
      </c>
      <c r="BN18" s="933" t="s">
        <v>378</v>
      </c>
      <c r="BO18" s="1579" t="s">
        <v>379</v>
      </c>
      <c r="BP18" s="1579">
        <v>1.0710999999999999</v>
      </c>
      <c r="BQ18" s="1579">
        <v>0.97840000000000005</v>
      </c>
      <c r="BR18" s="1579">
        <v>0.99650000000000005</v>
      </c>
      <c r="BS18" s="1579"/>
      <c r="BT18" s="1580">
        <v>2012</v>
      </c>
      <c r="BU18" s="1582">
        <v>0.99050000000000005</v>
      </c>
      <c r="BV18" s="1581"/>
      <c r="BW18" s="1583">
        <v>0.7</v>
      </c>
      <c r="BX18" s="1579">
        <v>0.69299999999999995</v>
      </c>
      <c r="BY18" s="1565">
        <v>1.0629</v>
      </c>
      <c r="BZ18" s="1585"/>
      <c r="CA18" s="1561" t="s">
        <v>378</v>
      </c>
      <c r="CB18" s="933" t="s">
        <v>694</v>
      </c>
      <c r="CC18" s="1564">
        <v>35347</v>
      </c>
      <c r="CD18" s="1564">
        <v>36338</v>
      </c>
      <c r="CE18" s="1564">
        <v>38465</v>
      </c>
      <c r="CF18" s="1564">
        <v>36716.666666666664</v>
      </c>
      <c r="CG18" s="1565">
        <v>0.997</v>
      </c>
      <c r="CH18" s="1564"/>
      <c r="CI18" s="1562">
        <v>-1748.3333333333358</v>
      </c>
      <c r="CJ18" s="1565">
        <v>-4.5499999999999999E-2</v>
      </c>
      <c r="CL18" s="1575" t="s">
        <v>378</v>
      </c>
      <c r="CM18" s="933" t="s">
        <v>694</v>
      </c>
      <c r="CN18" s="1565" t="s">
        <v>4</v>
      </c>
      <c r="CP18" s="1593">
        <v>37470</v>
      </c>
      <c r="CQ18" s="1566">
        <v>52626269</v>
      </c>
      <c r="CR18" s="1566">
        <v>0</v>
      </c>
      <c r="CS18" s="1566">
        <v>52626269</v>
      </c>
      <c r="CT18" s="1573">
        <v>1404.49</v>
      </c>
      <c r="CU18" s="1594"/>
      <c r="CV18" s="1573" t="s">
        <v>4</v>
      </c>
      <c r="CW18" s="1594" t="s">
        <v>4</v>
      </c>
      <c r="CX18" s="1565" t="s">
        <v>4</v>
      </c>
      <c r="CY18" s="1565"/>
      <c r="CZ18" s="1582">
        <v>0.69299999999999995</v>
      </c>
      <c r="DA18" s="1595">
        <v>1</v>
      </c>
      <c r="DB18" s="1595"/>
      <c r="DC18" s="1565" t="s">
        <v>4</v>
      </c>
      <c r="DX18" s="933" t="s">
        <v>366</v>
      </c>
      <c r="DY18" s="1575" t="s">
        <v>17</v>
      </c>
      <c r="DZ18" s="933" t="s">
        <v>8</v>
      </c>
      <c r="EA18" s="933" t="s">
        <v>18</v>
      </c>
      <c r="EB18" s="1563">
        <v>398</v>
      </c>
      <c r="EC18" s="1563"/>
      <c r="ED18" s="1563">
        <v>398</v>
      </c>
      <c r="EE18" s="1563">
        <v>7425</v>
      </c>
      <c r="EF18" s="1563"/>
      <c r="EG18" s="1565">
        <v>5.3602693602693603E-2</v>
      </c>
      <c r="EH18" s="1563"/>
      <c r="EI18" s="1563">
        <v>0</v>
      </c>
      <c r="EJ18" s="1563"/>
      <c r="EK18" s="1563">
        <v>30757</v>
      </c>
      <c r="EM18" s="1566"/>
      <c r="EN18" s="1566"/>
      <c r="ES18" s="1616" t="s">
        <v>376</v>
      </c>
      <c r="ET18" s="1617" t="s">
        <v>377</v>
      </c>
      <c r="EU18" s="1618">
        <v>4335979</v>
      </c>
    </row>
    <row r="19" spans="1:151">
      <c r="A19" s="1220" t="s">
        <v>380</v>
      </c>
      <c r="B19" s="1221" t="s">
        <v>381</v>
      </c>
      <c r="C19" s="1117">
        <v>12037</v>
      </c>
      <c r="D19" s="1118">
        <v>12037</v>
      </c>
      <c r="E19" s="1670"/>
      <c r="F19" s="1670">
        <v>12037</v>
      </c>
      <c r="G19" s="1670"/>
      <c r="H19" s="1671">
        <v>12037</v>
      </c>
      <c r="K19" s="907" t="s">
        <v>380</v>
      </c>
      <c r="L19" s="908" t="s">
        <v>381</v>
      </c>
      <c r="M19" s="886">
        <v>4765997803</v>
      </c>
      <c r="N19" s="887">
        <v>93857600</v>
      </c>
      <c r="O19" s="888">
        <v>4672140203</v>
      </c>
      <c r="P19" s="889">
        <v>2013</v>
      </c>
      <c r="Q19" s="890">
        <v>1.0171999999999999</v>
      </c>
      <c r="R19" s="891">
        <v>4593138226</v>
      </c>
      <c r="S19" s="892">
        <v>93857600</v>
      </c>
      <c r="T19" s="893">
        <v>162932838</v>
      </c>
      <c r="U19" s="893">
        <v>1187165759</v>
      </c>
      <c r="V19" s="891">
        <v>6037094423</v>
      </c>
      <c r="X19" s="1561" t="s">
        <v>380</v>
      </c>
      <c r="Y19" s="1562" t="s">
        <v>381</v>
      </c>
      <c r="Z19" s="1563">
        <v>6037094423</v>
      </c>
      <c r="AA19" s="1564">
        <v>39361855.637960002</v>
      </c>
      <c r="AB19" s="1563">
        <v>8108619</v>
      </c>
      <c r="AC19" s="1563">
        <v>287334</v>
      </c>
      <c r="AD19" s="1563">
        <v>47757808.637960002</v>
      </c>
      <c r="AE19" s="1564">
        <v>12037</v>
      </c>
      <c r="AF19" s="1562">
        <v>3968</v>
      </c>
      <c r="AG19" s="1565">
        <v>0.76929999999999998</v>
      </c>
      <c r="AI19" s="1561" t="s">
        <v>380</v>
      </c>
      <c r="AJ19" s="933" t="s">
        <v>381</v>
      </c>
      <c r="AK19" s="1563">
        <v>47757808.637960002</v>
      </c>
      <c r="AL19" s="1564">
        <v>12037</v>
      </c>
      <c r="AM19" s="1564">
        <v>3968</v>
      </c>
      <c r="AN19" s="1565">
        <v>0.76929999999999998</v>
      </c>
      <c r="AO19" s="1565">
        <v>0.63570000000000004</v>
      </c>
      <c r="AP19" s="1565">
        <v>0.751</v>
      </c>
      <c r="AQ19" s="1565">
        <v>0.74680000000000002</v>
      </c>
      <c r="AR19" s="1565">
        <v>0.74680000000000002</v>
      </c>
      <c r="AS19" s="1573">
        <v>1254.69</v>
      </c>
      <c r="AT19" s="1573">
        <v>425.39999999999986</v>
      </c>
      <c r="AU19" s="1570">
        <v>5120540</v>
      </c>
      <c r="AV19" s="1572">
        <v>0.96199999999999997</v>
      </c>
      <c r="AW19" s="1564">
        <v>4925959</v>
      </c>
      <c r="BB19" s="1561" t="s">
        <v>380</v>
      </c>
      <c r="BC19" s="1562" t="s">
        <v>695</v>
      </c>
      <c r="BD19" s="1563">
        <v>6037094423</v>
      </c>
      <c r="BE19" s="1577">
        <v>471.59899999999999</v>
      </c>
      <c r="BF19" s="1566">
        <v>12801330</v>
      </c>
      <c r="BG19" s="1565">
        <v>0.63570000000000004</v>
      </c>
      <c r="BH19" s="1565"/>
      <c r="BI19" s="1564">
        <v>12037</v>
      </c>
      <c r="BJ19" s="1564">
        <v>25.52</v>
      </c>
      <c r="BK19" s="1564">
        <v>82582</v>
      </c>
      <c r="BL19" s="1564">
        <v>175</v>
      </c>
      <c r="BN19" s="933" t="s">
        <v>380</v>
      </c>
      <c r="BO19" s="1579" t="s">
        <v>381</v>
      </c>
      <c r="BP19" s="1579">
        <v>0.96560000000000001</v>
      </c>
      <c r="BQ19" s="1579">
        <v>0.96489999999999998</v>
      </c>
      <c r="BR19" s="1579">
        <v>1.0171999999999999</v>
      </c>
      <c r="BS19" s="1579"/>
      <c r="BT19" s="1580">
        <v>2013</v>
      </c>
      <c r="BU19" s="1582">
        <v>1.0171999999999999</v>
      </c>
      <c r="BV19" s="1581"/>
      <c r="BW19" s="1583">
        <v>0.6</v>
      </c>
      <c r="BX19" s="1579">
        <v>0.61</v>
      </c>
      <c r="BY19" s="1565">
        <v>0.93559999999999999</v>
      </c>
      <c r="BZ19" s="1585"/>
      <c r="CA19" s="1561" t="s">
        <v>380</v>
      </c>
      <c r="CB19" s="933" t="s">
        <v>695</v>
      </c>
      <c r="CC19" s="1564">
        <v>26706</v>
      </c>
      <c r="CD19" s="1564">
        <v>27392</v>
      </c>
      <c r="CE19" s="1564">
        <v>28869</v>
      </c>
      <c r="CF19" s="1564">
        <v>27655.666666666668</v>
      </c>
      <c r="CG19" s="1565">
        <v>0.751</v>
      </c>
      <c r="CH19" s="1564"/>
      <c r="CI19" s="1562">
        <v>-1213.3333333333321</v>
      </c>
      <c r="CJ19" s="1565">
        <v>-4.2000000000000003E-2</v>
      </c>
      <c r="CL19" s="1575" t="s">
        <v>380</v>
      </c>
      <c r="CM19" s="933" t="s">
        <v>695</v>
      </c>
      <c r="CN19" s="1565">
        <v>0.74680000000000002</v>
      </c>
      <c r="CP19" s="1593">
        <v>12037</v>
      </c>
      <c r="CQ19" s="1566">
        <v>14536294</v>
      </c>
      <c r="CR19" s="1566">
        <v>0</v>
      </c>
      <c r="CS19" s="1566">
        <v>14536294</v>
      </c>
      <c r="CT19" s="1573">
        <v>1207.6300000000001</v>
      </c>
      <c r="CU19" s="1594"/>
      <c r="CV19" s="1573">
        <v>1254.69</v>
      </c>
      <c r="CW19" s="1594">
        <v>425.39999999999986</v>
      </c>
      <c r="CX19" s="1565">
        <v>0.96199999999999997</v>
      </c>
      <c r="CY19" s="1565"/>
      <c r="CZ19" s="1582">
        <v>0.61</v>
      </c>
      <c r="DA19" s="1595" t="s">
        <v>4</v>
      </c>
      <c r="DB19" s="1595"/>
      <c r="DC19" s="1565">
        <v>0.96199999999999997</v>
      </c>
      <c r="DX19" s="933" t="s">
        <v>368</v>
      </c>
      <c r="DY19" s="1575" t="s">
        <v>368</v>
      </c>
      <c r="DZ19" s="933" t="s">
        <v>901</v>
      </c>
      <c r="EA19" s="933" t="s">
        <v>369</v>
      </c>
      <c r="EB19" s="1563">
        <v>2453</v>
      </c>
      <c r="EC19" s="1563"/>
      <c r="ED19" s="1563">
        <v>2453</v>
      </c>
      <c r="EE19" s="1563"/>
      <c r="EF19" s="1563"/>
      <c r="EG19" s="1565">
        <v>0.91461595824011932</v>
      </c>
      <c r="EH19" s="1563"/>
      <c r="EI19" s="1563">
        <v>1498246</v>
      </c>
      <c r="EJ19" s="1563"/>
      <c r="EK19" s="1563">
        <v>1370320</v>
      </c>
      <c r="EL19" s="1563">
        <v>1498246</v>
      </c>
      <c r="EM19" s="1566">
        <v>0</v>
      </c>
      <c r="EN19" s="1566"/>
      <c r="ES19" s="1616" t="s">
        <v>378</v>
      </c>
      <c r="ET19" s="1617" t="s">
        <v>379</v>
      </c>
      <c r="EU19" s="1618">
        <v>0</v>
      </c>
    </row>
    <row r="20" spans="1:151">
      <c r="A20" s="1220" t="s">
        <v>382</v>
      </c>
      <c r="B20" s="1221" t="s">
        <v>383</v>
      </c>
      <c r="C20" s="1117">
        <v>1900</v>
      </c>
      <c r="D20" s="1118">
        <v>1900</v>
      </c>
      <c r="E20" s="1670"/>
      <c r="F20" s="1670">
        <v>1900</v>
      </c>
      <c r="G20" s="1670"/>
      <c r="H20" s="1671">
        <v>1900</v>
      </c>
      <c r="K20" s="907" t="s">
        <v>382</v>
      </c>
      <c r="L20" s="908" t="s">
        <v>383</v>
      </c>
      <c r="M20" s="886">
        <v>1051222880</v>
      </c>
      <c r="N20" s="887">
        <v>61073572</v>
      </c>
      <c r="O20" s="888">
        <v>990149308</v>
      </c>
      <c r="P20" s="889">
        <v>2007</v>
      </c>
      <c r="Q20" s="890">
        <v>1.1840999999999999</v>
      </c>
      <c r="R20" s="891">
        <v>836204128</v>
      </c>
      <c r="S20" s="892">
        <v>61073572</v>
      </c>
      <c r="T20" s="893">
        <v>18259891</v>
      </c>
      <c r="U20" s="893">
        <v>123383357</v>
      </c>
      <c r="V20" s="891">
        <v>1038920948</v>
      </c>
      <c r="X20" s="1561" t="s">
        <v>382</v>
      </c>
      <c r="Y20" s="1562" t="s">
        <v>383</v>
      </c>
      <c r="Z20" s="1563">
        <v>1038920948</v>
      </c>
      <c r="AA20" s="1564">
        <v>6773764.5809600009</v>
      </c>
      <c r="AB20" s="1563">
        <v>1362731</v>
      </c>
      <c r="AC20" s="1563">
        <v>73536</v>
      </c>
      <c r="AD20" s="1563">
        <v>8210031.5809600009</v>
      </c>
      <c r="AE20" s="1564">
        <v>1900</v>
      </c>
      <c r="AF20" s="1562">
        <v>4321</v>
      </c>
      <c r="AG20" s="1565">
        <v>0.8377</v>
      </c>
      <c r="AI20" s="1561" t="s">
        <v>382</v>
      </c>
      <c r="AJ20" s="933" t="s">
        <v>383</v>
      </c>
      <c r="AK20" s="1563">
        <v>8210031.5809600009</v>
      </c>
      <c r="AL20" s="1564">
        <v>1900</v>
      </c>
      <c r="AM20" s="1564">
        <v>4321</v>
      </c>
      <c r="AN20" s="1565">
        <v>0.8377</v>
      </c>
      <c r="AO20" s="1565">
        <v>0.21440000000000001</v>
      </c>
      <c r="AP20" s="1565">
        <v>1.0691999999999999</v>
      </c>
      <c r="AQ20" s="1565">
        <v>0.89109999999999989</v>
      </c>
      <c r="AR20" s="1565">
        <v>0.89109999999999989</v>
      </c>
      <c r="AS20" s="1573">
        <v>1497.13</v>
      </c>
      <c r="AT20" s="1573">
        <v>182.95999999999981</v>
      </c>
      <c r="AU20" s="1570">
        <v>347624</v>
      </c>
      <c r="AV20" s="1572">
        <v>1</v>
      </c>
      <c r="AW20" s="1564">
        <v>347624</v>
      </c>
      <c r="BB20" s="1561" t="s">
        <v>382</v>
      </c>
      <c r="BC20" s="1562" t="s">
        <v>696</v>
      </c>
      <c r="BD20" s="1563">
        <v>1038920948</v>
      </c>
      <c r="BE20" s="1577">
        <v>240.67699999999999</v>
      </c>
      <c r="BF20" s="1566">
        <v>4316661</v>
      </c>
      <c r="BG20" s="1565">
        <v>0.21440000000000001</v>
      </c>
      <c r="BH20" s="1565"/>
      <c r="BI20" s="1564">
        <v>1900</v>
      </c>
      <c r="BJ20" s="1564">
        <v>7.89</v>
      </c>
      <c r="BK20" s="1564">
        <v>10014</v>
      </c>
      <c r="BL20" s="1564">
        <v>42</v>
      </c>
      <c r="BN20" s="933" t="s">
        <v>382</v>
      </c>
      <c r="BO20" s="1579" t="s">
        <v>383</v>
      </c>
      <c r="BP20" s="1579">
        <v>1.1165</v>
      </c>
      <c r="BQ20" s="1579">
        <v>1.1601999999999999</v>
      </c>
      <c r="BR20" s="1579">
        <v>1.2224999999999999</v>
      </c>
      <c r="BS20" s="1579"/>
      <c r="BT20" s="1580">
        <v>2007</v>
      </c>
      <c r="BU20" s="1582">
        <v>1.1840999999999999</v>
      </c>
      <c r="BV20" s="1581"/>
      <c r="BW20" s="1583">
        <v>0.59</v>
      </c>
      <c r="BX20" s="1579">
        <v>0.69899999999999995</v>
      </c>
      <c r="BY20" s="1565">
        <v>1.0721000000000001</v>
      </c>
      <c r="BZ20" s="1585"/>
      <c r="CA20" s="1561" t="s">
        <v>382</v>
      </c>
      <c r="CB20" s="933" t="s">
        <v>696</v>
      </c>
      <c r="CC20" s="1564">
        <v>36941</v>
      </c>
      <c r="CD20" s="1564">
        <v>39308</v>
      </c>
      <c r="CE20" s="1564">
        <v>41878</v>
      </c>
      <c r="CF20" s="1564">
        <v>39375.666666666664</v>
      </c>
      <c r="CG20" s="1565">
        <v>1.0691999999999999</v>
      </c>
      <c r="CH20" s="1564"/>
      <c r="CI20" s="1562">
        <v>-2502.3333333333358</v>
      </c>
      <c r="CJ20" s="1565">
        <v>-5.9799999999999999E-2</v>
      </c>
      <c r="CL20" s="1575" t="s">
        <v>382</v>
      </c>
      <c r="CM20" s="933" t="s">
        <v>696</v>
      </c>
      <c r="CN20" s="1565">
        <v>0.89109999999999989</v>
      </c>
      <c r="CP20" s="1593">
        <v>1900</v>
      </c>
      <c r="CQ20" s="1566">
        <v>1749000</v>
      </c>
      <c r="CR20" s="1566">
        <v>0</v>
      </c>
      <c r="CS20" s="1566">
        <v>1749000</v>
      </c>
      <c r="CT20" s="1573">
        <v>920.53</v>
      </c>
      <c r="CU20" s="1594"/>
      <c r="CV20" s="1573">
        <v>1497.13</v>
      </c>
      <c r="CW20" s="1594">
        <v>182.95999999999981</v>
      </c>
      <c r="CX20" s="1565">
        <v>0.61499999999999999</v>
      </c>
      <c r="CY20" s="1565"/>
      <c r="CZ20" s="1582">
        <v>0.69899999999999995</v>
      </c>
      <c r="DA20" s="1595">
        <v>1</v>
      </c>
      <c r="DB20" s="1595"/>
      <c r="DC20" s="1565">
        <v>1</v>
      </c>
      <c r="DX20" s="933" t="s">
        <v>368</v>
      </c>
      <c r="DY20" s="1575" t="s">
        <v>1170</v>
      </c>
      <c r="DZ20" s="933" t="s">
        <v>8</v>
      </c>
      <c r="EA20" s="933" t="s">
        <v>1171</v>
      </c>
      <c r="EB20" s="1563">
        <v>229</v>
      </c>
      <c r="EC20" s="1563"/>
      <c r="ED20" s="1563">
        <v>229</v>
      </c>
      <c r="EE20" s="1563">
        <v>2682</v>
      </c>
      <c r="EF20" s="1563"/>
      <c r="EG20" s="1565">
        <v>8.538404175988068E-2</v>
      </c>
      <c r="EH20" s="1563"/>
      <c r="EI20" s="1563">
        <v>0</v>
      </c>
      <c r="EJ20" s="1563"/>
      <c r="EK20" s="1563">
        <v>127926</v>
      </c>
      <c r="EL20" s="1563"/>
      <c r="EM20" s="1566"/>
      <c r="EN20" s="1566"/>
      <c r="ES20" s="1616" t="s">
        <v>795</v>
      </c>
      <c r="ET20" s="1617" t="s">
        <v>796</v>
      </c>
      <c r="EU20" s="1619">
        <v>295975</v>
      </c>
    </row>
    <row r="21" spans="1:151">
      <c r="A21" s="1220" t="s">
        <v>384</v>
      </c>
      <c r="B21" s="1221" t="s">
        <v>665</v>
      </c>
      <c r="C21" s="1117">
        <v>8495</v>
      </c>
      <c r="D21" s="1118">
        <v>8699</v>
      </c>
      <c r="E21" s="1670"/>
      <c r="F21" s="1670">
        <v>8699</v>
      </c>
      <c r="G21" s="1670"/>
      <c r="H21" s="1671">
        <v>8699</v>
      </c>
      <c r="K21" s="907" t="s">
        <v>384</v>
      </c>
      <c r="L21" s="908" t="s">
        <v>385</v>
      </c>
      <c r="M21" s="886">
        <v>14133700373</v>
      </c>
      <c r="N21" s="887">
        <v>69700524</v>
      </c>
      <c r="O21" s="888">
        <v>14063999849</v>
      </c>
      <c r="P21" s="889">
        <v>2011</v>
      </c>
      <c r="Q21" s="890">
        <v>1.07</v>
      </c>
      <c r="R21" s="891">
        <v>13143925093</v>
      </c>
      <c r="S21" s="892">
        <v>69700524</v>
      </c>
      <c r="T21" s="893">
        <v>129665570</v>
      </c>
      <c r="U21" s="893">
        <v>999732898</v>
      </c>
      <c r="V21" s="891">
        <v>14343024085</v>
      </c>
      <c r="X21" s="1561" t="s">
        <v>384</v>
      </c>
      <c r="Y21" s="1562" t="s">
        <v>665</v>
      </c>
      <c r="Z21" s="1563">
        <v>14343024085</v>
      </c>
      <c r="AA21" s="1564">
        <v>93516517.034200013</v>
      </c>
      <c r="AB21" s="1563">
        <v>13221727</v>
      </c>
      <c r="AC21" s="1563">
        <v>334078</v>
      </c>
      <c r="AD21" s="1563">
        <v>107072322.03420001</v>
      </c>
      <c r="AE21" s="1564">
        <v>8699</v>
      </c>
      <c r="AF21" s="1562">
        <v>12309</v>
      </c>
      <c r="AG21" s="1565">
        <v>2.3864000000000001</v>
      </c>
      <c r="AI21" s="1561" t="s">
        <v>384</v>
      </c>
      <c r="AJ21" s="933" t="s">
        <v>665</v>
      </c>
      <c r="AK21" s="1563">
        <v>107072322.03420001</v>
      </c>
      <c r="AL21" s="1564">
        <v>8699</v>
      </c>
      <c r="AM21" s="1564">
        <v>12309</v>
      </c>
      <c r="AN21" s="1565">
        <v>2.3864000000000001</v>
      </c>
      <c r="AO21" s="1565">
        <v>1.3701000000000001</v>
      </c>
      <c r="AP21" s="1565">
        <v>1.1024</v>
      </c>
      <c r="AQ21" s="1565">
        <v>1.6428</v>
      </c>
      <c r="AR21" s="1565" t="s">
        <v>4</v>
      </c>
      <c r="AS21" s="1573" t="s">
        <v>4</v>
      </c>
      <c r="AT21" s="1573" t="s">
        <v>4</v>
      </c>
      <c r="AU21" s="1570">
        <v>0</v>
      </c>
      <c r="AV21" s="1572" t="s">
        <v>4</v>
      </c>
      <c r="AW21" s="1564">
        <v>0</v>
      </c>
      <c r="BB21" s="1561" t="s">
        <v>384</v>
      </c>
      <c r="BC21" s="1562" t="s">
        <v>697</v>
      </c>
      <c r="BD21" s="1563">
        <v>14343024085</v>
      </c>
      <c r="BE21" s="1577">
        <v>519.84100000000001</v>
      </c>
      <c r="BF21" s="1566">
        <v>27591175</v>
      </c>
      <c r="BG21" s="1565">
        <v>1.3701000000000001</v>
      </c>
      <c r="BH21" s="1565"/>
      <c r="BI21" s="1564">
        <v>8699</v>
      </c>
      <c r="BJ21" s="1564">
        <v>16.73</v>
      </c>
      <c r="BK21" s="1564">
        <v>68395</v>
      </c>
      <c r="BL21" s="1564">
        <v>132</v>
      </c>
      <c r="BN21" s="933" t="s">
        <v>384</v>
      </c>
      <c r="BO21" s="1579" t="s">
        <v>665</v>
      </c>
      <c r="BP21" s="1579">
        <v>0.98030000000000006</v>
      </c>
      <c r="BQ21" s="1579">
        <v>1.0935999999999999</v>
      </c>
      <c r="BR21" s="1579">
        <v>1.0842000000000001</v>
      </c>
      <c r="BS21" s="1579"/>
      <c r="BT21" s="1580">
        <v>2011</v>
      </c>
      <c r="BU21" s="1582">
        <v>1.07</v>
      </c>
      <c r="BV21" s="1581"/>
      <c r="BW21" s="1583">
        <v>0.28999999999999998</v>
      </c>
      <c r="BX21" s="1579">
        <v>0.31</v>
      </c>
      <c r="BY21" s="1565">
        <v>0.47549999999999998</v>
      </c>
      <c r="BZ21" s="1585"/>
      <c r="CA21" s="1561" t="s">
        <v>384</v>
      </c>
      <c r="CB21" s="933" t="s">
        <v>697</v>
      </c>
      <c r="CC21" s="1564">
        <v>39488</v>
      </c>
      <c r="CD21" s="1564">
        <v>40129</v>
      </c>
      <c r="CE21" s="1564">
        <v>42176</v>
      </c>
      <c r="CF21" s="1564">
        <v>40597.666666666664</v>
      </c>
      <c r="CG21" s="1565">
        <v>1.1024</v>
      </c>
      <c r="CH21" s="1564"/>
      <c r="CI21" s="1562">
        <v>-1578.3333333333358</v>
      </c>
      <c r="CJ21" s="1565">
        <v>-3.7400000000000003E-2</v>
      </c>
      <c r="CL21" s="1575" t="s">
        <v>384</v>
      </c>
      <c r="CM21" s="933" t="s">
        <v>697</v>
      </c>
      <c r="CN21" s="1565" t="s">
        <v>4</v>
      </c>
      <c r="CP21" s="1593">
        <v>8699</v>
      </c>
      <c r="CQ21" s="1566">
        <v>18955988</v>
      </c>
      <c r="CR21" s="1566">
        <v>0</v>
      </c>
      <c r="CS21" s="1566">
        <v>18955988</v>
      </c>
      <c r="CT21" s="1573">
        <v>2179.1</v>
      </c>
      <c r="CU21" s="1594"/>
      <c r="CV21" s="1573" t="s">
        <v>4</v>
      </c>
      <c r="CW21" s="1594" t="s">
        <v>4</v>
      </c>
      <c r="CX21" s="1565" t="s">
        <v>4</v>
      </c>
      <c r="CY21" s="1565"/>
      <c r="CZ21" s="1582">
        <v>0.31</v>
      </c>
      <c r="DA21" s="1595" t="s">
        <v>4</v>
      </c>
      <c r="DB21" s="1595"/>
      <c r="DC21" s="1565" t="s">
        <v>4</v>
      </c>
      <c r="DX21" s="933" t="s">
        <v>370</v>
      </c>
      <c r="DY21" s="1575" t="s">
        <v>370</v>
      </c>
      <c r="DZ21" s="933" t="s">
        <v>901</v>
      </c>
      <c r="EA21" s="933" t="s">
        <v>371</v>
      </c>
      <c r="EB21" s="1563">
        <v>4708</v>
      </c>
      <c r="EC21" s="1563"/>
      <c r="ED21" s="1563">
        <v>4708</v>
      </c>
      <c r="EE21" s="1563"/>
      <c r="EF21" s="1563"/>
      <c r="EG21" s="1565">
        <v>0.97474120082815729</v>
      </c>
      <c r="EH21" s="1563"/>
      <c r="EI21" s="1563">
        <v>1786086</v>
      </c>
      <c r="EJ21" s="1563"/>
      <c r="EK21" s="1563">
        <v>1740972</v>
      </c>
      <c r="EL21" s="1563">
        <v>1786086</v>
      </c>
      <c r="EM21" s="1566">
        <v>0</v>
      </c>
      <c r="EN21" s="1566"/>
      <c r="ES21" s="1616" t="s">
        <v>380</v>
      </c>
      <c r="ET21" s="1617" t="s">
        <v>381</v>
      </c>
      <c r="EU21" s="1618">
        <v>4925959</v>
      </c>
    </row>
    <row r="22" spans="1:151">
      <c r="A22" s="1220" t="s">
        <v>386</v>
      </c>
      <c r="B22" s="1221" t="s">
        <v>387</v>
      </c>
      <c r="C22" s="1117">
        <v>2751</v>
      </c>
      <c r="D22" s="1118">
        <v>2751</v>
      </c>
      <c r="E22" s="1670"/>
      <c r="F22" s="1670">
        <v>2751</v>
      </c>
      <c r="G22" s="1670"/>
      <c r="H22" s="1671">
        <v>2751</v>
      </c>
      <c r="K22" s="907" t="s">
        <v>386</v>
      </c>
      <c r="L22" s="908" t="s">
        <v>387</v>
      </c>
      <c r="M22" s="886">
        <v>1270875493</v>
      </c>
      <c r="N22" s="887">
        <v>52496861</v>
      </c>
      <c r="O22" s="888">
        <v>1218378632</v>
      </c>
      <c r="P22" s="889">
        <v>2008</v>
      </c>
      <c r="Q22" s="890">
        <v>0.9768</v>
      </c>
      <c r="R22" s="891">
        <v>1247316372</v>
      </c>
      <c r="S22" s="892">
        <v>52496861</v>
      </c>
      <c r="T22" s="893">
        <v>65672230</v>
      </c>
      <c r="U22" s="893">
        <v>186549890</v>
      </c>
      <c r="V22" s="891">
        <v>1552035353</v>
      </c>
      <c r="X22" s="1561" t="s">
        <v>386</v>
      </c>
      <c r="Y22" s="1562" t="s">
        <v>387</v>
      </c>
      <c r="Z22" s="1563">
        <v>1552035353</v>
      </c>
      <c r="AA22" s="1564">
        <v>10119270.501560001</v>
      </c>
      <c r="AB22" s="1563">
        <v>2290719</v>
      </c>
      <c r="AC22" s="1563">
        <v>81472</v>
      </c>
      <c r="AD22" s="1563">
        <v>12491461.501560001</v>
      </c>
      <c r="AE22" s="1564">
        <v>2751</v>
      </c>
      <c r="AF22" s="1562">
        <v>4541</v>
      </c>
      <c r="AG22" s="1565">
        <v>0.88039999999999996</v>
      </c>
      <c r="AI22" s="1561" t="s">
        <v>386</v>
      </c>
      <c r="AJ22" s="933" t="s">
        <v>387</v>
      </c>
      <c r="AK22" s="1563">
        <v>12491461.501560001</v>
      </c>
      <c r="AL22" s="1564">
        <v>2751</v>
      </c>
      <c r="AM22" s="1564">
        <v>4541</v>
      </c>
      <c r="AN22" s="1565">
        <v>0.88039999999999996</v>
      </c>
      <c r="AO22" s="1565">
        <v>0.18149999999999999</v>
      </c>
      <c r="AP22" s="1565">
        <v>0.874</v>
      </c>
      <c r="AQ22" s="1565">
        <v>0.80740000000000001</v>
      </c>
      <c r="AR22" s="1565">
        <v>0.80740000000000001</v>
      </c>
      <c r="AS22" s="1573">
        <v>1356.5</v>
      </c>
      <c r="AT22" s="1573">
        <v>323.58999999999992</v>
      </c>
      <c r="AU22" s="1570">
        <v>890196</v>
      </c>
      <c r="AV22" s="1572">
        <v>0.66700000000000004</v>
      </c>
      <c r="AW22" s="1564">
        <v>593761</v>
      </c>
      <c r="BB22" s="1561" t="s">
        <v>386</v>
      </c>
      <c r="BC22" s="1562" t="s">
        <v>698</v>
      </c>
      <c r="BD22" s="1563">
        <v>1552035353</v>
      </c>
      <c r="BE22" s="1577">
        <v>424.666</v>
      </c>
      <c r="BF22" s="1566">
        <v>3654720</v>
      </c>
      <c r="BG22" s="1565">
        <v>0.18149999999999999</v>
      </c>
      <c r="BH22" s="1565"/>
      <c r="BI22" s="1564">
        <v>2751</v>
      </c>
      <c r="BJ22" s="1564">
        <v>6.48</v>
      </c>
      <c r="BK22" s="1564">
        <v>23591</v>
      </c>
      <c r="BL22" s="1564">
        <v>56</v>
      </c>
      <c r="BN22" s="933" t="s">
        <v>386</v>
      </c>
      <c r="BO22" s="1579" t="s">
        <v>387</v>
      </c>
      <c r="BP22" s="1579">
        <v>0.98829999999999996</v>
      </c>
      <c r="BQ22" s="1579">
        <v>0.96709999999999996</v>
      </c>
      <c r="BR22" s="1579">
        <v>0.97950000000000004</v>
      </c>
      <c r="BS22" s="1579"/>
      <c r="BT22" s="1580">
        <v>2008</v>
      </c>
      <c r="BU22" s="1582">
        <v>0.9768</v>
      </c>
      <c r="BV22" s="1581"/>
      <c r="BW22" s="1583">
        <v>0.65900000000000003</v>
      </c>
      <c r="BX22" s="1579">
        <v>0.64400000000000002</v>
      </c>
      <c r="BY22" s="1565">
        <v>0.98770000000000002</v>
      </c>
      <c r="BZ22" s="1585"/>
      <c r="CA22" s="1561" t="s">
        <v>386</v>
      </c>
      <c r="CB22" s="933" t="s">
        <v>698</v>
      </c>
      <c r="CC22" s="1564">
        <v>30616</v>
      </c>
      <c r="CD22" s="1564">
        <v>31837</v>
      </c>
      <c r="CE22" s="1564">
        <v>34110</v>
      </c>
      <c r="CF22" s="1564">
        <v>32187.666666666668</v>
      </c>
      <c r="CG22" s="1565">
        <v>0.874</v>
      </c>
      <c r="CH22" s="1564"/>
      <c r="CI22" s="1562">
        <v>-1922.3333333333321</v>
      </c>
      <c r="CJ22" s="1565">
        <v>-5.6399999999999999E-2</v>
      </c>
      <c r="CL22" s="1575" t="s">
        <v>386</v>
      </c>
      <c r="CM22" s="933" t="s">
        <v>698</v>
      </c>
      <c r="CN22" s="1565">
        <v>0.80740000000000001</v>
      </c>
      <c r="CP22" s="1593">
        <v>2751</v>
      </c>
      <c r="CQ22" s="1566">
        <v>2490085</v>
      </c>
      <c r="CR22" s="1566">
        <v>0</v>
      </c>
      <c r="CS22" s="1566">
        <v>2490085</v>
      </c>
      <c r="CT22" s="1573">
        <v>905.16</v>
      </c>
      <c r="CU22" s="1594"/>
      <c r="CV22" s="1573">
        <v>1356.5</v>
      </c>
      <c r="CW22" s="1594">
        <v>323.58999999999992</v>
      </c>
      <c r="CX22" s="1565">
        <v>0.66700000000000004</v>
      </c>
      <c r="CY22" s="1565"/>
      <c r="CZ22" s="1582">
        <v>0.64400000000000002</v>
      </c>
      <c r="DA22" s="1595" t="s">
        <v>4</v>
      </c>
      <c r="DB22" s="1595"/>
      <c r="DC22" s="1565">
        <v>0.66700000000000004</v>
      </c>
      <c r="DX22" s="933" t="s">
        <v>370</v>
      </c>
      <c r="DY22" s="1575" t="s">
        <v>1096</v>
      </c>
      <c r="DZ22" s="933" t="s">
        <v>8</v>
      </c>
      <c r="EA22" s="933" t="s">
        <v>1097</v>
      </c>
      <c r="EB22" s="1563">
        <v>122</v>
      </c>
      <c r="EC22" s="1563"/>
      <c r="ED22" s="1563">
        <v>122</v>
      </c>
      <c r="EE22" s="1563">
        <v>4830</v>
      </c>
      <c r="EF22" s="1563"/>
      <c r="EG22" s="1565">
        <v>2.525879917184265E-2</v>
      </c>
      <c r="EH22" s="1563"/>
      <c r="EI22" s="1563">
        <v>0</v>
      </c>
      <c r="EJ22" s="1563"/>
      <c r="EK22" s="1563">
        <v>45114</v>
      </c>
      <c r="EL22" s="1563"/>
      <c r="EM22" s="1566"/>
      <c r="EN22" s="1566"/>
      <c r="ES22" s="1616" t="s">
        <v>382</v>
      </c>
      <c r="ET22" s="1617" t="s">
        <v>383</v>
      </c>
      <c r="EU22" s="1618">
        <v>347624</v>
      </c>
    </row>
    <row r="23" spans="1:151">
      <c r="A23" s="1220" t="s">
        <v>388</v>
      </c>
      <c r="B23" s="1221" t="s">
        <v>389</v>
      </c>
      <c r="C23" s="1117">
        <v>16714</v>
      </c>
      <c r="D23" s="1118">
        <v>24455</v>
      </c>
      <c r="E23" s="1670"/>
      <c r="F23" s="1670">
        <v>24455</v>
      </c>
      <c r="G23" s="1670"/>
      <c r="H23" s="1671">
        <v>24455</v>
      </c>
      <c r="K23" s="907" t="s">
        <v>388</v>
      </c>
      <c r="L23" s="908" t="s">
        <v>389</v>
      </c>
      <c r="M23" s="886">
        <v>12220318183</v>
      </c>
      <c r="N23" s="887">
        <v>243921030</v>
      </c>
      <c r="O23" s="888">
        <v>11976397153</v>
      </c>
      <c r="P23" s="889">
        <v>2011</v>
      </c>
      <c r="Q23" s="890">
        <v>1.0174000000000001</v>
      </c>
      <c r="R23" s="891">
        <v>11771571804</v>
      </c>
      <c r="S23" s="892">
        <v>243921030</v>
      </c>
      <c r="T23" s="893">
        <v>685576918</v>
      </c>
      <c r="U23" s="893">
        <v>3398134216</v>
      </c>
      <c r="V23" s="891">
        <v>16099203968</v>
      </c>
      <c r="X23" s="1561" t="s">
        <v>388</v>
      </c>
      <c r="Y23" s="1562" t="s">
        <v>389</v>
      </c>
      <c r="Z23" s="1563">
        <v>16099203968</v>
      </c>
      <c r="AA23" s="1564">
        <v>104966809.87136</v>
      </c>
      <c r="AB23" s="1563">
        <v>27618937</v>
      </c>
      <c r="AC23" s="1563">
        <v>488519</v>
      </c>
      <c r="AD23" s="1563">
        <v>133074265.87136</v>
      </c>
      <c r="AE23" s="1564">
        <v>24455</v>
      </c>
      <c r="AF23" s="1562">
        <v>5442</v>
      </c>
      <c r="AG23" s="1565">
        <v>1.0550999999999999</v>
      </c>
      <c r="AI23" s="1561" t="s">
        <v>388</v>
      </c>
      <c r="AJ23" s="933" t="s">
        <v>389</v>
      </c>
      <c r="AK23" s="1563">
        <v>133074265.87136</v>
      </c>
      <c r="AL23" s="1564">
        <v>24455</v>
      </c>
      <c r="AM23" s="1564">
        <v>5442</v>
      </c>
      <c r="AN23" s="1565">
        <v>1.0550999999999999</v>
      </c>
      <c r="AO23" s="1565">
        <v>1.9987999999999999</v>
      </c>
      <c r="AP23" s="1565">
        <v>0.91269999999999996</v>
      </c>
      <c r="AQ23" s="1565">
        <v>1.0783</v>
      </c>
      <c r="AR23" s="1565" t="s">
        <v>4</v>
      </c>
      <c r="AS23" s="1573" t="s">
        <v>4</v>
      </c>
      <c r="AT23" s="1573" t="s">
        <v>4</v>
      </c>
      <c r="AU23" s="1570">
        <v>0</v>
      </c>
      <c r="AV23" s="1572" t="s">
        <v>4</v>
      </c>
      <c r="AW23" s="1564">
        <v>0</v>
      </c>
      <c r="BB23" s="1561" t="s">
        <v>388</v>
      </c>
      <c r="BC23" s="1562" t="s">
        <v>699</v>
      </c>
      <c r="BD23" s="1563">
        <v>16099203968</v>
      </c>
      <c r="BE23" s="1577">
        <v>399.96800000000002</v>
      </c>
      <c r="BF23" s="1566">
        <v>40251230</v>
      </c>
      <c r="BG23" s="1565">
        <v>1.9987999999999999</v>
      </c>
      <c r="BH23" s="1565"/>
      <c r="BI23" s="1564">
        <v>24455</v>
      </c>
      <c r="BJ23" s="1564">
        <v>61.14</v>
      </c>
      <c r="BK23" s="1564">
        <v>155484</v>
      </c>
      <c r="BL23" s="1564">
        <v>389</v>
      </c>
      <c r="BN23" s="933" t="s">
        <v>388</v>
      </c>
      <c r="BO23" s="1579" t="s">
        <v>389</v>
      </c>
      <c r="BP23" s="1579">
        <v>1</v>
      </c>
      <c r="BQ23" s="1579">
        <v>1.0051000000000001</v>
      </c>
      <c r="BR23" s="1579">
        <v>1.0314000000000001</v>
      </c>
      <c r="BS23" s="1579"/>
      <c r="BT23" s="1580">
        <v>2011</v>
      </c>
      <c r="BU23" s="1582">
        <v>1.0174000000000001</v>
      </c>
      <c r="BV23" s="1581"/>
      <c r="BW23" s="1583">
        <v>0.53</v>
      </c>
      <c r="BX23" s="1579">
        <v>0.53900000000000003</v>
      </c>
      <c r="BY23" s="1565">
        <v>0.82669999999999999</v>
      </c>
      <c r="BZ23" s="1585"/>
      <c r="CA23" s="1561" t="s">
        <v>388</v>
      </c>
      <c r="CB23" s="933" t="s">
        <v>699</v>
      </c>
      <c r="CC23" s="1564">
        <v>32235</v>
      </c>
      <c r="CD23" s="1564">
        <v>33616</v>
      </c>
      <c r="CE23" s="1564">
        <v>34988</v>
      </c>
      <c r="CF23" s="1564">
        <v>33613</v>
      </c>
      <c r="CG23" s="1565">
        <v>0.91269999999999996</v>
      </c>
      <c r="CH23" s="1564"/>
      <c r="CI23" s="1562">
        <v>-1375</v>
      </c>
      <c r="CJ23" s="1565">
        <v>-3.9300000000000002E-2</v>
      </c>
      <c r="CL23" s="1575" t="s">
        <v>388</v>
      </c>
      <c r="CM23" s="933" t="s">
        <v>699</v>
      </c>
      <c r="CN23" s="1565" t="s">
        <v>4</v>
      </c>
      <c r="CP23" s="1593">
        <v>24455</v>
      </c>
      <c r="CQ23" s="1566">
        <v>35484781</v>
      </c>
      <c r="CR23" s="1566">
        <v>0</v>
      </c>
      <c r="CS23" s="1566">
        <v>35484781</v>
      </c>
      <c r="CT23" s="1573">
        <v>1451.02</v>
      </c>
      <c r="CU23" s="1594"/>
      <c r="CV23" s="1573" t="s">
        <v>4</v>
      </c>
      <c r="CW23" s="1594" t="s">
        <v>4</v>
      </c>
      <c r="CX23" s="1565" t="s">
        <v>4</v>
      </c>
      <c r="CY23" s="1565"/>
      <c r="CZ23" s="1582">
        <v>0.53900000000000003</v>
      </c>
      <c r="DA23" s="1595" t="s">
        <v>4</v>
      </c>
      <c r="DB23" s="1595"/>
      <c r="DC23" s="1565" t="s">
        <v>4</v>
      </c>
      <c r="DX23" s="933" t="s">
        <v>372</v>
      </c>
      <c r="DY23" s="1575" t="s">
        <v>372</v>
      </c>
      <c r="DZ23" s="933" t="s">
        <v>901</v>
      </c>
      <c r="EA23" s="933" t="s">
        <v>373</v>
      </c>
      <c r="EB23" s="1563">
        <v>12659</v>
      </c>
      <c r="EC23" s="1563"/>
      <c r="ED23" s="1563">
        <v>12659</v>
      </c>
      <c r="EE23" s="1563"/>
      <c r="EF23" s="1563"/>
      <c r="EG23" s="1565">
        <v>0.923205950991832</v>
      </c>
      <c r="EH23" s="1563"/>
      <c r="EI23" s="1563">
        <v>0</v>
      </c>
      <c r="EJ23" s="1563"/>
      <c r="EK23" s="1563">
        <v>0</v>
      </c>
      <c r="EL23" s="933">
        <v>0</v>
      </c>
      <c r="EM23" s="1566">
        <v>0</v>
      </c>
      <c r="EN23" s="1566"/>
      <c r="ES23" s="1616" t="s">
        <v>384</v>
      </c>
      <c r="ET23" s="1617" t="s">
        <v>665</v>
      </c>
      <c r="EU23" s="1618">
        <v>0</v>
      </c>
    </row>
    <row r="24" spans="1:151">
      <c r="A24" s="1220" t="s">
        <v>390</v>
      </c>
      <c r="B24" s="1221" t="s">
        <v>391</v>
      </c>
      <c r="C24" s="1117">
        <v>8448</v>
      </c>
      <c r="D24" s="1118">
        <v>9682</v>
      </c>
      <c r="E24" s="1670"/>
      <c r="F24" s="1670">
        <v>9682</v>
      </c>
      <c r="G24" s="1670"/>
      <c r="H24" s="1671">
        <v>9682</v>
      </c>
      <c r="K24" s="907" t="s">
        <v>390</v>
      </c>
      <c r="L24" s="908" t="s">
        <v>391</v>
      </c>
      <c r="M24" s="886">
        <v>7888863110</v>
      </c>
      <c r="N24" s="887">
        <v>366630455</v>
      </c>
      <c r="O24" s="888">
        <v>7522232655</v>
      </c>
      <c r="P24" s="889">
        <v>2009</v>
      </c>
      <c r="Q24" s="890">
        <v>1.0392999999999999</v>
      </c>
      <c r="R24" s="891">
        <v>7237787602</v>
      </c>
      <c r="S24" s="892">
        <v>366630455</v>
      </c>
      <c r="T24" s="893">
        <v>208776076</v>
      </c>
      <c r="U24" s="893">
        <v>1033384797</v>
      </c>
      <c r="V24" s="891">
        <v>8846578930</v>
      </c>
      <c r="X24" s="1561" t="s">
        <v>390</v>
      </c>
      <c r="Y24" s="1562" t="s">
        <v>391</v>
      </c>
      <c r="Z24" s="1563">
        <v>8846578930</v>
      </c>
      <c r="AA24" s="1564">
        <v>57679694.623600006</v>
      </c>
      <c r="AB24" s="1563">
        <v>8461051</v>
      </c>
      <c r="AC24" s="1563">
        <v>245427</v>
      </c>
      <c r="AD24" s="1563">
        <v>66386172.623600006</v>
      </c>
      <c r="AE24" s="1564">
        <v>9682</v>
      </c>
      <c r="AF24" s="1562">
        <v>6857</v>
      </c>
      <c r="AG24" s="1565">
        <v>1.3293999999999999</v>
      </c>
      <c r="AI24" s="1561" t="s">
        <v>390</v>
      </c>
      <c r="AJ24" s="933" t="s">
        <v>391</v>
      </c>
      <c r="AK24" s="1563">
        <v>66386172.623600006</v>
      </c>
      <c r="AL24" s="1564">
        <v>9682</v>
      </c>
      <c r="AM24" s="1564">
        <v>6857</v>
      </c>
      <c r="AN24" s="1565">
        <v>1.3293999999999999</v>
      </c>
      <c r="AO24" s="1565">
        <v>0.64329999999999998</v>
      </c>
      <c r="AP24" s="1565">
        <v>1.3555999999999999</v>
      </c>
      <c r="AQ24" s="1565">
        <v>1.2739</v>
      </c>
      <c r="AR24" s="1565" t="s">
        <v>4</v>
      </c>
      <c r="AS24" s="1573" t="s">
        <v>4</v>
      </c>
      <c r="AT24" s="1573" t="s">
        <v>4</v>
      </c>
      <c r="AU24" s="1570">
        <v>0</v>
      </c>
      <c r="AV24" s="1572" t="s">
        <v>4</v>
      </c>
      <c r="AW24" s="1564">
        <v>0</v>
      </c>
      <c r="BB24" s="1561" t="s">
        <v>390</v>
      </c>
      <c r="BC24" s="1562" t="s">
        <v>700</v>
      </c>
      <c r="BD24" s="1563">
        <v>8846578930</v>
      </c>
      <c r="BE24" s="1577">
        <v>682.85299999999995</v>
      </c>
      <c r="BF24" s="1566">
        <v>12955320</v>
      </c>
      <c r="BG24" s="1565">
        <v>0.64329999999999998</v>
      </c>
      <c r="BH24" s="1565"/>
      <c r="BI24" s="1564">
        <v>9682</v>
      </c>
      <c r="BJ24" s="1564">
        <v>14.18</v>
      </c>
      <c r="BK24" s="1564">
        <v>66478</v>
      </c>
      <c r="BL24" s="1564">
        <v>97</v>
      </c>
      <c r="BN24" s="933" t="s">
        <v>390</v>
      </c>
      <c r="BO24" s="1579" t="s">
        <v>391</v>
      </c>
      <c r="BP24" s="1579">
        <v>1.0190000000000001</v>
      </c>
      <c r="BQ24" s="1579">
        <v>1.0466</v>
      </c>
      <c r="BR24" s="1579">
        <v>1.0410999999999999</v>
      </c>
      <c r="BS24" s="1579"/>
      <c r="BT24" s="1580">
        <v>2009</v>
      </c>
      <c r="BU24" s="1582">
        <v>1.0392999999999999</v>
      </c>
      <c r="BV24" s="1581"/>
      <c r="BW24" s="1583">
        <v>0.62190000000000001</v>
      </c>
      <c r="BX24" s="1579">
        <v>0.64600000000000002</v>
      </c>
      <c r="BY24" s="1565">
        <v>0.99080000000000001</v>
      </c>
      <c r="BZ24" s="1585"/>
      <c r="CA24" s="1561" t="s">
        <v>390</v>
      </c>
      <c r="CB24" s="933" t="s">
        <v>700</v>
      </c>
      <c r="CC24" s="1564">
        <v>47688</v>
      </c>
      <c r="CD24" s="1564">
        <v>48757</v>
      </c>
      <c r="CE24" s="1564">
        <v>53318</v>
      </c>
      <c r="CF24" s="1564">
        <v>49921</v>
      </c>
      <c r="CG24" s="1565">
        <v>1.3555999999999999</v>
      </c>
      <c r="CH24" s="1564"/>
      <c r="CI24" s="1562">
        <v>-3397</v>
      </c>
      <c r="CJ24" s="1565">
        <v>-6.3700000000000007E-2</v>
      </c>
      <c r="CL24" s="1575" t="s">
        <v>390</v>
      </c>
      <c r="CM24" s="933" t="s">
        <v>700</v>
      </c>
      <c r="CN24" s="1565" t="s">
        <v>4</v>
      </c>
      <c r="CP24" s="1593">
        <v>9682</v>
      </c>
      <c r="CQ24" s="1566">
        <v>22153821</v>
      </c>
      <c r="CR24" s="1566">
        <v>3547309</v>
      </c>
      <c r="CS24" s="1566">
        <v>25701130</v>
      </c>
      <c r="CT24" s="1573">
        <v>2654.53</v>
      </c>
      <c r="CU24" s="1594"/>
      <c r="CV24" s="1573" t="s">
        <v>4</v>
      </c>
      <c r="CW24" s="1594" t="s">
        <v>4</v>
      </c>
      <c r="CX24" s="1565" t="s">
        <v>4</v>
      </c>
      <c r="CY24" s="1565"/>
      <c r="CZ24" s="1582">
        <v>0.64600000000000002</v>
      </c>
      <c r="DA24" s="1595" t="s">
        <v>4</v>
      </c>
      <c r="DB24" s="1595"/>
      <c r="DC24" s="1565" t="s">
        <v>4</v>
      </c>
      <c r="DX24" s="933" t="s">
        <v>372</v>
      </c>
      <c r="DY24" s="1575" t="s">
        <v>19</v>
      </c>
      <c r="DZ24" s="933" t="s">
        <v>8</v>
      </c>
      <c r="EA24" s="933" t="s">
        <v>20</v>
      </c>
      <c r="EB24" s="1563">
        <v>950</v>
      </c>
      <c r="EC24" s="1563"/>
      <c r="ED24" s="1563">
        <v>950</v>
      </c>
      <c r="EE24" s="1563"/>
      <c r="EF24" s="1563"/>
      <c r="EG24" s="1565">
        <v>6.928238039673279E-2</v>
      </c>
      <c r="EH24" s="1563"/>
      <c r="EI24" s="1563">
        <v>0</v>
      </c>
      <c r="EJ24" s="1563"/>
      <c r="EK24" s="1563">
        <v>0</v>
      </c>
      <c r="EL24" s="1563"/>
      <c r="EM24" s="1566"/>
      <c r="EN24" s="1566"/>
      <c r="ES24" s="1616" t="s">
        <v>386</v>
      </c>
      <c r="ET24" s="1617" t="s">
        <v>387</v>
      </c>
      <c r="EU24" s="1618">
        <v>593761</v>
      </c>
    </row>
    <row r="25" spans="1:151">
      <c r="A25" s="1220" t="s">
        <v>392</v>
      </c>
      <c r="B25" s="1221" t="s">
        <v>393</v>
      </c>
      <c r="C25" s="1117">
        <v>3290</v>
      </c>
      <c r="D25" s="1118">
        <v>3492</v>
      </c>
      <c r="E25" s="1670"/>
      <c r="F25" s="1670">
        <v>3492</v>
      </c>
      <c r="G25" s="1670"/>
      <c r="H25" s="1671">
        <v>3492</v>
      </c>
      <c r="K25" s="907" t="s">
        <v>392</v>
      </c>
      <c r="L25" s="908" t="s">
        <v>393</v>
      </c>
      <c r="M25" s="886">
        <v>2700735614</v>
      </c>
      <c r="N25" s="887">
        <v>0</v>
      </c>
      <c r="O25" s="888">
        <v>2700735614</v>
      </c>
      <c r="P25" s="889">
        <v>2012</v>
      </c>
      <c r="Q25" s="890">
        <v>1.0069999999999999</v>
      </c>
      <c r="R25" s="891">
        <v>2681961881</v>
      </c>
      <c r="S25" s="892">
        <v>0</v>
      </c>
      <c r="T25" s="893">
        <v>47614811</v>
      </c>
      <c r="U25" s="893">
        <v>289887723</v>
      </c>
      <c r="V25" s="891">
        <v>3019464415</v>
      </c>
      <c r="X25" s="1561" t="s">
        <v>392</v>
      </c>
      <c r="Y25" s="1562" t="s">
        <v>393</v>
      </c>
      <c r="Z25" s="1563">
        <v>3019464415</v>
      </c>
      <c r="AA25" s="1564">
        <v>19686907.985800002</v>
      </c>
      <c r="AB25" s="1563">
        <v>5028296</v>
      </c>
      <c r="AC25" s="1563">
        <v>132526</v>
      </c>
      <c r="AD25" s="1563">
        <v>24847729.985800002</v>
      </c>
      <c r="AE25" s="1564">
        <v>3492</v>
      </c>
      <c r="AF25" s="1562">
        <v>7116</v>
      </c>
      <c r="AG25" s="1565">
        <v>1.3795999999999999</v>
      </c>
      <c r="AI25" s="1561" t="s">
        <v>392</v>
      </c>
      <c r="AJ25" s="933" t="s">
        <v>393</v>
      </c>
      <c r="AK25" s="1563">
        <v>24847729.985800002</v>
      </c>
      <c r="AL25" s="1564">
        <v>3492</v>
      </c>
      <c r="AM25" s="1564">
        <v>7116</v>
      </c>
      <c r="AN25" s="1565">
        <v>1.3795999999999999</v>
      </c>
      <c r="AO25" s="1565">
        <v>0.32940000000000003</v>
      </c>
      <c r="AP25" s="1565">
        <v>0.72030000000000005</v>
      </c>
      <c r="AQ25" s="1565">
        <v>0.94489999999999996</v>
      </c>
      <c r="AR25" s="1565">
        <v>0.94489999999999996</v>
      </c>
      <c r="AS25" s="1573">
        <v>1587.52</v>
      </c>
      <c r="AT25" s="1573">
        <v>92.569999999999936</v>
      </c>
      <c r="AU25" s="1570">
        <v>323254</v>
      </c>
      <c r="AV25" s="1572">
        <v>0.89100000000000001</v>
      </c>
      <c r="AW25" s="1564">
        <v>288019</v>
      </c>
      <c r="BB25" s="1561" t="s">
        <v>392</v>
      </c>
      <c r="BC25" s="1562" t="s">
        <v>701</v>
      </c>
      <c r="BD25" s="1563">
        <v>3019464415</v>
      </c>
      <c r="BE25" s="1577">
        <v>455.18799999999999</v>
      </c>
      <c r="BF25" s="1566">
        <v>6633445</v>
      </c>
      <c r="BG25" s="1565">
        <v>0.32940000000000003</v>
      </c>
      <c r="BH25" s="1565"/>
      <c r="BI25" s="1564">
        <v>3492</v>
      </c>
      <c r="BJ25" s="1564">
        <v>7.67</v>
      </c>
      <c r="BK25" s="1564">
        <v>27406</v>
      </c>
      <c r="BL25" s="1564">
        <v>60</v>
      </c>
      <c r="BN25" s="933" t="s">
        <v>392</v>
      </c>
      <c r="BO25" s="1579" t="s">
        <v>393</v>
      </c>
      <c r="BP25" s="1579">
        <v>1.3129</v>
      </c>
      <c r="BQ25" s="1579">
        <v>0.98</v>
      </c>
      <c r="BR25" s="1579">
        <v>1.0205</v>
      </c>
      <c r="BS25" s="1579"/>
      <c r="BT25" s="1580">
        <v>2012</v>
      </c>
      <c r="BU25" s="1582">
        <v>1.0069999999999999</v>
      </c>
      <c r="BV25" s="1581"/>
      <c r="BW25" s="1583">
        <v>0.52</v>
      </c>
      <c r="BX25" s="1579">
        <v>0.52400000000000002</v>
      </c>
      <c r="BY25" s="1565">
        <v>0.80369999999999997</v>
      </c>
      <c r="BZ25" s="1585"/>
      <c r="CA25" s="1561" t="s">
        <v>392</v>
      </c>
      <c r="CB25" s="933" t="s">
        <v>701</v>
      </c>
      <c r="CC25" s="1564">
        <v>25626</v>
      </c>
      <c r="CD25" s="1564">
        <v>26327</v>
      </c>
      <c r="CE25" s="1564">
        <v>27624</v>
      </c>
      <c r="CF25" s="1564">
        <v>26525.666666666668</v>
      </c>
      <c r="CG25" s="1565">
        <v>0.72030000000000005</v>
      </c>
      <c r="CH25" s="1564"/>
      <c r="CI25" s="1562">
        <v>-1098.3333333333321</v>
      </c>
      <c r="CJ25" s="1565">
        <v>-3.9800000000000002E-2</v>
      </c>
      <c r="CL25" s="1575" t="s">
        <v>392</v>
      </c>
      <c r="CM25" s="933" t="s">
        <v>701</v>
      </c>
      <c r="CN25" s="1565">
        <v>0.94489999999999996</v>
      </c>
      <c r="CP25" s="1593">
        <v>3492</v>
      </c>
      <c r="CQ25" s="1566">
        <v>4937063</v>
      </c>
      <c r="CR25" s="1566">
        <v>0</v>
      </c>
      <c r="CS25" s="1566">
        <v>4937063</v>
      </c>
      <c r="CT25" s="1573">
        <v>1413.82</v>
      </c>
      <c r="CU25" s="1594"/>
      <c r="CV25" s="1573">
        <v>1587.52</v>
      </c>
      <c r="CW25" s="1594">
        <v>92.569999999999936</v>
      </c>
      <c r="CX25" s="1565">
        <v>0.89100000000000001</v>
      </c>
      <c r="CY25" s="1565"/>
      <c r="CZ25" s="1582">
        <v>0.52400000000000002</v>
      </c>
      <c r="DA25" s="1595" t="s">
        <v>4</v>
      </c>
      <c r="DB25" s="1595"/>
      <c r="DC25" s="1565">
        <v>0.89100000000000001</v>
      </c>
      <c r="DX25" s="933" t="s">
        <v>372</v>
      </c>
      <c r="DY25" s="1575" t="s">
        <v>1172</v>
      </c>
      <c r="DZ25" s="933" t="s">
        <v>8</v>
      </c>
      <c r="EA25" s="933" t="s">
        <v>1173</v>
      </c>
      <c r="EB25" s="1563">
        <v>103</v>
      </c>
      <c r="EC25" s="1563"/>
      <c r="ED25" s="1563">
        <v>103</v>
      </c>
      <c r="EE25" s="1563">
        <v>13712</v>
      </c>
      <c r="EF25" s="1563"/>
      <c r="EG25" s="1565">
        <v>7.5116686114352392E-3</v>
      </c>
      <c r="EH25" s="1563"/>
      <c r="EI25" s="1563">
        <v>0</v>
      </c>
      <c r="EJ25" s="1563"/>
      <c r="EK25" s="1563">
        <v>0</v>
      </c>
      <c r="EM25" s="1566"/>
      <c r="EN25" s="1566"/>
      <c r="ES25" s="1616" t="s">
        <v>388</v>
      </c>
      <c r="ET25" s="1617" t="s">
        <v>389</v>
      </c>
      <c r="EU25" s="1618">
        <v>0</v>
      </c>
    </row>
    <row r="26" spans="1:151">
      <c r="A26" s="1220" t="s">
        <v>394</v>
      </c>
      <c r="B26" s="1221" t="s">
        <v>395</v>
      </c>
      <c r="C26" s="1117">
        <v>2207</v>
      </c>
      <c r="D26" s="1118">
        <v>2207</v>
      </c>
      <c r="E26" s="1670"/>
      <c r="F26" s="1670">
        <v>2207</v>
      </c>
      <c r="G26" s="1670"/>
      <c r="H26" s="1671">
        <v>2207</v>
      </c>
      <c r="K26" s="907" t="s">
        <v>394</v>
      </c>
      <c r="L26" s="908" t="s">
        <v>395</v>
      </c>
      <c r="M26" s="886">
        <v>1274471428</v>
      </c>
      <c r="N26" s="887">
        <v>87237434</v>
      </c>
      <c r="O26" s="888">
        <v>1187233994</v>
      </c>
      <c r="P26" s="889">
        <v>2006</v>
      </c>
      <c r="Q26" s="890">
        <v>1.0525</v>
      </c>
      <c r="R26" s="891">
        <v>1128013296</v>
      </c>
      <c r="S26" s="892">
        <v>87237434</v>
      </c>
      <c r="T26" s="893">
        <v>25131467</v>
      </c>
      <c r="U26" s="893">
        <v>216031123</v>
      </c>
      <c r="V26" s="891">
        <v>1456413320</v>
      </c>
      <c r="X26" s="1561" t="s">
        <v>394</v>
      </c>
      <c r="Y26" s="1562" t="s">
        <v>395</v>
      </c>
      <c r="Z26" s="1563">
        <v>1456413320</v>
      </c>
      <c r="AA26" s="1564">
        <v>9495814.8464000002</v>
      </c>
      <c r="AB26" s="1563">
        <v>2218754</v>
      </c>
      <c r="AC26" s="1563">
        <v>45099</v>
      </c>
      <c r="AD26" s="1563">
        <v>11759667.8464</v>
      </c>
      <c r="AE26" s="1564">
        <v>2207</v>
      </c>
      <c r="AF26" s="1562">
        <v>5328</v>
      </c>
      <c r="AG26" s="1565">
        <v>1.0329999999999999</v>
      </c>
      <c r="AI26" s="1561" t="s">
        <v>394</v>
      </c>
      <c r="AJ26" s="933" t="s">
        <v>395</v>
      </c>
      <c r="AK26" s="1563">
        <v>11759667.8464</v>
      </c>
      <c r="AL26" s="1564">
        <v>2207</v>
      </c>
      <c r="AM26" s="1564">
        <v>5328</v>
      </c>
      <c r="AN26" s="1565">
        <v>1.0329999999999999</v>
      </c>
      <c r="AO26" s="1565">
        <v>0.41889999999999999</v>
      </c>
      <c r="AP26" s="1565">
        <v>0.95009999999999994</v>
      </c>
      <c r="AQ26" s="1565">
        <v>0.93020000000000014</v>
      </c>
      <c r="AR26" s="1565">
        <v>0.93020000000000014</v>
      </c>
      <c r="AS26" s="1573">
        <v>1562.82</v>
      </c>
      <c r="AT26" s="1573">
        <v>117.26999999999998</v>
      </c>
      <c r="AU26" s="1570">
        <v>258815</v>
      </c>
      <c r="AV26" s="1572">
        <v>1</v>
      </c>
      <c r="AW26" s="1564">
        <v>258815</v>
      </c>
      <c r="BB26" s="1561" t="s">
        <v>394</v>
      </c>
      <c r="BC26" s="1562" t="s">
        <v>702</v>
      </c>
      <c r="BD26" s="1563">
        <v>1456413320</v>
      </c>
      <c r="BE26" s="1577">
        <v>172.637</v>
      </c>
      <c r="BF26" s="1566">
        <v>8436276</v>
      </c>
      <c r="BG26" s="1565">
        <v>0.41889999999999999</v>
      </c>
      <c r="BH26" s="1565"/>
      <c r="BI26" s="1564">
        <v>2207</v>
      </c>
      <c r="BJ26" s="1564">
        <v>12.78</v>
      </c>
      <c r="BK26" s="1564">
        <v>14715</v>
      </c>
      <c r="BL26" s="1564">
        <v>85</v>
      </c>
      <c r="BN26" s="933" t="s">
        <v>394</v>
      </c>
      <c r="BO26" s="1579" t="s">
        <v>395</v>
      </c>
      <c r="BP26" s="1579">
        <v>0.95290000000000008</v>
      </c>
      <c r="BQ26" s="1579">
        <v>0.97950000000000004</v>
      </c>
      <c r="BR26" s="1579">
        <v>1.1344000000000001</v>
      </c>
      <c r="BS26" s="1579"/>
      <c r="BT26" s="1580">
        <v>2006</v>
      </c>
      <c r="BU26" s="1582">
        <v>1.0525</v>
      </c>
      <c r="BV26" s="1581"/>
      <c r="BW26" s="1583">
        <v>0.68500000000000005</v>
      </c>
      <c r="BX26" s="1579">
        <v>0.72099999999999997</v>
      </c>
      <c r="BY26" s="1565">
        <v>1.1057999999999999</v>
      </c>
      <c r="BZ26" s="1585"/>
      <c r="CA26" s="1561" t="s">
        <v>394</v>
      </c>
      <c r="CB26" s="933" t="s">
        <v>702</v>
      </c>
      <c r="CC26" s="1564">
        <v>33049</v>
      </c>
      <c r="CD26" s="1564">
        <v>34979</v>
      </c>
      <c r="CE26" s="1564">
        <v>36935</v>
      </c>
      <c r="CF26" s="1564">
        <v>34987.666666666664</v>
      </c>
      <c r="CG26" s="1565">
        <v>0.95009999999999994</v>
      </c>
      <c r="CH26" s="1564"/>
      <c r="CI26" s="1562">
        <v>-1947.3333333333358</v>
      </c>
      <c r="CJ26" s="1565">
        <v>-5.2699999999999997E-2</v>
      </c>
      <c r="CL26" s="1575" t="s">
        <v>394</v>
      </c>
      <c r="CM26" s="933" t="s">
        <v>702</v>
      </c>
      <c r="CN26" s="1565">
        <v>0.93020000000000014</v>
      </c>
      <c r="CP26" s="1593">
        <v>2207</v>
      </c>
      <c r="CQ26" s="1566">
        <v>3421929</v>
      </c>
      <c r="CR26" s="1566">
        <v>0</v>
      </c>
      <c r="CS26" s="1566">
        <v>3421929</v>
      </c>
      <c r="CT26" s="1573">
        <v>1550.49</v>
      </c>
      <c r="CU26" s="1594"/>
      <c r="CV26" s="1573">
        <v>1562.82</v>
      </c>
      <c r="CW26" s="1594">
        <v>117.26999999999998</v>
      </c>
      <c r="CX26" s="1565">
        <v>0.99199999999999999</v>
      </c>
      <c r="CY26" s="1565"/>
      <c r="CZ26" s="1582">
        <v>0.72099999999999997</v>
      </c>
      <c r="DA26" s="1595">
        <v>1</v>
      </c>
      <c r="DB26" s="1595"/>
      <c r="DC26" s="1565">
        <v>1</v>
      </c>
      <c r="DX26" s="933" t="s">
        <v>374</v>
      </c>
      <c r="DY26" s="1575" t="s">
        <v>374</v>
      </c>
      <c r="DZ26" s="933" t="s">
        <v>901</v>
      </c>
      <c r="EA26" s="933" t="s">
        <v>375</v>
      </c>
      <c r="EB26" s="1563">
        <v>24975</v>
      </c>
      <c r="EC26" s="1563"/>
      <c r="ED26" s="1563">
        <v>24975</v>
      </c>
      <c r="EE26" s="1563"/>
      <c r="EF26" s="1563"/>
      <c r="EG26" s="1565">
        <v>0.79889322500159943</v>
      </c>
      <c r="EH26" s="1563"/>
      <c r="EI26" s="1563">
        <v>0</v>
      </c>
      <c r="EJ26" s="1563"/>
      <c r="EK26" s="1563">
        <v>0</v>
      </c>
      <c r="EL26" s="933">
        <v>0</v>
      </c>
      <c r="EM26" s="1566">
        <v>0</v>
      </c>
      <c r="EN26" s="1566"/>
      <c r="ES26" s="1616" t="s">
        <v>36</v>
      </c>
      <c r="ET26" s="1617" t="s">
        <v>37</v>
      </c>
      <c r="EU26" s="1618">
        <v>0</v>
      </c>
    </row>
    <row r="27" spans="1:151">
      <c r="A27" s="1220" t="s">
        <v>396</v>
      </c>
      <c r="B27" s="1221" t="s">
        <v>397</v>
      </c>
      <c r="C27" s="1117">
        <v>1329</v>
      </c>
      <c r="D27" s="1118">
        <v>1329</v>
      </c>
      <c r="E27" s="1670"/>
      <c r="F27" s="1670">
        <v>1329</v>
      </c>
      <c r="G27" s="1670"/>
      <c r="H27" s="1671">
        <v>1329</v>
      </c>
      <c r="K27" s="907" t="s">
        <v>396</v>
      </c>
      <c r="L27" s="908" t="s">
        <v>397</v>
      </c>
      <c r="M27" s="886">
        <v>1925996753</v>
      </c>
      <c r="N27" s="887">
        <v>43583800</v>
      </c>
      <c r="O27" s="888">
        <v>1882412953</v>
      </c>
      <c r="P27" s="889">
        <v>2010</v>
      </c>
      <c r="Q27" s="890">
        <v>1.3481000000000001</v>
      </c>
      <c r="R27" s="891">
        <v>1396345192</v>
      </c>
      <c r="S27" s="892">
        <v>43583800</v>
      </c>
      <c r="T27" s="893">
        <v>28068270</v>
      </c>
      <c r="U27" s="893">
        <v>134109629</v>
      </c>
      <c r="V27" s="891">
        <v>1602106891</v>
      </c>
      <c r="X27" s="1561" t="s">
        <v>396</v>
      </c>
      <c r="Y27" s="1562" t="s">
        <v>397</v>
      </c>
      <c r="Z27" s="1563">
        <v>1602106891</v>
      </c>
      <c r="AA27" s="1564">
        <v>10445736.92932</v>
      </c>
      <c r="AB27" s="1563">
        <v>1641186</v>
      </c>
      <c r="AC27" s="1563">
        <v>45000</v>
      </c>
      <c r="AD27" s="1563">
        <v>12131922.92932</v>
      </c>
      <c r="AE27" s="1564">
        <v>1329</v>
      </c>
      <c r="AF27" s="1562">
        <v>9129</v>
      </c>
      <c r="AG27" s="1565">
        <v>1.7699</v>
      </c>
      <c r="AI27" s="1561" t="s">
        <v>396</v>
      </c>
      <c r="AJ27" s="933" t="s">
        <v>397</v>
      </c>
      <c r="AK27" s="1563">
        <v>12131922.92932</v>
      </c>
      <c r="AL27" s="1564">
        <v>1329</v>
      </c>
      <c r="AM27" s="1564">
        <v>9129</v>
      </c>
      <c r="AN27" s="1565">
        <v>1.7699</v>
      </c>
      <c r="AO27" s="1565">
        <v>0.37059999999999998</v>
      </c>
      <c r="AP27" s="1565">
        <v>0.77359999999999995</v>
      </c>
      <c r="AQ27" s="1565">
        <v>1.1318999999999999</v>
      </c>
      <c r="AR27" s="1565" t="s">
        <v>4</v>
      </c>
      <c r="AS27" s="1573" t="s">
        <v>4</v>
      </c>
      <c r="AT27" s="1573" t="s">
        <v>4</v>
      </c>
      <c r="AU27" s="1570">
        <v>0</v>
      </c>
      <c r="AV27" s="1572" t="s">
        <v>4</v>
      </c>
      <c r="AW27" s="1564">
        <v>0</v>
      </c>
      <c r="BB27" s="1561" t="s">
        <v>396</v>
      </c>
      <c r="BC27" s="1562" t="s">
        <v>703</v>
      </c>
      <c r="BD27" s="1563">
        <v>1602106891</v>
      </c>
      <c r="BE27" s="1577">
        <v>214.702</v>
      </c>
      <c r="BF27" s="1566">
        <v>7462003</v>
      </c>
      <c r="BG27" s="1565">
        <v>0.37059999999999998</v>
      </c>
      <c r="BH27" s="1565"/>
      <c r="BI27" s="1564">
        <v>1329</v>
      </c>
      <c r="BJ27" s="1564">
        <v>6.19</v>
      </c>
      <c r="BK27" s="1564">
        <v>10723</v>
      </c>
      <c r="BL27" s="1564">
        <v>50</v>
      </c>
      <c r="BN27" s="933" t="s">
        <v>396</v>
      </c>
      <c r="BO27" s="1579" t="s">
        <v>397</v>
      </c>
      <c r="BP27" s="1579">
        <v>1.1384999999999998</v>
      </c>
      <c r="BQ27" s="1579">
        <v>1.4243000000000001</v>
      </c>
      <c r="BR27" s="1579">
        <v>1.3672</v>
      </c>
      <c r="BS27" s="1579"/>
      <c r="BT27" s="1580">
        <v>2010</v>
      </c>
      <c r="BU27" s="1582">
        <v>1.3481000000000001</v>
      </c>
      <c r="BV27" s="1581"/>
      <c r="BW27" s="1583">
        <v>0.36</v>
      </c>
      <c r="BX27" s="1579">
        <v>0.48499999999999999</v>
      </c>
      <c r="BY27" s="1565">
        <v>0.74390000000000001</v>
      </c>
      <c r="BZ27" s="1585"/>
      <c r="CA27" s="1561" t="s">
        <v>396</v>
      </c>
      <c r="CB27" s="933" t="s">
        <v>703</v>
      </c>
      <c r="CC27" s="1564">
        <v>27904</v>
      </c>
      <c r="CD27" s="1564">
        <v>28227</v>
      </c>
      <c r="CE27" s="1564">
        <v>29333</v>
      </c>
      <c r="CF27" s="1564">
        <v>28488</v>
      </c>
      <c r="CG27" s="1565">
        <v>0.77359999999999995</v>
      </c>
      <c r="CH27" s="1564"/>
      <c r="CI27" s="1562">
        <v>-845</v>
      </c>
      <c r="CJ27" s="1565">
        <v>-2.8799999999999999E-2</v>
      </c>
      <c r="CL27" s="1575" t="s">
        <v>396</v>
      </c>
      <c r="CM27" s="933" t="s">
        <v>703</v>
      </c>
      <c r="CN27" s="1565" t="s">
        <v>4</v>
      </c>
      <c r="CP27" s="1593">
        <v>1329</v>
      </c>
      <c r="CQ27" s="1566">
        <v>1338996</v>
      </c>
      <c r="CR27" s="1566">
        <v>0</v>
      </c>
      <c r="CS27" s="1566">
        <v>1338996</v>
      </c>
      <c r="CT27" s="1573">
        <v>1007.52</v>
      </c>
      <c r="CU27" s="1594"/>
      <c r="CV27" s="1573" t="s">
        <v>4</v>
      </c>
      <c r="CW27" s="1594" t="s">
        <v>4</v>
      </c>
      <c r="CX27" s="1565" t="s">
        <v>4</v>
      </c>
      <c r="CY27" s="1565"/>
      <c r="CZ27" s="1582">
        <v>0.48499999999999999</v>
      </c>
      <c r="DA27" s="1595" t="s">
        <v>4</v>
      </c>
      <c r="DB27" s="1595"/>
      <c r="DC27" s="1565" t="s">
        <v>4</v>
      </c>
      <c r="DX27" s="933" t="s">
        <v>374</v>
      </c>
      <c r="DY27" s="1575" t="s">
        <v>21</v>
      </c>
      <c r="DZ27" s="933" t="s">
        <v>901</v>
      </c>
      <c r="EA27" s="933" t="s">
        <v>22</v>
      </c>
      <c r="EB27" s="1563">
        <v>4413</v>
      </c>
      <c r="EC27" s="1563"/>
      <c r="ED27" s="1563">
        <v>4413</v>
      </c>
      <c r="EE27" s="1563"/>
      <c r="EF27" s="1563"/>
      <c r="EG27" s="1565">
        <v>0.14116179387115349</v>
      </c>
      <c r="EH27" s="1563"/>
      <c r="EI27" s="1563">
        <v>0</v>
      </c>
      <c r="EJ27" s="1563"/>
      <c r="EK27" s="1563">
        <v>0</v>
      </c>
      <c r="EM27" s="1566"/>
      <c r="EN27" s="1566"/>
      <c r="ES27" s="1616" t="s">
        <v>38</v>
      </c>
      <c r="ET27" s="1617" t="s">
        <v>39</v>
      </c>
      <c r="EU27" s="1618">
        <v>0</v>
      </c>
    </row>
    <row r="28" spans="1:151">
      <c r="A28" s="1220" t="s">
        <v>398</v>
      </c>
      <c r="B28" s="1221" t="s">
        <v>399</v>
      </c>
      <c r="C28" s="1117">
        <v>15148</v>
      </c>
      <c r="D28" s="1118">
        <v>15592</v>
      </c>
      <c r="E28" s="1670"/>
      <c r="F28" s="1670">
        <v>15592</v>
      </c>
      <c r="G28" s="1670"/>
      <c r="H28" s="1671">
        <v>15592</v>
      </c>
      <c r="K28" s="907" t="s">
        <v>398</v>
      </c>
      <c r="L28" s="908" t="s">
        <v>399</v>
      </c>
      <c r="M28" s="886">
        <v>5170249545</v>
      </c>
      <c r="N28" s="887">
        <v>207004494</v>
      </c>
      <c r="O28" s="888">
        <v>4963245051</v>
      </c>
      <c r="P28" s="889">
        <v>2008</v>
      </c>
      <c r="Q28" s="890">
        <v>1.0297000000000001</v>
      </c>
      <c r="R28" s="891">
        <v>4820088425</v>
      </c>
      <c r="S28" s="892">
        <v>207004494</v>
      </c>
      <c r="T28" s="893">
        <v>673479199</v>
      </c>
      <c r="U28" s="893">
        <v>2014145028</v>
      </c>
      <c r="V28" s="891">
        <v>7714717146</v>
      </c>
      <c r="X28" s="1561" t="s">
        <v>398</v>
      </c>
      <c r="Y28" s="1562" t="s">
        <v>399</v>
      </c>
      <c r="Z28" s="1563">
        <v>7714717146</v>
      </c>
      <c r="AA28" s="1564">
        <v>50299955.791920006</v>
      </c>
      <c r="AB28" s="1563">
        <v>14276232</v>
      </c>
      <c r="AC28" s="1563">
        <v>463029</v>
      </c>
      <c r="AD28" s="1563">
        <v>65039216.791920006</v>
      </c>
      <c r="AE28" s="1564">
        <v>15592</v>
      </c>
      <c r="AF28" s="1562">
        <v>4171</v>
      </c>
      <c r="AG28" s="1565">
        <v>0.80859999999999999</v>
      </c>
      <c r="AI28" s="1561" t="s">
        <v>398</v>
      </c>
      <c r="AJ28" s="933" t="s">
        <v>399</v>
      </c>
      <c r="AK28" s="1563">
        <v>65039216.791920006</v>
      </c>
      <c r="AL28" s="1564">
        <v>15592</v>
      </c>
      <c r="AM28" s="1564">
        <v>4171</v>
      </c>
      <c r="AN28" s="1565">
        <v>0.80859999999999999</v>
      </c>
      <c r="AO28" s="1565">
        <v>0.82450000000000001</v>
      </c>
      <c r="AP28" s="1565">
        <v>0.86319999999999997</v>
      </c>
      <c r="AQ28" s="1565">
        <v>0.83750000000000002</v>
      </c>
      <c r="AR28" s="1565">
        <v>0.83750000000000002</v>
      </c>
      <c r="AS28" s="1573">
        <v>1407.08</v>
      </c>
      <c r="AT28" s="1573">
        <v>273.01</v>
      </c>
      <c r="AU28" s="1570">
        <v>4256772</v>
      </c>
      <c r="AV28" s="1572">
        <v>1</v>
      </c>
      <c r="AW28" s="1564">
        <v>4256772</v>
      </c>
      <c r="BB28" s="1561" t="s">
        <v>398</v>
      </c>
      <c r="BC28" s="1562" t="s">
        <v>704</v>
      </c>
      <c r="BD28" s="1563">
        <v>7714717146</v>
      </c>
      <c r="BE28" s="1577">
        <v>464.62900000000002</v>
      </c>
      <c r="BF28" s="1566">
        <v>16604037</v>
      </c>
      <c r="BG28" s="1565">
        <v>0.82450000000000001</v>
      </c>
      <c r="BH28" s="1565"/>
      <c r="BI28" s="1564">
        <v>15592</v>
      </c>
      <c r="BJ28" s="1564">
        <v>33.56</v>
      </c>
      <c r="BK28" s="1564">
        <v>97689</v>
      </c>
      <c r="BL28" s="1564">
        <v>210</v>
      </c>
      <c r="BN28" s="933" t="s">
        <v>398</v>
      </c>
      <c r="BO28" s="1579" t="s">
        <v>399</v>
      </c>
      <c r="BP28" s="1579">
        <v>0.97019999999999995</v>
      </c>
      <c r="BQ28" s="1579">
        <v>1.0245</v>
      </c>
      <c r="BR28" s="1579">
        <v>1.0529000000000002</v>
      </c>
      <c r="BS28" s="1579"/>
      <c r="BT28" s="1580">
        <v>2008</v>
      </c>
      <c r="BU28" s="1582">
        <v>1.0297000000000001</v>
      </c>
      <c r="BV28" s="1581"/>
      <c r="BW28" s="1583">
        <v>0.72</v>
      </c>
      <c r="BX28" s="1579">
        <v>0.74099999999999999</v>
      </c>
      <c r="BY28" s="1565">
        <v>1.1365000000000001</v>
      </c>
      <c r="BZ28" s="1585"/>
      <c r="CA28" s="1561" t="s">
        <v>398</v>
      </c>
      <c r="CB28" s="933" t="s">
        <v>704</v>
      </c>
      <c r="CC28" s="1564">
        <v>30406</v>
      </c>
      <c r="CD28" s="1564">
        <v>31735</v>
      </c>
      <c r="CE28" s="1564">
        <v>33229</v>
      </c>
      <c r="CF28" s="1564">
        <v>31790</v>
      </c>
      <c r="CG28" s="1565">
        <v>0.86319999999999997</v>
      </c>
      <c r="CH28" s="1564"/>
      <c r="CI28" s="1562">
        <v>-1439</v>
      </c>
      <c r="CJ28" s="1565">
        <v>-4.3299999999999998E-2</v>
      </c>
      <c r="CL28" s="1575" t="s">
        <v>398</v>
      </c>
      <c r="CM28" s="933" t="s">
        <v>704</v>
      </c>
      <c r="CN28" s="1565">
        <v>0.83750000000000002</v>
      </c>
      <c r="CP28" s="1593">
        <v>15592</v>
      </c>
      <c r="CQ28" s="1566">
        <v>10408213</v>
      </c>
      <c r="CR28" s="1566">
        <v>11112507</v>
      </c>
      <c r="CS28" s="1566">
        <v>21520720</v>
      </c>
      <c r="CT28" s="1573">
        <v>1380.24</v>
      </c>
      <c r="CU28" s="1594"/>
      <c r="CV28" s="1573">
        <v>1407.08</v>
      </c>
      <c r="CW28" s="1594">
        <v>273.01</v>
      </c>
      <c r="CX28" s="1565">
        <v>0.98099999999999998</v>
      </c>
      <c r="CY28" s="1565"/>
      <c r="CZ28" s="1582">
        <v>0.74099999999999999</v>
      </c>
      <c r="DA28" s="1595">
        <v>1</v>
      </c>
      <c r="DB28" s="1595"/>
      <c r="DC28" s="1565">
        <v>1</v>
      </c>
      <c r="DX28" s="933" t="s">
        <v>374</v>
      </c>
      <c r="DY28" s="1575" t="s">
        <v>23</v>
      </c>
      <c r="DZ28" s="933" t="s">
        <v>8</v>
      </c>
      <c r="EA28" s="933" t="s">
        <v>24</v>
      </c>
      <c r="EB28" s="1563">
        <v>533</v>
      </c>
      <c r="EC28" s="1563"/>
      <c r="ED28" s="1563">
        <v>533</v>
      </c>
      <c r="EE28" s="1563"/>
      <c r="EF28" s="1563"/>
      <c r="EG28" s="1565">
        <v>1.7049453010044142E-2</v>
      </c>
      <c r="EH28" s="1563"/>
      <c r="EI28" s="1563">
        <v>0</v>
      </c>
      <c r="EJ28" s="1563"/>
      <c r="EK28" s="1563">
        <v>0</v>
      </c>
      <c r="EM28" s="1566"/>
      <c r="EN28" s="1566"/>
      <c r="ES28" s="1616" t="s">
        <v>390</v>
      </c>
      <c r="ET28" s="1617" t="s">
        <v>391</v>
      </c>
      <c r="EU28" s="1618">
        <v>0</v>
      </c>
    </row>
    <row r="29" spans="1:151">
      <c r="A29" s="1220" t="s">
        <v>400</v>
      </c>
      <c r="B29" s="1221" t="s">
        <v>666</v>
      </c>
      <c r="C29" s="1117">
        <v>6045</v>
      </c>
      <c r="D29" s="1118">
        <v>9450</v>
      </c>
      <c r="E29" s="1670"/>
      <c r="F29" s="1670">
        <v>9450</v>
      </c>
      <c r="G29" s="1670"/>
      <c r="H29" s="1671">
        <v>9450</v>
      </c>
      <c r="K29" s="907" t="s">
        <v>400</v>
      </c>
      <c r="L29" s="908" t="s">
        <v>401</v>
      </c>
      <c r="M29" s="886">
        <v>2330440884</v>
      </c>
      <c r="N29" s="887">
        <v>248203800</v>
      </c>
      <c r="O29" s="888">
        <v>2082237084</v>
      </c>
      <c r="P29" s="889">
        <v>2013</v>
      </c>
      <c r="Q29" s="890">
        <v>0.99890000000000001</v>
      </c>
      <c r="R29" s="891">
        <v>2084530067</v>
      </c>
      <c r="S29" s="892">
        <v>248203800</v>
      </c>
      <c r="T29" s="893">
        <v>180217854</v>
      </c>
      <c r="U29" s="893">
        <v>984110861</v>
      </c>
      <c r="V29" s="891">
        <v>3497062582</v>
      </c>
      <c r="X29" s="1561" t="s">
        <v>400</v>
      </c>
      <c r="Y29" s="1562" t="s">
        <v>666</v>
      </c>
      <c r="Z29" s="1563">
        <v>3497062582</v>
      </c>
      <c r="AA29" s="1564">
        <v>22800848.034640003</v>
      </c>
      <c r="AB29" s="1563">
        <v>6467246</v>
      </c>
      <c r="AC29" s="1563">
        <v>213436</v>
      </c>
      <c r="AD29" s="1563">
        <v>29481530.034640003</v>
      </c>
      <c r="AE29" s="1564">
        <v>9450</v>
      </c>
      <c r="AF29" s="1562">
        <v>3120</v>
      </c>
      <c r="AG29" s="1565">
        <v>0.60489999999999999</v>
      </c>
      <c r="AI29" s="1561" t="s">
        <v>400</v>
      </c>
      <c r="AJ29" s="933" t="s">
        <v>666</v>
      </c>
      <c r="AK29" s="1563">
        <v>29481530.034640003</v>
      </c>
      <c r="AL29" s="1564">
        <v>9450</v>
      </c>
      <c r="AM29" s="1564">
        <v>3120</v>
      </c>
      <c r="AN29" s="1565">
        <v>0.60489999999999999</v>
      </c>
      <c r="AO29" s="1565">
        <v>0.18540000000000001</v>
      </c>
      <c r="AP29" s="1565">
        <v>0.78749999999999998</v>
      </c>
      <c r="AQ29" s="1565">
        <v>0.65429999999999988</v>
      </c>
      <c r="AR29" s="1565">
        <v>0.65429999999999988</v>
      </c>
      <c r="AS29" s="1573">
        <v>1099.28</v>
      </c>
      <c r="AT29" s="1573">
        <v>580.80999999999995</v>
      </c>
      <c r="AU29" s="1570">
        <v>5488655</v>
      </c>
      <c r="AV29" s="1572">
        <v>1</v>
      </c>
      <c r="AW29" s="1564">
        <v>5488655</v>
      </c>
      <c r="BB29" s="1561" t="s">
        <v>400</v>
      </c>
      <c r="BC29" s="1562" t="s">
        <v>705</v>
      </c>
      <c r="BD29" s="1563">
        <v>3497062582</v>
      </c>
      <c r="BE29" s="1577">
        <v>936.80399999999997</v>
      </c>
      <c r="BF29" s="1566">
        <v>3732971</v>
      </c>
      <c r="BG29" s="1565">
        <v>0.18540000000000001</v>
      </c>
      <c r="BH29" s="1565"/>
      <c r="BI29" s="1564">
        <v>9450</v>
      </c>
      <c r="BJ29" s="1564">
        <v>10.09</v>
      </c>
      <c r="BK29" s="1564">
        <v>58037</v>
      </c>
      <c r="BL29" s="1564">
        <v>62</v>
      </c>
      <c r="BN29" s="933" t="s">
        <v>400</v>
      </c>
      <c r="BO29" s="1579" t="s">
        <v>666</v>
      </c>
      <c r="BP29" s="1579">
        <v>0.8458</v>
      </c>
      <c r="BQ29" s="1579">
        <v>1.3230000000000002</v>
      </c>
      <c r="BR29" s="1579">
        <v>0.99890000000000001</v>
      </c>
      <c r="BS29" s="1579"/>
      <c r="BT29" s="1580">
        <v>2013</v>
      </c>
      <c r="BU29" s="1582">
        <v>0.99890000000000001</v>
      </c>
      <c r="BV29" s="1581"/>
      <c r="BW29" s="1583">
        <v>0.80500000000000005</v>
      </c>
      <c r="BX29" s="1579">
        <v>0.80400000000000005</v>
      </c>
      <c r="BY29" s="1565">
        <v>1.2331000000000001</v>
      </c>
      <c r="BZ29" s="1585"/>
      <c r="CA29" s="1561" t="s">
        <v>400</v>
      </c>
      <c r="CB29" s="933" t="s">
        <v>705</v>
      </c>
      <c r="CC29" s="1564">
        <v>28282</v>
      </c>
      <c r="CD29" s="1564">
        <v>28702</v>
      </c>
      <c r="CE29" s="1564">
        <v>30019</v>
      </c>
      <c r="CF29" s="1564">
        <v>29001</v>
      </c>
      <c r="CG29" s="1565">
        <v>0.78749999999999998</v>
      </c>
      <c r="CH29" s="1564"/>
      <c r="CI29" s="1562">
        <v>-1018</v>
      </c>
      <c r="CJ29" s="1565">
        <v>-3.39E-2</v>
      </c>
      <c r="CL29" s="1575" t="s">
        <v>400</v>
      </c>
      <c r="CM29" s="933" t="s">
        <v>705</v>
      </c>
      <c r="CN29" s="1565">
        <v>0.65429999999999988</v>
      </c>
      <c r="CP29" s="1593">
        <v>9450</v>
      </c>
      <c r="CQ29" s="1566">
        <v>6902401</v>
      </c>
      <c r="CR29" s="1566">
        <v>0</v>
      </c>
      <c r="CS29" s="1566">
        <v>6902401</v>
      </c>
      <c r="CT29" s="1573">
        <v>730.41</v>
      </c>
      <c r="CU29" s="1594"/>
      <c r="CV29" s="1573">
        <v>1099.28</v>
      </c>
      <c r="CW29" s="1594">
        <v>580.80999999999995</v>
      </c>
      <c r="CX29" s="1565">
        <v>0.66400000000000003</v>
      </c>
      <c r="CY29" s="1565"/>
      <c r="CZ29" s="1582">
        <v>0.80400000000000005</v>
      </c>
      <c r="DA29" s="1595">
        <v>1</v>
      </c>
      <c r="DB29" s="1595"/>
      <c r="DC29" s="1565">
        <v>1</v>
      </c>
      <c r="DX29" s="933" t="s">
        <v>374</v>
      </c>
      <c r="DY29" s="1575" t="s">
        <v>25</v>
      </c>
      <c r="DZ29" s="933" t="s">
        <v>8</v>
      </c>
      <c r="EA29" s="933" t="s">
        <v>26</v>
      </c>
      <c r="EB29" s="1563">
        <v>428</v>
      </c>
      <c r="EC29" s="1563"/>
      <c r="ED29" s="1563">
        <v>428</v>
      </c>
      <c r="EE29" s="1563"/>
      <c r="EF29" s="1563"/>
      <c r="EG29" s="1565">
        <v>1.3690742754782164E-2</v>
      </c>
      <c r="EH29" s="1563"/>
      <c r="EI29" s="1563">
        <v>0</v>
      </c>
      <c r="EJ29" s="1563"/>
      <c r="EK29" s="1563">
        <v>0</v>
      </c>
      <c r="EL29" s="1563"/>
      <c r="EM29" s="1566"/>
      <c r="EN29" s="1566"/>
      <c r="ES29" s="1616" t="s">
        <v>392</v>
      </c>
      <c r="ET29" s="1617" t="s">
        <v>393</v>
      </c>
      <c r="EU29" s="1618">
        <v>271358</v>
      </c>
    </row>
    <row r="30" spans="1:151">
      <c r="A30" s="1220" t="s">
        <v>402</v>
      </c>
      <c r="B30" s="1221" t="s">
        <v>403</v>
      </c>
      <c r="C30" s="1117">
        <v>14325</v>
      </c>
      <c r="D30" s="1118">
        <v>14325</v>
      </c>
      <c r="E30" s="1670"/>
      <c r="F30" s="1670">
        <v>14325</v>
      </c>
      <c r="G30" s="1670"/>
      <c r="H30" s="1671">
        <v>14325</v>
      </c>
      <c r="K30" s="907" t="s">
        <v>402</v>
      </c>
      <c r="L30" s="908" t="s">
        <v>403</v>
      </c>
      <c r="M30" s="886">
        <v>8199863306</v>
      </c>
      <c r="N30" s="887">
        <v>134530824</v>
      </c>
      <c r="O30" s="888">
        <v>8065332482</v>
      </c>
      <c r="P30" s="889">
        <v>2010</v>
      </c>
      <c r="Q30" s="890">
        <v>1.0898000000000001</v>
      </c>
      <c r="R30" s="891">
        <v>7400745533</v>
      </c>
      <c r="S30" s="892">
        <v>134530824</v>
      </c>
      <c r="T30" s="893">
        <v>138720822</v>
      </c>
      <c r="U30" s="893">
        <v>1450505628</v>
      </c>
      <c r="V30" s="891">
        <v>9124502807</v>
      </c>
      <c r="X30" s="1561" t="s">
        <v>402</v>
      </c>
      <c r="Y30" s="1562" t="s">
        <v>403</v>
      </c>
      <c r="Z30" s="1563">
        <v>9124502807</v>
      </c>
      <c r="AA30" s="1564">
        <v>59491758.301640004</v>
      </c>
      <c r="AB30" s="1563">
        <v>13351449</v>
      </c>
      <c r="AC30" s="1563">
        <v>286455</v>
      </c>
      <c r="AD30" s="1563">
        <v>73129662.301640004</v>
      </c>
      <c r="AE30" s="1564">
        <v>14325</v>
      </c>
      <c r="AF30" s="1562">
        <v>5105</v>
      </c>
      <c r="AG30" s="1565">
        <v>0.98970000000000002</v>
      </c>
      <c r="AI30" s="1561" t="s">
        <v>402</v>
      </c>
      <c r="AJ30" s="933" t="s">
        <v>403</v>
      </c>
      <c r="AK30" s="1563">
        <v>73129662.301640004</v>
      </c>
      <c r="AL30" s="1564">
        <v>14325</v>
      </c>
      <c r="AM30" s="1564">
        <v>5105</v>
      </c>
      <c r="AN30" s="1565">
        <v>0.98970000000000002</v>
      </c>
      <c r="AO30" s="1565">
        <v>0.63959999999999995</v>
      </c>
      <c r="AP30" s="1565">
        <v>1.0270999999999999</v>
      </c>
      <c r="AQ30" s="1565">
        <v>0.97350000000000003</v>
      </c>
      <c r="AR30" s="1565">
        <v>0.97350000000000003</v>
      </c>
      <c r="AS30" s="1573">
        <v>1635.57</v>
      </c>
      <c r="AT30" s="1573">
        <v>44.519999999999982</v>
      </c>
      <c r="AU30" s="1570">
        <v>637749</v>
      </c>
      <c r="AV30" s="1572">
        <v>0.79600000000000004</v>
      </c>
      <c r="AW30" s="1564">
        <v>507648</v>
      </c>
      <c r="BB30" s="1561" t="s">
        <v>402</v>
      </c>
      <c r="BC30" s="1562" t="s">
        <v>706</v>
      </c>
      <c r="BD30" s="1563">
        <v>9124502807</v>
      </c>
      <c r="BE30" s="1577">
        <v>708.42700000000002</v>
      </c>
      <c r="BF30" s="1566">
        <v>12879948</v>
      </c>
      <c r="BG30" s="1565">
        <v>0.63959999999999995</v>
      </c>
      <c r="BH30" s="1565"/>
      <c r="BI30" s="1564">
        <v>14325</v>
      </c>
      <c r="BJ30" s="1564">
        <v>20.22</v>
      </c>
      <c r="BK30" s="1564">
        <v>105203</v>
      </c>
      <c r="BL30" s="1564">
        <v>149</v>
      </c>
      <c r="BN30" s="933" t="s">
        <v>402</v>
      </c>
      <c r="BO30" s="1579" t="s">
        <v>403</v>
      </c>
      <c r="BP30" s="1579">
        <v>1.0123</v>
      </c>
      <c r="BQ30" s="1579">
        <v>1.0679000000000001</v>
      </c>
      <c r="BR30" s="1579">
        <v>1.1301999999999999</v>
      </c>
      <c r="BS30" s="1579"/>
      <c r="BT30" s="1580">
        <v>2010</v>
      </c>
      <c r="BU30" s="1582">
        <v>1.0898000000000001</v>
      </c>
      <c r="BV30" s="1581"/>
      <c r="BW30" s="1583">
        <v>0.46750000000000003</v>
      </c>
      <c r="BX30" s="1579">
        <v>0.50900000000000001</v>
      </c>
      <c r="BY30" s="1565">
        <v>0.78069999999999995</v>
      </c>
      <c r="BZ30" s="1585"/>
      <c r="CA30" s="1561" t="s">
        <v>402</v>
      </c>
      <c r="CB30" s="933" t="s">
        <v>706</v>
      </c>
      <c r="CC30" s="1564">
        <v>36829</v>
      </c>
      <c r="CD30" s="1564">
        <v>37474</v>
      </c>
      <c r="CE30" s="1564">
        <v>39169</v>
      </c>
      <c r="CF30" s="1564">
        <v>37824</v>
      </c>
      <c r="CG30" s="1565">
        <v>1.0270999999999999</v>
      </c>
      <c r="CH30" s="1564"/>
      <c r="CI30" s="1562">
        <v>-1345</v>
      </c>
      <c r="CJ30" s="1565">
        <v>-3.4299999999999997E-2</v>
      </c>
      <c r="CL30" s="1575" t="s">
        <v>402</v>
      </c>
      <c r="CM30" s="933" t="s">
        <v>706</v>
      </c>
      <c r="CN30" s="1565">
        <v>0.97350000000000003</v>
      </c>
      <c r="CP30" s="1593">
        <v>14325</v>
      </c>
      <c r="CQ30" s="1566">
        <v>18658502</v>
      </c>
      <c r="CR30" s="1566">
        <v>0</v>
      </c>
      <c r="CS30" s="1566">
        <v>18658502</v>
      </c>
      <c r="CT30" s="1573">
        <v>1302.51</v>
      </c>
      <c r="CU30" s="1594"/>
      <c r="CV30" s="1573">
        <v>1635.57</v>
      </c>
      <c r="CW30" s="1594">
        <v>44.519999999999982</v>
      </c>
      <c r="CX30" s="1565">
        <v>0.79600000000000004</v>
      </c>
      <c r="CY30" s="1565"/>
      <c r="CZ30" s="1582">
        <v>0.50900000000000001</v>
      </c>
      <c r="DA30" s="1595" t="s">
        <v>4</v>
      </c>
      <c r="DB30" s="1595"/>
      <c r="DC30" s="1565">
        <v>0.79600000000000004</v>
      </c>
      <c r="DX30" s="933" t="s">
        <v>374</v>
      </c>
      <c r="DY30" s="1575" t="s">
        <v>1174</v>
      </c>
      <c r="DZ30" s="933" t="s">
        <v>8</v>
      </c>
      <c r="EA30" s="933" t="s">
        <v>1175</v>
      </c>
      <c r="EB30" s="1563">
        <v>397</v>
      </c>
      <c r="EC30" s="1563"/>
      <c r="ED30" s="1563">
        <v>397</v>
      </c>
      <c r="EE30" s="1563"/>
      <c r="EF30" s="1563"/>
      <c r="EG30" s="1565">
        <v>1.2699123536561959E-2</v>
      </c>
      <c r="EH30" s="1563"/>
      <c r="EI30" s="1563">
        <v>0</v>
      </c>
      <c r="EJ30" s="1563"/>
      <c r="EK30" s="1563">
        <v>0</v>
      </c>
      <c r="EM30" s="1566"/>
      <c r="EN30" s="1566"/>
      <c r="ES30" s="1616" t="s">
        <v>394</v>
      </c>
      <c r="ET30" s="1617" t="s">
        <v>395</v>
      </c>
      <c r="EU30" s="1618">
        <v>258815</v>
      </c>
    </row>
    <row r="31" spans="1:151">
      <c r="A31" s="1220" t="s">
        <v>404</v>
      </c>
      <c r="B31" s="1221" t="s">
        <v>667</v>
      </c>
      <c r="C31" s="1117">
        <v>50780</v>
      </c>
      <c r="D31" s="1118">
        <v>51822</v>
      </c>
      <c r="E31" s="1670"/>
      <c r="F31" s="1670">
        <v>51822</v>
      </c>
      <c r="G31" s="1670"/>
      <c r="H31" s="1671">
        <v>51822</v>
      </c>
      <c r="K31" s="907" t="s">
        <v>404</v>
      </c>
      <c r="L31" s="908" t="s">
        <v>405</v>
      </c>
      <c r="M31" s="886">
        <v>18401205609</v>
      </c>
      <c r="N31" s="887">
        <v>79058706</v>
      </c>
      <c r="O31" s="888">
        <v>18322146903</v>
      </c>
      <c r="P31" s="889">
        <v>2009</v>
      </c>
      <c r="Q31" s="890">
        <v>1.0193000000000001</v>
      </c>
      <c r="R31" s="891">
        <v>17975225059</v>
      </c>
      <c r="S31" s="892">
        <v>79058706</v>
      </c>
      <c r="T31" s="893">
        <v>367912218</v>
      </c>
      <c r="U31" s="893">
        <v>3671827006</v>
      </c>
      <c r="V31" s="891">
        <v>22094022989</v>
      </c>
      <c r="X31" s="1561" t="s">
        <v>404</v>
      </c>
      <c r="Y31" s="1562" t="s">
        <v>667</v>
      </c>
      <c r="Z31" s="1563">
        <v>22094022989</v>
      </c>
      <c r="AA31" s="1564">
        <v>144053029.88828</v>
      </c>
      <c r="AB31" s="1563">
        <v>46873767</v>
      </c>
      <c r="AC31" s="1563">
        <v>815018</v>
      </c>
      <c r="AD31" s="1563">
        <v>191741814.88828</v>
      </c>
      <c r="AE31" s="1564">
        <v>51822</v>
      </c>
      <c r="AF31" s="1562">
        <v>3700</v>
      </c>
      <c r="AG31" s="1565">
        <v>0.71730000000000005</v>
      </c>
      <c r="AI31" s="1561" t="s">
        <v>404</v>
      </c>
      <c r="AJ31" s="933" t="s">
        <v>667</v>
      </c>
      <c r="AK31" s="1563">
        <v>191741814.88828</v>
      </c>
      <c r="AL31" s="1564">
        <v>51822</v>
      </c>
      <c r="AM31" s="1564">
        <v>3700</v>
      </c>
      <c r="AN31" s="1565">
        <v>0.71730000000000005</v>
      </c>
      <c r="AO31" s="1565">
        <v>1.6809000000000001</v>
      </c>
      <c r="AP31" s="1565">
        <v>1.2178</v>
      </c>
      <c r="AQ31" s="1565">
        <v>1.0638999999999998</v>
      </c>
      <c r="AR31" s="1565" t="s">
        <v>4</v>
      </c>
      <c r="AS31" s="1573" t="s">
        <v>4</v>
      </c>
      <c r="AT31" s="1573" t="s">
        <v>4</v>
      </c>
      <c r="AU31" s="1570">
        <v>0</v>
      </c>
      <c r="AV31" s="1572" t="s">
        <v>4</v>
      </c>
      <c r="AW31" s="1564">
        <v>0</v>
      </c>
      <c r="BB31" s="1561" t="s">
        <v>404</v>
      </c>
      <c r="BC31" s="1562" t="s">
        <v>707</v>
      </c>
      <c r="BD31" s="1563">
        <v>22094022989</v>
      </c>
      <c r="BE31" s="1577">
        <v>652.71600000000001</v>
      </c>
      <c r="BF31" s="1566">
        <v>33849366</v>
      </c>
      <c r="BG31" s="1565">
        <v>1.6809000000000001</v>
      </c>
      <c r="BH31" s="1565"/>
      <c r="BI31" s="1564">
        <v>51822</v>
      </c>
      <c r="BJ31" s="1564">
        <v>79.39</v>
      </c>
      <c r="BK31" s="1564">
        <v>330215</v>
      </c>
      <c r="BL31" s="1564">
        <v>506</v>
      </c>
      <c r="BN31" s="933" t="s">
        <v>404</v>
      </c>
      <c r="BO31" s="1579" t="s">
        <v>667</v>
      </c>
      <c r="BP31" s="1579">
        <v>1.0006999999999999</v>
      </c>
      <c r="BQ31" s="1579">
        <v>1.0015000000000001</v>
      </c>
      <c r="BR31" s="1579">
        <v>1.0373000000000001</v>
      </c>
      <c r="BS31" s="1579"/>
      <c r="BT31" s="1580">
        <v>2009</v>
      </c>
      <c r="BU31" s="1582">
        <v>1.0193000000000001</v>
      </c>
      <c r="BV31" s="1581"/>
      <c r="BW31" s="1583">
        <v>0.74</v>
      </c>
      <c r="BX31" s="1579">
        <v>0.754</v>
      </c>
      <c r="BY31" s="1565">
        <v>1.1564000000000001</v>
      </c>
      <c r="BZ31" s="1585"/>
      <c r="CA31" s="1561" t="s">
        <v>404</v>
      </c>
      <c r="CB31" s="933" t="s">
        <v>707</v>
      </c>
      <c r="CC31" s="1564">
        <v>43579</v>
      </c>
      <c r="CD31" s="1564">
        <v>45052</v>
      </c>
      <c r="CE31" s="1564">
        <v>45915</v>
      </c>
      <c r="CF31" s="1564">
        <v>44848.666666666664</v>
      </c>
      <c r="CG31" s="1565">
        <v>1.2178</v>
      </c>
      <c r="CH31" s="1564"/>
      <c r="CI31" s="1562">
        <v>-1066.3333333333358</v>
      </c>
      <c r="CJ31" s="1565">
        <v>-2.3199999999999998E-2</v>
      </c>
      <c r="CL31" s="1575" t="s">
        <v>404</v>
      </c>
      <c r="CM31" s="933" t="s">
        <v>707</v>
      </c>
      <c r="CN31" s="1565" t="s">
        <v>4</v>
      </c>
      <c r="CP31" s="1593">
        <v>51822</v>
      </c>
      <c r="CQ31" s="1566">
        <v>76220676</v>
      </c>
      <c r="CR31" s="1566">
        <v>0</v>
      </c>
      <c r="CS31" s="1566">
        <v>76220676</v>
      </c>
      <c r="CT31" s="1573">
        <v>1470.82</v>
      </c>
      <c r="CU31" s="1594"/>
      <c r="CV31" s="1573" t="s">
        <v>4</v>
      </c>
      <c r="CW31" s="1594" t="s">
        <v>4</v>
      </c>
      <c r="CX31" s="1565" t="s">
        <v>4</v>
      </c>
      <c r="CY31" s="1565"/>
      <c r="CZ31" s="1582">
        <v>0.754</v>
      </c>
      <c r="DA31" s="1595">
        <v>1</v>
      </c>
      <c r="DB31" s="1595"/>
      <c r="DC31" s="1565" t="s">
        <v>4</v>
      </c>
      <c r="DX31" s="933" t="s">
        <v>374</v>
      </c>
      <c r="DY31" s="1575" t="s">
        <v>1176</v>
      </c>
      <c r="DZ31" s="933" t="s">
        <v>8</v>
      </c>
      <c r="EA31" s="933" t="s">
        <v>1177</v>
      </c>
      <c r="EB31" s="1563">
        <v>336</v>
      </c>
      <c r="EC31" s="1563"/>
      <c r="ED31" s="1563">
        <v>336</v>
      </c>
      <c r="EE31" s="1563"/>
      <c r="EF31" s="1563"/>
      <c r="EG31" s="1565">
        <v>1.0747872816838333E-2</v>
      </c>
      <c r="EH31" s="1563"/>
      <c r="EI31" s="1563">
        <v>0</v>
      </c>
      <c r="EJ31" s="1563"/>
      <c r="EK31" s="1563">
        <v>0</v>
      </c>
      <c r="EL31" s="1563"/>
      <c r="EM31" s="1566"/>
      <c r="EN31" s="1566"/>
      <c r="ES31" s="1616" t="s">
        <v>396</v>
      </c>
      <c r="ET31" s="1617" t="s">
        <v>397</v>
      </c>
      <c r="EU31" s="1618">
        <v>0</v>
      </c>
    </row>
    <row r="32" spans="1:151">
      <c r="A32" s="1220" t="s">
        <v>406</v>
      </c>
      <c r="B32" s="1221" t="s">
        <v>407</v>
      </c>
      <c r="C32" s="1117">
        <v>3933</v>
      </c>
      <c r="D32" s="1118">
        <v>3956</v>
      </c>
      <c r="E32" s="1670"/>
      <c r="F32" s="1670">
        <v>3956</v>
      </c>
      <c r="G32" s="1670"/>
      <c r="H32" s="1671">
        <v>3956</v>
      </c>
      <c r="K32" s="907" t="s">
        <v>406</v>
      </c>
      <c r="L32" s="908" t="s">
        <v>407</v>
      </c>
      <c r="M32" s="886">
        <v>5324520719</v>
      </c>
      <c r="N32" s="887">
        <v>65042850</v>
      </c>
      <c r="O32" s="888">
        <v>5259477869</v>
      </c>
      <c r="P32" s="889">
        <v>2013</v>
      </c>
      <c r="Q32" s="890">
        <v>0.96430000000000005</v>
      </c>
      <c r="R32" s="891">
        <v>5454192543</v>
      </c>
      <c r="S32" s="892">
        <v>65042850</v>
      </c>
      <c r="T32" s="893">
        <v>77602856</v>
      </c>
      <c r="U32" s="893">
        <v>356315291</v>
      </c>
      <c r="V32" s="891">
        <v>5953153540</v>
      </c>
      <c r="X32" s="1561" t="s">
        <v>406</v>
      </c>
      <c r="Y32" s="1562" t="s">
        <v>407</v>
      </c>
      <c r="Z32" s="1563">
        <v>5953153540</v>
      </c>
      <c r="AA32" s="1564">
        <v>38814561.080800004</v>
      </c>
      <c r="AB32" s="1563">
        <v>7656113</v>
      </c>
      <c r="AC32" s="1563">
        <v>275862</v>
      </c>
      <c r="AD32" s="1563">
        <v>46746536.080800004</v>
      </c>
      <c r="AE32" s="1564">
        <v>3956</v>
      </c>
      <c r="AF32" s="1562">
        <v>11817</v>
      </c>
      <c r="AG32" s="1565">
        <v>2.2909999999999999</v>
      </c>
      <c r="AI32" s="1561" t="s">
        <v>406</v>
      </c>
      <c r="AJ32" s="933" t="s">
        <v>407</v>
      </c>
      <c r="AK32" s="1563">
        <v>46746536.080800004</v>
      </c>
      <c r="AL32" s="1564">
        <v>3956</v>
      </c>
      <c r="AM32" s="1564">
        <v>11817</v>
      </c>
      <c r="AN32" s="1565">
        <v>2.2909999999999999</v>
      </c>
      <c r="AO32" s="1565">
        <v>1.1295999999999999</v>
      </c>
      <c r="AP32" s="1565">
        <v>1.1111</v>
      </c>
      <c r="AQ32" s="1565">
        <v>1.585</v>
      </c>
      <c r="AR32" s="1565" t="s">
        <v>4</v>
      </c>
      <c r="AS32" s="1573" t="s">
        <v>4</v>
      </c>
      <c r="AT32" s="1573" t="s">
        <v>4</v>
      </c>
      <c r="AU32" s="1570">
        <v>0</v>
      </c>
      <c r="AV32" s="1572" t="s">
        <v>4</v>
      </c>
      <c r="AW32" s="1564">
        <v>0</v>
      </c>
      <c r="BB32" s="1561" t="s">
        <v>406</v>
      </c>
      <c r="BC32" s="1562" t="s">
        <v>708</v>
      </c>
      <c r="BD32" s="1563">
        <v>5953153540</v>
      </c>
      <c r="BE32" s="1577">
        <v>261.69600000000003</v>
      </c>
      <c r="BF32" s="1566">
        <v>22748355</v>
      </c>
      <c r="BG32" s="1565">
        <v>1.1295999999999999</v>
      </c>
      <c r="BH32" s="1565"/>
      <c r="BI32" s="1564">
        <v>3956</v>
      </c>
      <c r="BJ32" s="1564">
        <v>15.12</v>
      </c>
      <c r="BK32" s="1564">
        <v>24155</v>
      </c>
      <c r="BL32" s="1564">
        <v>92</v>
      </c>
      <c r="BN32" s="933" t="s">
        <v>406</v>
      </c>
      <c r="BO32" s="1579" t="s">
        <v>407</v>
      </c>
      <c r="BP32" s="1579">
        <v>1.2006999999999999</v>
      </c>
      <c r="BQ32" s="1579">
        <v>1.2135</v>
      </c>
      <c r="BR32" s="1579">
        <v>0.96430000000000005</v>
      </c>
      <c r="BS32" s="1579"/>
      <c r="BT32" s="1580">
        <v>2013</v>
      </c>
      <c r="BU32" s="1582">
        <v>0.96430000000000005</v>
      </c>
      <c r="BV32" s="1581"/>
      <c r="BW32" s="1583">
        <v>0.48499999999999999</v>
      </c>
      <c r="BX32" s="1579">
        <v>0.46800000000000003</v>
      </c>
      <c r="BY32" s="1565">
        <v>0.71779999999999999</v>
      </c>
      <c r="BZ32" s="1585"/>
      <c r="CA32" s="1561" t="s">
        <v>406</v>
      </c>
      <c r="CB32" s="933" t="s">
        <v>708</v>
      </c>
      <c r="CC32" s="1564">
        <v>38938</v>
      </c>
      <c r="CD32" s="1564">
        <v>40747</v>
      </c>
      <c r="CE32" s="1564">
        <v>43073</v>
      </c>
      <c r="CF32" s="1564">
        <v>40919.333333333336</v>
      </c>
      <c r="CG32" s="1565">
        <v>1.1111</v>
      </c>
      <c r="CH32" s="1564"/>
      <c r="CI32" s="1562">
        <v>-2153.6666666666642</v>
      </c>
      <c r="CJ32" s="1565">
        <v>-0.05</v>
      </c>
      <c r="CL32" s="1575" t="s">
        <v>406</v>
      </c>
      <c r="CM32" s="933" t="s">
        <v>708</v>
      </c>
      <c r="CN32" s="1565" t="s">
        <v>4</v>
      </c>
      <c r="CP32" s="1593">
        <v>3956</v>
      </c>
      <c r="CQ32" s="1566">
        <v>9025754</v>
      </c>
      <c r="CR32" s="1566">
        <v>0</v>
      </c>
      <c r="CS32" s="1566">
        <v>9025754</v>
      </c>
      <c r="CT32" s="1573">
        <v>2281.54</v>
      </c>
      <c r="CU32" s="1594"/>
      <c r="CV32" s="1573" t="s">
        <v>4</v>
      </c>
      <c r="CW32" s="1594" t="s">
        <v>4</v>
      </c>
      <c r="CX32" s="1565" t="s">
        <v>4</v>
      </c>
      <c r="CY32" s="1565"/>
      <c r="CZ32" s="1582">
        <v>0.46800000000000003</v>
      </c>
      <c r="DA32" s="1595" t="s">
        <v>4</v>
      </c>
      <c r="DB32" s="1595"/>
      <c r="DC32" s="1565" t="s">
        <v>4</v>
      </c>
      <c r="DX32" s="933" t="s">
        <v>374</v>
      </c>
      <c r="DY32" s="933" t="s">
        <v>27</v>
      </c>
      <c r="DZ32" s="933" t="s">
        <v>8</v>
      </c>
      <c r="EA32" s="933" t="s">
        <v>28</v>
      </c>
      <c r="EB32" s="1563">
        <v>180</v>
      </c>
      <c r="EC32" s="1563"/>
      <c r="ED32" s="1563">
        <v>180</v>
      </c>
      <c r="EE32" s="1563">
        <v>31262</v>
      </c>
      <c r="EF32" s="1563"/>
      <c r="EG32" s="1565">
        <v>5.7577890090205362E-3</v>
      </c>
      <c r="EH32" s="1563"/>
      <c r="EI32" s="1563">
        <v>0</v>
      </c>
      <c r="EJ32" s="1563"/>
      <c r="EK32" s="1563">
        <v>0</v>
      </c>
      <c r="EL32" s="1563"/>
      <c r="EM32" s="1566"/>
      <c r="EN32" s="1566"/>
      <c r="ES32" s="1616" t="s">
        <v>398</v>
      </c>
      <c r="ET32" s="1617" t="s">
        <v>399</v>
      </c>
      <c r="EU32" s="1618">
        <v>4135556</v>
      </c>
    </row>
    <row r="33" spans="1:151">
      <c r="A33" s="1220" t="s">
        <v>408</v>
      </c>
      <c r="B33" s="1221" t="s">
        <v>409</v>
      </c>
      <c r="C33" s="1117">
        <v>4992</v>
      </c>
      <c r="D33" s="1118">
        <v>4992</v>
      </c>
      <c r="E33" s="1670"/>
      <c r="F33" s="1670">
        <v>4992</v>
      </c>
      <c r="G33" s="1670"/>
      <c r="H33" s="1671">
        <v>4992</v>
      </c>
      <c r="K33" s="907" t="s">
        <v>408</v>
      </c>
      <c r="L33" s="908" t="s">
        <v>409</v>
      </c>
      <c r="M33" s="886">
        <v>11901457789</v>
      </c>
      <c r="N33" s="887">
        <v>33600</v>
      </c>
      <c r="O33" s="888">
        <v>11901424189</v>
      </c>
      <c r="P33" s="889">
        <v>2013</v>
      </c>
      <c r="Q33" s="890">
        <v>0.9415</v>
      </c>
      <c r="R33" s="891">
        <v>12640917885</v>
      </c>
      <c r="S33" s="892">
        <v>33600</v>
      </c>
      <c r="T33" s="893">
        <v>130547279</v>
      </c>
      <c r="U33" s="893">
        <v>690482335</v>
      </c>
      <c r="V33" s="891">
        <v>13461981099</v>
      </c>
      <c r="X33" s="1561" t="s">
        <v>408</v>
      </c>
      <c r="Y33" s="1562" t="s">
        <v>409</v>
      </c>
      <c r="Z33" s="1563">
        <v>13461981099</v>
      </c>
      <c r="AA33" s="1564">
        <v>87772116.765480012</v>
      </c>
      <c r="AB33" s="1563">
        <v>16390962</v>
      </c>
      <c r="AC33" s="1563">
        <v>505903</v>
      </c>
      <c r="AD33" s="1563">
        <v>104668981.76548001</v>
      </c>
      <c r="AE33" s="1564">
        <v>4992</v>
      </c>
      <c r="AF33" s="1562">
        <v>20967</v>
      </c>
      <c r="AG33" s="1565">
        <v>4.0648999999999997</v>
      </c>
      <c r="AI33" s="1561" t="s">
        <v>408</v>
      </c>
      <c r="AJ33" s="933" t="s">
        <v>409</v>
      </c>
      <c r="AK33" s="1563">
        <v>104668981.76548001</v>
      </c>
      <c r="AL33" s="1564">
        <v>4992</v>
      </c>
      <c r="AM33" s="1564">
        <v>20967</v>
      </c>
      <c r="AN33" s="1565">
        <v>4.0648999999999997</v>
      </c>
      <c r="AO33" s="1565">
        <v>1.7427999999999999</v>
      </c>
      <c r="AP33" s="1565">
        <v>1.0878000000000001</v>
      </c>
      <c r="AQ33" s="1565">
        <v>2.3442000000000003</v>
      </c>
      <c r="AR33" s="1565" t="s">
        <v>4</v>
      </c>
      <c r="AS33" s="1573" t="s">
        <v>4</v>
      </c>
      <c r="AT33" s="1573" t="s">
        <v>4</v>
      </c>
      <c r="AU33" s="1570">
        <v>0</v>
      </c>
      <c r="AV33" s="1572" t="s">
        <v>4</v>
      </c>
      <c r="AW33" s="1564">
        <v>0</v>
      </c>
      <c r="BB33" s="1561" t="s">
        <v>408</v>
      </c>
      <c r="BC33" s="1562" t="s">
        <v>709</v>
      </c>
      <c r="BD33" s="1563">
        <v>13461981099</v>
      </c>
      <c r="BE33" s="1577">
        <v>383.577</v>
      </c>
      <c r="BF33" s="1566">
        <v>35095903</v>
      </c>
      <c r="BG33" s="1565">
        <v>1.7427999999999999</v>
      </c>
      <c r="BH33" s="1565"/>
      <c r="BI33" s="1564">
        <v>4992</v>
      </c>
      <c r="BJ33" s="1564">
        <v>13.01</v>
      </c>
      <c r="BK33" s="1564">
        <v>34872</v>
      </c>
      <c r="BL33" s="1564">
        <v>91</v>
      </c>
      <c r="BN33" s="933" t="s">
        <v>408</v>
      </c>
      <c r="BO33" s="1579" t="s">
        <v>409</v>
      </c>
      <c r="BP33" s="1579">
        <v>1.1873</v>
      </c>
      <c r="BQ33" s="1579">
        <v>1.2312000000000001</v>
      </c>
      <c r="BR33" s="1579">
        <v>0.9415</v>
      </c>
      <c r="BS33" s="1579"/>
      <c r="BT33" s="1580">
        <v>2013</v>
      </c>
      <c r="BU33" s="1582">
        <v>0.9415</v>
      </c>
      <c r="BV33" s="1581"/>
      <c r="BW33" s="1583">
        <v>0.43</v>
      </c>
      <c r="BX33" s="1579">
        <v>0.40500000000000003</v>
      </c>
      <c r="BY33" s="1565">
        <v>0.62119999999999997</v>
      </c>
      <c r="BZ33" s="1585"/>
      <c r="CA33" s="1561" t="s">
        <v>408</v>
      </c>
      <c r="CB33" s="933" t="s">
        <v>709</v>
      </c>
      <c r="CC33" s="1564">
        <v>38386</v>
      </c>
      <c r="CD33" s="1564">
        <v>39693</v>
      </c>
      <c r="CE33" s="1564">
        <v>42097</v>
      </c>
      <c r="CF33" s="1564">
        <v>40058.666666666664</v>
      </c>
      <c r="CG33" s="1565">
        <v>1.0878000000000001</v>
      </c>
      <c r="CH33" s="1564"/>
      <c r="CI33" s="1562">
        <v>-2038.3333333333358</v>
      </c>
      <c r="CJ33" s="1565">
        <v>-4.8399999999999999E-2</v>
      </c>
      <c r="CL33" s="1575" t="s">
        <v>408</v>
      </c>
      <c r="CM33" s="933" t="s">
        <v>709</v>
      </c>
      <c r="CN33" s="1565" t="s">
        <v>4</v>
      </c>
      <c r="CP33" s="1593">
        <v>4992</v>
      </c>
      <c r="CQ33" s="1566">
        <v>19545704</v>
      </c>
      <c r="CR33" s="1566">
        <v>0</v>
      </c>
      <c r="CS33" s="1566">
        <v>19545704</v>
      </c>
      <c r="CT33" s="1573">
        <v>3915.41</v>
      </c>
      <c r="CU33" s="1594"/>
      <c r="CV33" s="1573" t="s">
        <v>4</v>
      </c>
      <c r="CW33" s="1594" t="s">
        <v>4</v>
      </c>
      <c r="CX33" s="1565" t="s">
        <v>4</v>
      </c>
      <c r="CY33" s="1565"/>
      <c r="CZ33" s="1582">
        <v>0.40500000000000003</v>
      </c>
      <c r="DA33" s="1595" t="s">
        <v>4</v>
      </c>
      <c r="DB33" s="1595"/>
      <c r="DC33" s="1565" t="s">
        <v>4</v>
      </c>
      <c r="DX33" s="933" t="s">
        <v>376</v>
      </c>
      <c r="DY33" s="933" t="s">
        <v>376</v>
      </c>
      <c r="DZ33" s="933" t="s">
        <v>901</v>
      </c>
      <c r="EA33" s="933" t="s">
        <v>377</v>
      </c>
      <c r="EB33" s="1563">
        <v>12620</v>
      </c>
      <c r="EC33" s="1563"/>
      <c r="ED33" s="1563">
        <v>12620</v>
      </c>
      <c r="EE33" s="1563"/>
      <c r="EF33" s="1563"/>
      <c r="EG33" s="1565">
        <v>0.97579834531817833</v>
      </c>
      <c r="EH33" s="1563"/>
      <c r="EI33" s="1563">
        <v>4443520</v>
      </c>
      <c r="EJ33" s="1563"/>
      <c r="EK33" s="1563">
        <v>4335979</v>
      </c>
      <c r="EL33" s="1563">
        <v>4443520</v>
      </c>
      <c r="EM33" s="1566">
        <v>0</v>
      </c>
      <c r="EN33" s="1566"/>
      <c r="ES33" s="1616" t="s">
        <v>400</v>
      </c>
      <c r="ET33" s="1617" t="s">
        <v>666</v>
      </c>
      <c r="EU33" s="1618">
        <v>3510997</v>
      </c>
    </row>
    <row r="34" spans="1:151">
      <c r="A34" s="1220" t="s">
        <v>410</v>
      </c>
      <c r="B34" s="1221" t="s">
        <v>411</v>
      </c>
      <c r="C34" s="1117">
        <v>19680</v>
      </c>
      <c r="D34" s="1118">
        <v>25131</v>
      </c>
      <c r="E34" s="1670"/>
      <c r="F34" s="1670">
        <v>25131</v>
      </c>
      <c r="G34" s="1670"/>
      <c r="H34" s="1671">
        <v>25131</v>
      </c>
      <c r="K34" s="907" t="s">
        <v>410</v>
      </c>
      <c r="L34" s="908" t="s">
        <v>411</v>
      </c>
      <c r="M34" s="886">
        <v>11002380010</v>
      </c>
      <c r="N34" s="887">
        <v>110910460</v>
      </c>
      <c r="O34" s="888">
        <v>10891469550</v>
      </c>
      <c r="P34" s="889">
        <v>2007</v>
      </c>
      <c r="Q34" s="890">
        <v>1.0561</v>
      </c>
      <c r="R34" s="891">
        <v>10312915018</v>
      </c>
      <c r="S34" s="892">
        <v>110910460</v>
      </c>
      <c r="T34" s="893">
        <v>382637062</v>
      </c>
      <c r="U34" s="893">
        <v>1908647764</v>
      </c>
      <c r="V34" s="891">
        <v>12715110304</v>
      </c>
      <c r="X34" s="1561" t="s">
        <v>410</v>
      </c>
      <c r="Y34" s="1562" t="s">
        <v>411</v>
      </c>
      <c r="Z34" s="1563">
        <v>12715110304</v>
      </c>
      <c r="AA34" s="1564">
        <v>82902519.182080001</v>
      </c>
      <c r="AB34" s="1563">
        <v>16933848</v>
      </c>
      <c r="AC34" s="1563">
        <v>736750</v>
      </c>
      <c r="AD34" s="1563">
        <v>100573117.18208</v>
      </c>
      <c r="AE34" s="1564">
        <v>25131</v>
      </c>
      <c r="AF34" s="1562">
        <v>4002</v>
      </c>
      <c r="AG34" s="1565">
        <v>0.77590000000000003</v>
      </c>
      <c r="AI34" s="1561" t="s">
        <v>410</v>
      </c>
      <c r="AJ34" s="933" t="s">
        <v>411</v>
      </c>
      <c r="AK34" s="1563">
        <v>100573117.18208</v>
      </c>
      <c r="AL34" s="1564">
        <v>25131</v>
      </c>
      <c r="AM34" s="1564">
        <v>4002</v>
      </c>
      <c r="AN34" s="1565">
        <v>0.77590000000000003</v>
      </c>
      <c r="AO34" s="1565">
        <v>1.1435999999999999</v>
      </c>
      <c r="AP34" s="1565">
        <v>0.93159999999999998</v>
      </c>
      <c r="AQ34" s="1565">
        <v>0.89060000000000006</v>
      </c>
      <c r="AR34" s="1565">
        <v>0.89060000000000006</v>
      </c>
      <c r="AS34" s="1573">
        <v>1496.29</v>
      </c>
      <c r="AT34" s="1573">
        <v>183.79999999999995</v>
      </c>
      <c r="AU34" s="1570">
        <v>4619078</v>
      </c>
      <c r="AV34" s="1572">
        <v>0.81899999999999995</v>
      </c>
      <c r="AW34" s="1564">
        <v>3783025</v>
      </c>
      <c r="BB34" s="1561" t="s">
        <v>410</v>
      </c>
      <c r="BC34" s="1562" t="s">
        <v>710</v>
      </c>
      <c r="BD34" s="1563">
        <v>12715110304</v>
      </c>
      <c r="BE34" s="1577">
        <v>552.149</v>
      </c>
      <c r="BF34" s="1566">
        <v>23028404</v>
      </c>
      <c r="BG34" s="1565">
        <v>1.1435999999999999</v>
      </c>
      <c r="BH34" s="1565"/>
      <c r="BI34" s="1564">
        <v>25131</v>
      </c>
      <c r="BJ34" s="1564">
        <v>45.51</v>
      </c>
      <c r="BK34" s="1564">
        <v>163273</v>
      </c>
      <c r="BL34" s="1564">
        <v>296</v>
      </c>
      <c r="BN34" s="933" t="s">
        <v>410</v>
      </c>
      <c r="BO34" s="1579" t="s">
        <v>411</v>
      </c>
      <c r="BP34" s="1579">
        <v>1.0054000000000001</v>
      </c>
      <c r="BQ34" s="1579">
        <v>1.0674999999999999</v>
      </c>
      <c r="BR34" s="1579">
        <v>1.0654000000000001</v>
      </c>
      <c r="BS34" s="1579"/>
      <c r="BT34" s="1580">
        <v>2007</v>
      </c>
      <c r="BU34" s="1582">
        <v>1.0561</v>
      </c>
      <c r="BV34" s="1581"/>
      <c r="BW34" s="1583">
        <v>0.54</v>
      </c>
      <c r="BX34" s="1579">
        <v>0.56999999999999995</v>
      </c>
      <c r="BY34" s="1565">
        <v>0.87419999999999998</v>
      </c>
      <c r="BZ34" s="1585"/>
      <c r="CA34" s="1561" t="s">
        <v>410</v>
      </c>
      <c r="CB34" s="933" t="s">
        <v>710</v>
      </c>
      <c r="CC34" s="1564">
        <v>32676</v>
      </c>
      <c r="CD34" s="1564">
        <v>34218</v>
      </c>
      <c r="CE34" s="1564">
        <v>36025</v>
      </c>
      <c r="CF34" s="1564">
        <v>34306.333333333336</v>
      </c>
      <c r="CG34" s="1565">
        <v>0.93159999999999998</v>
      </c>
      <c r="CH34" s="1564"/>
      <c r="CI34" s="1562">
        <v>-1718.6666666666642</v>
      </c>
      <c r="CJ34" s="1565">
        <v>-4.7699999999999999E-2</v>
      </c>
      <c r="CL34" s="1575" t="s">
        <v>410</v>
      </c>
      <c r="CM34" s="933" t="s">
        <v>710</v>
      </c>
      <c r="CN34" s="1565">
        <v>0.89060000000000006</v>
      </c>
      <c r="CP34" s="1593">
        <v>25131</v>
      </c>
      <c r="CQ34" s="1566">
        <v>27980912</v>
      </c>
      <c r="CR34" s="1566">
        <v>2819508</v>
      </c>
      <c r="CS34" s="1566">
        <v>30800420</v>
      </c>
      <c r="CT34" s="1573">
        <v>1225.5899999999999</v>
      </c>
      <c r="CU34" s="1594"/>
      <c r="CV34" s="1573">
        <v>1496.29</v>
      </c>
      <c r="CW34" s="1594">
        <v>183.79999999999995</v>
      </c>
      <c r="CX34" s="1565">
        <v>0.81899999999999995</v>
      </c>
      <c r="CY34" s="1565"/>
      <c r="CZ34" s="1582">
        <v>0.56999999999999995</v>
      </c>
      <c r="DA34" s="1595" t="s">
        <v>4</v>
      </c>
      <c r="DB34" s="1595"/>
      <c r="DC34" s="1565">
        <v>0.81899999999999995</v>
      </c>
      <c r="DX34" s="933" t="s">
        <v>376</v>
      </c>
      <c r="DY34" s="1575" t="s">
        <v>29</v>
      </c>
      <c r="DZ34" s="933" t="s">
        <v>8</v>
      </c>
      <c r="EA34" s="933" t="s">
        <v>30</v>
      </c>
      <c r="EB34" s="1563">
        <v>313</v>
      </c>
      <c r="EC34" s="1563"/>
      <c r="ED34" s="1563">
        <v>313</v>
      </c>
      <c r="EE34" s="1563">
        <v>12933</v>
      </c>
      <c r="EF34" s="1563"/>
      <c r="EG34" s="1565">
        <v>2.4201654681821696E-2</v>
      </c>
      <c r="EH34" s="1563"/>
      <c r="EI34" s="1563">
        <v>0</v>
      </c>
      <c r="EJ34" s="1563"/>
      <c r="EK34" s="1563">
        <v>107541</v>
      </c>
      <c r="EM34" s="1566"/>
      <c r="EN34" s="1566"/>
      <c r="ES34" s="1616" t="s">
        <v>46</v>
      </c>
      <c r="ET34" s="1617" t="s">
        <v>47</v>
      </c>
      <c r="EU34" s="1618">
        <v>1301595</v>
      </c>
    </row>
    <row r="35" spans="1:151">
      <c r="A35" s="1220" t="s">
        <v>412</v>
      </c>
      <c r="B35" s="1221" t="s">
        <v>413</v>
      </c>
      <c r="C35" s="1117">
        <v>6345</v>
      </c>
      <c r="D35" s="1118">
        <v>6345</v>
      </c>
      <c r="E35" s="1670"/>
      <c r="F35" s="1670">
        <v>6345</v>
      </c>
      <c r="G35" s="1670"/>
      <c r="H35" s="1671">
        <v>6345</v>
      </c>
      <c r="K35" s="907" t="s">
        <v>412</v>
      </c>
      <c r="L35" s="908" t="s">
        <v>413</v>
      </c>
      <c r="M35" s="886">
        <v>3380238414</v>
      </c>
      <c r="N35" s="887">
        <v>60971030</v>
      </c>
      <c r="O35" s="888">
        <v>3319267384</v>
      </c>
      <c r="P35" s="889">
        <v>2013</v>
      </c>
      <c r="Q35" s="890">
        <v>0.99829999999999997</v>
      </c>
      <c r="R35" s="891">
        <v>3324919748</v>
      </c>
      <c r="S35" s="892">
        <v>60971030</v>
      </c>
      <c r="T35" s="893">
        <v>78218674</v>
      </c>
      <c r="U35" s="893">
        <v>660663693</v>
      </c>
      <c r="V35" s="891">
        <v>4124773145</v>
      </c>
      <c r="X35" s="1561" t="s">
        <v>412</v>
      </c>
      <c r="Y35" s="1562" t="s">
        <v>413</v>
      </c>
      <c r="Z35" s="1563">
        <v>4124773145</v>
      </c>
      <c r="AA35" s="1564">
        <v>26893520.905400004</v>
      </c>
      <c r="AB35" s="1563">
        <v>5449594</v>
      </c>
      <c r="AC35" s="1563">
        <v>243436</v>
      </c>
      <c r="AD35" s="1563">
        <v>32586550.905400004</v>
      </c>
      <c r="AE35" s="1564">
        <v>6345</v>
      </c>
      <c r="AF35" s="1562">
        <v>5136</v>
      </c>
      <c r="AG35" s="1565">
        <v>0.99570000000000003</v>
      </c>
      <c r="AI35" s="1561" t="s">
        <v>412</v>
      </c>
      <c r="AJ35" s="933" t="s">
        <v>413</v>
      </c>
      <c r="AK35" s="1563">
        <v>32586550.905400004</v>
      </c>
      <c r="AL35" s="1564">
        <v>6345</v>
      </c>
      <c r="AM35" s="1564">
        <v>5136</v>
      </c>
      <c r="AN35" s="1565">
        <v>0.99570000000000003</v>
      </c>
      <c r="AO35" s="1565">
        <v>0.77239999999999998</v>
      </c>
      <c r="AP35" s="1565">
        <v>1.0037</v>
      </c>
      <c r="AQ35" s="1565">
        <v>0.97740000000000005</v>
      </c>
      <c r="AR35" s="1565">
        <v>0.97740000000000005</v>
      </c>
      <c r="AS35" s="1573">
        <v>1642.12</v>
      </c>
      <c r="AT35" s="1573">
        <v>37.970000000000027</v>
      </c>
      <c r="AU35" s="1570">
        <v>240920</v>
      </c>
      <c r="AV35" s="1572">
        <v>1</v>
      </c>
      <c r="AW35" s="1564">
        <v>240920</v>
      </c>
      <c r="BB35" s="1561" t="s">
        <v>412</v>
      </c>
      <c r="BC35" s="1562" t="s">
        <v>711</v>
      </c>
      <c r="BD35" s="1563">
        <v>4124773145</v>
      </c>
      <c r="BE35" s="1577">
        <v>265.185</v>
      </c>
      <c r="BF35" s="1566">
        <v>15554323</v>
      </c>
      <c r="BG35" s="1565">
        <v>0.77239999999999998</v>
      </c>
      <c r="BH35" s="1565"/>
      <c r="BI35" s="1564">
        <v>6345</v>
      </c>
      <c r="BJ35" s="1564">
        <v>23.93</v>
      </c>
      <c r="BK35" s="1564">
        <v>41378</v>
      </c>
      <c r="BL35" s="1564">
        <v>156</v>
      </c>
      <c r="BN35" s="933" t="s">
        <v>412</v>
      </c>
      <c r="BO35" s="1579" t="s">
        <v>413</v>
      </c>
      <c r="BP35" s="1579">
        <v>1.0459000000000001</v>
      </c>
      <c r="BQ35" s="1579">
        <v>1.0705</v>
      </c>
      <c r="BR35" s="1579">
        <v>0.99829999999999997</v>
      </c>
      <c r="BS35" s="1579"/>
      <c r="BT35" s="1580">
        <v>2013</v>
      </c>
      <c r="BU35" s="1582">
        <v>0.99829999999999997</v>
      </c>
      <c r="BV35" s="1581"/>
      <c r="BW35" s="1583">
        <v>0.66</v>
      </c>
      <c r="BX35" s="1579">
        <v>0.65900000000000003</v>
      </c>
      <c r="BY35" s="1565">
        <v>1.0106999999999999</v>
      </c>
      <c r="BZ35" s="1585"/>
      <c r="CA35" s="1561" t="s">
        <v>412</v>
      </c>
      <c r="CB35" s="933" t="s">
        <v>711</v>
      </c>
      <c r="CC35" s="1564">
        <v>35072</v>
      </c>
      <c r="CD35" s="1564">
        <v>37062</v>
      </c>
      <c r="CE35" s="1564">
        <v>38753</v>
      </c>
      <c r="CF35" s="1564">
        <v>36962.333333333336</v>
      </c>
      <c r="CG35" s="1565">
        <v>1.0037</v>
      </c>
      <c r="CH35" s="1564"/>
      <c r="CI35" s="1562">
        <v>-1790.6666666666642</v>
      </c>
      <c r="CJ35" s="1565">
        <v>-4.6199999999999998E-2</v>
      </c>
      <c r="CL35" s="1575" t="s">
        <v>412</v>
      </c>
      <c r="CM35" s="933" t="s">
        <v>711</v>
      </c>
      <c r="CN35" s="1565">
        <v>0.97740000000000005</v>
      </c>
      <c r="CP35" s="1593">
        <v>6345</v>
      </c>
      <c r="CQ35" s="1566">
        <v>9507445</v>
      </c>
      <c r="CR35" s="1566">
        <v>0</v>
      </c>
      <c r="CS35" s="1566">
        <v>9507445</v>
      </c>
      <c r="CT35" s="1573">
        <v>1498.42</v>
      </c>
      <c r="CU35" s="1594"/>
      <c r="CV35" s="1573">
        <v>1642.12</v>
      </c>
      <c r="CW35" s="1594">
        <v>37.970000000000027</v>
      </c>
      <c r="CX35" s="1565">
        <v>0.91200000000000003</v>
      </c>
      <c r="CY35" s="1565"/>
      <c r="CZ35" s="1582">
        <v>0.65900000000000003</v>
      </c>
      <c r="DA35" s="1595">
        <v>1</v>
      </c>
      <c r="DB35" s="1595"/>
      <c r="DC35" s="1565">
        <v>1</v>
      </c>
      <c r="DX35" s="933" t="s">
        <v>378</v>
      </c>
      <c r="DY35" s="1575" t="s">
        <v>378</v>
      </c>
      <c r="DZ35" s="933" t="s">
        <v>901</v>
      </c>
      <c r="EA35" s="933" t="s">
        <v>379</v>
      </c>
      <c r="EB35" s="1563">
        <v>31249</v>
      </c>
      <c r="EC35" s="1563"/>
      <c r="ED35" s="1563">
        <v>31249</v>
      </c>
      <c r="EE35" s="1563"/>
      <c r="EF35" s="1563"/>
      <c r="EG35" s="1565">
        <v>0.83397384574326128</v>
      </c>
      <c r="EH35" s="1563"/>
      <c r="EI35" s="1563">
        <v>0</v>
      </c>
      <c r="EJ35" s="1563"/>
      <c r="EK35" s="1563">
        <v>0</v>
      </c>
      <c r="EL35" s="1563">
        <v>0</v>
      </c>
      <c r="EM35" s="1566">
        <v>0</v>
      </c>
      <c r="EN35" s="1566"/>
      <c r="ES35" s="1616" t="s">
        <v>402</v>
      </c>
      <c r="ET35" s="1617" t="s">
        <v>403</v>
      </c>
      <c r="EU35" s="1618">
        <v>507648</v>
      </c>
    </row>
    <row r="36" spans="1:151">
      <c r="A36" s="1220" t="s">
        <v>414</v>
      </c>
      <c r="B36" s="1221" t="s">
        <v>415</v>
      </c>
      <c r="C36" s="1117">
        <v>9952</v>
      </c>
      <c r="D36" s="1118">
        <v>9952</v>
      </c>
      <c r="E36" s="1670"/>
      <c r="F36" s="1670">
        <v>9952</v>
      </c>
      <c r="G36" s="1670"/>
      <c r="H36" s="1671">
        <v>9952</v>
      </c>
      <c r="K36" s="907" t="s">
        <v>414</v>
      </c>
      <c r="L36" s="908" t="s">
        <v>415</v>
      </c>
      <c r="M36" s="886">
        <v>2990557637</v>
      </c>
      <c r="N36" s="887">
        <v>492796500</v>
      </c>
      <c r="O36" s="888">
        <v>2497761137</v>
      </c>
      <c r="P36" s="889">
        <v>2009</v>
      </c>
      <c r="Q36" s="890">
        <v>0.98509999999999998</v>
      </c>
      <c r="R36" s="891">
        <v>2535540693</v>
      </c>
      <c r="S36" s="892">
        <v>492796500</v>
      </c>
      <c r="T36" s="893">
        <v>120160959</v>
      </c>
      <c r="U36" s="893">
        <v>846819461</v>
      </c>
      <c r="V36" s="891">
        <v>3995317613</v>
      </c>
      <c r="X36" s="1561" t="s">
        <v>414</v>
      </c>
      <c r="Y36" s="1562" t="s">
        <v>415</v>
      </c>
      <c r="Z36" s="1563">
        <v>3995317613</v>
      </c>
      <c r="AA36" s="1564">
        <v>26049470.836760003</v>
      </c>
      <c r="AB36" s="1563">
        <v>7521607</v>
      </c>
      <c r="AC36" s="1563">
        <v>401094</v>
      </c>
      <c r="AD36" s="1563">
        <v>33972171.836759999</v>
      </c>
      <c r="AE36" s="1564">
        <v>9952</v>
      </c>
      <c r="AF36" s="1562">
        <v>3414</v>
      </c>
      <c r="AG36" s="1565">
        <v>0.66190000000000004</v>
      </c>
      <c r="AI36" s="1561" t="s">
        <v>414</v>
      </c>
      <c r="AJ36" s="933" t="s">
        <v>415</v>
      </c>
      <c r="AK36" s="1563">
        <v>33972171.836759999</v>
      </c>
      <c r="AL36" s="1564">
        <v>9952</v>
      </c>
      <c r="AM36" s="1564">
        <v>3414</v>
      </c>
      <c r="AN36" s="1565">
        <v>0.66190000000000004</v>
      </c>
      <c r="AO36" s="1565">
        <v>0.24260000000000001</v>
      </c>
      <c r="AP36" s="1565">
        <v>0.81069999999999998</v>
      </c>
      <c r="AQ36" s="1565">
        <v>0.6944999999999999</v>
      </c>
      <c r="AR36" s="1565">
        <v>0.6944999999999999</v>
      </c>
      <c r="AS36" s="1573">
        <v>1166.82</v>
      </c>
      <c r="AT36" s="1573">
        <v>513.27</v>
      </c>
      <c r="AU36" s="1570">
        <v>5108063</v>
      </c>
      <c r="AV36" s="1572">
        <v>1</v>
      </c>
      <c r="AW36" s="1564">
        <v>5108063</v>
      </c>
      <c r="BB36" s="1561" t="s">
        <v>414</v>
      </c>
      <c r="BC36" s="1562" t="s">
        <v>712</v>
      </c>
      <c r="BD36" s="1563">
        <v>3995317613</v>
      </c>
      <c r="BE36" s="1577">
        <v>817.72799999999995</v>
      </c>
      <c r="BF36" s="1566">
        <v>4885876</v>
      </c>
      <c r="BG36" s="1565">
        <v>0.24260000000000001</v>
      </c>
      <c r="BH36" s="1565"/>
      <c r="BI36" s="1564">
        <v>9952</v>
      </c>
      <c r="BJ36" s="1564">
        <v>12.17</v>
      </c>
      <c r="BK36" s="1564">
        <v>60017</v>
      </c>
      <c r="BL36" s="1564">
        <v>73</v>
      </c>
      <c r="BN36" s="933" t="s">
        <v>414</v>
      </c>
      <c r="BO36" s="1579" t="s">
        <v>415</v>
      </c>
      <c r="BP36" s="1579">
        <v>0.96739999999999993</v>
      </c>
      <c r="BQ36" s="1579">
        <v>0.95469999999999999</v>
      </c>
      <c r="BR36" s="1579">
        <v>1.0112000000000001</v>
      </c>
      <c r="BS36" s="1579"/>
      <c r="BT36" s="1580">
        <v>2009</v>
      </c>
      <c r="BU36" s="1582">
        <v>0.98509999999999998</v>
      </c>
      <c r="BV36" s="1581"/>
      <c r="BW36" s="1583">
        <v>0.72</v>
      </c>
      <c r="BX36" s="1579">
        <v>0.70899999999999996</v>
      </c>
      <c r="BY36" s="1565">
        <v>1.0873999999999999</v>
      </c>
      <c r="BZ36" s="1585"/>
      <c r="CA36" s="1561" t="s">
        <v>414</v>
      </c>
      <c r="CB36" s="933" t="s">
        <v>712</v>
      </c>
      <c r="CC36" s="1564">
        <v>29196</v>
      </c>
      <c r="CD36" s="1564">
        <v>28960</v>
      </c>
      <c r="CE36" s="1564">
        <v>31408</v>
      </c>
      <c r="CF36" s="1564">
        <v>29854.666666666668</v>
      </c>
      <c r="CG36" s="1565">
        <v>0.81069999999999998</v>
      </c>
      <c r="CH36" s="1564"/>
      <c r="CI36" s="1562">
        <v>-1553.3333333333321</v>
      </c>
      <c r="CJ36" s="1565">
        <v>-4.9500000000000002E-2</v>
      </c>
      <c r="CL36" s="1575" t="s">
        <v>414</v>
      </c>
      <c r="CM36" s="933" t="s">
        <v>712</v>
      </c>
      <c r="CN36" s="1565">
        <v>0.6944999999999999</v>
      </c>
      <c r="CP36" s="1593">
        <v>9952</v>
      </c>
      <c r="CQ36" s="1566">
        <v>9287444</v>
      </c>
      <c r="CR36" s="1566">
        <v>0</v>
      </c>
      <c r="CS36" s="1566">
        <v>9287444</v>
      </c>
      <c r="CT36" s="1573">
        <v>933.22</v>
      </c>
      <c r="CU36" s="1594"/>
      <c r="CV36" s="1573">
        <v>1166.82</v>
      </c>
      <c r="CW36" s="1594">
        <v>513.27</v>
      </c>
      <c r="CX36" s="1565">
        <v>0.8</v>
      </c>
      <c r="CY36" s="1565"/>
      <c r="CZ36" s="1582">
        <v>0.70899999999999996</v>
      </c>
      <c r="DA36" s="1595">
        <v>1</v>
      </c>
      <c r="DB36" s="1595"/>
      <c r="DC36" s="1565">
        <v>1</v>
      </c>
      <c r="DX36" s="1693">
        <v>130</v>
      </c>
      <c r="DY36" s="1575" t="s">
        <v>821</v>
      </c>
      <c r="DZ36" s="933" t="s">
        <v>8</v>
      </c>
      <c r="EA36" s="933" t="s">
        <v>822</v>
      </c>
      <c r="EB36" s="1563">
        <v>808</v>
      </c>
      <c r="EC36" s="1563"/>
      <c r="ED36" s="1563">
        <v>808</v>
      </c>
      <c r="EE36" s="1563"/>
      <c r="EF36" s="1563"/>
      <c r="EG36" s="1565">
        <v>2.1563917800907391E-2</v>
      </c>
      <c r="EH36" s="1563"/>
      <c r="EI36" s="1563">
        <v>0</v>
      </c>
      <c r="EJ36" s="1563"/>
      <c r="EK36" s="1563">
        <v>0</v>
      </c>
      <c r="EL36" s="1563"/>
      <c r="EM36" s="1566"/>
      <c r="EN36" s="1566"/>
      <c r="ES36" s="1616" t="s">
        <v>404</v>
      </c>
      <c r="ET36" s="1617" t="s">
        <v>667</v>
      </c>
      <c r="EU36" s="1618">
        <v>1808886</v>
      </c>
    </row>
    <row r="37" spans="1:151">
      <c r="A37" s="1220" t="s">
        <v>416</v>
      </c>
      <c r="B37" s="1221" t="s">
        <v>417</v>
      </c>
      <c r="C37" s="1117">
        <v>34168</v>
      </c>
      <c r="D37" s="1118">
        <v>40141</v>
      </c>
      <c r="E37" s="1670"/>
      <c r="F37" s="1670">
        <v>40141</v>
      </c>
      <c r="G37" s="1670"/>
      <c r="H37" s="1671">
        <v>40141</v>
      </c>
      <c r="K37" s="907" t="s">
        <v>416</v>
      </c>
      <c r="L37" s="908" t="s">
        <v>417</v>
      </c>
      <c r="M37" s="886">
        <v>25263182775</v>
      </c>
      <c r="N37" s="887">
        <v>61059791</v>
      </c>
      <c r="O37" s="888">
        <v>25202122984</v>
      </c>
      <c r="P37" s="889">
        <v>2008</v>
      </c>
      <c r="Q37" s="890">
        <v>1.0451999999999999</v>
      </c>
      <c r="R37" s="891">
        <v>24112249315</v>
      </c>
      <c r="S37" s="892">
        <v>61059791</v>
      </c>
      <c r="T37" s="893">
        <v>489915862</v>
      </c>
      <c r="U37" s="893">
        <v>5084688992</v>
      </c>
      <c r="V37" s="891">
        <v>29747913960</v>
      </c>
      <c r="X37" s="1561" t="s">
        <v>416</v>
      </c>
      <c r="Y37" s="1562" t="s">
        <v>417</v>
      </c>
      <c r="Z37" s="1563">
        <v>29747913960</v>
      </c>
      <c r="AA37" s="1564">
        <v>193956399.01920003</v>
      </c>
      <c r="AB37" s="1563">
        <v>48465264</v>
      </c>
      <c r="AC37" s="1563">
        <v>934203</v>
      </c>
      <c r="AD37" s="1563">
        <v>243355866.01920003</v>
      </c>
      <c r="AE37" s="1564">
        <v>40141</v>
      </c>
      <c r="AF37" s="1562">
        <v>6063</v>
      </c>
      <c r="AG37" s="1565">
        <v>1.1755</v>
      </c>
      <c r="AI37" s="1561" t="s">
        <v>416</v>
      </c>
      <c r="AJ37" s="933" t="s">
        <v>417</v>
      </c>
      <c r="AK37" s="1563">
        <v>243355866.01920003</v>
      </c>
      <c r="AL37" s="1564">
        <v>40141</v>
      </c>
      <c r="AM37" s="1564">
        <v>6063</v>
      </c>
      <c r="AN37" s="1565">
        <v>1.1755</v>
      </c>
      <c r="AO37" s="1565">
        <v>5.0884</v>
      </c>
      <c r="AP37" s="1565">
        <v>1.0798000000000001</v>
      </c>
      <c r="AQ37" s="1565">
        <v>1.5188999999999999</v>
      </c>
      <c r="AR37" s="1565" t="s">
        <v>4</v>
      </c>
      <c r="AS37" s="1573" t="s">
        <v>4</v>
      </c>
      <c r="AT37" s="1573" t="s">
        <v>4</v>
      </c>
      <c r="AU37" s="1570">
        <v>0</v>
      </c>
      <c r="AV37" s="1572" t="s">
        <v>4</v>
      </c>
      <c r="AW37" s="1564">
        <v>0</v>
      </c>
      <c r="BB37" s="1561" t="s">
        <v>416</v>
      </c>
      <c r="BC37" s="1562" t="s">
        <v>782</v>
      </c>
      <c r="BD37" s="1563">
        <v>29747913960</v>
      </c>
      <c r="BE37" s="1577">
        <v>290.31700000000001</v>
      </c>
      <c r="BF37" s="1566">
        <v>102467007</v>
      </c>
      <c r="BG37" s="1565">
        <v>5.0884</v>
      </c>
      <c r="BH37" s="1565"/>
      <c r="BI37" s="1564">
        <v>40141</v>
      </c>
      <c r="BJ37" s="1564">
        <v>138.27000000000001</v>
      </c>
      <c r="BK37" s="1564">
        <v>281224</v>
      </c>
      <c r="BL37" s="1564">
        <v>969</v>
      </c>
      <c r="BN37" s="933" t="s">
        <v>416</v>
      </c>
      <c r="BO37" s="1579" t="s">
        <v>417</v>
      </c>
      <c r="BP37" s="1579">
        <v>1.0268000000000002</v>
      </c>
      <c r="BQ37" s="1579">
        <v>1.0632999999999999</v>
      </c>
      <c r="BR37" s="1579">
        <v>1.0393000000000001</v>
      </c>
      <c r="BS37" s="1579"/>
      <c r="BT37" s="1580">
        <v>2008</v>
      </c>
      <c r="BU37" s="1582">
        <v>1.0451999999999999</v>
      </c>
      <c r="BV37" s="1581"/>
      <c r="BW37" s="1583">
        <v>0.77439999999999998</v>
      </c>
      <c r="BX37" s="1579">
        <v>0.80900000000000005</v>
      </c>
      <c r="BY37" s="1565">
        <v>1.2407999999999999</v>
      </c>
      <c r="BZ37" s="1585"/>
      <c r="CA37" s="1561" t="s">
        <v>416</v>
      </c>
      <c r="CB37" s="933" t="s">
        <v>782</v>
      </c>
      <c r="CC37" s="1564">
        <v>38466</v>
      </c>
      <c r="CD37" s="1564">
        <v>39357</v>
      </c>
      <c r="CE37" s="1564">
        <v>41475</v>
      </c>
      <c r="CF37" s="1564">
        <v>39766</v>
      </c>
      <c r="CG37" s="1565">
        <v>1.0798000000000001</v>
      </c>
      <c r="CH37" s="1564"/>
      <c r="CI37" s="1562">
        <v>-1709</v>
      </c>
      <c r="CJ37" s="1565">
        <v>-4.1200000000000001E-2</v>
      </c>
      <c r="CL37" s="1575" t="s">
        <v>416</v>
      </c>
      <c r="CM37" s="933" t="s">
        <v>782</v>
      </c>
      <c r="CN37" s="1565" t="s">
        <v>4</v>
      </c>
      <c r="CP37" s="1593">
        <v>40141</v>
      </c>
      <c r="CQ37" s="1566">
        <v>115381832</v>
      </c>
      <c r="CR37" s="1566">
        <v>0</v>
      </c>
      <c r="CS37" s="1566">
        <v>115381832</v>
      </c>
      <c r="CT37" s="1573">
        <v>2874.41</v>
      </c>
      <c r="CU37" s="1594"/>
      <c r="CV37" s="1573" t="s">
        <v>4</v>
      </c>
      <c r="CW37" s="1594" t="s">
        <v>4</v>
      </c>
      <c r="CX37" s="1565" t="s">
        <v>4</v>
      </c>
      <c r="CY37" s="1565"/>
      <c r="CZ37" s="1582">
        <v>0.80900000000000005</v>
      </c>
      <c r="DA37" s="1595">
        <v>1</v>
      </c>
      <c r="DB37" s="1595"/>
      <c r="DC37" s="1565" t="s">
        <v>4</v>
      </c>
      <c r="DX37" s="933" t="s">
        <v>378</v>
      </c>
      <c r="DY37" s="1575" t="s">
        <v>1098</v>
      </c>
      <c r="DZ37" s="933" t="s">
        <v>8</v>
      </c>
      <c r="EA37" s="933" t="s">
        <v>1099</v>
      </c>
      <c r="EB37" s="1563">
        <v>1067</v>
      </c>
      <c r="EC37" s="1563"/>
      <c r="ED37" s="1563">
        <v>1067</v>
      </c>
      <c r="EE37" s="1563"/>
      <c r="EF37" s="1563"/>
      <c r="EG37" s="1565">
        <v>2.8476114224713103E-2</v>
      </c>
      <c r="EH37" s="1563"/>
      <c r="EI37" s="1563">
        <v>0</v>
      </c>
      <c r="EJ37" s="1563"/>
      <c r="EK37" s="1563">
        <v>0</v>
      </c>
      <c r="EL37" s="1563"/>
      <c r="EM37" s="1566"/>
      <c r="EN37" s="1566"/>
      <c r="ES37" s="1616" t="s">
        <v>406</v>
      </c>
      <c r="ET37" s="1617" t="s">
        <v>407</v>
      </c>
      <c r="EU37" s="1618">
        <v>0</v>
      </c>
    </row>
    <row r="38" spans="1:151">
      <c r="A38" s="1220" t="s">
        <v>418</v>
      </c>
      <c r="B38" s="1221" t="s">
        <v>419</v>
      </c>
      <c r="C38" s="1117">
        <v>5865</v>
      </c>
      <c r="D38" s="1118">
        <v>7285</v>
      </c>
      <c r="E38" s="1670"/>
      <c r="F38" s="1670">
        <v>7285</v>
      </c>
      <c r="G38" s="1670"/>
      <c r="H38" s="1671">
        <v>7285</v>
      </c>
      <c r="K38" s="907" t="s">
        <v>418</v>
      </c>
      <c r="L38" s="908" t="s">
        <v>419</v>
      </c>
      <c r="M38" s="886">
        <v>2295497231</v>
      </c>
      <c r="N38" s="887">
        <v>193437138</v>
      </c>
      <c r="O38" s="888">
        <v>2102060093</v>
      </c>
      <c r="P38" s="889">
        <v>2009</v>
      </c>
      <c r="Q38" s="890">
        <v>1.0178</v>
      </c>
      <c r="R38" s="891">
        <v>2065297792</v>
      </c>
      <c r="S38" s="892">
        <v>193437138</v>
      </c>
      <c r="T38" s="893">
        <v>132339526</v>
      </c>
      <c r="U38" s="893">
        <v>669906926</v>
      </c>
      <c r="V38" s="891">
        <v>3060981382</v>
      </c>
      <c r="X38" s="1561" t="s">
        <v>418</v>
      </c>
      <c r="Y38" s="1562" t="s">
        <v>419</v>
      </c>
      <c r="Z38" s="1563">
        <v>3060981382</v>
      </c>
      <c r="AA38" s="1564">
        <v>19957598.610640001</v>
      </c>
      <c r="AB38" s="1563">
        <v>4269426</v>
      </c>
      <c r="AC38" s="1563">
        <v>318936</v>
      </c>
      <c r="AD38" s="1563">
        <v>24545960.610640001</v>
      </c>
      <c r="AE38" s="1564">
        <v>7285</v>
      </c>
      <c r="AF38" s="1562">
        <v>3369</v>
      </c>
      <c r="AG38" s="1565">
        <v>0.6532</v>
      </c>
      <c r="AI38" s="1561" t="s">
        <v>418</v>
      </c>
      <c r="AJ38" s="933" t="s">
        <v>419</v>
      </c>
      <c r="AK38" s="1563">
        <v>24545960.610640001</v>
      </c>
      <c r="AL38" s="1564">
        <v>7285</v>
      </c>
      <c r="AM38" s="1564">
        <v>3369</v>
      </c>
      <c r="AN38" s="1565">
        <v>0.6532</v>
      </c>
      <c r="AO38" s="1565">
        <v>0.30099999999999999</v>
      </c>
      <c r="AP38" s="1565">
        <v>0.7611</v>
      </c>
      <c r="AQ38" s="1565">
        <v>0.67199999999999993</v>
      </c>
      <c r="AR38" s="1565">
        <v>0.67199999999999993</v>
      </c>
      <c r="AS38" s="1573">
        <v>1129.02</v>
      </c>
      <c r="AT38" s="1573">
        <v>551.06999999999994</v>
      </c>
      <c r="AU38" s="1570">
        <v>4014545</v>
      </c>
      <c r="AV38" s="1572">
        <v>1</v>
      </c>
      <c r="AW38" s="1564">
        <v>4014545</v>
      </c>
      <c r="BB38" s="1561" t="s">
        <v>418</v>
      </c>
      <c r="BC38" s="1562" t="s">
        <v>713</v>
      </c>
      <c r="BD38" s="1563">
        <v>3060981382</v>
      </c>
      <c r="BE38" s="1577">
        <v>505.02600000000001</v>
      </c>
      <c r="BF38" s="1566">
        <v>6061037</v>
      </c>
      <c r="BG38" s="1565">
        <v>0.30099999999999999</v>
      </c>
      <c r="BH38" s="1565"/>
      <c r="BI38" s="1564">
        <v>7285</v>
      </c>
      <c r="BJ38" s="1564">
        <v>14.42</v>
      </c>
      <c r="BK38" s="1564">
        <v>56062</v>
      </c>
      <c r="BL38" s="1564">
        <v>111</v>
      </c>
      <c r="BN38" s="933" t="s">
        <v>418</v>
      </c>
      <c r="BO38" s="1579" t="s">
        <v>419</v>
      </c>
      <c r="BP38" s="1579">
        <v>0.97</v>
      </c>
      <c r="BQ38" s="1579">
        <v>1.0273000000000001</v>
      </c>
      <c r="BR38" s="1579">
        <v>1.0273000000000001</v>
      </c>
      <c r="BS38" s="1579"/>
      <c r="BT38" s="1580">
        <v>2009</v>
      </c>
      <c r="BU38" s="1582">
        <v>1.0178</v>
      </c>
      <c r="BV38" s="1581"/>
      <c r="BW38" s="1583">
        <v>0.86</v>
      </c>
      <c r="BX38" s="1579">
        <v>0.875</v>
      </c>
      <c r="BY38" s="1565">
        <v>1.3420000000000001</v>
      </c>
      <c r="BZ38" s="1585"/>
      <c r="CA38" s="1561" t="s">
        <v>418</v>
      </c>
      <c r="CB38" s="933" t="s">
        <v>713</v>
      </c>
      <c r="CC38" s="1564">
        <v>27276</v>
      </c>
      <c r="CD38" s="1564">
        <v>27635</v>
      </c>
      <c r="CE38" s="1564">
        <v>29171</v>
      </c>
      <c r="CF38" s="1564">
        <v>28027.333333333332</v>
      </c>
      <c r="CG38" s="1565">
        <v>0.7611</v>
      </c>
      <c r="CH38" s="1564"/>
      <c r="CI38" s="1562">
        <v>-1143.6666666666679</v>
      </c>
      <c r="CJ38" s="1565">
        <v>-3.9199999999999999E-2</v>
      </c>
      <c r="CL38" s="1575" t="s">
        <v>418</v>
      </c>
      <c r="CM38" s="933" t="s">
        <v>713</v>
      </c>
      <c r="CN38" s="1565">
        <v>0.67199999999999993</v>
      </c>
      <c r="CP38" s="1593">
        <v>7285</v>
      </c>
      <c r="CQ38" s="1566">
        <v>6984909</v>
      </c>
      <c r="CR38" s="1566">
        <v>0</v>
      </c>
      <c r="CS38" s="1566">
        <v>6984909</v>
      </c>
      <c r="CT38" s="1573">
        <v>958.81</v>
      </c>
      <c r="CU38" s="1594"/>
      <c r="CV38" s="1573">
        <v>1129.02</v>
      </c>
      <c r="CW38" s="1594">
        <v>551.06999999999994</v>
      </c>
      <c r="CX38" s="1565">
        <v>0.84899999999999998</v>
      </c>
      <c r="CY38" s="1565"/>
      <c r="CZ38" s="1582">
        <v>0.875</v>
      </c>
      <c r="DA38" s="1595">
        <v>1</v>
      </c>
      <c r="DB38" s="1595"/>
      <c r="DC38" s="1565">
        <v>1</v>
      </c>
      <c r="DX38" s="933" t="s">
        <v>378</v>
      </c>
      <c r="DY38" s="1575" t="s">
        <v>1178</v>
      </c>
      <c r="DZ38" s="933" t="s">
        <v>8</v>
      </c>
      <c r="EA38" s="933" t="s">
        <v>1179</v>
      </c>
      <c r="EB38" s="1563">
        <v>178</v>
      </c>
      <c r="EC38" s="1563"/>
      <c r="ED38" s="1563">
        <v>178</v>
      </c>
      <c r="EE38" s="1563"/>
      <c r="EF38" s="1563"/>
      <c r="EG38" s="1565">
        <v>4.7504670402989061E-3</v>
      </c>
      <c r="EH38" s="1563"/>
      <c r="EI38" s="1563">
        <v>0</v>
      </c>
      <c r="EJ38" s="1563"/>
      <c r="EK38" s="1563">
        <v>0</v>
      </c>
      <c r="EM38" s="1566"/>
      <c r="EN38" s="1566"/>
      <c r="ES38" s="1616" t="s">
        <v>408</v>
      </c>
      <c r="ET38" s="1617" t="s">
        <v>409</v>
      </c>
      <c r="EU38" s="1618">
        <v>0</v>
      </c>
    </row>
    <row r="39" spans="1:151">
      <c r="A39" s="1220" t="s">
        <v>420</v>
      </c>
      <c r="B39" s="1221" t="s">
        <v>421</v>
      </c>
      <c r="C39" s="1117">
        <v>54471</v>
      </c>
      <c r="D39" s="1118">
        <v>57513</v>
      </c>
      <c r="E39" s="1670"/>
      <c r="F39" s="1670">
        <v>57513</v>
      </c>
      <c r="G39" s="1670"/>
      <c r="H39" s="1671">
        <v>57513</v>
      </c>
      <c r="K39" s="907" t="s">
        <v>420</v>
      </c>
      <c r="L39" s="908" t="s">
        <v>421</v>
      </c>
      <c r="M39" s="886">
        <v>25626391379</v>
      </c>
      <c r="N39" s="887">
        <v>118759934</v>
      </c>
      <c r="O39" s="888">
        <v>25507631445</v>
      </c>
      <c r="P39" s="889">
        <v>2013</v>
      </c>
      <c r="Q39" s="890">
        <v>0.98209999999999997</v>
      </c>
      <c r="R39" s="891">
        <v>25972539909</v>
      </c>
      <c r="S39" s="892">
        <v>118759934</v>
      </c>
      <c r="T39" s="893">
        <v>583164021</v>
      </c>
      <c r="U39" s="893">
        <v>5644170795</v>
      </c>
      <c r="V39" s="891">
        <v>32318634659</v>
      </c>
      <c r="X39" s="1561" t="s">
        <v>420</v>
      </c>
      <c r="Y39" s="1562" t="s">
        <v>421</v>
      </c>
      <c r="Z39" s="1563">
        <v>32318634659</v>
      </c>
      <c r="AA39" s="1564">
        <v>210717497.97668001</v>
      </c>
      <c r="AB39" s="1563">
        <v>52170450</v>
      </c>
      <c r="AC39" s="1563">
        <v>1564408</v>
      </c>
      <c r="AD39" s="1563">
        <v>264452355.97668001</v>
      </c>
      <c r="AE39" s="1564">
        <v>57513</v>
      </c>
      <c r="AF39" s="1562">
        <v>4598</v>
      </c>
      <c r="AG39" s="1565">
        <v>0.89139999999999997</v>
      </c>
      <c r="AI39" s="1561" t="s">
        <v>420</v>
      </c>
      <c r="AJ39" s="933" t="s">
        <v>421</v>
      </c>
      <c r="AK39" s="1563">
        <v>264452355.97668001</v>
      </c>
      <c r="AL39" s="1564">
        <v>57513</v>
      </c>
      <c r="AM39" s="1564">
        <v>4598</v>
      </c>
      <c r="AN39" s="1565">
        <v>0.89139999999999997</v>
      </c>
      <c r="AO39" s="1565">
        <v>3.9182000000000001</v>
      </c>
      <c r="AP39" s="1565">
        <v>1.0356000000000001</v>
      </c>
      <c r="AQ39" s="1565">
        <v>1.2662</v>
      </c>
      <c r="AR39" s="1565" t="s">
        <v>4</v>
      </c>
      <c r="AS39" s="1573" t="s">
        <v>4</v>
      </c>
      <c r="AT39" s="1573" t="s">
        <v>4</v>
      </c>
      <c r="AU39" s="1570">
        <v>0</v>
      </c>
      <c r="AV39" s="1572" t="s">
        <v>4</v>
      </c>
      <c r="AW39" s="1564">
        <v>0</v>
      </c>
      <c r="BB39" s="1561" t="s">
        <v>420</v>
      </c>
      <c r="BC39" s="1562" t="s">
        <v>714</v>
      </c>
      <c r="BD39" s="1563">
        <v>32318634659</v>
      </c>
      <c r="BE39" s="1577">
        <v>409.59500000000003</v>
      </c>
      <c r="BF39" s="1566">
        <v>78903880</v>
      </c>
      <c r="BG39" s="1565">
        <v>3.9182000000000001</v>
      </c>
      <c r="BH39" s="1565"/>
      <c r="BI39" s="1564">
        <v>57513</v>
      </c>
      <c r="BJ39" s="1564">
        <v>140.41</v>
      </c>
      <c r="BK39" s="1564">
        <v>357593</v>
      </c>
      <c r="BL39" s="1564">
        <v>873</v>
      </c>
      <c r="BN39" s="933" t="s">
        <v>420</v>
      </c>
      <c r="BO39" s="1579" t="s">
        <v>421</v>
      </c>
      <c r="BP39" s="1579">
        <v>1.0390000000000001</v>
      </c>
      <c r="BQ39" s="1579">
        <v>1.0724</v>
      </c>
      <c r="BR39" s="1579">
        <v>0.98209999999999997</v>
      </c>
      <c r="BS39" s="1579"/>
      <c r="BT39" s="1580">
        <v>2013</v>
      </c>
      <c r="BU39" s="1582">
        <v>0.98209999999999997</v>
      </c>
      <c r="BV39" s="1581"/>
      <c r="BW39" s="1583">
        <v>0.71679999999999999</v>
      </c>
      <c r="BX39" s="1579">
        <v>0.70399999999999996</v>
      </c>
      <c r="BY39" s="1565">
        <v>1.0798000000000001</v>
      </c>
      <c r="BZ39" s="1585"/>
      <c r="CA39" s="1561" t="s">
        <v>420</v>
      </c>
      <c r="CB39" s="933" t="s">
        <v>714</v>
      </c>
      <c r="CC39" s="1564">
        <v>36891</v>
      </c>
      <c r="CD39" s="1564">
        <v>37843</v>
      </c>
      <c r="CE39" s="1564">
        <v>39683</v>
      </c>
      <c r="CF39" s="1564">
        <v>38139</v>
      </c>
      <c r="CG39" s="1565">
        <v>1.0356000000000001</v>
      </c>
      <c r="CH39" s="1564"/>
      <c r="CI39" s="1562">
        <v>-1544</v>
      </c>
      <c r="CJ39" s="1565">
        <v>-3.8899999999999997E-2</v>
      </c>
      <c r="CL39" s="1575" t="s">
        <v>420</v>
      </c>
      <c r="CM39" s="933" t="s">
        <v>714</v>
      </c>
      <c r="CN39" s="1565" t="s">
        <v>4</v>
      </c>
      <c r="CP39" s="1593">
        <v>57513</v>
      </c>
      <c r="CQ39" s="1566">
        <v>111347595</v>
      </c>
      <c r="CR39" s="1566">
        <v>0</v>
      </c>
      <c r="CS39" s="1566">
        <v>111347595</v>
      </c>
      <c r="CT39" s="1573">
        <v>1936.04</v>
      </c>
      <c r="CU39" s="1594"/>
      <c r="CV39" s="1573" t="s">
        <v>4</v>
      </c>
      <c r="CW39" s="1594" t="s">
        <v>4</v>
      </c>
      <c r="CX39" s="1565" t="s">
        <v>4</v>
      </c>
      <c r="CY39" s="1565"/>
      <c r="CZ39" s="1582">
        <v>0.70399999999999996</v>
      </c>
      <c r="DA39" s="1595">
        <v>1</v>
      </c>
      <c r="DB39" s="1595"/>
      <c r="DC39" s="1565" t="s">
        <v>4</v>
      </c>
      <c r="DX39" s="933" t="s">
        <v>378</v>
      </c>
      <c r="DY39" s="1575" t="s">
        <v>795</v>
      </c>
      <c r="DZ39" s="933" t="s">
        <v>901</v>
      </c>
      <c r="EA39" s="933" t="s">
        <v>796</v>
      </c>
      <c r="EB39" s="1563">
        <v>5452</v>
      </c>
      <c r="EC39" s="1563">
        <v>-1284</v>
      </c>
      <c r="ED39" s="1563">
        <v>4168</v>
      </c>
      <c r="EE39" s="1563">
        <v>37470</v>
      </c>
      <c r="EF39" s="1563"/>
      <c r="EG39" s="1565">
        <v>0.11123565519081932</v>
      </c>
      <c r="EH39" s="1563"/>
      <c r="EI39" s="1563">
        <v>0</v>
      </c>
      <c r="EJ39" s="1563"/>
      <c r="EK39" s="1563">
        <v>0</v>
      </c>
      <c r="EL39" s="1563"/>
      <c r="EM39" s="1566"/>
      <c r="EN39" s="1566"/>
      <c r="ES39" s="1616" t="s">
        <v>410</v>
      </c>
      <c r="ET39" s="1617" t="s">
        <v>411</v>
      </c>
      <c r="EU39" s="1618">
        <v>2962474</v>
      </c>
    </row>
    <row r="40" spans="1:151">
      <c r="A40" s="1220" t="s">
        <v>422</v>
      </c>
      <c r="B40" s="1221" t="s">
        <v>423</v>
      </c>
      <c r="C40" s="1117">
        <v>8668</v>
      </c>
      <c r="D40" s="1118">
        <v>8892</v>
      </c>
      <c r="E40" s="1670"/>
      <c r="F40" s="1670">
        <v>8892</v>
      </c>
      <c r="G40" s="1670"/>
      <c r="H40" s="1671">
        <v>8892</v>
      </c>
      <c r="K40" s="907" t="s">
        <v>422</v>
      </c>
      <c r="L40" s="908" t="s">
        <v>423</v>
      </c>
      <c r="M40" s="886">
        <v>3374390210</v>
      </c>
      <c r="N40" s="887">
        <v>121532836</v>
      </c>
      <c r="O40" s="888">
        <v>3252857374</v>
      </c>
      <c r="P40" s="889">
        <v>2012</v>
      </c>
      <c r="Q40" s="890">
        <v>0.98229999999999995</v>
      </c>
      <c r="R40" s="891">
        <v>3311470400</v>
      </c>
      <c r="S40" s="892">
        <v>121532836</v>
      </c>
      <c r="T40" s="893">
        <v>135369400</v>
      </c>
      <c r="U40" s="893">
        <v>774836385</v>
      </c>
      <c r="V40" s="891">
        <v>4343209021</v>
      </c>
      <c r="X40" s="1561" t="s">
        <v>422</v>
      </c>
      <c r="Y40" s="1562" t="s">
        <v>423</v>
      </c>
      <c r="Z40" s="1563">
        <v>4343209021</v>
      </c>
      <c r="AA40" s="1564">
        <v>28317722.816920001</v>
      </c>
      <c r="AB40" s="1563">
        <v>7617563</v>
      </c>
      <c r="AC40" s="1563">
        <v>197573</v>
      </c>
      <c r="AD40" s="1563">
        <v>36132858.816919997</v>
      </c>
      <c r="AE40" s="1564">
        <v>8892</v>
      </c>
      <c r="AF40" s="1562">
        <v>4064</v>
      </c>
      <c r="AG40" s="1565">
        <v>0.78790000000000004</v>
      </c>
      <c r="AI40" s="1561" t="s">
        <v>422</v>
      </c>
      <c r="AJ40" s="933" t="s">
        <v>423</v>
      </c>
      <c r="AK40" s="1563">
        <v>36132858.816919997</v>
      </c>
      <c r="AL40" s="1564">
        <v>8892</v>
      </c>
      <c r="AM40" s="1564">
        <v>4064</v>
      </c>
      <c r="AN40" s="1565">
        <v>0.78790000000000004</v>
      </c>
      <c r="AO40" s="1565">
        <v>0.43830000000000002</v>
      </c>
      <c r="AP40" s="1565">
        <v>0.82599999999999996</v>
      </c>
      <c r="AQ40" s="1565">
        <v>0.77199999999999991</v>
      </c>
      <c r="AR40" s="1565">
        <v>0.77199999999999991</v>
      </c>
      <c r="AS40" s="1573">
        <v>1297.03</v>
      </c>
      <c r="AT40" s="1573">
        <v>383.05999999999995</v>
      </c>
      <c r="AU40" s="1570">
        <v>3406170</v>
      </c>
      <c r="AV40" s="1572">
        <v>1</v>
      </c>
      <c r="AW40" s="1564">
        <v>3406170</v>
      </c>
      <c r="BB40" s="1561" t="s">
        <v>422</v>
      </c>
      <c r="BC40" s="1562" t="s">
        <v>715</v>
      </c>
      <c r="BD40" s="1563">
        <v>4343209021</v>
      </c>
      <c r="BE40" s="1577">
        <v>492.02300000000002</v>
      </c>
      <c r="BF40" s="1566">
        <v>8827248</v>
      </c>
      <c r="BG40" s="1565">
        <v>0.43830000000000002</v>
      </c>
      <c r="BH40" s="1565"/>
      <c r="BI40" s="1564">
        <v>8892</v>
      </c>
      <c r="BJ40" s="1564">
        <v>18.07</v>
      </c>
      <c r="BK40" s="1564">
        <v>61825</v>
      </c>
      <c r="BL40" s="1564">
        <v>126</v>
      </c>
      <c r="BN40" s="933" t="s">
        <v>422</v>
      </c>
      <c r="BO40" s="1579" t="s">
        <v>423</v>
      </c>
      <c r="BP40" s="1579">
        <v>0.92159999999999997</v>
      </c>
      <c r="BQ40" s="1579">
        <v>1</v>
      </c>
      <c r="BR40" s="1579">
        <v>0.97349999999999992</v>
      </c>
      <c r="BS40" s="1579"/>
      <c r="BT40" s="1580">
        <v>2012</v>
      </c>
      <c r="BU40" s="1582">
        <v>0.98229999999999995</v>
      </c>
      <c r="BV40" s="1581"/>
      <c r="BW40" s="1583">
        <v>0.87250000000000005</v>
      </c>
      <c r="BX40" s="1579">
        <v>0.85699999999999998</v>
      </c>
      <c r="BY40" s="1565">
        <v>1.3144</v>
      </c>
      <c r="BZ40" s="1585"/>
      <c r="CA40" s="1561" t="s">
        <v>422</v>
      </c>
      <c r="CB40" s="933" t="s">
        <v>715</v>
      </c>
      <c r="CC40" s="1564">
        <v>29424</v>
      </c>
      <c r="CD40" s="1564">
        <v>29903</v>
      </c>
      <c r="CE40" s="1564">
        <v>31932</v>
      </c>
      <c r="CF40" s="1564">
        <v>30419.666666666668</v>
      </c>
      <c r="CG40" s="1565">
        <v>0.82599999999999996</v>
      </c>
      <c r="CH40" s="1564"/>
      <c r="CI40" s="1562">
        <v>-1512.3333333333321</v>
      </c>
      <c r="CJ40" s="1565">
        <v>-4.7399999999999998E-2</v>
      </c>
      <c r="CL40" s="1575" t="s">
        <v>422</v>
      </c>
      <c r="CM40" s="933" t="s">
        <v>715</v>
      </c>
      <c r="CN40" s="1565">
        <v>0.77199999999999991</v>
      </c>
      <c r="CP40" s="1593">
        <v>8892</v>
      </c>
      <c r="CQ40" s="1566">
        <v>12350000</v>
      </c>
      <c r="CR40" s="1566">
        <v>0</v>
      </c>
      <c r="CS40" s="1566">
        <v>12350000</v>
      </c>
      <c r="CT40" s="1573">
        <v>1388.89</v>
      </c>
      <c r="CU40" s="1594"/>
      <c r="CV40" s="1573">
        <v>1297.03</v>
      </c>
      <c r="CW40" s="1594">
        <v>383.05999999999995</v>
      </c>
      <c r="CX40" s="1565">
        <v>1</v>
      </c>
      <c r="CY40" s="1565"/>
      <c r="CZ40" s="1582">
        <v>0.85699999999999998</v>
      </c>
      <c r="DA40" s="1595">
        <v>1</v>
      </c>
      <c r="DB40" s="1595"/>
      <c r="DC40" s="1565">
        <v>1</v>
      </c>
      <c r="DX40" s="933" t="s">
        <v>380</v>
      </c>
      <c r="DY40" s="1575" t="s">
        <v>380</v>
      </c>
      <c r="DZ40" s="933" t="s">
        <v>901</v>
      </c>
      <c r="EA40" s="933" t="s">
        <v>381</v>
      </c>
      <c r="EB40" s="1563">
        <v>12037</v>
      </c>
      <c r="EC40" s="1563"/>
      <c r="ED40" s="1563">
        <v>12037</v>
      </c>
      <c r="EE40" s="1563">
        <v>12037</v>
      </c>
      <c r="EF40" s="1563"/>
      <c r="EG40" s="1565"/>
      <c r="EH40" s="1563"/>
      <c r="EI40" s="1563">
        <v>4925959</v>
      </c>
      <c r="EJ40" s="1563"/>
      <c r="EK40" s="1563">
        <v>4925959</v>
      </c>
      <c r="EL40" s="1563">
        <v>4925959</v>
      </c>
      <c r="EM40" s="1566">
        <v>0</v>
      </c>
      <c r="EN40" s="1566"/>
      <c r="ES40" s="1616" t="s">
        <v>58</v>
      </c>
      <c r="ET40" s="1617" t="s">
        <v>59</v>
      </c>
      <c r="EU40" s="1618">
        <v>458672</v>
      </c>
    </row>
    <row r="41" spans="1:151">
      <c r="A41" s="1220" t="s">
        <v>424</v>
      </c>
      <c r="B41" s="1221" t="s">
        <v>668</v>
      </c>
      <c r="C41" s="1117">
        <v>31442</v>
      </c>
      <c r="D41" s="1118">
        <v>34011</v>
      </c>
      <c r="E41" s="1670"/>
      <c r="F41" s="1670">
        <v>34011</v>
      </c>
      <c r="G41" s="1670"/>
      <c r="H41" s="1671">
        <v>34011</v>
      </c>
      <c r="K41" s="907" t="s">
        <v>424</v>
      </c>
      <c r="L41" s="908" t="s">
        <v>425</v>
      </c>
      <c r="M41" s="886">
        <v>11884688742</v>
      </c>
      <c r="N41" s="887">
        <v>103659831</v>
      </c>
      <c r="O41" s="888">
        <v>11781028911</v>
      </c>
      <c r="P41" s="889">
        <v>2007</v>
      </c>
      <c r="Q41" s="890">
        <v>1.0678000000000001</v>
      </c>
      <c r="R41" s="891">
        <v>11032992050</v>
      </c>
      <c r="S41" s="892">
        <v>103659831</v>
      </c>
      <c r="T41" s="893">
        <v>740469518</v>
      </c>
      <c r="U41" s="893">
        <v>2574159399</v>
      </c>
      <c r="V41" s="891">
        <v>14451280798</v>
      </c>
      <c r="X41" s="1561" t="s">
        <v>424</v>
      </c>
      <c r="Y41" s="1562" t="s">
        <v>668</v>
      </c>
      <c r="Z41" s="1563">
        <v>14451280798</v>
      </c>
      <c r="AA41" s="1564">
        <v>94222350.802960008</v>
      </c>
      <c r="AB41" s="1563">
        <v>26749020</v>
      </c>
      <c r="AC41" s="1563">
        <v>592866</v>
      </c>
      <c r="AD41" s="1563">
        <v>121564236.80296001</v>
      </c>
      <c r="AE41" s="1564">
        <v>34011</v>
      </c>
      <c r="AF41" s="1562">
        <v>3574</v>
      </c>
      <c r="AG41" s="1565">
        <v>0.69289999999999996</v>
      </c>
      <c r="AI41" s="1561" t="s">
        <v>424</v>
      </c>
      <c r="AJ41" s="933" t="s">
        <v>668</v>
      </c>
      <c r="AK41" s="1563">
        <v>121564236.80296001</v>
      </c>
      <c r="AL41" s="1564">
        <v>34011</v>
      </c>
      <c r="AM41" s="1564">
        <v>3574</v>
      </c>
      <c r="AN41" s="1565">
        <v>0.69289999999999996</v>
      </c>
      <c r="AO41" s="1565">
        <v>2.0146000000000002</v>
      </c>
      <c r="AP41" s="1565">
        <v>0.91779999999999995</v>
      </c>
      <c r="AQ41" s="1565">
        <v>0.93759999999999999</v>
      </c>
      <c r="AR41" s="1565">
        <v>0.93759999999999999</v>
      </c>
      <c r="AS41" s="1573">
        <v>1575.25</v>
      </c>
      <c r="AT41" s="1573">
        <v>104.83999999999992</v>
      </c>
      <c r="AU41" s="1570">
        <v>3565713</v>
      </c>
      <c r="AV41" s="1572">
        <v>1</v>
      </c>
      <c r="AW41" s="1564">
        <v>3565713</v>
      </c>
      <c r="BB41" s="1561" t="s">
        <v>424</v>
      </c>
      <c r="BC41" s="1562" t="s">
        <v>716</v>
      </c>
      <c r="BD41" s="1563">
        <v>14451280798</v>
      </c>
      <c r="BE41" s="1577">
        <v>356.21499999999997</v>
      </c>
      <c r="BF41" s="1566">
        <v>40568984</v>
      </c>
      <c r="BG41" s="1565">
        <v>2.0146000000000002</v>
      </c>
      <c r="BH41" s="1565"/>
      <c r="BI41" s="1564">
        <v>34011</v>
      </c>
      <c r="BJ41" s="1564">
        <v>95.48</v>
      </c>
      <c r="BK41" s="1564">
        <v>208484</v>
      </c>
      <c r="BL41" s="1564">
        <v>585</v>
      </c>
      <c r="BN41" s="933" t="s">
        <v>424</v>
      </c>
      <c r="BO41" s="1579" t="s">
        <v>668</v>
      </c>
      <c r="BP41" s="1579">
        <v>1.0322</v>
      </c>
      <c r="BQ41" s="1579">
        <v>1.1002000000000001</v>
      </c>
      <c r="BR41" s="1579">
        <v>1.0580000000000001</v>
      </c>
      <c r="BS41" s="1579"/>
      <c r="BT41" s="1580">
        <v>2007</v>
      </c>
      <c r="BU41" s="1582">
        <v>1.0678000000000001</v>
      </c>
      <c r="BV41" s="1581"/>
      <c r="BW41" s="1583">
        <v>0.87</v>
      </c>
      <c r="BX41" s="1579">
        <v>0.92900000000000005</v>
      </c>
      <c r="BY41" s="1565">
        <v>1.4248000000000001</v>
      </c>
      <c r="BZ41" s="1585"/>
      <c r="CA41" s="1561" t="s">
        <v>424</v>
      </c>
      <c r="CB41" s="933" t="s">
        <v>716</v>
      </c>
      <c r="CC41" s="1564">
        <v>32584</v>
      </c>
      <c r="CD41" s="1564">
        <v>33532</v>
      </c>
      <c r="CE41" s="1564">
        <v>35286</v>
      </c>
      <c r="CF41" s="1564">
        <v>33800.666666666664</v>
      </c>
      <c r="CG41" s="1565">
        <v>0.91779999999999995</v>
      </c>
      <c r="CH41" s="1564"/>
      <c r="CI41" s="1562">
        <v>-1485.3333333333358</v>
      </c>
      <c r="CJ41" s="1565">
        <v>-4.2099999999999999E-2</v>
      </c>
      <c r="CL41" s="1575" t="s">
        <v>424</v>
      </c>
      <c r="CM41" s="933" t="s">
        <v>716</v>
      </c>
      <c r="CN41" s="1565">
        <v>0.93759999999999999</v>
      </c>
      <c r="CP41" s="1593">
        <v>34011</v>
      </c>
      <c r="CQ41" s="1566">
        <v>42264089</v>
      </c>
      <c r="CR41" s="1566">
        <v>0</v>
      </c>
      <c r="CS41" s="1566">
        <v>42264089</v>
      </c>
      <c r="CT41" s="1573">
        <v>1242.6600000000001</v>
      </c>
      <c r="CU41" s="1594"/>
      <c r="CV41" s="1573">
        <v>1575.25</v>
      </c>
      <c r="CW41" s="1594">
        <v>104.83999999999992</v>
      </c>
      <c r="CX41" s="1565">
        <v>0.78900000000000003</v>
      </c>
      <c r="CY41" s="1565"/>
      <c r="CZ41" s="1582">
        <v>0.92900000000000005</v>
      </c>
      <c r="DA41" s="1595">
        <v>1</v>
      </c>
      <c r="DB41" s="1595"/>
      <c r="DC41" s="1565">
        <v>1</v>
      </c>
      <c r="DX41" s="933" t="s">
        <v>382</v>
      </c>
      <c r="DY41" s="1575" t="s">
        <v>382</v>
      </c>
      <c r="DZ41" s="933" t="s">
        <v>901</v>
      </c>
      <c r="EA41" s="933" t="s">
        <v>383</v>
      </c>
      <c r="EB41" s="1563">
        <v>1900</v>
      </c>
      <c r="EC41" s="1563"/>
      <c r="ED41" s="1563">
        <v>1900</v>
      </c>
      <c r="EE41" s="1563">
        <v>1900</v>
      </c>
      <c r="EF41" s="1563"/>
      <c r="EG41" s="1565"/>
      <c r="EH41" s="1563"/>
      <c r="EI41" s="1563">
        <v>347624</v>
      </c>
      <c r="EJ41" s="1563"/>
      <c r="EK41" s="1563">
        <v>347624</v>
      </c>
      <c r="EL41" s="933">
        <v>347624</v>
      </c>
      <c r="EM41" s="1566">
        <v>0</v>
      </c>
      <c r="EN41" s="1566"/>
      <c r="ES41" s="1616" t="s">
        <v>60</v>
      </c>
      <c r="ET41" s="1617" t="s">
        <v>61</v>
      </c>
      <c r="EU41" s="1618">
        <v>361879</v>
      </c>
    </row>
    <row r="42" spans="1:151">
      <c r="A42" s="1220" t="s">
        <v>426</v>
      </c>
      <c r="B42" s="1221" t="s">
        <v>85</v>
      </c>
      <c r="C42" s="1117">
        <v>1657</v>
      </c>
      <c r="D42" s="1118">
        <v>1657</v>
      </c>
      <c r="E42" s="1670"/>
      <c r="F42" s="1670">
        <v>1657</v>
      </c>
      <c r="G42" s="1670"/>
      <c r="H42" s="1671">
        <v>1657</v>
      </c>
      <c r="K42" s="907" t="s">
        <v>426</v>
      </c>
      <c r="L42" s="908" t="s">
        <v>427</v>
      </c>
      <c r="M42" s="886">
        <v>794014480</v>
      </c>
      <c r="N42" s="887">
        <v>116803928</v>
      </c>
      <c r="O42" s="888">
        <v>677210552</v>
      </c>
      <c r="P42" s="889">
        <v>2009</v>
      </c>
      <c r="Q42" s="890">
        <v>1.2069000000000001</v>
      </c>
      <c r="R42" s="891">
        <v>561115711</v>
      </c>
      <c r="S42" s="892">
        <v>116803928</v>
      </c>
      <c r="T42" s="893">
        <v>21782479</v>
      </c>
      <c r="U42" s="893">
        <v>135041887</v>
      </c>
      <c r="V42" s="891">
        <v>834744005</v>
      </c>
      <c r="X42" s="1561" t="s">
        <v>426</v>
      </c>
      <c r="Y42" s="1562" t="s">
        <v>427</v>
      </c>
      <c r="Z42" s="1563">
        <v>834744005</v>
      </c>
      <c r="AA42" s="1564">
        <v>5442530.9126000004</v>
      </c>
      <c r="AB42" s="1563">
        <v>1222291</v>
      </c>
      <c r="AC42" s="1563">
        <v>50693</v>
      </c>
      <c r="AD42" s="1563">
        <v>6715514.9126000004</v>
      </c>
      <c r="AE42" s="1564">
        <v>1657</v>
      </c>
      <c r="AF42" s="1562">
        <v>4053</v>
      </c>
      <c r="AG42" s="1565">
        <v>0.78580000000000005</v>
      </c>
      <c r="AI42" s="1561" t="s">
        <v>426</v>
      </c>
      <c r="AJ42" s="933" t="s">
        <v>85</v>
      </c>
      <c r="AK42" s="1563">
        <v>6715514.9126000004</v>
      </c>
      <c r="AL42" s="1564">
        <v>1657</v>
      </c>
      <c r="AM42" s="1564">
        <v>4053</v>
      </c>
      <c r="AN42" s="1565">
        <v>0.78580000000000005</v>
      </c>
      <c r="AO42" s="1565">
        <v>0.1217</v>
      </c>
      <c r="AP42" s="1565">
        <v>0.75860000000000005</v>
      </c>
      <c r="AQ42" s="1565">
        <v>0.70579999999999998</v>
      </c>
      <c r="AR42" s="1565">
        <v>0.70579999999999998</v>
      </c>
      <c r="AS42" s="1573">
        <v>1185.81</v>
      </c>
      <c r="AT42" s="1573">
        <v>494.28</v>
      </c>
      <c r="AU42" s="1570">
        <v>819022</v>
      </c>
      <c r="AV42" s="1572">
        <v>1</v>
      </c>
      <c r="AW42" s="1564">
        <v>819022</v>
      </c>
      <c r="BB42" s="1561" t="s">
        <v>426</v>
      </c>
      <c r="BC42" s="1562" t="s">
        <v>783</v>
      </c>
      <c r="BD42" s="1563">
        <v>834744005</v>
      </c>
      <c r="BE42" s="1577">
        <v>340.60700000000003</v>
      </c>
      <c r="BF42" s="1566">
        <v>2450754</v>
      </c>
      <c r="BG42" s="1565">
        <v>0.1217</v>
      </c>
      <c r="BH42" s="1565"/>
      <c r="BI42" s="1564">
        <v>1657</v>
      </c>
      <c r="BJ42" s="1564">
        <v>4.8600000000000003</v>
      </c>
      <c r="BK42" s="1564">
        <v>12114</v>
      </c>
      <c r="BL42" s="1564">
        <v>36</v>
      </c>
      <c r="BN42" s="933" t="s">
        <v>426</v>
      </c>
      <c r="BO42" s="1579" t="s">
        <v>85</v>
      </c>
      <c r="BP42" s="1579">
        <v>1.0461</v>
      </c>
      <c r="BQ42" s="1579">
        <v>1.2258</v>
      </c>
      <c r="BR42" s="1579">
        <v>1.2479</v>
      </c>
      <c r="BS42" s="1579"/>
      <c r="BT42" s="1580">
        <v>2009</v>
      </c>
      <c r="BU42" s="1582">
        <v>1.2069000000000001</v>
      </c>
      <c r="BV42" s="1581"/>
      <c r="BW42" s="1583">
        <v>0.64</v>
      </c>
      <c r="BX42" s="1579">
        <v>0.77200000000000002</v>
      </c>
      <c r="BY42" s="1565">
        <v>1.1839999999999999</v>
      </c>
      <c r="BZ42" s="1585"/>
      <c r="CA42" s="1561" t="s">
        <v>426</v>
      </c>
      <c r="CB42" s="933" t="s">
        <v>783</v>
      </c>
      <c r="CC42" s="1564">
        <v>26633</v>
      </c>
      <c r="CD42" s="1564">
        <v>27705</v>
      </c>
      <c r="CE42" s="1564">
        <v>29469</v>
      </c>
      <c r="CF42" s="1564">
        <v>27935.666666666668</v>
      </c>
      <c r="CG42" s="1565">
        <v>0.75860000000000005</v>
      </c>
      <c r="CH42" s="1564"/>
      <c r="CI42" s="1562">
        <v>-1533.3333333333321</v>
      </c>
      <c r="CJ42" s="1565">
        <v>-5.1999999999999998E-2</v>
      </c>
      <c r="CL42" s="1575" t="s">
        <v>426</v>
      </c>
      <c r="CM42" s="933" t="s">
        <v>783</v>
      </c>
      <c r="CN42" s="1565">
        <v>0.70579999999999998</v>
      </c>
      <c r="CP42" s="1593">
        <v>1657</v>
      </c>
      <c r="CQ42" s="1566">
        <v>2604023</v>
      </c>
      <c r="CR42" s="1566">
        <v>0</v>
      </c>
      <c r="CS42" s="1566">
        <v>2604023</v>
      </c>
      <c r="CT42" s="1573">
        <v>1571.53</v>
      </c>
      <c r="CU42" s="1594"/>
      <c r="CV42" s="1573">
        <v>1185.81</v>
      </c>
      <c r="CW42" s="1594">
        <v>494.28</v>
      </c>
      <c r="CX42" s="1565">
        <v>1</v>
      </c>
      <c r="CY42" s="1565"/>
      <c r="CZ42" s="1582">
        <v>0.77200000000000002</v>
      </c>
      <c r="DA42" s="1595">
        <v>1</v>
      </c>
      <c r="DB42" s="1595"/>
      <c r="DC42" s="1565">
        <v>1</v>
      </c>
      <c r="DX42" s="933" t="s">
        <v>384</v>
      </c>
      <c r="DY42" s="1575" t="s">
        <v>384</v>
      </c>
      <c r="DZ42" s="933" t="s">
        <v>901</v>
      </c>
      <c r="EA42" s="933" t="s">
        <v>665</v>
      </c>
      <c r="EB42" s="1563">
        <v>8495</v>
      </c>
      <c r="EC42" s="1563"/>
      <c r="ED42" s="1563">
        <v>8495</v>
      </c>
      <c r="EE42" s="1563"/>
      <c r="EF42" s="1563"/>
      <c r="EG42" s="1565">
        <v>0.97654902862397974</v>
      </c>
      <c r="EH42" s="1563"/>
      <c r="EI42" s="1563">
        <v>0</v>
      </c>
      <c r="EJ42" s="1563"/>
      <c r="EK42" s="1563">
        <v>0</v>
      </c>
      <c r="EL42" s="933">
        <v>0</v>
      </c>
      <c r="EM42" s="1566">
        <v>0</v>
      </c>
      <c r="EN42" s="1566"/>
      <c r="ES42" s="1616" t="s">
        <v>412</v>
      </c>
      <c r="ET42" s="1617" t="s">
        <v>413</v>
      </c>
      <c r="EU42" s="1618">
        <v>240920</v>
      </c>
    </row>
    <row r="43" spans="1:151">
      <c r="A43" s="1220" t="s">
        <v>428</v>
      </c>
      <c r="B43" s="1221" t="s">
        <v>429</v>
      </c>
      <c r="C43" s="1117">
        <v>1190</v>
      </c>
      <c r="D43" s="1118">
        <v>1190</v>
      </c>
      <c r="E43" s="1670"/>
      <c r="F43" s="1670">
        <v>1190</v>
      </c>
      <c r="G43" s="1670"/>
      <c r="H43" s="1671">
        <v>1190</v>
      </c>
      <c r="K43" s="907" t="s">
        <v>428</v>
      </c>
      <c r="L43" s="908" t="s">
        <v>429</v>
      </c>
      <c r="M43" s="886">
        <v>1112039283</v>
      </c>
      <c r="N43" s="887">
        <v>27719030</v>
      </c>
      <c r="O43" s="888">
        <v>1084320253</v>
      </c>
      <c r="P43" s="889">
        <v>2010</v>
      </c>
      <c r="Q43" s="890">
        <v>1.0042</v>
      </c>
      <c r="R43" s="891">
        <v>1079785155</v>
      </c>
      <c r="S43" s="892">
        <v>27719030</v>
      </c>
      <c r="T43" s="893">
        <v>27855828</v>
      </c>
      <c r="U43" s="893">
        <v>111471022</v>
      </c>
      <c r="V43" s="891">
        <v>1246831035</v>
      </c>
      <c r="X43" s="1561" t="s">
        <v>428</v>
      </c>
      <c r="Y43" s="1562" t="s">
        <v>429</v>
      </c>
      <c r="Z43" s="1563">
        <v>1246831035</v>
      </c>
      <c r="AA43" s="1564">
        <v>8129338.3482000008</v>
      </c>
      <c r="AB43" s="1563">
        <v>1341311</v>
      </c>
      <c r="AC43" s="1563">
        <v>26956</v>
      </c>
      <c r="AD43" s="1563">
        <v>9497605.3482000008</v>
      </c>
      <c r="AE43" s="1564">
        <v>1190</v>
      </c>
      <c r="AF43" s="1562">
        <v>7981</v>
      </c>
      <c r="AG43" s="1565">
        <v>1.5472999999999999</v>
      </c>
      <c r="AI43" s="1561" t="s">
        <v>428</v>
      </c>
      <c r="AJ43" s="933" t="s">
        <v>429</v>
      </c>
      <c r="AK43" s="1563">
        <v>9497605.3482000008</v>
      </c>
      <c r="AL43" s="1564">
        <v>1190</v>
      </c>
      <c r="AM43" s="1564">
        <v>7981</v>
      </c>
      <c r="AN43" s="1565">
        <v>1.5472999999999999</v>
      </c>
      <c r="AO43" s="1565">
        <v>0.21199999999999999</v>
      </c>
      <c r="AP43" s="1565">
        <v>0.70420000000000005</v>
      </c>
      <c r="AQ43" s="1565">
        <v>0.99220000000000008</v>
      </c>
      <c r="AR43" s="1565">
        <v>0.99220000000000008</v>
      </c>
      <c r="AS43" s="1573">
        <v>1666.99</v>
      </c>
      <c r="AT43" s="1573">
        <v>13.099999999999909</v>
      </c>
      <c r="AU43" s="1570">
        <v>15589</v>
      </c>
      <c r="AV43" s="1572">
        <v>0.38400000000000001</v>
      </c>
      <c r="AW43" s="1564">
        <v>5986</v>
      </c>
      <c r="BB43" s="1561" t="s">
        <v>428</v>
      </c>
      <c r="BC43" s="1562" t="s">
        <v>717</v>
      </c>
      <c r="BD43" s="1563">
        <v>1246831035</v>
      </c>
      <c r="BE43" s="1577">
        <v>292.06700000000001</v>
      </c>
      <c r="BF43" s="1566">
        <v>4268990</v>
      </c>
      <c r="BG43" s="1565">
        <v>0.21199999999999999</v>
      </c>
      <c r="BH43" s="1565"/>
      <c r="BI43" s="1564">
        <v>1190</v>
      </c>
      <c r="BJ43" s="1564">
        <v>4.07</v>
      </c>
      <c r="BK43" s="1564">
        <v>8850</v>
      </c>
      <c r="BL43" s="1564">
        <v>30</v>
      </c>
      <c r="BN43" s="933" t="s">
        <v>428</v>
      </c>
      <c r="BO43" s="1579" t="s">
        <v>429</v>
      </c>
      <c r="BP43" s="1579">
        <v>1.0042</v>
      </c>
      <c r="BQ43" s="1579">
        <v>1.0104</v>
      </c>
      <c r="BR43" s="1579">
        <v>1</v>
      </c>
      <c r="BS43" s="1579"/>
      <c r="BT43" s="1580">
        <v>2010</v>
      </c>
      <c r="BU43" s="1582">
        <v>1.0042</v>
      </c>
      <c r="BV43" s="1581"/>
      <c r="BW43" s="1583">
        <v>0.46</v>
      </c>
      <c r="BX43" s="1579">
        <v>0.46200000000000002</v>
      </c>
      <c r="BY43" s="1565">
        <v>0.70860000000000001</v>
      </c>
      <c r="BZ43" s="1585"/>
      <c r="CA43" s="1561" t="s">
        <v>428</v>
      </c>
      <c r="CB43" s="933" t="s">
        <v>717</v>
      </c>
      <c r="CC43" s="1564">
        <v>25011</v>
      </c>
      <c r="CD43" s="1564">
        <v>25845</v>
      </c>
      <c r="CE43" s="1564">
        <v>26942</v>
      </c>
      <c r="CF43" s="1564">
        <v>25932.666666666668</v>
      </c>
      <c r="CG43" s="1565">
        <v>0.70420000000000005</v>
      </c>
      <c r="CH43" s="1564"/>
      <c r="CI43" s="1562">
        <v>-1009.3333333333321</v>
      </c>
      <c r="CJ43" s="1565">
        <v>-3.7499999999999999E-2</v>
      </c>
      <c r="CL43" s="1575" t="s">
        <v>428</v>
      </c>
      <c r="CM43" s="933" t="s">
        <v>717</v>
      </c>
      <c r="CN43" s="1565">
        <v>0.99220000000000008</v>
      </c>
      <c r="CP43" s="1593">
        <v>1190</v>
      </c>
      <c r="CQ43" s="1566">
        <v>761363</v>
      </c>
      <c r="CR43" s="1566">
        <v>0</v>
      </c>
      <c r="CS43" s="1566">
        <v>761363</v>
      </c>
      <c r="CT43" s="1573">
        <v>639.79999999999995</v>
      </c>
      <c r="CU43" s="1594"/>
      <c r="CV43" s="1573">
        <v>1666.99</v>
      </c>
      <c r="CW43" s="1594">
        <v>13.099999999999909</v>
      </c>
      <c r="CX43" s="1565">
        <v>0.38400000000000001</v>
      </c>
      <c r="CY43" s="1565"/>
      <c r="CZ43" s="1582">
        <v>0.46200000000000002</v>
      </c>
      <c r="DA43" s="1595" t="s">
        <v>4</v>
      </c>
      <c r="DB43" s="1595"/>
      <c r="DC43" s="1565">
        <v>0.38400000000000001</v>
      </c>
      <c r="DX43" s="933" t="s">
        <v>384</v>
      </c>
      <c r="DY43" s="1575" t="s">
        <v>33</v>
      </c>
      <c r="DZ43" s="933" t="s">
        <v>8</v>
      </c>
      <c r="EA43" s="933" t="s">
        <v>35</v>
      </c>
      <c r="EB43" s="1563">
        <v>204</v>
      </c>
      <c r="EC43" s="1563"/>
      <c r="ED43" s="1563">
        <v>204</v>
      </c>
      <c r="EE43" s="1563">
        <v>8699</v>
      </c>
      <c r="EF43" s="1563"/>
      <c r="EG43" s="1565">
        <v>2.3450971376020233E-2</v>
      </c>
      <c r="EH43" s="1563"/>
      <c r="EI43" s="1563">
        <v>0</v>
      </c>
      <c r="EJ43" s="1563"/>
      <c r="EK43" s="1563">
        <v>0</v>
      </c>
      <c r="EL43" s="1563"/>
      <c r="EM43" s="1566"/>
      <c r="EN43" s="1566"/>
      <c r="ES43" s="1616" t="s">
        <v>414</v>
      </c>
      <c r="ET43" s="1617" t="s">
        <v>415</v>
      </c>
      <c r="EU43" s="1618">
        <v>5108063</v>
      </c>
    </row>
    <row r="44" spans="1:151">
      <c r="A44" s="1220" t="s">
        <v>430</v>
      </c>
      <c r="B44" s="1221" t="s">
        <v>431</v>
      </c>
      <c r="C44" s="1117">
        <v>8051</v>
      </c>
      <c r="D44" s="1118">
        <v>8690</v>
      </c>
      <c r="E44" s="1670"/>
      <c r="F44" s="1670">
        <v>8690</v>
      </c>
      <c r="G44" s="1670"/>
      <c r="H44" s="1671">
        <v>8690</v>
      </c>
      <c r="K44" s="907" t="s">
        <v>430</v>
      </c>
      <c r="L44" s="908" t="s">
        <v>431</v>
      </c>
      <c r="M44" s="886">
        <v>3254344330</v>
      </c>
      <c r="N44" s="887">
        <v>222665209</v>
      </c>
      <c r="O44" s="888">
        <v>3031679121</v>
      </c>
      <c r="P44" s="889">
        <v>2010</v>
      </c>
      <c r="Q44" s="890">
        <v>1.0581</v>
      </c>
      <c r="R44" s="891">
        <v>2865210397</v>
      </c>
      <c r="S44" s="892">
        <v>222665209</v>
      </c>
      <c r="T44" s="893">
        <v>121972825</v>
      </c>
      <c r="U44" s="893">
        <v>682645020</v>
      </c>
      <c r="V44" s="891">
        <v>3892493451</v>
      </c>
      <c r="X44" s="1561" t="s">
        <v>430</v>
      </c>
      <c r="Y44" s="1562" t="s">
        <v>431</v>
      </c>
      <c r="Z44" s="1563">
        <v>3892493451</v>
      </c>
      <c r="AA44" s="1564">
        <v>25379057.300520003</v>
      </c>
      <c r="AB44" s="1563">
        <v>5295464</v>
      </c>
      <c r="AC44" s="1563">
        <v>156590</v>
      </c>
      <c r="AD44" s="1563">
        <v>30831111.300520003</v>
      </c>
      <c r="AE44" s="1564">
        <v>8690</v>
      </c>
      <c r="AF44" s="1562">
        <v>3548</v>
      </c>
      <c r="AG44" s="1565">
        <v>0.68789999999999996</v>
      </c>
      <c r="AI44" s="1561" t="s">
        <v>430</v>
      </c>
      <c r="AJ44" s="933" t="s">
        <v>431</v>
      </c>
      <c r="AK44" s="1563">
        <v>30831111.300520003</v>
      </c>
      <c r="AL44" s="1564">
        <v>8690</v>
      </c>
      <c r="AM44" s="1564">
        <v>3548</v>
      </c>
      <c r="AN44" s="1565">
        <v>0.68789999999999996</v>
      </c>
      <c r="AO44" s="1565">
        <v>0.3639</v>
      </c>
      <c r="AP44" s="1565">
        <v>0.82830000000000004</v>
      </c>
      <c r="AQ44" s="1565">
        <v>0.7258</v>
      </c>
      <c r="AR44" s="1565">
        <v>0.7258</v>
      </c>
      <c r="AS44" s="1573">
        <v>1219.4100000000001</v>
      </c>
      <c r="AT44" s="1573">
        <v>460.67999999999984</v>
      </c>
      <c r="AU44" s="1570">
        <v>4003309</v>
      </c>
      <c r="AV44" s="1572">
        <v>1</v>
      </c>
      <c r="AW44" s="1564">
        <v>4003309</v>
      </c>
      <c r="BB44" s="1561" t="s">
        <v>430</v>
      </c>
      <c r="BC44" s="1562" t="s">
        <v>718</v>
      </c>
      <c r="BD44" s="1563">
        <v>3892493451</v>
      </c>
      <c r="BE44" s="1577">
        <v>531.11699999999996</v>
      </c>
      <c r="BF44" s="1566">
        <v>7328881</v>
      </c>
      <c r="BG44" s="1565">
        <v>0.3639</v>
      </c>
      <c r="BH44" s="1565"/>
      <c r="BI44" s="1564">
        <v>8690</v>
      </c>
      <c r="BJ44" s="1564">
        <v>16.36</v>
      </c>
      <c r="BK44" s="1564">
        <v>58004</v>
      </c>
      <c r="BL44" s="1564">
        <v>109</v>
      </c>
      <c r="BN44" s="933" t="s">
        <v>430</v>
      </c>
      <c r="BO44" s="1579" t="s">
        <v>431</v>
      </c>
      <c r="BP44" s="1579">
        <v>1.0037</v>
      </c>
      <c r="BQ44" s="1579">
        <v>1.0497000000000001</v>
      </c>
      <c r="BR44" s="1579">
        <v>1.0818000000000001</v>
      </c>
      <c r="BS44" s="1579"/>
      <c r="BT44" s="1580">
        <v>2010</v>
      </c>
      <c r="BU44" s="1582">
        <v>1.0581</v>
      </c>
      <c r="BV44" s="1581"/>
      <c r="BW44" s="1583">
        <v>0.83</v>
      </c>
      <c r="BX44" s="1579">
        <v>0.878</v>
      </c>
      <c r="BY44" s="1565">
        <v>1.3466</v>
      </c>
      <c r="BZ44" s="1585"/>
      <c r="CA44" s="1561" t="s">
        <v>430</v>
      </c>
      <c r="CB44" s="933" t="s">
        <v>718</v>
      </c>
      <c r="CC44" s="1564">
        <v>29171</v>
      </c>
      <c r="CD44" s="1564">
        <v>30383</v>
      </c>
      <c r="CE44" s="1564">
        <v>31957</v>
      </c>
      <c r="CF44" s="1564">
        <v>30503.666666666668</v>
      </c>
      <c r="CG44" s="1565">
        <v>0.82830000000000004</v>
      </c>
      <c r="CH44" s="1564"/>
      <c r="CI44" s="1562">
        <v>-1453.3333333333321</v>
      </c>
      <c r="CJ44" s="1565">
        <v>-4.5499999999999999E-2</v>
      </c>
      <c r="CL44" s="1575" t="s">
        <v>430</v>
      </c>
      <c r="CM44" s="933" t="s">
        <v>718</v>
      </c>
      <c r="CN44" s="1565">
        <v>0.7258</v>
      </c>
      <c r="CP44" s="1593">
        <v>8690</v>
      </c>
      <c r="CQ44" s="1566">
        <v>12385287</v>
      </c>
      <c r="CR44" s="1566">
        <v>0</v>
      </c>
      <c r="CS44" s="1566">
        <v>12385287</v>
      </c>
      <c r="CT44" s="1573">
        <v>1425.23</v>
      </c>
      <c r="CU44" s="1594"/>
      <c r="CV44" s="1573">
        <v>1219.4100000000001</v>
      </c>
      <c r="CW44" s="1594">
        <v>460.67999999999984</v>
      </c>
      <c r="CX44" s="1565">
        <v>1</v>
      </c>
      <c r="CY44" s="1565"/>
      <c r="CZ44" s="1582">
        <v>0.878</v>
      </c>
      <c r="DA44" s="1595">
        <v>1</v>
      </c>
      <c r="DB44" s="1595"/>
      <c r="DC44" s="1565">
        <v>1</v>
      </c>
      <c r="DX44" s="933" t="s">
        <v>386</v>
      </c>
      <c r="DY44" s="1575" t="s">
        <v>386</v>
      </c>
      <c r="DZ44" s="933" t="s">
        <v>901</v>
      </c>
      <c r="EA44" s="933" t="s">
        <v>387</v>
      </c>
      <c r="EB44" s="1563">
        <v>2751</v>
      </c>
      <c r="EC44" s="1563"/>
      <c r="ED44" s="1563">
        <v>2751</v>
      </c>
      <c r="EE44" s="1563">
        <v>2751</v>
      </c>
      <c r="EF44" s="1563"/>
      <c r="EG44" s="1565"/>
      <c r="EH44" s="1563"/>
      <c r="EI44" s="1563">
        <v>593761</v>
      </c>
      <c r="EJ44" s="1563"/>
      <c r="EK44" s="1563">
        <v>593761</v>
      </c>
      <c r="EL44" s="933">
        <v>593761</v>
      </c>
      <c r="EM44" s="1566">
        <v>0</v>
      </c>
      <c r="EN44" s="1566"/>
      <c r="ES44" s="1616" t="s">
        <v>416</v>
      </c>
      <c r="ET44" s="1617" t="s">
        <v>202</v>
      </c>
      <c r="EU44" s="1618">
        <v>0</v>
      </c>
    </row>
    <row r="45" spans="1:151">
      <c r="A45" s="1220" t="s">
        <v>432</v>
      </c>
      <c r="B45" s="1221" t="s">
        <v>455</v>
      </c>
      <c r="C45" s="1117">
        <v>3245</v>
      </c>
      <c r="D45" s="1118">
        <v>3245</v>
      </c>
      <c r="E45" s="1670"/>
      <c r="F45" s="1670">
        <v>3245</v>
      </c>
      <c r="G45" s="1670"/>
      <c r="H45" s="1671">
        <v>3245</v>
      </c>
      <c r="K45" s="907" t="s">
        <v>432</v>
      </c>
      <c r="L45" s="908" t="s">
        <v>455</v>
      </c>
      <c r="M45" s="886">
        <v>780602257</v>
      </c>
      <c r="N45" s="887">
        <v>0</v>
      </c>
      <c r="O45" s="888">
        <v>780602257</v>
      </c>
      <c r="P45" s="889">
        <v>2013</v>
      </c>
      <c r="Q45" s="890">
        <v>1.0304</v>
      </c>
      <c r="R45" s="891">
        <v>757572066</v>
      </c>
      <c r="S45" s="892">
        <v>0</v>
      </c>
      <c r="T45" s="893">
        <v>34837393</v>
      </c>
      <c r="U45" s="893">
        <v>240141445</v>
      </c>
      <c r="V45" s="891">
        <v>1032550904</v>
      </c>
      <c r="X45" s="1561" t="s">
        <v>432</v>
      </c>
      <c r="Y45" s="1562" t="s">
        <v>455</v>
      </c>
      <c r="Z45" s="1563">
        <v>1032550904</v>
      </c>
      <c r="AA45" s="1564">
        <v>6732231.8940800009</v>
      </c>
      <c r="AB45" s="1563">
        <v>2095404</v>
      </c>
      <c r="AC45" s="1563">
        <v>93255</v>
      </c>
      <c r="AD45" s="1563">
        <v>8920890.8940800019</v>
      </c>
      <c r="AE45" s="1564">
        <v>3245</v>
      </c>
      <c r="AF45" s="1562">
        <v>2749</v>
      </c>
      <c r="AG45" s="1565">
        <v>0.53300000000000003</v>
      </c>
      <c r="AI45" s="1561" t="s">
        <v>432</v>
      </c>
      <c r="AJ45" s="933" t="s">
        <v>455</v>
      </c>
      <c r="AK45" s="1563">
        <v>8920890.8940800019</v>
      </c>
      <c r="AL45" s="1564">
        <v>3245</v>
      </c>
      <c r="AM45" s="1564">
        <v>2749</v>
      </c>
      <c r="AN45" s="1565">
        <v>0.53300000000000003</v>
      </c>
      <c r="AO45" s="1565">
        <v>0.19320000000000001</v>
      </c>
      <c r="AP45" s="1565">
        <v>0.76380000000000003</v>
      </c>
      <c r="AQ45" s="1565">
        <v>0.61439999999999995</v>
      </c>
      <c r="AR45" s="1565">
        <v>0.61439999999999995</v>
      </c>
      <c r="AS45" s="1573">
        <v>1032.25</v>
      </c>
      <c r="AT45" s="1573">
        <v>647.83999999999992</v>
      </c>
      <c r="AU45" s="1570">
        <v>2102241</v>
      </c>
      <c r="AV45" s="1572">
        <v>1</v>
      </c>
      <c r="AW45" s="1564">
        <v>2102241</v>
      </c>
      <c r="BB45" s="1561" t="s">
        <v>432</v>
      </c>
      <c r="BC45" s="1562" t="s">
        <v>719</v>
      </c>
      <c r="BD45" s="1563">
        <v>1032550904</v>
      </c>
      <c r="BE45" s="1577">
        <v>265.399</v>
      </c>
      <c r="BF45" s="1566">
        <v>3890561</v>
      </c>
      <c r="BG45" s="1565">
        <v>0.19320000000000001</v>
      </c>
      <c r="BH45" s="1565"/>
      <c r="BI45" s="1564">
        <v>3245</v>
      </c>
      <c r="BJ45" s="1564">
        <v>12.23</v>
      </c>
      <c r="BK45" s="1564">
        <v>21358</v>
      </c>
      <c r="BL45" s="1564">
        <v>80</v>
      </c>
      <c r="BN45" s="933" t="s">
        <v>432</v>
      </c>
      <c r="BO45" s="1579" t="s">
        <v>455</v>
      </c>
      <c r="BP45" s="1579">
        <v>0.90859999999999996</v>
      </c>
      <c r="BQ45" s="1579">
        <v>0.92949999999999999</v>
      </c>
      <c r="BR45" s="1579">
        <v>1.0304</v>
      </c>
      <c r="BS45" s="1579"/>
      <c r="BT45" s="1580">
        <v>2013</v>
      </c>
      <c r="BU45" s="1582">
        <v>1.0304</v>
      </c>
      <c r="BV45" s="1581"/>
      <c r="BW45" s="1583">
        <v>0.78600000000000003</v>
      </c>
      <c r="BX45" s="1579">
        <v>0.81</v>
      </c>
      <c r="BY45" s="1565">
        <v>1.2423</v>
      </c>
      <c r="BZ45" s="1585"/>
      <c r="CA45" s="1561" t="s">
        <v>432</v>
      </c>
      <c r="CB45" s="933" t="s">
        <v>719</v>
      </c>
      <c r="CC45" s="1564">
        <v>26884</v>
      </c>
      <c r="CD45" s="1564">
        <v>28018</v>
      </c>
      <c r="CE45" s="1564">
        <v>29486</v>
      </c>
      <c r="CF45" s="1564">
        <v>28129.333333333332</v>
      </c>
      <c r="CG45" s="1565">
        <v>0.76380000000000003</v>
      </c>
      <c r="CH45" s="1564"/>
      <c r="CI45" s="1562">
        <v>-1356.6666666666679</v>
      </c>
      <c r="CJ45" s="1565">
        <v>-4.5999999999999999E-2</v>
      </c>
      <c r="CL45" s="1575" t="s">
        <v>432</v>
      </c>
      <c r="CM45" s="933" t="s">
        <v>719</v>
      </c>
      <c r="CN45" s="1565">
        <v>0.61439999999999995</v>
      </c>
      <c r="CP45" s="1593">
        <v>3245</v>
      </c>
      <c r="CQ45" s="1566">
        <v>2267004</v>
      </c>
      <c r="CR45" s="1566">
        <v>0</v>
      </c>
      <c r="CS45" s="1566">
        <v>2267004</v>
      </c>
      <c r="CT45" s="1573">
        <v>698.61</v>
      </c>
      <c r="CU45" s="1594"/>
      <c r="CV45" s="1573">
        <v>1032.25</v>
      </c>
      <c r="CW45" s="1594">
        <v>647.83999999999992</v>
      </c>
      <c r="CX45" s="1565">
        <v>0.67700000000000005</v>
      </c>
      <c r="CY45" s="1565"/>
      <c r="CZ45" s="1582">
        <v>0.81</v>
      </c>
      <c r="DA45" s="1595">
        <v>1</v>
      </c>
      <c r="DB45" s="1595"/>
      <c r="DC45" s="1565">
        <v>1</v>
      </c>
      <c r="DX45" s="933" t="s">
        <v>388</v>
      </c>
      <c r="DY45" s="1575" t="s">
        <v>388</v>
      </c>
      <c r="DZ45" s="933" t="s">
        <v>901</v>
      </c>
      <c r="EA45" s="933" t="s">
        <v>389</v>
      </c>
      <c r="EB45" s="1563">
        <v>16714</v>
      </c>
      <c r="EC45" s="1563"/>
      <c r="ED45" s="1563">
        <v>16714</v>
      </c>
      <c r="EE45" s="1563"/>
      <c r="EF45" s="1563"/>
      <c r="EG45" s="1565">
        <v>0.68345941525250464</v>
      </c>
      <c r="EH45" s="1563"/>
      <c r="EI45" s="1563">
        <v>0</v>
      </c>
      <c r="EJ45" s="1563"/>
      <c r="EK45" s="1563">
        <v>0</v>
      </c>
      <c r="EL45" s="933">
        <v>0</v>
      </c>
      <c r="EM45" s="1566">
        <v>0</v>
      </c>
      <c r="EN45" s="1566"/>
      <c r="ES45" s="1616" t="s">
        <v>418</v>
      </c>
      <c r="ET45" s="1617" t="s">
        <v>419</v>
      </c>
      <c r="EU45" s="1618">
        <v>3232026</v>
      </c>
    </row>
    <row r="46" spans="1:151">
      <c r="A46" s="1220" t="s">
        <v>456</v>
      </c>
      <c r="B46" s="1221" t="s">
        <v>457</v>
      </c>
      <c r="C46" s="1117">
        <v>71917</v>
      </c>
      <c r="D46" s="1118">
        <v>77274</v>
      </c>
      <c r="E46" s="1670"/>
      <c r="F46" s="1670">
        <v>77274</v>
      </c>
      <c r="G46" s="1670"/>
      <c r="H46" s="1671">
        <v>77274</v>
      </c>
      <c r="K46" s="907" t="s">
        <v>456</v>
      </c>
      <c r="L46" s="908" t="s">
        <v>457</v>
      </c>
      <c r="M46" s="886">
        <v>37032694338</v>
      </c>
      <c r="N46" s="887">
        <v>66557169</v>
      </c>
      <c r="O46" s="888">
        <v>36966137169</v>
      </c>
      <c r="P46" s="889">
        <v>2012</v>
      </c>
      <c r="Q46" s="890">
        <v>0.99429999999999996</v>
      </c>
      <c r="R46" s="891">
        <v>37178052066</v>
      </c>
      <c r="S46" s="892">
        <v>66557169</v>
      </c>
      <c r="T46" s="893">
        <v>1065598325</v>
      </c>
      <c r="U46" s="893">
        <v>7908415021</v>
      </c>
      <c r="V46" s="891">
        <v>46218622581</v>
      </c>
      <c r="X46" s="1561" t="s">
        <v>456</v>
      </c>
      <c r="Y46" s="1562" t="s">
        <v>457</v>
      </c>
      <c r="Z46" s="1563">
        <v>46218622581</v>
      </c>
      <c r="AA46" s="1564">
        <v>301345419.22812003</v>
      </c>
      <c r="AB46" s="1563">
        <v>65444227</v>
      </c>
      <c r="AC46" s="1563">
        <v>1643088</v>
      </c>
      <c r="AD46" s="1563">
        <v>368432734.22812003</v>
      </c>
      <c r="AE46" s="1564">
        <v>77274</v>
      </c>
      <c r="AF46" s="1562">
        <v>4768</v>
      </c>
      <c r="AG46" s="1565">
        <v>0.9244</v>
      </c>
      <c r="AI46" s="1561" t="s">
        <v>456</v>
      </c>
      <c r="AJ46" s="933" t="s">
        <v>457</v>
      </c>
      <c r="AK46" s="1563">
        <v>368432734.22812003</v>
      </c>
      <c r="AL46" s="1564">
        <v>77274</v>
      </c>
      <c r="AM46" s="1564">
        <v>4768</v>
      </c>
      <c r="AN46" s="1565">
        <v>0.9244</v>
      </c>
      <c r="AO46" s="1565">
        <v>3.5341</v>
      </c>
      <c r="AP46" s="1565">
        <v>1.0317000000000001</v>
      </c>
      <c r="AQ46" s="1565">
        <v>1.2391000000000001</v>
      </c>
      <c r="AR46" s="1565" t="s">
        <v>4</v>
      </c>
      <c r="AS46" s="1573" t="s">
        <v>4</v>
      </c>
      <c r="AT46" s="1573" t="s">
        <v>4</v>
      </c>
      <c r="AU46" s="1570">
        <v>0</v>
      </c>
      <c r="AV46" s="1572" t="s">
        <v>4</v>
      </c>
      <c r="AW46" s="1564">
        <v>0</v>
      </c>
      <c r="BB46" s="1561" t="s">
        <v>456</v>
      </c>
      <c r="BC46" s="1562" t="s">
        <v>720</v>
      </c>
      <c r="BD46" s="1563">
        <v>46218622581</v>
      </c>
      <c r="BE46" s="1577">
        <v>649.423</v>
      </c>
      <c r="BF46" s="1566">
        <v>71168749</v>
      </c>
      <c r="BG46" s="1565">
        <v>3.5341</v>
      </c>
      <c r="BH46" s="1565"/>
      <c r="BI46" s="1564">
        <v>77274</v>
      </c>
      <c r="BJ46" s="1564">
        <v>118.99</v>
      </c>
      <c r="BK46" s="1564">
        <v>501845</v>
      </c>
      <c r="BL46" s="1564">
        <v>773</v>
      </c>
      <c r="BN46" s="933" t="s">
        <v>456</v>
      </c>
      <c r="BO46" s="1579" t="s">
        <v>457</v>
      </c>
      <c r="BP46" s="1579">
        <v>1.0371999999999999</v>
      </c>
      <c r="BQ46" s="1579">
        <v>0.99560000000000004</v>
      </c>
      <c r="BR46" s="1579">
        <v>0.99360000000000004</v>
      </c>
      <c r="BS46" s="1579"/>
      <c r="BT46" s="1580">
        <v>2012</v>
      </c>
      <c r="BU46" s="1582">
        <v>0.99429999999999996</v>
      </c>
      <c r="BV46" s="1581"/>
      <c r="BW46" s="1583">
        <v>0.77</v>
      </c>
      <c r="BX46" s="1579">
        <v>0.76600000000000001</v>
      </c>
      <c r="BY46" s="1565">
        <v>1.1748000000000001</v>
      </c>
      <c r="BZ46" s="1585"/>
      <c r="CA46" s="1561" t="s">
        <v>456</v>
      </c>
      <c r="CB46" s="933" t="s">
        <v>720</v>
      </c>
      <c r="CC46" s="1564">
        <v>36809</v>
      </c>
      <c r="CD46" s="1564">
        <v>37801</v>
      </c>
      <c r="CE46" s="1564">
        <v>39372</v>
      </c>
      <c r="CF46" s="1564">
        <v>37994</v>
      </c>
      <c r="CG46" s="1565">
        <v>1.0317000000000001</v>
      </c>
      <c r="CH46" s="1564"/>
      <c r="CI46" s="1562">
        <v>-1378</v>
      </c>
      <c r="CJ46" s="1565">
        <v>-3.5000000000000003E-2</v>
      </c>
      <c r="CL46" s="1575" t="s">
        <v>456</v>
      </c>
      <c r="CM46" s="933" t="s">
        <v>720</v>
      </c>
      <c r="CN46" s="1565" t="s">
        <v>4</v>
      </c>
      <c r="CP46" s="1593">
        <v>77274</v>
      </c>
      <c r="CQ46" s="1566">
        <v>175630398</v>
      </c>
      <c r="CR46" s="1566">
        <v>0</v>
      </c>
      <c r="CS46" s="1566">
        <v>175630398</v>
      </c>
      <c r="CT46" s="1573">
        <v>2272.83</v>
      </c>
      <c r="CU46" s="1594"/>
      <c r="CV46" s="1573" t="s">
        <v>4</v>
      </c>
      <c r="CW46" s="1594" t="s">
        <v>4</v>
      </c>
      <c r="CX46" s="1565" t="s">
        <v>4</v>
      </c>
      <c r="CY46" s="1565"/>
      <c r="CZ46" s="1582">
        <v>0.76600000000000001</v>
      </c>
      <c r="DA46" s="1595">
        <v>1</v>
      </c>
      <c r="DB46" s="1595"/>
      <c r="DC46" s="1565" t="s">
        <v>4</v>
      </c>
      <c r="DX46" s="933" t="s">
        <v>388</v>
      </c>
      <c r="DY46" s="1575" t="s">
        <v>36</v>
      </c>
      <c r="DZ46" s="933" t="s">
        <v>901</v>
      </c>
      <c r="EA46" s="933" t="s">
        <v>37</v>
      </c>
      <c r="EB46" s="1563">
        <v>4511</v>
      </c>
      <c r="EC46" s="1563"/>
      <c r="ED46" s="1563">
        <v>4511</v>
      </c>
      <c r="EE46" s="1563"/>
      <c r="EF46" s="1563"/>
      <c r="EG46" s="1565">
        <v>0.18446125536700061</v>
      </c>
      <c r="EH46" s="1563"/>
      <c r="EI46" s="1563">
        <v>0</v>
      </c>
      <c r="EJ46" s="1563"/>
      <c r="EK46" s="1563">
        <v>0</v>
      </c>
      <c r="EM46" s="1566"/>
      <c r="EN46" s="1566"/>
      <c r="ES46" s="1616" t="s">
        <v>420</v>
      </c>
      <c r="ET46" s="1617" t="s">
        <v>421</v>
      </c>
      <c r="EU46" s="1618">
        <v>0</v>
      </c>
    </row>
    <row r="47" spans="1:151">
      <c r="A47" s="1220" t="s">
        <v>458</v>
      </c>
      <c r="B47" s="1221" t="s">
        <v>459</v>
      </c>
      <c r="C47" s="1117">
        <v>2989</v>
      </c>
      <c r="D47" s="1118">
        <v>6974</v>
      </c>
      <c r="E47" s="1670"/>
      <c r="F47" s="1670">
        <v>6974</v>
      </c>
      <c r="G47" s="1670"/>
      <c r="H47" s="1671">
        <v>6974</v>
      </c>
      <c r="K47" s="907" t="s">
        <v>458</v>
      </c>
      <c r="L47" s="908" t="s">
        <v>459</v>
      </c>
      <c r="M47" s="886">
        <v>2684964722</v>
      </c>
      <c r="N47" s="887">
        <v>148518692</v>
      </c>
      <c r="O47" s="888">
        <v>2536446030</v>
      </c>
      <c r="P47" s="889">
        <v>2007</v>
      </c>
      <c r="Q47" s="890">
        <v>0.98209999999999997</v>
      </c>
      <c r="R47" s="891">
        <v>2582675929</v>
      </c>
      <c r="S47" s="892">
        <v>148518692</v>
      </c>
      <c r="T47" s="893">
        <v>181532053</v>
      </c>
      <c r="U47" s="893">
        <v>773707750</v>
      </c>
      <c r="V47" s="891">
        <v>3686434424</v>
      </c>
      <c r="X47" s="1561" t="s">
        <v>458</v>
      </c>
      <c r="Y47" s="1562" t="s">
        <v>459</v>
      </c>
      <c r="Z47" s="1563">
        <v>3686434424</v>
      </c>
      <c r="AA47" s="1564">
        <v>24035552.444480002</v>
      </c>
      <c r="AB47" s="1563">
        <v>7387746</v>
      </c>
      <c r="AC47" s="1563">
        <v>267625</v>
      </c>
      <c r="AD47" s="1563">
        <v>31690923.444480002</v>
      </c>
      <c r="AE47" s="1564">
        <v>6974</v>
      </c>
      <c r="AF47" s="1562">
        <v>4544</v>
      </c>
      <c r="AG47" s="1565">
        <v>0.88100000000000001</v>
      </c>
      <c r="AI47" s="1561" t="s">
        <v>458</v>
      </c>
      <c r="AJ47" s="933" t="s">
        <v>459</v>
      </c>
      <c r="AK47" s="1563">
        <v>31690923.444480002</v>
      </c>
      <c r="AL47" s="1564">
        <v>6974</v>
      </c>
      <c r="AM47" s="1564">
        <v>4544</v>
      </c>
      <c r="AN47" s="1565">
        <v>0.88100000000000001</v>
      </c>
      <c r="AO47" s="1565">
        <v>0.25240000000000001</v>
      </c>
      <c r="AP47" s="1565">
        <v>0.82920000000000005</v>
      </c>
      <c r="AQ47" s="1565">
        <v>0.79220000000000002</v>
      </c>
      <c r="AR47" s="1565">
        <v>0.79220000000000002</v>
      </c>
      <c r="AS47" s="1573">
        <v>1330.97</v>
      </c>
      <c r="AT47" s="1573">
        <v>349.11999999999989</v>
      </c>
      <c r="AU47" s="1570">
        <v>2434763</v>
      </c>
      <c r="AV47" s="1572">
        <v>1</v>
      </c>
      <c r="AW47" s="1564">
        <v>2434763</v>
      </c>
      <c r="BB47" s="1561" t="s">
        <v>458</v>
      </c>
      <c r="BC47" s="1562" t="s">
        <v>721</v>
      </c>
      <c r="BD47" s="1563">
        <v>3686434424</v>
      </c>
      <c r="BE47" s="1577">
        <v>725.35699999999997</v>
      </c>
      <c r="BF47" s="1566">
        <v>5082235</v>
      </c>
      <c r="BG47" s="1565">
        <v>0.25240000000000001</v>
      </c>
      <c r="BH47" s="1565"/>
      <c r="BI47" s="1564">
        <v>6974</v>
      </c>
      <c r="BJ47" s="1564">
        <v>9.61</v>
      </c>
      <c r="BK47" s="1564">
        <v>54223</v>
      </c>
      <c r="BL47" s="1564">
        <v>75</v>
      </c>
      <c r="BN47" s="933" t="s">
        <v>458</v>
      </c>
      <c r="BO47" s="1579" t="s">
        <v>459</v>
      </c>
      <c r="BP47" s="1579">
        <v>0.95499999999999996</v>
      </c>
      <c r="BQ47" s="1579">
        <v>0.96879999999999999</v>
      </c>
      <c r="BR47" s="1579">
        <v>1</v>
      </c>
      <c r="BS47" s="1579"/>
      <c r="BT47" s="1580">
        <v>2007</v>
      </c>
      <c r="BU47" s="1582">
        <v>0.98209999999999997</v>
      </c>
      <c r="BV47" s="1581"/>
      <c r="BW47" s="1583">
        <v>0.68</v>
      </c>
      <c r="BX47" s="1579">
        <v>0.66800000000000004</v>
      </c>
      <c r="BY47" s="1565">
        <v>1.0245</v>
      </c>
      <c r="BZ47" s="1585"/>
      <c r="CA47" s="1561" t="s">
        <v>458</v>
      </c>
      <c r="CB47" s="933" t="s">
        <v>721</v>
      </c>
      <c r="CC47" s="1564">
        <v>29390</v>
      </c>
      <c r="CD47" s="1564">
        <v>30212</v>
      </c>
      <c r="CE47" s="1564">
        <v>32008</v>
      </c>
      <c r="CF47" s="1564">
        <v>30536.666666666668</v>
      </c>
      <c r="CG47" s="1565">
        <v>0.82920000000000005</v>
      </c>
      <c r="CH47" s="1564"/>
      <c r="CI47" s="1562">
        <v>-1471.3333333333321</v>
      </c>
      <c r="CJ47" s="1565">
        <v>-4.5999999999999999E-2</v>
      </c>
      <c r="CL47" s="1575" t="s">
        <v>458</v>
      </c>
      <c r="CM47" s="933" t="s">
        <v>721</v>
      </c>
      <c r="CN47" s="1565">
        <v>0.79220000000000002</v>
      </c>
      <c r="CP47" s="1593">
        <v>6974</v>
      </c>
      <c r="CQ47" s="1566">
        <v>5260801</v>
      </c>
      <c r="CR47" s="1566">
        <v>3133833</v>
      </c>
      <c r="CS47" s="1566">
        <v>8394634</v>
      </c>
      <c r="CT47" s="1573">
        <v>1203.7</v>
      </c>
      <c r="CU47" s="1594"/>
      <c r="CV47" s="1573">
        <v>1330.97</v>
      </c>
      <c r="CW47" s="1594">
        <v>349.11999999999989</v>
      </c>
      <c r="CX47" s="1565">
        <v>0.90400000000000003</v>
      </c>
      <c r="CY47" s="1565"/>
      <c r="CZ47" s="1582">
        <v>0.66800000000000004</v>
      </c>
      <c r="DA47" s="1595">
        <v>1</v>
      </c>
      <c r="DB47" s="1595"/>
      <c r="DC47" s="1565">
        <v>1</v>
      </c>
      <c r="DX47" s="933" t="s">
        <v>388</v>
      </c>
      <c r="DY47" s="1575" t="s">
        <v>38</v>
      </c>
      <c r="DZ47" s="933" t="s">
        <v>901</v>
      </c>
      <c r="EA47" s="933" t="s">
        <v>39</v>
      </c>
      <c r="EB47" s="1563">
        <v>3230</v>
      </c>
      <c r="EC47" s="1563"/>
      <c r="ED47" s="1563">
        <v>3230</v>
      </c>
      <c r="EE47" s="1563">
        <v>24455</v>
      </c>
      <c r="EF47" s="1563"/>
      <c r="EG47" s="1565">
        <v>0.1320793293804948</v>
      </c>
      <c r="EH47" s="1563"/>
      <c r="EI47" s="1563">
        <v>0</v>
      </c>
      <c r="EJ47" s="1563"/>
      <c r="EK47" s="1563">
        <v>0</v>
      </c>
      <c r="EL47" s="1563"/>
      <c r="EM47" s="1566"/>
      <c r="EN47" s="1566"/>
      <c r="ES47" s="1616" t="s">
        <v>422</v>
      </c>
      <c r="ET47" s="1617" t="s">
        <v>423</v>
      </c>
      <c r="EU47" s="1618">
        <v>3320365</v>
      </c>
    </row>
    <row r="48" spans="1:151">
      <c r="A48" s="1220" t="s">
        <v>460</v>
      </c>
      <c r="B48" s="1221" t="s">
        <v>461</v>
      </c>
      <c r="C48" s="1117">
        <v>20725</v>
      </c>
      <c r="D48" s="1118">
        <v>20949</v>
      </c>
      <c r="E48" s="1670"/>
      <c r="F48" s="1670">
        <v>20949</v>
      </c>
      <c r="G48" s="1670"/>
      <c r="H48" s="1671">
        <v>20949</v>
      </c>
      <c r="K48" s="907" t="s">
        <v>460</v>
      </c>
      <c r="L48" s="908" t="s">
        <v>461</v>
      </c>
      <c r="M48" s="886">
        <v>6524973741</v>
      </c>
      <c r="N48" s="887">
        <v>163773720</v>
      </c>
      <c r="O48" s="888">
        <v>6361200021</v>
      </c>
      <c r="P48" s="889">
        <v>2009</v>
      </c>
      <c r="Q48" s="890">
        <v>1.0216000000000001</v>
      </c>
      <c r="R48" s="891">
        <v>6226703231</v>
      </c>
      <c r="S48" s="892">
        <v>163773720</v>
      </c>
      <c r="T48" s="893">
        <v>175425257</v>
      </c>
      <c r="U48" s="893">
        <v>1236411399</v>
      </c>
      <c r="V48" s="891">
        <v>7802313607</v>
      </c>
      <c r="X48" s="1561" t="s">
        <v>460</v>
      </c>
      <c r="Y48" s="1562" t="s">
        <v>461</v>
      </c>
      <c r="Z48" s="1563">
        <v>7802313607</v>
      </c>
      <c r="AA48" s="1564">
        <v>50871084.717640005</v>
      </c>
      <c r="AB48" s="1563">
        <v>14090428</v>
      </c>
      <c r="AC48" s="1563">
        <v>208543</v>
      </c>
      <c r="AD48" s="1563">
        <v>65170055.717640005</v>
      </c>
      <c r="AE48" s="1564">
        <v>20949</v>
      </c>
      <c r="AF48" s="1562">
        <v>3111</v>
      </c>
      <c r="AG48" s="1565">
        <v>0.60309999999999997</v>
      </c>
      <c r="AI48" s="1561" t="s">
        <v>460</v>
      </c>
      <c r="AJ48" s="933" t="s">
        <v>461</v>
      </c>
      <c r="AK48" s="1563">
        <v>65170055.717640005</v>
      </c>
      <c r="AL48" s="1564">
        <v>20949</v>
      </c>
      <c r="AM48" s="1564">
        <v>3111</v>
      </c>
      <c r="AN48" s="1565">
        <v>0.60309999999999997</v>
      </c>
      <c r="AO48" s="1565">
        <v>0.6512</v>
      </c>
      <c r="AP48" s="1565">
        <v>0.81789999999999996</v>
      </c>
      <c r="AQ48" s="1565">
        <v>0.71530000000000005</v>
      </c>
      <c r="AR48" s="1565">
        <v>0.71530000000000005</v>
      </c>
      <c r="AS48" s="1573">
        <v>1201.77</v>
      </c>
      <c r="AT48" s="1573">
        <v>478.31999999999994</v>
      </c>
      <c r="AU48" s="1570">
        <v>10020326</v>
      </c>
      <c r="AV48" s="1572">
        <v>1</v>
      </c>
      <c r="AW48" s="1564">
        <v>10020326</v>
      </c>
      <c r="BB48" s="1561" t="s">
        <v>460</v>
      </c>
      <c r="BC48" s="1562" t="s">
        <v>784</v>
      </c>
      <c r="BD48" s="1563">
        <v>7802313607</v>
      </c>
      <c r="BE48" s="1577">
        <v>595.01300000000003</v>
      </c>
      <c r="BF48" s="1566">
        <v>13112846</v>
      </c>
      <c r="BG48" s="1565">
        <v>0.6512</v>
      </c>
      <c r="BH48" s="1565"/>
      <c r="BI48" s="1564">
        <v>20949</v>
      </c>
      <c r="BJ48" s="1564">
        <v>35.21</v>
      </c>
      <c r="BK48" s="1564">
        <v>121239</v>
      </c>
      <c r="BL48" s="1564">
        <v>204</v>
      </c>
      <c r="BN48" s="933" t="s">
        <v>460</v>
      </c>
      <c r="BO48" s="1579" t="s">
        <v>461</v>
      </c>
      <c r="BP48" s="1579">
        <v>0.97620000000000007</v>
      </c>
      <c r="BQ48" s="1579">
        <v>0.99069999999999991</v>
      </c>
      <c r="BR48" s="1579">
        <v>1.0573999999999999</v>
      </c>
      <c r="BS48" s="1579"/>
      <c r="BT48" s="1580">
        <v>2009</v>
      </c>
      <c r="BU48" s="1582">
        <v>1.0216000000000001</v>
      </c>
      <c r="BV48" s="1581"/>
      <c r="BW48" s="1583">
        <v>0.72499999999999998</v>
      </c>
      <c r="BX48" s="1579">
        <v>0.74099999999999999</v>
      </c>
      <c r="BY48" s="1565">
        <v>1.1365000000000001</v>
      </c>
      <c r="BZ48" s="1585"/>
      <c r="CA48" s="1561" t="s">
        <v>460</v>
      </c>
      <c r="CB48" s="933" t="s">
        <v>784</v>
      </c>
      <c r="CC48" s="1564">
        <v>29751</v>
      </c>
      <c r="CD48" s="1564">
        <v>29650</v>
      </c>
      <c r="CE48" s="1564">
        <v>30966</v>
      </c>
      <c r="CF48" s="1564">
        <v>30122.333333333332</v>
      </c>
      <c r="CG48" s="1565">
        <v>0.81789999999999996</v>
      </c>
      <c r="CH48" s="1564"/>
      <c r="CI48" s="1562">
        <v>-843.66666666666788</v>
      </c>
      <c r="CJ48" s="1565">
        <v>-2.7199999999999998E-2</v>
      </c>
      <c r="CL48" s="1575" t="s">
        <v>460</v>
      </c>
      <c r="CM48" s="933" t="s">
        <v>784</v>
      </c>
      <c r="CN48" s="1565">
        <v>0.71530000000000005</v>
      </c>
      <c r="CP48" s="1593">
        <v>20949</v>
      </c>
      <c r="CQ48" s="1566">
        <v>20288004</v>
      </c>
      <c r="CR48" s="1566">
        <v>264704</v>
      </c>
      <c r="CS48" s="1566">
        <v>20552708</v>
      </c>
      <c r="CT48" s="1573">
        <v>981.08</v>
      </c>
      <c r="CU48" s="1594"/>
      <c r="CV48" s="1573">
        <v>1201.77</v>
      </c>
      <c r="CW48" s="1594">
        <v>478.31999999999994</v>
      </c>
      <c r="CX48" s="1565">
        <v>0.81599999999999995</v>
      </c>
      <c r="CY48" s="1565"/>
      <c r="CZ48" s="1582">
        <v>0.74099999999999999</v>
      </c>
      <c r="DA48" s="1595">
        <v>1</v>
      </c>
      <c r="DB48" s="1595"/>
      <c r="DC48" s="1565">
        <v>1</v>
      </c>
      <c r="DX48" s="933" t="s">
        <v>390</v>
      </c>
      <c r="DY48" s="1575" t="s">
        <v>390</v>
      </c>
      <c r="DZ48" s="933" t="s">
        <v>901</v>
      </c>
      <c r="EA48" s="933" t="s">
        <v>391</v>
      </c>
      <c r="EB48" s="1563">
        <v>8448</v>
      </c>
      <c r="EC48" s="1563"/>
      <c r="ED48" s="1563">
        <v>8448</v>
      </c>
      <c r="EE48" s="1563"/>
      <c r="EF48" s="1563"/>
      <c r="EG48" s="1565">
        <v>0.87254699442263994</v>
      </c>
      <c r="EH48" s="1563"/>
      <c r="EI48" s="1563">
        <v>0</v>
      </c>
      <c r="EJ48" s="1563"/>
      <c r="EK48" s="1563">
        <v>0</v>
      </c>
      <c r="EL48" s="933">
        <v>0</v>
      </c>
      <c r="EM48" s="1566">
        <v>0</v>
      </c>
      <c r="EN48" s="1566"/>
      <c r="ES48" s="1616" t="s">
        <v>424</v>
      </c>
      <c r="ET48" s="1617" t="s">
        <v>668</v>
      </c>
      <c r="EU48" s="1618">
        <v>3296379</v>
      </c>
    </row>
    <row r="49" spans="1:151">
      <c r="A49" s="1220" t="s">
        <v>462</v>
      </c>
      <c r="B49" s="1221" t="s">
        <v>463</v>
      </c>
      <c r="C49" s="1117">
        <v>7376</v>
      </c>
      <c r="D49" s="1118">
        <v>7376</v>
      </c>
      <c r="E49" s="1670"/>
      <c r="F49" s="1670">
        <v>7376</v>
      </c>
      <c r="G49" s="1670"/>
      <c r="H49" s="1671">
        <v>7376</v>
      </c>
      <c r="K49" s="907" t="s">
        <v>462</v>
      </c>
      <c r="L49" s="908" t="s">
        <v>463</v>
      </c>
      <c r="M49" s="886">
        <v>6189657715</v>
      </c>
      <c r="N49" s="887">
        <v>195111357</v>
      </c>
      <c r="O49" s="888">
        <v>5994546358</v>
      </c>
      <c r="P49" s="889">
        <v>2011</v>
      </c>
      <c r="Q49" s="890">
        <v>1.0065</v>
      </c>
      <c r="R49" s="891">
        <v>5955833441</v>
      </c>
      <c r="S49" s="892">
        <v>195111357</v>
      </c>
      <c r="T49" s="893">
        <v>148954528</v>
      </c>
      <c r="U49" s="893">
        <v>904405164</v>
      </c>
      <c r="V49" s="891">
        <v>7204304490</v>
      </c>
      <c r="X49" s="1561" t="s">
        <v>462</v>
      </c>
      <c r="Y49" s="1562" t="s">
        <v>463</v>
      </c>
      <c r="Z49" s="1563">
        <v>7204304490</v>
      </c>
      <c r="AA49" s="1564">
        <v>46972065.274800003</v>
      </c>
      <c r="AB49" s="1563">
        <v>10917841</v>
      </c>
      <c r="AC49" s="1563">
        <v>364116</v>
      </c>
      <c r="AD49" s="1563">
        <v>58254022.274800003</v>
      </c>
      <c r="AE49" s="1564">
        <v>7376</v>
      </c>
      <c r="AF49" s="1562">
        <v>7898</v>
      </c>
      <c r="AG49" s="1565">
        <v>1.5311999999999999</v>
      </c>
      <c r="AI49" s="1561" t="s">
        <v>462</v>
      </c>
      <c r="AJ49" s="933" t="s">
        <v>463</v>
      </c>
      <c r="AK49" s="1563">
        <v>58254022.274800003</v>
      </c>
      <c r="AL49" s="1564">
        <v>7376</v>
      </c>
      <c r="AM49" s="1564">
        <v>7898</v>
      </c>
      <c r="AN49" s="1565">
        <v>1.5311999999999999</v>
      </c>
      <c r="AO49" s="1565">
        <v>0.6462</v>
      </c>
      <c r="AP49" s="1565">
        <v>0.89890000000000003</v>
      </c>
      <c r="AQ49" s="1565">
        <v>1.1266</v>
      </c>
      <c r="AR49" s="1565" t="s">
        <v>4</v>
      </c>
      <c r="AS49" s="1573" t="s">
        <v>4</v>
      </c>
      <c r="AT49" s="1573" t="s">
        <v>4</v>
      </c>
      <c r="AU49" s="1570">
        <v>0</v>
      </c>
      <c r="AV49" s="1572" t="s">
        <v>4</v>
      </c>
      <c r="AW49" s="1564">
        <v>0</v>
      </c>
      <c r="BB49" s="1561" t="s">
        <v>462</v>
      </c>
      <c r="BC49" s="1562" t="s">
        <v>722</v>
      </c>
      <c r="BD49" s="1563">
        <v>7204304490</v>
      </c>
      <c r="BE49" s="1577">
        <v>553.66399999999999</v>
      </c>
      <c r="BF49" s="1566">
        <v>13012052</v>
      </c>
      <c r="BG49" s="1565">
        <v>0.6462</v>
      </c>
      <c r="BH49" s="1565"/>
      <c r="BI49" s="1564">
        <v>7376</v>
      </c>
      <c r="BJ49" s="1564">
        <v>13.32</v>
      </c>
      <c r="BK49" s="1564">
        <v>59261</v>
      </c>
      <c r="BL49" s="1564">
        <v>107</v>
      </c>
      <c r="BN49" s="933" t="s">
        <v>462</v>
      </c>
      <c r="BO49" s="1579" t="s">
        <v>463</v>
      </c>
      <c r="BP49" s="1579">
        <v>0.97060000000000002</v>
      </c>
      <c r="BQ49" s="1579">
        <v>0.998</v>
      </c>
      <c r="BR49" s="1579">
        <v>1.0242</v>
      </c>
      <c r="BS49" s="1579"/>
      <c r="BT49" s="1580">
        <v>2011</v>
      </c>
      <c r="BU49" s="1582">
        <v>1.0065</v>
      </c>
      <c r="BV49" s="1581"/>
      <c r="BW49" s="1583">
        <v>0.5413</v>
      </c>
      <c r="BX49" s="1579">
        <v>0.54500000000000004</v>
      </c>
      <c r="BY49" s="1565">
        <v>0.83589999999999998</v>
      </c>
      <c r="BZ49" s="1585"/>
      <c r="CA49" s="1561" t="s">
        <v>462</v>
      </c>
      <c r="CB49" s="933" t="s">
        <v>722</v>
      </c>
      <c r="CC49" s="1564">
        <v>31786</v>
      </c>
      <c r="CD49" s="1564">
        <v>32891</v>
      </c>
      <c r="CE49" s="1564">
        <v>34638</v>
      </c>
      <c r="CF49" s="1564">
        <v>33105</v>
      </c>
      <c r="CG49" s="1565">
        <v>0.89890000000000003</v>
      </c>
      <c r="CH49" s="1564"/>
      <c r="CI49" s="1562">
        <v>-1533</v>
      </c>
      <c r="CJ49" s="1565">
        <v>-4.4299999999999999E-2</v>
      </c>
      <c r="CL49" s="1575" t="s">
        <v>462</v>
      </c>
      <c r="CM49" s="933" t="s">
        <v>722</v>
      </c>
      <c r="CN49" s="1565" t="s">
        <v>4</v>
      </c>
      <c r="CP49" s="1593">
        <v>7376</v>
      </c>
      <c r="CQ49" s="1566">
        <v>14144927</v>
      </c>
      <c r="CR49" s="1566">
        <v>0</v>
      </c>
      <c r="CS49" s="1566">
        <v>14144927</v>
      </c>
      <c r="CT49" s="1573">
        <v>1917.7</v>
      </c>
      <c r="CU49" s="1594"/>
      <c r="CV49" s="1573" t="s">
        <v>4</v>
      </c>
      <c r="CW49" s="1594" t="s">
        <v>4</v>
      </c>
      <c r="CX49" s="1565" t="s">
        <v>4</v>
      </c>
      <c r="CY49" s="1565"/>
      <c r="CZ49" s="1582">
        <v>0.54500000000000004</v>
      </c>
      <c r="DA49" s="1595" t="s">
        <v>4</v>
      </c>
      <c r="DB49" s="1595"/>
      <c r="DC49" s="1565" t="s">
        <v>4</v>
      </c>
      <c r="DX49" s="933" t="s">
        <v>390</v>
      </c>
      <c r="DY49" s="1575" t="s">
        <v>40</v>
      </c>
      <c r="DZ49" s="933" t="s">
        <v>8</v>
      </c>
      <c r="EA49" s="933" t="s">
        <v>41</v>
      </c>
      <c r="EB49" s="1563">
        <v>560</v>
      </c>
      <c r="EC49" s="1563"/>
      <c r="ED49" s="1563">
        <v>560</v>
      </c>
      <c r="EE49" s="1563"/>
      <c r="EF49" s="1563"/>
      <c r="EG49" s="1565">
        <v>5.7839289403015907E-2</v>
      </c>
      <c r="EH49" s="1563"/>
      <c r="EI49" s="1563">
        <v>0</v>
      </c>
      <c r="EJ49" s="1563"/>
      <c r="EK49" s="1563">
        <v>0</v>
      </c>
      <c r="EL49" s="1563"/>
      <c r="EM49" s="1566"/>
      <c r="EN49" s="1566"/>
      <c r="ES49" s="1616" t="s">
        <v>426</v>
      </c>
      <c r="ET49" s="1617" t="s">
        <v>85</v>
      </c>
      <c r="EU49" s="1618">
        <v>819022</v>
      </c>
    </row>
    <row r="50" spans="1:151">
      <c r="A50" s="1220" t="s">
        <v>464</v>
      </c>
      <c r="B50" s="1221" t="s">
        <v>465</v>
      </c>
      <c r="C50" s="1117">
        <v>13787</v>
      </c>
      <c r="D50" s="1118">
        <v>13987</v>
      </c>
      <c r="E50" s="1670"/>
      <c r="F50" s="1670">
        <v>13987</v>
      </c>
      <c r="G50" s="1670"/>
      <c r="H50" s="1671">
        <v>13987</v>
      </c>
      <c r="K50" s="907" t="s">
        <v>464</v>
      </c>
      <c r="L50" s="908" t="s">
        <v>465</v>
      </c>
      <c r="M50" s="886">
        <v>10343179521</v>
      </c>
      <c r="N50" s="887">
        <v>155632463</v>
      </c>
      <c r="O50" s="888">
        <v>10187547058</v>
      </c>
      <c r="P50" s="889">
        <v>2011</v>
      </c>
      <c r="Q50" s="890">
        <v>0.99519999999999997</v>
      </c>
      <c r="R50" s="891">
        <v>10236683137</v>
      </c>
      <c r="S50" s="892">
        <v>155632463</v>
      </c>
      <c r="T50" s="893">
        <v>215774146</v>
      </c>
      <c r="U50" s="893">
        <v>1702052573</v>
      </c>
      <c r="V50" s="891">
        <v>12310142319</v>
      </c>
      <c r="X50" s="1561" t="s">
        <v>464</v>
      </c>
      <c r="Y50" s="1562" t="s">
        <v>465</v>
      </c>
      <c r="Z50" s="1563">
        <v>12310142319</v>
      </c>
      <c r="AA50" s="1564">
        <v>80262127.919880003</v>
      </c>
      <c r="AB50" s="1563">
        <v>17755830</v>
      </c>
      <c r="AC50" s="1563">
        <v>409578</v>
      </c>
      <c r="AD50" s="1563">
        <v>98427535.919880003</v>
      </c>
      <c r="AE50" s="1564">
        <v>13987</v>
      </c>
      <c r="AF50" s="1562">
        <v>7037</v>
      </c>
      <c r="AG50" s="1565">
        <v>1.3643000000000001</v>
      </c>
      <c r="AI50" s="1561" t="s">
        <v>464</v>
      </c>
      <c r="AJ50" s="933" t="s">
        <v>465</v>
      </c>
      <c r="AK50" s="1563">
        <v>98427535.919880003</v>
      </c>
      <c r="AL50" s="1564">
        <v>13987</v>
      </c>
      <c r="AM50" s="1564">
        <v>7037</v>
      </c>
      <c r="AN50" s="1565">
        <v>1.3643000000000001</v>
      </c>
      <c r="AO50" s="1565">
        <v>1.6345000000000001</v>
      </c>
      <c r="AP50" s="1565">
        <v>0.99990000000000001</v>
      </c>
      <c r="AQ50" s="1565">
        <v>1.2092000000000001</v>
      </c>
      <c r="AR50" s="1565" t="s">
        <v>4</v>
      </c>
      <c r="AS50" s="1573" t="s">
        <v>4</v>
      </c>
      <c r="AT50" s="1573" t="s">
        <v>4</v>
      </c>
      <c r="AU50" s="1570">
        <v>0</v>
      </c>
      <c r="AV50" s="1572" t="s">
        <v>4</v>
      </c>
      <c r="AW50" s="1564">
        <v>0</v>
      </c>
      <c r="BB50" s="1561" t="s">
        <v>464</v>
      </c>
      <c r="BC50" s="1562" t="s">
        <v>723</v>
      </c>
      <c r="BD50" s="1563">
        <v>12310142319</v>
      </c>
      <c r="BE50" s="1577">
        <v>374.00200000000001</v>
      </c>
      <c r="BF50" s="1566">
        <v>32914643</v>
      </c>
      <c r="BG50" s="1565">
        <v>1.6345000000000001</v>
      </c>
      <c r="BH50" s="1565"/>
      <c r="BI50" s="1564">
        <v>13987</v>
      </c>
      <c r="BJ50" s="1564">
        <v>37.4</v>
      </c>
      <c r="BK50" s="1564">
        <v>108069</v>
      </c>
      <c r="BL50" s="1564">
        <v>289</v>
      </c>
      <c r="BN50" s="933" t="s">
        <v>464</v>
      </c>
      <c r="BO50" s="1579" t="s">
        <v>465</v>
      </c>
      <c r="BP50" s="1579">
        <v>0.95</v>
      </c>
      <c r="BQ50" s="1579">
        <v>0.96450000000000002</v>
      </c>
      <c r="BR50" s="1579">
        <v>1.0307999999999999</v>
      </c>
      <c r="BS50" s="1579"/>
      <c r="BT50" s="1580">
        <v>2011</v>
      </c>
      <c r="BU50" s="1582">
        <v>0.99519999999999997</v>
      </c>
      <c r="BV50" s="1581"/>
      <c r="BW50" s="1583">
        <v>0.51359999999999995</v>
      </c>
      <c r="BX50" s="1579">
        <v>0.51100000000000001</v>
      </c>
      <c r="BY50" s="1565">
        <v>0.78369999999999995</v>
      </c>
      <c r="BZ50" s="1585"/>
      <c r="CA50" s="1561" t="s">
        <v>464</v>
      </c>
      <c r="CB50" s="933" t="s">
        <v>723</v>
      </c>
      <c r="CC50" s="1564">
        <v>35276</v>
      </c>
      <c r="CD50" s="1564">
        <v>36580</v>
      </c>
      <c r="CE50" s="1564">
        <v>38612</v>
      </c>
      <c r="CF50" s="1564">
        <v>36822.666666666664</v>
      </c>
      <c r="CG50" s="1565">
        <v>0.99990000000000001</v>
      </c>
      <c r="CH50" s="1564"/>
      <c r="CI50" s="1562">
        <v>-1789.3333333333358</v>
      </c>
      <c r="CJ50" s="1565">
        <v>-4.6300000000000001E-2</v>
      </c>
      <c r="CL50" s="1575" t="s">
        <v>464</v>
      </c>
      <c r="CM50" s="933" t="s">
        <v>723</v>
      </c>
      <c r="CN50" s="1565" t="s">
        <v>4</v>
      </c>
      <c r="CP50" s="1593">
        <v>13987</v>
      </c>
      <c r="CQ50" s="1566">
        <v>20700000</v>
      </c>
      <c r="CR50" s="1566">
        <v>0</v>
      </c>
      <c r="CS50" s="1566">
        <v>20700000</v>
      </c>
      <c r="CT50" s="1573">
        <v>1479.95</v>
      </c>
      <c r="CU50" s="1594"/>
      <c r="CV50" s="1573" t="s">
        <v>4</v>
      </c>
      <c r="CW50" s="1594" t="s">
        <v>4</v>
      </c>
      <c r="CX50" s="1565" t="s">
        <v>4</v>
      </c>
      <c r="CY50" s="1565"/>
      <c r="CZ50" s="1582">
        <v>0.51100000000000001</v>
      </c>
      <c r="DA50" s="1595" t="s">
        <v>4</v>
      </c>
      <c r="DB50" s="1595"/>
      <c r="DC50" s="1565" t="s">
        <v>4</v>
      </c>
      <c r="DX50" s="933" t="s">
        <v>390</v>
      </c>
      <c r="DY50" s="1575" t="s">
        <v>42</v>
      </c>
      <c r="DZ50" s="933" t="s">
        <v>8</v>
      </c>
      <c r="EA50" s="933" t="s">
        <v>43</v>
      </c>
      <c r="EB50" s="1563">
        <v>530</v>
      </c>
      <c r="EC50" s="1563"/>
      <c r="ED50" s="1563">
        <v>530</v>
      </c>
      <c r="EE50" s="1563"/>
      <c r="EF50" s="1563"/>
      <c r="EG50" s="1565">
        <v>5.4740756042140057E-2</v>
      </c>
      <c r="EH50" s="1563"/>
      <c r="EI50" s="1563">
        <v>0</v>
      </c>
      <c r="EJ50" s="1563"/>
      <c r="EK50" s="1563">
        <v>0</v>
      </c>
      <c r="EL50" s="1563"/>
      <c r="EM50" s="1566"/>
      <c r="EN50" s="1566"/>
      <c r="ES50" s="1616" t="s">
        <v>428</v>
      </c>
      <c r="ET50" s="1617" t="s">
        <v>429</v>
      </c>
      <c r="EU50" s="1618">
        <v>5986</v>
      </c>
    </row>
    <row r="51" spans="1:151">
      <c r="A51" s="1220" t="s">
        <v>466</v>
      </c>
      <c r="B51" s="1221" t="s">
        <v>467</v>
      </c>
      <c r="C51" s="1117">
        <v>3008</v>
      </c>
      <c r="D51" s="1118">
        <v>3008</v>
      </c>
      <c r="E51" s="1670"/>
      <c r="F51" s="1670">
        <v>3008</v>
      </c>
      <c r="G51" s="1670"/>
      <c r="H51" s="1671">
        <v>3008</v>
      </c>
      <c r="K51" s="907" t="s">
        <v>466</v>
      </c>
      <c r="L51" s="908" t="s">
        <v>467</v>
      </c>
      <c r="M51" s="886">
        <v>1089837023</v>
      </c>
      <c r="N51" s="887">
        <v>0</v>
      </c>
      <c r="O51" s="888">
        <v>1089837023</v>
      </c>
      <c r="P51" s="889">
        <v>2011</v>
      </c>
      <c r="Q51" s="890">
        <v>1.0664</v>
      </c>
      <c r="R51" s="891">
        <v>1021977703</v>
      </c>
      <c r="S51" s="892">
        <v>0</v>
      </c>
      <c r="T51" s="893">
        <v>77424654</v>
      </c>
      <c r="U51" s="893">
        <v>356028813</v>
      </c>
      <c r="V51" s="891">
        <v>1455431170</v>
      </c>
      <c r="X51" s="1561" t="s">
        <v>466</v>
      </c>
      <c r="Y51" s="1562" t="s">
        <v>467</v>
      </c>
      <c r="Z51" s="1563">
        <v>1455431170</v>
      </c>
      <c r="AA51" s="1564">
        <v>9489411.2284000013</v>
      </c>
      <c r="AB51" s="1563">
        <v>3884105</v>
      </c>
      <c r="AC51" s="1563">
        <v>120302</v>
      </c>
      <c r="AD51" s="1563">
        <v>13493818.228400001</v>
      </c>
      <c r="AE51" s="1564">
        <v>3008</v>
      </c>
      <c r="AF51" s="1562">
        <v>4486</v>
      </c>
      <c r="AG51" s="1565">
        <v>0.86970000000000003</v>
      </c>
      <c r="AI51" s="1561" t="s">
        <v>466</v>
      </c>
      <c r="AJ51" s="933" t="s">
        <v>467</v>
      </c>
      <c r="AK51" s="1563">
        <v>13493818.228400001</v>
      </c>
      <c r="AL51" s="1564">
        <v>3008</v>
      </c>
      <c r="AM51" s="1564">
        <v>4486</v>
      </c>
      <c r="AN51" s="1565">
        <v>0.86970000000000003</v>
      </c>
      <c r="AO51" s="1565">
        <v>0.2046</v>
      </c>
      <c r="AP51" s="1565">
        <v>0.75970000000000004</v>
      </c>
      <c r="AQ51" s="1565">
        <v>0.74829999999999997</v>
      </c>
      <c r="AR51" s="1565">
        <v>0.74829999999999997</v>
      </c>
      <c r="AS51" s="1573">
        <v>1257.21</v>
      </c>
      <c r="AT51" s="1573">
        <v>422.87999999999988</v>
      </c>
      <c r="AU51" s="1570">
        <v>1272023</v>
      </c>
      <c r="AV51" s="1572">
        <v>1</v>
      </c>
      <c r="AW51" s="1564">
        <v>1272023</v>
      </c>
      <c r="BB51" s="1561" t="s">
        <v>466</v>
      </c>
      <c r="BC51" s="1562" t="s">
        <v>724</v>
      </c>
      <c r="BD51" s="1563">
        <v>1455431170</v>
      </c>
      <c r="BE51" s="1577">
        <v>353.25799999999998</v>
      </c>
      <c r="BF51" s="1566">
        <v>4120023</v>
      </c>
      <c r="BG51" s="1565">
        <v>0.2046</v>
      </c>
      <c r="BH51" s="1565"/>
      <c r="BI51" s="1564">
        <v>3008</v>
      </c>
      <c r="BJ51" s="1564">
        <v>8.52</v>
      </c>
      <c r="BK51" s="1564">
        <v>24507</v>
      </c>
      <c r="BL51" s="1564">
        <v>69</v>
      </c>
      <c r="BN51" s="933" t="s">
        <v>466</v>
      </c>
      <c r="BO51" s="1579" t="s">
        <v>467</v>
      </c>
      <c r="BP51" s="1579">
        <v>1.0112999999999999</v>
      </c>
      <c r="BQ51" s="1579">
        <v>1.0898000000000001</v>
      </c>
      <c r="BR51" s="1579">
        <v>1.0690999999999999</v>
      </c>
      <c r="BS51" s="1579"/>
      <c r="BT51" s="1580">
        <v>2011</v>
      </c>
      <c r="BU51" s="1582">
        <v>1.0664</v>
      </c>
      <c r="BV51" s="1581"/>
      <c r="BW51" s="1583">
        <v>0.84</v>
      </c>
      <c r="BX51" s="1579">
        <v>0.89600000000000002</v>
      </c>
      <c r="BY51" s="1565">
        <v>1.3742000000000001</v>
      </c>
      <c r="BZ51" s="1585"/>
      <c r="CA51" s="1561" t="s">
        <v>466</v>
      </c>
      <c r="CB51" s="933" t="s">
        <v>724</v>
      </c>
      <c r="CC51" s="1564">
        <v>27237</v>
      </c>
      <c r="CD51" s="1564">
        <v>27362</v>
      </c>
      <c r="CE51" s="1564">
        <v>29333</v>
      </c>
      <c r="CF51" s="1564">
        <v>27977.333333333332</v>
      </c>
      <c r="CG51" s="1565">
        <v>0.75970000000000004</v>
      </c>
      <c r="CH51" s="1564"/>
      <c r="CI51" s="1562">
        <v>-1355.6666666666679</v>
      </c>
      <c r="CJ51" s="1565">
        <v>-4.6199999999999998E-2</v>
      </c>
      <c r="CL51" s="1575" t="s">
        <v>466</v>
      </c>
      <c r="CM51" s="933" t="s">
        <v>724</v>
      </c>
      <c r="CN51" s="1565">
        <v>0.74829999999999997</v>
      </c>
      <c r="CP51" s="1593">
        <v>3008</v>
      </c>
      <c r="CQ51" s="1566">
        <v>4173524</v>
      </c>
      <c r="CR51" s="1566">
        <v>0</v>
      </c>
      <c r="CS51" s="1566">
        <v>4173524</v>
      </c>
      <c r="CT51" s="1573">
        <v>1387.47</v>
      </c>
      <c r="CU51" s="1594"/>
      <c r="CV51" s="1573">
        <v>1257.21</v>
      </c>
      <c r="CW51" s="1594">
        <v>422.87999999999988</v>
      </c>
      <c r="CX51" s="1565">
        <v>1</v>
      </c>
      <c r="CY51" s="1565"/>
      <c r="CZ51" s="1582">
        <v>0.89600000000000002</v>
      </c>
      <c r="DA51" s="1595">
        <v>1</v>
      </c>
      <c r="DB51" s="1595"/>
      <c r="DC51" s="1565">
        <v>1</v>
      </c>
      <c r="DX51" s="933" t="s">
        <v>390</v>
      </c>
      <c r="DY51" s="1575" t="s">
        <v>1100</v>
      </c>
      <c r="DZ51" s="933" t="s">
        <v>8</v>
      </c>
      <c r="EA51" s="933" t="s">
        <v>1101</v>
      </c>
      <c r="EB51" s="1563">
        <v>144</v>
      </c>
      <c r="EC51" s="1563"/>
      <c r="ED51" s="1563">
        <v>144</v>
      </c>
      <c r="EE51" s="1563">
        <v>9682</v>
      </c>
      <c r="EF51" s="1563"/>
      <c r="EG51" s="1565">
        <v>1.4872960132204091E-2</v>
      </c>
      <c r="EH51" s="1563"/>
      <c r="EI51" s="1563">
        <v>0</v>
      </c>
      <c r="EJ51" s="1563"/>
      <c r="EK51" s="1563">
        <v>0</v>
      </c>
      <c r="EL51" s="1563"/>
      <c r="EM51" s="1566"/>
      <c r="EN51" s="1566"/>
      <c r="ES51" s="1616" t="s">
        <v>430</v>
      </c>
      <c r="ET51" s="1617" t="s">
        <v>431</v>
      </c>
      <c r="EU51" s="1618">
        <v>3708935</v>
      </c>
    </row>
    <row r="52" spans="1:151">
      <c r="A52" s="1220" t="s">
        <v>468</v>
      </c>
      <c r="B52" s="1221" t="s">
        <v>469</v>
      </c>
      <c r="C52" s="1117">
        <v>8602</v>
      </c>
      <c r="D52" s="1118">
        <v>8602</v>
      </c>
      <c r="E52" s="1670"/>
      <c r="F52" s="1670">
        <v>8602</v>
      </c>
      <c r="G52" s="1670"/>
      <c r="H52" s="1671">
        <v>8602</v>
      </c>
      <c r="K52" s="907" t="s">
        <v>468</v>
      </c>
      <c r="L52" s="908" t="s">
        <v>469</v>
      </c>
      <c r="M52" s="886">
        <v>2292527600</v>
      </c>
      <c r="N52" s="887">
        <v>77804520</v>
      </c>
      <c r="O52" s="888">
        <v>2214723080</v>
      </c>
      <c r="P52" s="889">
        <v>2006</v>
      </c>
      <c r="Q52" s="890">
        <v>0.93799999999999994</v>
      </c>
      <c r="R52" s="891">
        <v>2361112026</v>
      </c>
      <c r="S52" s="892">
        <v>77804520</v>
      </c>
      <c r="T52" s="893">
        <v>70301678</v>
      </c>
      <c r="U52" s="893">
        <v>597920710</v>
      </c>
      <c r="V52" s="891">
        <v>3107138934</v>
      </c>
      <c r="X52" s="1561" t="s">
        <v>468</v>
      </c>
      <c r="Y52" s="1562" t="s">
        <v>469</v>
      </c>
      <c r="Z52" s="1563">
        <v>3107138934</v>
      </c>
      <c r="AA52" s="1564">
        <v>20258545.849680003</v>
      </c>
      <c r="AB52" s="1563">
        <v>5057589</v>
      </c>
      <c r="AC52" s="1563">
        <v>221966</v>
      </c>
      <c r="AD52" s="1563">
        <v>25538100.849680003</v>
      </c>
      <c r="AE52" s="1564">
        <v>8602</v>
      </c>
      <c r="AF52" s="1562">
        <v>2969</v>
      </c>
      <c r="AG52" s="1565">
        <v>0.5756</v>
      </c>
      <c r="AI52" s="1561" t="s">
        <v>468</v>
      </c>
      <c r="AJ52" s="933" t="s">
        <v>469</v>
      </c>
      <c r="AK52" s="1563">
        <v>25538100.849680003</v>
      </c>
      <c r="AL52" s="1564">
        <v>8602</v>
      </c>
      <c r="AM52" s="1564">
        <v>2969</v>
      </c>
      <c r="AN52" s="1565">
        <v>0.5756</v>
      </c>
      <c r="AO52" s="1565">
        <v>0.39439999999999997</v>
      </c>
      <c r="AP52" s="1565">
        <v>0.88759999999999994</v>
      </c>
      <c r="AQ52" s="1565">
        <v>0.71339999999999992</v>
      </c>
      <c r="AR52" s="1565">
        <v>0.71339999999999992</v>
      </c>
      <c r="AS52" s="1573">
        <v>1198.58</v>
      </c>
      <c r="AT52" s="1573">
        <v>481.51</v>
      </c>
      <c r="AU52" s="1570">
        <v>4141949</v>
      </c>
      <c r="AV52" s="1572">
        <v>1</v>
      </c>
      <c r="AW52" s="1564">
        <v>4141949</v>
      </c>
      <c r="BB52" s="1561" t="s">
        <v>468</v>
      </c>
      <c r="BC52" s="1562" t="s">
        <v>725</v>
      </c>
      <c r="BD52" s="1563">
        <v>3107138934</v>
      </c>
      <c r="BE52" s="1577">
        <v>391.21499999999997</v>
      </c>
      <c r="BF52" s="1566">
        <v>7942280</v>
      </c>
      <c r="BG52" s="1565">
        <v>0.39439999999999997</v>
      </c>
      <c r="BH52" s="1565"/>
      <c r="BI52" s="1564">
        <v>8602</v>
      </c>
      <c r="BJ52" s="1564">
        <v>21.99</v>
      </c>
      <c r="BK52" s="1564">
        <v>50031</v>
      </c>
      <c r="BL52" s="1564">
        <v>128</v>
      </c>
      <c r="BN52" s="933" t="s">
        <v>468</v>
      </c>
      <c r="BO52" s="1579" t="s">
        <v>469</v>
      </c>
      <c r="BP52" s="1579">
        <v>0.92689999999999995</v>
      </c>
      <c r="BQ52" s="1579">
        <v>0.93129999999999991</v>
      </c>
      <c r="BR52" s="1579">
        <v>0.94609999999999994</v>
      </c>
      <c r="BS52" s="1579"/>
      <c r="BT52" s="1580">
        <v>2006</v>
      </c>
      <c r="BU52" s="1582">
        <v>0.93799999999999994</v>
      </c>
      <c r="BV52" s="1581"/>
      <c r="BW52" s="1583">
        <v>0.73</v>
      </c>
      <c r="BX52" s="1579">
        <v>0.68500000000000005</v>
      </c>
      <c r="BY52" s="1565">
        <v>1.0506</v>
      </c>
      <c r="BZ52" s="1585"/>
      <c r="CA52" s="1561" t="s">
        <v>468</v>
      </c>
      <c r="CB52" s="933" t="s">
        <v>725</v>
      </c>
      <c r="CC52" s="1564">
        <v>31158</v>
      </c>
      <c r="CD52" s="1564">
        <v>33232</v>
      </c>
      <c r="CE52" s="1564">
        <v>33670</v>
      </c>
      <c r="CF52" s="1564">
        <v>32686.666666666668</v>
      </c>
      <c r="CG52" s="1565">
        <v>0.88759999999999994</v>
      </c>
      <c r="CH52" s="1564"/>
      <c r="CI52" s="1562">
        <v>-983.33333333333212</v>
      </c>
      <c r="CJ52" s="1565">
        <v>-2.92E-2</v>
      </c>
      <c r="CL52" s="1575" t="s">
        <v>468</v>
      </c>
      <c r="CM52" s="933" t="s">
        <v>725</v>
      </c>
      <c r="CN52" s="1565">
        <v>0.71339999999999992</v>
      </c>
      <c r="CP52" s="1593">
        <v>8602</v>
      </c>
      <c r="CQ52" s="1566">
        <v>4614776</v>
      </c>
      <c r="CR52" s="1566">
        <v>0</v>
      </c>
      <c r="CS52" s="1566">
        <v>4614776</v>
      </c>
      <c r="CT52" s="1573">
        <v>536.48</v>
      </c>
      <c r="CU52" s="1594"/>
      <c r="CV52" s="1573">
        <v>1198.58</v>
      </c>
      <c r="CW52" s="1594">
        <v>481.51</v>
      </c>
      <c r="CX52" s="1565">
        <v>0.44800000000000001</v>
      </c>
      <c r="CY52" s="1565"/>
      <c r="CZ52" s="1582">
        <v>0.68500000000000005</v>
      </c>
      <c r="DA52" s="1595">
        <v>1</v>
      </c>
      <c r="DB52" s="1595"/>
      <c r="DC52" s="1565">
        <v>1</v>
      </c>
      <c r="DX52" s="933" t="s">
        <v>392</v>
      </c>
      <c r="DY52" s="1575" t="s">
        <v>392</v>
      </c>
      <c r="DZ52" s="933" t="s">
        <v>901</v>
      </c>
      <c r="EA52" s="933" t="s">
        <v>393</v>
      </c>
      <c r="EB52" s="1563">
        <v>3290</v>
      </c>
      <c r="EC52" s="1563"/>
      <c r="ED52" s="1563">
        <v>3290</v>
      </c>
      <c r="EE52" s="1563"/>
      <c r="EF52" s="1563"/>
      <c r="EG52" s="1565">
        <v>0.94215349369988544</v>
      </c>
      <c r="EH52" s="1563"/>
      <c r="EI52" s="1563">
        <v>288019</v>
      </c>
      <c r="EJ52" s="1563"/>
      <c r="EK52" s="1563">
        <v>271358</v>
      </c>
      <c r="EL52" s="1563">
        <v>288019</v>
      </c>
      <c r="EM52" s="1566">
        <v>0</v>
      </c>
      <c r="EN52" s="1566"/>
      <c r="ES52" s="1616" t="s">
        <v>432</v>
      </c>
      <c r="ET52" s="1617" t="s">
        <v>455</v>
      </c>
      <c r="EU52" s="1618">
        <v>2102241</v>
      </c>
    </row>
    <row r="53" spans="1:151">
      <c r="A53" s="1220" t="s">
        <v>470</v>
      </c>
      <c r="B53" s="1221" t="s">
        <v>471</v>
      </c>
      <c r="C53" s="1117">
        <v>593</v>
      </c>
      <c r="D53" s="1118">
        <v>593</v>
      </c>
      <c r="E53" s="1670"/>
      <c r="F53" s="1670">
        <v>593</v>
      </c>
      <c r="G53" s="1670"/>
      <c r="H53" s="1671">
        <v>593</v>
      </c>
      <c r="K53" s="907" t="s">
        <v>470</v>
      </c>
      <c r="L53" s="908" t="s">
        <v>471</v>
      </c>
      <c r="M53" s="886">
        <v>1017389306</v>
      </c>
      <c r="N53" s="887">
        <v>108523708</v>
      </c>
      <c r="O53" s="888">
        <v>908865598</v>
      </c>
      <c r="P53" s="889">
        <v>2009</v>
      </c>
      <c r="Q53" s="890">
        <v>1.1148</v>
      </c>
      <c r="R53" s="891">
        <v>815272334</v>
      </c>
      <c r="S53" s="892">
        <v>108523708</v>
      </c>
      <c r="T53" s="893">
        <v>24854226</v>
      </c>
      <c r="U53" s="893">
        <v>84909943</v>
      </c>
      <c r="V53" s="891">
        <v>1033560211</v>
      </c>
      <c r="X53" s="1561" t="s">
        <v>470</v>
      </c>
      <c r="Y53" s="1562" t="s">
        <v>471</v>
      </c>
      <c r="Z53" s="1563">
        <v>1033560211</v>
      </c>
      <c r="AA53" s="1564">
        <v>6738812.575720001</v>
      </c>
      <c r="AB53" s="1563">
        <v>1359043</v>
      </c>
      <c r="AC53" s="1563">
        <v>30666</v>
      </c>
      <c r="AD53" s="1563">
        <v>8128521.575720001</v>
      </c>
      <c r="AE53" s="1564">
        <v>593</v>
      </c>
      <c r="AF53" s="1562">
        <v>13707</v>
      </c>
      <c r="AG53" s="1565">
        <v>2.6574</v>
      </c>
      <c r="AI53" s="1561" t="s">
        <v>470</v>
      </c>
      <c r="AJ53" s="933" t="s">
        <v>471</v>
      </c>
      <c r="AK53" s="1563">
        <v>8128521.575720001</v>
      </c>
      <c r="AL53" s="1564">
        <v>593</v>
      </c>
      <c r="AM53" s="1564">
        <v>13707</v>
      </c>
      <c r="AN53" s="1565">
        <v>2.6574</v>
      </c>
      <c r="AO53" s="1565">
        <v>8.3799999999999999E-2</v>
      </c>
      <c r="AP53" s="1565">
        <v>0.83699999999999997</v>
      </c>
      <c r="AQ53" s="1565">
        <v>1.4899</v>
      </c>
      <c r="AR53" s="1565" t="s">
        <v>4</v>
      </c>
      <c r="AS53" s="1573" t="s">
        <v>4</v>
      </c>
      <c r="AT53" s="1573" t="s">
        <v>4</v>
      </c>
      <c r="AU53" s="1570">
        <v>0</v>
      </c>
      <c r="AV53" s="1572" t="s">
        <v>4</v>
      </c>
      <c r="AW53" s="1564">
        <v>0</v>
      </c>
      <c r="BB53" s="1561" t="s">
        <v>470</v>
      </c>
      <c r="BC53" s="1562" t="s">
        <v>726</v>
      </c>
      <c r="BD53" s="1563">
        <v>1033560211</v>
      </c>
      <c r="BE53" s="1577">
        <v>612.79499999999996</v>
      </c>
      <c r="BF53" s="1566">
        <v>1686633</v>
      </c>
      <c r="BG53" s="1565">
        <v>8.3799999999999999E-2</v>
      </c>
      <c r="BH53" s="1565"/>
      <c r="BI53" s="1564">
        <v>593</v>
      </c>
      <c r="BJ53" s="1564">
        <v>0.97</v>
      </c>
      <c r="BK53" s="1564">
        <v>5745</v>
      </c>
      <c r="BL53" s="1564">
        <v>9</v>
      </c>
      <c r="BN53" s="933" t="s">
        <v>470</v>
      </c>
      <c r="BO53" s="1579" t="s">
        <v>471</v>
      </c>
      <c r="BP53" s="1579">
        <v>1</v>
      </c>
      <c r="BQ53" s="1579">
        <v>1.0948</v>
      </c>
      <c r="BR53" s="1579">
        <v>1.1662999999999999</v>
      </c>
      <c r="BS53" s="1579"/>
      <c r="BT53" s="1580">
        <v>2009</v>
      </c>
      <c r="BU53" s="1582">
        <v>1.1148</v>
      </c>
      <c r="BV53" s="1581"/>
      <c r="BW53" s="1583">
        <v>0.64</v>
      </c>
      <c r="BX53" s="1579">
        <v>0.71299999999999997</v>
      </c>
      <c r="BY53" s="1565">
        <v>1.0935999999999999</v>
      </c>
      <c r="BZ53" s="1585"/>
      <c r="CA53" s="1561" t="s">
        <v>470</v>
      </c>
      <c r="CB53" s="933" t="s">
        <v>726</v>
      </c>
      <c r="CC53" s="1564">
        <v>27697</v>
      </c>
      <c r="CD53" s="1564">
        <v>30617</v>
      </c>
      <c r="CE53" s="1564">
        <v>34156</v>
      </c>
      <c r="CF53" s="1564">
        <v>30823.333333333332</v>
      </c>
      <c r="CG53" s="1565">
        <v>0.83699999999999997</v>
      </c>
      <c r="CH53" s="1564"/>
      <c r="CI53" s="1562">
        <v>-3332.6666666666679</v>
      </c>
      <c r="CJ53" s="1565">
        <v>-9.7600000000000006E-2</v>
      </c>
      <c r="CL53" s="1575" t="s">
        <v>470</v>
      </c>
      <c r="CM53" s="933" t="s">
        <v>726</v>
      </c>
      <c r="CN53" s="1565" t="s">
        <v>4</v>
      </c>
      <c r="CP53" s="1593">
        <v>593</v>
      </c>
      <c r="CQ53" s="1566">
        <v>1247583</v>
      </c>
      <c r="CR53" s="1566">
        <v>0</v>
      </c>
      <c r="CS53" s="1566">
        <v>1247583</v>
      </c>
      <c r="CT53" s="1573">
        <v>2103.85</v>
      </c>
      <c r="CU53" s="1594"/>
      <c r="CV53" s="1573" t="s">
        <v>4</v>
      </c>
      <c r="CW53" s="1594" t="s">
        <v>4</v>
      </c>
      <c r="CX53" s="1565" t="s">
        <v>4</v>
      </c>
      <c r="CY53" s="1565"/>
      <c r="CZ53" s="1582">
        <v>0.71299999999999997</v>
      </c>
      <c r="DA53" s="1595">
        <v>1</v>
      </c>
      <c r="DB53" s="1595"/>
      <c r="DC53" s="1565" t="s">
        <v>4</v>
      </c>
      <c r="DX53" s="933" t="s">
        <v>392</v>
      </c>
      <c r="DY53" s="1575" t="s">
        <v>44</v>
      </c>
      <c r="DZ53" s="933" t="s">
        <v>8</v>
      </c>
      <c r="EA53" s="933" t="s">
        <v>45</v>
      </c>
      <c r="EB53" s="1563">
        <v>202</v>
      </c>
      <c r="EC53" s="1563"/>
      <c r="ED53" s="1563">
        <v>202</v>
      </c>
      <c r="EE53" s="1563">
        <v>3492</v>
      </c>
      <c r="EF53" s="1563"/>
      <c r="EG53" s="1565">
        <v>5.784650630011455E-2</v>
      </c>
      <c r="EH53" s="1563"/>
      <c r="EI53" s="1563">
        <v>0</v>
      </c>
      <c r="EJ53" s="1563"/>
      <c r="EK53" s="1563">
        <v>16661</v>
      </c>
      <c r="EL53" s="1563"/>
      <c r="EM53" s="1566"/>
      <c r="EN53" s="1566"/>
      <c r="ES53" s="1616" t="s">
        <v>456</v>
      </c>
      <c r="ET53" s="1617" t="s">
        <v>457</v>
      </c>
      <c r="EU53" s="1618">
        <v>0</v>
      </c>
    </row>
    <row r="54" spans="1:151">
      <c r="A54" s="1220" t="s">
        <v>472</v>
      </c>
      <c r="B54" s="1221" t="s">
        <v>473</v>
      </c>
      <c r="C54" s="1117">
        <v>20903</v>
      </c>
      <c r="D54" s="1118">
        <v>30503</v>
      </c>
      <c r="E54" s="1670"/>
      <c r="F54" s="1670">
        <v>30503</v>
      </c>
      <c r="G54" s="1670"/>
      <c r="H54" s="1671">
        <v>30503</v>
      </c>
      <c r="K54" s="907" t="s">
        <v>472</v>
      </c>
      <c r="L54" s="908" t="s">
        <v>473</v>
      </c>
      <c r="M54" s="886">
        <v>17045784827</v>
      </c>
      <c r="N54" s="887">
        <v>324433700</v>
      </c>
      <c r="O54" s="888">
        <v>16721351127</v>
      </c>
      <c r="P54" s="889">
        <v>2011</v>
      </c>
      <c r="Q54" s="890">
        <v>1.0318000000000001</v>
      </c>
      <c r="R54" s="891">
        <v>16206000317</v>
      </c>
      <c r="S54" s="892">
        <v>324433700</v>
      </c>
      <c r="T54" s="893">
        <v>349581804</v>
      </c>
      <c r="U54" s="893">
        <v>3239733741</v>
      </c>
      <c r="V54" s="891">
        <v>20119749562</v>
      </c>
      <c r="X54" s="1561" t="s">
        <v>472</v>
      </c>
      <c r="Y54" s="1562" t="s">
        <v>473</v>
      </c>
      <c r="Z54" s="1563">
        <v>20119749562</v>
      </c>
      <c r="AA54" s="1564">
        <v>131180767.14424001</v>
      </c>
      <c r="AB54" s="1563">
        <v>26153399</v>
      </c>
      <c r="AC54" s="1563">
        <v>771383</v>
      </c>
      <c r="AD54" s="1563">
        <v>158105549.14424002</v>
      </c>
      <c r="AE54" s="1564">
        <v>30503</v>
      </c>
      <c r="AF54" s="1562">
        <v>5183</v>
      </c>
      <c r="AG54" s="1565">
        <v>1.0047999999999999</v>
      </c>
      <c r="AI54" s="1561" t="s">
        <v>472</v>
      </c>
      <c r="AJ54" s="933" t="s">
        <v>473</v>
      </c>
      <c r="AK54" s="1563">
        <v>158105549.14424002</v>
      </c>
      <c r="AL54" s="1564">
        <v>30503</v>
      </c>
      <c r="AM54" s="1564">
        <v>5183</v>
      </c>
      <c r="AN54" s="1565">
        <v>1.0047999999999999</v>
      </c>
      <c r="AO54" s="1565">
        <v>1.7359</v>
      </c>
      <c r="AP54" s="1565">
        <v>0.92600000000000005</v>
      </c>
      <c r="AQ54" s="1565">
        <v>1.0385</v>
      </c>
      <c r="AR54" s="1565" t="s">
        <v>4</v>
      </c>
      <c r="AS54" s="1573" t="s">
        <v>4</v>
      </c>
      <c r="AT54" s="1573" t="s">
        <v>4</v>
      </c>
      <c r="AU54" s="1570">
        <v>0</v>
      </c>
      <c r="AV54" s="1572" t="s">
        <v>4</v>
      </c>
      <c r="AW54" s="1564">
        <v>0</v>
      </c>
      <c r="BB54" s="1561" t="s">
        <v>472</v>
      </c>
      <c r="BC54" s="1562" t="s">
        <v>727</v>
      </c>
      <c r="BD54" s="1563">
        <v>20119749562</v>
      </c>
      <c r="BE54" s="1577">
        <v>575.56799999999998</v>
      </c>
      <c r="BF54" s="1566">
        <v>34956338</v>
      </c>
      <c r="BG54" s="1565">
        <v>1.7359</v>
      </c>
      <c r="BH54" s="1565"/>
      <c r="BI54" s="1564">
        <v>30503</v>
      </c>
      <c r="BJ54" s="1564">
        <v>53</v>
      </c>
      <c r="BK54" s="1564">
        <v>162967</v>
      </c>
      <c r="BL54" s="1564">
        <v>283</v>
      </c>
      <c r="BN54" s="933" t="s">
        <v>472</v>
      </c>
      <c r="BO54" s="1579" t="s">
        <v>473</v>
      </c>
      <c r="BP54" s="1579">
        <v>0.98699999999999999</v>
      </c>
      <c r="BQ54" s="1579">
        <v>1.0301149999999999</v>
      </c>
      <c r="BR54" s="1579">
        <v>1.0478000000000001</v>
      </c>
      <c r="BS54" s="1579"/>
      <c r="BT54" s="1580">
        <v>2011</v>
      </c>
      <c r="BU54" s="1582">
        <v>1.0318000000000001</v>
      </c>
      <c r="BV54" s="1581"/>
      <c r="BW54" s="1583">
        <v>0.48499999999999999</v>
      </c>
      <c r="BX54" s="1579">
        <v>0.5</v>
      </c>
      <c r="BY54" s="1565">
        <v>0.76690000000000003</v>
      </c>
      <c r="BZ54" s="1585"/>
      <c r="CA54" s="1561" t="s">
        <v>472</v>
      </c>
      <c r="CB54" s="933" t="s">
        <v>727</v>
      </c>
      <c r="CC54" s="1564">
        <v>32247</v>
      </c>
      <c r="CD54" s="1564">
        <v>33973</v>
      </c>
      <c r="CE54" s="1564">
        <v>36087</v>
      </c>
      <c r="CF54" s="1564">
        <v>34102.333333333336</v>
      </c>
      <c r="CG54" s="1565">
        <v>0.92600000000000005</v>
      </c>
      <c r="CH54" s="1564"/>
      <c r="CI54" s="1562">
        <v>-1984.6666666666642</v>
      </c>
      <c r="CJ54" s="1565">
        <v>-5.5E-2</v>
      </c>
      <c r="CL54" s="1575" t="s">
        <v>472</v>
      </c>
      <c r="CM54" s="933" t="s">
        <v>727</v>
      </c>
      <c r="CN54" s="1565" t="s">
        <v>4</v>
      </c>
      <c r="CP54" s="1593">
        <v>30503</v>
      </c>
      <c r="CQ54" s="1566">
        <v>39289263</v>
      </c>
      <c r="CR54" s="1566">
        <v>4797922</v>
      </c>
      <c r="CS54" s="1566">
        <v>44087185</v>
      </c>
      <c r="CT54" s="1573">
        <v>1445.34</v>
      </c>
      <c r="CU54" s="1594"/>
      <c r="CV54" s="1573" t="s">
        <v>4</v>
      </c>
      <c r="CW54" s="1594" t="s">
        <v>4</v>
      </c>
      <c r="CX54" s="1565" t="s">
        <v>4</v>
      </c>
      <c r="CY54" s="1565"/>
      <c r="CZ54" s="1582">
        <v>0.5</v>
      </c>
      <c r="DA54" s="1595" t="s">
        <v>4</v>
      </c>
      <c r="DB54" s="1595"/>
      <c r="DC54" s="1565" t="s">
        <v>4</v>
      </c>
      <c r="DX54" s="933" t="s">
        <v>394</v>
      </c>
      <c r="DY54" s="1575" t="s">
        <v>394</v>
      </c>
      <c r="DZ54" s="933" t="s">
        <v>901</v>
      </c>
      <c r="EA54" s="933" t="s">
        <v>395</v>
      </c>
      <c r="EB54" s="1563">
        <v>2207</v>
      </c>
      <c r="EC54" s="1563"/>
      <c r="ED54" s="1563">
        <v>2207</v>
      </c>
      <c r="EE54" s="1563">
        <v>2207</v>
      </c>
      <c r="EF54" s="1563"/>
      <c r="EG54" s="1565"/>
      <c r="EH54" s="1563"/>
      <c r="EI54" s="1563">
        <v>258815</v>
      </c>
      <c r="EJ54" s="1563"/>
      <c r="EK54" s="1563">
        <v>258815</v>
      </c>
      <c r="EL54" s="1563">
        <v>258815</v>
      </c>
      <c r="EM54" s="1566">
        <v>0</v>
      </c>
      <c r="EN54" s="1566"/>
      <c r="ES54" s="1616" t="s">
        <v>458</v>
      </c>
      <c r="ET54" s="1617" t="s">
        <v>459</v>
      </c>
      <c r="EU54" s="1618">
        <v>1043520</v>
      </c>
    </row>
    <row r="55" spans="1:151">
      <c r="A55" s="1220" t="s">
        <v>474</v>
      </c>
      <c r="B55" s="1221" t="s">
        <v>475</v>
      </c>
      <c r="C55" s="1117">
        <v>3782</v>
      </c>
      <c r="D55" s="1118">
        <v>4014</v>
      </c>
      <c r="E55" s="1670"/>
      <c r="F55" s="1670">
        <v>4014</v>
      </c>
      <c r="G55" s="1670"/>
      <c r="H55" s="1671">
        <v>4014</v>
      </c>
      <c r="K55" s="907" t="s">
        <v>474</v>
      </c>
      <c r="L55" s="908" t="s">
        <v>475</v>
      </c>
      <c r="M55" s="886">
        <v>10888118980</v>
      </c>
      <c r="N55" s="887">
        <v>159253045</v>
      </c>
      <c r="O55" s="888">
        <v>10728865935</v>
      </c>
      <c r="P55" s="889">
        <v>2008</v>
      </c>
      <c r="Q55" s="890">
        <v>1.2961</v>
      </c>
      <c r="R55" s="891">
        <v>8277807218</v>
      </c>
      <c r="S55" s="892">
        <v>159253045</v>
      </c>
      <c r="T55" s="893">
        <v>155553789</v>
      </c>
      <c r="U55" s="893">
        <v>425912989</v>
      </c>
      <c r="V55" s="891">
        <v>9018527041</v>
      </c>
      <c r="X55" s="1561" t="s">
        <v>474</v>
      </c>
      <c r="Y55" s="1562" t="s">
        <v>475</v>
      </c>
      <c r="Z55" s="1563">
        <v>9018527041</v>
      </c>
      <c r="AA55" s="1564">
        <v>58800796.307320006</v>
      </c>
      <c r="AB55" s="1563">
        <v>8245274</v>
      </c>
      <c r="AC55" s="1563">
        <v>200400</v>
      </c>
      <c r="AD55" s="1563">
        <v>67246470.307319999</v>
      </c>
      <c r="AE55" s="1564">
        <v>4014</v>
      </c>
      <c r="AF55" s="1562">
        <v>16753</v>
      </c>
      <c r="AG55" s="1565">
        <v>3.2480000000000002</v>
      </c>
      <c r="AI55" s="1561" t="s">
        <v>474</v>
      </c>
      <c r="AJ55" s="933" t="s">
        <v>475</v>
      </c>
      <c r="AK55" s="1563">
        <v>67246470.307319999</v>
      </c>
      <c r="AL55" s="1564">
        <v>4014</v>
      </c>
      <c r="AM55" s="1564">
        <v>16753</v>
      </c>
      <c r="AN55" s="1565">
        <v>3.2480000000000002</v>
      </c>
      <c r="AO55" s="1565">
        <v>0.91259999999999997</v>
      </c>
      <c r="AP55" s="1565">
        <v>0.78969999999999996</v>
      </c>
      <c r="AQ55" s="1565">
        <v>1.7853999999999999</v>
      </c>
      <c r="AR55" s="1565" t="s">
        <v>4</v>
      </c>
      <c r="AS55" s="1573" t="s">
        <v>4</v>
      </c>
      <c r="AT55" s="1573" t="s">
        <v>4</v>
      </c>
      <c r="AU55" s="1570">
        <v>0</v>
      </c>
      <c r="AV55" s="1572" t="s">
        <v>4</v>
      </c>
      <c r="AW55" s="1564">
        <v>0</v>
      </c>
      <c r="BB55" s="1561" t="s">
        <v>474</v>
      </c>
      <c r="BC55" s="1562" t="s">
        <v>728</v>
      </c>
      <c r="BD55" s="1563">
        <v>9018527041</v>
      </c>
      <c r="BE55" s="1577">
        <v>490.714</v>
      </c>
      <c r="BF55" s="1566">
        <v>18378377</v>
      </c>
      <c r="BG55" s="1565">
        <v>0.91259999999999997</v>
      </c>
      <c r="BH55" s="1565"/>
      <c r="BI55" s="1564">
        <v>4014</v>
      </c>
      <c r="BJ55" s="1564">
        <v>8.18</v>
      </c>
      <c r="BK55" s="1564">
        <v>40666</v>
      </c>
      <c r="BL55" s="1564">
        <v>83</v>
      </c>
      <c r="BN55" s="933" t="s">
        <v>474</v>
      </c>
      <c r="BO55" s="1579" t="s">
        <v>475</v>
      </c>
      <c r="BP55" s="1579">
        <v>1.0842000000000001</v>
      </c>
      <c r="BQ55" s="1579">
        <v>1.2494000000000001</v>
      </c>
      <c r="BR55" s="1579">
        <v>1.3977999999999999</v>
      </c>
      <c r="BS55" s="1579"/>
      <c r="BT55" s="1580">
        <v>2008</v>
      </c>
      <c r="BU55" s="1582">
        <v>1.2961</v>
      </c>
      <c r="BV55" s="1581"/>
      <c r="BW55" s="1583">
        <v>0.28000000000000003</v>
      </c>
      <c r="BX55" s="1579">
        <v>0.36299999999999999</v>
      </c>
      <c r="BY55" s="1565">
        <v>0.55669999999999997</v>
      </c>
      <c r="BZ55" s="1585"/>
      <c r="CA55" s="1561" t="s">
        <v>474</v>
      </c>
      <c r="CB55" s="933" t="s">
        <v>728</v>
      </c>
      <c r="CC55" s="1564">
        <v>28136</v>
      </c>
      <c r="CD55" s="1564">
        <v>28939</v>
      </c>
      <c r="CE55" s="1564">
        <v>30174</v>
      </c>
      <c r="CF55" s="1564">
        <v>29083</v>
      </c>
      <c r="CG55" s="1565">
        <v>0.78969999999999996</v>
      </c>
      <c r="CH55" s="1564"/>
      <c r="CI55" s="1562">
        <v>-1091</v>
      </c>
      <c r="CJ55" s="1565">
        <v>-3.6200000000000003E-2</v>
      </c>
      <c r="CL55" s="1575" t="s">
        <v>474</v>
      </c>
      <c r="CM55" s="933" t="s">
        <v>728</v>
      </c>
      <c r="CN55" s="1565" t="s">
        <v>4</v>
      </c>
      <c r="CP55" s="1593">
        <v>4014</v>
      </c>
      <c r="CQ55" s="1566">
        <v>6779482</v>
      </c>
      <c r="CR55" s="1566">
        <v>0</v>
      </c>
      <c r="CS55" s="1566">
        <v>6779482</v>
      </c>
      <c r="CT55" s="1573">
        <v>1688.96</v>
      </c>
      <c r="CU55" s="1594"/>
      <c r="CV55" s="1573" t="s">
        <v>4</v>
      </c>
      <c r="CW55" s="1594" t="s">
        <v>4</v>
      </c>
      <c r="CX55" s="1565" t="s">
        <v>4</v>
      </c>
      <c r="CY55" s="1565"/>
      <c r="CZ55" s="1582">
        <v>0.36299999999999999</v>
      </c>
      <c r="DA55" s="1595" t="s">
        <v>4</v>
      </c>
      <c r="DB55" s="1595"/>
      <c r="DC55" s="1565" t="s">
        <v>4</v>
      </c>
      <c r="DX55" s="933" t="s">
        <v>396</v>
      </c>
      <c r="DY55" s="1575" t="s">
        <v>396</v>
      </c>
      <c r="DZ55" s="933" t="s">
        <v>901</v>
      </c>
      <c r="EA55" s="933" t="s">
        <v>397</v>
      </c>
      <c r="EB55" s="1563">
        <v>1329</v>
      </c>
      <c r="EC55" s="1563"/>
      <c r="ED55" s="1563">
        <v>1329</v>
      </c>
      <c r="EE55" s="1563">
        <v>1329</v>
      </c>
      <c r="EF55" s="1563"/>
      <c r="EG55" s="1565"/>
      <c r="EH55" s="1563"/>
      <c r="EI55" s="1563">
        <v>0</v>
      </c>
      <c r="EJ55" s="1563"/>
      <c r="EK55" s="1563">
        <v>0</v>
      </c>
      <c r="EL55" s="1563">
        <v>0</v>
      </c>
      <c r="EM55" s="1566">
        <v>0</v>
      </c>
      <c r="EN55" s="1566"/>
      <c r="ES55" s="1616" t="s">
        <v>91</v>
      </c>
      <c r="ET55" s="1617" t="s">
        <v>92</v>
      </c>
      <c r="EU55" s="1618">
        <v>1030253</v>
      </c>
    </row>
    <row r="56" spans="1:151">
      <c r="A56" s="1220" t="s">
        <v>476</v>
      </c>
      <c r="B56" s="1221" t="s">
        <v>477</v>
      </c>
      <c r="C56" s="1117">
        <v>34765</v>
      </c>
      <c r="D56" s="1118">
        <v>35592</v>
      </c>
      <c r="E56" s="1670"/>
      <c r="F56" s="1670">
        <v>35592</v>
      </c>
      <c r="G56" s="1670"/>
      <c r="H56" s="1671">
        <v>35592</v>
      </c>
      <c r="K56" s="907" t="s">
        <v>476</v>
      </c>
      <c r="L56" s="908" t="s">
        <v>477</v>
      </c>
      <c r="M56" s="886">
        <v>10975977683</v>
      </c>
      <c r="N56" s="887">
        <v>235955160</v>
      </c>
      <c r="O56" s="888">
        <v>10740022523</v>
      </c>
      <c r="P56" s="889">
        <v>2011</v>
      </c>
      <c r="Q56" s="890">
        <v>1.0112000000000001</v>
      </c>
      <c r="R56" s="891">
        <v>10621066577</v>
      </c>
      <c r="S56" s="892">
        <v>235955160</v>
      </c>
      <c r="T56" s="893">
        <v>312629426</v>
      </c>
      <c r="U56" s="893">
        <v>2569947133</v>
      </c>
      <c r="V56" s="891">
        <v>13739598296</v>
      </c>
      <c r="X56" s="1561" t="s">
        <v>476</v>
      </c>
      <c r="Y56" s="1562" t="s">
        <v>477</v>
      </c>
      <c r="Z56" s="1563">
        <v>13739598296</v>
      </c>
      <c r="AA56" s="1564">
        <v>89582180.889920011</v>
      </c>
      <c r="AB56" s="1563">
        <v>25983256</v>
      </c>
      <c r="AC56" s="1563">
        <v>350706</v>
      </c>
      <c r="AD56" s="1563">
        <v>115916142.88992001</v>
      </c>
      <c r="AE56" s="1564">
        <v>35592</v>
      </c>
      <c r="AF56" s="1562">
        <v>3257</v>
      </c>
      <c r="AG56" s="1565">
        <v>0.63139999999999996</v>
      </c>
      <c r="AI56" s="1561" t="s">
        <v>476</v>
      </c>
      <c r="AJ56" s="933" t="s">
        <v>477</v>
      </c>
      <c r="AK56" s="1563">
        <v>115916142.88992001</v>
      </c>
      <c r="AL56" s="1564">
        <v>35592</v>
      </c>
      <c r="AM56" s="1564">
        <v>3257</v>
      </c>
      <c r="AN56" s="1565">
        <v>0.63139999999999996</v>
      </c>
      <c r="AO56" s="1565">
        <v>0.86160000000000003</v>
      </c>
      <c r="AP56" s="1565">
        <v>0.94169999999999998</v>
      </c>
      <c r="AQ56" s="1565">
        <v>0.80970000000000009</v>
      </c>
      <c r="AR56" s="1565">
        <v>0.80970000000000009</v>
      </c>
      <c r="AS56" s="1573">
        <v>1360.37</v>
      </c>
      <c r="AT56" s="1573">
        <v>319.72000000000003</v>
      </c>
      <c r="AU56" s="1570">
        <v>11379474</v>
      </c>
      <c r="AV56" s="1572">
        <v>1</v>
      </c>
      <c r="AW56" s="1564">
        <v>11379474</v>
      </c>
      <c r="BB56" s="1561" t="s">
        <v>476</v>
      </c>
      <c r="BC56" s="1562" t="s">
        <v>729</v>
      </c>
      <c r="BD56" s="1563">
        <v>13739598296</v>
      </c>
      <c r="BE56" s="1577">
        <v>791.85500000000002</v>
      </c>
      <c r="BF56" s="1566">
        <v>17351154</v>
      </c>
      <c r="BG56" s="1565">
        <v>0.86160000000000003</v>
      </c>
      <c r="BH56" s="1565"/>
      <c r="BI56" s="1564">
        <v>35592</v>
      </c>
      <c r="BJ56" s="1564">
        <v>44.95</v>
      </c>
      <c r="BK56" s="1564">
        <v>174686</v>
      </c>
      <c r="BL56" s="1564">
        <v>221</v>
      </c>
      <c r="BN56" s="933" t="s">
        <v>476</v>
      </c>
      <c r="BO56" s="1579" t="s">
        <v>477</v>
      </c>
      <c r="BP56" s="1579">
        <v>0.9869</v>
      </c>
      <c r="BQ56" s="1579">
        <v>1.0187999999999999</v>
      </c>
      <c r="BR56" s="1579">
        <v>1.0143</v>
      </c>
      <c r="BS56" s="1579"/>
      <c r="BT56" s="1580">
        <v>2011</v>
      </c>
      <c r="BU56" s="1582">
        <v>1.0112000000000001</v>
      </c>
      <c r="BV56" s="1581"/>
      <c r="BW56" s="1583">
        <v>0.78</v>
      </c>
      <c r="BX56" s="1579">
        <v>0.78900000000000003</v>
      </c>
      <c r="BY56" s="1565">
        <v>1.2101</v>
      </c>
      <c r="BZ56" s="1585"/>
      <c r="CA56" s="1561" t="s">
        <v>476</v>
      </c>
      <c r="CB56" s="933" t="s">
        <v>729</v>
      </c>
      <c r="CC56" s="1564">
        <v>33510</v>
      </c>
      <c r="CD56" s="1564">
        <v>34355</v>
      </c>
      <c r="CE56" s="1564">
        <v>36179</v>
      </c>
      <c r="CF56" s="1564">
        <v>34681.333333333336</v>
      </c>
      <c r="CG56" s="1565">
        <v>0.94169999999999998</v>
      </c>
      <c r="CH56" s="1564"/>
      <c r="CI56" s="1562">
        <v>-1497.6666666666642</v>
      </c>
      <c r="CJ56" s="1565">
        <v>-4.1399999999999999E-2</v>
      </c>
      <c r="CL56" s="1575" t="s">
        <v>476</v>
      </c>
      <c r="CM56" s="933" t="s">
        <v>729</v>
      </c>
      <c r="CN56" s="1565">
        <v>0.80970000000000009</v>
      </c>
      <c r="CP56" s="1593">
        <v>35592</v>
      </c>
      <c r="CQ56" s="1566">
        <v>52239105</v>
      </c>
      <c r="CR56" s="1566">
        <v>0</v>
      </c>
      <c r="CS56" s="1566">
        <v>52239105</v>
      </c>
      <c r="CT56" s="1573">
        <v>1467.72</v>
      </c>
      <c r="CU56" s="1594"/>
      <c r="CV56" s="1573">
        <v>1360.37</v>
      </c>
      <c r="CW56" s="1594">
        <v>319.72000000000003</v>
      </c>
      <c r="CX56" s="1565">
        <v>1</v>
      </c>
      <c r="CY56" s="1565"/>
      <c r="CZ56" s="1582">
        <v>0.78900000000000003</v>
      </c>
      <c r="DA56" s="1595">
        <v>1</v>
      </c>
      <c r="DB56" s="1595"/>
      <c r="DC56" s="1565">
        <v>1</v>
      </c>
      <c r="DX56" s="933" t="s">
        <v>398</v>
      </c>
      <c r="DY56" s="1575" t="s">
        <v>398</v>
      </c>
      <c r="DZ56" s="933" t="s">
        <v>901</v>
      </c>
      <c r="EA56" s="933" t="s">
        <v>399</v>
      </c>
      <c r="EB56" s="1563">
        <v>15148</v>
      </c>
      <c r="EC56" s="1563"/>
      <c r="ED56" s="1563">
        <v>15148</v>
      </c>
      <c r="EE56" s="1563"/>
      <c r="EF56" s="1563"/>
      <c r="EG56" s="1565">
        <v>0.97152385838891742</v>
      </c>
      <c r="EH56" s="1563"/>
      <c r="EI56" s="1563">
        <v>4256772</v>
      </c>
      <c r="EJ56" s="1563"/>
      <c r="EK56" s="1563">
        <v>4135556</v>
      </c>
      <c r="EL56" s="933">
        <v>4256772</v>
      </c>
      <c r="EM56" s="1566">
        <v>0</v>
      </c>
      <c r="EN56" s="1566"/>
      <c r="ES56" s="1616" t="s">
        <v>93</v>
      </c>
      <c r="ET56" s="1617" t="s">
        <v>94</v>
      </c>
      <c r="EU56" s="1618">
        <v>329918</v>
      </c>
    </row>
    <row r="57" spans="1:151">
      <c r="A57" s="1220" t="s">
        <v>478</v>
      </c>
      <c r="B57" s="1221" t="s">
        <v>479</v>
      </c>
      <c r="C57" s="1117">
        <v>1144</v>
      </c>
      <c r="D57" s="1118">
        <v>1144</v>
      </c>
      <c r="E57" s="1670"/>
      <c r="F57" s="1670">
        <v>1144</v>
      </c>
      <c r="G57" s="1670"/>
      <c r="H57" s="1671">
        <v>1144</v>
      </c>
      <c r="K57" s="907" t="s">
        <v>478</v>
      </c>
      <c r="L57" s="908" t="s">
        <v>479</v>
      </c>
      <c r="M57" s="886">
        <v>604110140</v>
      </c>
      <c r="N57" s="887">
        <v>100619713</v>
      </c>
      <c r="O57" s="888">
        <v>503490427</v>
      </c>
      <c r="P57" s="889">
        <v>2006</v>
      </c>
      <c r="Q57" s="890">
        <v>0.86470000000000002</v>
      </c>
      <c r="R57" s="891">
        <v>582271802</v>
      </c>
      <c r="S57" s="892">
        <v>100619713</v>
      </c>
      <c r="T57" s="893">
        <v>35707732</v>
      </c>
      <c r="U57" s="893">
        <v>120757477</v>
      </c>
      <c r="V57" s="891">
        <v>839356724</v>
      </c>
      <c r="X57" s="1561" t="s">
        <v>478</v>
      </c>
      <c r="Y57" s="1562" t="s">
        <v>479</v>
      </c>
      <c r="Z57" s="1563">
        <v>839356724</v>
      </c>
      <c r="AA57" s="1564">
        <v>5472605.8404800007</v>
      </c>
      <c r="AB57" s="1563">
        <v>992102</v>
      </c>
      <c r="AC57" s="1563">
        <v>92420</v>
      </c>
      <c r="AD57" s="1563">
        <v>6557127.8404800007</v>
      </c>
      <c r="AE57" s="1564">
        <v>1144</v>
      </c>
      <c r="AF57" s="1562">
        <v>5732</v>
      </c>
      <c r="AG57" s="1565">
        <v>1.1113</v>
      </c>
      <c r="AI57" s="1561" t="s">
        <v>478</v>
      </c>
      <c r="AJ57" s="933" t="s">
        <v>479</v>
      </c>
      <c r="AK57" s="1563">
        <v>6557127.8404800007</v>
      </c>
      <c r="AL57" s="1564">
        <v>1144</v>
      </c>
      <c r="AM57" s="1564">
        <v>5732</v>
      </c>
      <c r="AN57" s="1565">
        <v>1.1113</v>
      </c>
      <c r="AO57" s="1565">
        <v>8.8300000000000003E-2</v>
      </c>
      <c r="AP57" s="1565">
        <v>0.97089999999999999</v>
      </c>
      <c r="AQ57" s="1565">
        <v>0.93879999999999997</v>
      </c>
      <c r="AR57" s="1565">
        <v>0.93879999999999997</v>
      </c>
      <c r="AS57" s="1573">
        <v>1577.27</v>
      </c>
      <c r="AT57" s="1573">
        <v>102.81999999999994</v>
      </c>
      <c r="AU57" s="1570">
        <v>117626</v>
      </c>
      <c r="AV57" s="1572">
        <v>1</v>
      </c>
      <c r="AW57" s="1564">
        <v>117626</v>
      </c>
      <c r="BB57" s="1561" t="s">
        <v>478</v>
      </c>
      <c r="BC57" s="1562" t="s">
        <v>730</v>
      </c>
      <c r="BD57" s="1563">
        <v>839356724</v>
      </c>
      <c r="BE57" s="1577">
        <v>471.87799999999999</v>
      </c>
      <c r="BF57" s="1566">
        <v>1778758</v>
      </c>
      <c r="BG57" s="1565">
        <v>8.8300000000000003E-2</v>
      </c>
      <c r="BH57" s="1565"/>
      <c r="BI57" s="1564">
        <v>1144</v>
      </c>
      <c r="BJ57" s="1564">
        <v>2.42</v>
      </c>
      <c r="BK57" s="1564">
        <v>10615</v>
      </c>
      <c r="BL57" s="1564">
        <v>22</v>
      </c>
      <c r="BN57" s="933" t="s">
        <v>478</v>
      </c>
      <c r="BO57" s="1579" t="s">
        <v>479</v>
      </c>
      <c r="BP57" s="1579">
        <v>0.84770000000000001</v>
      </c>
      <c r="BQ57" s="1579">
        <v>0.88139999999999996</v>
      </c>
      <c r="BR57" s="1579">
        <v>0.85919999999999996</v>
      </c>
      <c r="BS57" s="1579"/>
      <c r="BT57" s="1580">
        <v>2006</v>
      </c>
      <c r="BU57" s="1582">
        <v>0.86470000000000002</v>
      </c>
      <c r="BV57" s="1581"/>
      <c r="BW57" s="1583">
        <v>0.8</v>
      </c>
      <c r="BX57" s="1579">
        <v>0.69199999999999995</v>
      </c>
      <c r="BY57" s="1565">
        <v>1.0612999999999999</v>
      </c>
      <c r="BZ57" s="1585"/>
      <c r="CA57" s="1561" t="s">
        <v>478</v>
      </c>
      <c r="CB57" s="933" t="s">
        <v>730</v>
      </c>
      <c r="CC57" s="1564">
        <v>34429</v>
      </c>
      <c r="CD57" s="1564">
        <v>35429</v>
      </c>
      <c r="CE57" s="1564">
        <v>37406</v>
      </c>
      <c r="CF57" s="1564">
        <v>35754.666666666664</v>
      </c>
      <c r="CG57" s="1565">
        <v>0.97089999999999999</v>
      </c>
      <c r="CH57" s="1564"/>
      <c r="CI57" s="1562">
        <v>-1651.3333333333358</v>
      </c>
      <c r="CJ57" s="1565">
        <v>-4.41E-2</v>
      </c>
      <c r="CL57" s="1575" t="s">
        <v>478</v>
      </c>
      <c r="CM57" s="933" t="s">
        <v>730</v>
      </c>
      <c r="CN57" s="1565">
        <v>0.93879999999999997</v>
      </c>
      <c r="CP57" s="1593">
        <v>1144</v>
      </c>
      <c r="CQ57" s="1566">
        <v>1344901</v>
      </c>
      <c r="CR57" s="1566">
        <v>0</v>
      </c>
      <c r="CS57" s="1566">
        <v>1344901</v>
      </c>
      <c r="CT57" s="1573">
        <v>1175.6099999999999</v>
      </c>
      <c r="CU57" s="1594"/>
      <c r="CV57" s="1573">
        <v>1577.27</v>
      </c>
      <c r="CW57" s="1594">
        <v>102.81999999999994</v>
      </c>
      <c r="CX57" s="1565">
        <v>0.745</v>
      </c>
      <c r="CY57" s="1565"/>
      <c r="CZ57" s="1582">
        <v>0.69199999999999995</v>
      </c>
      <c r="DA57" s="1595">
        <v>1</v>
      </c>
      <c r="DB57" s="1595"/>
      <c r="DC57" s="1565">
        <v>1</v>
      </c>
      <c r="DX57" s="933" t="s">
        <v>398</v>
      </c>
      <c r="DY57" s="1575" t="s">
        <v>1102</v>
      </c>
      <c r="DZ57" s="933" t="s">
        <v>8</v>
      </c>
      <c r="EA57" s="933" t="s">
        <v>1103</v>
      </c>
      <c r="EB57" s="1563">
        <v>444</v>
      </c>
      <c r="EC57" s="1563"/>
      <c r="ED57" s="1563">
        <v>444</v>
      </c>
      <c r="EE57" s="1563">
        <v>15592</v>
      </c>
      <c r="EF57" s="1563"/>
      <c r="EG57" s="1565">
        <v>2.8476141611082608E-2</v>
      </c>
      <c r="EH57" s="1563"/>
      <c r="EI57" s="1563">
        <v>0</v>
      </c>
      <c r="EJ57" s="1563"/>
      <c r="EK57" s="1563">
        <v>121216</v>
      </c>
      <c r="EM57" s="1566"/>
      <c r="EN57" s="1566"/>
      <c r="ES57" s="1616" t="s">
        <v>460</v>
      </c>
      <c r="ET57" s="1617" t="s">
        <v>461</v>
      </c>
      <c r="EU57" s="1618">
        <v>9913182</v>
      </c>
    </row>
    <row r="58" spans="1:151">
      <c r="A58" s="1220" t="s">
        <v>480</v>
      </c>
      <c r="B58" s="1221" t="s">
        <v>481</v>
      </c>
      <c r="C58" s="1117">
        <v>10153</v>
      </c>
      <c r="D58" s="1118">
        <v>10153</v>
      </c>
      <c r="E58" s="1670"/>
      <c r="F58" s="1670">
        <v>10153</v>
      </c>
      <c r="G58" s="1670"/>
      <c r="H58" s="1671">
        <v>10153</v>
      </c>
      <c r="K58" s="907" t="s">
        <v>480</v>
      </c>
      <c r="L58" s="908" t="s">
        <v>481</v>
      </c>
      <c r="M58" s="886">
        <v>3687840788</v>
      </c>
      <c r="N58" s="887">
        <v>42805100</v>
      </c>
      <c r="O58" s="888">
        <v>3645035688</v>
      </c>
      <c r="P58" s="889">
        <v>2013</v>
      </c>
      <c r="Q58" s="890">
        <v>0.98370000000000002</v>
      </c>
      <c r="R58" s="891">
        <v>3705434267</v>
      </c>
      <c r="S58" s="892">
        <v>42805100</v>
      </c>
      <c r="T58" s="893">
        <v>114024251</v>
      </c>
      <c r="U58" s="893">
        <v>1222590453</v>
      </c>
      <c r="V58" s="891">
        <v>5084854071</v>
      </c>
      <c r="X58" s="1561" t="s">
        <v>480</v>
      </c>
      <c r="Y58" s="1562" t="s">
        <v>481</v>
      </c>
      <c r="Z58" s="1563">
        <v>5084854071</v>
      </c>
      <c r="AA58" s="1564">
        <v>33153248.542920005</v>
      </c>
      <c r="AB58" s="1563">
        <v>9387637</v>
      </c>
      <c r="AC58" s="1563">
        <v>191250</v>
      </c>
      <c r="AD58" s="1563">
        <v>42732135.542920008</v>
      </c>
      <c r="AE58" s="1564">
        <v>10153</v>
      </c>
      <c r="AF58" s="1562">
        <v>4209</v>
      </c>
      <c r="AG58" s="1565">
        <v>0.81599999999999995</v>
      </c>
      <c r="AI58" s="1561" t="s">
        <v>480</v>
      </c>
      <c r="AJ58" s="933" t="s">
        <v>481</v>
      </c>
      <c r="AK58" s="1563">
        <v>42732135.542920008</v>
      </c>
      <c r="AL58" s="1564">
        <v>10153</v>
      </c>
      <c r="AM58" s="1564">
        <v>4209</v>
      </c>
      <c r="AN58" s="1565">
        <v>0.81599999999999995</v>
      </c>
      <c r="AO58" s="1565">
        <v>0.98150000000000004</v>
      </c>
      <c r="AP58" s="1565">
        <v>0.88260000000000005</v>
      </c>
      <c r="AQ58" s="1565">
        <v>0.8659</v>
      </c>
      <c r="AR58" s="1565">
        <v>0.8659</v>
      </c>
      <c r="AS58" s="1573">
        <v>1454.79</v>
      </c>
      <c r="AT58" s="1573">
        <v>225.29999999999995</v>
      </c>
      <c r="AU58" s="1570">
        <v>2287471</v>
      </c>
      <c r="AV58" s="1572">
        <v>1</v>
      </c>
      <c r="AW58" s="1564">
        <v>2287471</v>
      </c>
      <c r="BB58" s="1561" t="s">
        <v>480</v>
      </c>
      <c r="BC58" s="1562" t="s">
        <v>731</v>
      </c>
      <c r="BD58" s="1563">
        <v>5084854071</v>
      </c>
      <c r="BE58" s="1577">
        <v>257.26100000000002</v>
      </c>
      <c r="BF58" s="1566">
        <v>19765351</v>
      </c>
      <c r="BG58" s="1565">
        <v>0.98150000000000004</v>
      </c>
      <c r="BH58" s="1565"/>
      <c r="BI58" s="1564">
        <v>10153</v>
      </c>
      <c r="BJ58" s="1564">
        <v>39.47</v>
      </c>
      <c r="BK58" s="1564">
        <v>59039</v>
      </c>
      <c r="BL58" s="1564">
        <v>229</v>
      </c>
      <c r="BN58" s="933" t="s">
        <v>480</v>
      </c>
      <c r="BO58" s="1579" t="s">
        <v>481</v>
      </c>
      <c r="BP58" s="1579">
        <v>0.96200000000000008</v>
      </c>
      <c r="BQ58" s="1579">
        <v>0.98159999999999992</v>
      </c>
      <c r="BR58" s="1579">
        <v>0.98370000000000002</v>
      </c>
      <c r="BS58" s="1579"/>
      <c r="BT58" s="1580">
        <v>2013</v>
      </c>
      <c r="BU58" s="1582">
        <v>0.98370000000000002</v>
      </c>
      <c r="BV58" s="1581"/>
      <c r="BW58" s="1583">
        <v>0.72</v>
      </c>
      <c r="BX58" s="1579">
        <v>0.70799999999999996</v>
      </c>
      <c r="BY58" s="1565">
        <v>1.0859000000000001</v>
      </c>
      <c r="BZ58" s="1585"/>
      <c r="CA58" s="1561" t="s">
        <v>480</v>
      </c>
      <c r="CB58" s="933" t="s">
        <v>731</v>
      </c>
      <c r="CC58" s="1564">
        <v>32655</v>
      </c>
      <c r="CD58" s="1564">
        <v>32188</v>
      </c>
      <c r="CE58" s="1564">
        <v>32670</v>
      </c>
      <c r="CF58" s="1564">
        <v>32504.333333333332</v>
      </c>
      <c r="CG58" s="1565">
        <v>0.88260000000000005</v>
      </c>
      <c r="CH58" s="1564"/>
      <c r="CI58" s="1562">
        <v>-165.66666666666788</v>
      </c>
      <c r="CJ58" s="1565">
        <v>-5.1000000000000004E-3</v>
      </c>
      <c r="CL58" s="1575" t="s">
        <v>480</v>
      </c>
      <c r="CM58" s="933" t="s">
        <v>731</v>
      </c>
      <c r="CN58" s="1565">
        <v>0.8659</v>
      </c>
      <c r="CP58" s="1593">
        <v>10153</v>
      </c>
      <c r="CQ58" s="1566">
        <v>15838050</v>
      </c>
      <c r="CR58" s="1566">
        <v>0</v>
      </c>
      <c r="CS58" s="1566">
        <v>15838050</v>
      </c>
      <c r="CT58" s="1573">
        <v>1559.94</v>
      </c>
      <c r="CU58" s="1594"/>
      <c r="CV58" s="1573">
        <v>1454.79</v>
      </c>
      <c r="CW58" s="1594">
        <v>225.29999999999995</v>
      </c>
      <c r="CX58" s="1565">
        <v>1</v>
      </c>
      <c r="CY58" s="1565"/>
      <c r="CZ58" s="1582">
        <v>0.70799999999999996</v>
      </c>
      <c r="DA58" s="1595">
        <v>1</v>
      </c>
      <c r="DB58" s="1595"/>
      <c r="DC58" s="1565">
        <v>1</v>
      </c>
      <c r="DX58" s="933" t="s">
        <v>400</v>
      </c>
      <c r="DY58" s="1575" t="s">
        <v>400</v>
      </c>
      <c r="DZ58" s="933" t="s">
        <v>901</v>
      </c>
      <c r="EA58" s="933" t="s">
        <v>666</v>
      </c>
      <c r="EB58" s="1563">
        <v>6045</v>
      </c>
      <c r="EC58" s="1563"/>
      <c r="ED58" s="1563">
        <v>6045</v>
      </c>
      <c r="EE58" s="1563"/>
      <c r="EF58" s="1563"/>
      <c r="EG58" s="1565">
        <v>0.63968253968253963</v>
      </c>
      <c r="EH58" s="1563"/>
      <c r="EI58" s="1563">
        <v>5488655</v>
      </c>
      <c r="EJ58" s="1563"/>
      <c r="EK58" s="1563">
        <v>3510997</v>
      </c>
      <c r="EL58" s="1563">
        <v>5488655</v>
      </c>
      <c r="EM58" s="1566">
        <v>0</v>
      </c>
      <c r="EN58" s="1566"/>
      <c r="ES58" s="1616" t="s">
        <v>462</v>
      </c>
      <c r="ET58" s="1617" t="s">
        <v>463</v>
      </c>
      <c r="EU58" s="1618">
        <v>0</v>
      </c>
    </row>
    <row r="59" spans="1:151">
      <c r="A59" s="1220" t="s">
        <v>482</v>
      </c>
      <c r="B59" s="1221" t="s">
        <v>483</v>
      </c>
      <c r="C59" s="1117">
        <v>9212</v>
      </c>
      <c r="D59" s="1118">
        <v>9456</v>
      </c>
      <c r="E59" s="1670"/>
      <c r="F59" s="1670">
        <v>9456</v>
      </c>
      <c r="G59" s="1670"/>
      <c r="H59" s="1671">
        <v>9456</v>
      </c>
      <c r="K59" s="907" t="s">
        <v>482</v>
      </c>
      <c r="L59" s="908" t="s">
        <v>483</v>
      </c>
      <c r="M59" s="886">
        <v>2841758783</v>
      </c>
      <c r="N59" s="887">
        <v>194100922</v>
      </c>
      <c r="O59" s="888">
        <v>2647657861</v>
      </c>
      <c r="P59" s="889">
        <v>2009</v>
      </c>
      <c r="Q59" s="890">
        <v>1.0517000000000001</v>
      </c>
      <c r="R59" s="891">
        <v>2517502958</v>
      </c>
      <c r="S59" s="892">
        <v>194100922</v>
      </c>
      <c r="T59" s="893">
        <v>90416372</v>
      </c>
      <c r="U59" s="893">
        <v>1126914201</v>
      </c>
      <c r="V59" s="891">
        <v>3928934453</v>
      </c>
      <c r="X59" s="1561" t="s">
        <v>482</v>
      </c>
      <c r="Y59" s="1562" t="s">
        <v>483</v>
      </c>
      <c r="Z59" s="1563">
        <v>3928934453</v>
      </c>
      <c r="AA59" s="1564">
        <v>25616652.633560002</v>
      </c>
      <c r="AB59" s="1563">
        <v>8236083</v>
      </c>
      <c r="AC59" s="1563">
        <v>349054</v>
      </c>
      <c r="AD59" s="1563">
        <v>34201789.633560002</v>
      </c>
      <c r="AE59" s="1564">
        <v>9456</v>
      </c>
      <c r="AF59" s="1562">
        <v>3617</v>
      </c>
      <c r="AG59" s="1565">
        <v>0.70120000000000005</v>
      </c>
      <c r="AI59" s="1561" t="s">
        <v>482</v>
      </c>
      <c r="AJ59" s="933" t="s">
        <v>483</v>
      </c>
      <c r="AK59" s="1563">
        <v>34201789.633560002</v>
      </c>
      <c r="AL59" s="1564">
        <v>9456</v>
      </c>
      <c r="AM59" s="1564">
        <v>3617</v>
      </c>
      <c r="AN59" s="1565">
        <v>0.70120000000000005</v>
      </c>
      <c r="AO59" s="1565">
        <v>0.4879</v>
      </c>
      <c r="AP59" s="1565">
        <v>0.9163</v>
      </c>
      <c r="AQ59" s="1565">
        <v>0.78749999999999998</v>
      </c>
      <c r="AR59" s="1565">
        <v>0.78749999999999998</v>
      </c>
      <c r="AS59" s="1573">
        <v>1323.07</v>
      </c>
      <c r="AT59" s="1573">
        <v>357.02</v>
      </c>
      <c r="AU59" s="1570">
        <v>3375981</v>
      </c>
      <c r="AV59" s="1572">
        <v>1</v>
      </c>
      <c r="AW59" s="1564">
        <v>3375981</v>
      </c>
      <c r="BB59" s="1561" t="s">
        <v>482</v>
      </c>
      <c r="BC59" s="1562" t="s">
        <v>732</v>
      </c>
      <c r="BD59" s="1563">
        <v>3928934453</v>
      </c>
      <c r="BE59" s="1577">
        <v>399.85199999999998</v>
      </c>
      <c r="BF59" s="1566">
        <v>9825972</v>
      </c>
      <c r="BG59" s="1565">
        <v>0.4879</v>
      </c>
      <c r="BH59" s="1565"/>
      <c r="BI59" s="1564">
        <v>9456</v>
      </c>
      <c r="BJ59" s="1564">
        <v>23.65</v>
      </c>
      <c r="BK59" s="1564">
        <v>59383</v>
      </c>
      <c r="BL59" s="1564">
        <v>149</v>
      </c>
      <c r="BN59" s="933" t="s">
        <v>482</v>
      </c>
      <c r="BO59" s="1579" t="s">
        <v>483</v>
      </c>
      <c r="BP59" s="1579">
        <v>1.0295999999999998</v>
      </c>
      <c r="BQ59" s="1579">
        <v>1.0834999999999999</v>
      </c>
      <c r="BR59" s="1579">
        <v>1.0378000000000001</v>
      </c>
      <c r="BS59" s="1579"/>
      <c r="BT59" s="1580">
        <v>2009</v>
      </c>
      <c r="BU59" s="1582">
        <v>1.0517000000000001</v>
      </c>
      <c r="BV59" s="1581"/>
      <c r="BW59" s="1583">
        <v>0.8</v>
      </c>
      <c r="BX59" s="1579">
        <v>0.84099999999999997</v>
      </c>
      <c r="BY59" s="1565">
        <v>1.2899</v>
      </c>
      <c r="BZ59" s="1585"/>
      <c r="CA59" s="1561" t="s">
        <v>482</v>
      </c>
      <c r="CB59" s="933" t="s">
        <v>732</v>
      </c>
      <c r="CC59" s="1564">
        <v>31940</v>
      </c>
      <c r="CD59" s="1564">
        <v>33343</v>
      </c>
      <c r="CE59" s="1564">
        <v>35952</v>
      </c>
      <c r="CF59" s="1564">
        <v>33745</v>
      </c>
      <c r="CG59" s="1565">
        <v>0.9163</v>
      </c>
      <c r="CH59" s="1564"/>
      <c r="CI59" s="1562">
        <v>-2207</v>
      </c>
      <c r="CJ59" s="1565">
        <v>-6.1400000000000003E-2</v>
      </c>
      <c r="CL59" s="1575" t="s">
        <v>482</v>
      </c>
      <c r="CM59" s="933" t="s">
        <v>732</v>
      </c>
      <c r="CN59" s="1565">
        <v>0.78749999999999998</v>
      </c>
      <c r="CP59" s="1593">
        <v>9456</v>
      </c>
      <c r="CQ59" s="1566">
        <v>9900000</v>
      </c>
      <c r="CR59" s="1566">
        <v>0</v>
      </c>
      <c r="CS59" s="1566">
        <v>9900000</v>
      </c>
      <c r="CT59" s="1573">
        <v>1046.95</v>
      </c>
      <c r="CU59" s="1594"/>
      <c r="CV59" s="1573">
        <v>1323.07</v>
      </c>
      <c r="CW59" s="1594">
        <v>357.02</v>
      </c>
      <c r="CX59" s="1565">
        <v>0.79100000000000004</v>
      </c>
      <c r="CY59" s="1565"/>
      <c r="CZ59" s="1582">
        <v>0.84099999999999997</v>
      </c>
      <c r="DA59" s="1595">
        <v>1</v>
      </c>
      <c r="DB59" s="1595"/>
      <c r="DC59" s="1565">
        <v>1</v>
      </c>
      <c r="DX59" s="933" t="s">
        <v>400</v>
      </c>
      <c r="DY59" s="1575" t="s">
        <v>1104</v>
      </c>
      <c r="DZ59" s="933" t="s">
        <v>8</v>
      </c>
      <c r="EA59" s="933" t="s">
        <v>1105</v>
      </c>
      <c r="EB59" s="1563">
        <v>85</v>
      </c>
      <c r="EC59" s="1563"/>
      <c r="ED59" s="1563">
        <v>85</v>
      </c>
      <c r="EE59" s="1563"/>
      <c r="EF59" s="1563"/>
      <c r="EG59" s="1565">
        <v>8.9947089947089946E-3</v>
      </c>
      <c r="EH59" s="1563"/>
      <c r="EI59" s="1563">
        <v>0</v>
      </c>
      <c r="EJ59" s="1563"/>
      <c r="EK59" s="1563">
        <v>49369</v>
      </c>
      <c r="EL59" s="1563"/>
      <c r="EM59" s="1566"/>
      <c r="EN59" s="1566"/>
      <c r="ES59" s="1616" t="s">
        <v>464</v>
      </c>
      <c r="ET59" s="1617" t="s">
        <v>465</v>
      </c>
      <c r="EU59" s="1618">
        <v>0</v>
      </c>
    </row>
    <row r="60" spans="1:151">
      <c r="A60" s="1220" t="s">
        <v>484</v>
      </c>
      <c r="B60" s="1221" t="s">
        <v>485</v>
      </c>
      <c r="C60" s="1117">
        <v>11646</v>
      </c>
      <c r="D60" s="1118">
        <v>13670</v>
      </c>
      <c r="E60" s="1670"/>
      <c r="F60" s="1670">
        <v>13670</v>
      </c>
      <c r="G60" s="1670"/>
      <c r="H60" s="1671">
        <v>13670</v>
      </c>
      <c r="K60" s="907" t="s">
        <v>484</v>
      </c>
      <c r="L60" s="908" t="s">
        <v>485</v>
      </c>
      <c r="M60" s="886">
        <v>6837240842</v>
      </c>
      <c r="N60" s="887">
        <v>146342043</v>
      </c>
      <c r="O60" s="888">
        <v>6690898799</v>
      </c>
      <c r="P60" s="889">
        <v>2011</v>
      </c>
      <c r="Q60" s="890">
        <v>1.0486</v>
      </c>
      <c r="R60" s="891">
        <v>6380792294</v>
      </c>
      <c r="S60" s="892">
        <v>146342043</v>
      </c>
      <c r="T60" s="893">
        <v>354997816</v>
      </c>
      <c r="U60" s="893">
        <v>1229595617</v>
      </c>
      <c r="V60" s="891">
        <v>8111727770</v>
      </c>
      <c r="X60" s="1561" t="s">
        <v>484</v>
      </c>
      <c r="Y60" s="1562" t="s">
        <v>485</v>
      </c>
      <c r="Z60" s="1563">
        <v>8111727770</v>
      </c>
      <c r="AA60" s="1564">
        <v>52888465.060400002</v>
      </c>
      <c r="AB60" s="1563">
        <v>11680592</v>
      </c>
      <c r="AC60" s="1563">
        <v>338806</v>
      </c>
      <c r="AD60" s="1563">
        <v>64907863.060400002</v>
      </c>
      <c r="AE60" s="1564">
        <v>13670</v>
      </c>
      <c r="AF60" s="1562">
        <v>4748</v>
      </c>
      <c r="AG60" s="1565">
        <v>0.92049999999999998</v>
      </c>
      <c r="AI60" s="1561" t="s">
        <v>484</v>
      </c>
      <c r="AJ60" s="933" t="s">
        <v>485</v>
      </c>
      <c r="AK60" s="1563">
        <v>64907863.060400002</v>
      </c>
      <c r="AL60" s="1564">
        <v>13670</v>
      </c>
      <c r="AM60" s="1564">
        <v>4748</v>
      </c>
      <c r="AN60" s="1565">
        <v>0.92049999999999998</v>
      </c>
      <c r="AO60" s="1565">
        <v>1.3482000000000001</v>
      </c>
      <c r="AP60" s="1565">
        <v>0.95450000000000002</v>
      </c>
      <c r="AQ60" s="1565">
        <v>0.98030000000000006</v>
      </c>
      <c r="AR60" s="1565">
        <v>0.98030000000000006</v>
      </c>
      <c r="AS60" s="1573">
        <v>1646.99</v>
      </c>
      <c r="AT60" s="1573">
        <v>33.099999999999909</v>
      </c>
      <c r="AU60" s="1570">
        <v>452477</v>
      </c>
      <c r="AV60" s="1572">
        <v>0.71799999999999997</v>
      </c>
      <c r="AW60" s="1564">
        <v>324878</v>
      </c>
      <c r="BB60" s="1561" t="s">
        <v>484</v>
      </c>
      <c r="BC60" s="1562" t="s">
        <v>733</v>
      </c>
      <c r="BD60" s="1563">
        <v>8111727770</v>
      </c>
      <c r="BE60" s="1577">
        <v>298.791</v>
      </c>
      <c r="BF60" s="1566">
        <v>27148501</v>
      </c>
      <c r="BG60" s="1565">
        <v>1.3482000000000001</v>
      </c>
      <c r="BH60" s="1565"/>
      <c r="BI60" s="1564">
        <v>13670</v>
      </c>
      <c r="BJ60" s="1564">
        <v>45.75</v>
      </c>
      <c r="BK60" s="1564">
        <v>79204</v>
      </c>
      <c r="BL60" s="1564">
        <v>265</v>
      </c>
      <c r="BN60" s="933" t="s">
        <v>484</v>
      </c>
      <c r="BO60" s="1579" t="s">
        <v>485</v>
      </c>
      <c r="BP60" s="1579">
        <v>0.98670000000000002</v>
      </c>
      <c r="BQ60" s="1579">
        <v>1.044</v>
      </c>
      <c r="BR60" s="1579">
        <v>1.0723</v>
      </c>
      <c r="BS60" s="1579"/>
      <c r="BT60" s="1580">
        <v>2011</v>
      </c>
      <c r="BU60" s="1582">
        <v>1.0486</v>
      </c>
      <c r="BV60" s="1581"/>
      <c r="BW60" s="1583">
        <v>0.59799999999999998</v>
      </c>
      <c r="BX60" s="1579">
        <v>0.627</v>
      </c>
      <c r="BY60" s="1565">
        <v>0.9617</v>
      </c>
      <c r="BZ60" s="1585"/>
      <c r="CA60" s="1561" t="s">
        <v>484</v>
      </c>
      <c r="CB60" s="933" t="s">
        <v>733</v>
      </c>
      <c r="CC60" s="1564">
        <v>33052</v>
      </c>
      <c r="CD60" s="1564">
        <v>35351</v>
      </c>
      <c r="CE60" s="1564">
        <v>37049</v>
      </c>
      <c r="CF60" s="1564">
        <v>35150.666666666664</v>
      </c>
      <c r="CG60" s="1565">
        <v>0.95450000000000002</v>
      </c>
      <c r="CH60" s="1564"/>
      <c r="CI60" s="1562">
        <v>-1898.3333333333358</v>
      </c>
      <c r="CJ60" s="1565">
        <v>-5.1200000000000002E-2</v>
      </c>
      <c r="CL60" s="1575" t="s">
        <v>484</v>
      </c>
      <c r="CM60" s="933" t="s">
        <v>733</v>
      </c>
      <c r="CN60" s="1565">
        <v>0.98030000000000006</v>
      </c>
      <c r="CP60" s="1593">
        <v>13670</v>
      </c>
      <c r="CQ60" s="1566">
        <v>16175429</v>
      </c>
      <c r="CR60" s="1566">
        <v>0</v>
      </c>
      <c r="CS60" s="1566">
        <v>16175429</v>
      </c>
      <c r="CT60" s="1573">
        <v>1183.28</v>
      </c>
      <c r="CU60" s="1594"/>
      <c r="CV60" s="1573">
        <v>1646.99</v>
      </c>
      <c r="CW60" s="1594">
        <v>33.099999999999909</v>
      </c>
      <c r="CX60" s="1565">
        <v>0.71799999999999997</v>
      </c>
      <c r="CY60" s="1565"/>
      <c r="CZ60" s="1582">
        <v>0.627</v>
      </c>
      <c r="DA60" s="1595" t="s">
        <v>4</v>
      </c>
      <c r="DB60" s="1595"/>
      <c r="DC60" s="1565">
        <v>0.71799999999999997</v>
      </c>
      <c r="DX60" s="933" t="s">
        <v>400</v>
      </c>
      <c r="DY60" s="1575" t="s">
        <v>1106</v>
      </c>
      <c r="DZ60" s="933" t="s">
        <v>8</v>
      </c>
      <c r="EA60" s="933" t="s">
        <v>1107</v>
      </c>
      <c r="EB60" s="1563">
        <v>104</v>
      </c>
      <c r="EC60" s="1563"/>
      <c r="ED60" s="1563">
        <v>104</v>
      </c>
      <c r="EE60" s="1563"/>
      <c r="EF60" s="1563"/>
      <c r="EG60" s="1565">
        <v>1.1005291005291006E-2</v>
      </c>
      <c r="EH60" s="1563"/>
      <c r="EI60" s="1563">
        <v>0</v>
      </c>
      <c r="EJ60" s="1563"/>
      <c r="EK60" s="1563">
        <v>60404</v>
      </c>
      <c r="EM60" s="1566"/>
      <c r="EN60" s="1566"/>
      <c r="ES60" s="1616" t="s">
        <v>466</v>
      </c>
      <c r="ET60" s="1617" t="s">
        <v>467</v>
      </c>
      <c r="EU60" s="1618">
        <v>1272023</v>
      </c>
    </row>
    <row r="61" spans="1:151">
      <c r="A61" s="1220" t="s">
        <v>486</v>
      </c>
      <c r="B61" s="1221" t="s">
        <v>487</v>
      </c>
      <c r="C61" s="1117">
        <v>4442</v>
      </c>
      <c r="D61" s="1118">
        <v>4442</v>
      </c>
      <c r="E61" s="1670"/>
      <c r="F61" s="1670">
        <v>4442</v>
      </c>
      <c r="G61" s="1670"/>
      <c r="H61" s="1671">
        <v>4442</v>
      </c>
      <c r="K61" s="907" t="s">
        <v>486</v>
      </c>
      <c r="L61" s="908" t="s">
        <v>487</v>
      </c>
      <c r="M61" s="886">
        <v>8848875468</v>
      </c>
      <c r="N61" s="887">
        <v>117891260</v>
      </c>
      <c r="O61" s="888">
        <v>8730984208</v>
      </c>
      <c r="P61" s="889">
        <v>2007</v>
      </c>
      <c r="Q61" s="890">
        <v>1.2395</v>
      </c>
      <c r="R61" s="891">
        <v>7043956602</v>
      </c>
      <c r="S61" s="892">
        <v>117891260</v>
      </c>
      <c r="T61" s="893">
        <v>125862444</v>
      </c>
      <c r="U61" s="893">
        <v>412199276</v>
      </c>
      <c r="V61" s="891">
        <v>7699909582</v>
      </c>
      <c r="X61" s="1561" t="s">
        <v>486</v>
      </c>
      <c r="Y61" s="1562" t="s">
        <v>487</v>
      </c>
      <c r="Z61" s="1563">
        <v>7699909582</v>
      </c>
      <c r="AA61" s="1564">
        <v>50203410.474640004</v>
      </c>
      <c r="AB61" s="1563">
        <v>7375651</v>
      </c>
      <c r="AC61" s="1563">
        <v>182319</v>
      </c>
      <c r="AD61" s="1563">
        <v>57761380.474640004</v>
      </c>
      <c r="AE61" s="1564">
        <v>4442</v>
      </c>
      <c r="AF61" s="1562">
        <v>13003</v>
      </c>
      <c r="AG61" s="1565">
        <v>2.5209000000000001</v>
      </c>
      <c r="AI61" s="1561" t="s">
        <v>486</v>
      </c>
      <c r="AJ61" s="933" t="s">
        <v>487</v>
      </c>
      <c r="AK61" s="1563">
        <v>57761380.474640004</v>
      </c>
      <c r="AL61" s="1564">
        <v>4442</v>
      </c>
      <c r="AM61" s="1564">
        <v>13003</v>
      </c>
      <c r="AN61" s="1565">
        <v>2.5209000000000001</v>
      </c>
      <c r="AO61" s="1565">
        <v>0.74029999999999996</v>
      </c>
      <c r="AP61" s="1565">
        <v>0.83899999999999997</v>
      </c>
      <c r="AQ61" s="1565">
        <v>1.5019</v>
      </c>
      <c r="AR61" s="1565" t="s">
        <v>4</v>
      </c>
      <c r="AS61" s="1573" t="s">
        <v>4</v>
      </c>
      <c r="AT61" s="1573" t="s">
        <v>4</v>
      </c>
      <c r="AU61" s="1570">
        <v>0</v>
      </c>
      <c r="AV61" s="1572" t="s">
        <v>4</v>
      </c>
      <c r="AW61" s="1564">
        <v>0</v>
      </c>
      <c r="BB61" s="1561" t="s">
        <v>486</v>
      </c>
      <c r="BC61" s="1562" t="s">
        <v>734</v>
      </c>
      <c r="BD61" s="1563">
        <v>7699909582</v>
      </c>
      <c r="BE61" s="1577">
        <v>516.471</v>
      </c>
      <c r="BF61" s="1566">
        <v>14908697</v>
      </c>
      <c r="BG61" s="1565">
        <v>0.74029999999999996</v>
      </c>
      <c r="BH61" s="1565"/>
      <c r="BI61" s="1564">
        <v>4442</v>
      </c>
      <c r="BJ61" s="1564">
        <v>8.6</v>
      </c>
      <c r="BK61" s="1564">
        <v>33974</v>
      </c>
      <c r="BL61" s="1564">
        <v>66</v>
      </c>
      <c r="BN61" s="933" t="s">
        <v>486</v>
      </c>
      <c r="BO61" s="1579" t="s">
        <v>487</v>
      </c>
      <c r="BP61" s="1579">
        <v>1.1294</v>
      </c>
      <c r="BQ61" s="1579">
        <v>1.2035</v>
      </c>
      <c r="BR61" s="1579">
        <v>1.3000999999999998</v>
      </c>
      <c r="BS61" s="1579"/>
      <c r="BT61" s="1580">
        <v>2007</v>
      </c>
      <c r="BU61" s="1582">
        <v>1.2395</v>
      </c>
      <c r="BV61" s="1581"/>
      <c r="BW61" s="1583">
        <v>0.27900000000000003</v>
      </c>
      <c r="BX61" s="1579">
        <v>0.34599999999999997</v>
      </c>
      <c r="BY61" s="1565">
        <v>0.53069999999999995</v>
      </c>
      <c r="BZ61" s="1585"/>
      <c r="CA61" s="1561" t="s">
        <v>486</v>
      </c>
      <c r="CB61" s="933" t="s">
        <v>734</v>
      </c>
      <c r="CC61" s="1564">
        <v>29686</v>
      </c>
      <c r="CD61" s="1564">
        <v>30892</v>
      </c>
      <c r="CE61" s="1564">
        <v>32115</v>
      </c>
      <c r="CF61" s="1564">
        <v>30897.666666666668</v>
      </c>
      <c r="CG61" s="1565">
        <v>0.83899999999999997</v>
      </c>
      <c r="CH61" s="1564"/>
      <c r="CI61" s="1562">
        <v>-1217.3333333333321</v>
      </c>
      <c r="CJ61" s="1565">
        <v>-3.7900000000000003E-2</v>
      </c>
      <c r="CL61" s="1575" t="s">
        <v>486</v>
      </c>
      <c r="CM61" s="933" t="s">
        <v>734</v>
      </c>
      <c r="CN61" s="1565" t="s">
        <v>4</v>
      </c>
      <c r="CP61" s="1593">
        <v>4442</v>
      </c>
      <c r="CQ61" s="1566">
        <v>7172920</v>
      </c>
      <c r="CR61" s="1566">
        <v>420669</v>
      </c>
      <c r="CS61" s="1566">
        <v>7593589</v>
      </c>
      <c r="CT61" s="1573">
        <v>1709.5</v>
      </c>
      <c r="CU61" s="1594"/>
      <c r="CV61" s="1573" t="s">
        <v>4</v>
      </c>
      <c r="CW61" s="1594" t="s">
        <v>4</v>
      </c>
      <c r="CX61" s="1565" t="s">
        <v>4</v>
      </c>
      <c r="CY61" s="1565"/>
      <c r="CZ61" s="1582">
        <v>0.34599999999999997</v>
      </c>
      <c r="DA61" s="1595" t="s">
        <v>4</v>
      </c>
      <c r="DB61" s="1595"/>
      <c r="DC61" s="1565" t="s">
        <v>4</v>
      </c>
      <c r="DX61" s="933" t="s">
        <v>400</v>
      </c>
      <c r="DY61" s="1575" t="s">
        <v>46</v>
      </c>
      <c r="DZ61" s="933" t="s">
        <v>901</v>
      </c>
      <c r="EA61" s="933" t="s">
        <v>47</v>
      </c>
      <c r="EB61" s="1563">
        <v>2241</v>
      </c>
      <c r="EC61" s="1563"/>
      <c r="ED61" s="1563">
        <v>2241</v>
      </c>
      <c r="EE61" s="1563"/>
      <c r="EF61" s="1563"/>
      <c r="EG61" s="1565">
        <v>0.23714285714285716</v>
      </c>
      <c r="EH61" s="1563"/>
      <c r="EI61" s="1563">
        <v>0</v>
      </c>
      <c r="EJ61" s="1563"/>
      <c r="EK61" s="1563">
        <v>1301595</v>
      </c>
      <c r="EL61" s="1563"/>
      <c r="EM61" s="1566"/>
      <c r="EN61" s="1566"/>
      <c r="ES61" s="1616" t="s">
        <v>468</v>
      </c>
      <c r="ET61" s="1617" t="s">
        <v>469</v>
      </c>
      <c r="EU61" s="1618">
        <v>4141949</v>
      </c>
    </row>
    <row r="62" spans="1:151">
      <c r="A62" s="1220" t="s">
        <v>488</v>
      </c>
      <c r="B62" s="1221" t="s">
        <v>489</v>
      </c>
      <c r="C62" s="1117">
        <v>2485</v>
      </c>
      <c r="D62" s="1118">
        <v>2485</v>
      </c>
      <c r="E62" s="1670"/>
      <c r="F62" s="1670">
        <v>2485</v>
      </c>
      <c r="G62" s="1670"/>
      <c r="H62" s="1671">
        <v>2485</v>
      </c>
      <c r="K62" s="907" t="s">
        <v>488</v>
      </c>
      <c r="L62" s="908" t="s">
        <v>489</v>
      </c>
      <c r="M62" s="886">
        <v>1797107240</v>
      </c>
      <c r="N62" s="887">
        <v>141447660</v>
      </c>
      <c r="O62" s="888">
        <v>1655659580</v>
      </c>
      <c r="P62" s="889">
        <v>2012</v>
      </c>
      <c r="Q62" s="890">
        <v>0.94130000000000003</v>
      </c>
      <c r="R62" s="891">
        <v>1758907447</v>
      </c>
      <c r="S62" s="892">
        <v>141447660</v>
      </c>
      <c r="T62" s="893">
        <v>69874732</v>
      </c>
      <c r="U62" s="893">
        <v>210079133</v>
      </c>
      <c r="V62" s="891">
        <v>2180308972</v>
      </c>
      <c r="X62" s="1561" t="s">
        <v>488</v>
      </c>
      <c r="Y62" s="1562" t="s">
        <v>489</v>
      </c>
      <c r="Z62" s="1563">
        <v>2180308972</v>
      </c>
      <c r="AA62" s="1564">
        <v>14215614.497440001</v>
      </c>
      <c r="AB62" s="1563">
        <v>2133864</v>
      </c>
      <c r="AC62" s="1563">
        <v>199292</v>
      </c>
      <c r="AD62" s="1563">
        <v>16548770.497440001</v>
      </c>
      <c r="AE62" s="1564">
        <v>2485</v>
      </c>
      <c r="AF62" s="1562">
        <v>6659</v>
      </c>
      <c r="AG62" s="1565">
        <v>1.2909999999999999</v>
      </c>
      <c r="AI62" s="1561" t="s">
        <v>488</v>
      </c>
      <c r="AJ62" s="933" t="s">
        <v>489</v>
      </c>
      <c r="AK62" s="1563">
        <v>16548770.497440001</v>
      </c>
      <c r="AL62" s="1564">
        <v>2485</v>
      </c>
      <c r="AM62" s="1564">
        <v>6659</v>
      </c>
      <c r="AN62" s="1565">
        <v>1.2909999999999999</v>
      </c>
      <c r="AO62" s="1565">
        <v>0.2409</v>
      </c>
      <c r="AP62" s="1565">
        <v>0.78739999999999999</v>
      </c>
      <c r="AQ62" s="1565">
        <v>0.93419999999999992</v>
      </c>
      <c r="AR62" s="1565">
        <v>0.93419999999999992</v>
      </c>
      <c r="AS62" s="1573">
        <v>1569.54</v>
      </c>
      <c r="AT62" s="1573">
        <v>110.54999999999995</v>
      </c>
      <c r="AU62" s="1570">
        <v>274717</v>
      </c>
      <c r="AV62" s="1572">
        <v>0.57099999999999995</v>
      </c>
      <c r="AW62" s="1564">
        <v>156863</v>
      </c>
      <c r="BB62" s="1561" t="s">
        <v>488</v>
      </c>
      <c r="BC62" s="1562" t="s">
        <v>735</v>
      </c>
      <c r="BD62" s="1563">
        <v>2180308972</v>
      </c>
      <c r="BE62" s="1577">
        <v>449.42</v>
      </c>
      <c r="BF62" s="1566">
        <v>4851384</v>
      </c>
      <c r="BG62" s="1565">
        <v>0.2409</v>
      </c>
      <c r="BH62" s="1565"/>
      <c r="BI62" s="1564">
        <v>2485</v>
      </c>
      <c r="BJ62" s="1564">
        <v>5.53</v>
      </c>
      <c r="BK62" s="1564">
        <v>21206</v>
      </c>
      <c r="BL62" s="1564">
        <v>47</v>
      </c>
      <c r="BN62" s="933" t="s">
        <v>488</v>
      </c>
      <c r="BO62" s="1579" t="s">
        <v>489</v>
      </c>
      <c r="BP62" s="1579">
        <v>0.75260000000000005</v>
      </c>
      <c r="BQ62" s="1579">
        <v>0.99730000000000008</v>
      </c>
      <c r="BR62" s="1579">
        <v>0.9133</v>
      </c>
      <c r="BS62" s="1579"/>
      <c r="BT62" s="1580">
        <v>2012</v>
      </c>
      <c r="BU62" s="1582">
        <v>0.94130000000000003</v>
      </c>
      <c r="BV62" s="1581"/>
      <c r="BW62" s="1583">
        <v>0.52</v>
      </c>
      <c r="BX62" s="1579">
        <v>0.48899999999999999</v>
      </c>
      <c r="BY62" s="1565">
        <v>0.75</v>
      </c>
      <c r="BZ62" s="1585"/>
      <c r="CA62" s="1561" t="s">
        <v>488</v>
      </c>
      <c r="CB62" s="933" t="s">
        <v>735</v>
      </c>
      <c r="CC62" s="1564">
        <v>28233</v>
      </c>
      <c r="CD62" s="1564">
        <v>28952</v>
      </c>
      <c r="CE62" s="1564">
        <v>29805</v>
      </c>
      <c r="CF62" s="1564">
        <v>28996.666666666668</v>
      </c>
      <c r="CG62" s="1565">
        <v>0.78739999999999999</v>
      </c>
      <c r="CH62" s="1564"/>
      <c r="CI62" s="1562">
        <v>-808.33333333333212</v>
      </c>
      <c r="CJ62" s="1565">
        <v>-2.7099999999999999E-2</v>
      </c>
      <c r="CL62" s="1575" t="s">
        <v>488</v>
      </c>
      <c r="CM62" s="933" t="s">
        <v>735</v>
      </c>
      <c r="CN62" s="1565">
        <v>0.93419999999999992</v>
      </c>
      <c r="CP62" s="1593">
        <v>2485</v>
      </c>
      <c r="CQ62" s="1566">
        <v>2227042</v>
      </c>
      <c r="CR62" s="1566">
        <v>0</v>
      </c>
      <c r="CS62" s="1566">
        <v>2227042</v>
      </c>
      <c r="CT62" s="1573">
        <v>896.19</v>
      </c>
      <c r="CU62" s="1594"/>
      <c r="CV62" s="1573">
        <v>1569.54</v>
      </c>
      <c r="CW62" s="1594">
        <v>110.54999999999995</v>
      </c>
      <c r="CX62" s="1565">
        <v>0.57099999999999995</v>
      </c>
      <c r="CY62" s="1565"/>
      <c r="CZ62" s="1582">
        <v>0.48899999999999999</v>
      </c>
      <c r="DA62" s="1595" t="s">
        <v>4</v>
      </c>
      <c r="DB62" s="1595"/>
      <c r="DC62" s="1565">
        <v>0.57099999999999995</v>
      </c>
      <c r="DX62" s="933" t="s">
        <v>400</v>
      </c>
      <c r="DY62" s="1575" t="s">
        <v>294</v>
      </c>
      <c r="DZ62" s="933" t="s">
        <v>8</v>
      </c>
      <c r="EA62" s="933" t="s">
        <v>295</v>
      </c>
      <c r="EB62" s="1563">
        <v>975</v>
      </c>
      <c r="EC62" s="1563"/>
      <c r="ED62" s="1563">
        <v>975</v>
      </c>
      <c r="EE62" s="1563">
        <v>9450</v>
      </c>
      <c r="EF62" s="1563"/>
      <c r="EG62" s="1565">
        <v>0.10317460317460317</v>
      </c>
      <c r="EH62" s="1563"/>
      <c r="EI62" s="1563">
        <v>0</v>
      </c>
      <c r="EJ62" s="1563"/>
      <c r="EK62" s="1563">
        <v>566290</v>
      </c>
      <c r="EL62" s="1563"/>
      <c r="EM62" s="1566"/>
      <c r="EN62" s="1566"/>
      <c r="ES62" s="1616" t="s">
        <v>470</v>
      </c>
      <c r="ET62" s="1617" t="s">
        <v>471</v>
      </c>
      <c r="EU62" s="1618">
        <v>0</v>
      </c>
    </row>
    <row r="63" spans="1:151">
      <c r="A63" s="1220" t="s">
        <v>490</v>
      </c>
      <c r="B63" s="1221" t="s">
        <v>491</v>
      </c>
      <c r="C63" s="1117">
        <v>3372</v>
      </c>
      <c r="D63" s="1118">
        <v>3732</v>
      </c>
      <c r="E63" s="1670"/>
      <c r="F63" s="1670">
        <v>3732</v>
      </c>
      <c r="G63" s="1670"/>
      <c r="H63" s="1671">
        <v>3732</v>
      </c>
      <c r="K63" s="907" t="s">
        <v>490</v>
      </c>
      <c r="L63" s="908" t="s">
        <v>491</v>
      </c>
      <c r="M63" s="886">
        <v>1305899437</v>
      </c>
      <c r="N63" s="887">
        <v>90775932</v>
      </c>
      <c r="O63" s="888">
        <v>1215123505</v>
      </c>
      <c r="P63" s="889">
        <v>2009</v>
      </c>
      <c r="Q63" s="890">
        <v>1.0128999999999999</v>
      </c>
      <c r="R63" s="891">
        <v>1199648045</v>
      </c>
      <c r="S63" s="892">
        <v>90775932</v>
      </c>
      <c r="T63" s="893">
        <v>64024258</v>
      </c>
      <c r="U63" s="893">
        <v>663854583</v>
      </c>
      <c r="V63" s="891">
        <v>2018302818</v>
      </c>
      <c r="X63" s="1561" t="s">
        <v>490</v>
      </c>
      <c r="Y63" s="1562" t="s">
        <v>491</v>
      </c>
      <c r="Z63" s="1563">
        <v>2018302818</v>
      </c>
      <c r="AA63" s="1564">
        <v>13159334.373360001</v>
      </c>
      <c r="AB63" s="1563">
        <v>3805941</v>
      </c>
      <c r="AC63" s="1563">
        <v>213133</v>
      </c>
      <c r="AD63" s="1563">
        <v>17178408.373360001</v>
      </c>
      <c r="AE63" s="1564">
        <v>3732</v>
      </c>
      <c r="AF63" s="1562">
        <v>4603</v>
      </c>
      <c r="AG63" s="1565">
        <v>0.89239999999999997</v>
      </c>
      <c r="AI63" s="1561" t="s">
        <v>490</v>
      </c>
      <c r="AJ63" s="933" t="s">
        <v>491</v>
      </c>
      <c r="AK63" s="1563">
        <v>17178408.373360001</v>
      </c>
      <c r="AL63" s="1564">
        <v>3732</v>
      </c>
      <c r="AM63" s="1564">
        <v>4603</v>
      </c>
      <c r="AN63" s="1565">
        <v>0.89239999999999997</v>
      </c>
      <c r="AO63" s="1565">
        <v>0.21729999999999999</v>
      </c>
      <c r="AP63" s="1565">
        <v>0.85089999999999999</v>
      </c>
      <c r="AQ63" s="1565">
        <v>0.80420000000000003</v>
      </c>
      <c r="AR63" s="1565">
        <v>0.80420000000000003</v>
      </c>
      <c r="AS63" s="1573">
        <v>1351.13</v>
      </c>
      <c r="AT63" s="1573">
        <v>328.95999999999981</v>
      </c>
      <c r="AU63" s="1570">
        <v>1227679</v>
      </c>
      <c r="AV63" s="1572">
        <v>1</v>
      </c>
      <c r="AW63" s="1564">
        <v>1227679</v>
      </c>
      <c r="BB63" s="1561" t="s">
        <v>490</v>
      </c>
      <c r="BC63" s="1562" t="s">
        <v>736</v>
      </c>
      <c r="BD63" s="1563">
        <v>2018302818</v>
      </c>
      <c r="BE63" s="1577">
        <v>461.17500000000001</v>
      </c>
      <c r="BF63" s="1566">
        <v>4376436</v>
      </c>
      <c r="BG63" s="1565">
        <v>0.21729999999999999</v>
      </c>
      <c r="BH63" s="1565"/>
      <c r="BI63" s="1564">
        <v>3732</v>
      </c>
      <c r="BJ63" s="1564">
        <v>8.09</v>
      </c>
      <c r="BK63" s="1564">
        <v>23982</v>
      </c>
      <c r="BL63" s="1564">
        <v>52</v>
      </c>
      <c r="BN63" s="933" t="s">
        <v>490</v>
      </c>
      <c r="BO63" s="1579" t="s">
        <v>491</v>
      </c>
      <c r="BP63" s="1579">
        <v>0.9887999999999999</v>
      </c>
      <c r="BQ63" s="1579">
        <v>1.0105</v>
      </c>
      <c r="BR63" s="1579">
        <v>1.0225</v>
      </c>
      <c r="BS63" s="1579"/>
      <c r="BT63" s="1580">
        <v>2009</v>
      </c>
      <c r="BU63" s="1582">
        <v>1.0128999999999999</v>
      </c>
      <c r="BV63" s="1581"/>
      <c r="BW63" s="1583">
        <v>0.72</v>
      </c>
      <c r="BX63" s="1579">
        <v>0.72899999999999998</v>
      </c>
      <c r="BY63" s="1565">
        <v>1.1181000000000001</v>
      </c>
      <c r="BZ63" s="1585"/>
      <c r="CA63" s="1561" t="s">
        <v>490</v>
      </c>
      <c r="CB63" s="933" t="s">
        <v>736</v>
      </c>
      <c r="CC63" s="1564">
        <v>30002</v>
      </c>
      <c r="CD63" s="1564">
        <v>30848</v>
      </c>
      <c r="CE63" s="1564">
        <v>33158</v>
      </c>
      <c r="CF63" s="1564">
        <v>31336</v>
      </c>
      <c r="CG63" s="1565">
        <v>0.85089999999999999</v>
      </c>
      <c r="CH63" s="1564"/>
      <c r="CI63" s="1562">
        <v>-1822</v>
      </c>
      <c r="CJ63" s="1565">
        <v>-5.4899999999999997E-2</v>
      </c>
      <c r="CL63" s="1575" t="s">
        <v>490</v>
      </c>
      <c r="CM63" s="933" t="s">
        <v>736</v>
      </c>
      <c r="CN63" s="1565">
        <v>0.80420000000000003</v>
      </c>
      <c r="CP63" s="1593">
        <v>3732</v>
      </c>
      <c r="CQ63" s="1566">
        <v>5662044</v>
      </c>
      <c r="CR63" s="1566">
        <v>0</v>
      </c>
      <c r="CS63" s="1566">
        <v>5662044</v>
      </c>
      <c r="CT63" s="1573">
        <v>1517.16</v>
      </c>
      <c r="CU63" s="1594"/>
      <c r="CV63" s="1573">
        <v>1351.13</v>
      </c>
      <c r="CW63" s="1594">
        <v>328.95999999999981</v>
      </c>
      <c r="CX63" s="1565">
        <v>1</v>
      </c>
      <c r="CY63" s="1565"/>
      <c r="CZ63" s="1582">
        <v>0.72899999999999998</v>
      </c>
      <c r="DA63" s="1595">
        <v>1</v>
      </c>
      <c r="DB63" s="1595"/>
      <c r="DC63" s="1565">
        <v>1</v>
      </c>
      <c r="DX63" s="933" t="s">
        <v>402</v>
      </c>
      <c r="DY63" s="1575" t="s">
        <v>402</v>
      </c>
      <c r="DZ63" s="933" t="s">
        <v>901</v>
      </c>
      <c r="EA63" s="933" t="s">
        <v>403</v>
      </c>
      <c r="EB63" s="1563">
        <v>14325</v>
      </c>
      <c r="EC63" s="1563"/>
      <c r="ED63" s="1563">
        <v>14325</v>
      </c>
      <c r="EE63" s="1563">
        <v>14325</v>
      </c>
      <c r="EF63" s="1563"/>
      <c r="EG63" s="1565"/>
      <c r="EH63" s="1563"/>
      <c r="EI63" s="1563">
        <v>507648</v>
      </c>
      <c r="EJ63" s="1563"/>
      <c r="EK63" s="1563">
        <v>507648</v>
      </c>
      <c r="EL63" s="1563">
        <v>507648</v>
      </c>
      <c r="EM63" s="1566">
        <v>0</v>
      </c>
      <c r="EN63" s="1566"/>
      <c r="ES63" s="1616" t="s">
        <v>472</v>
      </c>
      <c r="ET63" s="1617" t="s">
        <v>473</v>
      </c>
      <c r="EU63" s="1618">
        <v>0</v>
      </c>
    </row>
    <row r="64" spans="1:151">
      <c r="A64" s="1220" t="s">
        <v>492</v>
      </c>
      <c r="B64" s="1221" t="s">
        <v>493</v>
      </c>
      <c r="C64" s="1117">
        <v>6347</v>
      </c>
      <c r="D64" s="1118">
        <v>6347</v>
      </c>
      <c r="E64" s="1670"/>
      <c r="F64" s="1670">
        <v>6347</v>
      </c>
      <c r="G64" s="1670"/>
      <c r="H64" s="1671">
        <v>6347</v>
      </c>
      <c r="K64" s="907" t="s">
        <v>492</v>
      </c>
      <c r="L64" s="908" t="s">
        <v>493</v>
      </c>
      <c r="M64" s="886">
        <v>2585443079</v>
      </c>
      <c r="N64" s="887">
        <v>21426993</v>
      </c>
      <c r="O64" s="888">
        <v>2564016086</v>
      </c>
      <c r="P64" s="889">
        <v>2011</v>
      </c>
      <c r="Q64" s="890">
        <v>0.95379999999999998</v>
      </c>
      <c r="R64" s="891">
        <v>2688211455</v>
      </c>
      <c r="S64" s="892">
        <v>21426993</v>
      </c>
      <c r="T64" s="893">
        <v>195393585</v>
      </c>
      <c r="U64" s="893">
        <v>653747637</v>
      </c>
      <c r="V64" s="891">
        <v>3558779670</v>
      </c>
      <c r="X64" s="1561" t="s">
        <v>492</v>
      </c>
      <c r="Y64" s="1562" t="s">
        <v>493</v>
      </c>
      <c r="Z64" s="1563">
        <v>3558779670</v>
      </c>
      <c r="AA64" s="1564">
        <v>23203243.448400002</v>
      </c>
      <c r="AB64" s="1563">
        <v>6867470</v>
      </c>
      <c r="AC64" s="1563">
        <v>204847</v>
      </c>
      <c r="AD64" s="1563">
        <v>30275560.448400002</v>
      </c>
      <c r="AE64" s="1564">
        <v>6347</v>
      </c>
      <c r="AF64" s="1562">
        <v>4770</v>
      </c>
      <c r="AG64" s="1565">
        <v>0.92479999999999996</v>
      </c>
      <c r="AI64" s="1561" t="s">
        <v>492</v>
      </c>
      <c r="AJ64" s="933" t="s">
        <v>493</v>
      </c>
      <c r="AK64" s="1563">
        <v>30275560.448400002</v>
      </c>
      <c r="AL64" s="1564">
        <v>6347</v>
      </c>
      <c r="AM64" s="1564">
        <v>4770</v>
      </c>
      <c r="AN64" s="1565">
        <v>0.92479999999999996</v>
      </c>
      <c r="AO64" s="1565">
        <v>0.40010000000000001</v>
      </c>
      <c r="AP64" s="1565">
        <v>0.73570000000000002</v>
      </c>
      <c r="AQ64" s="1565">
        <v>0.77780000000000005</v>
      </c>
      <c r="AR64" s="1565">
        <v>0.77780000000000005</v>
      </c>
      <c r="AS64" s="1573">
        <v>1306.77</v>
      </c>
      <c r="AT64" s="1573">
        <v>373.31999999999994</v>
      </c>
      <c r="AU64" s="1570">
        <v>2369462</v>
      </c>
      <c r="AV64" s="1572">
        <v>0.879</v>
      </c>
      <c r="AW64" s="1564">
        <v>2082757</v>
      </c>
      <c r="BB64" s="1561" t="s">
        <v>492</v>
      </c>
      <c r="BC64" s="1562" t="s">
        <v>737</v>
      </c>
      <c r="BD64" s="1563">
        <v>3558779670</v>
      </c>
      <c r="BE64" s="1577">
        <v>441.68</v>
      </c>
      <c r="BF64" s="1566">
        <v>8057371</v>
      </c>
      <c r="BG64" s="1565">
        <v>0.40010000000000001</v>
      </c>
      <c r="BH64" s="1565"/>
      <c r="BI64" s="1564">
        <v>6347</v>
      </c>
      <c r="BJ64" s="1564">
        <v>14.37</v>
      </c>
      <c r="BK64" s="1564">
        <v>45264</v>
      </c>
      <c r="BL64" s="1564">
        <v>102</v>
      </c>
      <c r="BN64" s="933" t="s">
        <v>492</v>
      </c>
      <c r="BO64" s="1579" t="s">
        <v>493</v>
      </c>
      <c r="BP64" s="1579">
        <v>0.94989999999999997</v>
      </c>
      <c r="BQ64" s="1579">
        <v>0.94640000000000002</v>
      </c>
      <c r="BR64" s="1579">
        <v>0.96</v>
      </c>
      <c r="BS64" s="1579"/>
      <c r="BT64" s="1580">
        <v>2011</v>
      </c>
      <c r="BU64" s="1582">
        <v>0.95379999999999998</v>
      </c>
      <c r="BV64" s="1581"/>
      <c r="BW64" s="1583">
        <v>0.55000000000000004</v>
      </c>
      <c r="BX64" s="1579">
        <v>0.52500000000000002</v>
      </c>
      <c r="BY64" s="1565">
        <v>0.80520000000000003</v>
      </c>
      <c r="BZ64" s="1585"/>
      <c r="CA64" s="1561" t="s">
        <v>492</v>
      </c>
      <c r="CB64" s="933" t="s">
        <v>737</v>
      </c>
      <c r="CC64" s="1564">
        <v>26086</v>
      </c>
      <c r="CD64" s="1564">
        <v>27041</v>
      </c>
      <c r="CE64" s="1564">
        <v>28149</v>
      </c>
      <c r="CF64" s="1564">
        <v>27092</v>
      </c>
      <c r="CG64" s="1565">
        <v>0.73570000000000002</v>
      </c>
      <c r="CH64" s="1564"/>
      <c r="CI64" s="1562">
        <v>-1057</v>
      </c>
      <c r="CJ64" s="1565">
        <v>-3.7600000000000001E-2</v>
      </c>
      <c r="CL64" s="1575" t="s">
        <v>492</v>
      </c>
      <c r="CM64" s="933" t="s">
        <v>737</v>
      </c>
      <c r="CN64" s="1565">
        <v>0.77780000000000005</v>
      </c>
      <c r="CP64" s="1593">
        <v>6347</v>
      </c>
      <c r="CQ64" s="1566">
        <v>7286904</v>
      </c>
      <c r="CR64" s="1566">
        <v>0</v>
      </c>
      <c r="CS64" s="1566">
        <v>7286904</v>
      </c>
      <c r="CT64" s="1573">
        <v>1148.0899999999999</v>
      </c>
      <c r="CU64" s="1594"/>
      <c r="CV64" s="1573">
        <v>1306.77</v>
      </c>
      <c r="CW64" s="1594">
        <v>373.31999999999994</v>
      </c>
      <c r="CX64" s="1565">
        <v>0.879</v>
      </c>
      <c r="CY64" s="1565"/>
      <c r="CZ64" s="1582">
        <v>0.52500000000000002</v>
      </c>
      <c r="DA64" s="1595" t="s">
        <v>4</v>
      </c>
      <c r="DB64" s="1595"/>
      <c r="DC64" s="1565">
        <v>0.879</v>
      </c>
      <c r="DX64" s="933" t="s">
        <v>404</v>
      </c>
      <c r="DY64" s="1575" t="s">
        <v>404</v>
      </c>
      <c r="DZ64" s="933" t="s">
        <v>901</v>
      </c>
      <c r="EA64" s="933" t="s">
        <v>667</v>
      </c>
      <c r="EB64" s="1563">
        <v>50780</v>
      </c>
      <c r="EC64" s="1563"/>
      <c r="ED64" s="1563">
        <v>50780</v>
      </c>
      <c r="EE64" s="1563"/>
      <c r="EF64" s="1563"/>
      <c r="EG64" s="1565">
        <v>0.97989270965998998</v>
      </c>
      <c r="EH64" s="1563"/>
      <c r="EI64" s="1563">
        <v>0</v>
      </c>
      <c r="EJ64" s="1563"/>
      <c r="EK64" s="1563">
        <v>0</v>
      </c>
      <c r="EL64" s="1563">
        <v>0</v>
      </c>
      <c r="EM64" s="1566">
        <v>0</v>
      </c>
      <c r="EN64" s="1566"/>
      <c r="ES64" s="1616" t="s">
        <v>97</v>
      </c>
      <c r="ET64" s="1617" t="s">
        <v>98</v>
      </c>
      <c r="EU64" s="1618">
        <v>0</v>
      </c>
    </row>
    <row r="65" spans="1:151">
      <c r="A65" s="1220" t="s">
        <v>494</v>
      </c>
      <c r="B65" s="1221" t="s">
        <v>669</v>
      </c>
      <c r="C65" s="1117">
        <v>149554</v>
      </c>
      <c r="D65" s="1118">
        <v>161399</v>
      </c>
      <c r="E65" s="1670"/>
      <c r="F65" s="1670">
        <v>161399</v>
      </c>
      <c r="G65" s="1670"/>
      <c r="H65" s="1671">
        <v>161399</v>
      </c>
      <c r="K65" s="907" t="s">
        <v>494</v>
      </c>
      <c r="L65" s="908" t="s">
        <v>495</v>
      </c>
      <c r="M65" s="886">
        <v>95907262054</v>
      </c>
      <c r="N65" s="887">
        <v>110350009</v>
      </c>
      <c r="O65" s="888">
        <v>95796912045</v>
      </c>
      <c r="P65" s="889">
        <v>2011</v>
      </c>
      <c r="Q65" s="890">
        <v>0.99380000000000002</v>
      </c>
      <c r="R65" s="891">
        <v>96394558307</v>
      </c>
      <c r="S65" s="892">
        <v>110350009</v>
      </c>
      <c r="T65" s="893">
        <v>3561035794</v>
      </c>
      <c r="U65" s="893">
        <v>16975353389</v>
      </c>
      <c r="V65" s="891">
        <v>117041297499</v>
      </c>
      <c r="X65" s="1561" t="s">
        <v>494</v>
      </c>
      <c r="Y65" s="1562" t="s">
        <v>669</v>
      </c>
      <c r="Z65" s="1563">
        <v>117041297499</v>
      </c>
      <c r="AA65" s="1564">
        <v>763109259.69348001</v>
      </c>
      <c r="AB65" s="1563">
        <v>205486080</v>
      </c>
      <c r="AC65" s="1563">
        <v>1853037</v>
      </c>
      <c r="AD65" s="1563">
        <v>970448376.69348001</v>
      </c>
      <c r="AE65" s="1564">
        <v>161399</v>
      </c>
      <c r="AF65" s="1562">
        <v>6013</v>
      </c>
      <c r="AG65" s="1565">
        <v>1.1657999999999999</v>
      </c>
      <c r="AI65" s="1561" t="s">
        <v>494</v>
      </c>
      <c r="AJ65" s="933" t="s">
        <v>669</v>
      </c>
      <c r="AK65" s="1563">
        <v>970448376.69348001</v>
      </c>
      <c r="AL65" s="1564">
        <v>161399</v>
      </c>
      <c r="AM65" s="1564">
        <v>6013</v>
      </c>
      <c r="AN65" s="1565">
        <v>1.1657999999999999</v>
      </c>
      <c r="AO65" s="1565">
        <v>11.043799999999999</v>
      </c>
      <c r="AP65" s="1565">
        <v>1.2527999999999999</v>
      </c>
      <c r="AQ65" s="1565">
        <v>2.1970999999999998</v>
      </c>
      <c r="AR65" s="1565" t="s">
        <v>4</v>
      </c>
      <c r="AS65" s="1573" t="s">
        <v>4</v>
      </c>
      <c r="AT65" s="1573" t="s">
        <v>4</v>
      </c>
      <c r="AU65" s="1570">
        <v>0</v>
      </c>
      <c r="AV65" s="1572" t="s">
        <v>4</v>
      </c>
      <c r="AW65" s="1564">
        <v>0</v>
      </c>
      <c r="BB65" s="1561" t="s">
        <v>494</v>
      </c>
      <c r="BC65" s="1562" t="s">
        <v>738</v>
      </c>
      <c r="BD65" s="1563">
        <v>117041297499</v>
      </c>
      <c r="BE65" s="1577">
        <v>526.27499999999998</v>
      </c>
      <c r="BF65" s="1566">
        <v>222395701</v>
      </c>
      <c r="BG65" s="1565">
        <v>11.043799999999999</v>
      </c>
      <c r="BH65" s="1565"/>
      <c r="BI65" s="1564">
        <v>161399</v>
      </c>
      <c r="BJ65" s="1564">
        <v>306.68</v>
      </c>
      <c r="BK65" s="1564">
        <v>962460</v>
      </c>
      <c r="BL65" s="1564">
        <v>1829</v>
      </c>
      <c r="BN65" s="933" t="s">
        <v>494</v>
      </c>
      <c r="BO65" s="1579" t="s">
        <v>669</v>
      </c>
      <c r="BP65" s="1579">
        <v>0.96</v>
      </c>
      <c r="BQ65" s="1579">
        <v>1.0015000000000001</v>
      </c>
      <c r="BR65" s="1579">
        <v>1</v>
      </c>
      <c r="BS65" s="1579"/>
      <c r="BT65" s="1580">
        <v>2011</v>
      </c>
      <c r="BU65" s="1582">
        <v>0.99380000000000002</v>
      </c>
      <c r="BV65" s="1581"/>
      <c r="BW65" s="1583">
        <v>0.81569999999999998</v>
      </c>
      <c r="BX65" s="1579">
        <v>0.81100000000000005</v>
      </c>
      <c r="BY65" s="1565">
        <v>1.2439</v>
      </c>
      <c r="BZ65" s="1585"/>
      <c r="CA65" s="1561" t="s">
        <v>494</v>
      </c>
      <c r="CB65" s="933" t="s">
        <v>738</v>
      </c>
      <c r="CC65" s="1564">
        <v>44097</v>
      </c>
      <c r="CD65" s="1564">
        <v>45378</v>
      </c>
      <c r="CE65" s="1564">
        <v>48935</v>
      </c>
      <c r="CF65" s="1564">
        <v>46136.666666666664</v>
      </c>
      <c r="CG65" s="1565">
        <v>1.2527999999999999</v>
      </c>
      <c r="CH65" s="1564"/>
      <c r="CI65" s="1562">
        <v>-2798.3333333333358</v>
      </c>
      <c r="CJ65" s="1565">
        <v>-5.7200000000000001E-2</v>
      </c>
      <c r="CL65" s="1575" t="s">
        <v>494</v>
      </c>
      <c r="CM65" s="933" t="s">
        <v>738</v>
      </c>
      <c r="CN65" s="1565" t="s">
        <v>4</v>
      </c>
      <c r="CP65" s="1593">
        <v>161399</v>
      </c>
      <c r="CQ65" s="1566">
        <v>337432664</v>
      </c>
      <c r="CR65" s="1566">
        <v>0</v>
      </c>
      <c r="CS65" s="1566">
        <v>337432664</v>
      </c>
      <c r="CT65" s="1573">
        <v>2090.67</v>
      </c>
      <c r="CU65" s="1594"/>
      <c r="CV65" s="1573" t="s">
        <v>4</v>
      </c>
      <c r="CW65" s="1594" t="s">
        <v>4</v>
      </c>
      <c r="CX65" s="1565" t="s">
        <v>4</v>
      </c>
      <c r="CY65" s="1565"/>
      <c r="CZ65" s="1582">
        <v>0.81100000000000005</v>
      </c>
      <c r="DA65" s="1595">
        <v>1</v>
      </c>
      <c r="DB65" s="1595"/>
      <c r="DC65" s="1565" t="s">
        <v>4</v>
      </c>
      <c r="DX65" s="933" t="s">
        <v>404</v>
      </c>
      <c r="DY65" s="1575" t="s">
        <v>56</v>
      </c>
      <c r="DZ65" s="933" t="s">
        <v>8</v>
      </c>
      <c r="EA65" s="933" t="s">
        <v>57</v>
      </c>
      <c r="EB65" s="1563">
        <v>785</v>
      </c>
      <c r="EC65" s="1563"/>
      <c r="ED65" s="1563">
        <v>785</v>
      </c>
      <c r="EE65" s="1563"/>
      <c r="EF65" s="1563"/>
      <c r="EG65" s="1565">
        <v>1.5148006638107368E-2</v>
      </c>
      <c r="EH65" s="1563"/>
      <c r="EI65" s="1563">
        <v>0</v>
      </c>
      <c r="EJ65" s="1563"/>
      <c r="EK65" s="1563">
        <v>0</v>
      </c>
      <c r="EM65" s="1566"/>
      <c r="EN65" s="1566"/>
      <c r="ES65" s="1616" t="s">
        <v>474</v>
      </c>
      <c r="ET65" s="1617" t="s">
        <v>475</v>
      </c>
      <c r="EU65" s="1618">
        <v>0</v>
      </c>
    </row>
    <row r="66" spans="1:151">
      <c r="A66" s="1220" t="s">
        <v>496</v>
      </c>
      <c r="B66" s="1221" t="s">
        <v>497</v>
      </c>
      <c r="C66" s="1117">
        <v>1956</v>
      </c>
      <c r="D66" s="1118">
        <v>1956</v>
      </c>
      <c r="E66" s="1670"/>
      <c r="F66" s="1670">
        <v>1956</v>
      </c>
      <c r="G66" s="1670"/>
      <c r="H66" s="1671">
        <v>1956</v>
      </c>
      <c r="K66" s="907" t="s">
        <v>496</v>
      </c>
      <c r="L66" s="908" t="s">
        <v>497</v>
      </c>
      <c r="M66" s="886">
        <v>1556812870</v>
      </c>
      <c r="N66" s="887">
        <v>30058800</v>
      </c>
      <c r="O66" s="888">
        <v>1526754070</v>
      </c>
      <c r="P66" s="889">
        <v>2009</v>
      </c>
      <c r="Q66" s="890">
        <v>1.0859000000000001</v>
      </c>
      <c r="R66" s="891">
        <v>1405980357</v>
      </c>
      <c r="S66" s="892">
        <v>30058800</v>
      </c>
      <c r="T66" s="893">
        <v>72680235</v>
      </c>
      <c r="U66" s="893">
        <v>308302447</v>
      </c>
      <c r="V66" s="891">
        <v>1817021839</v>
      </c>
      <c r="X66" s="1561" t="s">
        <v>496</v>
      </c>
      <c r="Y66" s="1562" t="s">
        <v>497</v>
      </c>
      <c r="Z66" s="1563">
        <v>1817021839</v>
      </c>
      <c r="AA66" s="1564">
        <v>11846982.390280001</v>
      </c>
      <c r="AB66" s="1563">
        <v>2783396</v>
      </c>
      <c r="AC66" s="1563">
        <v>59358</v>
      </c>
      <c r="AD66" s="1563">
        <v>14689736.390280001</v>
      </c>
      <c r="AE66" s="1564">
        <v>1956</v>
      </c>
      <c r="AF66" s="1562">
        <v>7510</v>
      </c>
      <c r="AG66" s="1565">
        <v>1.456</v>
      </c>
      <c r="AI66" s="1561" t="s">
        <v>496</v>
      </c>
      <c r="AJ66" s="933" t="s">
        <v>497</v>
      </c>
      <c r="AK66" s="1563">
        <v>14689736.390280001</v>
      </c>
      <c r="AL66" s="1564">
        <v>1956</v>
      </c>
      <c r="AM66" s="1564">
        <v>7510</v>
      </c>
      <c r="AN66" s="1565">
        <v>1.456</v>
      </c>
      <c r="AO66" s="1565">
        <v>0.40749999999999997</v>
      </c>
      <c r="AP66" s="1565">
        <v>0.75249999999999995</v>
      </c>
      <c r="AQ66" s="1565">
        <v>0.99950000000000006</v>
      </c>
      <c r="AR66" s="1565">
        <v>0.99950000000000006</v>
      </c>
      <c r="AS66" s="1573">
        <v>1679.25</v>
      </c>
      <c r="AT66" s="1573">
        <v>0.83999999999991815</v>
      </c>
      <c r="AU66" s="1570">
        <v>1643</v>
      </c>
      <c r="AV66" s="1572">
        <v>0.65600000000000003</v>
      </c>
      <c r="AW66" s="1564">
        <v>1078</v>
      </c>
      <c r="BB66" s="1561" t="s">
        <v>496</v>
      </c>
      <c r="BC66" s="1562" t="s">
        <v>739</v>
      </c>
      <c r="BD66" s="1563">
        <v>1817021839</v>
      </c>
      <c r="BE66" s="1577">
        <v>221.42699999999999</v>
      </c>
      <c r="BF66" s="1566">
        <v>8205963</v>
      </c>
      <c r="BG66" s="1565">
        <v>0.40749999999999997</v>
      </c>
      <c r="BH66" s="1565"/>
      <c r="BI66" s="1564">
        <v>1956</v>
      </c>
      <c r="BJ66" s="1564">
        <v>8.83</v>
      </c>
      <c r="BK66" s="1564">
        <v>15416</v>
      </c>
      <c r="BL66" s="1564">
        <v>70</v>
      </c>
      <c r="BN66" s="933" t="s">
        <v>496</v>
      </c>
      <c r="BO66" s="1579" t="s">
        <v>497</v>
      </c>
      <c r="BP66" s="1579">
        <v>1.0449999999999999</v>
      </c>
      <c r="BQ66" s="1579">
        <v>1.0451000000000001</v>
      </c>
      <c r="BR66" s="1579">
        <v>1.1267</v>
      </c>
      <c r="BS66" s="1579"/>
      <c r="BT66" s="1580">
        <v>2009</v>
      </c>
      <c r="BU66" s="1582">
        <v>1.0859000000000001</v>
      </c>
      <c r="BV66" s="1581"/>
      <c r="BW66" s="1583">
        <v>0.4</v>
      </c>
      <c r="BX66" s="1579">
        <v>0.434</v>
      </c>
      <c r="BY66" s="1565">
        <v>0.66559999999999997</v>
      </c>
      <c r="BZ66" s="1585"/>
      <c r="CA66" s="1561" t="s">
        <v>496</v>
      </c>
      <c r="CB66" s="933" t="s">
        <v>739</v>
      </c>
      <c r="CC66" s="1564">
        <v>26949</v>
      </c>
      <c r="CD66" s="1564">
        <v>27863</v>
      </c>
      <c r="CE66" s="1564">
        <v>28323</v>
      </c>
      <c r="CF66" s="1564">
        <v>27711.666666666668</v>
      </c>
      <c r="CG66" s="1565">
        <v>0.75249999999999995</v>
      </c>
      <c r="CH66" s="1564"/>
      <c r="CI66" s="1562">
        <v>-611.33333333333212</v>
      </c>
      <c r="CJ66" s="1565">
        <v>-2.1600000000000001E-2</v>
      </c>
      <c r="CL66" s="1575" t="s">
        <v>496</v>
      </c>
      <c r="CM66" s="933" t="s">
        <v>739</v>
      </c>
      <c r="CN66" s="1565">
        <v>0.99950000000000006</v>
      </c>
      <c r="CP66" s="1593">
        <v>1956</v>
      </c>
      <c r="CQ66" s="1566">
        <v>2155082</v>
      </c>
      <c r="CR66" s="1566">
        <v>0</v>
      </c>
      <c r="CS66" s="1566">
        <v>2155082</v>
      </c>
      <c r="CT66" s="1573">
        <v>1101.78</v>
      </c>
      <c r="CU66" s="1594"/>
      <c r="CV66" s="1573">
        <v>1679.25</v>
      </c>
      <c r="CW66" s="1594">
        <v>0.83999999999991815</v>
      </c>
      <c r="CX66" s="1565">
        <v>0.65600000000000003</v>
      </c>
      <c r="CY66" s="1565"/>
      <c r="CZ66" s="1582">
        <v>0.434</v>
      </c>
      <c r="DA66" s="1595" t="s">
        <v>4</v>
      </c>
      <c r="DB66" s="1595"/>
      <c r="DC66" s="1565">
        <v>0.65600000000000003</v>
      </c>
      <c r="DX66" s="933" t="s">
        <v>404</v>
      </c>
      <c r="DY66" s="1575" t="s">
        <v>1180</v>
      </c>
      <c r="DZ66" s="933" t="s">
        <v>8</v>
      </c>
      <c r="EA66" s="933" t="s">
        <v>1181</v>
      </c>
      <c r="EB66" s="1563">
        <v>257</v>
      </c>
      <c r="EC66" s="1563"/>
      <c r="ED66" s="1563">
        <v>257</v>
      </c>
      <c r="EE66" s="1563">
        <v>51822</v>
      </c>
      <c r="EF66" s="1563"/>
      <c r="EG66" s="1565">
        <v>4.9592837019026672E-3</v>
      </c>
      <c r="EH66" s="1563"/>
      <c r="EI66" s="1563">
        <v>0</v>
      </c>
      <c r="EJ66" s="1563"/>
      <c r="EK66" s="1563">
        <v>0</v>
      </c>
      <c r="EM66" s="1566"/>
      <c r="EN66" s="1566"/>
      <c r="ES66" s="1616" t="s">
        <v>476</v>
      </c>
      <c r="ET66" s="1617" t="s">
        <v>477</v>
      </c>
      <c r="EU66" s="1618">
        <v>11115066</v>
      </c>
    </row>
    <row r="67" spans="1:151">
      <c r="A67" s="1220" t="s">
        <v>498</v>
      </c>
      <c r="B67" s="1221" t="s">
        <v>499</v>
      </c>
      <c r="C67" s="1117">
        <v>4103</v>
      </c>
      <c r="D67" s="1118">
        <v>4103</v>
      </c>
      <c r="E67" s="1670"/>
      <c r="F67" s="1670">
        <v>4103</v>
      </c>
      <c r="G67" s="1670"/>
      <c r="H67" s="1671">
        <v>4103</v>
      </c>
      <c r="K67" s="907" t="s">
        <v>498</v>
      </c>
      <c r="L67" s="908" t="s">
        <v>499</v>
      </c>
      <c r="M67" s="886">
        <v>2429770600</v>
      </c>
      <c r="N67" s="887">
        <v>96849100</v>
      </c>
      <c r="O67" s="888">
        <v>2332921500</v>
      </c>
      <c r="P67" s="889">
        <v>2012</v>
      </c>
      <c r="Q67" s="890">
        <v>1.0228999999999999</v>
      </c>
      <c r="R67" s="891">
        <v>2280693616</v>
      </c>
      <c r="S67" s="892">
        <v>96849100</v>
      </c>
      <c r="T67" s="893">
        <v>80242995</v>
      </c>
      <c r="U67" s="893">
        <v>420829852</v>
      </c>
      <c r="V67" s="891">
        <v>2878615563</v>
      </c>
      <c r="X67" s="1561" t="s">
        <v>498</v>
      </c>
      <c r="Y67" s="1562" t="s">
        <v>499</v>
      </c>
      <c r="Z67" s="1563">
        <v>2878615563</v>
      </c>
      <c r="AA67" s="1564">
        <v>18768573.470760003</v>
      </c>
      <c r="AB67" s="1563">
        <v>3147190</v>
      </c>
      <c r="AC67" s="1563">
        <v>184529</v>
      </c>
      <c r="AD67" s="1563">
        <v>22100292.470760003</v>
      </c>
      <c r="AE67" s="1564">
        <v>4103</v>
      </c>
      <c r="AF67" s="1562">
        <v>5386</v>
      </c>
      <c r="AG67" s="1565">
        <v>1.0442</v>
      </c>
      <c r="AI67" s="1561" t="s">
        <v>498</v>
      </c>
      <c r="AJ67" s="933" t="s">
        <v>499</v>
      </c>
      <c r="AK67" s="1563">
        <v>22100292.470760003</v>
      </c>
      <c r="AL67" s="1564">
        <v>4103</v>
      </c>
      <c r="AM67" s="1564">
        <v>5386</v>
      </c>
      <c r="AN67" s="1565">
        <v>1.0442</v>
      </c>
      <c r="AO67" s="1565">
        <v>0.2908</v>
      </c>
      <c r="AP67" s="1565">
        <v>0.77580000000000005</v>
      </c>
      <c r="AQ67" s="1565">
        <v>0.83470000000000011</v>
      </c>
      <c r="AR67" s="1565">
        <v>0.83470000000000011</v>
      </c>
      <c r="AS67" s="1573">
        <v>1402.37</v>
      </c>
      <c r="AT67" s="1573">
        <v>277.72000000000003</v>
      </c>
      <c r="AU67" s="1570">
        <v>1139485</v>
      </c>
      <c r="AV67" s="1572">
        <v>1</v>
      </c>
      <c r="AW67" s="1564">
        <v>1139485</v>
      </c>
      <c r="BB67" s="1561" t="s">
        <v>498</v>
      </c>
      <c r="BC67" s="1562" t="s">
        <v>740</v>
      </c>
      <c r="BD67" s="1563">
        <v>2878615563</v>
      </c>
      <c r="BE67" s="1577">
        <v>491.59899999999999</v>
      </c>
      <c r="BF67" s="1566">
        <v>5855617</v>
      </c>
      <c r="BG67" s="1565">
        <v>0.2908</v>
      </c>
      <c r="BH67" s="1565"/>
      <c r="BI67" s="1564">
        <v>4103</v>
      </c>
      <c r="BJ67" s="1564">
        <v>8.35</v>
      </c>
      <c r="BK67" s="1564">
        <v>27910</v>
      </c>
      <c r="BL67" s="1564">
        <v>57</v>
      </c>
      <c r="BN67" s="933" t="s">
        <v>498</v>
      </c>
      <c r="BO67" s="1579" t="s">
        <v>499</v>
      </c>
      <c r="BP67" s="1579">
        <v>0.7145999999999999</v>
      </c>
      <c r="BQ67" s="1579">
        <v>0.95680000000000009</v>
      </c>
      <c r="BR67" s="1579">
        <v>1.0559000000000001</v>
      </c>
      <c r="BS67" s="1579"/>
      <c r="BT67" s="1580">
        <v>2012</v>
      </c>
      <c r="BU67" s="1582">
        <v>1.0228999999999999</v>
      </c>
      <c r="BV67" s="1581"/>
      <c r="BW67" s="1583">
        <v>0.56999999999999995</v>
      </c>
      <c r="BX67" s="1579">
        <v>0.58299999999999996</v>
      </c>
      <c r="BY67" s="1565">
        <v>0.89419999999999999</v>
      </c>
      <c r="BZ67" s="1585"/>
      <c r="CA67" s="1561" t="s">
        <v>498</v>
      </c>
      <c r="CB67" s="933" t="s">
        <v>740</v>
      </c>
      <c r="CC67" s="1564">
        <v>27593</v>
      </c>
      <c r="CD67" s="1564">
        <v>28019</v>
      </c>
      <c r="CE67" s="1564">
        <v>30103</v>
      </c>
      <c r="CF67" s="1564">
        <v>28571.666666666668</v>
      </c>
      <c r="CG67" s="1565">
        <v>0.77580000000000005</v>
      </c>
      <c r="CH67" s="1564"/>
      <c r="CI67" s="1562">
        <v>-1531.3333333333321</v>
      </c>
      <c r="CJ67" s="1565">
        <v>-5.0900000000000001E-2</v>
      </c>
      <c r="CL67" s="1575" t="s">
        <v>498</v>
      </c>
      <c r="CM67" s="933" t="s">
        <v>740</v>
      </c>
      <c r="CN67" s="1565">
        <v>0.83470000000000011</v>
      </c>
      <c r="CP67" s="1593">
        <v>4103</v>
      </c>
      <c r="CQ67" s="1566">
        <v>5953728</v>
      </c>
      <c r="CR67" s="1566">
        <v>0</v>
      </c>
      <c r="CS67" s="1566">
        <v>5953728</v>
      </c>
      <c r="CT67" s="1573">
        <v>1451.07</v>
      </c>
      <c r="CU67" s="1594"/>
      <c r="CV67" s="1573">
        <v>1402.37</v>
      </c>
      <c r="CW67" s="1594">
        <v>277.72000000000003</v>
      </c>
      <c r="CX67" s="1565">
        <v>1</v>
      </c>
      <c r="CY67" s="1565"/>
      <c r="CZ67" s="1582">
        <v>0.58299999999999996</v>
      </c>
      <c r="DA67" s="1595" t="s">
        <v>4</v>
      </c>
      <c r="DB67" s="1595"/>
      <c r="DC67" s="1565">
        <v>1</v>
      </c>
      <c r="DX67" s="933" t="s">
        <v>406</v>
      </c>
      <c r="DY67" s="1575" t="s">
        <v>406</v>
      </c>
      <c r="DZ67" s="933" t="s">
        <v>901</v>
      </c>
      <c r="EA67" s="933" t="s">
        <v>407</v>
      </c>
      <c r="EB67" s="1563">
        <v>3933</v>
      </c>
      <c r="EC67" s="1563"/>
      <c r="ED67" s="1563">
        <v>3933</v>
      </c>
      <c r="EE67" s="1563"/>
      <c r="EF67" s="1563"/>
      <c r="EG67" s="1565">
        <v>0.9941860465116279</v>
      </c>
      <c r="EH67" s="1563"/>
      <c r="EI67" s="1563">
        <v>0</v>
      </c>
      <c r="EJ67" s="1563"/>
      <c r="EK67" s="1563">
        <v>0</v>
      </c>
      <c r="EL67" s="1563">
        <v>0</v>
      </c>
      <c r="EM67" s="1566">
        <v>0</v>
      </c>
      <c r="EN67" s="1566"/>
      <c r="ES67" s="1616" t="s">
        <v>478</v>
      </c>
      <c r="ET67" s="1617" t="s">
        <v>479</v>
      </c>
      <c r="EU67" s="1618">
        <v>117626</v>
      </c>
    </row>
    <row r="68" spans="1:151">
      <c r="A68" s="1220" t="s">
        <v>500</v>
      </c>
      <c r="B68" s="1221" t="s">
        <v>501</v>
      </c>
      <c r="C68" s="1117">
        <v>13056</v>
      </c>
      <c r="D68" s="1118">
        <v>13716</v>
      </c>
      <c r="E68" s="1670"/>
      <c r="F68" s="1670">
        <v>13716</v>
      </c>
      <c r="G68" s="1670"/>
      <c r="H68" s="1671">
        <v>13716</v>
      </c>
      <c r="K68" s="907" t="s">
        <v>500</v>
      </c>
      <c r="L68" s="908" t="s">
        <v>501</v>
      </c>
      <c r="M68" s="886">
        <v>10884219812</v>
      </c>
      <c r="N68" s="887">
        <v>294657019</v>
      </c>
      <c r="O68" s="888">
        <v>10589562793</v>
      </c>
      <c r="P68" s="889">
        <v>2007</v>
      </c>
      <c r="Q68" s="890">
        <v>1.0278</v>
      </c>
      <c r="R68" s="891">
        <v>10303135623</v>
      </c>
      <c r="S68" s="892">
        <v>294657019</v>
      </c>
      <c r="T68" s="893">
        <v>161475280</v>
      </c>
      <c r="U68" s="893">
        <v>1165078566</v>
      </c>
      <c r="V68" s="891">
        <v>11924346488</v>
      </c>
      <c r="X68" s="1561" t="s">
        <v>500</v>
      </c>
      <c r="Y68" s="1562" t="s">
        <v>501</v>
      </c>
      <c r="Z68" s="1563">
        <v>11924346488</v>
      </c>
      <c r="AA68" s="1564">
        <v>77746739.10176</v>
      </c>
      <c r="AB68" s="1563">
        <v>13164067</v>
      </c>
      <c r="AC68" s="1563">
        <v>562779</v>
      </c>
      <c r="AD68" s="1563">
        <v>91473585.10176</v>
      </c>
      <c r="AE68" s="1564">
        <v>13716</v>
      </c>
      <c r="AF68" s="1562">
        <v>6669</v>
      </c>
      <c r="AG68" s="1565">
        <v>1.2928999999999999</v>
      </c>
      <c r="AI68" s="1561" t="s">
        <v>500</v>
      </c>
      <c r="AJ68" s="933" t="s">
        <v>501</v>
      </c>
      <c r="AK68" s="1563">
        <v>91473585.10176</v>
      </c>
      <c r="AL68" s="1564">
        <v>13716</v>
      </c>
      <c r="AM68" s="1564">
        <v>6669</v>
      </c>
      <c r="AN68" s="1565">
        <v>1.2928999999999999</v>
      </c>
      <c r="AO68" s="1565">
        <v>0.84870000000000001</v>
      </c>
      <c r="AP68" s="1565">
        <v>1.0681</v>
      </c>
      <c r="AQ68" s="1565">
        <v>1.1361999999999999</v>
      </c>
      <c r="AR68" s="1565" t="s">
        <v>4</v>
      </c>
      <c r="AS68" s="1573" t="s">
        <v>4</v>
      </c>
      <c r="AT68" s="1573" t="s">
        <v>4</v>
      </c>
      <c r="AU68" s="1570">
        <v>0</v>
      </c>
      <c r="AV68" s="1572" t="s">
        <v>4</v>
      </c>
      <c r="AW68" s="1564">
        <v>0</v>
      </c>
      <c r="BB68" s="1561" t="s">
        <v>500</v>
      </c>
      <c r="BC68" s="1562" t="s">
        <v>741</v>
      </c>
      <c r="BD68" s="1563">
        <v>11924346488</v>
      </c>
      <c r="BE68" s="1577">
        <v>697.73500000000001</v>
      </c>
      <c r="BF68" s="1566">
        <v>17090079</v>
      </c>
      <c r="BG68" s="1565">
        <v>0.84870000000000001</v>
      </c>
      <c r="BH68" s="1565"/>
      <c r="BI68" s="1564">
        <v>13716</v>
      </c>
      <c r="BJ68" s="1564">
        <v>19.66</v>
      </c>
      <c r="BK68" s="1564">
        <v>90725</v>
      </c>
      <c r="BL68" s="1564">
        <v>130</v>
      </c>
      <c r="BN68" s="933" t="s">
        <v>500</v>
      </c>
      <c r="BO68" s="1579" t="s">
        <v>501</v>
      </c>
      <c r="BP68" s="1579">
        <v>0.98299999999999998</v>
      </c>
      <c r="BQ68" s="1579">
        <v>1.0019</v>
      </c>
      <c r="BR68" s="1579">
        <v>1.06</v>
      </c>
      <c r="BS68" s="1579"/>
      <c r="BT68" s="1580">
        <v>2007</v>
      </c>
      <c r="BU68" s="1582">
        <v>1.0278</v>
      </c>
      <c r="BV68" s="1581"/>
      <c r="BW68" s="1583">
        <v>0.46500000000000002</v>
      </c>
      <c r="BX68" s="1579">
        <v>0.47799999999999998</v>
      </c>
      <c r="BY68" s="1565">
        <v>0.73309999999999997</v>
      </c>
      <c r="BZ68" s="1585"/>
      <c r="CA68" s="1561" t="s">
        <v>500</v>
      </c>
      <c r="CB68" s="933" t="s">
        <v>741</v>
      </c>
      <c r="CC68" s="1564">
        <v>37882</v>
      </c>
      <c r="CD68" s="1564">
        <v>39291</v>
      </c>
      <c r="CE68" s="1564">
        <v>40829</v>
      </c>
      <c r="CF68" s="1564">
        <v>39334</v>
      </c>
      <c r="CG68" s="1565">
        <v>1.0681</v>
      </c>
      <c r="CH68" s="1564"/>
      <c r="CI68" s="1562">
        <v>-1495</v>
      </c>
      <c r="CJ68" s="1565">
        <v>-3.6600000000000001E-2</v>
      </c>
      <c r="CL68" s="1575" t="s">
        <v>500</v>
      </c>
      <c r="CM68" s="933" t="s">
        <v>741</v>
      </c>
      <c r="CN68" s="1565" t="s">
        <v>4</v>
      </c>
      <c r="CP68" s="1593">
        <v>13716</v>
      </c>
      <c r="CQ68" s="1566">
        <v>25540140</v>
      </c>
      <c r="CR68" s="1566">
        <v>0</v>
      </c>
      <c r="CS68" s="1566">
        <v>25540140</v>
      </c>
      <c r="CT68" s="1573">
        <v>1862.07</v>
      </c>
      <c r="CU68" s="1594"/>
      <c r="CV68" s="1573" t="s">
        <v>4</v>
      </c>
      <c r="CW68" s="1594" t="s">
        <v>4</v>
      </c>
      <c r="CX68" s="1565" t="s">
        <v>4</v>
      </c>
      <c r="CY68" s="1565"/>
      <c r="CZ68" s="1582">
        <v>0.47799999999999998</v>
      </c>
      <c r="DA68" s="1595" t="s">
        <v>4</v>
      </c>
      <c r="DB68" s="1595"/>
      <c r="DC68" s="1565" t="s">
        <v>4</v>
      </c>
      <c r="DX68" s="933" t="s">
        <v>406</v>
      </c>
      <c r="DY68" s="1575" t="s">
        <v>1001</v>
      </c>
      <c r="DZ68" s="933" t="s">
        <v>8</v>
      </c>
      <c r="EA68" s="933" t="s">
        <v>1002</v>
      </c>
      <c r="EB68" s="1563">
        <v>23</v>
      </c>
      <c r="EC68" s="1563"/>
      <c r="ED68" s="1563">
        <v>23</v>
      </c>
      <c r="EE68" s="1563">
        <v>3956</v>
      </c>
      <c r="EF68" s="1563"/>
      <c r="EG68" s="1565">
        <v>5.8139534883720929E-3</v>
      </c>
      <c r="EH68" s="1563"/>
      <c r="EI68" s="1563">
        <v>0</v>
      </c>
      <c r="EJ68" s="1563"/>
      <c r="EK68" s="1563">
        <v>0</v>
      </c>
      <c r="EL68" s="1563"/>
      <c r="EM68" s="1566"/>
      <c r="EN68" s="1566"/>
      <c r="ES68" s="1616" t="s">
        <v>480</v>
      </c>
      <c r="ET68" s="1617" t="s">
        <v>481</v>
      </c>
      <c r="EU68" s="1618">
        <v>2287471</v>
      </c>
    </row>
    <row r="69" spans="1:151">
      <c r="A69" s="1220" t="s">
        <v>502</v>
      </c>
      <c r="B69" s="1221" t="s">
        <v>503</v>
      </c>
      <c r="C69" s="1117">
        <v>15868</v>
      </c>
      <c r="D69" s="1118">
        <v>17130</v>
      </c>
      <c r="E69" s="1670"/>
      <c r="F69" s="1670">
        <v>17130</v>
      </c>
      <c r="G69" s="1670"/>
      <c r="H69" s="1671">
        <v>17130</v>
      </c>
      <c r="K69" s="907" t="s">
        <v>502</v>
      </c>
      <c r="L69" s="908" t="s">
        <v>503</v>
      </c>
      <c r="M69" s="886">
        <v>5367223498</v>
      </c>
      <c r="N69" s="887">
        <v>225966653</v>
      </c>
      <c r="O69" s="888">
        <v>5141256845</v>
      </c>
      <c r="P69" s="889">
        <v>2009</v>
      </c>
      <c r="Q69" s="890">
        <v>0.99560000000000004</v>
      </c>
      <c r="R69" s="891">
        <v>5163978350</v>
      </c>
      <c r="S69" s="892">
        <v>225966653</v>
      </c>
      <c r="T69" s="893">
        <v>119294554</v>
      </c>
      <c r="U69" s="893">
        <v>1591014659</v>
      </c>
      <c r="V69" s="891">
        <v>7100254216</v>
      </c>
      <c r="X69" s="1561" t="s">
        <v>502</v>
      </c>
      <c r="Y69" s="1562" t="s">
        <v>503</v>
      </c>
      <c r="Z69" s="1563">
        <v>7100254216</v>
      </c>
      <c r="AA69" s="1564">
        <v>46293657.488320008</v>
      </c>
      <c r="AB69" s="1563">
        <v>11865960</v>
      </c>
      <c r="AC69" s="1563">
        <v>413932</v>
      </c>
      <c r="AD69" s="1563">
        <v>58573549.488320008</v>
      </c>
      <c r="AE69" s="1564">
        <v>17130</v>
      </c>
      <c r="AF69" s="1562">
        <v>3419</v>
      </c>
      <c r="AG69" s="1565">
        <v>0.66290000000000004</v>
      </c>
      <c r="AI69" s="1561" t="s">
        <v>502</v>
      </c>
      <c r="AJ69" s="933" t="s">
        <v>503</v>
      </c>
      <c r="AK69" s="1563">
        <v>58573549.488320008</v>
      </c>
      <c r="AL69" s="1564">
        <v>17130</v>
      </c>
      <c r="AM69" s="1564">
        <v>3419</v>
      </c>
      <c r="AN69" s="1565">
        <v>0.66290000000000004</v>
      </c>
      <c r="AO69" s="1565">
        <v>0.65259999999999996</v>
      </c>
      <c r="AP69" s="1565">
        <v>0.94930000000000003</v>
      </c>
      <c r="AQ69" s="1565">
        <v>0.80520000000000003</v>
      </c>
      <c r="AR69" s="1565">
        <v>0.80520000000000003</v>
      </c>
      <c r="AS69" s="1573">
        <v>1352.81</v>
      </c>
      <c r="AT69" s="1573">
        <v>327.27999999999997</v>
      </c>
      <c r="AU69" s="1570">
        <v>5606306</v>
      </c>
      <c r="AV69" s="1572">
        <v>1</v>
      </c>
      <c r="AW69" s="1564">
        <v>5606306</v>
      </c>
      <c r="BB69" s="1561" t="s">
        <v>502</v>
      </c>
      <c r="BC69" s="1562" t="s">
        <v>742</v>
      </c>
      <c r="BD69" s="1563">
        <v>7100254216</v>
      </c>
      <c r="BE69" s="1577">
        <v>540.26900000000001</v>
      </c>
      <c r="BF69" s="1566">
        <v>13142072</v>
      </c>
      <c r="BG69" s="1565">
        <v>0.65259999999999996</v>
      </c>
      <c r="BH69" s="1565"/>
      <c r="BI69" s="1564">
        <v>17130</v>
      </c>
      <c r="BJ69" s="1564">
        <v>31.71</v>
      </c>
      <c r="BK69" s="1564">
        <v>95434</v>
      </c>
      <c r="BL69" s="1564">
        <v>177</v>
      </c>
      <c r="BN69" s="933" t="s">
        <v>502</v>
      </c>
      <c r="BO69" s="1579" t="s">
        <v>503</v>
      </c>
      <c r="BP69" s="1579">
        <v>0.96739999999999993</v>
      </c>
      <c r="BQ69" s="1579">
        <v>0.99370000000000003</v>
      </c>
      <c r="BR69" s="1579">
        <v>1.0062</v>
      </c>
      <c r="BS69" s="1579"/>
      <c r="BT69" s="1580">
        <v>2009</v>
      </c>
      <c r="BU69" s="1582">
        <v>0.99560000000000004</v>
      </c>
      <c r="BV69" s="1581"/>
      <c r="BW69" s="1583">
        <v>0.67</v>
      </c>
      <c r="BX69" s="1579">
        <v>0.66700000000000004</v>
      </c>
      <c r="BY69" s="1565">
        <v>1.0229999999999999</v>
      </c>
      <c r="BZ69" s="1585"/>
      <c r="CA69" s="1561" t="s">
        <v>502</v>
      </c>
      <c r="CB69" s="933" t="s">
        <v>742</v>
      </c>
      <c r="CC69" s="1564">
        <v>33894</v>
      </c>
      <c r="CD69" s="1564">
        <v>34512</v>
      </c>
      <c r="CE69" s="1564">
        <v>36479</v>
      </c>
      <c r="CF69" s="1564">
        <v>34961.666666666664</v>
      </c>
      <c r="CG69" s="1565">
        <v>0.94930000000000003</v>
      </c>
      <c r="CH69" s="1564"/>
      <c r="CI69" s="1562">
        <v>-1517.3333333333358</v>
      </c>
      <c r="CJ69" s="1565">
        <v>-4.1599999999999998E-2</v>
      </c>
      <c r="CL69" s="1575" t="s">
        <v>502</v>
      </c>
      <c r="CM69" s="933" t="s">
        <v>742</v>
      </c>
      <c r="CN69" s="1565">
        <v>0.80520000000000003</v>
      </c>
      <c r="CP69" s="1593">
        <v>17130</v>
      </c>
      <c r="CQ69" s="1566">
        <v>21993806</v>
      </c>
      <c r="CR69" s="1566">
        <v>0</v>
      </c>
      <c r="CS69" s="1566">
        <v>21993806</v>
      </c>
      <c r="CT69" s="1573">
        <v>1283.93</v>
      </c>
      <c r="CU69" s="1594"/>
      <c r="CV69" s="1573">
        <v>1352.81</v>
      </c>
      <c r="CW69" s="1594">
        <v>327.27999999999997</v>
      </c>
      <c r="CX69" s="1565">
        <v>0.94899999999999995</v>
      </c>
      <c r="CY69" s="1565"/>
      <c r="CZ69" s="1582">
        <v>0.66700000000000004</v>
      </c>
      <c r="DA69" s="1595">
        <v>1</v>
      </c>
      <c r="DB69" s="1595"/>
      <c r="DC69" s="1565">
        <v>1</v>
      </c>
      <c r="DX69" s="933" t="s">
        <v>408</v>
      </c>
      <c r="DY69" s="1575" t="s">
        <v>408</v>
      </c>
      <c r="DZ69" s="933" t="s">
        <v>901</v>
      </c>
      <c r="EA69" s="933" t="s">
        <v>409</v>
      </c>
      <c r="EB69" s="1563">
        <v>4992</v>
      </c>
      <c r="EC69" s="1563"/>
      <c r="ED69" s="1563">
        <v>4992</v>
      </c>
      <c r="EE69" s="1563">
        <v>4992</v>
      </c>
      <c r="EF69" s="1563"/>
      <c r="EG69" s="1565"/>
      <c r="EH69" s="1563"/>
      <c r="EI69" s="1563">
        <v>0</v>
      </c>
      <c r="EJ69" s="1563"/>
      <c r="EK69" s="1563">
        <v>0</v>
      </c>
      <c r="EL69" s="1563">
        <v>0</v>
      </c>
      <c r="EM69" s="1566">
        <v>0</v>
      </c>
      <c r="EN69" s="1566"/>
      <c r="ES69" s="1616" t="s">
        <v>482</v>
      </c>
      <c r="ET69" s="1617" t="s">
        <v>483</v>
      </c>
      <c r="EU69" s="1618">
        <v>3288868</v>
      </c>
    </row>
    <row r="70" spans="1:151">
      <c r="A70" s="1220" t="s">
        <v>504</v>
      </c>
      <c r="B70" s="1221" t="s">
        <v>505</v>
      </c>
      <c r="C70" s="1117">
        <v>26241</v>
      </c>
      <c r="D70" s="1118">
        <v>27095</v>
      </c>
      <c r="E70" s="1670"/>
      <c r="F70" s="1670">
        <v>27095</v>
      </c>
      <c r="G70" s="1670"/>
      <c r="H70" s="1671">
        <v>27095</v>
      </c>
      <c r="K70" s="907" t="s">
        <v>504</v>
      </c>
      <c r="L70" s="908" t="s">
        <v>505</v>
      </c>
      <c r="M70" s="886">
        <v>25289369775</v>
      </c>
      <c r="N70" s="887">
        <v>29547800</v>
      </c>
      <c r="O70" s="888">
        <v>25259821975</v>
      </c>
      <c r="P70" s="889">
        <v>2012</v>
      </c>
      <c r="Q70" s="890">
        <v>0.99080000000000001</v>
      </c>
      <c r="R70" s="891">
        <v>25494370181</v>
      </c>
      <c r="S70" s="892">
        <v>29547800</v>
      </c>
      <c r="T70" s="893">
        <v>458389351</v>
      </c>
      <c r="U70" s="893">
        <v>3491713604</v>
      </c>
      <c r="V70" s="891">
        <v>29474020936</v>
      </c>
      <c r="X70" s="1561" t="s">
        <v>504</v>
      </c>
      <c r="Y70" s="1562" t="s">
        <v>505</v>
      </c>
      <c r="Z70" s="1563">
        <v>29474020936</v>
      </c>
      <c r="AA70" s="1564">
        <v>192170616.50272003</v>
      </c>
      <c r="AB70" s="1563">
        <v>53256960</v>
      </c>
      <c r="AC70" s="1563">
        <v>991273</v>
      </c>
      <c r="AD70" s="1563">
        <v>246418849.50272003</v>
      </c>
      <c r="AE70" s="1564">
        <v>27095</v>
      </c>
      <c r="AF70" s="1562">
        <v>9095</v>
      </c>
      <c r="AG70" s="1565">
        <v>1.7633000000000001</v>
      </c>
      <c r="AI70" s="1561" t="s">
        <v>504</v>
      </c>
      <c r="AJ70" s="933" t="s">
        <v>505</v>
      </c>
      <c r="AK70" s="1563">
        <v>246418849.50272003</v>
      </c>
      <c r="AL70" s="1564">
        <v>27095</v>
      </c>
      <c r="AM70" s="1564">
        <v>9095</v>
      </c>
      <c r="AN70" s="1565">
        <v>1.7633000000000001</v>
      </c>
      <c r="AO70" s="1565">
        <v>7.3574000000000002</v>
      </c>
      <c r="AP70" s="1565">
        <v>1.0065</v>
      </c>
      <c r="AQ70" s="1565">
        <v>1.9443000000000001</v>
      </c>
      <c r="AR70" s="1565" t="s">
        <v>4</v>
      </c>
      <c r="AS70" s="1573" t="s">
        <v>4</v>
      </c>
      <c r="AT70" s="1573" t="s">
        <v>4</v>
      </c>
      <c r="AU70" s="1570">
        <v>0</v>
      </c>
      <c r="AV70" s="1572" t="s">
        <v>4</v>
      </c>
      <c r="AW70" s="1564">
        <v>0</v>
      </c>
      <c r="BB70" s="1561" t="s">
        <v>504</v>
      </c>
      <c r="BC70" s="1562" t="s">
        <v>743</v>
      </c>
      <c r="BD70" s="1563">
        <v>29474020936</v>
      </c>
      <c r="BE70" s="1577">
        <v>198.934</v>
      </c>
      <c r="BF70" s="1566">
        <v>148159796</v>
      </c>
      <c r="BG70" s="1565">
        <v>7.3574000000000002</v>
      </c>
      <c r="BH70" s="1565"/>
      <c r="BI70" s="1564">
        <v>27095</v>
      </c>
      <c r="BJ70" s="1564">
        <v>136.19999999999999</v>
      </c>
      <c r="BK70" s="1564">
        <v>209915</v>
      </c>
      <c r="BL70" s="1564">
        <v>1055</v>
      </c>
      <c r="BN70" s="933" t="s">
        <v>504</v>
      </c>
      <c r="BO70" s="1579" t="s">
        <v>505</v>
      </c>
      <c r="BP70" s="1579">
        <v>1.1299999999999999</v>
      </c>
      <c r="BQ70" s="1579">
        <v>0.96409999999999996</v>
      </c>
      <c r="BR70" s="1579">
        <v>1.0041</v>
      </c>
      <c r="BS70" s="1579"/>
      <c r="BT70" s="1580">
        <v>2012</v>
      </c>
      <c r="BU70" s="1582">
        <v>0.99080000000000001</v>
      </c>
      <c r="BV70" s="1581"/>
      <c r="BW70" s="1583">
        <v>0.55400000000000005</v>
      </c>
      <c r="BX70" s="1579">
        <v>0.54900000000000004</v>
      </c>
      <c r="BY70" s="1565">
        <v>0.84199999999999997</v>
      </c>
      <c r="BZ70" s="1585"/>
      <c r="CA70" s="1561" t="s">
        <v>504</v>
      </c>
      <c r="CB70" s="933" t="s">
        <v>743</v>
      </c>
      <c r="CC70" s="1564">
        <v>35509</v>
      </c>
      <c r="CD70" s="1564">
        <v>36996</v>
      </c>
      <c r="CE70" s="1564">
        <v>38698</v>
      </c>
      <c r="CF70" s="1564">
        <v>37067.666666666664</v>
      </c>
      <c r="CG70" s="1565">
        <v>1.0065</v>
      </c>
      <c r="CH70" s="1564"/>
      <c r="CI70" s="1562">
        <v>-1630.3333333333358</v>
      </c>
      <c r="CJ70" s="1565">
        <v>-4.2099999999999999E-2</v>
      </c>
      <c r="CL70" s="1575" t="s">
        <v>504</v>
      </c>
      <c r="CM70" s="933" t="s">
        <v>743</v>
      </c>
      <c r="CN70" s="1565" t="s">
        <v>4</v>
      </c>
      <c r="CP70" s="1593">
        <v>27095</v>
      </c>
      <c r="CQ70" s="1566">
        <v>62187450</v>
      </c>
      <c r="CR70" s="1566">
        <v>0</v>
      </c>
      <c r="CS70" s="1566">
        <v>62187450</v>
      </c>
      <c r="CT70" s="1573">
        <v>2295.16</v>
      </c>
      <c r="CU70" s="1594"/>
      <c r="CV70" s="1573" t="s">
        <v>4</v>
      </c>
      <c r="CW70" s="1594" t="s">
        <v>4</v>
      </c>
      <c r="CX70" s="1565" t="s">
        <v>4</v>
      </c>
      <c r="CY70" s="1565"/>
      <c r="CZ70" s="1582">
        <v>0.54900000000000004</v>
      </c>
      <c r="DA70" s="1595" t="s">
        <v>4</v>
      </c>
      <c r="DB70" s="1595"/>
      <c r="DC70" s="1565" t="s">
        <v>4</v>
      </c>
      <c r="DX70" s="933" t="s">
        <v>410</v>
      </c>
      <c r="DY70" s="1575" t="s">
        <v>410</v>
      </c>
      <c r="DZ70" s="933" t="s">
        <v>901</v>
      </c>
      <c r="EA70" s="933" t="s">
        <v>411</v>
      </c>
      <c r="EB70" s="1563">
        <v>19680</v>
      </c>
      <c r="EC70" s="1563"/>
      <c r="ED70" s="1563">
        <v>19680</v>
      </c>
      <c r="EE70" s="1563"/>
      <c r="EF70" s="1563"/>
      <c r="EG70" s="1565">
        <v>0.78309657395248899</v>
      </c>
      <c r="EH70" s="1563"/>
      <c r="EI70" s="1563">
        <v>3783025</v>
      </c>
      <c r="EJ70" s="1563"/>
      <c r="EK70" s="1563">
        <v>2962474</v>
      </c>
      <c r="EL70" s="933">
        <v>3783025</v>
      </c>
      <c r="EM70" s="1566">
        <v>0</v>
      </c>
      <c r="EN70" s="1566"/>
      <c r="ES70" s="1616" t="s">
        <v>484</v>
      </c>
      <c r="ET70" s="1617" t="s">
        <v>485</v>
      </c>
      <c r="EU70" s="1618">
        <v>276776</v>
      </c>
    </row>
    <row r="71" spans="1:151">
      <c r="A71" s="1220" t="s">
        <v>506</v>
      </c>
      <c r="B71" s="1221" t="s">
        <v>507</v>
      </c>
      <c r="C71" s="1117">
        <v>1992</v>
      </c>
      <c r="D71" s="1118">
        <v>3244</v>
      </c>
      <c r="E71" s="1670"/>
      <c r="F71" s="1670">
        <v>3244</v>
      </c>
      <c r="G71" s="1670"/>
      <c r="H71" s="1671">
        <v>3244</v>
      </c>
      <c r="K71" s="907" t="s">
        <v>506</v>
      </c>
      <c r="L71" s="908" t="s">
        <v>507</v>
      </c>
      <c r="M71" s="886">
        <v>1547304393</v>
      </c>
      <c r="N71" s="887">
        <v>197963103</v>
      </c>
      <c r="O71" s="888">
        <v>1349341290</v>
      </c>
      <c r="P71" s="889">
        <v>2011</v>
      </c>
      <c r="Q71" s="890">
        <v>1.0492999999999999</v>
      </c>
      <c r="R71" s="891">
        <v>1285944239</v>
      </c>
      <c r="S71" s="892">
        <v>197963103</v>
      </c>
      <c r="T71" s="893">
        <v>106426673</v>
      </c>
      <c r="U71" s="893">
        <v>368986905</v>
      </c>
      <c r="V71" s="891">
        <v>1959320920</v>
      </c>
      <c r="X71" s="1561" t="s">
        <v>506</v>
      </c>
      <c r="Y71" s="1562" t="s">
        <v>507</v>
      </c>
      <c r="Z71" s="1563">
        <v>1959320920</v>
      </c>
      <c r="AA71" s="1564">
        <v>12774772.398400001</v>
      </c>
      <c r="AB71" s="1563">
        <v>1700969</v>
      </c>
      <c r="AC71" s="1563">
        <v>95153</v>
      </c>
      <c r="AD71" s="1563">
        <v>14570894.398400001</v>
      </c>
      <c r="AE71" s="1564">
        <v>3244</v>
      </c>
      <c r="AF71" s="1562">
        <v>4492</v>
      </c>
      <c r="AG71" s="1565">
        <v>0.87090000000000001</v>
      </c>
      <c r="AI71" s="1561" t="s">
        <v>506</v>
      </c>
      <c r="AJ71" s="933" t="s">
        <v>507</v>
      </c>
      <c r="AK71" s="1563">
        <v>14570894.398400001</v>
      </c>
      <c r="AL71" s="1564">
        <v>3244</v>
      </c>
      <c r="AM71" s="1564">
        <v>4492</v>
      </c>
      <c r="AN71" s="1565">
        <v>0.87090000000000001</v>
      </c>
      <c r="AO71" s="1565">
        <v>0.18140000000000001</v>
      </c>
      <c r="AP71" s="1565">
        <v>0.8347</v>
      </c>
      <c r="AQ71" s="1565">
        <v>0.78390000000000004</v>
      </c>
      <c r="AR71" s="1565">
        <v>0.78390000000000004</v>
      </c>
      <c r="AS71" s="1573">
        <v>1317.02</v>
      </c>
      <c r="AT71" s="1573">
        <v>363.06999999999994</v>
      </c>
      <c r="AU71" s="1570">
        <v>1177799</v>
      </c>
      <c r="AV71" s="1572">
        <v>1</v>
      </c>
      <c r="AW71" s="1564">
        <v>1177799</v>
      </c>
      <c r="BB71" s="1561" t="s">
        <v>506</v>
      </c>
      <c r="BC71" s="1562" t="s">
        <v>744</v>
      </c>
      <c r="BD71" s="1563">
        <v>1959320920</v>
      </c>
      <c r="BE71" s="1577">
        <v>536.47900000000004</v>
      </c>
      <c r="BF71" s="1566">
        <v>3652186</v>
      </c>
      <c r="BG71" s="1565">
        <v>0.18140000000000001</v>
      </c>
      <c r="BH71" s="1565"/>
      <c r="BI71" s="1564">
        <v>3244</v>
      </c>
      <c r="BJ71" s="1564">
        <v>6.05</v>
      </c>
      <c r="BK71" s="1564">
        <v>21539</v>
      </c>
      <c r="BL71" s="1564">
        <v>40</v>
      </c>
      <c r="BN71" s="933" t="s">
        <v>506</v>
      </c>
      <c r="BO71" s="1579" t="s">
        <v>507</v>
      </c>
      <c r="BP71" s="1579">
        <v>1.0318000000000001</v>
      </c>
      <c r="BQ71" s="1579">
        <v>1.0382</v>
      </c>
      <c r="BR71" s="1579">
        <v>1.0625</v>
      </c>
      <c r="BS71" s="1579"/>
      <c r="BT71" s="1580">
        <v>2011</v>
      </c>
      <c r="BU71" s="1582">
        <v>1.0492999999999999</v>
      </c>
      <c r="BV71" s="1581"/>
      <c r="BW71" s="1583">
        <v>0.92</v>
      </c>
      <c r="BX71" s="1579">
        <v>0.96499999999999997</v>
      </c>
      <c r="BY71" s="1565">
        <v>1.4801</v>
      </c>
      <c r="BZ71" s="1585"/>
      <c r="CA71" s="1561" t="s">
        <v>506</v>
      </c>
      <c r="CB71" s="933" t="s">
        <v>744</v>
      </c>
      <c r="CC71" s="1564">
        <v>28875</v>
      </c>
      <c r="CD71" s="1564">
        <v>30044</v>
      </c>
      <c r="CE71" s="1564">
        <v>33299</v>
      </c>
      <c r="CF71" s="1564">
        <v>30739.333333333332</v>
      </c>
      <c r="CG71" s="1565">
        <v>0.8347</v>
      </c>
      <c r="CH71" s="1564"/>
      <c r="CI71" s="1562">
        <v>-2559.6666666666679</v>
      </c>
      <c r="CJ71" s="1565">
        <v>-7.6899999999999996E-2</v>
      </c>
      <c r="CL71" s="1575" t="s">
        <v>506</v>
      </c>
      <c r="CM71" s="933" t="s">
        <v>744</v>
      </c>
      <c r="CN71" s="1565">
        <v>0.78390000000000004</v>
      </c>
      <c r="CP71" s="1593">
        <v>3244</v>
      </c>
      <c r="CQ71" s="1566">
        <v>3161538</v>
      </c>
      <c r="CR71" s="1566">
        <v>0</v>
      </c>
      <c r="CS71" s="1566">
        <v>3161538</v>
      </c>
      <c r="CT71" s="1573">
        <v>974.58</v>
      </c>
      <c r="CU71" s="1594"/>
      <c r="CV71" s="1573">
        <v>1317.02</v>
      </c>
      <c r="CW71" s="1594">
        <v>363.06999999999994</v>
      </c>
      <c r="CX71" s="1565">
        <v>0.74</v>
      </c>
      <c r="CY71" s="1565"/>
      <c r="CZ71" s="1582">
        <v>0.96499999999999997</v>
      </c>
      <c r="DA71" s="1595">
        <v>1</v>
      </c>
      <c r="DB71" s="1595"/>
      <c r="DC71" s="1565">
        <v>1</v>
      </c>
      <c r="DX71" s="933" t="s">
        <v>410</v>
      </c>
      <c r="DY71" s="1575" t="s">
        <v>58</v>
      </c>
      <c r="DZ71" s="933" t="s">
        <v>901</v>
      </c>
      <c r="EA71" s="933" t="s">
        <v>59</v>
      </c>
      <c r="EB71" s="1563">
        <v>3047</v>
      </c>
      <c r="EC71" s="1563"/>
      <c r="ED71" s="1563">
        <v>3047</v>
      </c>
      <c r="EE71" s="1563"/>
      <c r="EF71" s="1563"/>
      <c r="EG71" s="1565">
        <v>0.12124467788786758</v>
      </c>
      <c r="EH71" s="1563"/>
      <c r="EI71" s="1563">
        <v>0</v>
      </c>
      <c r="EJ71" s="1563"/>
      <c r="EK71" s="1563">
        <v>458672</v>
      </c>
      <c r="EM71" s="1566"/>
      <c r="EN71" s="1566"/>
      <c r="ES71" s="1616" t="s">
        <v>486</v>
      </c>
      <c r="ET71" s="1617" t="s">
        <v>487</v>
      </c>
      <c r="EU71" s="1618">
        <v>0</v>
      </c>
    </row>
    <row r="72" spans="1:151">
      <c r="A72" s="1220" t="s">
        <v>508</v>
      </c>
      <c r="B72" s="1221" t="s">
        <v>509</v>
      </c>
      <c r="C72" s="1117">
        <v>26038</v>
      </c>
      <c r="D72" s="1118">
        <v>26187</v>
      </c>
      <c r="E72" s="1670"/>
      <c r="F72" s="1670">
        <v>26187</v>
      </c>
      <c r="G72" s="1670"/>
      <c r="H72" s="1671">
        <v>26187</v>
      </c>
      <c r="K72" s="907" t="s">
        <v>508</v>
      </c>
      <c r="L72" s="908" t="s">
        <v>509</v>
      </c>
      <c r="M72" s="886">
        <v>11864515520</v>
      </c>
      <c r="N72" s="887">
        <v>140333245</v>
      </c>
      <c r="O72" s="888">
        <v>11724182275</v>
      </c>
      <c r="P72" s="889">
        <v>2010</v>
      </c>
      <c r="Q72" s="890">
        <v>1.0261</v>
      </c>
      <c r="R72" s="891">
        <v>11425964599</v>
      </c>
      <c r="S72" s="892">
        <v>140333245</v>
      </c>
      <c r="T72" s="893">
        <v>245936849</v>
      </c>
      <c r="U72" s="893">
        <v>1750709107</v>
      </c>
      <c r="V72" s="891">
        <v>13562943800</v>
      </c>
      <c r="X72" s="1561" t="s">
        <v>508</v>
      </c>
      <c r="Y72" s="1562" t="s">
        <v>509</v>
      </c>
      <c r="Z72" s="1563">
        <v>13562943800</v>
      </c>
      <c r="AA72" s="1564">
        <v>88430393.576000005</v>
      </c>
      <c r="AB72" s="1563">
        <v>32500138</v>
      </c>
      <c r="AC72" s="1563">
        <v>968175</v>
      </c>
      <c r="AD72" s="1563">
        <v>121898706.57600001</v>
      </c>
      <c r="AE72" s="1564">
        <v>26187</v>
      </c>
      <c r="AF72" s="1562">
        <v>4655</v>
      </c>
      <c r="AG72" s="1565">
        <v>0.90249999999999997</v>
      </c>
      <c r="AI72" s="1561" t="s">
        <v>508</v>
      </c>
      <c r="AJ72" s="933" t="s">
        <v>509</v>
      </c>
      <c r="AK72" s="1563">
        <v>121898706.57600001</v>
      </c>
      <c r="AL72" s="1564">
        <v>26187</v>
      </c>
      <c r="AM72" s="1564">
        <v>4655</v>
      </c>
      <c r="AN72" s="1565">
        <v>0.90249999999999997</v>
      </c>
      <c r="AO72" s="1565">
        <v>0.87829999999999997</v>
      </c>
      <c r="AP72" s="1565">
        <v>1.2410000000000001</v>
      </c>
      <c r="AQ72" s="1565">
        <v>1.0693000000000001</v>
      </c>
      <c r="AR72" s="1565" t="s">
        <v>4</v>
      </c>
      <c r="AS72" s="1573" t="s">
        <v>4</v>
      </c>
      <c r="AT72" s="1573" t="s">
        <v>4</v>
      </c>
      <c r="AU72" s="1570">
        <v>0</v>
      </c>
      <c r="AV72" s="1572" t="s">
        <v>4</v>
      </c>
      <c r="AW72" s="1564">
        <v>0</v>
      </c>
      <c r="BB72" s="1561" t="s">
        <v>508</v>
      </c>
      <c r="BC72" s="1562" t="s">
        <v>745</v>
      </c>
      <c r="BD72" s="1563">
        <v>13562943800</v>
      </c>
      <c r="BE72" s="1577">
        <v>766.81799999999998</v>
      </c>
      <c r="BF72" s="1566">
        <v>17687305</v>
      </c>
      <c r="BG72" s="1565">
        <v>0.87829999999999997</v>
      </c>
      <c r="BH72" s="1565"/>
      <c r="BI72" s="1564">
        <v>26187</v>
      </c>
      <c r="BJ72" s="1564">
        <v>34.15</v>
      </c>
      <c r="BK72" s="1564">
        <v>191508</v>
      </c>
      <c r="BL72" s="1564">
        <v>250</v>
      </c>
      <c r="BN72" s="933" t="s">
        <v>508</v>
      </c>
      <c r="BO72" s="1579" t="s">
        <v>509</v>
      </c>
      <c r="BP72" s="1579">
        <v>0.99109999999999998</v>
      </c>
      <c r="BQ72" s="1579">
        <v>1.0097</v>
      </c>
      <c r="BR72" s="1579">
        <v>1.0487</v>
      </c>
      <c r="BS72" s="1579"/>
      <c r="BT72" s="1580">
        <v>2010</v>
      </c>
      <c r="BU72" s="1582">
        <v>1.0261</v>
      </c>
      <c r="BV72" s="1581"/>
      <c r="BW72" s="1583">
        <v>0.58499999999999996</v>
      </c>
      <c r="BX72" s="1579">
        <v>0.6</v>
      </c>
      <c r="BY72" s="1565">
        <v>0.92020000000000002</v>
      </c>
      <c r="BZ72" s="1585"/>
      <c r="CA72" s="1561" t="s">
        <v>508</v>
      </c>
      <c r="CB72" s="933" t="s">
        <v>745</v>
      </c>
      <c r="CC72" s="1564">
        <v>44788</v>
      </c>
      <c r="CD72" s="1564">
        <v>46558</v>
      </c>
      <c r="CE72" s="1564">
        <v>45761</v>
      </c>
      <c r="CF72" s="1564">
        <v>45702.333333333336</v>
      </c>
      <c r="CG72" s="1565">
        <v>1.2410000000000001</v>
      </c>
      <c r="CH72" s="1564"/>
      <c r="CI72" s="1562">
        <v>-58.666666666664241</v>
      </c>
      <c r="CJ72" s="1565">
        <v>-1.2999999999999999E-3</v>
      </c>
      <c r="CL72" s="1575" t="s">
        <v>508</v>
      </c>
      <c r="CM72" s="933" t="s">
        <v>745</v>
      </c>
      <c r="CN72" s="1565" t="s">
        <v>4</v>
      </c>
      <c r="CP72" s="1593">
        <v>26187</v>
      </c>
      <c r="CQ72" s="1566">
        <v>40691952</v>
      </c>
      <c r="CR72" s="1566">
        <v>0</v>
      </c>
      <c r="CS72" s="1566">
        <v>40691952</v>
      </c>
      <c r="CT72" s="1573">
        <v>1553.9</v>
      </c>
      <c r="CU72" s="1594"/>
      <c r="CV72" s="1573" t="s">
        <v>4</v>
      </c>
      <c r="CW72" s="1594" t="s">
        <v>4</v>
      </c>
      <c r="CX72" s="1565" t="s">
        <v>4</v>
      </c>
      <c r="CY72" s="1565"/>
      <c r="CZ72" s="1582">
        <v>0.6</v>
      </c>
      <c r="DA72" s="1595" t="s">
        <v>4</v>
      </c>
      <c r="DB72" s="1595"/>
      <c r="DC72" s="1565" t="s">
        <v>4</v>
      </c>
      <c r="DX72" s="933" t="s">
        <v>410</v>
      </c>
      <c r="DY72" s="1575" t="s">
        <v>60</v>
      </c>
      <c r="DZ72" s="933" t="s">
        <v>901</v>
      </c>
      <c r="EA72" s="933" t="s">
        <v>61</v>
      </c>
      <c r="EB72" s="1563">
        <v>2404</v>
      </c>
      <c r="EC72" s="1563"/>
      <c r="ED72" s="1563">
        <v>2404</v>
      </c>
      <c r="EE72" s="1563">
        <v>25131</v>
      </c>
      <c r="EF72" s="1563"/>
      <c r="EG72" s="1565">
        <v>9.5658748159643467E-2</v>
      </c>
      <c r="EH72" s="1563"/>
      <c r="EI72" s="1563">
        <v>0</v>
      </c>
      <c r="EJ72" s="1563"/>
      <c r="EK72" s="1563">
        <v>361879</v>
      </c>
      <c r="EM72" s="1566"/>
      <c r="EN72" s="1566"/>
      <c r="ES72" s="1616" t="s">
        <v>488</v>
      </c>
      <c r="ET72" s="1617" t="s">
        <v>489</v>
      </c>
      <c r="EU72" s="1618">
        <v>156863</v>
      </c>
    </row>
    <row r="73" spans="1:151">
      <c r="A73" s="1220" t="s">
        <v>510</v>
      </c>
      <c r="B73" s="1221" t="s">
        <v>511</v>
      </c>
      <c r="C73" s="1117">
        <v>7526</v>
      </c>
      <c r="D73" s="1118">
        <v>20337</v>
      </c>
      <c r="E73" s="1670"/>
      <c r="F73" s="1670">
        <v>20337</v>
      </c>
      <c r="G73" s="1670"/>
      <c r="H73" s="1671">
        <v>20337</v>
      </c>
      <c r="K73" s="907" t="s">
        <v>510</v>
      </c>
      <c r="L73" s="908" t="s">
        <v>511</v>
      </c>
      <c r="M73" s="886">
        <v>14688603849</v>
      </c>
      <c r="N73" s="887">
        <v>306286767</v>
      </c>
      <c r="O73" s="888">
        <v>14382317082</v>
      </c>
      <c r="P73" s="889">
        <v>2009</v>
      </c>
      <c r="Q73" s="890">
        <v>1.0347999999999999</v>
      </c>
      <c r="R73" s="891">
        <v>13898644262</v>
      </c>
      <c r="S73" s="892">
        <v>306286767</v>
      </c>
      <c r="T73" s="893">
        <v>239923242</v>
      </c>
      <c r="U73" s="893">
        <v>1269783710</v>
      </c>
      <c r="V73" s="891">
        <v>15714637981</v>
      </c>
      <c r="X73" s="1561" t="s">
        <v>510</v>
      </c>
      <c r="Y73" s="1562" t="s">
        <v>511</v>
      </c>
      <c r="Z73" s="1563">
        <v>15714637981</v>
      </c>
      <c r="AA73" s="1564">
        <v>102459439.63612001</v>
      </c>
      <c r="AB73" s="1563">
        <v>16313101</v>
      </c>
      <c r="AC73" s="1563">
        <v>511578</v>
      </c>
      <c r="AD73" s="1563">
        <v>119284118.63612001</v>
      </c>
      <c r="AE73" s="1564">
        <v>20337</v>
      </c>
      <c r="AF73" s="1562">
        <v>5865</v>
      </c>
      <c r="AG73" s="1565">
        <v>1.1371</v>
      </c>
      <c r="AI73" s="1561" t="s">
        <v>510</v>
      </c>
      <c r="AJ73" s="933" t="s">
        <v>511</v>
      </c>
      <c r="AK73" s="1563">
        <v>119284118.63612001</v>
      </c>
      <c r="AL73" s="1564">
        <v>20337</v>
      </c>
      <c r="AM73" s="1564">
        <v>5865</v>
      </c>
      <c r="AN73" s="1565">
        <v>1.1371</v>
      </c>
      <c r="AO73" s="1565">
        <v>1.9517</v>
      </c>
      <c r="AP73" s="1565">
        <v>1.3648</v>
      </c>
      <c r="AQ73" s="1565">
        <v>1.3324</v>
      </c>
      <c r="AR73" s="1565" t="s">
        <v>4</v>
      </c>
      <c r="AS73" s="1573" t="s">
        <v>4</v>
      </c>
      <c r="AT73" s="1573" t="s">
        <v>4</v>
      </c>
      <c r="AU73" s="1570">
        <v>0</v>
      </c>
      <c r="AV73" s="1572" t="s">
        <v>4</v>
      </c>
      <c r="AW73" s="1564">
        <v>0</v>
      </c>
      <c r="BB73" s="1561" t="s">
        <v>510</v>
      </c>
      <c r="BC73" s="1562" t="s">
        <v>746</v>
      </c>
      <c r="BD73" s="1563">
        <v>15714637981</v>
      </c>
      <c r="BE73" s="1577">
        <v>399.83800000000002</v>
      </c>
      <c r="BF73" s="1566">
        <v>39302512</v>
      </c>
      <c r="BG73" s="1565">
        <v>1.9517</v>
      </c>
      <c r="BH73" s="1565"/>
      <c r="BI73" s="1564">
        <v>20337</v>
      </c>
      <c r="BJ73" s="1564">
        <v>50.86</v>
      </c>
      <c r="BK73" s="1564">
        <v>138366</v>
      </c>
      <c r="BL73" s="1564">
        <v>346</v>
      </c>
      <c r="BN73" s="933" t="s">
        <v>510</v>
      </c>
      <c r="BO73" s="1579" t="s">
        <v>511</v>
      </c>
      <c r="BP73" s="1579">
        <v>0.99109999999999998</v>
      </c>
      <c r="BQ73" s="1579">
        <v>1.0515000000000001</v>
      </c>
      <c r="BR73" s="1579">
        <v>1.0382</v>
      </c>
      <c r="BS73" s="1579"/>
      <c r="BT73" s="1580">
        <v>2009</v>
      </c>
      <c r="BU73" s="1582">
        <v>1.0347999999999999</v>
      </c>
      <c r="BV73" s="1581"/>
      <c r="BW73" s="1583">
        <v>0.85799999999999998</v>
      </c>
      <c r="BX73" s="1579">
        <v>0.88800000000000001</v>
      </c>
      <c r="BY73" s="1565">
        <v>1.3620000000000001</v>
      </c>
      <c r="BZ73" s="1585"/>
      <c r="CA73" s="1561" t="s">
        <v>510</v>
      </c>
      <c r="CB73" s="933" t="s">
        <v>746</v>
      </c>
      <c r="CC73" s="1564">
        <v>47951</v>
      </c>
      <c r="CD73" s="1564">
        <v>50196</v>
      </c>
      <c r="CE73" s="1564">
        <v>52638</v>
      </c>
      <c r="CF73" s="1564">
        <v>50261.666666666664</v>
      </c>
      <c r="CG73" s="1565">
        <v>1.3648</v>
      </c>
      <c r="CH73" s="1564"/>
      <c r="CI73" s="1562">
        <v>-2376.3333333333358</v>
      </c>
      <c r="CJ73" s="1565">
        <v>-4.5100000000000001E-2</v>
      </c>
      <c r="CL73" s="1575" t="s">
        <v>510</v>
      </c>
      <c r="CM73" s="933" t="s">
        <v>746</v>
      </c>
      <c r="CN73" s="1565" t="s">
        <v>4</v>
      </c>
      <c r="CP73" s="1593">
        <v>20337</v>
      </c>
      <c r="CQ73" s="1566">
        <v>62389900</v>
      </c>
      <c r="CR73" s="1566">
        <v>19701700</v>
      </c>
      <c r="CS73" s="1566">
        <v>82091600</v>
      </c>
      <c r="CT73" s="1573">
        <v>4036.56</v>
      </c>
      <c r="CU73" s="1594"/>
      <c r="CV73" s="1573" t="s">
        <v>4</v>
      </c>
      <c r="CW73" s="1594" t="s">
        <v>4</v>
      </c>
      <c r="CX73" s="1565" t="s">
        <v>4</v>
      </c>
      <c r="CY73" s="1565"/>
      <c r="CZ73" s="1582">
        <v>0.88800000000000001</v>
      </c>
      <c r="DA73" s="1595">
        <v>1</v>
      </c>
      <c r="DB73" s="1595"/>
      <c r="DC73" s="1565" t="s">
        <v>4</v>
      </c>
      <c r="DX73" s="933" t="s">
        <v>412</v>
      </c>
      <c r="DY73" s="1575" t="s">
        <v>412</v>
      </c>
      <c r="DZ73" s="933" t="s">
        <v>901</v>
      </c>
      <c r="EA73" s="933" t="s">
        <v>413</v>
      </c>
      <c r="EB73" s="1563">
        <v>6345</v>
      </c>
      <c r="EC73" s="1563"/>
      <c r="ED73" s="1563">
        <v>6345</v>
      </c>
      <c r="EE73" s="1563">
        <v>6345</v>
      </c>
      <c r="EF73" s="1563"/>
      <c r="EG73" s="1565"/>
      <c r="EH73" s="1563"/>
      <c r="EI73" s="1563">
        <v>240920</v>
      </c>
      <c r="EJ73" s="1563"/>
      <c r="EK73" s="1563">
        <v>240920</v>
      </c>
      <c r="EL73" s="933">
        <v>240920</v>
      </c>
      <c r="EM73" s="1566">
        <v>0</v>
      </c>
      <c r="EN73" s="1566"/>
      <c r="ES73" s="1616" t="s">
        <v>490</v>
      </c>
      <c r="ET73" s="1617" t="s">
        <v>491</v>
      </c>
      <c r="EU73" s="1618">
        <v>1109253</v>
      </c>
    </row>
    <row r="74" spans="1:151">
      <c r="A74" s="1220" t="s">
        <v>512</v>
      </c>
      <c r="B74" s="1221" t="s">
        <v>513</v>
      </c>
      <c r="C74" s="1117">
        <v>1272</v>
      </c>
      <c r="D74" s="1118">
        <v>1835</v>
      </c>
      <c r="E74" s="1670"/>
      <c r="F74" s="1670">
        <v>1835</v>
      </c>
      <c r="G74" s="1670"/>
      <c r="H74" s="1671">
        <v>1835</v>
      </c>
      <c r="K74" s="907" t="s">
        <v>512</v>
      </c>
      <c r="L74" s="908" t="s">
        <v>513</v>
      </c>
      <c r="M74" s="886">
        <v>1368602952</v>
      </c>
      <c r="N74" s="887">
        <v>52330749</v>
      </c>
      <c r="O74" s="888">
        <v>1316272203</v>
      </c>
      <c r="P74" s="889">
        <v>2012</v>
      </c>
      <c r="Q74" s="890">
        <v>0.95750000000000002</v>
      </c>
      <c r="R74" s="891">
        <v>1374696818</v>
      </c>
      <c r="S74" s="892">
        <v>52330749</v>
      </c>
      <c r="T74" s="893">
        <v>34742014</v>
      </c>
      <c r="U74" s="893">
        <v>184227207</v>
      </c>
      <c r="V74" s="891">
        <v>1645996788</v>
      </c>
      <c r="X74" s="1561" t="s">
        <v>512</v>
      </c>
      <c r="Y74" s="1562" t="s">
        <v>513</v>
      </c>
      <c r="Z74" s="1563">
        <v>1645996788</v>
      </c>
      <c r="AA74" s="1564">
        <v>10731899.05776</v>
      </c>
      <c r="AB74" s="1563">
        <v>1817392</v>
      </c>
      <c r="AC74" s="1563">
        <v>32840</v>
      </c>
      <c r="AD74" s="1563">
        <v>12582131.05776</v>
      </c>
      <c r="AE74" s="1564">
        <v>1835</v>
      </c>
      <c r="AF74" s="1562">
        <v>6857</v>
      </c>
      <c r="AG74" s="1565">
        <v>1.3293999999999999</v>
      </c>
      <c r="AI74" s="1561" t="s">
        <v>512</v>
      </c>
      <c r="AJ74" s="933" t="s">
        <v>513</v>
      </c>
      <c r="AK74" s="1563">
        <v>12582131.05776</v>
      </c>
      <c r="AL74" s="1564">
        <v>1835</v>
      </c>
      <c r="AM74" s="1564">
        <v>6857</v>
      </c>
      <c r="AN74" s="1565">
        <v>1.3293999999999999</v>
      </c>
      <c r="AO74" s="1565">
        <v>0.24260000000000001</v>
      </c>
      <c r="AP74" s="1565">
        <v>1.0468</v>
      </c>
      <c r="AQ74" s="1565">
        <v>1.0795000000000001</v>
      </c>
      <c r="AR74" s="1565" t="s">
        <v>4</v>
      </c>
      <c r="AS74" s="1573" t="s">
        <v>4</v>
      </c>
      <c r="AT74" s="1573" t="s">
        <v>4</v>
      </c>
      <c r="AU74" s="1570">
        <v>0</v>
      </c>
      <c r="AV74" s="1572" t="s">
        <v>4</v>
      </c>
      <c r="AW74" s="1564">
        <v>0</v>
      </c>
      <c r="BB74" s="1561" t="s">
        <v>512</v>
      </c>
      <c r="BC74" s="1562" t="s">
        <v>747</v>
      </c>
      <c r="BD74" s="1563">
        <v>1645996788</v>
      </c>
      <c r="BE74" s="1577">
        <v>336.94200000000001</v>
      </c>
      <c r="BF74" s="1566">
        <v>4885104</v>
      </c>
      <c r="BG74" s="1565">
        <v>0.24260000000000001</v>
      </c>
      <c r="BH74" s="1565"/>
      <c r="BI74" s="1564">
        <v>1835</v>
      </c>
      <c r="BJ74" s="1564">
        <v>5.45</v>
      </c>
      <c r="BK74" s="1564">
        <v>13188</v>
      </c>
      <c r="BL74" s="1564">
        <v>39</v>
      </c>
      <c r="BN74" s="933" t="s">
        <v>512</v>
      </c>
      <c r="BO74" s="1579" t="s">
        <v>513</v>
      </c>
      <c r="BP74" s="1579">
        <v>0.72719999999999996</v>
      </c>
      <c r="BQ74" s="1579">
        <v>0.9728</v>
      </c>
      <c r="BR74" s="1579">
        <v>0.94989999999999997</v>
      </c>
      <c r="BS74" s="1579"/>
      <c r="BT74" s="1580">
        <v>2012</v>
      </c>
      <c r="BU74" s="1582">
        <v>0.95750000000000002</v>
      </c>
      <c r="BV74" s="1581"/>
      <c r="BW74" s="1583">
        <v>0.625</v>
      </c>
      <c r="BX74" s="1579">
        <v>0.59799999999999998</v>
      </c>
      <c r="BY74" s="1565">
        <v>0.91720000000000002</v>
      </c>
      <c r="BZ74" s="1585"/>
      <c r="CA74" s="1561" t="s">
        <v>512</v>
      </c>
      <c r="CB74" s="933" t="s">
        <v>747</v>
      </c>
      <c r="CC74" s="1564">
        <v>36710</v>
      </c>
      <c r="CD74" s="1564">
        <v>38120</v>
      </c>
      <c r="CE74" s="1564">
        <v>40817</v>
      </c>
      <c r="CF74" s="1564">
        <v>38549</v>
      </c>
      <c r="CG74" s="1565">
        <v>1.0468</v>
      </c>
      <c r="CH74" s="1564"/>
      <c r="CI74" s="1562">
        <v>-2268</v>
      </c>
      <c r="CJ74" s="1565">
        <v>-5.5599999999999997E-2</v>
      </c>
      <c r="CL74" s="1575" t="s">
        <v>512</v>
      </c>
      <c r="CM74" s="933" t="s">
        <v>747</v>
      </c>
      <c r="CN74" s="1565" t="s">
        <v>4</v>
      </c>
      <c r="CP74" s="1593">
        <v>1835</v>
      </c>
      <c r="CQ74" s="1566">
        <v>2984600</v>
      </c>
      <c r="CR74" s="1566">
        <v>0</v>
      </c>
      <c r="CS74" s="1566">
        <v>2984600</v>
      </c>
      <c r="CT74" s="1573">
        <v>1626.49</v>
      </c>
      <c r="CU74" s="1594"/>
      <c r="CV74" s="1573" t="s">
        <v>4</v>
      </c>
      <c r="CW74" s="1594" t="s">
        <v>4</v>
      </c>
      <c r="CX74" s="1565" t="s">
        <v>4</v>
      </c>
      <c r="CY74" s="1565"/>
      <c r="CZ74" s="1582">
        <v>0.59799999999999998</v>
      </c>
      <c r="DA74" s="1595" t="s">
        <v>4</v>
      </c>
      <c r="DB74" s="1595"/>
      <c r="DC74" s="1565" t="s">
        <v>4</v>
      </c>
      <c r="DX74" s="933" t="s">
        <v>414</v>
      </c>
      <c r="DY74" s="1575" t="s">
        <v>414</v>
      </c>
      <c r="DZ74" s="933" t="s">
        <v>901</v>
      </c>
      <c r="EA74" s="933" t="s">
        <v>415</v>
      </c>
      <c r="EB74" s="1563">
        <v>9952</v>
      </c>
      <c r="EC74" s="1563"/>
      <c r="ED74" s="1563">
        <v>9952</v>
      </c>
      <c r="EE74" s="1563">
        <v>9952</v>
      </c>
      <c r="EF74" s="1563"/>
      <c r="EG74" s="1565"/>
      <c r="EH74" s="1563"/>
      <c r="EI74" s="1563">
        <v>5108063</v>
      </c>
      <c r="EJ74" s="1563"/>
      <c r="EK74" s="1563">
        <v>5108063</v>
      </c>
      <c r="EL74" s="933">
        <v>5108063</v>
      </c>
      <c r="EM74" s="1566">
        <v>0</v>
      </c>
      <c r="EN74" s="1566"/>
      <c r="ES74" s="1616" t="s">
        <v>492</v>
      </c>
      <c r="ET74" s="1617" t="s">
        <v>493</v>
      </c>
      <c r="EU74" s="1618">
        <v>2082757</v>
      </c>
    </row>
    <row r="75" spans="1:151">
      <c r="A75" s="1220" t="s">
        <v>514</v>
      </c>
      <c r="B75" s="1221" t="s">
        <v>515</v>
      </c>
      <c r="C75" s="1117">
        <v>5813</v>
      </c>
      <c r="D75" s="1118">
        <v>5813</v>
      </c>
      <c r="E75" s="1670"/>
      <c r="F75" s="1670">
        <v>5813</v>
      </c>
      <c r="G75" s="1670"/>
      <c r="H75" s="1671">
        <v>5813</v>
      </c>
      <c r="K75" s="907" t="s">
        <v>514</v>
      </c>
      <c r="L75" s="908" t="s">
        <v>515</v>
      </c>
      <c r="M75" s="886">
        <v>2927492675</v>
      </c>
      <c r="N75" s="887">
        <v>104892300</v>
      </c>
      <c r="O75" s="888">
        <v>2822600375</v>
      </c>
      <c r="P75" s="889">
        <v>2006</v>
      </c>
      <c r="Q75" s="890">
        <v>1.1282000000000001</v>
      </c>
      <c r="R75" s="891">
        <v>2501861704</v>
      </c>
      <c r="S75" s="892">
        <v>104892300</v>
      </c>
      <c r="T75" s="893">
        <v>59301153</v>
      </c>
      <c r="U75" s="893">
        <v>427346377</v>
      </c>
      <c r="V75" s="891">
        <v>3093401534</v>
      </c>
      <c r="X75" s="1561" t="s">
        <v>514</v>
      </c>
      <c r="Y75" s="1562" t="s">
        <v>515</v>
      </c>
      <c r="Z75" s="1563">
        <v>3093401534</v>
      </c>
      <c r="AA75" s="1564">
        <v>20168978.001680002</v>
      </c>
      <c r="AB75" s="1563">
        <v>6652248</v>
      </c>
      <c r="AC75" s="1563">
        <v>216196</v>
      </c>
      <c r="AD75" s="1563">
        <v>27037422.001680002</v>
      </c>
      <c r="AE75" s="1564">
        <v>5813</v>
      </c>
      <c r="AF75" s="1562">
        <v>4651</v>
      </c>
      <c r="AG75" s="1565">
        <v>0.90169999999999995</v>
      </c>
      <c r="AI75" s="1561" t="s">
        <v>514</v>
      </c>
      <c r="AJ75" s="933" t="s">
        <v>515</v>
      </c>
      <c r="AK75" s="1563">
        <v>27037422.001680002</v>
      </c>
      <c r="AL75" s="1564">
        <v>5813</v>
      </c>
      <c r="AM75" s="1564">
        <v>4651</v>
      </c>
      <c r="AN75" s="1565">
        <v>0.90169999999999995</v>
      </c>
      <c r="AO75" s="1565">
        <v>0.67710000000000004</v>
      </c>
      <c r="AP75" s="1565">
        <v>0.80769999999999997</v>
      </c>
      <c r="AQ75" s="1565">
        <v>0.83229999999999993</v>
      </c>
      <c r="AR75" s="1565">
        <v>0.83229999999999993</v>
      </c>
      <c r="AS75" s="1573">
        <v>1398.34</v>
      </c>
      <c r="AT75" s="1573">
        <v>281.75</v>
      </c>
      <c r="AU75" s="1570">
        <v>1637813</v>
      </c>
      <c r="AV75" s="1572">
        <v>1</v>
      </c>
      <c r="AW75" s="1564">
        <v>1637813</v>
      </c>
      <c r="BB75" s="1561" t="s">
        <v>514</v>
      </c>
      <c r="BC75" s="1562" t="s">
        <v>748</v>
      </c>
      <c r="BD75" s="1563">
        <v>3093401534</v>
      </c>
      <c r="BE75" s="1577">
        <v>226.876</v>
      </c>
      <c r="BF75" s="1566">
        <v>13634768</v>
      </c>
      <c r="BG75" s="1565">
        <v>0.67710000000000004</v>
      </c>
      <c r="BH75" s="1565"/>
      <c r="BI75" s="1564">
        <v>5813</v>
      </c>
      <c r="BJ75" s="1564">
        <v>25.62</v>
      </c>
      <c r="BK75" s="1564">
        <v>40131</v>
      </c>
      <c r="BL75" s="1564">
        <v>177</v>
      </c>
      <c r="BN75" s="933" t="s">
        <v>514</v>
      </c>
      <c r="BO75" s="1579" t="s">
        <v>515</v>
      </c>
      <c r="BP75" s="1579">
        <v>1.0265</v>
      </c>
      <c r="BQ75" s="1579">
        <v>1.0748</v>
      </c>
      <c r="BR75" s="1579">
        <v>1.1977</v>
      </c>
      <c r="BS75" s="1579"/>
      <c r="BT75" s="1580">
        <v>2006</v>
      </c>
      <c r="BU75" s="1582">
        <v>1.1282000000000001</v>
      </c>
      <c r="BV75" s="1581"/>
      <c r="BW75" s="1583">
        <v>0.63</v>
      </c>
      <c r="BX75" s="1579">
        <v>0.71099999999999997</v>
      </c>
      <c r="BY75" s="1565">
        <v>1.0905</v>
      </c>
      <c r="BZ75" s="1585"/>
      <c r="CA75" s="1561" t="s">
        <v>514</v>
      </c>
      <c r="CB75" s="933" t="s">
        <v>748</v>
      </c>
      <c r="CC75" s="1564">
        <v>28844</v>
      </c>
      <c r="CD75" s="1564">
        <v>29564</v>
      </c>
      <c r="CE75" s="1564">
        <v>30833</v>
      </c>
      <c r="CF75" s="1564">
        <v>29747</v>
      </c>
      <c r="CG75" s="1565">
        <v>0.80769999999999997</v>
      </c>
      <c r="CH75" s="1564"/>
      <c r="CI75" s="1562">
        <v>-1086</v>
      </c>
      <c r="CJ75" s="1565">
        <v>-3.5200000000000002E-2</v>
      </c>
      <c r="CL75" s="1575" t="s">
        <v>514</v>
      </c>
      <c r="CM75" s="933" t="s">
        <v>748</v>
      </c>
      <c r="CN75" s="1565">
        <v>0.83229999999999993</v>
      </c>
      <c r="CP75" s="1593">
        <v>5813</v>
      </c>
      <c r="CQ75" s="1566">
        <v>10004858</v>
      </c>
      <c r="CR75" s="1566">
        <v>0</v>
      </c>
      <c r="CS75" s="1566">
        <v>10004858</v>
      </c>
      <c r="CT75" s="1573">
        <v>1721.12</v>
      </c>
      <c r="CU75" s="1594"/>
      <c r="CV75" s="1573">
        <v>1398.34</v>
      </c>
      <c r="CW75" s="1594">
        <v>281.75</v>
      </c>
      <c r="CX75" s="1565">
        <v>1</v>
      </c>
      <c r="CY75" s="1565"/>
      <c r="CZ75" s="1582">
        <v>0.71099999999999997</v>
      </c>
      <c r="DA75" s="1595">
        <v>1</v>
      </c>
      <c r="DB75" s="1595"/>
      <c r="DC75" s="1565">
        <v>1</v>
      </c>
      <c r="DX75" s="933" t="s">
        <v>416</v>
      </c>
      <c r="DY75" s="1575" t="s">
        <v>416</v>
      </c>
      <c r="DZ75" s="933" t="s">
        <v>901</v>
      </c>
      <c r="EA75" s="933" t="s">
        <v>417</v>
      </c>
      <c r="EB75" s="1563">
        <v>34168</v>
      </c>
      <c r="EC75" s="1563"/>
      <c r="ED75" s="1563">
        <v>34168</v>
      </c>
      <c r="EE75" s="1563"/>
      <c r="EF75" s="1563"/>
      <c r="EG75" s="1565">
        <v>0.85119952168605661</v>
      </c>
      <c r="EH75" s="1563"/>
      <c r="EI75" s="1563">
        <v>0</v>
      </c>
      <c r="EJ75" s="1563"/>
      <c r="EK75" s="1563">
        <v>0</v>
      </c>
      <c r="EL75" s="933">
        <v>0</v>
      </c>
      <c r="EM75" s="1566">
        <v>0</v>
      </c>
      <c r="EN75" s="1566"/>
      <c r="ES75" s="1616" t="s">
        <v>494</v>
      </c>
      <c r="ET75" s="1617" t="s">
        <v>669</v>
      </c>
      <c r="EU75" s="1618">
        <v>0</v>
      </c>
    </row>
    <row r="76" spans="1:151">
      <c r="A76" s="1220" t="s">
        <v>516</v>
      </c>
      <c r="B76" s="1221" t="s">
        <v>517</v>
      </c>
      <c r="C76" s="1117">
        <v>8978</v>
      </c>
      <c r="D76" s="1118">
        <v>8978</v>
      </c>
      <c r="E76" s="1670"/>
      <c r="F76" s="1670">
        <v>8978</v>
      </c>
      <c r="G76" s="1670"/>
      <c r="H76" s="1671">
        <v>8978</v>
      </c>
      <c r="K76" s="907" t="s">
        <v>516</v>
      </c>
      <c r="L76" s="908" t="s">
        <v>517</v>
      </c>
      <c r="M76" s="886">
        <v>5657299913</v>
      </c>
      <c r="N76" s="887">
        <v>151778936</v>
      </c>
      <c r="O76" s="888">
        <v>5505520977</v>
      </c>
      <c r="P76" s="889">
        <v>2011</v>
      </c>
      <c r="Q76" s="890">
        <v>1.0105999999999999</v>
      </c>
      <c r="R76" s="891">
        <v>5447774567</v>
      </c>
      <c r="S76" s="892">
        <v>151778936</v>
      </c>
      <c r="T76" s="893">
        <v>109604634</v>
      </c>
      <c r="U76" s="893">
        <v>634990558</v>
      </c>
      <c r="V76" s="891">
        <v>6344148695</v>
      </c>
      <c r="X76" s="1561" t="s">
        <v>516</v>
      </c>
      <c r="Y76" s="1562" t="s">
        <v>517</v>
      </c>
      <c r="Z76" s="1563">
        <v>6344148695</v>
      </c>
      <c r="AA76" s="1564">
        <v>41363849.491400003</v>
      </c>
      <c r="AB76" s="1563">
        <v>7287696</v>
      </c>
      <c r="AC76" s="1563">
        <v>368115</v>
      </c>
      <c r="AD76" s="1563">
        <v>49019660.491400003</v>
      </c>
      <c r="AE76" s="1564">
        <v>8978</v>
      </c>
      <c r="AF76" s="1562">
        <v>5460</v>
      </c>
      <c r="AG76" s="1565">
        <v>1.0585</v>
      </c>
      <c r="AI76" s="1561" t="s">
        <v>516</v>
      </c>
      <c r="AJ76" s="933" t="s">
        <v>517</v>
      </c>
      <c r="AK76" s="1563">
        <v>49019660.491400003</v>
      </c>
      <c r="AL76" s="1564">
        <v>8978</v>
      </c>
      <c r="AM76" s="1564">
        <v>5460</v>
      </c>
      <c r="AN76" s="1565">
        <v>1.0585</v>
      </c>
      <c r="AO76" s="1565">
        <v>0.36180000000000001</v>
      </c>
      <c r="AP76" s="1565">
        <v>0.86309999999999998</v>
      </c>
      <c r="AQ76" s="1565">
        <v>0.89119999999999999</v>
      </c>
      <c r="AR76" s="1565">
        <v>0.89119999999999999</v>
      </c>
      <c r="AS76" s="1573">
        <v>1497.3</v>
      </c>
      <c r="AT76" s="1573">
        <v>182.78999999999996</v>
      </c>
      <c r="AU76" s="1570">
        <v>1641089</v>
      </c>
      <c r="AV76" s="1572">
        <v>0.96499999999999997</v>
      </c>
      <c r="AW76" s="1564">
        <v>1583651</v>
      </c>
      <c r="BB76" s="1561" t="s">
        <v>516</v>
      </c>
      <c r="BC76" s="1562" t="s">
        <v>749</v>
      </c>
      <c r="BD76" s="1563">
        <v>6344148695</v>
      </c>
      <c r="BE76" s="1577">
        <v>870.673</v>
      </c>
      <c r="BF76" s="1566">
        <v>7286488</v>
      </c>
      <c r="BG76" s="1565">
        <v>0.36180000000000001</v>
      </c>
      <c r="BH76" s="1565"/>
      <c r="BI76" s="1564">
        <v>8978</v>
      </c>
      <c r="BJ76" s="1564">
        <v>10.31</v>
      </c>
      <c r="BK76" s="1564">
        <v>54368</v>
      </c>
      <c r="BL76" s="1564">
        <v>62</v>
      </c>
      <c r="BN76" s="933" t="s">
        <v>516</v>
      </c>
      <c r="BO76" s="1579" t="s">
        <v>517</v>
      </c>
      <c r="BP76" s="1579">
        <v>1.0068000000000001</v>
      </c>
      <c r="BQ76" s="1579">
        <v>1.0143</v>
      </c>
      <c r="BR76" s="1579">
        <v>1.0093000000000001</v>
      </c>
      <c r="BS76" s="1579"/>
      <c r="BT76" s="1580">
        <v>2011</v>
      </c>
      <c r="BU76" s="1582">
        <v>1.0105999999999999</v>
      </c>
      <c r="BV76" s="1581"/>
      <c r="BW76" s="1583">
        <v>0.51200000000000001</v>
      </c>
      <c r="BX76" s="1579">
        <v>0.51700000000000002</v>
      </c>
      <c r="BY76" s="1565">
        <v>0.79290000000000005</v>
      </c>
      <c r="BZ76" s="1585"/>
      <c r="CA76" s="1561" t="s">
        <v>516</v>
      </c>
      <c r="CB76" s="933" t="s">
        <v>749</v>
      </c>
      <c r="CC76" s="1564">
        <v>30922</v>
      </c>
      <c r="CD76" s="1564">
        <v>31870</v>
      </c>
      <c r="CE76" s="1564">
        <v>32566</v>
      </c>
      <c r="CF76" s="1564">
        <v>31786</v>
      </c>
      <c r="CG76" s="1565">
        <v>0.86309999999999998</v>
      </c>
      <c r="CH76" s="1564"/>
      <c r="CI76" s="1562">
        <v>-780</v>
      </c>
      <c r="CJ76" s="1565">
        <v>-2.4E-2</v>
      </c>
      <c r="CL76" s="1575" t="s">
        <v>516</v>
      </c>
      <c r="CM76" s="933" t="s">
        <v>749</v>
      </c>
      <c r="CN76" s="1565">
        <v>0.89119999999999999</v>
      </c>
      <c r="CP76" s="1593">
        <v>8978</v>
      </c>
      <c r="CQ76" s="1566">
        <v>12966290</v>
      </c>
      <c r="CR76" s="1566">
        <v>0</v>
      </c>
      <c r="CS76" s="1566">
        <v>12966290</v>
      </c>
      <c r="CT76" s="1573">
        <v>1444.23</v>
      </c>
      <c r="CU76" s="1594"/>
      <c r="CV76" s="1573">
        <v>1497.3</v>
      </c>
      <c r="CW76" s="1594">
        <v>182.78999999999996</v>
      </c>
      <c r="CX76" s="1565">
        <v>0.96499999999999997</v>
      </c>
      <c r="CY76" s="1565"/>
      <c r="CZ76" s="1582">
        <v>0.51700000000000002</v>
      </c>
      <c r="DA76" s="1595" t="s">
        <v>4</v>
      </c>
      <c r="DB76" s="1595"/>
      <c r="DC76" s="1565">
        <v>0.96499999999999997</v>
      </c>
      <c r="DX76" s="933" t="s">
        <v>416</v>
      </c>
      <c r="DY76" s="1575" t="s">
        <v>62</v>
      </c>
      <c r="DZ76" s="933" t="s">
        <v>8</v>
      </c>
      <c r="EA76" s="933" t="s">
        <v>63</v>
      </c>
      <c r="EB76" s="1563">
        <v>615</v>
      </c>
      <c r="EC76" s="1563"/>
      <c r="ED76" s="1563">
        <v>615</v>
      </c>
      <c r="EE76" s="1563"/>
      <c r="EF76" s="1563"/>
      <c r="EG76" s="1565">
        <v>1.5320993497919832E-2</v>
      </c>
      <c r="EH76" s="1563"/>
      <c r="EI76" s="1563">
        <v>0</v>
      </c>
      <c r="EJ76" s="1563"/>
      <c r="EK76" s="1563">
        <v>0</v>
      </c>
      <c r="EM76" s="1566"/>
      <c r="EN76" s="1566"/>
      <c r="ES76" s="1616" t="s">
        <v>496</v>
      </c>
      <c r="ET76" s="1617" t="s">
        <v>497</v>
      </c>
      <c r="EU76" s="1618">
        <v>1078</v>
      </c>
    </row>
    <row r="77" spans="1:151">
      <c r="A77" s="1220" t="s">
        <v>518</v>
      </c>
      <c r="B77" s="1221" t="s">
        <v>519</v>
      </c>
      <c r="C77" s="1117">
        <v>1749</v>
      </c>
      <c r="D77" s="1118">
        <v>1749</v>
      </c>
      <c r="E77" s="1670"/>
      <c r="F77" s="1670">
        <v>1749</v>
      </c>
      <c r="G77" s="1670"/>
      <c r="H77" s="1671">
        <v>1749</v>
      </c>
      <c r="K77" s="907" t="s">
        <v>518</v>
      </c>
      <c r="L77" s="908" t="s">
        <v>519</v>
      </c>
      <c r="M77" s="886">
        <v>1545252846</v>
      </c>
      <c r="N77" s="887">
        <v>1563380130</v>
      </c>
      <c r="O77" s="888">
        <v>-18127284</v>
      </c>
      <c r="P77" s="889">
        <v>2008</v>
      </c>
      <c r="Q77" s="890">
        <v>1.2153</v>
      </c>
      <c r="R77" s="891">
        <v>-14915892</v>
      </c>
      <c r="S77" s="892">
        <v>1563380130</v>
      </c>
      <c r="T77" s="893">
        <v>45539372</v>
      </c>
      <c r="U77" s="893">
        <v>151640255</v>
      </c>
      <c r="V77" s="891">
        <v>1745643865</v>
      </c>
      <c r="X77" s="1561" t="s">
        <v>518</v>
      </c>
      <c r="Y77" s="1562" t="s">
        <v>519</v>
      </c>
      <c r="Z77" s="1563">
        <v>1745643865</v>
      </c>
      <c r="AA77" s="1564">
        <v>11381597.9998</v>
      </c>
      <c r="AB77" s="1563">
        <v>1281271</v>
      </c>
      <c r="AC77" s="1563">
        <v>97492</v>
      </c>
      <c r="AD77" s="1563">
        <v>12760360.9998</v>
      </c>
      <c r="AE77" s="1564">
        <v>1749</v>
      </c>
      <c r="AF77" s="1562">
        <v>7296</v>
      </c>
      <c r="AG77" s="1565">
        <v>1.4145000000000001</v>
      </c>
      <c r="AI77" s="1561" t="s">
        <v>518</v>
      </c>
      <c r="AJ77" s="933" t="s">
        <v>519</v>
      </c>
      <c r="AK77" s="1563">
        <v>12760360.9998</v>
      </c>
      <c r="AL77" s="1564">
        <v>1749</v>
      </c>
      <c r="AM77" s="1564">
        <v>7296</v>
      </c>
      <c r="AN77" s="1565">
        <v>1.4145000000000001</v>
      </c>
      <c r="AO77" s="1565">
        <v>0.35070000000000001</v>
      </c>
      <c r="AP77" s="1565">
        <v>0.87509999999999999</v>
      </c>
      <c r="AQ77" s="1565">
        <v>1.0385</v>
      </c>
      <c r="AR77" s="1565" t="s">
        <v>4</v>
      </c>
      <c r="AS77" s="1573" t="s">
        <v>4</v>
      </c>
      <c r="AT77" s="1573" t="s">
        <v>4</v>
      </c>
      <c r="AU77" s="1570">
        <v>0</v>
      </c>
      <c r="AV77" s="1572" t="s">
        <v>4</v>
      </c>
      <c r="AW77" s="1564">
        <v>0</v>
      </c>
      <c r="BB77" s="1561" t="s">
        <v>518</v>
      </c>
      <c r="BC77" s="1562" t="s">
        <v>750</v>
      </c>
      <c r="BD77" s="1563">
        <v>1745643865</v>
      </c>
      <c r="BE77" s="1577">
        <v>247.16800000000001</v>
      </c>
      <c r="BF77" s="1566">
        <v>7062580</v>
      </c>
      <c r="BG77" s="1565">
        <v>0.35070000000000001</v>
      </c>
      <c r="BH77" s="1565"/>
      <c r="BI77" s="1564">
        <v>1749</v>
      </c>
      <c r="BJ77" s="1564">
        <v>7.08</v>
      </c>
      <c r="BK77" s="1564">
        <v>13679</v>
      </c>
      <c r="BL77" s="1564">
        <v>55</v>
      </c>
      <c r="BN77" s="933" t="s">
        <v>518</v>
      </c>
      <c r="BO77" s="1579" t="s">
        <v>519</v>
      </c>
      <c r="BP77" s="1579">
        <v>1.1443000000000001</v>
      </c>
      <c r="BQ77" s="1579">
        <v>1.27</v>
      </c>
      <c r="BR77" s="1579">
        <v>1.2023999999999999</v>
      </c>
      <c r="BS77" s="1579"/>
      <c r="BT77" s="1580">
        <v>2008</v>
      </c>
      <c r="BU77" s="1582">
        <v>1.2153</v>
      </c>
      <c r="BV77" s="1581"/>
      <c r="BW77" s="1583">
        <v>0.44</v>
      </c>
      <c r="BX77" s="1579">
        <v>0.53500000000000003</v>
      </c>
      <c r="BY77" s="1565">
        <v>0.8206</v>
      </c>
      <c r="BZ77" s="1585"/>
      <c r="CA77" s="1561" t="s">
        <v>518</v>
      </c>
      <c r="CB77" s="933" t="s">
        <v>750</v>
      </c>
      <c r="CC77" s="1564">
        <v>30403</v>
      </c>
      <c r="CD77" s="1564">
        <v>31824</v>
      </c>
      <c r="CE77" s="1564">
        <v>34460</v>
      </c>
      <c r="CF77" s="1564">
        <v>32229</v>
      </c>
      <c r="CG77" s="1565">
        <v>0.87509999999999999</v>
      </c>
      <c r="CH77" s="1564"/>
      <c r="CI77" s="1562">
        <v>-2231</v>
      </c>
      <c r="CJ77" s="1565">
        <v>-6.4699999999999994E-2</v>
      </c>
      <c r="CL77" s="1575" t="s">
        <v>518</v>
      </c>
      <c r="CM77" s="933" t="s">
        <v>750</v>
      </c>
      <c r="CN77" s="1565" t="s">
        <v>4</v>
      </c>
      <c r="CP77" s="1593">
        <v>1749</v>
      </c>
      <c r="CQ77" s="1566">
        <v>2150000</v>
      </c>
      <c r="CR77" s="1566">
        <v>0</v>
      </c>
      <c r="CS77" s="1566">
        <v>2150000</v>
      </c>
      <c r="CT77" s="1573">
        <v>1229.27</v>
      </c>
      <c r="CU77" s="1594"/>
      <c r="CV77" s="1573" t="s">
        <v>4</v>
      </c>
      <c r="CW77" s="1594" t="s">
        <v>4</v>
      </c>
      <c r="CX77" s="1565" t="s">
        <v>4</v>
      </c>
      <c r="CY77" s="1565"/>
      <c r="CZ77" s="1582">
        <v>0.53500000000000003</v>
      </c>
      <c r="DA77" s="1595" t="s">
        <v>4</v>
      </c>
      <c r="DB77" s="1595"/>
      <c r="DC77" s="1565" t="s">
        <v>4</v>
      </c>
      <c r="DX77" s="933" t="s">
        <v>416</v>
      </c>
      <c r="DY77" s="1575" t="s">
        <v>64</v>
      </c>
      <c r="DZ77" s="933" t="s">
        <v>8</v>
      </c>
      <c r="EA77" s="933" t="s">
        <v>65</v>
      </c>
      <c r="EB77" s="1563">
        <v>433</v>
      </c>
      <c r="EC77" s="1563"/>
      <c r="ED77" s="1563">
        <v>433</v>
      </c>
      <c r="EE77" s="1563"/>
      <c r="EF77" s="1563"/>
      <c r="EG77" s="1565">
        <v>1.0786975909917541E-2</v>
      </c>
      <c r="EH77" s="1563"/>
      <c r="EI77" s="1563">
        <v>0</v>
      </c>
      <c r="EJ77" s="1563"/>
      <c r="EK77" s="1563">
        <v>0</v>
      </c>
      <c r="EM77" s="1566"/>
      <c r="EN77" s="1566"/>
      <c r="ES77" s="1616" t="s">
        <v>498</v>
      </c>
      <c r="ET77" s="1617" t="s">
        <v>499</v>
      </c>
      <c r="EU77" s="1618">
        <v>1139485</v>
      </c>
    </row>
    <row r="78" spans="1:151">
      <c r="A78" s="1220" t="s">
        <v>520</v>
      </c>
      <c r="B78" s="1221" t="s">
        <v>521</v>
      </c>
      <c r="C78" s="1117">
        <v>4628</v>
      </c>
      <c r="D78" s="1118">
        <v>5778</v>
      </c>
      <c r="E78" s="1670"/>
      <c r="F78" s="1670">
        <v>5778</v>
      </c>
      <c r="G78" s="1670"/>
      <c r="H78" s="1671">
        <v>5778</v>
      </c>
      <c r="K78" s="907" t="s">
        <v>520</v>
      </c>
      <c r="L78" s="908" t="s">
        <v>521</v>
      </c>
      <c r="M78" s="886">
        <v>2728808407</v>
      </c>
      <c r="N78" s="887">
        <v>108208412</v>
      </c>
      <c r="O78" s="888">
        <v>2620599995</v>
      </c>
      <c r="P78" s="889">
        <v>2013</v>
      </c>
      <c r="Q78" s="890">
        <v>1.0166999999999999</v>
      </c>
      <c r="R78" s="891">
        <v>2577554829</v>
      </c>
      <c r="S78" s="892">
        <v>108208412</v>
      </c>
      <c r="T78" s="893">
        <v>810293511</v>
      </c>
      <c r="U78" s="893">
        <v>739752201</v>
      </c>
      <c r="V78" s="891">
        <v>4235808953</v>
      </c>
      <c r="X78" s="1561" t="s">
        <v>520</v>
      </c>
      <c r="Y78" s="1562" t="s">
        <v>521</v>
      </c>
      <c r="Z78" s="1563">
        <v>4235808953</v>
      </c>
      <c r="AA78" s="1564">
        <v>27617474.373560004</v>
      </c>
      <c r="AB78" s="1563">
        <v>5907972</v>
      </c>
      <c r="AC78" s="1563">
        <v>86843</v>
      </c>
      <c r="AD78" s="1563">
        <v>33612289.373560004</v>
      </c>
      <c r="AE78" s="1564">
        <v>5778</v>
      </c>
      <c r="AF78" s="1562">
        <v>5817</v>
      </c>
      <c r="AG78" s="1565">
        <v>1.1277999999999999</v>
      </c>
      <c r="AI78" s="1561" t="s">
        <v>520</v>
      </c>
      <c r="AJ78" s="933" t="s">
        <v>521</v>
      </c>
      <c r="AK78" s="1563">
        <v>33612289.373560004</v>
      </c>
      <c r="AL78" s="1564">
        <v>5778</v>
      </c>
      <c r="AM78" s="1564">
        <v>5817</v>
      </c>
      <c r="AN78" s="1565">
        <v>1.1277999999999999</v>
      </c>
      <c r="AO78" s="1565">
        <v>0.53620000000000001</v>
      </c>
      <c r="AP78" s="1565">
        <v>0.82269999999999999</v>
      </c>
      <c r="AQ78" s="1565">
        <v>0.91610000000000003</v>
      </c>
      <c r="AR78" s="1565">
        <v>0.91610000000000003</v>
      </c>
      <c r="AS78" s="1573">
        <v>1539.13</v>
      </c>
      <c r="AT78" s="1573">
        <v>140.95999999999981</v>
      </c>
      <c r="AU78" s="1570">
        <v>814467</v>
      </c>
      <c r="AV78" s="1572">
        <v>1</v>
      </c>
      <c r="AW78" s="1564">
        <v>814467</v>
      </c>
      <c r="BB78" s="1561" t="s">
        <v>520</v>
      </c>
      <c r="BC78" s="1562" t="s">
        <v>751</v>
      </c>
      <c r="BD78" s="1563">
        <v>4235808953</v>
      </c>
      <c r="BE78" s="1577">
        <v>392.31099999999998</v>
      </c>
      <c r="BF78" s="1566">
        <v>10797069</v>
      </c>
      <c r="BG78" s="1565">
        <v>0.53620000000000001</v>
      </c>
      <c r="BH78" s="1565"/>
      <c r="BI78" s="1564">
        <v>5778</v>
      </c>
      <c r="BJ78" s="1564">
        <v>14.73</v>
      </c>
      <c r="BK78" s="1564">
        <v>39161</v>
      </c>
      <c r="BL78" s="1564">
        <v>100</v>
      </c>
      <c r="BN78" s="933" t="s">
        <v>520</v>
      </c>
      <c r="BO78" s="1579" t="s">
        <v>521</v>
      </c>
      <c r="BP78" s="1579">
        <v>0.94059999999999999</v>
      </c>
      <c r="BQ78" s="1579">
        <v>0.99909999999999999</v>
      </c>
      <c r="BR78" s="1579">
        <v>1.0166999999999999</v>
      </c>
      <c r="BS78" s="1579"/>
      <c r="BT78" s="1580">
        <v>2013</v>
      </c>
      <c r="BU78" s="1582">
        <v>1.0166999999999999</v>
      </c>
      <c r="BV78" s="1581"/>
      <c r="BW78" s="1583">
        <v>0.7</v>
      </c>
      <c r="BX78" s="1579">
        <v>0.71199999999999997</v>
      </c>
      <c r="BY78" s="1565">
        <v>1.0920000000000001</v>
      </c>
      <c r="BZ78" s="1585"/>
      <c r="CA78" s="1561" t="s">
        <v>520</v>
      </c>
      <c r="CB78" s="933" t="s">
        <v>751</v>
      </c>
      <c r="CC78" s="1564">
        <v>29763</v>
      </c>
      <c r="CD78" s="1564">
        <v>29842</v>
      </c>
      <c r="CE78" s="1564">
        <v>31286</v>
      </c>
      <c r="CF78" s="1564">
        <v>30297</v>
      </c>
      <c r="CG78" s="1565">
        <v>0.82269999999999999</v>
      </c>
      <c r="CH78" s="1564"/>
      <c r="CI78" s="1562">
        <v>-989</v>
      </c>
      <c r="CJ78" s="1565">
        <v>-3.1600000000000003E-2</v>
      </c>
      <c r="CL78" s="1575" t="s">
        <v>520</v>
      </c>
      <c r="CM78" s="933" t="s">
        <v>751</v>
      </c>
      <c r="CN78" s="1565">
        <v>0.91610000000000003</v>
      </c>
      <c r="CP78" s="1593">
        <v>5778</v>
      </c>
      <c r="CQ78" s="1566">
        <v>9038798</v>
      </c>
      <c r="CR78" s="1566">
        <v>0</v>
      </c>
      <c r="CS78" s="1566">
        <v>9038798</v>
      </c>
      <c r="CT78" s="1573">
        <v>1564.35</v>
      </c>
      <c r="CU78" s="1594"/>
      <c r="CV78" s="1573">
        <v>1539.13</v>
      </c>
      <c r="CW78" s="1594">
        <v>140.95999999999981</v>
      </c>
      <c r="CX78" s="1565">
        <v>1</v>
      </c>
      <c r="CY78" s="1565"/>
      <c r="CZ78" s="1582">
        <v>0.71199999999999997</v>
      </c>
      <c r="DA78" s="1595">
        <v>1</v>
      </c>
      <c r="DB78" s="1595"/>
      <c r="DC78" s="1565">
        <v>1</v>
      </c>
      <c r="DX78" s="933" t="s">
        <v>416</v>
      </c>
      <c r="DY78" s="1575" t="s">
        <v>66</v>
      </c>
      <c r="DZ78" s="933" t="s">
        <v>8</v>
      </c>
      <c r="EA78" s="933" t="s">
        <v>67</v>
      </c>
      <c r="EB78" s="1563">
        <v>356</v>
      </c>
      <c r="EC78" s="1563"/>
      <c r="ED78" s="1563">
        <v>356</v>
      </c>
      <c r="EE78" s="1563"/>
      <c r="EF78" s="1563"/>
      <c r="EG78" s="1565">
        <v>8.8687376996088793E-3</v>
      </c>
      <c r="EH78" s="1563"/>
      <c r="EI78" s="1563">
        <v>0</v>
      </c>
      <c r="EJ78" s="1563"/>
      <c r="EK78" s="1563">
        <v>0</v>
      </c>
      <c r="EM78" s="1566"/>
      <c r="EN78" s="1566"/>
      <c r="ES78" s="1616" t="s">
        <v>500</v>
      </c>
      <c r="ET78" s="1617" t="s">
        <v>501</v>
      </c>
      <c r="EU78" s="1618">
        <v>0</v>
      </c>
    </row>
    <row r="79" spans="1:151">
      <c r="A79" s="1220" t="s">
        <v>522</v>
      </c>
      <c r="B79" s="1221" t="s">
        <v>523</v>
      </c>
      <c r="C79" s="1117">
        <v>24104</v>
      </c>
      <c r="D79" s="1118">
        <v>24104</v>
      </c>
      <c r="E79" s="1670"/>
      <c r="F79" s="1670">
        <v>24104</v>
      </c>
      <c r="G79" s="1670"/>
      <c r="H79" s="1671">
        <v>24104</v>
      </c>
      <c r="K79" s="907" t="s">
        <v>522</v>
      </c>
      <c r="L79" s="908" t="s">
        <v>523</v>
      </c>
      <c r="M79" s="886">
        <v>9206945276</v>
      </c>
      <c r="N79" s="887">
        <v>256129125</v>
      </c>
      <c r="O79" s="888">
        <v>8950816151</v>
      </c>
      <c r="P79" s="889">
        <v>2012</v>
      </c>
      <c r="Q79" s="890">
        <v>1.0064</v>
      </c>
      <c r="R79" s="891">
        <v>8893895222</v>
      </c>
      <c r="S79" s="892">
        <v>256129125</v>
      </c>
      <c r="T79" s="893">
        <v>101041838</v>
      </c>
      <c r="U79" s="893">
        <v>2213986396</v>
      </c>
      <c r="V79" s="891">
        <v>11465052581</v>
      </c>
      <c r="X79" s="1561" t="s">
        <v>522</v>
      </c>
      <c r="Y79" s="1562" t="s">
        <v>523</v>
      </c>
      <c r="Z79" s="1563">
        <v>11465052581</v>
      </c>
      <c r="AA79" s="1564">
        <v>74752142.828120008</v>
      </c>
      <c r="AB79" s="1563">
        <v>23734086</v>
      </c>
      <c r="AC79" s="1563">
        <v>849867</v>
      </c>
      <c r="AD79" s="1563">
        <v>99336095.828120008</v>
      </c>
      <c r="AE79" s="1564">
        <v>24104</v>
      </c>
      <c r="AF79" s="1562">
        <v>4121</v>
      </c>
      <c r="AG79" s="1565">
        <v>0.79900000000000004</v>
      </c>
      <c r="AI79" s="1561" t="s">
        <v>522</v>
      </c>
      <c r="AJ79" s="933" t="s">
        <v>523</v>
      </c>
      <c r="AK79" s="1563">
        <v>99336095.828120008</v>
      </c>
      <c r="AL79" s="1564">
        <v>24104</v>
      </c>
      <c r="AM79" s="1564">
        <v>4121</v>
      </c>
      <c r="AN79" s="1565">
        <v>0.79900000000000004</v>
      </c>
      <c r="AO79" s="1565">
        <v>0.87380000000000002</v>
      </c>
      <c r="AP79" s="1565">
        <v>0.93369999999999997</v>
      </c>
      <c r="AQ79" s="1565">
        <v>0.87390000000000001</v>
      </c>
      <c r="AR79" s="1565">
        <v>0.87390000000000001</v>
      </c>
      <c r="AS79" s="1573">
        <v>1468.23</v>
      </c>
      <c r="AT79" s="1573">
        <v>211.8599999999999</v>
      </c>
      <c r="AU79" s="1570">
        <v>5106673</v>
      </c>
      <c r="AV79" s="1572">
        <v>1</v>
      </c>
      <c r="AW79" s="1564">
        <v>5106673</v>
      </c>
      <c r="BB79" s="1561" t="s">
        <v>522</v>
      </c>
      <c r="BC79" s="1562" t="s">
        <v>752</v>
      </c>
      <c r="BD79" s="1563">
        <v>11465052581</v>
      </c>
      <c r="BE79" s="1577">
        <v>651.577</v>
      </c>
      <c r="BF79" s="1566">
        <v>17595852</v>
      </c>
      <c r="BG79" s="1565">
        <v>0.87380000000000002</v>
      </c>
      <c r="BH79" s="1565"/>
      <c r="BI79" s="1564">
        <v>24104</v>
      </c>
      <c r="BJ79" s="1564">
        <v>36.99</v>
      </c>
      <c r="BK79" s="1564">
        <v>172529</v>
      </c>
      <c r="BL79" s="1564">
        <v>265</v>
      </c>
      <c r="BN79" s="933" t="s">
        <v>522</v>
      </c>
      <c r="BO79" s="1579" t="s">
        <v>523</v>
      </c>
      <c r="BP79" s="1579">
        <v>0.99290000000000012</v>
      </c>
      <c r="BQ79" s="1579">
        <v>0.99860000000000004</v>
      </c>
      <c r="BR79" s="1579">
        <v>1.0103</v>
      </c>
      <c r="BS79" s="1579"/>
      <c r="BT79" s="1580">
        <v>2012</v>
      </c>
      <c r="BU79" s="1582">
        <v>1.0064</v>
      </c>
      <c r="BV79" s="1581"/>
      <c r="BW79" s="1583">
        <v>0.68</v>
      </c>
      <c r="BX79" s="1579">
        <v>0.68400000000000005</v>
      </c>
      <c r="BY79" s="1565">
        <v>1.0490999999999999</v>
      </c>
      <c r="BZ79" s="1585"/>
      <c r="CA79" s="1561" t="s">
        <v>522</v>
      </c>
      <c r="CB79" s="933" t="s">
        <v>752</v>
      </c>
      <c r="CC79" s="1564">
        <v>32897</v>
      </c>
      <c r="CD79" s="1564">
        <v>34100</v>
      </c>
      <c r="CE79" s="1564">
        <v>36162</v>
      </c>
      <c r="CF79" s="1564">
        <v>34386.333333333336</v>
      </c>
      <c r="CG79" s="1565">
        <v>0.93369999999999997</v>
      </c>
      <c r="CH79" s="1564"/>
      <c r="CI79" s="1562">
        <v>-1775.6666666666642</v>
      </c>
      <c r="CJ79" s="1565">
        <v>-4.9099999999999998E-2</v>
      </c>
      <c r="CL79" s="1575" t="s">
        <v>522</v>
      </c>
      <c r="CM79" s="933" t="s">
        <v>752</v>
      </c>
      <c r="CN79" s="1565">
        <v>0.87390000000000001</v>
      </c>
      <c r="CP79" s="1593">
        <v>24104</v>
      </c>
      <c r="CQ79" s="1566">
        <v>34344726</v>
      </c>
      <c r="CR79" s="1566">
        <v>0</v>
      </c>
      <c r="CS79" s="1566">
        <v>34344726</v>
      </c>
      <c r="CT79" s="1573">
        <v>1424.86</v>
      </c>
      <c r="CU79" s="1594"/>
      <c r="CV79" s="1573">
        <v>1468.23</v>
      </c>
      <c r="CW79" s="1594">
        <v>211.8599999999999</v>
      </c>
      <c r="CX79" s="1565">
        <v>0.97</v>
      </c>
      <c r="CY79" s="1565"/>
      <c r="CZ79" s="1582">
        <v>0.68400000000000005</v>
      </c>
      <c r="DA79" s="1595">
        <v>1</v>
      </c>
      <c r="DB79" s="1595"/>
      <c r="DC79" s="1565">
        <v>1</v>
      </c>
      <c r="DX79" s="933" t="s">
        <v>416</v>
      </c>
      <c r="DY79" s="1575" t="s">
        <v>68</v>
      </c>
      <c r="DZ79" s="933" t="s">
        <v>8</v>
      </c>
      <c r="EA79" s="933" t="s">
        <v>69</v>
      </c>
      <c r="EB79" s="1563">
        <v>1100</v>
      </c>
      <c r="EC79" s="1563"/>
      <c r="ED79" s="1563">
        <v>1100</v>
      </c>
      <c r="EE79" s="1563"/>
      <c r="EF79" s="1563"/>
      <c r="EG79" s="1565">
        <v>2.7403403004409455E-2</v>
      </c>
      <c r="EH79" s="1563"/>
      <c r="EI79" s="1563">
        <v>0</v>
      </c>
      <c r="EJ79" s="1563"/>
      <c r="EK79" s="1563">
        <v>0</v>
      </c>
      <c r="EM79" s="1566"/>
      <c r="EN79" s="1566"/>
      <c r="ES79" s="1616" t="s">
        <v>502</v>
      </c>
      <c r="ET79" s="1617" t="s">
        <v>203</v>
      </c>
      <c r="EU79" s="1618">
        <v>5193279</v>
      </c>
    </row>
    <row r="80" spans="1:151">
      <c r="A80" s="1220" t="s">
        <v>524</v>
      </c>
      <c r="B80" s="1221" t="s">
        <v>525</v>
      </c>
      <c r="C80" s="1117">
        <v>2286</v>
      </c>
      <c r="D80" s="1118">
        <v>2286</v>
      </c>
      <c r="E80" s="1670"/>
      <c r="F80" s="1670">
        <v>2286</v>
      </c>
      <c r="G80" s="1670"/>
      <c r="H80" s="1671">
        <v>2286</v>
      </c>
      <c r="K80" s="907" t="s">
        <v>524</v>
      </c>
      <c r="L80" s="908" t="s">
        <v>525</v>
      </c>
      <c r="M80" s="886">
        <v>2472349631</v>
      </c>
      <c r="N80" s="887">
        <v>103601154</v>
      </c>
      <c r="O80" s="888">
        <v>2368748477</v>
      </c>
      <c r="P80" s="889">
        <v>2009</v>
      </c>
      <c r="Q80" s="890">
        <v>0.98599999999999999</v>
      </c>
      <c r="R80" s="891">
        <v>2402381823</v>
      </c>
      <c r="S80" s="892">
        <v>103601154</v>
      </c>
      <c r="T80" s="893">
        <v>82533050</v>
      </c>
      <c r="U80" s="893">
        <v>205371744</v>
      </c>
      <c r="V80" s="891">
        <v>2793887771</v>
      </c>
      <c r="X80" s="1561" t="s">
        <v>524</v>
      </c>
      <c r="Y80" s="1562" t="s">
        <v>525</v>
      </c>
      <c r="Z80" s="1563">
        <v>2793887771</v>
      </c>
      <c r="AA80" s="1564">
        <v>18216148.26692</v>
      </c>
      <c r="AB80" s="1563">
        <v>2209370</v>
      </c>
      <c r="AC80" s="1563">
        <v>166645</v>
      </c>
      <c r="AD80" s="1563">
        <v>20592163.26692</v>
      </c>
      <c r="AE80" s="1564">
        <v>2286</v>
      </c>
      <c r="AF80" s="1562">
        <v>9008</v>
      </c>
      <c r="AG80" s="1565">
        <v>1.7464</v>
      </c>
      <c r="AI80" s="1561" t="s">
        <v>524</v>
      </c>
      <c r="AJ80" s="933" t="s">
        <v>525</v>
      </c>
      <c r="AK80" s="1563">
        <v>20592163.26692</v>
      </c>
      <c r="AL80" s="1564">
        <v>2286</v>
      </c>
      <c r="AM80" s="1564">
        <v>9008</v>
      </c>
      <c r="AN80" s="1565">
        <v>1.7464</v>
      </c>
      <c r="AO80" s="1565">
        <v>0.58330000000000004</v>
      </c>
      <c r="AP80" s="1565">
        <v>1.0429999999999999</v>
      </c>
      <c r="AQ80" s="1565">
        <v>1.2784</v>
      </c>
      <c r="AR80" s="1565" t="s">
        <v>4</v>
      </c>
      <c r="AS80" s="1573" t="s">
        <v>4</v>
      </c>
      <c r="AT80" s="1573" t="s">
        <v>4</v>
      </c>
      <c r="AU80" s="1570">
        <v>0</v>
      </c>
      <c r="AV80" s="1572" t="s">
        <v>4</v>
      </c>
      <c r="AW80" s="1564">
        <v>0</v>
      </c>
      <c r="BB80" s="1561" t="s">
        <v>524</v>
      </c>
      <c r="BC80" s="1562" t="s">
        <v>753</v>
      </c>
      <c r="BD80" s="1563">
        <v>2793887771</v>
      </c>
      <c r="BE80" s="1577">
        <v>237.85400000000001</v>
      </c>
      <c r="BF80" s="1566">
        <v>11746230</v>
      </c>
      <c r="BG80" s="1565">
        <v>0.58330000000000004</v>
      </c>
      <c r="BH80" s="1565"/>
      <c r="BI80" s="1564">
        <v>2286</v>
      </c>
      <c r="BJ80" s="1564">
        <v>9.61</v>
      </c>
      <c r="BK80" s="1564">
        <v>20312</v>
      </c>
      <c r="BL80" s="1564">
        <v>85</v>
      </c>
      <c r="BN80" s="933" t="s">
        <v>524</v>
      </c>
      <c r="BO80" s="1579" t="s">
        <v>525</v>
      </c>
      <c r="BP80" s="1579">
        <v>0.88569999999999993</v>
      </c>
      <c r="BQ80" s="1579">
        <v>1.0024999999999999</v>
      </c>
      <c r="BR80" s="1579">
        <v>1.0084</v>
      </c>
      <c r="BS80" s="1579"/>
      <c r="BT80" s="1580">
        <v>2009</v>
      </c>
      <c r="BU80" s="1582">
        <v>0.98599999999999999</v>
      </c>
      <c r="BV80" s="1581"/>
      <c r="BW80" s="1583">
        <v>0.51749999999999996</v>
      </c>
      <c r="BX80" s="1579">
        <v>0.51</v>
      </c>
      <c r="BY80" s="1565">
        <v>0.78220000000000001</v>
      </c>
      <c r="BZ80" s="1585"/>
      <c r="CA80" s="1561" t="s">
        <v>524</v>
      </c>
      <c r="CB80" s="933" t="s">
        <v>753</v>
      </c>
      <c r="CC80" s="1564">
        <v>35762</v>
      </c>
      <c r="CD80" s="1564">
        <v>38518</v>
      </c>
      <c r="CE80" s="1564">
        <v>40951</v>
      </c>
      <c r="CF80" s="1564">
        <v>38410.333333333336</v>
      </c>
      <c r="CG80" s="1565">
        <v>1.0429999999999999</v>
      </c>
      <c r="CH80" s="1564"/>
      <c r="CI80" s="1562">
        <v>-2540.6666666666642</v>
      </c>
      <c r="CJ80" s="1565">
        <v>-6.2E-2</v>
      </c>
      <c r="CL80" s="1575" t="s">
        <v>524</v>
      </c>
      <c r="CM80" s="933" t="s">
        <v>753</v>
      </c>
      <c r="CN80" s="1565" t="s">
        <v>4</v>
      </c>
      <c r="CP80" s="1593">
        <v>2286</v>
      </c>
      <c r="CQ80" s="1566">
        <v>4784788</v>
      </c>
      <c r="CR80" s="1566">
        <v>0</v>
      </c>
      <c r="CS80" s="1566">
        <v>4784788</v>
      </c>
      <c r="CT80" s="1573">
        <v>2093.08</v>
      </c>
      <c r="CU80" s="1594"/>
      <c r="CV80" s="1573" t="s">
        <v>4</v>
      </c>
      <c r="CW80" s="1594" t="s">
        <v>4</v>
      </c>
      <c r="CX80" s="1565" t="s">
        <v>4</v>
      </c>
      <c r="CY80" s="1565"/>
      <c r="CZ80" s="1582">
        <v>0.51</v>
      </c>
      <c r="DA80" s="1595" t="s">
        <v>4</v>
      </c>
      <c r="DB80" s="1595"/>
      <c r="DC80" s="1565" t="s">
        <v>4</v>
      </c>
      <c r="DX80" s="933" t="s">
        <v>416</v>
      </c>
      <c r="DY80" s="1575" t="s">
        <v>70</v>
      </c>
      <c r="DZ80" s="933" t="s">
        <v>8</v>
      </c>
      <c r="EA80" s="933" t="s">
        <v>71</v>
      </c>
      <c r="EB80" s="1563">
        <v>748</v>
      </c>
      <c r="EC80" s="1563"/>
      <c r="ED80" s="1563">
        <v>748</v>
      </c>
      <c r="EE80" s="1563"/>
      <c r="EF80" s="1563"/>
      <c r="EG80" s="1565">
        <v>1.863431404299843E-2</v>
      </c>
      <c r="EH80" s="1563"/>
      <c r="EI80" s="1563">
        <v>0</v>
      </c>
      <c r="EJ80" s="1563"/>
      <c r="EK80" s="1563">
        <v>0</v>
      </c>
      <c r="EL80" s="1563"/>
      <c r="EM80" s="1566"/>
      <c r="EN80" s="1566"/>
      <c r="ES80" s="1616" t="s">
        <v>504</v>
      </c>
      <c r="ET80" s="1617" t="s">
        <v>505</v>
      </c>
      <c r="EU80" s="1618">
        <v>0</v>
      </c>
    </row>
    <row r="81" spans="1:151">
      <c r="A81" s="1220" t="s">
        <v>526</v>
      </c>
      <c r="B81" s="1221" t="s">
        <v>527</v>
      </c>
      <c r="C81" s="1117">
        <v>17924</v>
      </c>
      <c r="D81" s="1118">
        <v>23078</v>
      </c>
      <c r="E81" s="1670"/>
      <c r="F81" s="1670">
        <v>23078</v>
      </c>
      <c r="G81" s="1670"/>
      <c r="H81" s="1671">
        <v>23078</v>
      </c>
      <c r="K81" s="907" t="s">
        <v>526</v>
      </c>
      <c r="L81" s="908" t="s">
        <v>527</v>
      </c>
      <c r="M81" s="886">
        <v>8089333722</v>
      </c>
      <c r="N81" s="887">
        <v>140623282</v>
      </c>
      <c r="O81" s="888">
        <v>7948710440</v>
      </c>
      <c r="P81" s="889">
        <v>2007</v>
      </c>
      <c r="Q81" s="890">
        <v>1.0355000000000001</v>
      </c>
      <c r="R81" s="891">
        <v>7676205157</v>
      </c>
      <c r="S81" s="892">
        <v>140623282</v>
      </c>
      <c r="T81" s="893">
        <v>252279852</v>
      </c>
      <c r="U81" s="893">
        <v>2073294533</v>
      </c>
      <c r="V81" s="891">
        <v>10142402824</v>
      </c>
      <c r="X81" s="1561" t="s">
        <v>526</v>
      </c>
      <c r="Y81" s="1562" t="s">
        <v>527</v>
      </c>
      <c r="Z81" s="1563">
        <v>10142402824</v>
      </c>
      <c r="AA81" s="1564">
        <v>66128466.412480004</v>
      </c>
      <c r="AB81" s="1563">
        <v>16729762</v>
      </c>
      <c r="AC81" s="1563">
        <v>982761</v>
      </c>
      <c r="AD81" s="1563">
        <v>83840989.412479997</v>
      </c>
      <c r="AE81" s="1564">
        <v>23078</v>
      </c>
      <c r="AF81" s="1562">
        <v>3633</v>
      </c>
      <c r="AG81" s="1565">
        <v>0.70430000000000004</v>
      </c>
      <c r="AI81" s="1561" t="s">
        <v>526</v>
      </c>
      <c r="AJ81" s="933" t="s">
        <v>527</v>
      </c>
      <c r="AK81" s="1563">
        <v>83840989.412479997</v>
      </c>
      <c r="AL81" s="1564">
        <v>23078</v>
      </c>
      <c r="AM81" s="1564">
        <v>3633</v>
      </c>
      <c r="AN81" s="1565">
        <v>0.70430000000000004</v>
      </c>
      <c r="AO81" s="1565">
        <v>0.63970000000000005</v>
      </c>
      <c r="AP81" s="1565">
        <v>0.82120000000000004</v>
      </c>
      <c r="AQ81" s="1565">
        <v>0.75629999999999997</v>
      </c>
      <c r="AR81" s="1565">
        <v>0.75629999999999997</v>
      </c>
      <c r="AS81" s="1573">
        <v>1270.6500000000001</v>
      </c>
      <c r="AT81" s="1573">
        <v>409.43999999999983</v>
      </c>
      <c r="AU81" s="1570">
        <v>9449056</v>
      </c>
      <c r="AV81" s="1572">
        <v>0.91100000000000003</v>
      </c>
      <c r="AW81" s="1564">
        <v>8608090</v>
      </c>
      <c r="BB81" s="1561" t="s">
        <v>526</v>
      </c>
      <c r="BC81" s="1562" t="s">
        <v>754</v>
      </c>
      <c r="BD81" s="1563">
        <v>10142402824</v>
      </c>
      <c r="BE81" s="1577">
        <v>787.36099999999999</v>
      </c>
      <c r="BF81" s="1566">
        <v>12881515</v>
      </c>
      <c r="BG81" s="1565">
        <v>0.63970000000000005</v>
      </c>
      <c r="BH81" s="1565"/>
      <c r="BI81" s="1564">
        <v>23078</v>
      </c>
      <c r="BJ81" s="1564">
        <v>29.31</v>
      </c>
      <c r="BK81" s="1564">
        <v>142546</v>
      </c>
      <c r="BL81" s="1564">
        <v>181</v>
      </c>
      <c r="BN81" s="933" t="s">
        <v>526</v>
      </c>
      <c r="BO81" s="1579" t="s">
        <v>527</v>
      </c>
      <c r="BP81" s="1579">
        <v>0.9748</v>
      </c>
      <c r="BQ81" s="1579">
        <v>1.0510999999999999</v>
      </c>
      <c r="BR81" s="1579">
        <v>1.0454000000000001</v>
      </c>
      <c r="BS81" s="1579"/>
      <c r="BT81" s="1580">
        <v>2007</v>
      </c>
      <c r="BU81" s="1582">
        <v>1.0355000000000001</v>
      </c>
      <c r="BV81" s="1581"/>
      <c r="BW81" s="1583">
        <v>0.61</v>
      </c>
      <c r="BX81" s="1579">
        <v>0.63200000000000001</v>
      </c>
      <c r="BY81" s="1565">
        <v>0.96930000000000005</v>
      </c>
      <c r="BZ81" s="1585"/>
      <c r="CA81" s="1561" t="s">
        <v>526</v>
      </c>
      <c r="CB81" s="933" t="s">
        <v>754</v>
      </c>
      <c r="CC81" s="1564">
        <v>29190</v>
      </c>
      <c r="CD81" s="1564">
        <v>29860</v>
      </c>
      <c r="CE81" s="1564">
        <v>31677</v>
      </c>
      <c r="CF81" s="1564">
        <v>30242.333333333332</v>
      </c>
      <c r="CG81" s="1565">
        <v>0.82120000000000004</v>
      </c>
      <c r="CH81" s="1564"/>
      <c r="CI81" s="1562">
        <v>-1434.6666666666679</v>
      </c>
      <c r="CJ81" s="1565">
        <v>-4.53E-2</v>
      </c>
      <c r="CL81" s="1575" t="s">
        <v>526</v>
      </c>
      <c r="CM81" s="933" t="s">
        <v>754</v>
      </c>
      <c r="CN81" s="1565">
        <v>0.75629999999999997</v>
      </c>
      <c r="CP81" s="1593">
        <v>23078</v>
      </c>
      <c r="CQ81" s="1566">
        <v>21667497</v>
      </c>
      <c r="CR81" s="1566">
        <v>5055514</v>
      </c>
      <c r="CS81" s="1566">
        <v>26723011</v>
      </c>
      <c r="CT81" s="1573">
        <v>1157.94</v>
      </c>
      <c r="CU81" s="1594"/>
      <c r="CV81" s="1573">
        <v>1270.6500000000001</v>
      </c>
      <c r="CW81" s="1594">
        <v>409.43999999999983</v>
      </c>
      <c r="CX81" s="1565">
        <v>0.91100000000000003</v>
      </c>
      <c r="CY81" s="1565"/>
      <c r="CZ81" s="1582">
        <v>0.63200000000000001</v>
      </c>
      <c r="DA81" s="1595" t="s">
        <v>4</v>
      </c>
      <c r="DB81" s="1595"/>
      <c r="DC81" s="1565">
        <v>0.91100000000000003</v>
      </c>
      <c r="DX81" s="933" t="s">
        <v>416</v>
      </c>
      <c r="DY81" s="1575" t="s">
        <v>264</v>
      </c>
      <c r="DZ81" s="933" t="s">
        <v>8</v>
      </c>
      <c r="EA81" s="933" t="s">
        <v>265</v>
      </c>
      <c r="EB81" s="1563">
        <v>439</v>
      </c>
      <c r="EC81" s="1563"/>
      <c r="ED81" s="1563">
        <v>439</v>
      </c>
      <c r="EE81" s="1563"/>
      <c r="EF81" s="1563"/>
      <c r="EG81" s="1565">
        <v>1.0936449017214319E-2</v>
      </c>
      <c r="EH81" s="1563"/>
      <c r="EI81" s="1563">
        <v>0</v>
      </c>
      <c r="EJ81" s="1563"/>
      <c r="EK81" s="1563">
        <v>0</v>
      </c>
      <c r="EL81" s="1563"/>
      <c r="EM81" s="1566"/>
      <c r="EN81" s="1566"/>
      <c r="ES81" s="1616" t="s">
        <v>506</v>
      </c>
      <c r="ET81" s="1617" t="s">
        <v>507</v>
      </c>
      <c r="EU81" s="1618">
        <v>723235</v>
      </c>
    </row>
    <row r="82" spans="1:151">
      <c r="A82" s="1220" t="s">
        <v>528</v>
      </c>
      <c r="B82" s="1221" t="s">
        <v>529</v>
      </c>
      <c r="C82" s="1117">
        <v>7548</v>
      </c>
      <c r="D82" s="1118">
        <v>7548</v>
      </c>
      <c r="E82" s="1670"/>
      <c r="F82" s="1670">
        <v>7548</v>
      </c>
      <c r="G82" s="1670"/>
      <c r="H82" s="1671">
        <v>7548</v>
      </c>
      <c r="K82" s="907" t="s">
        <v>528</v>
      </c>
      <c r="L82" s="908" t="s">
        <v>529</v>
      </c>
      <c r="M82" s="886">
        <v>1798814097</v>
      </c>
      <c r="N82" s="887">
        <v>499001037</v>
      </c>
      <c r="O82" s="888">
        <v>1299813060</v>
      </c>
      <c r="P82" s="889">
        <v>2008</v>
      </c>
      <c r="Q82" s="890">
        <v>1.0076000000000001</v>
      </c>
      <c r="R82" s="891">
        <v>1290008992</v>
      </c>
      <c r="S82" s="892">
        <v>499001037</v>
      </c>
      <c r="T82" s="893">
        <v>725198025</v>
      </c>
      <c r="U82" s="893">
        <v>538668612</v>
      </c>
      <c r="V82" s="891">
        <v>3052876666</v>
      </c>
      <c r="X82" s="1561" t="s">
        <v>528</v>
      </c>
      <c r="Y82" s="1562" t="s">
        <v>529</v>
      </c>
      <c r="Z82" s="1563">
        <v>3052876666</v>
      </c>
      <c r="AA82" s="1564">
        <v>19904755.862320002</v>
      </c>
      <c r="AB82" s="1563">
        <v>5439589</v>
      </c>
      <c r="AC82" s="1563">
        <v>167302</v>
      </c>
      <c r="AD82" s="1563">
        <v>25511646.862320002</v>
      </c>
      <c r="AE82" s="1564">
        <v>7548</v>
      </c>
      <c r="AF82" s="1562">
        <v>3380</v>
      </c>
      <c r="AG82" s="1565">
        <v>0.65529999999999999</v>
      </c>
      <c r="AI82" s="1561" t="s">
        <v>528</v>
      </c>
      <c r="AJ82" s="933" t="s">
        <v>529</v>
      </c>
      <c r="AK82" s="1563">
        <v>25511646.862320002</v>
      </c>
      <c r="AL82" s="1564">
        <v>7548</v>
      </c>
      <c r="AM82" s="1564">
        <v>3380</v>
      </c>
      <c r="AN82" s="1565">
        <v>0.65529999999999999</v>
      </c>
      <c r="AO82" s="1565">
        <v>0.31979999999999997</v>
      </c>
      <c r="AP82" s="1565">
        <v>0.76390000000000002</v>
      </c>
      <c r="AQ82" s="1565">
        <v>0.67610000000000003</v>
      </c>
      <c r="AR82" s="1565">
        <v>0.67610000000000003</v>
      </c>
      <c r="AS82" s="1573">
        <v>1135.9100000000001</v>
      </c>
      <c r="AT82" s="1573">
        <v>544.17999999999984</v>
      </c>
      <c r="AU82" s="1570">
        <v>4107471</v>
      </c>
      <c r="AV82" s="1572">
        <v>1</v>
      </c>
      <c r="AW82" s="1564">
        <v>4107471</v>
      </c>
      <c r="BB82" s="1561" t="s">
        <v>528</v>
      </c>
      <c r="BC82" s="1562" t="s">
        <v>755</v>
      </c>
      <c r="BD82" s="1563">
        <v>3052876666</v>
      </c>
      <c r="BE82" s="1577">
        <v>473.97899999999998</v>
      </c>
      <c r="BF82" s="1566">
        <v>6440953</v>
      </c>
      <c r="BG82" s="1565">
        <v>0.31979999999999997</v>
      </c>
      <c r="BH82" s="1565"/>
      <c r="BI82" s="1564">
        <v>7548</v>
      </c>
      <c r="BJ82" s="1564">
        <v>15.92</v>
      </c>
      <c r="BK82" s="1564">
        <v>46183</v>
      </c>
      <c r="BL82" s="1564">
        <v>97</v>
      </c>
      <c r="BN82" s="933" t="s">
        <v>528</v>
      </c>
      <c r="BO82" s="1579" t="s">
        <v>529</v>
      </c>
      <c r="BP82" s="1579">
        <v>1.0083</v>
      </c>
      <c r="BQ82" s="1579">
        <v>1.0323</v>
      </c>
      <c r="BR82" s="1579">
        <v>0.99080000000000001</v>
      </c>
      <c r="BS82" s="1579"/>
      <c r="BT82" s="1580">
        <v>2008</v>
      </c>
      <c r="BU82" s="1582">
        <v>1.0076000000000001</v>
      </c>
      <c r="BV82" s="1581"/>
      <c r="BW82" s="1583">
        <v>0.81</v>
      </c>
      <c r="BX82" s="1579">
        <v>0.81599999999999995</v>
      </c>
      <c r="BY82" s="1565">
        <v>1.2515000000000001</v>
      </c>
      <c r="BZ82" s="1585"/>
      <c r="CA82" s="1561" t="s">
        <v>528</v>
      </c>
      <c r="CB82" s="933" t="s">
        <v>755</v>
      </c>
      <c r="CC82" s="1564">
        <v>27750</v>
      </c>
      <c r="CD82" s="1564">
        <v>27736</v>
      </c>
      <c r="CE82" s="1564">
        <v>28911</v>
      </c>
      <c r="CF82" s="1564">
        <v>28132.333333333332</v>
      </c>
      <c r="CG82" s="1565">
        <v>0.76390000000000002</v>
      </c>
      <c r="CH82" s="1564"/>
      <c r="CI82" s="1562">
        <v>-778.66666666666788</v>
      </c>
      <c r="CJ82" s="1565">
        <v>-2.69E-2</v>
      </c>
      <c r="CL82" s="1575" t="s">
        <v>528</v>
      </c>
      <c r="CM82" s="933" t="s">
        <v>755</v>
      </c>
      <c r="CN82" s="1565">
        <v>0.67610000000000003</v>
      </c>
      <c r="CP82" s="1593">
        <v>7548</v>
      </c>
      <c r="CQ82" s="1566">
        <v>6925000</v>
      </c>
      <c r="CR82" s="1566">
        <v>0</v>
      </c>
      <c r="CS82" s="1566">
        <v>6925000</v>
      </c>
      <c r="CT82" s="1573">
        <v>917.46</v>
      </c>
      <c r="CU82" s="1594"/>
      <c r="CV82" s="1573">
        <v>1135.9100000000001</v>
      </c>
      <c r="CW82" s="1594">
        <v>544.17999999999984</v>
      </c>
      <c r="CX82" s="1565">
        <v>0.80800000000000005</v>
      </c>
      <c r="CY82" s="1565"/>
      <c r="CZ82" s="1582">
        <v>0.81599999999999995</v>
      </c>
      <c r="DA82" s="1595">
        <v>1</v>
      </c>
      <c r="DB82" s="1595"/>
      <c r="DC82" s="1565">
        <v>1</v>
      </c>
      <c r="DX82" s="933" t="s">
        <v>416</v>
      </c>
      <c r="DY82" s="1575" t="s">
        <v>296</v>
      </c>
      <c r="DZ82" s="933" t="s">
        <v>8</v>
      </c>
      <c r="EA82" s="933" t="s">
        <v>297</v>
      </c>
      <c r="EB82" s="1563">
        <v>1380</v>
      </c>
      <c r="EC82" s="1563"/>
      <c r="ED82" s="1563">
        <v>1380</v>
      </c>
      <c r="EE82" s="1563"/>
      <c r="EF82" s="1563"/>
      <c r="EG82" s="1565">
        <v>3.4378814678259137E-2</v>
      </c>
      <c r="EH82" s="1563"/>
      <c r="EI82" s="1563">
        <v>0</v>
      </c>
      <c r="EJ82" s="1563"/>
      <c r="EK82" s="1563">
        <v>0</v>
      </c>
      <c r="EL82" s="1563"/>
      <c r="EM82" s="1566"/>
      <c r="EN82" s="1566"/>
      <c r="ES82" s="1616" t="s">
        <v>508</v>
      </c>
      <c r="ET82" s="1617" t="s">
        <v>509</v>
      </c>
      <c r="EU82" s="1618">
        <v>1100023</v>
      </c>
    </row>
    <row r="83" spans="1:151">
      <c r="A83" s="1220" t="s">
        <v>530</v>
      </c>
      <c r="B83" s="1221" t="s">
        <v>534</v>
      </c>
      <c r="C83" s="1117">
        <v>23465</v>
      </c>
      <c r="D83" s="1118">
        <v>23795</v>
      </c>
      <c r="E83" s="1670"/>
      <c r="F83" s="1670">
        <v>23795</v>
      </c>
      <c r="G83" s="1670"/>
      <c r="H83" s="1671">
        <v>23795</v>
      </c>
      <c r="K83" s="907" t="s">
        <v>530</v>
      </c>
      <c r="L83" s="908" t="s">
        <v>534</v>
      </c>
      <c r="M83" s="886">
        <v>4207409635</v>
      </c>
      <c r="N83" s="887">
        <v>246555900</v>
      </c>
      <c r="O83" s="888">
        <v>3960853735</v>
      </c>
      <c r="P83" s="889">
        <v>2010</v>
      </c>
      <c r="Q83" s="890">
        <v>0.98429999999999995</v>
      </c>
      <c r="R83" s="891">
        <v>4024031022</v>
      </c>
      <c r="S83" s="892">
        <v>246555900</v>
      </c>
      <c r="T83" s="893">
        <v>291637026</v>
      </c>
      <c r="U83" s="893">
        <v>1529905027</v>
      </c>
      <c r="V83" s="891">
        <v>6092128975</v>
      </c>
      <c r="X83" s="1561" t="s">
        <v>530</v>
      </c>
      <c r="Y83" s="1562" t="s">
        <v>534</v>
      </c>
      <c r="Z83" s="1563">
        <v>6092128975</v>
      </c>
      <c r="AA83" s="1564">
        <v>39720680.917000003</v>
      </c>
      <c r="AB83" s="1563">
        <v>18087569</v>
      </c>
      <c r="AC83" s="1563">
        <v>696120</v>
      </c>
      <c r="AD83" s="1563">
        <v>58504369.917000003</v>
      </c>
      <c r="AE83" s="1564">
        <v>23795</v>
      </c>
      <c r="AF83" s="1562">
        <v>2459</v>
      </c>
      <c r="AG83" s="1565">
        <v>0.47670000000000001</v>
      </c>
      <c r="AI83" s="1561" t="s">
        <v>530</v>
      </c>
      <c r="AJ83" s="933" t="s">
        <v>534</v>
      </c>
      <c r="AK83" s="1563">
        <v>58504369.917000003</v>
      </c>
      <c r="AL83" s="1564">
        <v>23795</v>
      </c>
      <c r="AM83" s="1564">
        <v>2459</v>
      </c>
      <c r="AN83" s="1565">
        <v>0.47670000000000001</v>
      </c>
      <c r="AO83" s="1565">
        <v>0.31879999999999997</v>
      </c>
      <c r="AP83" s="1565">
        <v>0.69669999999999999</v>
      </c>
      <c r="AQ83" s="1565">
        <v>0.57100000000000006</v>
      </c>
      <c r="AR83" s="1565">
        <v>0.57100000000000006</v>
      </c>
      <c r="AS83" s="1573">
        <v>959.33</v>
      </c>
      <c r="AT83" s="1573">
        <v>720.75999999999988</v>
      </c>
      <c r="AU83" s="1570">
        <v>17150484</v>
      </c>
      <c r="AV83" s="1572">
        <v>1</v>
      </c>
      <c r="AW83" s="1564">
        <v>17150484</v>
      </c>
      <c r="BB83" s="1561" t="s">
        <v>530</v>
      </c>
      <c r="BC83" s="1562" t="s">
        <v>756</v>
      </c>
      <c r="BD83" s="1563">
        <v>6092128975</v>
      </c>
      <c r="BE83" s="1577">
        <v>948.83900000000006</v>
      </c>
      <c r="BF83" s="1566">
        <v>6420614</v>
      </c>
      <c r="BG83" s="1565">
        <v>0.31879999999999997</v>
      </c>
      <c r="BH83" s="1565"/>
      <c r="BI83" s="1564">
        <v>23795</v>
      </c>
      <c r="BJ83" s="1564">
        <v>25.08</v>
      </c>
      <c r="BK83" s="1564">
        <v>134341</v>
      </c>
      <c r="BL83" s="1564">
        <v>142</v>
      </c>
      <c r="BN83" s="933" t="s">
        <v>530</v>
      </c>
      <c r="BO83" s="1579" t="s">
        <v>534</v>
      </c>
      <c r="BP83" s="1579">
        <v>1</v>
      </c>
      <c r="BQ83" s="1579">
        <v>0.98</v>
      </c>
      <c r="BR83" s="1579">
        <v>0.9819</v>
      </c>
      <c r="BS83" s="1579"/>
      <c r="BT83" s="1580">
        <v>2010</v>
      </c>
      <c r="BU83" s="1582">
        <v>0.98429999999999995</v>
      </c>
      <c r="BV83" s="1581"/>
      <c r="BW83" s="1583">
        <v>0.77</v>
      </c>
      <c r="BX83" s="1579">
        <v>0.75800000000000001</v>
      </c>
      <c r="BY83" s="1565">
        <v>1.1626000000000001</v>
      </c>
      <c r="BZ83" s="1585"/>
      <c r="CA83" s="1561" t="s">
        <v>530</v>
      </c>
      <c r="CB83" s="933" t="s">
        <v>756</v>
      </c>
      <c r="CC83" s="1564">
        <v>24965</v>
      </c>
      <c r="CD83" s="1564">
        <v>25415</v>
      </c>
      <c r="CE83" s="1564">
        <v>26590</v>
      </c>
      <c r="CF83" s="1564">
        <v>25656.666666666668</v>
      </c>
      <c r="CG83" s="1565">
        <v>0.69669999999999999</v>
      </c>
      <c r="CH83" s="1564"/>
      <c r="CI83" s="1562">
        <v>-933.33333333333212</v>
      </c>
      <c r="CJ83" s="1565">
        <v>-3.5099999999999999E-2</v>
      </c>
      <c r="CL83" s="1575" t="s">
        <v>530</v>
      </c>
      <c r="CM83" s="933" t="s">
        <v>756</v>
      </c>
      <c r="CN83" s="1565">
        <v>0.57100000000000006</v>
      </c>
      <c r="CP83" s="1593">
        <v>23795</v>
      </c>
      <c r="CQ83" s="1566">
        <v>12375000</v>
      </c>
      <c r="CR83" s="1566">
        <v>0</v>
      </c>
      <c r="CS83" s="1566">
        <v>12375000</v>
      </c>
      <c r="CT83" s="1573">
        <v>520.07000000000005</v>
      </c>
      <c r="CU83" s="1594"/>
      <c r="CV83" s="1573">
        <v>959.33</v>
      </c>
      <c r="CW83" s="1594">
        <v>720.75999999999988</v>
      </c>
      <c r="CX83" s="1565">
        <v>0.54200000000000004</v>
      </c>
      <c r="CY83" s="1565"/>
      <c r="CZ83" s="1582">
        <v>0.75800000000000001</v>
      </c>
      <c r="DA83" s="1595">
        <v>1</v>
      </c>
      <c r="DB83" s="1595"/>
      <c r="DC83" s="1565">
        <v>1</v>
      </c>
      <c r="DX83" s="933" t="s">
        <v>416</v>
      </c>
      <c r="DY83" s="1575" t="s">
        <v>969</v>
      </c>
      <c r="DZ83" s="933" t="s">
        <v>8</v>
      </c>
      <c r="EA83" s="933" t="s">
        <v>1022</v>
      </c>
      <c r="EB83" s="1563">
        <v>190</v>
      </c>
      <c r="EC83" s="1563"/>
      <c r="ED83" s="1563">
        <v>190</v>
      </c>
      <c r="EE83" s="1563"/>
      <c r="EF83" s="1563"/>
      <c r="EG83" s="1565">
        <v>4.7333150643979974E-3</v>
      </c>
      <c r="EH83" s="1563"/>
      <c r="EI83" s="1563">
        <v>0</v>
      </c>
      <c r="EJ83" s="1563"/>
      <c r="EK83" s="1563">
        <v>0</v>
      </c>
      <c r="EM83" s="1566"/>
      <c r="EN83" s="1566"/>
      <c r="ES83" s="1616" t="s">
        <v>510</v>
      </c>
      <c r="ET83" s="1617" t="s">
        <v>511</v>
      </c>
      <c r="EU83" s="1618">
        <v>0</v>
      </c>
    </row>
    <row r="84" spans="1:151">
      <c r="A84" s="1220" t="s">
        <v>535</v>
      </c>
      <c r="B84" s="1221" t="s">
        <v>536</v>
      </c>
      <c r="C84" s="1117">
        <v>13006</v>
      </c>
      <c r="D84" s="1118">
        <v>13316</v>
      </c>
      <c r="E84" s="1670"/>
      <c r="F84" s="1670">
        <v>13316</v>
      </c>
      <c r="G84" s="1670"/>
      <c r="H84" s="1671">
        <v>13316</v>
      </c>
      <c r="K84" s="907" t="s">
        <v>535</v>
      </c>
      <c r="L84" s="908" t="s">
        <v>536</v>
      </c>
      <c r="M84" s="886">
        <v>4831544057</v>
      </c>
      <c r="N84" s="887">
        <v>158305848</v>
      </c>
      <c r="O84" s="888">
        <v>4673238209</v>
      </c>
      <c r="P84" s="889">
        <v>2011</v>
      </c>
      <c r="Q84" s="890">
        <v>1.0357000000000001</v>
      </c>
      <c r="R84" s="891">
        <v>4512154300</v>
      </c>
      <c r="S84" s="892">
        <v>158305848</v>
      </c>
      <c r="T84" s="893">
        <v>727291019</v>
      </c>
      <c r="U84" s="893">
        <v>1338900346</v>
      </c>
      <c r="V84" s="891">
        <v>6736651513</v>
      </c>
      <c r="X84" s="1561" t="s">
        <v>535</v>
      </c>
      <c r="Y84" s="1562" t="s">
        <v>536</v>
      </c>
      <c r="Z84" s="1563">
        <v>6736651513</v>
      </c>
      <c r="AA84" s="1564">
        <v>43922967.864760004</v>
      </c>
      <c r="AB84" s="1563">
        <v>10127327</v>
      </c>
      <c r="AC84" s="1563">
        <v>336953</v>
      </c>
      <c r="AD84" s="1563">
        <v>54387247.864760004</v>
      </c>
      <c r="AE84" s="1564">
        <v>13316</v>
      </c>
      <c r="AF84" s="1562">
        <v>4084</v>
      </c>
      <c r="AG84" s="1565">
        <v>0.79179999999999995</v>
      </c>
      <c r="AI84" s="1561" t="s">
        <v>535</v>
      </c>
      <c r="AJ84" s="933" t="s">
        <v>536</v>
      </c>
      <c r="AK84" s="1563">
        <v>54387247.864760004</v>
      </c>
      <c r="AL84" s="1564">
        <v>13316</v>
      </c>
      <c r="AM84" s="1564">
        <v>4084</v>
      </c>
      <c r="AN84" s="1565">
        <v>0.79179999999999995</v>
      </c>
      <c r="AO84" s="1565">
        <v>0.59060000000000001</v>
      </c>
      <c r="AP84" s="1565">
        <v>0.84730000000000005</v>
      </c>
      <c r="AQ84" s="1565">
        <v>0.79949999999999999</v>
      </c>
      <c r="AR84" s="1565">
        <v>0.79949999999999999</v>
      </c>
      <c r="AS84" s="1573">
        <v>1343.23</v>
      </c>
      <c r="AT84" s="1573">
        <v>336.8599999999999</v>
      </c>
      <c r="AU84" s="1570">
        <v>4485628</v>
      </c>
      <c r="AV84" s="1572">
        <v>1</v>
      </c>
      <c r="AW84" s="1564">
        <v>4485628</v>
      </c>
      <c r="BB84" s="1561" t="s">
        <v>535</v>
      </c>
      <c r="BC84" s="1562" t="s">
        <v>757</v>
      </c>
      <c r="BD84" s="1563">
        <v>6736651513</v>
      </c>
      <c r="BE84" s="1577">
        <v>566.43499999999995</v>
      </c>
      <c r="BF84" s="1566">
        <v>11893071</v>
      </c>
      <c r="BG84" s="1565">
        <v>0.59060000000000001</v>
      </c>
      <c r="BH84" s="1565"/>
      <c r="BI84" s="1564">
        <v>13316</v>
      </c>
      <c r="BJ84" s="1564">
        <v>23.51</v>
      </c>
      <c r="BK84" s="1564">
        <v>92822</v>
      </c>
      <c r="BL84" s="1564">
        <v>164</v>
      </c>
      <c r="BN84" s="933" t="s">
        <v>535</v>
      </c>
      <c r="BO84" s="1579" t="s">
        <v>536</v>
      </c>
      <c r="BP84" s="1579">
        <v>0.98819999999999997</v>
      </c>
      <c r="BQ84" s="1579">
        <v>1.0373000000000001</v>
      </c>
      <c r="BR84" s="1579">
        <v>1.0504</v>
      </c>
      <c r="BS84" s="1579"/>
      <c r="BT84" s="1580">
        <v>2011</v>
      </c>
      <c r="BU84" s="1582">
        <v>1.0357000000000001</v>
      </c>
      <c r="BV84" s="1581"/>
      <c r="BW84" s="1583">
        <v>0.69599999999999995</v>
      </c>
      <c r="BX84" s="1579">
        <v>0.72099999999999997</v>
      </c>
      <c r="BY84" s="1565">
        <v>1.1057999999999999</v>
      </c>
      <c r="BZ84" s="1585"/>
      <c r="CA84" s="1561" t="s">
        <v>535</v>
      </c>
      <c r="CB84" s="933" t="s">
        <v>757</v>
      </c>
      <c r="CC84" s="1564">
        <v>30072</v>
      </c>
      <c r="CD84" s="1564">
        <v>31026</v>
      </c>
      <c r="CE84" s="1564">
        <v>32512</v>
      </c>
      <c r="CF84" s="1564">
        <v>31203.333333333332</v>
      </c>
      <c r="CG84" s="1565">
        <v>0.84730000000000005</v>
      </c>
      <c r="CH84" s="1564"/>
      <c r="CI84" s="1562">
        <v>-1308.6666666666679</v>
      </c>
      <c r="CJ84" s="1565">
        <v>-4.0300000000000002E-2</v>
      </c>
      <c r="CL84" s="1575" t="s">
        <v>535</v>
      </c>
      <c r="CM84" s="933" t="s">
        <v>757</v>
      </c>
      <c r="CN84" s="1565">
        <v>0.79949999999999999</v>
      </c>
      <c r="CP84" s="1593">
        <v>13316</v>
      </c>
      <c r="CQ84" s="1566">
        <v>15834840</v>
      </c>
      <c r="CR84" s="1566">
        <v>0</v>
      </c>
      <c r="CS84" s="1566">
        <v>15834840</v>
      </c>
      <c r="CT84" s="1573">
        <v>1189.1600000000001</v>
      </c>
      <c r="CU84" s="1594"/>
      <c r="CV84" s="1573">
        <v>1343.23</v>
      </c>
      <c r="CW84" s="1594">
        <v>336.8599999999999</v>
      </c>
      <c r="CX84" s="1565">
        <v>0.88500000000000001</v>
      </c>
      <c r="CY84" s="1565"/>
      <c r="CZ84" s="1582">
        <v>0.72099999999999997</v>
      </c>
      <c r="DA84" s="1595">
        <v>1</v>
      </c>
      <c r="DB84" s="1595"/>
      <c r="DC84" s="1565">
        <v>1</v>
      </c>
      <c r="DX84" s="933" t="s">
        <v>416</v>
      </c>
      <c r="DY84" s="1575" t="s">
        <v>1003</v>
      </c>
      <c r="DZ84" s="933" t="s">
        <v>8</v>
      </c>
      <c r="EA84" s="933" t="s">
        <v>1004</v>
      </c>
      <c r="EB84" s="1563">
        <v>416</v>
      </c>
      <c r="EC84" s="1563"/>
      <c r="ED84" s="1563">
        <v>416</v>
      </c>
      <c r="EE84" s="1563"/>
      <c r="EF84" s="1563"/>
      <c r="EG84" s="1565">
        <v>1.0363468772576667E-2</v>
      </c>
      <c r="EH84" s="1563"/>
      <c r="EI84" s="1563">
        <v>0</v>
      </c>
      <c r="EJ84" s="1563"/>
      <c r="EK84" s="1563">
        <v>0</v>
      </c>
      <c r="EM84" s="1566"/>
      <c r="EN84" s="1566"/>
      <c r="ES84" s="1616" t="s">
        <v>132</v>
      </c>
      <c r="ET84" s="1617" t="s">
        <v>204</v>
      </c>
      <c r="EU84" s="1618">
        <v>0</v>
      </c>
    </row>
    <row r="85" spans="1:151">
      <c r="A85" s="1220" t="s">
        <v>537</v>
      </c>
      <c r="B85" s="1221" t="s">
        <v>538</v>
      </c>
      <c r="C85" s="1117">
        <v>19944</v>
      </c>
      <c r="D85" s="1118">
        <v>19944</v>
      </c>
      <c r="E85" s="1275">
        <v>1284</v>
      </c>
      <c r="F85" s="1670">
        <v>21228</v>
      </c>
      <c r="G85" s="1670"/>
      <c r="H85" s="1671">
        <v>21228</v>
      </c>
      <c r="K85" s="907" t="s">
        <v>537</v>
      </c>
      <c r="L85" s="908" t="s">
        <v>538</v>
      </c>
      <c r="M85" s="886">
        <v>8779928872</v>
      </c>
      <c r="N85" s="887">
        <v>297652195</v>
      </c>
      <c r="O85" s="888">
        <v>8482276677</v>
      </c>
      <c r="P85" s="889">
        <v>2011</v>
      </c>
      <c r="Q85" s="890">
        <v>1.0195000000000001</v>
      </c>
      <c r="R85" s="891">
        <v>8320035975</v>
      </c>
      <c r="S85" s="892">
        <v>297652195</v>
      </c>
      <c r="T85" s="893">
        <v>694329314</v>
      </c>
      <c r="U85" s="893">
        <v>2175754729</v>
      </c>
      <c r="V85" s="891">
        <v>11487772213</v>
      </c>
      <c r="X85" s="1561" t="s">
        <v>537</v>
      </c>
      <c r="Y85" s="1562" t="s">
        <v>538</v>
      </c>
      <c r="Z85" s="1563">
        <v>11487772213</v>
      </c>
      <c r="AA85" s="1564">
        <v>74900274.828760013</v>
      </c>
      <c r="AB85" s="1563">
        <v>16843232</v>
      </c>
      <c r="AC85" s="1563">
        <v>1317047</v>
      </c>
      <c r="AD85" s="1563">
        <v>93060553.828760013</v>
      </c>
      <c r="AE85" s="1564">
        <v>21228</v>
      </c>
      <c r="AF85" s="1562">
        <v>4384</v>
      </c>
      <c r="AG85" s="1565">
        <v>0.84989999999999999</v>
      </c>
      <c r="AI85" s="1561" t="s">
        <v>537</v>
      </c>
      <c r="AJ85" s="933" t="s">
        <v>538</v>
      </c>
      <c r="AK85" s="1563">
        <v>93060553.828760013</v>
      </c>
      <c r="AL85" s="1564">
        <v>21228</v>
      </c>
      <c r="AM85" s="1564">
        <v>4384</v>
      </c>
      <c r="AN85" s="1565">
        <v>0.84989999999999999</v>
      </c>
      <c r="AO85" s="1565">
        <v>1.1156999999999999</v>
      </c>
      <c r="AP85" s="1565">
        <v>0.82240000000000002</v>
      </c>
      <c r="AQ85" s="1565">
        <v>0.86280000000000012</v>
      </c>
      <c r="AR85" s="1565">
        <v>0.86280000000000012</v>
      </c>
      <c r="AS85" s="1573">
        <v>1449.58</v>
      </c>
      <c r="AT85" s="1573">
        <v>230.51</v>
      </c>
      <c r="AU85" s="1570">
        <v>4893266</v>
      </c>
      <c r="AV85" s="1572">
        <v>1</v>
      </c>
      <c r="AW85" s="1564">
        <v>4893266</v>
      </c>
      <c r="BB85" s="1561" t="s">
        <v>537</v>
      </c>
      <c r="BC85" s="1562" t="s">
        <v>758</v>
      </c>
      <c r="BD85" s="1563">
        <v>11487772213</v>
      </c>
      <c r="BE85" s="1577">
        <v>511.31400000000002</v>
      </c>
      <c r="BF85" s="1566">
        <v>22467158</v>
      </c>
      <c r="BG85" s="1565">
        <v>1.1156999999999999</v>
      </c>
      <c r="BH85" s="1565"/>
      <c r="BI85" s="1564">
        <v>21228</v>
      </c>
      <c r="BJ85" s="1564">
        <v>41.52</v>
      </c>
      <c r="BK85" s="1564">
        <v>138141</v>
      </c>
      <c r="BL85" s="1564">
        <v>270</v>
      </c>
      <c r="BN85" s="933" t="s">
        <v>537</v>
      </c>
      <c r="BO85" s="1579" t="s">
        <v>538</v>
      </c>
      <c r="BP85" s="1579">
        <v>1.046</v>
      </c>
      <c r="BQ85" s="1579">
        <v>0.97299999999999998</v>
      </c>
      <c r="BR85" s="1579">
        <v>1.0415999999999999</v>
      </c>
      <c r="BS85" s="1579"/>
      <c r="BT85" s="1580">
        <v>2011</v>
      </c>
      <c r="BU85" s="1582">
        <v>1.0195000000000001</v>
      </c>
      <c r="BV85" s="1581"/>
      <c r="BW85" s="1583">
        <v>0.62250000000000005</v>
      </c>
      <c r="BX85" s="1579">
        <v>0.63500000000000001</v>
      </c>
      <c r="BY85" s="1565">
        <v>0.97389999999999999</v>
      </c>
      <c r="BZ85" s="1585"/>
      <c r="CA85" s="1561" t="s">
        <v>537</v>
      </c>
      <c r="CB85" s="933" t="s">
        <v>758</v>
      </c>
      <c r="CC85" s="1564">
        <v>29442</v>
      </c>
      <c r="CD85" s="1564">
        <v>30279</v>
      </c>
      <c r="CE85" s="1564">
        <v>31142</v>
      </c>
      <c r="CF85" s="1564">
        <v>30287.666666666668</v>
      </c>
      <c r="CG85" s="1565">
        <v>0.82240000000000002</v>
      </c>
      <c r="CH85" s="1564"/>
      <c r="CI85" s="1562">
        <v>-854.33333333333212</v>
      </c>
      <c r="CJ85" s="1565">
        <v>-2.7400000000000001E-2</v>
      </c>
      <c r="CL85" s="1575" t="s">
        <v>537</v>
      </c>
      <c r="CM85" s="933" t="s">
        <v>900</v>
      </c>
      <c r="CN85" s="1565">
        <v>0.86280000000000012</v>
      </c>
      <c r="CP85" s="1593">
        <v>21228</v>
      </c>
      <c r="CQ85" s="1566">
        <v>34262442</v>
      </c>
      <c r="CR85" s="1566">
        <v>0</v>
      </c>
      <c r="CS85" s="1566">
        <v>34262442</v>
      </c>
      <c r="CT85" s="1573">
        <v>1614.02</v>
      </c>
      <c r="CU85" s="1594"/>
      <c r="CV85" s="1573">
        <v>1449.58</v>
      </c>
      <c r="CW85" s="1594">
        <v>230.51</v>
      </c>
      <c r="CX85" s="1565">
        <v>1</v>
      </c>
      <c r="CY85" s="1565"/>
      <c r="CZ85" s="1582">
        <v>0.63500000000000001</v>
      </c>
      <c r="DA85" s="1595" t="s">
        <v>4</v>
      </c>
      <c r="DB85" s="1595"/>
      <c r="DC85" s="1565">
        <v>1</v>
      </c>
      <c r="DX85" s="933" t="s">
        <v>416</v>
      </c>
      <c r="DY85" s="1575" t="s">
        <v>1108</v>
      </c>
      <c r="DZ85" s="933" t="s">
        <v>8</v>
      </c>
      <c r="EA85" s="933" t="s">
        <v>1109</v>
      </c>
      <c r="EB85" s="1563">
        <v>157</v>
      </c>
      <c r="EC85" s="1563"/>
      <c r="ED85" s="1563">
        <v>157</v>
      </c>
      <c r="EF85" s="1563"/>
      <c r="EG85" s="1565">
        <v>3.9112129742657131E-3</v>
      </c>
      <c r="EH85" s="1563"/>
      <c r="EI85" s="1563">
        <v>0</v>
      </c>
      <c r="EJ85" s="1563"/>
      <c r="EK85" s="1563">
        <v>0</v>
      </c>
      <c r="EM85" s="1566"/>
      <c r="EN85" s="1566"/>
      <c r="ES85" s="1616" t="s">
        <v>512</v>
      </c>
      <c r="ET85" s="1617" t="s">
        <v>513</v>
      </c>
      <c r="EU85" s="1618">
        <v>0</v>
      </c>
    </row>
    <row r="86" spans="1:151">
      <c r="A86" s="1220" t="s">
        <v>539</v>
      </c>
      <c r="B86" s="1221" t="s">
        <v>540</v>
      </c>
      <c r="C86" s="1117">
        <v>8387</v>
      </c>
      <c r="D86" s="1118">
        <v>10181</v>
      </c>
      <c r="E86" s="1670"/>
      <c r="F86" s="1670">
        <v>10181</v>
      </c>
      <c r="G86" s="1670"/>
      <c r="H86" s="1671">
        <v>10181</v>
      </c>
      <c r="K86" s="907" t="s">
        <v>539</v>
      </c>
      <c r="L86" s="908" t="s">
        <v>540</v>
      </c>
      <c r="M86" s="886">
        <v>4379910832</v>
      </c>
      <c r="N86" s="887">
        <v>119670250</v>
      </c>
      <c r="O86" s="888">
        <v>4260240582</v>
      </c>
      <c r="P86" s="889">
        <v>2012</v>
      </c>
      <c r="Q86" s="890">
        <v>1.0014000000000001</v>
      </c>
      <c r="R86" s="891">
        <v>4254284584</v>
      </c>
      <c r="S86" s="892">
        <v>119670250</v>
      </c>
      <c r="T86" s="893">
        <v>511380283</v>
      </c>
      <c r="U86" s="893">
        <v>1101813978</v>
      </c>
      <c r="V86" s="891">
        <v>5987149095</v>
      </c>
      <c r="X86" s="1561" t="s">
        <v>539</v>
      </c>
      <c r="Y86" s="1562" t="s">
        <v>540</v>
      </c>
      <c r="Z86" s="1563">
        <v>5987149095</v>
      </c>
      <c r="AA86" s="1564">
        <v>39036212.099400006</v>
      </c>
      <c r="AB86" s="1563">
        <v>9649708</v>
      </c>
      <c r="AC86" s="1563">
        <v>224597</v>
      </c>
      <c r="AD86" s="1563">
        <v>48910517.099400006</v>
      </c>
      <c r="AE86" s="1564">
        <v>10181</v>
      </c>
      <c r="AF86" s="1562">
        <v>4804</v>
      </c>
      <c r="AG86" s="1565">
        <v>0.93140000000000001</v>
      </c>
      <c r="AI86" s="1561" t="s">
        <v>539</v>
      </c>
      <c r="AJ86" s="933" t="s">
        <v>540</v>
      </c>
      <c r="AK86" s="1563">
        <v>48910517.099400006</v>
      </c>
      <c r="AL86" s="1564">
        <v>10181</v>
      </c>
      <c r="AM86" s="1564">
        <v>4804</v>
      </c>
      <c r="AN86" s="1565">
        <v>0.93140000000000001</v>
      </c>
      <c r="AO86" s="1565">
        <v>0.52700000000000002</v>
      </c>
      <c r="AP86" s="1565">
        <v>0.73619999999999997</v>
      </c>
      <c r="AQ86" s="1565">
        <v>0.79339999999999988</v>
      </c>
      <c r="AR86" s="1565">
        <v>0.79339999999999988</v>
      </c>
      <c r="AS86" s="1573">
        <v>1332.98</v>
      </c>
      <c r="AT86" s="1573">
        <v>347.1099999999999</v>
      </c>
      <c r="AU86" s="1570">
        <v>3533927</v>
      </c>
      <c r="AV86" s="1572">
        <v>0.90400000000000003</v>
      </c>
      <c r="AW86" s="1564">
        <v>3194670</v>
      </c>
      <c r="BB86" s="1561" t="s">
        <v>539</v>
      </c>
      <c r="BC86" s="1562" t="s">
        <v>759</v>
      </c>
      <c r="BD86" s="1563">
        <v>5987149095</v>
      </c>
      <c r="BE86" s="1577">
        <v>564.11699999999996</v>
      </c>
      <c r="BF86" s="1566">
        <v>10613311</v>
      </c>
      <c r="BG86" s="1565">
        <v>0.52700000000000002</v>
      </c>
      <c r="BH86" s="1565"/>
      <c r="BI86" s="1564">
        <v>10181</v>
      </c>
      <c r="BJ86" s="1564">
        <v>18.05</v>
      </c>
      <c r="BK86" s="1564">
        <v>67956</v>
      </c>
      <c r="BL86" s="1564">
        <v>120</v>
      </c>
      <c r="BN86" s="933" t="s">
        <v>539</v>
      </c>
      <c r="BO86" s="1579" t="s">
        <v>540</v>
      </c>
      <c r="BP86" s="1579">
        <v>1.0048000000000001</v>
      </c>
      <c r="BQ86" s="1579">
        <v>1.0043</v>
      </c>
      <c r="BR86" s="1579">
        <v>1</v>
      </c>
      <c r="BS86" s="1579"/>
      <c r="BT86" s="1580">
        <v>2012</v>
      </c>
      <c r="BU86" s="1582">
        <v>1.0014000000000001</v>
      </c>
      <c r="BV86" s="1581"/>
      <c r="BW86" s="1583">
        <v>0.60699999999999998</v>
      </c>
      <c r="BX86" s="1579">
        <v>0.60799999999999998</v>
      </c>
      <c r="BY86" s="1565">
        <v>0.9325</v>
      </c>
      <c r="BZ86" s="1585"/>
      <c r="CA86" s="1561" t="s">
        <v>539</v>
      </c>
      <c r="CB86" s="933" t="s">
        <v>759</v>
      </c>
      <c r="CC86" s="1564">
        <v>25986</v>
      </c>
      <c r="CD86" s="1564">
        <v>27059</v>
      </c>
      <c r="CE86" s="1564">
        <v>28295</v>
      </c>
      <c r="CF86" s="1564">
        <v>27113.333333333332</v>
      </c>
      <c r="CG86" s="1565">
        <v>0.73619999999999997</v>
      </c>
      <c r="CH86" s="1564"/>
      <c r="CI86" s="1562">
        <v>-1181.6666666666679</v>
      </c>
      <c r="CJ86" s="1565">
        <v>-4.1799999999999997E-2</v>
      </c>
      <c r="CL86" s="1575" t="s">
        <v>539</v>
      </c>
      <c r="CM86" s="933" t="s">
        <v>759</v>
      </c>
      <c r="CN86" s="1565">
        <v>0.79339999999999988</v>
      </c>
      <c r="CP86" s="1593">
        <v>10181</v>
      </c>
      <c r="CQ86" s="1566">
        <v>12271014</v>
      </c>
      <c r="CR86" s="1566">
        <v>0</v>
      </c>
      <c r="CS86" s="1566">
        <v>12271014</v>
      </c>
      <c r="CT86" s="1573">
        <v>1205.29</v>
      </c>
      <c r="CU86" s="1594"/>
      <c r="CV86" s="1573">
        <v>1332.98</v>
      </c>
      <c r="CW86" s="1594">
        <v>347.1099999999999</v>
      </c>
      <c r="CX86" s="1565">
        <v>0.90400000000000003</v>
      </c>
      <c r="CY86" s="1565"/>
      <c r="CZ86" s="1582">
        <v>0.60799999999999998</v>
      </c>
      <c r="DA86" s="1595" t="s">
        <v>4</v>
      </c>
      <c r="DB86" s="1595"/>
      <c r="DC86" s="1565">
        <v>0.90400000000000003</v>
      </c>
      <c r="DX86" s="933" t="s">
        <v>416</v>
      </c>
      <c r="DY86" s="1575" t="s">
        <v>1182</v>
      </c>
      <c r="DZ86" s="933" t="s">
        <v>8</v>
      </c>
      <c r="EA86" s="933" t="s">
        <v>1183</v>
      </c>
      <c r="EB86" s="1563">
        <v>139</v>
      </c>
      <c r="EC86" s="1563"/>
      <c r="ED86" s="1563">
        <v>139</v>
      </c>
      <c r="EE86" s="1563">
        <v>40141</v>
      </c>
      <c r="EF86" s="1563"/>
      <c r="EG86" s="1565">
        <v>3.4627936523753768E-3</v>
      </c>
      <c r="EH86" s="1563"/>
      <c r="EI86" s="1563">
        <v>0</v>
      </c>
      <c r="EJ86" s="1563"/>
      <c r="EK86" s="1563">
        <v>0</v>
      </c>
      <c r="EM86" s="1566"/>
      <c r="EN86" s="1566"/>
      <c r="ES86" s="1616" t="s">
        <v>514</v>
      </c>
      <c r="ET86" s="1617" t="s">
        <v>515</v>
      </c>
      <c r="EU86" s="1618">
        <v>1637813</v>
      </c>
    </row>
    <row r="87" spans="1:151">
      <c r="A87" s="1220" t="s">
        <v>541</v>
      </c>
      <c r="B87" s="1221" t="s">
        <v>542</v>
      </c>
      <c r="C87" s="1117">
        <v>8681</v>
      </c>
      <c r="D87" s="1118">
        <v>11761</v>
      </c>
      <c r="E87" s="1670"/>
      <c r="F87" s="1670">
        <v>11761</v>
      </c>
      <c r="G87" s="1670"/>
      <c r="H87" s="1671">
        <v>11761</v>
      </c>
      <c r="K87" s="907" t="s">
        <v>541</v>
      </c>
      <c r="L87" s="908" t="s">
        <v>542</v>
      </c>
      <c r="M87" s="886">
        <v>3204176360</v>
      </c>
      <c r="N87" s="887">
        <v>527373423</v>
      </c>
      <c r="O87" s="888">
        <v>2676802937</v>
      </c>
      <c r="P87" s="889">
        <v>2011</v>
      </c>
      <c r="Q87" s="890">
        <v>1.0370999999999999</v>
      </c>
      <c r="R87" s="891">
        <v>2581046126</v>
      </c>
      <c r="S87" s="892">
        <v>527373423</v>
      </c>
      <c r="T87" s="893">
        <v>136450954</v>
      </c>
      <c r="U87" s="893">
        <v>806570797</v>
      </c>
      <c r="V87" s="891">
        <v>4051441300</v>
      </c>
      <c r="X87" s="1561" t="s">
        <v>541</v>
      </c>
      <c r="Y87" s="1562" t="s">
        <v>542</v>
      </c>
      <c r="Z87" s="1563">
        <v>4051441300</v>
      </c>
      <c r="AA87" s="1564">
        <v>26415397.276000004</v>
      </c>
      <c r="AB87" s="1563">
        <v>8897704</v>
      </c>
      <c r="AC87" s="1563">
        <v>434187</v>
      </c>
      <c r="AD87" s="1563">
        <v>35747288.276000008</v>
      </c>
      <c r="AE87" s="1564">
        <v>11761</v>
      </c>
      <c r="AF87" s="1562">
        <v>3039</v>
      </c>
      <c r="AG87" s="1565">
        <v>0.58919999999999995</v>
      </c>
      <c r="AI87" s="1561" t="s">
        <v>541</v>
      </c>
      <c r="AJ87" s="933" t="s">
        <v>542</v>
      </c>
      <c r="AK87" s="1563">
        <v>35747288.276000008</v>
      </c>
      <c r="AL87" s="1564">
        <v>11761</v>
      </c>
      <c r="AM87" s="1564">
        <v>3039</v>
      </c>
      <c r="AN87" s="1565">
        <v>0.58919999999999995</v>
      </c>
      <c r="AO87" s="1565">
        <v>0.21279999999999999</v>
      </c>
      <c r="AP87" s="1565">
        <v>0.85550000000000004</v>
      </c>
      <c r="AQ87" s="1565">
        <v>0.68479999999999996</v>
      </c>
      <c r="AR87" s="1565">
        <v>0.68479999999999996</v>
      </c>
      <c r="AS87" s="1573">
        <v>1150.53</v>
      </c>
      <c r="AT87" s="1573">
        <v>529.55999999999995</v>
      </c>
      <c r="AU87" s="1570">
        <v>6228155</v>
      </c>
      <c r="AV87" s="1572">
        <v>1</v>
      </c>
      <c r="AW87" s="1564">
        <v>6228155</v>
      </c>
      <c r="BB87" s="1561" t="s">
        <v>541</v>
      </c>
      <c r="BC87" s="1562" t="s">
        <v>760</v>
      </c>
      <c r="BD87" s="1563">
        <v>4051441300</v>
      </c>
      <c r="BE87" s="1577">
        <v>945.447</v>
      </c>
      <c r="BF87" s="1566">
        <v>4285212</v>
      </c>
      <c r="BG87" s="1565">
        <v>0.21279999999999999</v>
      </c>
      <c r="BH87" s="1565"/>
      <c r="BI87" s="1564">
        <v>11761</v>
      </c>
      <c r="BJ87" s="1564">
        <v>12.44</v>
      </c>
      <c r="BK87" s="1564">
        <v>64121</v>
      </c>
      <c r="BL87" s="1564">
        <v>68</v>
      </c>
      <c r="BN87" s="933" t="s">
        <v>541</v>
      </c>
      <c r="BO87" s="1579" t="s">
        <v>542</v>
      </c>
      <c r="BP87" s="1579">
        <v>1</v>
      </c>
      <c r="BQ87" s="1579">
        <v>1.0177</v>
      </c>
      <c r="BR87" s="1579">
        <v>1.0624</v>
      </c>
      <c r="BS87" s="1579"/>
      <c r="BT87" s="1580">
        <v>2011</v>
      </c>
      <c r="BU87" s="1582">
        <v>1.0370999999999999</v>
      </c>
      <c r="BV87" s="1581"/>
      <c r="BW87" s="1583">
        <v>0.78500000000000003</v>
      </c>
      <c r="BX87" s="1579">
        <v>0.81399999999999995</v>
      </c>
      <c r="BY87" s="1565">
        <v>1.2484999999999999</v>
      </c>
      <c r="BZ87" s="1585"/>
      <c r="CA87" s="1561" t="s">
        <v>541</v>
      </c>
      <c r="CB87" s="933" t="s">
        <v>760</v>
      </c>
      <c r="CC87" s="1564">
        <v>30428</v>
      </c>
      <c r="CD87" s="1564">
        <v>31139</v>
      </c>
      <c r="CE87" s="1564">
        <v>32945</v>
      </c>
      <c r="CF87" s="1564">
        <v>31504</v>
      </c>
      <c r="CG87" s="1565">
        <v>0.85550000000000004</v>
      </c>
      <c r="CH87" s="1564"/>
      <c r="CI87" s="1562">
        <v>-1441</v>
      </c>
      <c r="CJ87" s="1565">
        <v>-4.3700000000000003E-2</v>
      </c>
      <c r="CL87" s="1575" t="s">
        <v>541</v>
      </c>
      <c r="CM87" s="933" t="s">
        <v>760</v>
      </c>
      <c r="CN87" s="1565">
        <v>0.68479999999999996</v>
      </c>
      <c r="CP87" s="1593">
        <v>11761</v>
      </c>
      <c r="CQ87" s="1566">
        <v>9893962</v>
      </c>
      <c r="CR87" s="1566">
        <v>1623555</v>
      </c>
      <c r="CS87" s="1566">
        <v>11517517</v>
      </c>
      <c r="CT87" s="1573">
        <v>979.3</v>
      </c>
      <c r="CU87" s="1594"/>
      <c r="CV87" s="1573">
        <v>1150.53</v>
      </c>
      <c r="CW87" s="1594">
        <v>529.55999999999995</v>
      </c>
      <c r="CX87" s="1565">
        <v>0.85099999999999998</v>
      </c>
      <c r="CY87" s="1565"/>
      <c r="CZ87" s="1582">
        <v>0.81399999999999995</v>
      </c>
      <c r="DA87" s="1595">
        <v>1</v>
      </c>
      <c r="DB87" s="1595"/>
      <c r="DC87" s="1565">
        <v>1</v>
      </c>
      <c r="DX87" s="933" t="s">
        <v>418</v>
      </c>
      <c r="DY87" s="1575" t="s">
        <v>418</v>
      </c>
      <c r="DZ87" s="933" t="s">
        <v>901</v>
      </c>
      <c r="EA87" s="933" t="s">
        <v>419</v>
      </c>
      <c r="EB87" s="1563">
        <v>5865</v>
      </c>
      <c r="EC87" s="1563"/>
      <c r="ED87" s="1563">
        <v>5865</v>
      </c>
      <c r="EE87" s="1563"/>
      <c r="EF87" s="1563"/>
      <c r="EG87" s="1565">
        <v>0.80507892930679481</v>
      </c>
      <c r="EH87" s="1563"/>
      <c r="EI87" s="1563">
        <v>4014545</v>
      </c>
      <c r="EJ87" s="1563"/>
      <c r="EK87" s="1563">
        <v>3232026</v>
      </c>
      <c r="EL87" s="933">
        <v>4014545</v>
      </c>
      <c r="EM87" s="1566">
        <v>0</v>
      </c>
      <c r="EN87" s="1566"/>
      <c r="ES87" s="1616" t="s">
        <v>516</v>
      </c>
      <c r="ET87" s="1617" t="s">
        <v>517</v>
      </c>
      <c r="EU87" s="1618">
        <v>1583651</v>
      </c>
    </row>
    <row r="88" spans="1:151">
      <c r="A88" s="1220" t="s">
        <v>543</v>
      </c>
      <c r="B88" s="1221" t="s">
        <v>544</v>
      </c>
      <c r="C88" s="1117">
        <v>5997</v>
      </c>
      <c r="D88" s="1118">
        <v>5997</v>
      </c>
      <c r="E88" s="1670"/>
      <c r="F88" s="1670">
        <v>5997</v>
      </c>
      <c r="G88" s="1670"/>
      <c r="H88" s="1671">
        <v>5997</v>
      </c>
      <c r="K88" s="907" t="s">
        <v>543</v>
      </c>
      <c r="L88" s="908" t="s">
        <v>544</v>
      </c>
      <c r="M88" s="886">
        <v>1452480295</v>
      </c>
      <c r="N88" s="887">
        <v>53416820</v>
      </c>
      <c r="O88" s="888">
        <v>1399063475</v>
      </c>
      <c r="P88" s="889">
        <v>2011</v>
      </c>
      <c r="Q88" s="890">
        <v>1.0707</v>
      </c>
      <c r="R88" s="891">
        <v>1306681120</v>
      </c>
      <c r="S88" s="892">
        <v>53416820</v>
      </c>
      <c r="T88" s="893">
        <v>94742026</v>
      </c>
      <c r="U88" s="893">
        <v>516509031</v>
      </c>
      <c r="V88" s="891">
        <v>1971348997</v>
      </c>
      <c r="X88" s="1561" t="s">
        <v>543</v>
      </c>
      <c r="Y88" s="1562" t="s">
        <v>544</v>
      </c>
      <c r="Z88" s="1563">
        <v>1971348997</v>
      </c>
      <c r="AA88" s="1564">
        <v>12853195.460440001</v>
      </c>
      <c r="AB88" s="1563">
        <v>5215214</v>
      </c>
      <c r="AC88" s="1563">
        <v>269910</v>
      </c>
      <c r="AD88" s="1563">
        <v>18338319.460440002</v>
      </c>
      <c r="AE88" s="1564">
        <v>5997</v>
      </c>
      <c r="AF88" s="1562">
        <v>3058</v>
      </c>
      <c r="AG88" s="1565">
        <v>0.59289999999999998</v>
      </c>
      <c r="AI88" s="1561" t="s">
        <v>543</v>
      </c>
      <c r="AJ88" s="933" t="s">
        <v>544</v>
      </c>
      <c r="AK88" s="1563">
        <v>18338319.460440002</v>
      </c>
      <c r="AL88" s="1564">
        <v>5997</v>
      </c>
      <c r="AM88" s="1564">
        <v>3058</v>
      </c>
      <c r="AN88" s="1565">
        <v>0.59289999999999998</v>
      </c>
      <c r="AO88" s="1565">
        <v>0.30669999999999997</v>
      </c>
      <c r="AP88" s="1565">
        <v>0.78949999999999998</v>
      </c>
      <c r="AQ88" s="1565">
        <v>0.66269999999999996</v>
      </c>
      <c r="AR88" s="1565">
        <v>0.66269999999999996</v>
      </c>
      <c r="AS88" s="1573">
        <v>1113.4000000000001</v>
      </c>
      <c r="AT88" s="1573">
        <v>566.68999999999983</v>
      </c>
      <c r="AU88" s="1570">
        <v>3398440</v>
      </c>
      <c r="AV88" s="1572">
        <v>1</v>
      </c>
      <c r="AW88" s="1564">
        <v>3398440</v>
      </c>
      <c r="BB88" s="1561" t="s">
        <v>543</v>
      </c>
      <c r="BC88" s="1562" t="s">
        <v>761</v>
      </c>
      <c r="BD88" s="1563">
        <v>1971348997</v>
      </c>
      <c r="BE88" s="1577">
        <v>319.14400000000001</v>
      </c>
      <c r="BF88" s="1566">
        <v>6176989</v>
      </c>
      <c r="BG88" s="1565">
        <v>0.30669999999999997</v>
      </c>
      <c r="BH88" s="1565"/>
      <c r="BI88" s="1564">
        <v>5997</v>
      </c>
      <c r="BJ88" s="1564">
        <v>18.79</v>
      </c>
      <c r="BK88" s="1564">
        <v>36358</v>
      </c>
      <c r="BL88" s="1564">
        <v>114</v>
      </c>
      <c r="BN88" s="933" t="s">
        <v>543</v>
      </c>
      <c r="BO88" s="1579" t="s">
        <v>544</v>
      </c>
      <c r="BP88" s="1579">
        <v>0.99980000000000002</v>
      </c>
      <c r="BQ88" s="1579">
        <v>1.0895999999999999</v>
      </c>
      <c r="BR88" s="1579">
        <v>1.0818000000000001</v>
      </c>
      <c r="BS88" s="1579"/>
      <c r="BT88" s="1580">
        <v>2011</v>
      </c>
      <c r="BU88" s="1582">
        <v>1.0707</v>
      </c>
      <c r="BV88" s="1581"/>
      <c r="BW88" s="1583">
        <v>1.03</v>
      </c>
      <c r="BX88" s="1579">
        <v>1.103</v>
      </c>
      <c r="BY88" s="1565">
        <v>1.6917</v>
      </c>
      <c r="BZ88" s="1585"/>
      <c r="CA88" s="1561" t="s">
        <v>543</v>
      </c>
      <c r="CB88" s="933" t="s">
        <v>761</v>
      </c>
      <c r="CC88" s="1564">
        <v>28889</v>
      </c>
      <c r="CD88" s="1564">
        <v>28545</v>
      </c>
      <c r="CE88" s="1564">
        <v>29789</v>
      </c>
      <c r="CF88" s="1564">
        <v>29074.333333333332</v>
      </c>
      <c r="CG88" s="1565">
        <v>0.78949999999999998</v>
      </c>
      <c r="CH88" s="1564"/>
      <c r="CI88" s="1562">
        <v>-714.66666666666788</v>
      </c>
      <c r="CJ88" s="1565">
        <v>-2.4E-2</v>
      </c>
      <c r="CL88" s="1575" t="s">
        <v>543</v>
      </c>
      <c r="CM88" s="933" t="s">
        <v>761</v>
      </c>
      <c r="CN88" s="1565">
        <v>0.66269999999999996</v>
      </c>
      <c r="CP88" s="1593">
        <v>5997</v>
      </c>
      <c r="CQ88" s="1566">
        <v>10150654</v>
      </c>
      <c r="CR88" s="1566">
        <v>0</v>
      </c>
      <c r="CS88" s="1566">
        <v>10150654</v>
      </c>
      <c r="CT88" s="1573">
        <v>1692.62</v>
      </c>
      <c r="CU88" s="1594"/>
      <c r="CV88" s="1573">
        <v>1113.4000000000001</v>
      </c>
      <c r="CW88" s="1594">
        <v>566.68999999999983</v>
      </c>
      <c r="CX88" s="1565">
        <v>1</v>
      </c>
      <c r="CY88" s="1565"/>
      <c r="CZ88" s="1582">
        <v>1.103</v>
      </c>
      <c r="DA88" s="1595">
        <v>1</v>
      </c>
      <c r="DB88" s="1595"/>
      <c r="DC88" s="1565">
        <v>1</v>
      </c>
      <c r="DX88" s="933" t="s">
        <v>418</v>
      </c>
      <c r="DY88" s="1575" t="s">
        <v>1005</v>
      </c>
      <c r="DZ88" s="933" t="s">
        <v>8</v>
      </c>
      <c r="EA88" s="933" t="s">
        <v>1006</v>
      </c>
      <c r="EB88" s="1563">
        <v>1420</v>
      </c>
      <c r="EC88" s="1563"/>
      <c r="ED88" s="1563">
        <v>1420</v>
      </c>
      <c r="EE88" s="1563">
        <v>7285</v>
      </c>
      <c r="EF88" s="1563"/>
      <c r="EG88" s="1565">
        <v>0.19492107069320522</v>
      </c>
      <c r="EH88" s="1563"/>
      <c r="EI88" s="1563">
        <v>0</v>
      </c>
      <c r="EJ88" s="1563"/>
      <c r="EK88" s="1563">
        <v>782519</v>
      </c>
      <c r="EL88" s="1563"/>
      <c r="EM88" s="1566"/>
      <c r="EN88" s="1566"/>
      <c r="ES88" s="1616" t="s">
        <v>518</v>
      </c>
      <c r="ET88" s="1617" t="s">
        <v>519</v>
      </c>
      <c r="EU88" s="1618">
        <v>0</v>
      </c>
    </row>
    <row r="89" spans="1:151">
      <c r="A89" s="1220" t="s">
        <v>545</v>
      </c>
      <c r="B89" s="1221" t="s">
        <v>546</v>
      </c>
      <c r="C89" s="1117">
        <v>8670</v>
      </c>
      <c r="D89" s="1118">
        <v>9150</v>
      </c>
      <c r="E89" s="1670"/>
      <c r="F89" s="1670">
        <v>9150</v>
      </c>
      <c r="G89" s="1670"/>
      <c r="H89" s="1671">
        <v>9150</v>
      </c>
      <c r="K89" s="907" t="s">
        <v>545</v>
      </c>
      <c r="L89" s="908" t="s">
        <v>546</v>
      </c>
      <c r="M89" s="886">
        <v>3482002555</v>
      </c>
      <c r="N89" s="887">
        <v>216542505</v>
      </c>
      <c r="O89" s="888">
        <v>3265460050</v>
      </c>
      <c r="P89" s="889">
        <v>2013</v>
      </c>
      <c r="Q89" s="890">
        <v>0.98699999999999999</v>
      </c>
      <c r="R89" s="891">
        <v>3308470162</v>
      </c>
      <c r="S89" s="892">
        <v>216542505</v>
      </c>
      <c r="T89" s="893">
        <v>117214008</v>
      </c>
      <c r="U89" s="893">
        <v>750547990</v>
      </c>
      <c r="V89" s="891">
        <v>4392774665</v>
      </c>
      <c r="X89" s="1561" t="s">
        <v>545</v>
      </c>
      <c r="Y89" s="1562" t="s">
        <v>546</v>
      </c>
      <c r="Z89" s="1563">
        <v>4392774665</v>
      </c>
      <c r="AA89" s="1564">
        <v>28640890.815800004</v>
      </c>
      <c r="AB89" s="1563">
        <v>6930198</v>
      </c>
      <c r="AC89" s="1563">
        <v>176329</v>
      </c>
      <c r="AD89" s="1563">
        <v>35747417.815800004</v>
      </c>
      <c r="AE89" s="1564">
        <v>9150</v>
      </c>
      <c r="AF89" s="1562">
        <v>3907</v>
      </c>
      <c r="AG89" s="1565">
        <v>0.75749999999999995</v>
      </c>
      <c r="AI89" s="1561" t="s">
        <v>545</v>
      </c>
      <c r="AJ89" s="933" t="s">
        <v>546</v>
      </c>
      <c r="AK89" s="1563">
        <v>35747417.815800004</v>
      </c>
      <c r="AL89" s="1564">
        <v>9150</v>
      </c>
      <c r="AM89" s="1564">
        <v>3907</v>
      </c>
      <c r="AN89" s="1565">
        <v>0.75749999999999995</v>
      </c>
      <c r="AO89" s="1565">
        <v>0.55220000000000002</v>
      </c>
      <c r="AP89" s="1565">
        <v>0.84670000000000001</v>
      </c>
      <c r="AQ89" s="1565">
        <v>0.78159999999999996</v>
      </c>
      <c r="AR89" s="1565">
        <v>0.78159999999999996</v>
      </c>
      <c r="AS89" s="1573">
        <v>1313.16</v>
      </c>
      <c r="AT89" s="1573">
        <v>366.92999999999984</v>
      </c>
      <c r="AU89" s="1570">
        <v>3357410</v>
      </c>
      <c r="AV89" s="1572">
        <v>1</v>
      </c>
      <c r="AW89" s="1564">
        <v>3357410</v>
      </c>
      <c r="BB89" s="1561" t="s">
        <v>545</v>
      </c>
      <c r="BC89" s="1562" t="s">
        <v>762</v>
      </c>
      <c r="BD89" s="1563">
        <v>4392774665</v>
      </c>
      <c r="BE89" s="1577">
        <v>395.05799999999999</v>
      </c>
      <c r="BF89" s="1566">
        <v>11119316</v>
      </c>
      <c r="BG89" s="1565">
        <v>0.55220000000000002</v>
      </c>
      <c r="BH89" s="1565"/>
      <c r="BI89" s="1564">
        <v>9150</v>
      </c>
      <c r="BJ89" s="1564">
        <v>23.16</v>
      </c>
      <c r="BK89" s="1564">
        <v>60430</v>
      </c>
      <c r="BL89" s="1564">
        <v>153</v>
      </c>
      <c r="BN89" s="933" t="s">
        <v>545</v>
      </c>
      <c r="BO89" s="1579" t="s">
        <v>546</v>
      </c>
      <c r="BP89" s="1579">
        <v>0.90920000000000001</v>
      </c>
      <c r="BQ89" s="1579">
        <v>0.9456</v>
      </c>
      <c r="BR89" s="1579">
        <v>0.98699999999999999</v>
      </c>
      <c r="BS89" s="1579"/>
      <c r="BT89" s="1580">
        <v>2013</v>
      </c>
      <c r="BU89" s="1582">
        <v>0.98699999999999999</v>
      </c>
      <c r="BV89" s="1581"/>
      <c r="BW89" s="1583">
        <v>0.67</v>
      </c>
      <c r="BX89" s="1579">
        <v>0.66100000000000003</v>
      </c>
      <c r="BY89" s="1565">
        <v>1.0138</v>
      </c>
      <c r="BZ89" s="1585"/>
      <c r="CA89" s="1561" t="s">
        <v>545</v>
      </c>
      <c r="CB89" s="933" t="s">
        <v>762</v>
      </c>
      <c r="CC89" s="1564">
        <v>30004</v>
      </c>
      <c r="CD89" s="1564">
        <v>31007</v>
      </c>
      <c r="CE89" s="1564">
        <v>32528</v>
      </c>
      <c r="CF89" s="1564">
        <v>31179.666666666668</v>
      </c>
      <c r="CG89" s="1565">
        <v>0.84670000000000001</v>
      </c>
      <c r="CH89" s="1564"/>
      <c r="CI89" s="1562">
        <v>-1348.3333333333321</v>
      </c>
      <c r="CJ89" s="1565">
        <v>-4.1500000000000002E-2</v>
      </c>
      <c r="CL89" s="1575" t="s">
        <v>545</v>
      </c>
      <c r="CM89" s="933" t="s">
        <v>762</v>
      </c>
      <c r="CN89" s="1565">
        <v>0.78159999999999996</v>
      </c>
      <c r="CP89" s="1593">
        <v>9150</v>
      </c>
      <c r="CQ89" s="1566">
        <v>9377362</v>
      </c>
      <c r="CR89" s="1566">
        <v>0</v>
      </c>
      <c r="CS89" s="1566">
        <v>9377362</v>
      </c>
      <c r="CT89" s="1573">
        <v>1024.8499999999999</v>
      </c>
      <c r="CU89" s="1594"/>
      <c r="CV89" s="1573">
        <v>1313.16</v>
      </c>
      <c r="CW89" s="1594">
        <v>366.92999999999984</v>
      </c>
      <c r="CX89" s="1565">
        <v>0.78</v>
      </c>
      <c r="CY89" s="1565"/>
      <c r="CZ89" s="1582">
        <v>0.66100000000000003</v>
      </c>
      <c r="DA89" s="1595">
        <v>1</v>
      </c>
      <c r="DB89" s="1595"/>
      <c r="DC89" s="1565">
        <v>1</v>
      </c>
      <c r="DX89" s="933" t="s">
        <v>420</v>
      </c>
      <c r="DY89" s="1575" t="s">
        <v>420</v>
      </c>
      <c r="DZ89" s="933" t="s">
        <v>901</v>
      </c>
      <c r="EA89" s="933" t="s">
        <v>421</v>
      </c>
      <c r="EB89" s="1563">
        <v>54471</v>
      </c>
      <c r="EC89" s="1563"/>
      <c r="ED89" s="1563">
        <v>54471</v>
      </c>
      <c r="EE89" s="1563"/>
      <c r="EF89" s="1563"/>
      <c r="EG89" s="1565">
        <v>0.94710761045328884</v>
      </c>
      <c r="EH89" s="1563"/>
      <c r="EI89" s="1563">
        <v>0</v>
      </c>
      <c r="EJ89" s="1563"/>
      <c r="EK89" s="1563">
        <v>0</v>
      </c>
      <c r="EL89" s="933">
        <v>0</v>
      </c>
      <c r="EM89" s="1566">
        <v>0</v>
      </c>
      <c r="EN89" s="1566"/>
      <c r="ES89" s="1616" t="s">
        <v>520</v>
      </c>
      <c r="ET89" s="1617" t="s">
        <v>521</v>
      </c>
      <c r="EU89" s="1618">
        <v>652363</v>
      </c>
    </row>
    <row r="90" spans="1:151">
      <c r="A90" s="1220" t="s">
        <v>547</v>
      </c>
      <c r="B90" s="1221" t="s">
        <v>548</v>
      </c>
      <c r="C90" s="1117">
        <v>6440</v>
      </c>
      <c r="D90" s="1118">
        <v>6440</v>
      </c>
      <c r="E90" s="1670"/>
      <c r="F90" s="1670">
        <v>6440</v>
      </c>
      <c r="G90" s="1670"/>
      <c r="H90" s="1671">
        <v>6440</v>
      </c>
      <c r="K90" s="907" t="s">
        <v>547</v>
      </c>
      <c r="L90" s="908" t="s">
        <v>548</v>
      </c>
      <c r="M90" s="886">
        <v>2586342097</v>
      </c>
      <c r="N90" s="887">
        <v>52000000</v>
      </c>
      <c r="O90" s="888">
        <v>2534342097</v>
      </c>
      <c r="P90" s="889">
        <v>2013</v>
      </c>
      <c r="Q90" s="890">
        <v>0.99650000000000005</v>
      </c>
      <c r="R90" s="891">
        <v>2543243449</v>
      </c>
      <c r="S90" s="892">
        <v>52000000</v>
      </c>
      <c r="T90" s="893">
        <v>521446462</v>
      </c>
      <c r="U90" s="893">
        <v>524664714</v>
      </c>
      <c r="V90" s="891">
        <v>3641354625</v>
      </c>
      <c r="X90" s="1561" t="s">
        <v>547</v>
      </c>
      <c r="Y90" s="1562" t="s">
        <v>548</v>
      </c>
      <c r="Z90" s="1563">
        <v>3641354625</v>
      </c>
      <c r="AA90" s="1564">
        <v>23741632.155000001</v>
      </c>
      <c r="AB90" s="1563">
        <v>5175353</v>
      </c>
      <c r="AC90" s="1563">
        <v>214934</v>
      </c>
      <c r="AD90" s="1563">
        <v>29131919.155000001</v>
      </c>
      <c r="AE90" s="1564">
        <v>6440</v>
      </c>
      <c r="AF90" s="1562">
        <v>4524</v>
      </c>
      <c r="AG90" s="1565">
        <v>0.87709999999999999</v>
      </c>
      <c r="AI90" s="1561" t="s">
        <v>547</v>
      </c>
      <c r="AJ90" s="933" t="s">
        <v>548</v>
      </c>
      <c r="AK90" s="1563">
        <v>29131919.155000001</v>
      </c>
      <c r="AL90" s="1564">
        <v>6440</v>
      </c>
      <c r="AM90" s="1564">
        <v>4524</v>
      </c>
      <c r="AN90" s="1565">
        <v>0.87709999999999999</v>
      </c>
      <c r="AO90" s="1565">
        <v>0.4002</v>
      </c>
      <c r="AP90" s="1565">
        <v>0.85570000000000002</v>
      </c>
      <c r="AQ90" s="1565">
        <v>0.81869999999999998</v>
      </c>
      <c r="AR90" s="1565">
        <v>0.81869999999999998</v>
      </c>
      <c r="AS90" s="1573">
        <v>1375.49</v>
      </c>
      <c r="AT90" s="1573">
        <v>304.59999999999991</v>
      </c>
      <c r="AU90" s="1570">
        <v>1961624</v>
      </c>
      <c r="AV90" s="1572">
        <v>1</v>
      </c>
      <c r="AW90" s="1564">
        <v>1961624</v>
      </c>
      <c r="BB90" s="1561" t="s">
        <v>547</v>
      </c>
      <c r="BC90" s="1562" t="s">
        <v>763</v>
      </c>
      <c r="BD90" s="1563">
        <v>3641354625</v>
      </c>
      <c r="BE90" s="1577">
        <v>451.83800000000002</v>
      </c>
      <c r="BF90" s="1566">
        <v>8058983</v>
      </c>
      <c r="BG90" s="1565">
        <v>0.4002</v>
      </c>
      <c r="BH90" s="1565"/>
      <c r="BI90" s="1564">
        <v>6440</v>
      </c>
      <c r="BJ90" s="1564">
        <v>14.25</v>
      </c>
      <c r="BK90" s="1564">
        <v>47035</v>
      </c>
      <c r="BL90" s="1564">
        <v>104</v>
      </c>
      <c r="BN90" s="933" t="s">
        <v>547</v>
      </c>
      <c r="BO90" s="1579" t="s">
        <v>548</v>
      </c>
      <c r="BP90" s="1579">
        <v>0.96589999999999998</v>
      </c>
      <c r="BQ90" s="1579">
        <v>1.06</v>
      </c>
      <c r="BR90" s="1579">
        <v>0.99650000000000005</v>
      </c>
      <c r="BS90" s="1579"/>
      <c r="BT90" s="1580">
        <v>2013</v>
      </c>
      <c r="BU90" s="1582">
        <v>0.99650000000000005</v>
      </c>
      <c r="BV90" s="1581"/>
      <c r="BW90" s="1583">
        <v>0.6</v>
      </c>
      <c r="BX90" s="1579">
        <v>0.59799999999999998</v>
      </c>
      <c r="BY90" s="1565">
        <v>0.91720000000000002</v>
      </c>
      <c r="BZ90" s="1585"/>
      <c r="CA90" s="1561" t="s">
        <v>547</v>
      </c>
      <c r="CB90" s="933" t="s">
        <v>763</v>
      </c>
      <c r="CC90" s="1564">
        <v>30190</v>
      </c>
      <c r="CD90" s="1564">
        <v>31670</v>
      </c>
      <c r="CE90" s="1564">
        <v>32680</v>
      </c>
      <c r="CF90" s="1564">
        <v>31513.333333333332</v>
      </c>
      <c r="CG90" s="1565">
        <v>0.85570000000000002</v>
      </c>
      <c r="CH90" s="1564"/>
      <c r="CI90" s="1562">
        <v>-1166.6666666666679</v>
      </c>
      <c r="CJ90" s="1565">
        <v>-3.5700000000000003E-2</v>
      </c>
      <c r="CL90" s="1575" t="s">
        <v>547</v>
      </c>
      <c r="CM90" s="933" t="s">
        <v>763</v>
      </c>
      <c r="CN90" s="1565">
        <v>0.81869999999999998</v>
      </c>
      <c r="CP90" s="1593">
        <v>6440</v>
      </c>
      <c r="CQ90" s="1566">
        <v>10211763</v>
      </c>
      <c r="CR90" s="1566">
        <v>0</v>
      </c>
      <c r="CS90" s="1566">
        <v>10211763</v>
      </c>
      <c r="CT90" s="1573">
        <v>1585.68</v>
      </c>
      <c r="CU90" s="1594"/>
      <c r="CV90" s="1573">
        <v>1375.49</v>
      </c>
      <c r="CW90" s="1594">
        <v>304.59999999999991</v>
      </c>
      <c r="CX90" s="1565">
        <v>1</v>
      </c>
      <c r="CY90" s="1565"/>
      <c r="CZ90" s="1582">
        <v>0.59799999999999998</v>
      </c>
      <c r="DA90" s="1595" t="s">
        <v>4</v>
      </c>
      <c r="DB90" s="1595"/>
      <c r="DC90" s="1565">
        <v>1</v>
      </c>
      <c r="DX90" s="933" t="s">
        <v>420</v>
      </c>
      <c r="DY90" s="1575" t="s">
        <v>72</v>
      </c>
      <c r="DZ90" s="933" t="s">
        <v>8</v>
      </c>
      <c r="EA90" s="933" t="s">
        <v>73</v>
      </c>
      <c r="EB90" s="1563">
        <v>575</v>
      </c>
      <c r="EC90" s="1563"/>
      <c r="ED90" s="1563">
        <v>575</v>
      </c>
      <c r="EE90" s="1563"/>
      <c r="EF90" s="1563"/>
      <c r="EG90" s="1565">
        <v>9.9977396414723634E-3</v>
      </c>
      <c r="EH90" s="1563"/>
      <c r="EI90" s="1563">
        <v>0</v>
      </c>
      <c r="EJ90" s="1563"/>
      <c r="EK90" s="1563">
        <v>0</v>
      </c>
      <c r="EL90" s="1563"/>
      <c r="EM90" s="1566"/>
      <c r="EN90" s="1566"/>
      <c r="ES90" s="1616" t="s">
        <v>522</v>
      </c>
      <c r="ET90" s="1617" t="s">
        <v>523</v>
      </c>
      <c r="EU90" s="1618">
        <v>5106673</v>
      </c>
    </row>
    <row r="91" spans="1:151">
      <c r="A91" s="1220" t="s">
        <v>549</v>
      </c>
      <c r="B91" s="1221" t="s">
        <v>550</v>
      </c>
      <c r="C91" s="1117">
        <v>8283</v>
      </c>
      <c r="D91" s="1118">
        <v>11924</v>
      </c>
      <c r="E91" s="1670"/>
      <c r="F91" s="1670">
        <v>11924</v>
      </c>
      <c r="G91" s="1670"/>
      <c r="H91" s="1671">
        <v>11924</v>
      </c>
      <c r="K91" s="907" t="s">
        <v>549</v>
      </c>
      <c r="L91" s="908" t="s">
        <v>550</v>
      </c>
      <c r="M91" s="886">
        <v>4129344357</v>
      </c>
      <c r="N91" s="887">
        <v>256442560</v>
      </c>
      <c r="O91" s="888">
        <v>3872901797</v>
      </c>
      <c r="P91" s="889">
        <v>2012</v>
      </c>
      <c r="Q91" s="890">
        <v>0.99639999999999995</v>
      </c>
      <c r="R91" s="891">
        <v>3886894618</v>
      </c>
      <c r="S91" s="892">
        <v>256442560</v>
      </c>
      <c r="T91" s="893">
        <v>175433808</v>
      </c>
      <c r="U91" s="893">
        <v>1009624111</v>
      </c>
      <c r="V91" s="891">
        <v>5328395097</v>
      </c>
      <c r="X91" s="1561" t="s">
        <v>549</v>
      </c>
      <c r="Y91" s="1562" t="s">
        <v>550</v>
      </c>
      <c r="Z91" s="1563">
        <v>5328395097</v>
      </c>
      <c r="AA91" s="1564">
        <v>34741136.032440007</v>
      </c>
      <c r="AB91" s="1563">
        <v>14944952</v>
      </c>
      <c r="AC91" s="1563">
        <v>334638</v>
      </c>
      <c r="AD91" s="1563">
        <v>50020726.032440007</v>
      </c>
      <c r="AE91" s="1564">
        <v>11924</v>
      </c>
      <c r="AF91" s="1562">
        <v>4195</v>
      </c>
      <c r="AG91" s="1565">
        <v>0.81330000000000002</v>
      </c>
      <c r="AI91" s="1561" t="s">
        <v>549</v>
      </c>
      <c r="AJ91" s="933" t="s">
        <v>550</v>
      </c>
      <c r="AK91" s="1563">
        <v>50020726.032440007</v>
      </c>
      <c r="AL91" s="1564">
        <v>11924</v>
      </c>
      <c r="AM91" s="1564">
        <v>4195</v>
      </c>
      <c r="AN91" s="1565">
        <v>0.81330000000000002</v>
      </c>
      <c r="AO91" s="1565">
        <v>0.49320000000000003</v>
      </c>
      <c r="AP91" s="1565">
        <v>0.8337</v>
      </c>
      <c r="AQ91" s="1565">
        <v>0.79149999999999998</v>
      </c>
      <c r="AR91" s="1565">
        <v>0.79149999999999998</v>
      </c>
      <c r="AS91" s="1573">
        <v>1329.79</v>
      </c>
      <c r="AT91" s="1573">
        <v>350.29999999999995</v>
      </c>
      <c r="AU91" s="1570">
        <v>4176977</v>
      </c>
      <c r="AV91" s="1572">
        <v>0.97699999999999998</v>
      </c>
      <c r="AW91" s="1564">
        <v>4080907</v>
      </c>
      <c r="BB91" s="1561" t="s">
        <v>549</v>
      </c>
      <c r="BC91" s="1562" t="s">
        <v>764</v>
      </c>
      <c r="BD91" s="1563">
        <v>5328395097</v>
      </c>
      <c r="BE91" s="1577">
        <v>536.51900000000001</v>
      </c>
      <c r="BF91" s="1566">
        <v>9931419</v>
      </c>
      <c r="BG91" s="1565">
        <v>0.49320000000000003</v>
      </c>
      <c r="BH91" s="1565"/>
      <c r="BI91" s="1564">
        <v>11924</v>
      </c>
      <c r="BJ91" s="1564">
        <v>22.22</v>
      </c>
      <c r="BK91" s="1564">
        <v>73676</v>
      </c>
      <c r="BL91" s="1564">
        <v>137</v>
      </c>
      <c r="BN91" s="933" t="s">
        <v>549</v>
      </c>
      <c r="BO91" s="1579" t="s">
        <v>550</v>
      </c>
      <c r="BP91" s="1579">
        <v>0.98019999999999996</v>
      </c>
      <c r="BQ91" s="1579">
        <v>0.99750000000000005</v>
      </c>
      <c r="BR91" s="1579">
        <v>0.99590000000000001</v>
      </c>
      <c r="BS91" s="1579"/>
      <c r="BT91" s="1580">
        <v>2012</v>
      </c>
      <c r="BU91" s="1582">
        <v>0.99639999999999995</v>
      </c>
      <c r="BV91" s="1581"/>
      <c r="BW91" s="1583">
        <v>0.58199999999999996</v>
      </c>
      <c r="BX91" s="1579">
        <v>0.57999999999999996</v>
      </c>
      <c r="BY91" s="1565">
        <v>0.88959999999999995</v>
      </c>
      <c r="BZ91" s="1585"/>
      <c r="CA91" s="1561" t="s">
        <v>549</v>
      </c>
      <c r="CB91" s="933" t="s">
        <v>764</v>
      </c>
      <c r="CC91" s="1564">
        <v>29499</v>
      </c>
      <c r="CD91" s="1564">
        <v>30536</v>
      </c>
      <c r="CE91" s="1564">
        <v>32077</v>
      </c>
      <c r="CF91" s="1564">
        <v>30704</v>
      </c>
      <c r="CG91" s="1565">
        <v>0.8337</v>
      </c>
      <c r="CH91" s="1564"/>
      <c r="CI91" s="1562">
        <v>-1373</v>
      </c>
      <c r="CJ91" s="1565">
        <v>-4.2799999999999998E-2</v>
      </c>
      <c r="CL91" s="1575" t="s">
        <v>549</v>
      </c>
      <c r="CM91" s="933" t="s">
        <v>764</v>
      </c>
      <c r="CN91" s="1565">
        <v>0.79149999999999998</v>
      </c>
      <c r="CP91" s="1593">
        <v>11924</v>
      </c>
      <c r="CQ91" s="1566">
        <v>13831616</v>
      </c>
      <c r="CR91" s="1566">
        <v>1656553</v>
      </c>
      <c r="CS91" s="1566">
        <v>15488169</v>
      </c>
      <c r="CT91" s="1573">
        <v>1298.9100000000001</v>
      </c>
      <c r="CU91" s="1594"/>
      <c r="CV91" s="1573">
        <v>1329.79</v>
      </c>
      <c r="CW91" s="1594">
        <v>350.29999999999995</v>
      </c>
      <c r="CX91" s="1565">
        <v>0.97699999999999998</v>
      </c>
      <c r="CY91" s="1565"/>
      <c r="CZ91" s="1582">
        <v>0.57999999999999996</v>
      </c>
      <c r="DA91" s="1595" t="s">
        <v>4</v>
      </c>
      <c r="DB91" s="1595"/>
      <c r="DC91" s="1565">
        <v>0.97699999999999998</v>
      </c>
      <c r="DX91" s="933" t="s">
        <v>420</v>
      </c>
      <c r="DY91" s="1575" t="s">
        <v>76</v>
      </c>
      <c r="DZ91" s="933" t="s">
        <v>8</v>
      </c>
      <c r="EA91" s="933" t="s">
        <v>77</v>
      </c>
      <c r="EB91" s="1563">
        <v>526</v>
      </c>
      <c r="EC91" s="1563"/>
      <c r="ED91" s="1563">
        <v>526</v>
      </c>
      <c r="EE91" s="1563"/>
      <c r="EF91" s="1563"/>
      <c r="EG91" s="1565">
        <v>9.1457583502860228E-3</v>
      </c>
      <c r="EH91" s="1563"/>
      <c r="EI91" s="1563">
        <v>0</v>
      </c>
      <c r="EJ91" s="1563"/>
      <c r="EK91" s="1563">
        <v>0</v>
      </c>
      <c r="EM91" s="1566"/>
      <c r="EN91" s="1566"/>
      <c r="ES91" s="1616" t="s">
        <v>524</v>
      </c>
      <c r="ET91" s="1617" t="s">
        <v>525</v>
      </c>
      <c r="EU91" s="1618">
        <v>0</v>
      </c>
    </row>
    <row r="92" spans="1:151">
      <c r="A92" s="1220" t="s">
        <v>551</v>
      </c>
      <c r="B92" s="1221" t="s">
        <v>552</v>
      </c>
      <c r="C92" s="1117">
        <v>2083</v>
      </c>
      <c r="D92" s="1118">
        <v>2293</v>
      </c>
      <c r="E92" s="1670"/>
      <c r="F92" s="1670">
        <v>2293</v>
      </c>
      <c r="G92" s="1670"/>
      <c r="H92" s="1671">
        <v>2293</v>
      </c>
      <c r="K92" s="907" t="s">
        <v>551</v>
      </c>
      <c r="L92" s="908" t="s">
        <v>552</v>
      </c>
      <c r="M92" s="886">
        <v>1371728143</v>
      </c>
      <c r="N92" s="887">
        <v>8003960</v>
      </c>
      <c r="O92" s="888">
        <v>1363724183</v>
      </c>
      <c r="P92" s="889">
        <v>2013</v>
      </c>
      <c r="Q92" s="890">
        <v>0.99909000000000003</v>
      </c>
      <c r="R92" s="891">
        <v>1364966302</v>
      </c>
      <c r="S92" s="892">
        <v>8003960</v>
      </c>
      <c r="T92" s="893">
        <v>48716895</v>
      </c>
      <c r="U92" s="893">
        <v>145967480</v>
      </c>
      <c r="V92" s="891">
        <v>1567654637</v>
      </c>
      <c r="X92" s="1561" t="s">
        <v>551</v>
      </c>
      <c r="Y92" s="1562" t="s">
        <v>552</v>
      </c>
      <c r="Z92" s="1563">
        <v>1567654637</v>
      </c>
      <c r="AA92" s="1564">
        <v>10221108.233240001</v>
      </c>
      <c r="AB92" s="1563">
        <v>2238225</v>
      </c>
      <c r="AC92" s="1563">
        <v>85445</v>
      </c>
      <c r="AD92" s="1563">
        <v>12544778.233240001</v>
      </c>
      <c r="AE92" s="1564">
        <v>2293</v>
      </c>
      <c r="AF92" s="1562">
        <v>5471</v>
      </c>
      <c r="AG92" s="1565">
        <v>1.0607</v>
      </c>
      <c r="AI92" s="1561" t="s">
        <v>551</v>
      </c>
      <c r="AJ92" s="933" t="s">
        <v>552</v>
      </c>
      <c r="AK92" s="1563">
        <v>12544778.233240001</v>
      </c>
      <c r="AL92" s="1564">
        <v>2293</v>
      </c>
      <c r="AM92" s="1564">
        <v>5471</v>
      </c>
      <c r="AN92" s="1565">
        <v>1.0607</v>
      </c>
      <c r="AO92" s="1565">
        <v>0.1474</v>
      </c>
      <c r="AP92" s="1565">
        <v>0.78239999999999998</v>
      </c>
      <c r="AQ92" s="1565">
        <v>0.83020000000000005</v>
      </c>
      <c r="AR92" s="1565">
        <v>0.83020000000000005</v>
      </c>
      <c r="AS92" s="1573">
        <v>1394.81</v>
      </c>
      <c r="AT92" s="1573">
        <v>285.27999999999997</v>
      </c>
      <c r="AU92" s="1570">
        <v>654147</v>
      </c>
      <c r="AV92" s="1572">
        <v>0.246</v>
      </c>
      <c r="AW92" s="1564">
        <v>160920</v>
      </c>
      <c r="BB92" s="1561" t="s">
        <v>551</v>
      </c>
      <c r="BC92" s="1562" t="s">
        <v>765</v>
      </c>
      <c r="BD92" s="1563">
        <v>1567654637</v>
      </c>
      <c r="BE92" s="1577">
        <v>528.101</v>
      </c>
      <c r="BF92" s="1566">
        <v>2968475</v>
      </c>
      <c r="BG92" s="1565">
        <v>0.1474</v>
      </c>
      <c r="BH92" s="1565"/>
      <c r="BI92" s="1564">
        <v>2293</v>
      </c>
      <c r="BJ92" s="1564">
        <v>4.34</v>
      </c>
      <c r="BK92" s="1564">
        <v>14466</v>
      </c>
      <c r="BL92" s="1564">
        <v>27</v>
      </c>
      <c r="BN92" s="933" t="s">
        <v>551</v>
      </c>
      <c r="BO92" s="1579" t="s">
        <v>552</v>
      </c>
      <c r="BP92" s="1579">
        <v>0.91469999999999996</v>
      </c>
      <c r="BQ92" s="1579">
        <v>0.96550000000000002</v>
      </c>
      <c r="BR92" s="1579">
        <v>0.99909000000000003</v>
      </c>
      <c r="BS92" s="1579"/>
      <c r="BT92" s="1580">
        <v>2013</v>
      </c>
      <c r="BU92" s="1582">
        <v>0.99909000000000003</v>
      </c>
      <c r="BV92" s="1581"/>
      <c r="BW92" s="1583">
        <v>0.36</v>
      </c>
      <c r="BX92" s="1579">
        <v>0.36</v>
      </c>
      <c r="BY92" s="1565">
        <v>0.55210000000000004</v>
      </c>
      <c r="BZ92" s="1585"/>
      <c r="CA92" s="1561" t="s">
        <v>551</v>
      </c>
      <c r="CB92" s="933" t="s">
        <v>765</v>
      </c>
      <c r="CC92" s="1564">
        <v>28107</v>
      </c>
      <c r="CD92" s="1564">
        <v>29000</v>
      </c>
      <c r="CE92" s="1564">
        <v>29329</v>
      </c>
      <c r="CF92" s="1564">
        <v>28812</v>
      </c>
      <c r="CG92" s="1565">
        <v>0.78239999999999998</v>
      </c>
      <c r="CH92" s="1564"/>
      <c r="CI92" s="1562">
        <v>-517</v>
      </c>
      <c r="CJ92" s="1565">
        <v>-1.7600000000000001E-2</v>
      </c>
      <c r="CL92" s="1575" t="s">
        <v>551</v>
      </c>
      <c r="CM92" s="933" t="s">
        <v>765</v>
      </c>
      <c r="CN92" s="1565">
        <v>0.83020000000000005</v>
      </c>
      <c r="CP92" s="1593">
        <v>2293</v>
      </c>
      <c r="CQ92" s="1566">
        <v>787364</v>
      </c>
      <c r="CR92" s="1566">
        <v>0</v>
      </c>
      <c r="CS92" s="1566">
        <v>787364</v>
      </c>
      <c r="CT92" s="1573">
        <v>343.38</v>
      </c>
      <c r="CU92" s="1594"/>
      <c r="CV92" s="1573">
        <v>1394.81</v>
      </c>
      <c r="CW92" s="1594">
        <v>285.27999999999997</v>
      </c>
      <c r="CX92" s="1565">
        <v>0.246</v>
      </c>
      <c r="CY92" s="1565"/>
      <c r="CZ92" s="1582">
        <v>0.36</v>
      </c>
      <c r="DA92" s="1595" t="s">
        <v>4</v>
      </c>
      <c r="DB92" s="1595"/>
      <c r="DC92" s="1565">
        <v>0.246</v>
      </c>
      <c r="DX92" s="933" t="s">
        <v>420</v>
      </c>
      <c r="DY92" s="1575" t="s">
        <v>78</v>
      </c>
      <c r="DZ92" s="933" t="s">
        <v>8</v>
      </c>
      <c r="EA92" s="933" t="s">
        <v>79</v>
      </c>
      <c r="EB92" s="1563">
        <v>784</v>
      </c>
      <c r="EC92" s="1563"/>
      <c r="ED92" s="1563">
        <v>784</v>
      </c>
      <c r="EE92" s="1563"/>
      <c r="EF92" s="1563"/>
      <c r="EG92" s="1565">
        <v>1.3631700658981448E-2</v>
      </c>
      <c r="EH92" s="1563"/>
      <c r="EI92" s="1563">
        <v>0</v>
      </c>
      <c r="EJ92" s="1563"/>
      <c r="EK92" s="1563">
        <v>0</v>
      </c>
      <c r="EM92" s="1566"/>
      <c r="EN92" s="1566"/>
      <c r="ES92" s="1616" t="s">
        <v>526</v>
      </c>
      <c r="ET92" s="1617" t="s">
        <v>527</v>
      </c>
      <c r="EU92" s="1618">
        <v>6685649</v>
      </c>
    </row>
    <row r="93" spans="1:151">
      <c r="A93" s="1220" t="s">
        <v>553</v>
      </c>
      <c r="B93" s="1221" t="s">
        <v>554</v>
      </c>
      <c r="C93" s="1117">
        <v>3561</v>
      </c>
      <c r="D93" s="1118">
        <v>3850</v>
      </c>
      <c r="E93" s="1670"/>
      <c r="F93" s="1670">
        <v>3850</v>
      </c>
      <c r="G93" s="1670"/>
      <c r="H93" s="1671">
        <v>3850</v>
      </c>
      <c r="K93" s="907" t="s">
        <v>553</v>
      </c>
      <c r="L93" s="908" t="s">
        <v>554</v>
      </c>
      <c r="M93" s="886">
        <v>5559500109</v>
      </c>
      <c r="N93" s="887">
        <v>38076950</v>
      </c>
      <c r="O93" s="888">
        <v>5521423159</v>
      </c>
      <c r="P93" s="889">
        <v>2009</v>
      </c>
      <c r="Q93" s="890">
        <v>1.0111000000000001</v>
      </c>
      <c r="R93" s="891">
        <v>5460808188</v>
      </c>
      <c r="S93" s="892">
        <v>38076950</v>
      </c>
      <c r="T93" s="893">
        <v>116053034</v>
      </c>
      <c r="U93" s="893">
        <v>377881354</v>
      </c>
      <c r="V93" s="891">
        <v>5992819526</v>
      </c>
      <c r="X93" s="1561" t="s">
        <v>553</v>
      </c>
      <c r="Y93" s="1562" t="s">
        <v>554</v>
      </c>
      <c r="Z93" s="1563">
        <v>5992819526</v>
      </c>
      <c r="AA93" s="1564">
        <v>39073183.309520006</v>
      </c>
      <c r="AB93" s="1563">
        <v>5381458</v>
      </c>
      <c r="AC93" s="1563">
        <v>94347</v>
      </c>
      <c r="AD93" s="1563">
        <v>44548988.309520006</v>
      </c>
      <c r="AE93" s="1564">
        <v>3850</v>
      </c>
      <c r="AF93" s="1562">
        <v>11571</v>
      </c>
      <c r="AG93" s="1565">
        <v>2.2433000000000001</v>
      </c>
      <c r="AI93" s="1561" t="s">
        <v>553</v>
      </c>
      <c r="AJ93" s="933" t="s">
        <v>554</v>
      </c>
      <c r="AK93" s="1563">
        <v>44548988.309520006</v>
      </c>
      <c r="AL93" s="1564">
        <v>3850</v>
      </c>
      <c r="AM93" s="1564">
        <v>11571</v>
      </c>
      <c r="AN93" s="1565">
        <v>2.2433000000000001</v>
      </c>
      <c r="AO93" s="1565">
        <v>0.78649999999999998</v>
      </c>
      <c r="AP93" s="1565">
        <v>0.84589999999999999</v>
      </c>
      <c r="AQ93" s="1565">
        <v>1.399</v>
      </c>
      <c r="AR93" s="1565" t="s">
        <v>4</v>
      </c>
      <c r="AS93" s="1573" t="s">
        <v>4</v>
      </c>
      <c r="AT93" s="1573" t="s">
        <v>4</v>
      </c>
      <c r="AU93" s="1570">
        <v>0</v>
      </c>
      <c r="AV93" s="1572" t="s">
        <v>4</v>
      </c>
      <c r="AW93" s="1564">
        <v>0</v>
      </c>
      <c r="BB93" s="1561" t="s">
        <v>553</v>
      </c>
      <c r="BC93" s="1562" t="s">
        <v>766</v>
      </c>
      <c r="BD93" s="1563">
        <v>5992819526</v>
      </c>
      <c r="BE93" s="1577">
        <v>378.39</v>
      </c>
      <c r="BF93" s="1566">
        <v>15837679</v>
      </c>
      <c r="BG93" s="1565">
        <v>0.78649999999999998</v>
      </c>
      <c r="BH93" s="1565"/>
      <c r="BI93" s="1564">
        <v>3850</v>
      </c>
      <c r="BJ93" s="1564">
        <v>10.17</v>
      </c>
      <c r="BK93" s="1564">
        <v>33000</v>
      </c>
      <c r="BL93" s="1564">
        <v>87</v>
      </c>
      <c r="BN93" s="933" t="s">
        <v>553</v>
      </c>
      <c r="BO93" s="1579" t="s">
        <v>554</v>
      </c>
      <c r="BP93" s="1579">
        <v>0.98769999999999991</v>
      </c>
      <c r="BQ93" s="1579">
        <v>0.99950000000000006</v>
      </c>
      <c r="BR93" s="1579">
        <v>1.0266999999999999</v>
      </c>
      <c r="BS93" s="1579"/>
      <c r="BT93" s="1580">
        <v>2009</v>
      </c>
      <c r="BU93" s="1582">
        <v>1.0111000000000001</v>
      </c>
      <c r="BV93" s="1581"/>
      <c r="BW93" s="1583">
        <v>0.43690000000000001</v>
      </c>
      <c r="BX93" s="1579">
        <v>0.442</v>
      </c>
      <c r="BY93" s="1565">
        <v>0.67789999999999995</v>
      </c>
      <c r="BZ93" s="1585"/>
      <c r="CA93" s="1561" t="s">
        <v>553</v>
      </c>
      <c r="CB93" s="933" t="s">
        <v>766</v>
      </c>
      <c r="CC93" s="1564">
        <v>29838</v>
      </c>
      <c r="CD93" s="1564">
        <v>31300</v>
      </c>
      <c r="CE93" s="1564">
        <v>32319</v>
      </c>
      <c r="CF93" s="1564">
        <v>31152.333333333332</v>
      </c>
      <c r="CG93" s="1565">
        <v>0.84589999999999999</v>
      </c>
      <c r="CH93" s="1564"/>
      <c r="CI93" s="1562">
        <v>-1166.6666666666679</v>
      </c>
      <c r="CJ93" s="1565">
        <v>-3.61E-2</v>
      </c>
      <c r="CL93" s="1575" t="s">
        <v>553</v>
      </c>
      <c r="CM93" s="933" t="s">
        <v>766</v>
      </c>
      <c r="CN93" s="1565" t="s">
        <v>4</v>
      </c>
      <c r="CP93" s="1593">
        <v>3850</v>
      </c>
      <c r="CQ93" s="1566">
        <v>9323041</v>
      </c>
      <c r="CR93" s="1566">
        <v>0</v>
      </c>
      <c r="CS93" s="1566">
        <v>9323041</v>
      </c>
      <c r="CT93" s="1573">
        <v>2421.5700000000002</v>
      </c>
      <c r="CU93" s="1594"/>
      <c r="CV93" s="1573" t="s">
        <v>4</v>
      </c>
      <c r="CW93" s="1594" t="s">
        <v>4</v>
      </c>
      <c r="CX93" s="1565" t="s">
        <v>4</v>
      </c>
      <c r="CY93" s="1565"/>
      <c r="CZ93" s="1582">
        <v>0.442</v>
      </c>
      <c r="DA93" s="1595" t="s">
        <v>4</v>
      </c>
      <c r="DB93" s="1595"/>
      <c r="DC93" s="1565" t="s">
        <v>4</v>
      </c>
      <c r="DX93" s="1693">
        <v>340</v>
      </c>
      <c r="DY93" s="1575" t="s">
        <v>677</v>
      </c>
      <c r="DZ93" s="933" t="s">
        <v>8</v>
      </c>
      <c r="EA93" s="933" t="s">
        <v>280</v>
      </c>
      <c r="EB93" s="1563">
        <v>520</v>
      </c>
      <c r="EC93" s="1563"/>
      <c r="ED93" s="1563">
        <v>520</v>
      </c>
      <c r="EE93" s="1563"/>
      <c r="EF93" s="1563"/>
      <c r="EG93" s="1565">
        <v>9.0414341105489199E-3</v>
      </c>
      <c r="EH93" s="1563"/>
      <c r="EI93" s="1563">
        <v>0</v>
      </c>
      <c r="EJ93" s="1563"/>
      <c r="EK93" s="1563">
        <v>0</v>
      </c>
      <c r="EL93" s="1563"/>
      <c r="EM93" s="1566"/>
      <c r="EN93" s="1566"/>
      <c r="ES93" s="1616" t="s">
        <v>141</v>
      </c>
      <c r="ET93" s="1617" t="s">
        <v>142</v>
      </c>
      <c r="EU93" s="1618">
        <v>1781074</v>
      </c>
    </row>
    <row r="94" spans="1:151">
      <c r="A94" s="1220" t="s">
        <v>555</v>
      </c>
      <c r="B94" s="1221" t="s">
        <v>556</v>
      </c>
      <c r="C94" s="1117">
        <v>593</v>
      </c>
      <c r="D94" s="1118">
        <v>593</v>
      </c>
      <c r="E94" s="1670"/>
      <c r="F94" s="1670">
        <v>593</v>
      </c>
      <c r="G94" s="1670"/>
      <c r="H94" s="1671">
        <v>593</v>
      </c>
      <c r="K94" s="907" t="s">
        <v>555</v>
      </c>
      <c r="L94" s="908" t="s">
        <v>556</v>
      </c>
      <c r="M94" s="886">
        <v>429857199</v>
      </c>
      <c r="N94" s="887">
        <v>62284881</v>
      </c>
      <c r="O94" s="888">
        <v>367572318</v>
      </c>
      <c r="P94" s="889">
        <v>2009</v>
      </c>
      <c r="Q94" s="890">
        <v>1.0949</v>
      </c>
      <c r="R94" s="891">
        <v>335713141</v>
      </c>
      <c r="S94" s="892">
        <v>62284881</v>
      </c>
      <c r="T94" s="893">
        <v>11206366</v>
      </c>
      <c r="U94" s="893">
        <v>50540774</v>
      </c>
      <c r="V94" s="891">
        <v>459745162</v>
      </c>
      <c r="X94" s="1561" t="s">
        <v>555</v>
      </c>
      <c r="Y94" s="1562" t="s">
        <v>556</v>
      </c>
      <c r="Z94" s="1563">
        <v>459745162</v>
      </c>
      <c r="AA94" s="1564">
        <v>2997538.4562400002</v>
      </c>
      <c r="AB94" s="1563">
        <v>539274</v>
      </c>
      <c r="AC94" s="1563">
        <v>107076</v>
      </c>
      <c r="AD94" s="1563">
        <v>3643888.4562400002</v>
      </c>
      <c r="AE94" s="1564">
        <v>593</v>
      </c>
      <c r="AF94" s="1562">
        <v>6145</v>
      </c>
      <c r="AG94" s="1565">
        <v>1.1914</v>
      </c>
      <c r="AI94" s="1561" t="s">
        <v>555</v>
      </c>
      <c r="AJ94" s="933" t="s">
        <v>556</v>
      </c>
      <c r="AK94" s="1563">
        <v>3643888.4562400002</v>
      </c>
      <c r="AL94" s="1564">
        <v>593</v>
      </c>
      <c r="AM94" s="1564">
        <v>6145</v>
      </c>
      <c r="AN94" s="1565">
        <v>1.1914</v>
      </c>
      <c r="AO94" s="1565">
        <v>5.8599999999999999E-2</v>
      </c>
      <c r="AP94" s="1565">
        <v>0.75570000000000004</v>
      </c>
      <c r="AQ94" s="1565">
        <v>0.86040000000000005</v>
      </c>
      <c r="AR94" s="1565">
        <v>0.86040000000000005</v>
      </c>
      <c r="AS94" s="1573">
        <v>1445.55</v>
      </c>
      <c r="AT94" s="1573">
        <v>234.53999999999996</v>
      </c>
      <c r="AU94" s="1570">
        <v>139082</v>
      </c>
      <c r="AV94" s="1572">
        <v>1</v>
      </c>
      <c r="AW94" s="1564">
        <v>139082</v>
      </c>
      <c r="BB94" s="1561" t="s">
        <v>555</v>
      </c>
      <c r="BC94" s="1562" t="s">
        <v>767</v>
      </c>
      <c r="BD94" s="1563">
        <v>459745162</v>
      </c>
      <c r="BE94" s="1577">
        <v>389.91199999999998</v>
      </c>
      <c r="BF94" s="1566">
        <v>1179100</v>
      </c>
      <c r="BG94" s="1565">
        <v>5.8599999999999999E-2</v>
      </c>
      <c r="BH94" s="1565"/>
      <c r="BI94" s="1564">
        <v>593</v>
      </c>
      <c r="BJ94" s="1564">
        <v>1.52</v>
      </c>
      <c r="BK94" s="1564">
        <v>4148</v>
      </c>
      <c r="BL94" s="1564">
        <v>11</v>
      </c>
      <c r="BN94" s="933" t="s">
        <v>555</v>
      </c>
      <c r="BO94" s="1579" t="s">
        <v>556</v>
      </c>
      <c r="BP94" s="1579">
        <v>1.0709</v>
      </c>
      <c r="BQ94" s="1579">
        <v>1.0623</v>
      </c>
      <c r="BR94" s="1579">
        <v>1.1246</v>
      </c>
      <c r="BS94" s="1579"/>
      <c r="BT94" s="1580">
        <v>2009</v>
      </c>
      <c r="BU94" s="1582">
        <v>1.0949</v>
      </c>
      <c r="BV94" s="1581"/>
      <c r="BW94" s="1583">
        <v>0.69</v>
      </c>
      <c r="BX94" s="1579">
        <v>0.755</v>
      </c>
      <c r="BY94" s="1565">
        <v>1.1579999999999999</v>
      </c>
      <c r="BZ94" s="1585"/>
      <c r="CA94" s="1561" t="s">
        <v>555</v>
      </c>
      <c r="CB94" s="933" t="s">
        <v>767</v>
      </c>
      <c r="CC94" s="1564">
        <v>25346</v>
      </c>
      <c r="CD94" s="1564">
        <v>27299</v>
      </c>
      <c r="CE94" s="1564">
        <v>30849</v>
      </c>
      <c r="CF94" s="1564">
        <v>27831.333333333332</v>
      </c>
      <c r="CG94" s="1565">
        <v>0.75570000000000004</v>
      </c>
      <c r="CH94" s="1564"/>
      <c r="CI94" s="1562">
        <v>-3017.6666666666679</v>
      </c>
      <c r="CJ94" s="1565">
        <v>-9.7799999999999998E-2</v>
      </c>
      <c r="CL94" s="1575" t="s">
        <v>555</v>
      </c>
      <c r="CM94" s="933" t="s">
        <v>767</v>
      </c>
      <c r="CN94" s="1565">
        <v>0.86040000000000005</v>
      </c>
      <c r="CP94" s="1593">
        <v>593</v>
      </c>
      <c r="CQ94" s="1566">
        <v>537320</v>
      </c>
      <c r="CR94" s="1566">
        <v>0</v>
      </c>
      <c r="CS94" s="1566">
        <v>537320</v>
      </c>
      <c r="CT94" s="1573">
        <v>906.1</v>
      </c>
      <c r="CU94" s="1594"/>
      <c r="CV94" s="1573">
        <v>1445.55</v>
      </c>
      <c r="CW94" s="1594">
        <v>234.53999999999996</v>
      </c>
      <c r="CX94" s="1565">
        <v>0.627</v>
      </c>
      <c r="CY94" s="1565"/>
      <c r="CZ94" s="1582">
        <v>0.755</v>
      </c>
      <c r="DA94" s="1595">
        <v>1</v>
      </c>
      <c r="DB94" s="1595"/>
      <c r="DC94" s="1565">
        <v>1</v>
      </c>
      <c r="DX94" s="933" t="s">
        <v>420</v>
      </c>
      <c r="DY94" s="1575" t="s">
        <v>1110</v>
      </c>
      <c r="DZ94" s="933" t="s">
        <v>8</v>
      </c>
      <c r="EA94" s="933" t="s">
        <v>1111</v>
      </c>
      <c r="EB94" s="1563">
        <v>637</v>
      </c>
      <c r="EC94" s="1563"/>
      <c r="ED94" s="1563">
        <v>637</v>
      </c>
      <c r="EE94" s="1563">
        <v>57513</v>
      </c>
      <c r="EF94" s="1563"/>
      <c r="EG94" s="1565">
        <v>1.1075756785422426E-2</v>
      </c>
      <c r="EH94" s="1563"/>
      <c r="EI94" s="1563">
        <v>0</v>
      </c>
      <c r="EJ94" s="1563"/>
      <c r="EK94" s="1563">
        <v>0</v>
      </c>
      <c r="EL94" s="1563"/>
      <c r="EM94" s="1566"/>
      <c r="EN94" s="1566"/>
      <c r="ES94" s="1616" t="s">
        <v>528</v>
      </c>
      <c r="ET94" s="1617" t="s">
        <v>529</v>
      </c>
      <c r="EU94" s="1618">
        <v>4107471</v>
      </c>
    </row>
    <row r="95" spans="1:151">
      <c r="A95" s="1220" t="s">
        <v>557</v>
      </c>
      <c r="B95" s="1221" t="s">
        <v>558</v>
      </c>
      <c r="C95" s="1117">
        <v>41924</v>
      </c>
      <c r="D95" s="1118">
        <v>43424</v>
      </c>
      <c r="E95" s="1670"/>
      <c r="F95" s="1670">
        <v>43424</v>
      </c>
      <c r="G95" s="1670"/>
      <c r="H95" s="1671">
        <v>43424</v>
      </c>
      <c r="K95" s="907" t="s">
        <v>557</v>
      </c>
      <c r="L95" s="908" t="s">
        <v>558</v>
      </c>
      <c r="M95" s="886">
        <v>20456546253</v>
      </c>
      <c r="N95" s="887">
        <v>431761994</v>
      </c>
      <c r="O95" s="888">
        <v>20024784259</v>
      </c>
      <c r="P95" s="889">
        <v>2008</v>
      </c>
      <c r="Q95" s="890">
        <v>1.1738</v>
      </c>
      <c r="R95" s="891">
        <v>17059792349</v>
      </c>
      <c r="S95" s="892">
        <v>431761994</v>
      </c>
      <c r="T95" s="893">
        <v>354966068</v>
      </c>
      <c r="U95" s="893">
        <v>3031467248</v>
      </c>
      <c r="V95" s="891">
        <v>20877987659</v>
      </c>
      <c r="X95" s="1561" t="s">
        <v>557</v>
      </c>
      <c r="Y95" s="1562" t="s">
        <v>558</v>
      </c>
      <c r="Z95" s="1563">
        <v>20877987659</v>
      </c>
      <c r="AA95" s="1564">
        <v>136124479.53668001</v>
      </c>
      <c r="AB95" s="1563">
        <v>27154959</v>
      </c>
      <c r="AC95" s="1563">
        <v>582926</v>
      </c>
      <c r="AD95" s="1563">
        <v>163862364.53668001</v>
      </c>
      <c r="AE95" s="1564">
        <v>43424</v>
      </c>
      <c r="AF95" s="1562">
        <v>3774</v>
      </c>
      <c r="AG95" s="1565">
        <v>0.73170000000000002</v>
      </c>
      <c r="AI95" s="1561" t="s">
        <v>557</v>
      </c>
      <c r="AJ95" s="933" t="s">
        <v>558</v>
      </c>
      <c r="AK95" s="1563">
        <v>163862364.53668001</v>
      </c>
      <c r="AL95" s="1564">
        <v>43424</v>
      </c>
      <c r="AM95" s="1564">
        <v>3774</v>
      </c>
      <c r="AN95" s="1565">
        <v>0.73170000000000002</v>
      </c>
      <c r="AO95" s="1565">
        <v>1.6266</v>
      </c>
      <c r="AP95" s="1565">
        <v>1.0063</v>
      </c>
      <c r="AQ95" s="1565">
        <v>0.95860000000000012</v>
      </c>
      <c r="AR95" s="1565">
        <v>0.95860000000000012</v>
      </c>
      <c r="AS95" s="1573">
        <v>1610.53</v>
      </c>
      <c r="AT95" s="1573">
        <v>69.559999999999945</v>
      </c>
      <c r="AU95" s="1570">
        <v>3020573</v>
      </c>
      <c r="AV95" s="1572">
        <v>1</v>
      </c>
      <c r="AW95" s="1564">
        <v>3020573</v>
      </c>
      <c r="BB95" s="1561" t="s">
        <v>557</v>
      </c>
      <c r="BC95" s="1562" t="s">
        <v>768</v>
      </c>
      <c r="BD95" s="1563">
        <v>20877987659</v>
      </c>
      <c r="BE95" s="1577">
        <v>637.36699999999996</v>
      </c>
      <c r="BF95" s="1566">
        <v>32756618</v>
      </c>
      <c r="BG95" s="1565">
        <v>1.6266</v>
      </c>
      <c r="BH95" s="1565"/>
      <c r="BI95" s="1564">
        <v>43424</v>
      </c>
      <c r="BJ95" s="1564">
        <v>68.13</v>
      </c>
      <c r="BK95" s="1564">
        <v>207835</v>
      </c>
      <c r="BL95" s="1564">
        <v>326</v>
      </c>
      <c r="BN95" s="933" t="s">
        <v>557</v>
      </c>
      <c r="BO95" s="1579" t="s">
        <v>558</v>
      </c>
      <c r="BP95" s="1579">
        <v>1.1115999999999999</v>
      </c>
      <c r="BQ95" s="1579">
        <v>1.1978</v>
      </c>
      <c r="BR95" s="1579">
        <v>1.1786000000000001</v>
      </c>
      <c r="BS95" s="1579"/>
      <c r="BT95" s="1580">
        <v>2008</v>
      </c>
      <c r="BU95" s="1582">
        <v>1.1738</v>
      </c>
      <c r="BV95" s="1581"/>
      <c r="BW95" s="1583">
        <v>0.66</v>
      </c>
      <c r="BX95" s="1579">
        <v>0.77500000000000002</v>
      </c>
      <c r="BY95" s="1565">
        <v>1.1887000000000001</v>
      </c>
      <c r="BZ95" s="1585"/>
      <c r="CA95" s="1561" t="s">
        <v>557</v>
      </c>
      <c r="CB95" s="933" t="s">
        <v>768</v>
      </c>
      <c r="CC95" s="1564">
        <v>34793</v>
      </c>
      <c r="CD95" s="1564">
        <v>36770</v>
      </c>
      <c r="CE95" s="1564">
        <v>39611</v>
      </c>
      <c r="CF95" s="1564">
        <v>37058</v>
      </c>
      <c r="CG95" s="1565">
        <v>1.0063</v>
      </c>
      <c r="CH95" s="1564"/>
      <c r="CI95" s="1562">
        <v>-2553</v>
      </c>
      <c r="CJ95" s="1565">
        <v>-6.4500000000000002E-2</v>
      </c>
      <c r="CL95" s="1575" t="s">
        <v>557</v>
      </c>
      <c r="CM95" s="933" t="s">
        <v>768</v>
      </c>
      <c r="CN95" s="1565">
        <v>0.95860000000000012</v>
      </c>
      <c r="CP95" s="1593">
        <v>43424</v>
      </c>
      <c r="CQ95" s="1566">
        <v>81504155</v>
      </c>
      <c r="CR95" s="1566">
        <v>0</v>
      </c>
      <c r="CS95" s="1566">
        <v>81504155</v>
      </c>
      <c r="CT95" s="1573">
        <v>1876.94</v>
      </c>
      <c r="CU95" s="1594"/>
      <c r="CV95" s="1573">
        <v>1610.53</v>
      </c>
      <c r="CW95" s="1594">
        <v>69.559999999999945</v>
      </c>
      <c r="CX95" s="1565">
        <v>1</v>
      </c>
      <c r="CY95" s="1565"/>
      <c r="CZ95" s="1582">
        <v>0.77500000000000002</v>
      </c>
      <c r="DA95" s="1595">
        <v>1</v>
      </c>
      <c r="DB95" s="1595"/>
      <c r="DC95" s="1565">
        <v>1</v>
      </c>
      <c r="DX95" s="933" t="s">
        <v>422</v>
      </c>
      <c r="DY95" s="1575" t="s">
        <v>422</v>
      </c>
      <c r="DZ95" s="933" t="s">
        <v>901</v>
      </c>
      <c r="EA95" s="933" t="s">
        <v>423</v>
      </c>
      <c r="EB95" s="1563">
        <v>8668</v>
      </c>
      <c r="EC95" s="1563"/>
      <c r="ED95" s="1563">
        <v>8668</v>
      </c>
      <c r="EE95" s="1563"/>
      <c r="EF95" s="1563"/>
      <c r="EG95" s="1565">
        <v>0.97480881691408006</v>
      </c>
      <c r="EH95" s="1563"/>
      <c r="EI95" s="1563">
        <v>3406170</v>
      </c>
      <c r="EJ95" s="1563"/>
      <c r="EK95" s="1563">
        <v>3320365</v>
      </c>
      <c r="EL95" s="1563">
        <v>3406170</v>
      </c>
      <c r="EM95" s="1566">
        <v>0</v>
      </c>
      <c r="EN95" s="1566"/>
      <c r="ES95" s="1616" t="s">
        <v>530</v>
      </c>
      <c r="ET95" s="1617" t="s">
        <v>534</v>
      </c>
      <c r="EU95" s="1618">
        <v>16912633</v>
      </c>
    </row>
    <row r="96" spans="1:151">
      <c r="A96" s="1220" t="s">
        <v>559</v>
      </c>
      <c r="B96" s="1221" t="s">
        <v>560</v>
      </c>
      <c r="C96" s="1117">
        <v>6480</v>
      </c>
      <c r="D96" s="1118">
        <v>7669</v>
      </c>
      <c r="E96" s="1670"/>
      <c r="F96" s="1670">
        <v>7669</v>
      </c>
      <c r="G96" s="1670"/>
      <c r="H96" s="1671">
        <v>7669</v>
      </c>
      <c r="K96" s="907" t="s">
        <v>559</v>
      </c>
      <c r="L96" s="908" t="s">
        <v>560</v>
      </c>
      <c r="M96" s="886">
        <v>2203327606</v>
      </c>
      <c r="N96" s="887">
        <v>80994729</v>
      </c>
      <c r="O96" s="888">
        <v>2122332877</v>
      </c>
      <c r="P96" s="889">
        <v>2008</v>
      </c>
      <c r="Q96" s="890">
        <v>1.3252999999999999</v>
      </c>
      <c r="R96" s="891">
        <v>1601398081</v>
      </c>
      <c r="S96" s="892">
        <v>80994729</v>
      </c>
      <c r="T96" s="893">
        <v>77789058</v>
      </c>
      <c r="U96" s="893">
        <v>571871909</v>
      </c>
      <c r="V96" s="891">
        <v>2332053777</v>
      </c>
      <c r="X96" s="1561" t="s">
        <v>559</v>
      </c>
      <c r="Y96" s="1562" t="s">
        <v>560</v>
      </c>
      <c r="Z96" s="1563">
        <v>2332053777</v>
      </c>
      <c r="AA96" s="1564">
        <v>15204990.626040002</v>
      </c>
      <c r="AB96" s="1563">
        <v>7041417</v>
      </c>
      <c r="AC96" s="1563">
        <v>231631</v>
      </c>
      <c r="AD96" s="1563">
        <v>22478038.626040004</v>
      </c>
      <c r="AE96" s="1564">
        <v>7669</v>
      </c>
      <c r="AF96" s="1562">
        <v>2931</v>
      </c>
      <c r="AG96" s="1565">
        <v>0.56820000000000004</v>
      </c>
      <c r="AI96" s="1561" t="s">
        <v>559</v>
      </c>
      <c r="AJ96" s="933" t="s">
        <v>560</v>
      </c>
      <c r="AK96" s="1563">
        <v>22478038.626040004</v>
      </c>
      <c r="AL96" s="1564">
        <v>7669</v>
      </c>
      <c r="AM96" s="1564">
        <v>2931</v>
      </c>
      <c r="AN96" s="1565">
        <v>0.56820000000000004</v>
      </c>
      <c r="AO96" s="1565">
        <v>0.45679999999999998</v>
      </c>
      <c r="AP96" s="1565">
        <v>0.8246</v>
      </c>
      <c r="AQ96" s="1565">
        <v>0.68529999999999991</v>
      </c>
      <c r="AR96" s="1565">
        <v>0.68529999999999991</v>
      </c>
      <c r="AS96" s="1573">
        <v>1151.3699999999999</v>
      </c>
      <c r="AT96" s="1573">
        <v>528.72</v>
      </c>
      <c r="AU96" s="1570">
        <v>4054754</v>
      </c>
      <c r="AV96" s="1572">
        <v>1</v>
      </c>
      <c r="AW96" s="1564">
        <v>4054754</v>
      </c>
      <c r="BB96" s="1561" t="s">
        <v>559</v>
      </c>
      <c r="BC96" s="1562" t="s">
        <v>769</v>
      </c>
      <c r="BD96" s="1563">
        <v>2332053777</v>
      </c>
      <c r="BE96" s="1577">
        <v>253.51599999999999</v>
      </c>
      <c r="BF96" s="1566">
        <v>9198843</v>
      </c>
      <c r="BG96" s="1565">
        <v>0.45679999999999998</v>
      </c>
      <c r="BH96" s="1565"/>
      <c r="BI96" s="1564">
        <v>7669</v>
      </c>
      <c r="BJ96" s="1564">
        <v>30.25</v>
      </c>
      <c r="BK96" s="1564">
        <v>45455</v>
      </c>
      <c r="BL96" s="1564">
        <v>179</v>
      </c>
      <c r="BN96" s="933" t="s">
        <v>559</v>
      </c>
      <c r="BO96" s="1579" t="s">
        <v>560</v>
      </c>
      <c r="BP96" s="1579">
        <v>1.1676</v>
      </c>
      <c r="BQ96" s="1579">
        <v>1.3087</v>
      </c>
      <c r="BR96" s="1579">
        <v>1.3888999999999998</v>
      </c>
      <c r="BS96" s="1579"/>
      <c r="BT96" s="1580">
        <v>2008</v>
      </c>
      <c r="BU96" s="1582">
        <v>1.3252999999999999</v>
      </c>
      <c r="BV96" s="1581"/>
      <c r="BW96" s="1583">
        <v>0.78200000000000003</v>
      </c>
      <c r="BX96" s="1579">
        <v>1.036</v>
      </c>
      <c r="BY96" s="1565">
        <v>1.589</v>
      </c>
      <c r="BZ96" s="1585"/>
      <c r="CA96" s="1561" t="s">
        <v>559</v>
      </c>
      <c r="CB96" s="933" t="s">
        <v>769</v>
      </c>
      <c r="CC96" s="1564">
        <v>29358</v>
      </c>
      <c r="CD96" s="1564">
        <v>30232</v>
      </c>
      <c r="CE96" s="1564">
        <v>31516</v>
      </c>
      <c r="CF96" s="1564">
        <v>30368.666666666668</v>
      </c>
      <c r="CG96" s="1565">
        <v>0.8246</v>
      </c>
      <c r="CH96" s="1564"/>
      <c r="CI96" s="1562">
        <v>-1147.3333333333321</v>
      </c>
      <c r="CJ96" s="1565">
        <v>-3.6400000000000002E-2</v>
      </c>
      <c r="CL96" s="1575" t="s">
        <v>559</v>
      </c>
      <c r="CM96" s="933" t="s">
        <v>769</v>
      </c>
      <c r="CN96" s="1565">
        <v>0.68529999999999991</v>
      </c>
      <c r="CP96" s="1593">
        <v>7669</v>
      </c>
      <c r="CQ96" s="1566">
        <v>8232440</v>
      </c>
      <c r="CR96" s="1566">
        <v>0</v>
      </c>
      <c r="CS96" s="1566">
        <v>8232440</v>
      </c>
      <c r="CT96" s="1573">
        <v>1073.47</v>
      </c>
      <c r="CU96" s="1594"/>
      <c r="CV96" s="1573">
        <v>1151.3699999999999</v>
      </c>
      <c r="CW96" s="1594">
        <v>528.72</v>
      </c>
      <c r="CX96" s="1565">
        <v>0.93200000000000005</v>
      </c>
      <c r="CY96" s="1565"/>
      <c r="CZ96" s="1582">
        <v>1.036</v>
      </c>
      <c r="DA96" s="1595">
        <v>1</v>
      </c>
      <c r="DB96" s="1595"/>
      <c r="DC96" s="1565">
        <v>1</v>
      </c>
      <c r="DX96" s="933" t="s">
        <v>422</v>
      </c>
      <c r="DY96" s="1575" t="s">
        <v>80</v>
      </c>
      <c r="DZ96" s="933" t="s">
        <v>8</v>
      </c>
      <c r="EA96" s="933" t="s">
        <v>630</v>
      </c>
      <c r="EB96" s="1563">
        <v>224</v>
      </c>
      <c r="EC96" s="1563"/>
      <c r="ED96" s="1563">
        <v>224</v>
      </c>
      <c r="EE96" s="1563">
        <v>8892</v>
      </c>
      <c r="EF96" s="1563"/>
      <c r="EG96" s="1565">
        <v>2.5191183085919926E-2</v>
      </c>
      <c r="EH96" s="1563"/>
      <c r="EI96" s="1563">
        <v>0</v>
      </c>
      <c r="EJ96" s="1563"/>
      <c r="EK96" s="1563">
        <v>85805</v>
      </c>
      <c r="EL96" s="1563"/>
      <c r="EM96" s="1566"/>
      <c r="EN96" s="1566"/>
      <c r="ES96" s="1616" t="s">
        <v>535</v>
      </c>
      <c r="ET96" s="1617" t="s">
        <v>536</v>
      </c>
      <c r="EU96" s="1618">
        <v>4381201</v>
      </c>
    </row>
    <row r="97" spans="1:151">
      <c r="A97" s="1220" t="s">
        <v>561</v>
      </c>
      <c r="B97" s="1221" t="s">
        <v>636</v>
      </c>
      <c r="C97" s="1117">
        <v>158049</v>
      </c>
      <c r="D97" s="1118">
        <v>168567</v>
      </c>
      <c r="E97" s="1670"/>
      <c r="F97" s="1670">
        <v>168567</v>
      </c>
      <c r="G97" s="1670"/>
      <c r="H97" s="1671">
        <v>168567</v>
      </c>
      <c r="K97" s="907" t="s">
        <v>561</v>
      </c>
      <c r="L97" s="908" t="s">
        <v>636</v>
      </c>
      <c r="M97" s="886">
        <v>107096246490</v>
      </c>
      <c r="N97" s="887">
        <v>398690178</v>
      </c>
      <c r="O97" s="888">
        <v>106697556312</v>
      </c>
      <c r="P97" s="889">
        <v>2008</v>
      </c>
      <c r="Q97" s="890">
        <v>1.0894999999999999</v>
      </c>
      <c r="R97" s="891">
        <v>97932589547</v>
      </c>
      <c r="S97" s="892">
        <v>398690178</v>
      </c>
      <c r="T97" s="893">
        <v>2900935929</v>
      </c>
      <c r="U97" s="893">
        <v>14905892671</v>
      </c>
      <c r="V97" s="891">
        <v>116138108325</v>
      </c>
      <c r="X97" s="1561" t="s">
        <v>561</v>
      </c>
      <c r="Y97" s="1562" t="s">
        <v>636</v>
      </c>
      <c r="Z97" s="1563">
        <v>116138108325</v>
      </c>
      <c r="AA97" s="1564">
        <v>757220466.27900004</v>
      </c>
      <c r="AB97" s="1563">
        <v>120127040</v>
      </c>
      <c r="AC97" s="1563">
        <v>2048024</v>
      </c>
      <c r="AD97" s="1563">
        <v>879395530.27900004</v>
      </c>
      <c r="AE97" s="1564">
        <v>168567</v>
      </c>
      <c r="AF97" s="1562">
        <v>5217</v>
      </c>
      <c r="AG97" s="1565">
        <v>1.0114000000000001</v>
      </c>
      <c r="AI97" s="1561" t="s">
        <v>561</v>
      </c>
      <c r="AJ97" s="933" t="s">
        <v>636</v>
      </c>
      <c r="AK97" s="1563">
        <v>879395530.27900004</v>
      </c>
      <c r="AL97" s="1564">
        <v>168567</v>
      </c>
      <c r="AM97" s="1564">
        <v>5217</v>
      </c>
      <c r="AN97" s="1565">
        <v>1.0114000000000001</v>
      </c>
      <c r="AO97" s="1565">
        <v>6.9324000000000003</v>
      </c>
      <c r="AP97" s="1565">
        <v>1.1865000000000001</v>
      </c>
      <c r="AQ97" s="1565">
        <v>1.6911</v>
      </c>
      <c r="AR97" s="1565" t="s">
        <v>4</v>
      </c>
      <c r="AS97" s="1573" t="s">
        <v>4</v>
      </c>
      <c r="AT97" s="1573" t="s">
        <v>4</v>
      </c>
      <c r="AU97" s="1570">
        <v>0</v>
      </c>
      <c r="AV97" s="1572" t="s">
        <v>4</v>
      </c>
      <c r="AW97" s="1564">
        <v>0</v>
      </c>
      <c r="BB97" s="1561" t="s">
        <v>561</v>
      </c>
      <c r="BC97" s="1562" t="s">
        <v>770</v>
      </c>
      <c r="BD97" s="1563">
        <v>116138108325</v>
      </c>
      <c r="BE97" s="1577">
        <v>831.92399999999998</v>
      </c>
      <c r="BF97" s="1566">
        <v>139601825</v>
      </c>
      <c r="BG97" s="1565">
        <v>6.9324000000000003</v>
      </c>
      <c r="BH97" s="1565"/>
      <c r="BI97" s="1564">
        <v>168567</v>
      </c>
      <c r="BJ97" s="1564">
        <v>202.62</v>
      </c>
      <c r="BK97" s="1564">
        <v>945254</v>
      </c>
      <c r="BL97" s="1564">
        <v>1136</v>
      </c>
      <c r="BN97" s="933" t="s">
        <v>561</v>
      </c>
      <c r="BO97" s="1579" t="s">
        <v>636</v>
      </c>
      <c r="BP97" s="1579">
        <v>1.0559000000000001</v>
      </c>
      <c r="BQ97" s="1579">
        <v>1.101</v>
      </c>
      <c r="BR97" s="1579">
        <v>1.093</v>
      </c>
      <c r="BS97" s="1579"/>
      <c r="BT97" s="1580">
        <v>2008</v>
      </c>
      <c r="BU97" s="1582">
        <v>1.0894999999999999</v>
      </c>
      <c r="BV97" s="1581"/>
      <c r="BW97" s="1583">
        <v>0.53400000000000003</v>
      </c>
      <c r="BX97" s="1579">
        <v>0.58199999999999996</v>
      </c>
      <c r="BY97" s="1565">
        <v>0.89259999999999995</v>
      </c>
      <c r="BZ97" s="1585"/>
      <c r="CA97" s="1561" t="s">
        <v>561</v>
      </c>
      <c r="CB97" s="933" t="s">
        <v>770</v>
      </c>
      <c r="CC97" s="1564">
        <v>42296</v>
      </c>
      <c r="CD97" s="1564">
        <v>42987</v>
      </c>
      <c r="CE97" s="1564">
        <v>45801</v>
      </c>
      <c r="CF97" s="1564">
        <v>43694.666666666664</v>
      </c>
      <c r="CG97" s="1565">
        <v>1.1865000000000001</v>
      </c>
      <c r="CH97" s="1564"/>
      <c r="CI97" s="1562">
        <v>-2106.3333333333358</v>
      </c>
      <c r="CJ97" s="1565">
        <v>-4.5999999999999999E-2</v>
      </c>
      <c r="CL97" s="1575" t="s">
        <v>561</v>
      </c>
      <c r="CM97" s="933" t="s">
        <v>770</v>
      </c>
      <c r="CN97" s="1565" t="s">
        <v>4</v>
      </c>
      <c r="CP97" s="1593">
        <v>168567</v>
      </c>
      <c r="CQ97" s="1566">
        <v>317181372</v>
      </c>
      <c r="CR97" s="1566">
        <v>0</v>
      </c>
      <c r="CS97" s="1566">
        <v>317181372</v>
      </c>
      <c r="CT97" s="1573">
        <v>1881.63</v>
      </c>
      <c r="CU97" s="1594"/>
      <c r="CV97" s="1573" t="s">
        <v>4</v>
      </c>
      <c r="CW97" s="1594" t="s">
        <v>4</v>
      </c>
      <c r="CX97" s="1565" t="s">
        <v>4</v>
      </c>
      <c r="CY97" s="1565"/>
      <c r="CZ97" s="1582">
        <v>0.58199999999999996</v>
      </c>
      <c r="DA97" s="1595" t="s">
        <v>4</v>
      </c>
      <c r="DB97" s="1595"/>
      <c r="DC97" s="1565" t="s">
        <v>4</v>
      </c>
      <c r="DX97" s="933" t="s">
        <v>424</v>
      </c>
      <c r="DY97" s="1575" t="s">
        <v>424</v>
      </c>
      <c r="DZ97" s="933" t="s">
        <v>901</v>
      </c>
      <c r="EA97" s="933" t="s">
        <v>668</v>
      </c>
      <c r="EB97" s="1563">
        <v>31442</v>
      </c>
      <c r="EC97" s="1563"/>
      <c r="ED97" s="1563">
        <v>31442</v>
      </c>
      <c r="EE97" s="1563"/>
      <c r="EF97" s="1563"/>
      <c r="EG97" s="1565">
        <v>0.92446561406603744</v>
      </c>
      <c r="EH97" s="1563"/>
      <c r="EI97" s="1563">
        <v>3565713</v>
      </c>
      <c r="EJ97" s="1563"/>
      <c r="EK97" s="1563">
        <v>3296379</v>
      </c>
      <c r="EL97" s="1563">
        <v>3565713</v>
      </c>
      <c r="EM97" s="1566">
        <v>0</v>
      </c>
      <c r="EN97" s="1566"/>
      <c r="ES97" s="1616" t="s">
        <v>537</v>
      </c>
      <c r="ET97" s="1617" t="s">
        <v>205</v>
      </c>
      <c r="EU97" s="1618">
        <v>4597291</v>
      </c>
    </row>
    <row r="98" spans="1:151">
      <c r="A98" s="1220" t="s">
        <v>637</v>
      </c>
      <c r="B98" s="1221" t="s">
        <v>638</v>
      </c>
      <c r="C98" s="1117">
        <v>2342</v>
      </c>
      <c r="D98" s="1118">
        <v>2542</v>
      </c>
      <c r="E98" s="1670"/>
      <c r="F98" s="1670">
        <v>2542</v>
      </c>
      <c r="G98" s="1670"/>
      <c r="H98" s="1671">
        <v>2542</v>
      </c>
      <c r="K98" s="907" t="s">
        <v>637</v>
      </c>
      <c r="L98" s="908" t="s">
        <v>638</v>
      </c>
      <c r="M98" s="886">
        <v>2285172791</v>
      </c>
      <c r="N98" s="887">
        <v>43765981</v>
      </c>
      <c r="O98" s="888">
        <v>2241406810</v>
      </c>
      <c r="P98" s="889">
        <v>2009</v>
      </c>
      <c r="Q98" s="890">
        <v>1.0508</v>
      </c>
      <c r="R98" s="891">
        <v>2133047973</v>
      </c>
      <c r="S98" s="892">
        <v>43765981</v>
      </c>
      <c r="T98" s="893">
        <v>59148540</v>
      </c>
      <c r="U98" s="893">
        <v>218436791</v>
      </c>
      <c r="V98" s="891">
        <v>2454399285</v>
      </c>
      <c r="X98" s="1561" t="s">
        <v>637</v>
      </c>
      <c r="Y98" s="1562" t="s">
        <v>638</v>
      </c>
      <c r="Z98" s="1563">
        <v>2454399285</v>
      </c>
      <c r="AA98" s="1564">
        <v>16002683.338200001</v>
      </c>
      <c r="AB98" s="1563">
        <v>2246115</v>
      </c>
      <c r="AC98" s="1563">
        <v>85805</v>
      </c>
      <c r="AD98" s="1563">
        <v>18334603.338200003</v>
      </c>
      <c r="AE98" s="1564">
        <v>2542</v>
      </c>
      <c r="AF98" s="1562">
        <v>7213</v>
      </c>
      <c r="AG98" s="1565">
        <v>1.3984000000000001</v>
      </c>
      <c r="AI98" s="1561" t="s">
        <v>637</v>
      </c>
      <c r="AJ98" s="933" t="s">
        <v>638</v>
      </c>
      <c r="AK98" s="1563">
        <v>18334603.338200003</v>
      </c>
      <c r="AL98" s="1564">
        <v>2542</v>
      </c>
      <c r="AM98" s="1564">
        <v>7213</v>
      </c>
      <c r="AN98" s="1565">
        <v>1.3984000000000001</v>
      </c>
      <c r="AO98" s="1565">
        <v>0.2843</v>
      </c>
      <c r="AP98" s="1565">
        <v>0.69</v>
      </c>
      <c r="AQ98" s="1565">
        <v>0.93279999999999996</v>
      </c>
      <c r="AR98" s="1565">
        <v>0.93279999999999996</v>
      </c>
      <c r="AS98" s="1573">
        <v>1567.19</v>
      </c>
      <c r="AT98" s="1573">
        <v>112.89999999999986</v>
      </c>
      <c r="AU98" s="1570">
        <v>286992</v>
      </c>
      <c r="AV98" s="1572">
        <v>1</v>
      </c>
      <c r="AW98" s="1564">
        <v>286992</v>
      </c>
      <c r="BB98" s="1561" t="s">
        <v>637</v>
      </c>
      <c r="BC98" s="1562" t="s">
        <v>771</v>
      </c>
      <c r="BD98" s="1563">
        <v>2454399285</v>
      </c>
      <c r="BE98" s="1577">
        <v>428.702</v>
      </c>
      <c r="BF98" s="1566">
        <v>5725187</v>
      </c>
      <c r="BG98" s="1565">
        <v>0.2843</v>
      </c>
      <c r="BH98" s="1565"/>
      <c r="BI98" s="1564">
        <v>2542</v>
      </c>
      <c r="BJ98" s="1564">
        <v>5.93</v>
      </c>
      <c r="BK98" s="1564">
        <v>20665</v>
      </c>
      <c r="BL98" s="1564">
        <v>48</v>
      </c>
      <c r="BN98" s="933" t="s">
        <v>637</v>
      </c>
      <c r="BO98" s="1579" t="s">
        <v>638</v>
      </c>
      <c r="BP98" s="1579">
        <v>1.0053000000000001</v>
      </c>
      <c r="BQ98" s="1579">
        <v>1.0343</v>
      </c>
      <c r="BR98" s="1579">
        <v>1.077</v>
      </c>
      <c r="BS98" s="1579"/>
      <c r="BT98" s="1580">
        <v>2009</v>
      </c>
      <c r="BU98" s="1582">
        <v>1.0508</v>
      </c>
      <c r="BV98" s="1581"/>
      <c r="BW98" s="1583">
        <v>0.66</v>
      </c>
      <c r="BX98" s="1579">
        <v>0.69399999999999995</v>
      </c>
      <c r="BY98" s="1565">
        <v>1.0644</v>
      </c>
      <c r="BZ98" s="1585"/>
      <c r="CA98" s="1561" t="s">
        <v>637</v>
      </c>
      <c r="CB98" s="933" t="s">
        <v>771</v>
      </c>
      <c r="CC98" s="1564">
        <v>24357</v>
      </c>
      <c r="CD98" s="1564">
        <v>25191</v>
      </c>
      <c r="CE98" s="1564">
        <v>26680</v>
      </c>
      <c r="CF98" s="1564">
        <v>25409.333333333332</v>
      </c>
      <c r="CG98" s="1565">
        <v>0.69</v>
      </c>
      <c r="CH98" s="1564"/>
      <c r="CI98" s="1562">
        <v>-1270.6666666666679</v>
      </c>
      <c r="CJ98" s="1565">
        <v>-4.7600000000000003E-2</v>
      </c>
      <c r="CL98" s="1575" t="s">
        <v>637</v>
      </c>
      <c r="CM98" s="933" t="s">
        <v>771</v>
      </c>
      <c r="CN98" s="1565">
        <v>0.93279999999999996</v>
      </c>
      <c r="CP98" s="1593">
        <v>2542</v>
      </c>
      <c r="CQ98" s="1566">
        <v>3477826</v>
      </c>
      <c r="CR98" s="1566">
        <v>0</v>
      </c>
      <c r="CS98" s="1566">
        <v>3477826</v>
      </c>
      <c r="CT98" s="1573">
        <v>1368.15</v>
      </c>
      <c r="CU98" s="1594"/>
      <c r="CV98" s="1573">
        <v>1567.19</v>
      </c>
      <c r="CW98" s="1594">
        <v>112.89999999999986</v>
      </c>
      <c r="CX98" s="1565">
        <v>0.873</v>
      </c>
      <c r="CY98" s="1565"/>
      <c r="CZ98" s="1582">
        <v>0.69399999999999995</v>
      </c>
      <c r="DA98" s="1595">
        <v>1</v>
      </c>
      <c r="DB98" s="1595"/>
      <c r="DC98" s="1565">
        <v>1</v>
      </c>
      <c r="DX98" s="933" t="s">
        <v>424</v>
      </c>
      <c r="DY98" s="1575" t="s">
        <v>83</v>
      </c>
      <c r="DZ98" s="933" t="s">
        <v>8</v>
      </c>
      <c r="EA98" s="933" t="s">
        <v>84</v>
      </c>
      <c r="EB98" s="1563">
        <v>1265</v>
      </c>
      <c r="EC98" s="1563"/>
      <c r="ED98" s="1563">
        <v>1265</v>
      </c>
      <c r="EE98" s="1563"/>
      <c r="EF98" s="1563"/>
      <c r="EG98" s="1565">
        <v>3.7193849048837144E-2</v>
      </c>
      <c r="EH98" s="1563"/>
      <c r="EI98" s="1563">
        <v>0</v>
      </c>
      <c r="EJ98" s="1563"/>
      <c r="EK98" s="1563">
        <v>132623</v>
      </c>
      <c r="EL98" s="1563"/>
      <c r="EM98" s="1566"/>
      <c r="EN98" s="1566"/>
      <c r="ES98" s="1616" t="s">
        <v>539</v>
      </c>
      <c r="ET98" s="1617" t="s">
        <v>540</v>
      </c>
      <c r="EU98" s="1618">
        <v>2631735</v>
      </c>
    </row>
    <row r="99" spans="1:151">
      <c r="A99" s="1220" t="s">
        <v>639</v>
      </c>
      <c r="B99" s="1221" t="s">
        <v>640</v>
      </c>
      <c r="C99" s="1117">
        <v>1647</v>
      </c>
      <c r="D99" s="1118">
        <v>1647</v>
      </c>
      <c r="E99" s="1670"/>
      <c r="F99" s="1670">
        <v>1647</v>
      </c>
      <c r="G99" s="1670"/>
      <c r="H99" s="1671">
        <v>1647</v>
      </c>
      <c r="K99" s="907" t="s">
        <v>639</v>
      </c>
      <c r="L99" s="908" t="s">
        <v>640</v>
      </c>
      <c r="M99" s="886">
        <v>684634940</v>
      </c>
      <c r="N99" s="887">
        <v>110159180</v>
      </c>
      <c r="O99" s="888">
        <v>574475760</v>
      </c>
      <c r="P99" s="889">
        <v>2013</v>
      </c>
      <c r="Q99" s="890">
        <v>0.98239999999999994</v>
      </c>
      <c r="R99" s="891">
        <v>584767671</v>
      </c>
      <c r="S99" s="892">
        <v>110159180</v>
      </c>
      <c r="T99" s="893">
        <v>48088455</v>
      </c>
      <c r="U99" s="893">
        <v>148504303</v>
      </c>
      <c r="V99" s="891">
        <v>891519609</v>
      </c>
      <c r="X99" s="1561" t="s">
        <v>639</v>
      </c>
      <c r="Y99" s="1562" t="s">
        <v>640</v>
      </c>
      <c r="Z99" s="1563">
        <v>891519609</v>
      </c>
      <c r="AA99" s="1564">
        <v>5812707.8506800001</v>
      </c>
      <c r="AB99" s="1563">
        <v>1637275</v>
      </c>
      <c r="AC99" s="1563">
        <v>97075</v>
      </c>
      <c r="AD99" s="1563">
        <v>7547057.8506800001</v>
      </c>
      <c r="AE99" s="1564">
        <v>1647</v>
      </c>
      <c r="AF99" s="1562">
        <v>4582</v>
      </c>
      <c r="AG99" s="1565">
        <v>0.88829999999999998</v>
      </c>
      <c r="AI99" s="1561" t="s">
        <v>639</v>
      </c>
      <c r="AJ99" s="933" t="s">
        <v>640</v>
      </c>
      <c r="AK99" s="1563">
        <v>7547057.8506800001</v>
      </c>
      <c r="AL99" s="1564">
        <v>1647</v>
      </c>
      <c r="AM99" s="1564">
        <v>4582</v>
      </c>
      <c r="AN99" s="1565">
        <v>0.88829999999999998</v>
      </c>
      <c r="AO99" s="1565">
        <v>0.127</v>
      </c>
      <c r="AP99" s="1565">
        <v>0.83340000000000003</v>
      </c>
      <c r="AQ99" s="1565">
        <v>0.78470000000000006</v>
      </c>
      <c r="AR99" s="1565">
        <v>0.78470000000000006</v>
      </c>
      <c r="AS99" s="1573">
        <v>1318.37</v>
      </c>
      <c r="AT99" s="1573">
        <v>361.72</v>
      </c>
      <c r="AU99" s="1570">
        <v>595753</v>
      </c>
      <c r="AV99" s="1572">
        <v>1</v>
      </c>
      <c r="AW99" s="1564">
        <v>595753</v>
      </c>
      <c r="BB99" s="1561" t="s">
        <v>639</v>
      </c>
      <c r="BC99" s="1562" t="s">
        <v>772</v>
      </c>
      <c r="BD99" s="1563">
        <v>891519609</v>
      </c>
      <c r="BE99" s="1577">
        <v>348.464</v>
      </c>
      <c r="BF99" s="1566">
        <v>2558427</v>
      </c>
      <c r="BG99" s="1565">
        <v>0.127</v>
      </c>
      <c r="BH99" s="1565"/>
      <c r="BI99" s="1564">
        <v>1647</v>
      </c>
      <c r="BJ99" s="1564">
        <v>4.7300000000000004</v>
      </c>
      <c r="BK99" s="1564">
        <v>12807</v>
      </c>
      <c r="BL99" s="1564">
        <v>37</v>
      </c>
      <c r="BN99" s="933" t="s">
        <v>639</v>
      </c>
      <c r="BO99" s="1579" t="s">
        <v>640</v>
      </c>
      <c r="BP99" s="1579">
        <v>0.90769999999999995</v>
      </c>
      <c r="BQ99" s="1579">
        <v>1.0015000000000001</v>
      </c>
      <c r="BR99" s="1579">
        <v>0.98239999999999994</v>
      </c>
      <c r="BS99" s="1579"/>
      <c r="BT99" s="1580">
        <v>2013</v>
      </c>
      <c r="BU99" s="1582">
        <v>0.98239999999999994</v>
      </c>
      <c r="BV99" s="1581"/>
      <c r="BW99" s="1583">
        <v>0.79</v>
      </c>
      <c r="BX99" s="1579">
        <v>0.77600000000000002</v>
      </c>
      <c r="BY99" s="1565">
        <v>1.1901999999999999</v>
      </c>
      <c r="BZ99" s="1585"/>
      <c r="CA99" s="1561" t="s">
        <v>639</v>
      </c>
      <c r="CB99" s="933" t="s">
        <v>772</v>
      </c>
      <c r="CC99" s="1564">
        <v>29646</v>
      </c>
      <c r="CD99" s="1564">
        <v>29639</v>
      </c>
      <c r="CE99" s="1564">
        <v>32789</v>
      </c>
      <c r="CF99" s="1564">
        <v>30691.333333333332</v>
      </c>
      <c r="CG99" s="1565">
        <v>0.83340000000000003</v>
      </c>
      <c r="CH99" s="1564"/>
      <c r="CI99" s="1562">
        <v>-2097.6666666666679</v>
      </c>
      <c r="CJ99" s="1565">
        <v>-6.4000000000000001E-2</v>
      </c>
      <c r="CL99" s="1575" t="s">
        <v>639</v>
      </c>
      <c r="CM99" s="933" t="s">
        <v>772</v>
      </c>
      <c r="CN99" s="1565">
        <v>0.78470000000000006</v>
      </c>
      <c r="CP99" s="1593">
        <v>1647</v>
      </c>
      <c r="CQ99" s="1566">
        <v>1525000</v>
      </c>
      <c r="CR99" s="1566">
        <v>0</v>
      </c>
      <c r="CS99" s="1566">
        <v>1525000</v>
      </c>
      <c r="CT99" s="1573">
        <v>925.93</v>
      </c>
      <c r="CU99" s="1594"/>
      <c r="CV99" s="1573">
        <v>1318.37</v>
      </c>
      <c r="CW99" s="1594">
        <v>361.72</v>
      </c>
      <c r="CX99" s="1565">
        <v>0.70199999999999996</v>
      </c>
      <c r="CY99" s="1565"/>
      <c r="CZ99" s="1582">
        <v>0.77600000000000002</v>
      </c>
      <c r="DA99" s="1595">
        <v>1</v>
      </c>
      <c r="DB99" s="1595"/>
      <c r="DC99" s="1565">
        <v>1</v>
      </c>
      <c r="DX99" s="1693">
        <v>360</v>
      </c>
      <c r="DY99" s="1575" t="s">
        <v>596</v>
      </c>
      <c r="DZ99" s="933" t="s">
        <v>8</v>
      </c>
      <c r="EA99" s="933" t="s">
        <v>597</v>
      </c>
      <c r="EB99" s="1563">
        <v>1304</v>
      </c>
      <c r="EC99" s="1563"/>
      <c r="ED99" s="1563">
        <v>1304</v>
      </c>
      <c r="EE99" s="1563">
        <v>34011</v>
      </c>
      <c r="EF99" s="1563"/>
      <c r="EG99" s="1565">
        <v>3.8340536885125398E-2</v>
      </c>
      <c r="EH99" s="1563"/>
      <c r="EI99" s="1563">
        <v>0</v>
      </c>
      <c r="EJ99" s="1563"/>
      <c r="EK99" s="1563">
        <v>136711</v>
      </c>
      <c r="EL99" s="1563"/>
      <c r="EM99" s="1566"/>
      <c r="EN99" s="1566"/>
      <c r="ES99" s="1616" t="s">
        <v>541</v>
      </c>
      <c r="ET99" s="1617" t="s">
        <v>542</v>
      </c>
      <c r="EU99" s="1618">
        <v>4597110</v>
      </c>
    </row>
    <row r="100" spans="1:151">
      <c r="A100" s="1220" t="s">
        <v>641</v>
      </c>
      <c r="B100" s="1221" t="s">
        <v>642</v>
      </c>
      <c r="C100" s="1117">
        <v>4330</v>
      </c>
      <c r="D100" s="1118">
        <v>4528</v>
      </c>
      <c r="E100" s="1670"/>
      <c r="F100" s="1670">
        <v>4528</v>
      </c>
      <c r="G100" s="1670"/>
      <c r="H100" s="1671">
        <v>4528</v>
      </c>
      <c r="K100" s="907" t="s">
        <v>641</v>
      </c>
      <c r="L100" s="908" t="s">
        <v>642</v>
      </c>
      <c r="M100" s="886">
        <v>8340884722</v>
      </c>
      <c r="N100" s="887">
        <v>113085337</v>
      </c>
      <c r="O100" s="888">
        <v>8227799385</v>
      </c>
      <c r="P100" s="889">
        <v>2006</v>
      </c>
      <c r="Q100" s="890">
        <v>1.0181</v>
      </c>
      <c r="R100" s="891">
        <v>8081523804</v>
      </c>
      <c r="S100" s="892">
        <v>113085337</v>
      </c>
      <c r="T100" s="893">
        <v>78341759</v>
      </c>
      <c r="U100" s="893">
        <v>553901953</v>
      </c>
      <c r="V100" s="891">
        <v>8826852853</v>
      </c>
      <c r="X100" s="1561" t="s">
        <v>641</v>
      </c>
      <c r="Y100" s="1562" t="s">
        <v>642</v>
      </c>
      <c r="Z100" s="1563">
        <v>8826852853</v>
      </c>
      <c r="AA100" s="1564">
        <v>57551080.601560004</v>
      </c>
      <c r="AB100" s="1563">
        <v>9449394</v>
      </c>
      <c r="AC100" s="1563">
        <v>301663</v>
      </c>
      <c r="AD100" s="1563">
        <v>67302137.601559997</v>
      </c>
      <c r="AE100" s="1564">
        <v>4528</v>
      </c>
      <c r="AF100" s="1562">
        <v>14864</v>
      </c>
      <c r="AG100" s="1565">
        <v>2.8816999999999999</v>
      </c>
      <c r="AI100" s="1561" t="s">
        <v>641</v>
      </c>
      <c r="AJ100" s="933" t="s">
        <v>642</v>
      </c>
      <c r="AK100" s="1563">
        <v>67302137.601559997</v>
      </c>
      <c r="AL100" s="1564">
        <v>4528</v>
      </c>
      <c r="AM100" s="1564">
        <v>14864</v>
      </c>
      <c r="AN100" s="1565">
        <v>2.8816999999999999</v>
      </c>
      <c r="AO100" s="1565">
        <v>1.4026000000000001</v>
      </c>
      <c r="AP100" s="1565">
        <v>0.82679999999999998</v>
      </c>
      <c r="AQ100" s="1565">
        <v>1.7064000000000001</v>
      </c>
      <c r="AR100" s="1565" t="s">
        <v>4</v>
      </c>
      <c r="AS100" s="1573" t="s">
        <v>4</v>
      </c>
      <c r="AT100" s="1573" t="s">
        <v>4</v>
      </c>
      <c r="AU100" s="1570">
        <v>0</v>
      </c>
      <c r="AV100" s="1572" t="s">
        <v>4</v>
      </c>
      <c r="AW100" s="1564">
        <v>0</v>
      </c>
      <c r="BB100" s="1561" t="s">
        <v>641</v>
      </c>
      <c r="BC100" s="1562" t="s">
        <v>773</v>
      </c>
      <c r="BD100" s="1563">
        <v>8826852853</v>
      </c>
      <c r="BE100" s="1577">
        <v>312.50900000000001</v>
      </c>
      <c r="BF100" s="1566">
        <v>28245116</v>
      </c>
      <c r="BG100" s="1565">
        <v>1.4026000000000001</v>
      </c>
      <c r="BH100" s="1565"/>
      <c r="BI100" s="1564">
        <v>4528</v>
      </c>
      <c r="BJ100" s="1564">
        <v>14.49</v>
      </c>
      <c r="BK100" s="1564">
        <v>52480</v>
      </c>
      <c r="BL100" s="1564">
        <v>168</v>
      </c>
      <c r="BN100" s="933" t="s">
        <v>641</v>
      </c>
      <c r="BO100" s="1579" t="s">
        <v>642</v>
      </c>
      <c r="BP100" s="1579">
        <v>0.97909999999999997</v>
      </c>
      <c r="BQ100" s="1579">
        <v>1.0202</v>
      </c>
      <c r="BR100" s="1579">
        <v>1.0295999999999998</v>
      </c>
      <c r="BS100" s="1579"/>
      <c r="BT100" s="1580">
        <v>2006</v>
      </c>
      <c r="BU100" s="1582">
        <v>1.0181</v>
      </c>
      <c r="BV100" s="1581"/>
      <c r="BW100" s="1583">
        <v>0.313</v>
      </c>
      <c r="BX100" s="1579">
        <v>0.31900000000000001</v>
      </c>
      <c r="BY100" s="1565">
        <v>0.48930000000000001</v>
      </c>
      <c r="BZ100" s="1585"/>
      <c r="CA100" s="1561" t="s">
        <v>641</v>
      </c>
      <c r="CB100" s="933" t="s">
        <v>773</v>
      </c>
      <c r="CC100" s="1564">
        <v>29963</v>
      </c>
      <c r="CD100" s="1564">
        <v>30208</v>
      </c>
      <c r="CE100" s="1564">
        <v>31172</v>
      </c>
      <c r="CF100" s="1564">
        <v>30447.666666666668</v>
      </c>
      <c r="CG100" s="1565">
        <v>0.82679999999999998</v>
      </c>
      <c r="CH100" s="1564"/>
      <c r="CI100" s="1562">
        <v>-724.33333333333212</v>
      </c>
      <c r="CJ100" s="1565">
        <v>-2.3199999999999998E-2</v>
      </c>
      <c r="CL100" s="1575" t="s">
        <v>641</v>
      </c>
      <c r="CM100" s="933" t="s">
        <v>773</v>
      </c>
      <c r="CN100" s="1565" t="s">
        <v>4</v>
      </c>
      <c r="CP100" s="1593">
        <v>4528</v>
      </c>
      <c r="CQ100" s="1566">
        <v>11840239</v>
      </c>
      <c r="CR100" s="1566">
        <v>0</v>
      </c>
      <c r="CS100" s="1566">
        <v>11840239</v>
      </c>
      <c r="CT100" s="1573">
        <v>2614.89</v>
      </c>
      <c r="CU100" s="1594"/>
      <c r="CV100" s="1573" t="s">
        <v>4</v>
      </c>
      <c r="CW100" s="1594" t="s">
        <v>4</v>
      </c>
      <c r="CX100" s="1565" t="s">
        <v>4</v>
      </c>
      <c r="CY100" s="1565"/>
      <c r="CZ100" s="1582">
        <v>0.31900000000000001</v>
      </c>
      <c r="DA100" s="1595" t="s">
        <v>4</v>
      </c>
      <c r="DB100" s="1595"/>
      <c r="DC100" s="1565" t="s">
        <v>4</v>
      </c>
      <c r="DX100" s="933" t="s">
        <v>426</v>
      </c>
      <c r="DY100" s="1575" t="s">
        <v>426</v>
      </c>
      <c r="DZ100" s="933" t="s">
        <v>901</v>
      </c>
      <c r="EA100" s="933" t="s">
        <v>85</v>
      </c>
      <c r="EB100" s="1563">
        <v>1657</v>
      </c>
      <c r="EC100" s="1563"/>
      <c r="ED100" s="1563">
        <v>1657</v>
      </c>
      <c r="EE100" s="1563">
        <v>1657</v>
      </c>
      <c r="EF100" s="1563"/>
      <c r="EG100" s="1565"/>
      <c r="EH100" s="1563"/>
      <c r="EI100" s="1563">
        <v>819022</v>
      </c>
      <c r="EJ100" s="1563"/>
      <c r="EK100" s="1563">
        <v>819022</v>
      </c>
      <c r="EL100" s="933">
        <v>819022</v>
      </c>
      <c r="EM100" s="1566">
        <v>0</v>
      </c>
      <c r="EN100" s="1566"/>
      <c r="ES100" s="1616" t="s">
        <v>149</v>
      </c>
      <c r="ET100" s="1617" t="s">
        <v>150</v>
      </c>
      <c r="EU100" s="1618">
        <v>1631045</v>
      </c>
    </row>
    <row r="101" spans="1:151">
      <c r="A101" s="1220" t="s">
        <v>643</v>
      </c>
      <c r="B101" s="1221" t="s">
        <v>644</v>
      </c>
      <c r="C101" s="1117">
        <v>18982</v>
      </c>
      <c r="D101" s="1118">
        <v>19613</v>
      </c>
      <c r="E101" s="1670"/>
      <c r="F101" s="1670">
        <v>19613</v>
      </c>
      <c r="G101" s="1670"/>
      <c r="H101" s="1671">
        <v>19613</v>
      </c>
      <c r="K101" s="907" t="s">
        <v>643</v>
      </c>
      <c r="L101" s="908" t="s">
        <v>644</v>
      </c>
      <c r="M101" s="886">
        <v>5753477381</v>
      </c>
      <c r="N101" s="887">
        <v>0</v>
      </c>
      <c r="O101" s="888">
        <v>5753477381</v>
      </c>
      <c r="P101" s="889">
        <v>2011</v>
      </c>
      <c r="Q101" s="890">
        <v>1</v>
      </c>
      <c r="R101" s="891">
        <v>5753477381</v>
      </c>
      <c r="S101" s="892">
        <v>0</v>
      </c>
      <c r="T101" s="893">
        <v>635210502</v>
      </c>
      <c r="U101" s="893">
        <v>1462408779</v>
      </c>
      <c r="V101" s="891">
        <v>7851096662</v>
      </c>
      <c r="X101" s="1561" t="s">
        <v>643</v>
      </c>
      <c r="Y101" s="1562" t="s">
        <v>644</v>
      </c>
      <c r="Z101" s="1563">
        <v>7851096662</v>
      </c>
      <c r="AA101" s="1564">
        <v>51189150.236240007</v>
      </c>
      <c r="AB101" s="1563">
        <v>17321635</v>
      </c>
      <c r="AC101" s="1563">
        <v>495499</v>
      </c>
      <c r="AD101" s="1563">
        <v>69006284.23624</v>
      </c>
      <c r="AE101" s="1564">
        <v>19613</v>
      </c>
      <c r="AF101" s="1562">
        <v>3518</v>
      </c>
      <c r="AG101" s="1565">
        <v>0.68200000000000005</v>
      </c>
      <c r="AI101" s="1561" t="s">
        <v>643</v>
      </c>
      <c r="AJ101" s="933" t="s">
        <v>644</v>
      </c>
      <c r="AK101" s="1563">
        <v>69006284.23624</v>
      </c>
      <c r="AL101" s="1564">
        <v>19613</v>
      </c>
      <c r="AM101" s="1564">
        <v>3518</v>
      </c>
      <c r="AN101" s="1565">
        <v>0.68200000000000005</v>
      </c>
      <c r="AO101" s="1565">
        <v>0.7056</v>
      </c>
      <c r="AP101" s="1565">
        <v>0.87949999999999995</v>
      </c>
      <c r="AQ101" s="1565">
        <v>0.78320000000000001</v>
      </c>
      <c r="AR101" s="1565">
        <v>0.78320000000000001</v>
      </c>
      <c r="AS101" s="1573">
        <v>1315.85</v>
      </c>
      <c r="AT101" s="1573">
        <v>364.24</v>
      </c>
      <c r="AU101" s="1570">
        <v>7143839</v>
      </c>
      <c r="AV101" s="1572">
        <v>1</v>
      </c>
      <c r="AW101" s="1564">
        <v>7143839</v>
      </c>
      <c r="BB101" s="1561" t="s">
        <v>643</v>
      </c>
      <c r="BC101" s="1562" t="s">
        <v>774</v>
      </c>
      <c r="BD101" s="1563">
        <v>7851096662</v>
      </c>
      <c r="BE101" s="1577">
        <v>552.56899999999996</v>
      </c>
      <c r="BF101" s="1566">
        <v>14208355</v>
      </c>
      <c r="BG101" s="1565">
        <v>0.7056</v>
      </c>
      <c r="BH101" s="1565"/>
      <c r="BI101" s="1564">
        <v>19613</v>
      </c>
      <c r="BJ101" s="1564">
        <v>35.49</v>
      </c>
      <c r="BK101" s="1564">
        <v>124954</v>
      </c>
      <c r="BL101" s="1564">
        <v>226</v>
      </c>
      <c r="BN101" s="933" t="s">
        <v>643</v>
      </c>
      <c r="BO101" s="1579" t="s">
        <v>644</v>
      </c>
      <c r="BP101" s="1579">
        <v>0.99470000000000003</v>
      </c>
      <c r="BQ101" s="1579">
        <v>1.0022</v>
      </c>
      <c r="BR101" s="1579">
        <v>1.0002</v>
      </c>
      <c r="BS101" s="1579"/>
      <c r="BT101" s="1580">
        <v>2011</v>
      </c>
      <c r="BU101" s="1582">
        <v>1</v>
      </c>
      <c r="BV101" s="1581"/>
      <c r="BW101" s="1583">
        <v>0.66649999999999998</v>
      </c>
      <c r="BX101" s="1579">
        <v>0.66700000000000004</v>
      </c>
      <c r="BY101" s="1565">
        <v>1.0229999999999999</v>
      </c>
      <c r="BZ101" s="1585"/>
      <c r="CA101" s="1561" t="s">
        <v>643</v>
      </c>
      <c r="CB101" s="933" t="s">
        <v>774</v>
      </c>
      <c r="CC101" s="1564">
        <v>31068</v>
      </c>
      <c r="CD101" s="1564">
        <v>32226</v>
      </c>
      <c r="CE101" s="1564">
        <v>33870</v>
      </c>
      <c r="CF101" s="1564">
        <v>32388</v>
      </c>
      <c r="CG101" s="1565">
        <v>0.87949999999999995</v>
      </c>
      <c r="CH101" s="1564"/>
      <c r="CI101" s="1562">
        <v>-1482</v>
      </c>
      <c r="CJ101" s="1565">
        <v>-4.3799999999999999E-2</v>
      </c>
      <c r="CL101" s="1575" t="s">
        <v>643</v>
      </c>
      <c r="CM101" s="933" t="s">
        <v>774</v>
      </c>
      <c r="CN101" s="1565">
        <v>0.78320000000000001</v>
      </c>
      <c r="CP101" s="1593">
        <v>19613</v>
      </c>
      <c r="CQ101" s="1566">
        <v>19397994</v>
      </c>
      <c r="CR101" s="1566">
        <v>0</v>
      </c>
      <c r="CS101" s="1566">
        <v>19397994</v>
      </c>
      <c r="CT101" s="1573">
        <v>989.04</v>
      </c>
      <c r="CU101" s="1594"/>
      <c r="CV101" s="1573">
        <v>1315.85</v>
      </c>
      <c r="CW101" s="1594">
        <v>364.24</v>
      </c>
      <c r="CX101" s="1565">
        <v>0.752</v>
      </c>
      <c r="CY101" s="1565"/>
      <c r="CZ101" s="1582">
        <v>0.66700000000000004</v>
      </c>
      <c r="DA101" s="1595">
        <v>1</v>
      </c>
      <c r="DB101" s="1595"/>
      <c r="DC101" s="1565">
        <v>1</v>
      </c>
      <c r="DX101" s="933" t="s">
        <v>428</v>
      </c>
      <c r="DY101" s="1575" t="s">
        <v>428</v>
      </c>
      <c r="DZ101" s="933" t="s">
        <v>901</v>
      </c>
      <c r="EA101" s="933" t="s">
        <v>429</v>
      </c>
      <c r="EB101" s="1563">
        <v>1190</v>
      </c>
      <c r="EC101" s="1563"/>
      <c r="ED101" s="1563">
        <v>1190</v>
      </c>
      <c r="EE101" s="1563">
        <v>1190</v>
      </c>
      <c r="EF101" s="1563"/>
      <c r="EG101" s="1565"/>
      <c r="EH101" s="1563"/>
      <c r="EI101" s="1563">
        <v>5986</v>
      </c>
      <c r="EJ101" s="1563"/>
      <c r="EK101" s="1563">
        <v>5986</v>
      </c>
      <c r="EL101" s="933">
        <v>5986</v>
      </c>
      <c r="EM101" s="1566">
        <v>0</v>
      </c>
      <c r="EN101" s="1566"/>
      <c r="ES101" s="1616" t="s">
        <v>543</v>
      </c>
      <c r="ET101" s="1617" t="s">
        <v>544</v>
      </c>
      <c r="EU101" s="1618">
        <v>3398440</v>
      </c>
    </row>
    <row r="102" spans="1:151">
      <c r="A102" s="1220" t="s">
        <v>645</v>
      </c>
      <c r="B102" s="1221" t="s">
        <v>646</v>
      </c>
      <c r="C102" s="1117">
        <v>9896</v>
      </c>
      <c r="D102" s="1118">
        <v>10090</v>
      </c>
      <c r="E102" s="1670"/>
      <c r="F102" s="1670">
        <v>10090</v>
      </c>
      <c r="G102" s="1670"/>
      <c r="H102" s="1671">
        <v>10090</v>
      </c>
      <c r="K102" s="907" t="s">
        <v>645</v>
      </c>
      <c r="L102" s="908" t="s">
        <v>646</v>
      </c>
      <c r="M102" s="886">
        <v>4230834544</v>
      </c>
      <c r="N102" s="887">
        <v>127932730</v>
      </c>
      <c r="O102" s="888">
        <v>4102901814</v>
      </c>
      <c r="P102" s="889">
        <v>2013</v>
      </c>
      <c r="Q102" s="890">
        <v>0.98640000000000005</v>
      </c>
      <c r="R102" s="891">
        <v>4159470614</v>
      </c>
      <c r="S102" s="892">
        <v>127932730</v>
      </c>
      <c r="T102" s="893">
        <v>141874709</v>
      </c>
      <c r="U102" s="893">
        <v>808161178</v>
      </c>
      <c r="V102" s="891">
        <v>5237439231</v>
      </c>
      <c r="X102" s="1561" t="s">
        <v>645</v>
      </c>
      <c r="Y102" s="1562" t="s">
        <v>646</v>
      </c>
      <c r="Z102" s="1563">
        <v>5237439231</v>
      </c>
      <c r="AA102" s="1564">
        <v>34148103.786120005</v>
      </c>
      <c r="AB102" s="1563">
        <v>11736760</v>
      </c>
      <c r="AC102" s="1563">
        <v>357267</v>
      </c>
      <c r="AD102" s="1563">
        <v>46242130.786120005</v>
      </c>
      <c r="AE102" s="1564">
        <v>10090</v>
      </c>
      <c r="AF102" s="1562">
        <v>4583</v>
      </c>
      <c r="AG102" s="1565">
        <v>0.88849999999999996</v>
      </c>
      <c r="AI102" s="1561" t="s">
        <v>645</v>
      </c>
      <c r="AJ102" s="933" t="s">
        <v>646</v>
      </c>
      <c r="AK102" s="1563">
        <v>46242130.786120005</v>
      </c>
      <c r="AL102" s="1564">
        <v>10090</v>
      </c>
      <c r="AM102" s="1564">
        <v>4583</v>
      </c>
      <c r="AN102" s="1565">
        <v>0.88849999999999996</v>
      </c>
      <c r="AO102" s="1565">
        <v>0.34350000000000003</v>
      </c>
      <c r="AP102" s="1565">
        <v>0.88019999999999998</v>
      </c>
      <c r="AQ102" s="1565">
        <v>0.82989999999999997</v>
      </c>
      <c r="AR102" s="1565">
        <v>0.82989999999999997</v>
      </c>
      <c r="AS102" s="1573">
        <v>1394.31</v>
      </c>
      <c r="AT102" s="1573">
        <v>285.77999999999997</v>
      </c>
      <c r="AU102" s="1570">
        <v>2883520</v>
      </c>
      <c r="AV102" s="1572">
        <v>1</v>
      </c>
      <c r="AW102" s="1564">
        <v>2883520</v>
      </c>
      <c r="BB102" s="1561" t="s">
        <v>645</v>
      </c>
      <c r="BC102" s="1562" t="s">
        <v>775</v>
      </c>
      <c r="BD102" s="1563">
        <v>5237439231</v>
      </c>
      <c r="BE102" s="1577">
        <v>757.18600000000004</v>
      </c>
      <c r="BF102" s="1566">
        <v>6916978</v>
      </c>
      <c r="BG102" s="1565">
        <v>0.34350000000000003</v>
      </c>
      <c r="BH102" s="1565"/>
      <c r="BI102" s="1564">
        <v>10090</v>
      </c>
      <c r="BJ102" s="1564">
        <v>13.33</v>
      </c>
      <c r="BK102" s="1564">
        <v>69710</v>
      </c>
      <c r="BL102" s="1564">
        <v>92</v>
      </c>
      <c r="BN102" s="933" t="s">
        <v>645</v>
      </c>
      <c r="BO102" s="1579" t="s">
        <v>646</v>
      </c>
      <c r="BP102" s="1579">
        <v>1.0110999999999999</v>
      </c>
      <c r="BQ102" s="1579">
        <v>1.0015000000000001</v>
      </c>
      <c r="BR102" s="1579">
        <v>0.98640000000000005</v>
      </c>
      <c r="BS102" s="1579"/>
      <c r="BT102" s="1580">
        <v>2013</v>
      </c>
      <c r="BU102" s="1582">
        <v>0.98640000000000005</v>
      </c>
      <c r="BV102" s="1581"/>
      <c r="BW102" s="1583">
        <v>0.69</v>
      </c>
      <c r="BX102" s="1579">
        <v>0.68100000000000005</v>
      </c>
      <c r="BY102" s="1565">
        <v>1.0445</v>
      </c>
      <c r="BZ102" s="1585"/>
      <c r="CA102" s="1561" t="s">
        <v>645</v>
      </c>
      <c r="CB102" s="933" t="s">
        <v>775</v>
      </c>
      <c r="CC102" s="1564">
        <v>31243</v>
      </c>
      <c r="CD102" s="1564">
        <v>31912</v>
      </c>
      <c r="CE102" s="1564">
        <v>34089</v>
      </c>
      <c r="CF102" s="1564">
        <v>32414.666666666668</v>
      </c>
      <c r="CG102" s="1565">
        <v>0.88019999999999998</v>
      </c>
      <c r="CH102" s="1564"/>
      <c r="CI102" s="1562">
        <v>-1674.3333333333321</v>
      </c>
      <c r="CJ102" s="1565">
        <v>-4.9099999999999998E-2</v>
      </c>
      <c r="CL102" s="1575" t="s">
        <v>645</v>
      </c>
      <c r="CM102" s="933" t="s">
        <v>775</v>
      </c>
      <c r="CN102" s="1565">
        <v>0.82989999999999997</v>
      </c>
      <c r="CP102" s="1593">
        <v>10090</v>
      </c>
      <c r="CQ102" s="1566">
        <v>12174628</v>
      </c>
      <c r="CR102" s="1566">
        <v>0</v>
      </c>
      <c r="CS102" s="1566">
        <v>12174628</v>
      </c>
      <c r="CT102" s="1573">
        <v>1206.5999999999999</v>
      </c>
      <c r="CU102" s="1594"/>
      <c r="CV102" s="1573">
        <v>1394.31</v>
      </c>
      <c r="CW102" s="1594">
        <v>285.77999999999997</v>
      </c>
      <c r="CX102" s="1565">
        <v>0.86499999999999999</v>
      </c>
      <c r="CY102" s="1565"/>
      <c r="CZ102" s="1582">
        <v>0.68100000000000005</v>
      </c>
      <c r="DA102" s="1595">
        <v>1</v>
      </c>
      <c r="DB102" s="1595"/>
      <c r="DC102" s="1565">
        <v>1</v>
      </c>
      <c r="DX102" s="933" t="s">
        <v>430</v>
      </c>
      <c r="DY102" s="1575" t="s">
        <v>430</v>
      </c>
      <c r="DZ102" s="933" t="s">
        <v>901</v>
      </c>
      <c r="EA102" s="933" t="s">
        <v>431</v>
      </c>
      <c r="EB102" s="1563">
        <v>8051</v>
      </c>
      <c r="EC102" s="1563"/>
      <c r="ED102" s="1563">
        <v>8051</v>
      </c>
      <c r="EE102" s="1563"/>
      <c r="EF102" s="1563"/>
      <c r="EG102" s="1565">
        <v>0.92646720368239355</v>
      </c>
      <c r="EH102" s="1563"/>
      <c r="EI102" s="1563">
        <v>4003309</v>
      </c>
      <c r="EJ102" s="1563"/>
      <c r="EK102" s="1563">
        <v>3708935</v>
      </c>
      <c r="EL102" s="933">
        <v>4003309</v>
      </c>
      <c r="EM102" s="1566">
        <v>0</v>
      </c>
      <c r="EN102" s="1566">
        <v>1</v>
      </c>
      <c r="ES102" s="1616" t="s">
        <v>545</v>
      </c>
      <c r="ET102" s="1617" t="s">
        <v>546</v>
      </c>
      <c r="EU102" s="1618">
        <v>3181284</v>
      </c>
    </row>
    <row r="103" spans="1:151">
      <c r="A103" s="1220" t="s">
        <v>647</v>
      </c>
      <c r="B103" s="1221" t="s">
        <v>648</v>
      </c>
      <c r="C103" s="1117">
        <v>12375</v>
      </c>
      <c r="D103" s="1118">
        <v>13680</v>
      </c>
      <c r="E103" s="1670"/>
      <c r="F103" s="1670">
        <v>13680</v>
      </c>
      <c r="G103" s="1670"/>
      <c r="H103" s="1671">
        <v>13680</v>
      </c>
      <c r="K103" s="907" t="s">
        <v>647</v>
      </c>
      <c r="L103" s="908" t="s">
        <v>648</v>
      </c>
      <c r="M103" s="886">
        <v>4769214751</v>
      </c>
      <c r="N103" s="887">
        <v>187632085</v>
      </c>
      <c r="O103" s="888">
        <v>4581582666</v>
      </c>
      <c r="P103" s="889">
        <v>2008</v>
      </c>
      <c r="Q103" s="890">
        <v>1.0768</v>
      </c>
      <c r="R103" s="891">
        <v>4254813026</v>
      </c>
      <c r="S103" s="892">
        <v>187632085</v>
      </c>
      <c r="T103" s="893">
        <v>83889129</v>
      </c>
      <c r="U103" s="893">
        <v>1761975620</v>
      </c>
      <c r="V103" s="891">
        <v>6288309860</v>
      </c>
      <c r="X103" s="1561" t="s">
        <v>647</v>
      </c>
      <c r="Y103" s="1562" t="s">
        <v>648</v>
      </c>
      <c r="Z103" s="1563">
        <v>6288309860</v>
      </c>
      <c r="AA103" s="1564">
        <v>40999780.287200004</v>
      </c>
      <c r="AB103" s="1563">
        <v>11926079</v>
      </c>
      <c r="AC103" s="1563">
        <v>364564</v>
      </c>
      <c r="AD103" s="1563">
        <v>53290423.287200004</v>
      </c>
      <c r="AE103" s="1564">
        <v>13680</v>
      </c>
      <c r="AF103" s="1562">
        <v>3895</v>
      </c>
      <c r="AG103" s="1565">
        <v>0.75509999999999999</v>
      </c>
      <c r="AI103" s="1561" t="s">
        <v>647</v>
      </c>
      <c r="AJ103" s="933" t="s">
        <v>648</v>
      </c>
      <c r="AK103" s="1563">
        <v>53290423.287200004</v>
      </c>
      <c r="AL103" s="1564">
        <v>13680</v>
      </c>
      <c r="AM103" s="1564">
        <v>3895</v>
      </c>
      <c r="AN103" s="1565">
        <v>0.75509999999999999</v>
      </c>
      <c r="AO103" s="1565">
        <v>0.84150000000000003</v>
      </c>
      <c r="AP103" s="1565">
        <v>0.92620000000000002</v>
      </c>
      <c r="AQ103" s="1565">
        <v>0.84929999999999994</v>
      </c>
      <c r="AR103" s="1565">
        <v>0.84929999999999994</v>
      </c>
      <c r="AS103" s="1573">
        <v>1426.9</v>
      </c>
      <c r="AT103" s="1573">
        <v>253.18999999999983</v>
      </c>
      <c r="AU103" s="1570">
        <v>3463639</v>
      </c>
      <c r="AV103" s="1572">
        <v>1</v>
      </c>
      <c r="AW103" s="1564">
        <v>3463639</v>
      </c>
      <c r="BB103" s="1561" t="s">
        <v>647</v>
      </c>
      <c r="BC103" s="1562" t="s">
        <v>776</v>
      </c>
      <c r="BD103" s="1563">
        <v>6288309860</v>
      </c>
      <c r="BE103" s="1577">
        <v>371.089</v>
      </c>
      <c r="BF103" s="1566">
        <v>16945557</v>
      </c>
      <c r="BG103" s="1565">
        <v>0.84150000000000003</v>
      </c>
      <c r="BH103" s="1565"/>
      <c r="BI103" s="1564">
        <v>13680</v>
      </c>
      <c r="BJ103" s="1564">
        <v>36.86</v>
      </c>
      <c r="BK103" s="1564">
        <v>81706</v>
      </c>
      <c r="BL103" s="1564">
        <v>220</v>
      </c>
      <c r="BN103" s="933" t="s">
        <v>647</v>
      </c>
      <c r="BO103" s="1579" t="s">
        <v>648</v>
      </c>
      <c r="BP103" s="1579">
        <v>1.0514000000000001</v>
      </c>
      <c r="BQ103" s="1579">
        <v>1.0764</v>
      </c>
      <c r="BR103" s="1579">
        <v>1.0856000000000001</v>
      </c>
      <c r="BS103" s="1579"/>
      <c r="BT103" s="1580">
        <v>2008</v>
      </c>
      <c r="BU103" s="1582">
        <v>1.0768</v>
      </c>
      <c r="BV103" s="1581"/>
      <c r="BW103" s="1583">
        <v>0.73</v>
      </c>
      <c r="BX103" s="1579">
        <v>0.78600000000000003</v>
      </c>
      <c r="BY103" s="1565">
        <v>1.2055</v>
      </c>
      <c r="BZ103" s="1585"/>
      <c r="CA103" s="1561" t="s">
        <v>647</v>
      </c>
      <c r="CB103" s="933" t="s">
        <v>776</v>
      </c>
      <c r="CC103" s="1564">
        <v>32880</v>
      </c>
      <c r="CD103" s="1564">
        <v>33854</v>
      </c>
      <c r="CE103" s="1564">
        <v>35598</v>
      </c>
      <c r="CF103" s="1564">
        <v>34110.666666666664</v>
      </c>
      <c r="CG103" s="1565">
        <v>0.92620000000000002</v>
      </c>
      <c r="CH103" s="1564"/>
      <c r="CI103" s="1562">
        <v>-1487.3333333333358</v>
      </c>
      <c r="CJ103" s="1565">
        <v>-4.1799999999999997E-2</v>
      </c>
      <c r="CL103" s="1575" t="s">
        <v>647</v>
      </c>
      <c r="CM103" s="933" t="s">
        <v>776</v>
      </c>
      <c r="CN103" s="1565">
        <v>0.84929999999999994</v>
      </c>
      <c r="CP103" s="1593">
        <v>13680</v>
      </c>
      <c r="CQ103" s="1566">
        <v>16338356</v>
      </c>
      <c r="CR103" s="1566">
        <v>0</v>
      </c>
      <c r="CS103" s="1566">
        <v>16338356</v>
      </c>
      <c r="CT103" s="1573">
        <v>1194.32</v>
      </c>
      <c r="CU103" s="1594"/>
      <c r="CV103" s="1573">
        <v>1426.9</v>
      </c>
      <c r="CW103" s="1594">
        <v>253.18999999999983</v>
      </c>
      <c r="CX103" s="1565">
        <v>0.83699999999999997</v>
      </c>
      <c r="CY103" s="1565"/>
      <c r="CZ103" s="1582">
        <v>0.78600000000000003</v>
      </c>
      <c r="DA103" s="1595">
        <v>1</v>
      </c>
      <c r="DB103" s="1595"/>
      <c r="DC103" s="1565">
        <v>1</v>
      </c>
      <c r="DX103" s="933" t="s">
        <v>430</v>
      </c>
      <c r="DY103" s="1575" t="s">
        <v>1112</v>
      </c>
      <c r="DZ103" s="933" t="s">
        <v>8</v>
      </c>
      <c r="EA103" s="933" t="s">
        <v>1113</v>
      </c>
      <c r="EB103" s="1563">
        <v>502</v>
      </c>
      <c r="EC103" s="1563"/>
      <c r="ED103" s="1563">
        <v>502</v>
      </c>
      <c r="EE103" s="1563"/>
      <c r="EF103" s="1563"/>
      <c r="EG103" s="1565">
        <v>5.7767548906789416E-2</v>
      </c>
      <c r="EH103" s="1563"/>
      <c r="EI103" s="1563">
        <v>0</v>
      </c>
      <c r="EJ103" s="1563"/>
      <c r="EK103" s="1563">
        <v>231261</v>
      </c>
      <c r="EM103" s="1566"/>
      <c r="EN103" s="1566"/>
      <c r="ES103" s="1616" t="s">
        <v>547</v>
      </c>
      <c r="ET103" s="1617" t="s">
        <v>548</v>
      </c>
      <c r="EU103" s="1618">
        <v>1961624</v>
      </c>
    </row>
    <row r="104" spans="1:151">
      <c r="A104" s="1220" t="s">
        <v>649</v>
      </c>
      <c r="B104" s="1221" t="s">
        <v>650</v>
      </c>
      <c r="C104" s="1117">
        <v>5430</v>
      </c>
      <c r="D104" s="1118">
        <v>5430</v>
      </c>
      <c r="E104" s="1670"/>
      <c r="F104" s="1670">
        <v>5430</v>
      </c>
      <c r="G104" s="1670"/>
      <c r="H104" s="1671">
        <v>5430</v>
      </c>
      <c r="K104" s="907" t="s">
        <v>649</v>
      </c>
      <c r="L104" s="908" t="s">
        <v>650</v>
      </c>
      <c r="M104" s="886">
        <v>2269656455</v>
      </c>
      <c r="N104" s="887">
        <v>253069825</v>
      </c>
      <c r="O104" s="888">
        <v>2016586630</v>
      </c>
      <c r="P104" s="889">
        <v>2009</v>
      </c>
      <c r="Q104" s="890">
        <v>1.0749</v>
      </c>
      <c r="R104" s="891">
        <v>1876069058</v>
      </c>
      <c r="S104" s="892">
        <v>253069825</v>
      </c>
      <c r="T104" s="893">
        <v>72603413</v>
      </c>
      <c r="U104" s="893">
        <v>529859041</v>
      </c>
      <c r="V104" s="891">
        <v>2731601337</v>
      </c>
      <c r="X104" s="1561" t="s">
        <v>649</v>
      </c>
      <c r="Y104" s="1562" t="s">
        <v>650</v>
      </c>
      <c r="Z104" s="1563">
        <v>2731601337</v>
      </c>
      <c r="AA104" s="1564">
        <v>17810040.717240002</v>
      </c>
      <c r="AB104" s="1563">
        <v>4552592</v>
      </c>
      <c r="AC104" s="1563">
        <v>163514</v>
      </c>
      <c r="AD104" s="1563">
        <v>22526146.717240002</v>
      </c>
      <c r="AE104" s="1564">
        <v>5430</v>
      </c>
      <c r="AF104" s="1562">
        <v>4148</v>
      </c>
      <c r="AG104" s="1565">
        <v>0.80420000000000003</v>
      </c>
      <c r="AI104" s="1561" t="s">
        <v>649</v>
      </c>
      <c r="AJ104" s="933" t="s">
        <v>650</v>
      </c>
      <c r="AK104" s="1563">
        <v>22526146.717240002</v>
      </c>
      <c r="AL104" s="1564">
        <v>5430</v>
      </c>
      <c r="AM104" s="1564">
        <v>4148</v>
      </c>
      <c r="AN104" s="1565">
        <v>0.80420000000000003</v>
      </c>
      <c r="AO104" s="1565">
        <v>0.4042</v>
      </c>
      <c r="AP104" s="1565">
        <v>0.85880000000000001</v>
      </c>
      <c r="AQ104" s="1565">
        <v>0.79149999999999998</v>
      </c>
      <c r="AR104" s="1565">
        <v>0.79149999999999998</v>
      </c>
      <c r="AS104" s="1573">
        <v>1329.79</v>
      </c>
      <c r="AT104" s="1573">
        <v>350.29999999999995</v>
      </c>
      <c r="AU104" s="1570">
        <v>1902129</v>
      </c>
      <c r="AV104" s="1572">
        <v>1</v>
      </c>
      <c r="AW104" s="1564">
        <v>1902129</v>
      </c>
      <c r="BB104" s="1561" t="s">
        <v>649</v>
      </c>
      <c r="BC104" s="1562" t="s">
        <v>777</v>
      </c>
      <c r="BD104" s="1563">
        <v>2731601337</v>
      </c>
      <c r="BE104" s="1577">
        <v>335.55399999999997</v>
      </c>
      <c r="BF104" s="1566">
        <v>8140572</v>
      </c>
      <c r="BG104" s="1565">
        <v>0.4042</v>
      </c>
      <c r="BH104" s="1565"/>
      <c r="BI104" s="1564">
        <v>5430</v>
      </c>
      <c r="BJ104" s="1564">
        <v>16.18</v>
      </c>
      <c r="BK104" s="1564">
        <v>38235</v>
      </c>
      <c r="BL104" s="1564">
        <v>114</v>
      </c>
      <c r="BN104" s="933" t="s">
        <v>649</v>
      </c>
      <c r="BO104" s="1579" t="s">
        <v>650</v>
      </c>
      <c r="BP104" s="1579">
        <v>1.0286</v>
      </c>
      <c r="BQ104" s="1579">
        <v>1.1194999999999999</v>
      </c>
      <c r="BR104" s="1579">
        <v>1.0606</v>
      </c>
      <c r="BS104" s="1579"/>
      <c r="BT104" s="1580">
        <v>2009</v>
      </c>
      <c r="BU104" s="1582">
        <v>1.0749</v>
      </c>
      <c r="BV104" s="1581"/>
      <c r="BW104" s="1583">
        <v>0.67900000000000005</v>
      </c>
      <c r="BX104" s="1579">
        <v>0.73</v>
      </c>
      <c r="BY104" s="1565">
        <v>1.1195999999999999</v>
      </c>
      <c r="BZ104" s="1585"/>
      <c r="CA104" s="1561" t="s">
        <v>649</v>
      </c>
      <c r="CB104" s="933" t="s">
        <v>777</v>
      </c>
      <c r="CC104" s="1564">
        <v>30362</v>
      </c>
      <c r="CD104" s="1564">
        <v>31107</v>
      </c>
      <c r="CE104" s="1564">
        <v>33411</v>
      </c>
      <c r="CF104" s="1564">
        <v>31626.666666666668</v>
      </c>
      <c r="CG104" s="1565">
        <v>0.85880000000000001</v>
      </c>
      <c r="CH104" s="1564"/>
      <c r="CI104" s="1562">
        <v>-1784.3333333333321</v>
      </c>
      <c r="CJ104" s="1565">
        <v>-5.3400000000000003E-2</v>
      </c>
      <c r="CL104" s="1575" t="s">
        <v>649</v>
      </c>
      <c r="CM104" s="933" t="s">
        <v>777</v>
      </c>
      <c r="CN104" s="1565">
        <v>0.79149999999999998</v>
      </c>
      <c r="CP104" s="1593">
        <v>5430</v>
      </c>
      <c r="CQ104" s="1566">
        <v>6174975</v>
      </c>
      <c r="CR104" s="1566">
        <v>0</v>
      </c>
      <c r="CS104" s="1566">
        <v>6174975</v>
      </c>
      <c r="CT104" s="1573">
        <v>1137.2</v>
      </c>
      <c r="CU104" s="1594"/>
      <c r="CV104" s="1573">
        <v>1329.79</v>
      </c>
      <c r="CW104" s="1594">
        <v>350.29999999999995</v>
      </c>
      <c r="CX104" s="1565">
        <v>0.85499999999999998</v>
      </c>
      <c r="CY104" s="1565"/>
      <c r="CZ104" s="1582">
        <v>0.73</v>
      </c>
      <c r="DA104" s="1595">
        <v>1</v>
      </c>
      <c r="DB104" s="1595"/>
      <c r="DC104" s="1565">
        <v>1</v>
      </c>
      <c r="DX104" s="933" t="s">
        <v>430</v>
      </c>
      <c r="DY104" s="1575" t="s">
        <v>1114</v>
      </c>
      <c r="DZ104" s="933" t="s">
        <v>8</v>
      </c>
      <c r="EA104" s="933" t="s">
        <v>1115</v>
      </c>
      <c r="EB104" s="1563">
        <v>137</v>
      </c>
      <c r="EC104" s="1563"/>
      <c r="ED104" s="1563">
        <v>137</v>
      </c>
      <c r="EE104" s="1563">
        <v>8690</v>
      </c>
      <c r="EF104" s="1563"/>
      <c r="EG104" s="1565">
        <v>1.5765247410817033E-2</v>
      </c>
      <c r="EH104" s="1563"/>
      <c r="EI104" s="1563">
        <v>0</v>
      </c>
      <c r="EJ104" s="1563"/>
      <c r="EK104" s="1563">
        <v>63113</v>
      </c>
      <c r="EM104" s="1566"/>
      <c r="EN104" s="1566"/>
      <c r="ES104" s="1616" t="s">
        <v>549</v>
      </c>
      <c r="ET104" s="1617" t="s">
        <v>550</v>
      </c>
      <c r="EU104" s="1618">
        <v>2834800</v>
      </c>
    </row>
    <row r="105" spans="1:151" ht="13.5" thickBot="1">
      <c r="A105" s="1282" t="s">
        <v>651</v>
      </c>
      <c r="B105" s="1283" t="s">
        <v>652</v>
      </c>
      <c r="C105" s="1117">
        <v>2238</v>
      </c>
      <c r="D105" s="1118">
        <v>2238</v>
      </c>
      <c r="E105" s="1672"/>
      <c r="F105" s="1672">
        <v>2238</v>
      </c>
      <c r="G105" s="1672"/>
      <c r="H105" s="1673">
        <v>2238</v>
      </c>
      <c r="K105" s="909" t="s">
        <v>651</v>
      </c>
      <c r="L105" s="910" t="s">
        <v>652</v>
      </c>
      <c r="M105" s="894">
        <v>2321511129</v>
      </c>
      <c r="N105" s="895">
        <v>47206900</v>
      </c>
      <c r="O105" s="896">
        <v>2274304229</v>
      </c>
      <c r="P105" s="889">
        <v>2008</v>
      </c>
      <c r="Q105" s="890">
        <v>1.038</v>
      </c>
      <c r="R105" s="897">
        <v>2191044537</v>
      </c>
      <c r="S105" s="898">
        <v>47206900</v>
      </c>
      <c r="T105" s="899">
        <v>47051011</v>
      </c>
      <c r="U105" s="899">
        <v>241393707</v>
      </c>
      <c r="V105" s="897">
        <v>2526696155</v>
      </c>
      <c r="X105" s="1561" t="s">
        <v>651</v>
      </c>
      <c r="Y105" s="1562" t="s">
        <v>652</v>
      </c>
      <c r="Z105" s="1563">
        <v>2526696155</v>
      </c>
      <c r="AA105" s="1564">
        <v>16474058.930600002</v>
      </c>
      <c r="AB105" s="1563">
        <v>2598421</v>
      </c>
      <c r="AC105" s="1563">
        <v>45196</v>
      </c>
      <c r="AD105" s="1563">
        <v>19117675.930600002</v>
      </c>
      <c r="AE105" s="1564">
        <v>2238</v>
      </c>
      <c r="AF105" s="1562">
        <v>8542</v>
      </c>
      <c r="AG105" s="1565">
        <v>1.6560999999999999</v>
      </c>
      <c r="AI105" s="1561" t="s">
        <v>651</v>
      </c>
      <c r="AJ105" s="933" t="s">
        <v>652</v>
      </c>
      <c r="AK105" s="1563">
        <v>19117675.930600002</v>
      </c>
      <c r="AL105" s="1564">
        <v>2238</v>
      </c>
      <c r="AM105" s="1564">
        <v>8542</v>
      </c>
      <c r="AN105" s="1565">
        <v>1.6560999999999999</v>
      </c>
      <c r="AO105" s="1565">
        <v>0.40160000000000001</v>
      </c>
      <c r="AP105" s="1565">
        <v>0.72829999999999995</v>
      </c>
      <c r="AQ105" s="1565">
        <v>1.0668</v>
      </c>
      <c r="AR105" s="1565" t="s">
        <v>4</v>
      </c>
      <c r="AS105" s="1573" t="s">
        <v>4</v>
      </c>
      <c r="AT105" s="1573" t="s">
        <v>4</v>
      </c>
      <c r="AU105" s="1570">
        <v>0</v>
      </c>
      <c r="AV105" s="1572" t="s">
        <v>4</v>
      </c>
      <c r="AW105" s="1564">
        <v>0</v>
      </c>
      <c r="BB105" s="1561" t="s">
        <v>651</v>
      </c>
      <c r="BC105" s="1562" t="s">
        <v>778</v>
      </c>
      <c r="BD105" s="1563">
        <v>2526696155</v>
      </c>
      <c r="BE105" s="1577">
        <v>312.45400000000001</v>
      </c>
      <c r="BF105" s="1566">
        <v>8086618</v>
      </c>
      <c r="BG105" s="1565">
        <v>0.40160000000000001</v>
      </c>
      <c r="BH105" s="1565"/>
      <c r="BI105" s="1564">
        <v>2238</v>
      </c>
      <c r="BJ105" s="1564">
        <v>7.16</v>
      </c>
      <c r="BK105" s="1564">
        <v>17869</v>
      </c>
      <c r="BL105" s="1564">
        <v>57</v>
      </c>
      <c r="BN105" s="933" t="s">
        <v>651</v>
      </c>
      <c r="BO105" s="1579" t="s">
        <v>652</v>
      </c>
      <c r="BP105" s="1579">
        <v>1.0022</v>
      </c>
      <c r="BQ105" s="1579">
        <v>1.0364</v>
      </c>
      <c r="BR105" s="1579">
        <v>1.0509999999999999</v>
      </c>
      <c r="BS105" s="1579"/>
      <c r="BT105" s="1580">
        <v>2008</v>
      </c>
      <c r="BU105" s="1582">
        <v>1.038</v>
      </c>
      <c r="BV105" s="1581"/>
      <c r="BW105" s="1583">
        <v>0.5</v>
      </c>
      <c r="BX105" s="1579">
        <v>0.51900000000000002</v>
      </c>
      <c r="BY105" s="1565">
        <v>0.79600000000000004</v>
      </c>
      <c r="BZ105" s="1585"/>
      <c r="CA105" s="1561" t="s">
        <v>651</v>
      </c>
      <c r="CB105" s="933" t="s">
        <v>778</v>
      </c>
      <c r="CC105" s="1564">
        <v>25894</v>
      </c>
      <c r="CD105" s="1564">
        <v>26669</v>
      </c>
      <c r="CE105" s="1564">
        <v>27898</v>
      </c>
      <c r="CF105" s="1564">
        <v>26820.333333333332</v>
      </c>
      <c r="CG105" s="1565">
        <v>0.72829999999999995</v>
      </c>
      <c r="CH105" s="1564"/>
      <c r="CI105" s="1562">
        <v>-1077.6666666666679</v>
      </c>
      <c r="CJ105" s="1565">
        <v>-3.8600000000000002E-2</v>
      </c>
      <c r="CL105" s="1575" t="s">
        <v>651</v>
      </c>
      <c r="CM105" s="933" t="s">
        <v>778</v>
      </c>
      <c r="CN105" s="1565" t="s">
        <v>4</v>
      </c>
      <c r="CP105" s="1593">
        <v>2238</v>
      </c>
      <c r="CQ105" s="1566">
        <v>3067858</v>
      </c>
      <c r="CR105" s="1566">
        <v>0</v>
      </c>
      <c r="CS105" s="1566">
        <v>3067858</v>
      </c>
      <c r="CT105" s="1573">
        <v>1370.8</v>
      </c>
      <c r="CU105" s="1594"/>
      <c r="CV105" s="1573" t="s">
        <v>4</v>
      </c>
      <c r="CW105" s="1594" t="s">
        <v>4</v>
      </c>
      <c r="CX105" s="1565" t="s">
        <v>4</v>
      </c>
      <c r="CY105" s="1565"/>
      <c r="CZ105" s="1582">
        <v>0.51900000000000002</v>
      </c>
      <c r="DA105" s="1595" t="s">
        <v>4</v>
      </c>
      <c r="DB105" s="1595"/>
      <c r="DC105" s="1565" t="s">
        <v>4</v>
      </c>
      <c r="DX105" s="933" t="s">
        <v>432</v>
      </c>
      <c r="DY105" s="1575" t="s">
        <v>432</v>
      </c>
      <c r="DZ105" s="933" t="s">
        <v>901</v>
      </c>
      <c r="EA105" s="933" t="s">
        <v>455</v>
      </c>
      <c r="EB105" s="1563">
        <v>3245</v>
      </c>
      <c r="EC105" s="1563"/>
      <c r="ED105" s="1563">
        <v>3245</v>
      </c>
      <c r="EE105" s="1563">
        <v>3245</v>
      </c>
      <c r="EF105" s="1563"/>
      <c r="EG105" s="1565"/>
      <c r="EH105" s="1563"/>
      <c r="EI105" s="1563">
        <v>2102241</v>
      </c>
      <c r="EJ105" s="1563"/>
      <c r="EK105" s="1563">
        <v>2102241</v>
      </c>
      <c r="EL105" s="933">
        <v>2102241</v>
      </c>
      <c r="EM105" s="1566">
        <v>0</v>
      </c>
      <c r="EN105" s="1566"/>
      <c r="ES105" s="1616" t="s">
        <v>153</v>
      </c>
      <c r="ET105" s="1617" t="s">
        <v>154</v>
      </c>
      <c r="EU105" s="1618">
        <v>429857</v>
      </c>
    </row>
    <row r="106" spans="1:151" ht="13.5" thickBot="1">
      <c r="A106" s="1316"/>
      <c r="B106" s="1317" t="s">
        <v>654</v>
      </c>
      <c r="C106" s="1318">
        <f t="shared" ref="C106:H106" si="0">SUM(C6:C105)</f>
        <v>1401638</v>
      </c>
      <c r="D106" s="1318">
        <f t="shared" si="0"/>
        <v>1537643</v>
      </c>
      <c r="E106" s="1319">
        <f t="shared" si="0"/>
        <v>0</v>
      </c>
      <c r="F106" s="1319">
        <f t="shared" si="0"/>
        <v>1537643</v>
      </c>
      <c r="G106" s="1319">
        <f t="shared" si="0"/>
        <v>0</v>
      </c>
      <c r="H106" s="1319">
        <f t="shared" si="0"/>
        <v>1537643</v>
      </c>
      <c r="K106" s="911"/>
      <c r="L106" s="911" t="s">
        <v>654</v>
      </c>
      <c r="M106" s="912">
        <f>SUM(M6:M105)</f>
        <v>832106912126</v>
      </c>
      <c r="N106" s="913">
        <f>SUM(N6:N105)</f>
        <v>15919039009</v>
      </c>
      <c r="O106" s="913">
        <f>SUM(O6:O105)</f>
        <v>816187873117</v>
      </c>
      <c r="P106" s="914"/>
      <c r="Q106" s="915">
        <f>ROUND(SUM(Q6:Q105)/100,4)</f>
        <v>1.0375000000000001</v>
      </c>
      <c r="R106" s="916">
        <f>SUM(R6:R105)</f>
        <v>790823806349</v>
      </c>
      <c r="S106" s="917">
        <f>SUM(S6:S105)</f>
        <v>15919039009</v>
      </c>
      <c r="T106" s="916">
        <f>SUM(T6:T105)</f>
        <v>28191879176</v>
      </c>
      <c r="U106" s="916">
        <f>SUM(U6:U105)</f>
        <v>145983572280</v>
      </c>
      <c r="V106" s="916">
        <f>SUM(V6:V105)</f>
        <v>980918296814</v>
      </c>
      <c r="X106" s="1562"/>
      <c r="Y106" s="1562" t="s">
        <v>654</v>
      </c>
      <c r="Z106" s="916">
        <f t="shared" ref="Z106:AE106" si="1">SUM(Z6:Z105)</f>
        <v>980918296814</v>
      </c>
      <c r="AA106" s="916">
        <f t="shared" si="1"/>
        <v>6395587295.2272816</v>
      </c>
      <c r="AB106" s="916">
        <f t="shared" si="1"/>
        <v>1496936853</v>
      </c>
      <c r="AC106" s="916">
        <f t="shared" si="1"/>
        <v>38437222</v>
      </c>
      <c r="AD106" s="916">
        <f t="shared" si="1"/>
        <v>7930961370.2272816</v>
      </c>
      <c r="AE106" s="916">
        <f t="shared" si="1"/>
        <v>1537643</v>
      </c>
      <c r="AF106" s="1569">
        <v>5158</v>
      </c>
      <c r="AG106" s="1562"/>
      <c r="AJ106" s="933" t="s">
        <v>654</v>
      </c>
      <c r="AK106" s="1566">
        <v>7930961370.2272816</v>
      </c>
      <c r="AL106" s="1562">
        <v>1537643</v>
      </c>
      <c r="AM106" s="1566">
        <v>5158</v>
      </c>
      <c r="AO106" s="1565"/>
      <c r="AP106" s="1565"/>
      <c r="AS106" s="1571"/>
      <c r="AT106" s="1571"/>
      <c r="AU106" s="1570">
        <v>205349309</v>
      </c>
      <c r="AV106" s="1566"/>
      <c r="AW106" s="1566">
        <v>200331764</v>
      </c>
      <c r="BB106" s="1562"/>
      <c r="BC106" s="1562" t="s">
        <v>785</v>
      </c>
      <c r="BD106" s="1564">
        <v>980918296814</v>
      </c>
      <c r="BE106" s="1577">
        <v>48710.881999999976</v>
      </c>
      <c r="BF106" s="1564">
        <v>20137560</v>
      </c>
      <c r="BG106" s="1562"/>
      <c r="BH106" s="1562"/>
      <c r="BI106" s="1564">
        <v>1537643</v>
      </c>
      <c r="BJ106" s="1573">
        <v>31.57</v>
      </c>
      <c r="BK106" s="1564">
        <v>9762822</v>
      </c>
      <c r="BL106" s="1573"/>
      <c r="BN106" s="1579"/>
      <c r="BO106" s="1579"/>
      <c r="BP106" s="1579"/>
      <c r="BQ106" s="1579"/>
      <c r="BR106" s="1579"/>
      <c r="BS106" s="1579"/>
      <c r="BT106" s="1581"/>
      <c r="BU106" s="1581"/>
      <c r="BV106" s="1581"/>
      <c r="BW106" s="1579"/>
      <c r="BX106" s="1579"/>
      <c r="BY106" s="1579"/>
      <c r="BZ106" s="1585"/>
      <c r="CA106" s="1561"/>
      <c r="CC106" s="1564"/>
      <c r="CD106" s="1564"/>
      <c r="CE106" s="1564"/>
      <c r="CF106" s="1564"/>
      <c r="CG106" s="1565"/>
      <c r="CH106" s="1564"/>
      <c r="CI106" s="1562"/>
      <c r="CJ106" s="1565"/>
      <c r="CM106" s="933" t="s">
        <v>654</v>
      </c>
      <c r="CP106" s="1562">
        <v>1537643</v>
      </c>
      <c r="CQ106" s="1566">
        <v>2521141649</v>
      </c>
      <c r="CR106" s="1566">
        <v>62238395</v>
      </c>
      <c r="CS106" s="1566">
        <v>2583380044</v>
      </c>
      <c r="CT106" s="1573">
        <v>1680.09</v>
      </c>
      <c r="CU106" s="1594"/>
      <c r="CV106" s="1584"/>
      <c r="CW106" s="1584"/>
      <c r="CZ106" s="1582">
        <v>0.65200000000000002</v>
      </c>
      <c r="DA106" s="1582"/>
      <c r="DB106" s="1582"/>
      <c r="DX106" s="933" t="s">
        <v>456</v>
      </c>
      <c r="DY106" s="1575" t="s">
        <v>456</v>
      </c>
      <c r="DZ106" s="933" t="s">
        <v>901</v>
      </c>
      <c r="EA106" s="933" t="s">
        <v>457</v>
      </c>
      <c r="EB106" s="1563">
        <v>71917</v>
      </c>
      <c r="EC106" s="1563"/>
      <c r="ED106" s="1563">
        <v>71917</v>
      </c>
      <c r="EE106" s="1563"/>
      <c r="EF106" s="1563"/>
      <c r="EG106" s="1565">
        <v>0.93067525946631469</v>
      </c>
      <c r="EH106" s="1563"/>
      <c r="EI106" s="1563">
        <v>0</v>
      </c>
      <c r="EJ106" s="1563"/>
      <c r="EK106" s="1563">
        <v>0</v>
      </c>
      <c r="EL106" s="933">
        <v>0</v>
      </c>
      <c r="EM106" s="1566">
        <v>0</v>
      </c>
      <c r="EN106" s="1566"/>
      <c r="ES106" s="1616" t="s">
        <v>155</v>
      </c>
      <c r="ET106" s="1617" t="s">
        <v>156</v>
      </c>
      <c r="EU106" s="1618">
        <v>561621</v>
      </c>
    </row>
    <row r="107" spans="1:151" ht="13.5" thickTop="1">
      <c r="A107" s="1316"/>
      <c r="B107" s="992"/>
      <c r="C107" s="992"/>
      <c r="D107" s="994"/>
      <c r="E107" s="994"/>
      <c r="F107" s="994"/>
      <c r="G107" s="994"/>
      <c r="H107" s="992"/>
      <c r="K107" s="901"/>
      <c r="L107" s="901"/>
      <c r="M107" s="918" t="s">
        <v>809</v>
      </c>
      <c r="N107" s="918" t="s">
        <v>809</v>
      </c>
      <c r="O107" s="919"/>
      <c r="P107" s="900" t="s">
        <v>810</v>
      </c>
      <c r="Q107" s="920" t="s">
        <v>811</v>
      </c>
      <c r="R107" s="921"/>
      <c r="S107" s="918" t="s">
        <v>809</v>
      </c>
      <c r="T107" s="918" t="s">
        <v>809</v>
      </c>
      <c r="U107" s="918" t="s">
        <v>809</v>
      </c>
      <c r="V107" s="921"/>
      <c r="X107" s="1562"/>
      <c r="Y107" s="1562"/>
      <c r="Z107" s="1562"/>
      <c r="AA107" s="1562"/>
      <c r="AB107" s="1564"/>
      <c r="AC107" s="1562"/>
      <c r="AD107" s="1562"/>
      <c r="AE107" s="1566"/>
      <c r="AF107" s="1562"/>
      <c r="AG107" s="1562"/>
      <c r="AI107" s="933" t="s">
        <v>653</v>
      </c>
      <c r="AK107" s="1562"/>
      <c r="AM107" s="1570"/>
      <c r="AR107" s="933" t="s">
        <v>906</v>
      </c>
      <c r="AW107" s="1573"/>
      <c r="BB107" s="1562"/>
      <c r="BC107" s="1562"/>
      <c r="BD107" s="1564"/>
      <c r="BE107" s="1573" t="s">
        <v>809</v>
      </c>
      <c r="BF107" s="1564" t="s">
        <v>811</v>
      </c>
      <c r="BG107" s="1562"/>
      <c r="BH107" s="1562"/>
      <c r="BI107" s="1564"/>
      <c r="BJ107" s="1564"/>
      <c r="BK107" s="1564" t="s">
        <v>810</v>
      </c>
      <c r="BL107" s="1564"/>
      <c r="BN107" s="1579"/>
      <c r="BO107" s="1579"/>
      <c r="BP107" s="1579"/>
      <c r="BQ107" s="1579"/>
      <c r="BR107" s="1579"/>
      <c r="BS107" s="1579"/>
      <c r="BT107" s="1581"/>
      <c r="BU107" s="1581"/>
      <c r="BV107" s="1581"/>
      <c r="BW107" s="1579" t="s">
        <v>812</v>
      </c>
      <c r="BX107" s="1579">
        <v>0.65200000000000002</v>
      </c>
      <c r="BY107" s="1579"/>
      <c r="BZ107" s="1585"/>
      <c r="CB107" s="933" t="s">
        <v>781</v>
      </c>
      <c r="CC107" s="1564">
        <v>35435</v>
      </c>
      <c r="CD107" s="1564">
        <v>36508</v>
      </c>
      <c r="CE107" s="1564">
        <v>38538</v>
      </c>
      <c r="CF107" s="1564">
        <v>36827</v>
      </c>
      <c r="CG107" s="1564"/>
      <c r="CH107" s="1564"/>
      <c r="CI107" s="1570"/>
      <c r="CJ107" s="1565"/>
      <c r="DX107" s="933" t="s">
        <v>456</v>
      </c>
      <c r="DY107" s="1575" t="s">
        <v>86</v>
      </c>
      <c r="DZ107" s="933" t="s">
        <v>8</v>
      </c>
      <c r="EA107" s="933" t="s">
        <v>87</v>
      </c>
      <c r="EB107" s="1563">
        <v>781</v>
      </c>
      <c r="EC107" s="1563"/>
      <c r="ED107" s="1563">
        <v>781</v>
      </c>
      <c r="EE107" s="1563"/>
      <c r="EF107" s="1563"/>
      <c r="EG107" s="1565">
        <v>1.0106892357067059E-2</v>
      </c>
      <c r="EH107" s="1563"/>
      <c r="EI107" s="1563">
        <v>0</v>
      </c>
      <c r="EJ107" s="1563"/>
      <c r="EK107" s="1563">
        <v>0</v>
      </c>
      <c r="EL107" s="1563"/>
      <c r="EM107" s="1566"/>
      <c r="EN107" s="1566"/>
      <c r="ES107" s="1616" t="s">
        <v>551</v>
      </c>
      <c r="ET107" s="1617" t="s">
        <v>552</v>
      </c>
      <c r="EU107" s="1618">
        <v>146182</v>
      </c>
    </row>
    <row r="108" spans="1:151">
      <c r="A108" s="1316"/>
      <c r="B108" s="992"/>
      <c r="C108" s="994"/>
      <c r="D108" s="994"/>
      <c r="E108" s="994"/>
      <c r="F108" s="994"/>
      <c r="G108" s="994"/>
      <c r="H108" s="992"/>
      <c r="K108" s="901"/>
      <c r="L108" s="901"/>
      <c r="M108" s="918"/>
      <c r="N108" s="918"/>
      <c r="O108" s="919"/>
      <c r="P108" s="900"/>
      <c r="Q108" s="922"/>
      <c r="R108" s="921"/>
      <c r="S108" s="923"/>
      <c r="T108" s="918"/>
      <c r="U108" s="918"/>
      <c r="V108" s="921"/>
      <c r="X108" s="1562"/>
      <c r="Y108" s="1562"/>
      <c r="Z108" s="1562" t="s">
        <v>915</v>
      </c>
      <c r="AA108" s="1567">
        <v>6.3200000000000001E-3</v>
      </c>
      <c r="AB108" s="1564" t="s">
        <v>803</v>
      </c>
      <c r="AC108" s="1562" t="s">
        <v>1075</v>
      </c>
      <c r="AD108" s="1562"/>
      <c r="AE108" s="1566"/>
      <c r="AF108" s="1562"/>
      <c r="AG108" s="1562"/>
      <c r="AR108" s="933" t="s">
        <v>907</v>
      </c>
      <c r="AS108" s="1571">
        <v>1680.09</v>
      </c>
      <c r="AV108" s="933">
        <v>67</v>
      </c>
      <c r="AW108" s="1573"/>
      <c r="BB108" s="1562" t="s">
        <v>607</v>
      </c>
      <c r="BC108" s="1562" t="s">
        <v>939</v>
      </c>
      <c r="BD108" s="1564"/>
      <c r="BE108" s="1573"/>
      <c r="BF108" s="1564"/>
      <c r="BG108" s="1562"/>
      <c r="BH108" s="1562"/>
      <c r="BI108" s="1564"/>
      <c r="BJ108" s="1564"/>
      <c r="BK108" s="1564"/>
      <c r="BL108" s="1564"/>
      <c r="BN108" s="1579"/>
      <c r="BO108" s="1579"/>
      <c r="BP108" s="1579"/>
      <c r="BQ108" s="1579"/>
      <c r="BR108" s="1579"/>
      <c r="BS108" s="1579"/>
      <c r="BT108" s="1584"/>
      <c r="BU108" s="1584"/>
      <c r="BV108" s="1584"/>
      <c r="BW108" s="1582"/>
      <c r="BX108" s="1584"/>
      <c r="BY108" s="1584"/>
      <c r="BZ108" s="1585"/>
      <c r="DX108" s="933" t="s">
        <v>456</v>
      </c>
      <c r="DY108" s="1575" t="s">
        <v>88</v>
      </c>
      <c r="DZ108" s="933" t="s">
        <v>8</v>
      </c>
      <c r="EA108" s="933" t="s">
        <v>823</v>
      </c>
      <c r="EB108" s="1563">
        <v>311</v>
      </c>
      <c r="EC108" s="1563"/>
      <c r="ED108" s="1563">
        <v>311</v>
      </c>
      <c r="EE108" s="1563"/>
      <c r="EF108" s="1563"/>
      <c r="EG108" s="1565">
        <v>4.02463959417139E-3</v>
      </c>
      <c r="EH108" s="1563"/>
      <c r="EI108" s="1563">
        <v>0</v>
      </c>
      <c r="EJ108" s="1563"/>
      <c r="EK108" s="1563">
        <v>0</v>
      </c>
      <c r="EM108" s="1566"/>
      <c r="EN108" s="1566"/>
      <c r="ES108" s="1616" t="s">
        <v>553</v>
      </c>
      <c r="ET108" s="1617" t="s">
        <v>554</v>
      </c>
      <c r="EU108" s="1618">
        <v>0</v>
      </c>
    </row>
    <row r="109" spans="1:151" ht="13.5" thickBot="1">
      <c r="A109" s="1316"/>
      <c r="B109" s="1416"/>
      <c r="C109" s="993"/>
      <c r="D109" s="994"/>
      <c r="E109" s="994"/>
      <c r="F109" s="994"/>
      <c r="G109" s="994"/>
      <c r="H109" s="992"/>
      <c r="K109" s="900" t="s">
        <v>803</v>
      </c>
      <c r="L109" s="901" t="s">
        <v>868</v>
      </c>
      <c r="M109" s="919"/>
      <c r="N109" s="919"/>
      <c r="O109" s="919"/>
      <c r="P109" s="901"/>
      <c r="Q109" s="922"/>
      <c r="R109" s="921"/>
      <c r="S109" s="924"/>
      <c r="T109" s="921"/>
      <c r="U109" s="921"/>
      <c r="V109" s="921"/>
      <c r="X109" s="1562"/>
      <c r="Y109" s="1562"/>
      <c r="Z109" s="1562" t="s">
        <v>873</v>
      </c>
      <c r="AA109" s="1564"/>
      <c r="AB109" s="1564"/>
      <c r="AC109" s="1562" t="s">
        <v>874</v>
      </c>
      <c r="AD109" s="1562"/>
      <c r="AE109" s="1566"/>
      <c r="AF109" s="1562"/>
      <c r="AG109" s="1562"/>
      <c r="AR109" s="933" t="s">
        <v>235</v>
      </c>
      <c r="AS109" s="933" t="s">
        <v>902</v>
      </c>
      <c r="BB109" s="1562"/>
      <c r="BC109" s="933" t="s">
        <v>940</v>
      </c>
      <c r="BD109" s="1564"/>
      <c r="BE109" s="1573"/>
      <c r="BF109" s="1564"/>
      <c r="BG109" s="1562"/>
      <c r="BH109" s="1562"/>
      <c r="BI109" s="1564"/>
      <c r="BJ109" s="1564"/>
      <c r="BK109" s="1564"/>
      <c r="BL109" s="1564"/>
      <c r="BN109" s="1579"/>
      <c r="BO109" s="1579" t="s">
        <v>813</v>
      </c>
      <c r="BP109" s="1579"/>
      <c r="BQ109" s="1579"/>
      <c r="BR109" s="1579"/>
      <c r="BS109" s="1579"/>
      <c r="BT109" s="1581"/>
      <c r="BU109" s="1581"/>
      <c r="BV109" s="1581"/>
      <c r="BW109" s="1579"/>
      <c r="BX109" s="1579"/>
      <c r="BY109" s="1579"/>
      <c r="BZ109" s="1585"/>
      <c r="DX109" s="933" t="s">
        <v>456</v>
      </c>
      <c r="DY109" s="1575" t="s">
        <v>89</v>
      </c>
      <c r="DZ109" s="933" t="s">
        <v>8</v>
      </c>
      <c r="EA109" s="933" t="s">
        <v>90</v>
      </c>
      <c r="EB109" s="1563">
        <v>1069</v>
      </c>
      <c r="EC109" s="1563"/>
      <c r="ED109" s="1563">
        <v>1069</v>
      </c>
      <c r="EE109" s="1563"/>
      <c r="EF109" s="1563"/>
      <c r="EG109" s="1565">
        <v>1.3833889794756322E-2</v>
      </c>
      <c r="EH109" s="1563"/>
      <c r="EI109" s="1563">
        <v>0</v>
      </c>
      <c r="EJ109" s="1563"/>
      <c r="EK109" s="1563">
        <v>0</v>
      </c>
      <c r="EM109" s="1566"/>
      <c r="EN109" s="1566"/>
      <c r="ES109" s="1616" t="s">
        <v>555</v>
      </c>
      <c r="ET109" s="1617" t="s">
        <v>556</v>
      </c>
      <c r="EU109" s="1618">
        <v>139082</v>
      </c>
    </row>
    <row r="110" spans="1:151" ht="13.5" thickBot="1">
      <c r="A110" s="1316"/>
      <c r="B110" s="1316"/>
      <c r="C110" s="1316"/>
      <c r="D110" s="936" t="s">
        <v>803</v>
      </c>
      <c r="E110" s="1428" t="s">
        <v>676</v>
      </c>
      <c r="F110" s="1674"/>
      <c r="G110" s="1675"/>
      <c r="H110" s="1676"/>
      <c r="K110" s="900"/>
      <c r="L110" s="902" t="s">
        <v>1068</v>
      </c>
      <c r="M110" s="925"/>
      <c r="N110" s="919"/>
      <c r="O110" s="919"/>
      <c r="P110" s="901"/>
      <c r="Q110" s="922"/>
      <c r="R110" s="921"/>
      <c r="S110" s="924"/>
      <c r="T110" s="921"/>
      <c r="U110" s="921"/>
      <c r="V110" s="921"/>
      <c r="X110" s="1562"/>
      <c r="Y110" s="1562"/>
      <c r="Z110" s="1562" t="s">
        <v>875</v>
      </c>
      <c r="AA110" s="1564"/>
      <c r="AB110" s="1564"/>
      <c r="AC110" s="1562" t="s">
        <v>982</v>
      </c>
      <c r="AD110" s="1562"/>
      <c r="AE110" s="1566"/>
      <c r="AF110" s="1562"/>
      <c r="AG110" s="1562"/>
      <c r="AN110" s="1573"/>
      <c r="BB110" s="1562" t="s">
        <v>609</v>
      </c>
      <c r="BC110" s="1562" t="s">
        <v>1079</v>
      </c>
      <c r="BD110" s="1564"/>
      <c r="BE110" s="1573"/>
      <c r="BF110" s="1564"/>
      <c r="BG110" s="1562"/>
      <c r="BH110" s="1562"/>
      <c r="BI110" s="1564"/>
      <c r="BJ110" s="1564"/>
      <c r="BK110" s="1564"/>
      <c r="BL110" s="1564"/>
      <c r="BN110" s="1579"/>
      <c r="BO110" s="1579" t="s">
        <v>1081</v>
      </c>
      <c r="BP110" s="1579"/>
      <c r="BQ110" s="1579"/>
      <c r="BR110" s="1579"/>
      <c r="BS110" s="1579"/>
      <c r="BT110" s="1581"/>
      <c r="BU110" s="1581"/>
      <c r="BV110" s="1581"/>
      <c r="BW110" s="1579"/>
      <c r="BX110" s="1579"/>
      <c r="BY110" s="1579"/>
      <c r="BZ110" s="1579"/>
      <c r="CA110" s="1579"/>
      <c r="DX110" s="933" t="s">
        <v>456</v>
      </c>
      <c r="DY110" s="1575" t="s">
        <v>298</v>
      </c>
      <c r="DZ110" s="933" t="s">
        <v>8</v>
      </c>
      <c r="EA110" s="933" t="s">
        <v>299</v>
      </c>
      <c r="EB110" s="1563">
        <v>1200</v>
      </c>
      <c r="EC110" s="1563"/>
      <c r="ED110" s="1563">
        <v>1200</v>
      </c>
      <c r="EE110" s="1563"/>
      <c r="EF110" s="1563"/>
      <c r="EG110" s="1565">
        <v>1.5529155990371923E-2</v>
      </c>
      <c r="EH110" s="1563"/>
      <c r="EI110" s="1563">
        <v>0</v>
      </c>
      <c r="EJ110" s="1563"/>
      <c r="EK110" s="1563">
        <v>0</v>
      </c>
      <c r="EL110" s="1563"/>
      <c r="EM110" s="1566"/>
      <c r="EN110" s="1566"/>
      <c r="ES110" s="1616" t="s">
        <v>557</v>
      </c>
      <c r="ET110" s="1617" t="s">
        <v>558</v>
      </c>
      <c r="EU110" s="1618">
        <v>2916233</v>
      </c>
    </row>
    <row r="111" spans="1:151">
      <c r="A111" s="992"/>
      <c r="B111" s="992"/>
      <c r="C111" s="992"/>
      <c r="D111" s="992"/>
      <c r="E111" s="1433" t="s">
        <v>865</v>
      </c>
      <c r="F111" s="1677" t="s">
        <v>3</v>
      </c>
      <c r="G111" s="1435"/>
      <c r="H111" s="1678"/>
      <c r="K111" s="900"/>
      <c r="L111" s="901" t="s">
        <v>1069</v>
      </c>
      <c r="M111" s="919"/>
      <c r="N111" s="919"/>
      <c r="O111" s="919"/>
      <c r="P111" s="901"/>
      <c r="Q111" s="926"/>
      <c r="R111" s="921"/>
      <c r="S111" s="924"/>
      <c r="T111" s="921"/>
      <c r="U111" s="921"/>
      <c r="V111" s="921"/>
      <c r="X111" s="1562"/>
      <c r="Y111" s="1562"/>
      <c r="Z111" s="1562" t="s">
        <v>916</v>
      </c>
      <c r="AA111" s="1564"/>
      <c r="AB111" s="1564" t="s">
        <v>869</v>
      </c>
      <c r="AC111" s="1562" t="s">
        <v>930</v>
      </c>
      <c r="AD111" s="1562"/>
      <c r="AE111" s="1566"/>
      <c r="AF111" s="1562"/>
      <c r="AG111" s="1562"/>
      <c r="AN111" s="1574"/>
      <c r="BB111" s="1562"/>
      <c r="BC111" s="933" t="s">
        <v>1080</v>
      </c>
      <c r="BD111" s="1564"/>
      <c r="BE111" s="1573"/>
      <c r="BF111" s="1564"/>
      <c r="BG111" s="1562"/>
      <c r="BH111" s="1562"/>
      <c r="BI111" s="1564"/>
      <c r="BJ111" s="1564"/>
      <c r="BK111" s="1564"/>
      <c r="BL111" s="1564"/>
      <c r="BN111" s="1579"/>
      <c r="BO111" s="1579" t="s">
        <v>1082</v>
      </c>
      <c r="BP111" s="1579"/>
      <c r="BQ111" s="1579"/>
      <c r="BR111" s="1579"/>
      <c r="BS111" s="1579"/>
      <c r="BT111" s="1581"/>
      <c r="BU111" s="1581"/>
      <c r="BV111" s="1581"/>
      <c r="BW111" s="1579"/>
      <c r="BX111" s="1579"/>
      <c r="BY111" s="1579"/>
      <c r="BZ111" s="1563"/>
      <c r="DX111" s="933" t="s">
        <v>456</v>
      </c>
      <c r="DY111" s="1575" t="s">
        <v>1007</v>
      </c>
      <c r="DZ111" s="933" t="s">
        <v>8</v>
      </c>
      <c r="EA111" s="933" t="s">
        <v>1008</v>
      </c>
      <c r="EB111" s="1563">
        <v>853</v>
      </c>
      <c r="EC111" s="1563"/>
      <c r="ED111" s="1563">
        <v>853</v>
      </c>
      <c r="EE111" s="1563"/>
      <c r="EF111" s="1563"/>
      <c r="EG111" s="1565">
        <v>1.1038641716489375E-2</v>
      </c>
      <c r="EH111" s="1563"/>
      <c r="EI111" s="1563">
        <v>0</v>
      </c>
      <c r="EJ111" s="1563"/>
      <c r="EK111" s="1563">
        <v>0</v>
      </c>
      <c r="EL111" s="1563"/>
      <c r="EM111" s="1566"/>
      <c r="EN111" s="1566"/>
      <c r="ES111" s="1616" t="s">
        <v>559</v>
      </c>
      <c r="ET111" s="1617" t="s">
        <v>560</v>
      </c>
      <c r="EU111" s="1618">
        <v>3426106</v>
      </c>
    </row>
    <row r="112" spans="1:151">
      <c r="A112" s="1316"/>
      <c r="B112" s="992"/>
      <c r="C112" s="992"/>
      <c r="D112" s="992"/>
      <c r="E112" s="1448" t="s">
        <v>866</v>
      </c>
      <c r="F112" s="1449" t="s">
        <v>1157</v>
      </c>
      <c r="G112" s="1679"/>
      <c r="H112" s="1451" t="s">
        <v>333</v>
      </c>
      <c r="K112" s="900" t="s">
        <v>869</v>
      </c>
      <c r="L112" s="901" t="s">
        <v>1070</v>
      </c>
      <c r="M112" s="919"/>
      <c r="N112" s="919"/>
      <c r="O112" s="919"/>
      <c r="P112" s="901"/>
      <c r="Q112" s="922"/>
      <c r="R112" s="921"/>
      <c r="S112" s="924"/>
      <c r="T112" s="921"/>
      <c r="U112" s="921"/>
      <c r="V112" s="921"/>
      <c r="X112" s="1562"/>
      <c r="Y112" s="1562"/>
      <c r="Z112" s="1562"/>
      <c r="AA112" s="1562"/>
      <c r="AB112" s="1564"/>
      <c r="AC112" s="1562" t="s">
        <v>1076</v>
      </c>
      <c r="AD112" s="1562"/>
      <c r="AE112" s="1566"/>
      <c r="AF112" s="1562"/>
      <c r="AG112" s="1562"/>
      <c r="AI112" s="1575"/>
      <c r="AW112" s="1563"/>
      <c r="BB112" s="1562" t="s">
        <v>593</v>
      </c>
      <c r="BC112" s="1562" t="s">
        <v>944</v>
      </c>
      <c r="BD112" s="1564"/>
      <c r="BE112" s="1573"/>
      <c r="BF112" s="1564"/>
      <c r="BG112" s="1562"/>
      <c r="BH112" s="1562"/>
      <c r="BI112" s="1564"/>
      <c r="BJ112" s="1564"/>
      <c r="BK112" s="1564"/>
      <c r="BL112" s="1564"/>
      <c r="BN112" s="1579"/>
      <c r="BO112" s="1579" t="s">
        <v>1083</v>
      </c>
      <c r="BP112" s="1579"/>
      <c r="BQ112" s="1579"/>
      <c r="BR112" s="1579"/>
      <c r="BS112" s="1579"/>
      <c r="BT112" s="1581"/>
      <c r="BU112" s="1581"/>
      <c r="BV112" s="1581"/>
      <c r="BW112" s="1581"/>
      <c r="BX112" s="1581"/>
      <c r="BY112" s="1581"/>
      <c r="BZ112" s="1579"/>
      <c r="CA112" s="1579"/>
      <c r="DX112" s="933" t="s">
        <v>456</v>
      </c>
      <c r="DY112" s="1575" t="s">
        <v>1009</v>
      </c>
      <c r="DZ112" s="933" t="s">
        <v>8</v>
      </c>
      <c r="EA112" s="933" t="s">
        <v>1010</v>
      </c>
      <c r="EB112" s="1563">
        <v>376</v>
      </c>
      <c r="EC112" s="1563"/>
      <c r="ED112" s="1563">
        <v>376</v>
      </c>
      <c r="EE112" s="1563"/>
      <c r="EF112" s="1563"/>
      <c r="EG112" s="1565">
        <v>4.8658022103165357E-3</v>
      </c>
      <c r="EH112" s="1563"/>
      <c r="EI112" s="1563">
        <v>0</v>
      </c>
      <c r="EJ112" s="1563"/>
      <c r="EK112" s="1563">
        <v>0</v>
      </c>
      <c r="EL112" s="1563"/>
      <c r="EM112" s="1566"/>
      <c r="EN112" s="1566"/>
      <c r="ES112" s="1616" t="s">
        <v>561</v>
      </c>
      <c r="ET112" s="1617" t="s">
        <v>636</v>
      </c>
      <c r="EU112" s="1618">
        <v>0</v>
      </c>
    </row>
    <row r="113" spans="1:151" ht="13.5" thickBot="1">
      <c r="A113" s="1680"/>
      <c r="B113" s="992"/>
      <c r="C113" s="992"/>
      <c r="D113" s="992"/>
      <c r="E113" s="1463" t="s">
        <v>867</v>
      </c>
      <c r="F113" s="1464" t="s">
        <v>972</v>
      </c>
      <c r="G113" s="1465" t="s">
        <v>352</v>
      </c>
      <c r="H113" s="1466" t="s">
        <v>289</v>
      </c>
      <c r="K113" s="900"/>
      <c r="L113" s="901" t="s">
        <v>261</v>
      </c>
      <c r="M113" s="919"/>
      <c r="N113" s="919"/>
      <c r="O113" s="919"/>
      <c r="P113" s="901"/>
      <c r="Q113" s="922"/>
      <c r="R113" s="921"/>
      <c r="S113" s="924"/>
      <c r="T113" s="921"/>
      <c r="U113" s="921"/>
      <c r="V113" s="921"/>
      <c r="X113" s="1562"/>
      <c r="Y113" s="1562"/>
      <c r="Z113" s="1562"/>
      <c r="AA113" s="1562"/>
      <c r="AB113" s="1564"/>
      <c r="AC113" s="1562" t="s">
        <v>1077</v>
      </c>
      <c r="AD113" s="1562"/>
      <c r="AE113" s="1566"/>
      <c r="AF113" s="1562"/>
      <c r="AG113" s="1562"/>
      <c r="AI113" s="1575"/>
      <c r="AU113" s="1573"/>
      <c r="AW113" s="1563"/>
      <c r="BB113" s="1562"/>
      <c r="BC113" s="1562"/>
      <c r="BD113" s="1564"/>
      <c r="BE113" s="1573"/>
      <c r="BF113" s="1564"/>
      <c r="BG113" s="1562"/>
      <c r="BH113" s="1562"/>
      <c r="BI113" s="1564"/>
      <c r="BJ113" s="1564"/>
      <c r="BK113" s="1564"/>
      <c r="BL113" s="1564"/>
      <c r="BN113" s="1579"/>
      <c r="BP113" s="1579"/>
      <c r="BQ113" s="1579"/>
      <c r="BR113" s="1579"/>
      <c r="BS113" s="1579"/>
      <c r="BT113" s="1581"/>
      <c r="BU113" s="1581"/>
      <c r="BV113" s="1581"/>
      <c r="BW113" s="1579"/>
      <c r="BX113" s="1579"/>
      <c r="BY113" s="1579"/>
      <c r="BZ113" s="1579"/>
      <c r="CA113" s="1579"/>
      <c r="DX113" s="933" t="s">
        <v>456</v>
      </c>
      <c r="DY113" s="1575" t="s">
        <v>1116</v>
      </c>
      <c r="DZ113" s="933" t="s">
        <v>8</v>
      </c>
      <c r="EA113" s="933" t="s">
        <v>1117</v>
      </c>
      <c r="EB113" s="1563">
        <v>767</v>
      </c>
      <c r="EC113" s="1563"/>
      <c r="ED113" s="1563">
        <v>767</v>
      </c>
      <c r="EE113" s="1563">
        <v>77274</v>
      </c>
      <c r="EF113" s="1563"/>
      <c r="EG113" s="1565">
        <v>9.925718870512721E-3</v>
      </c>
      <c r="EH113" s="1563"/>
      <c r="EI113" s="1563">
        <v>0</v>
      </c>
      <c r="EJ113" s="1563"/>
      <c r="EK113" s="1563">
        <v>0</v>
      </c>
      <c r="EM113" s="1566"/>
      <c r="EN113" s="1566"/>
      <c r="ES113" s="1616" t="s">
        <v>637</v>
      </c>
      <c r="ET113" s="1617" t="s">
        <v>638</v>
      </c>
      <c r="EU113" s="1618">
        <v>264412</v>
      </c>
    </row>
    <row r="114" spans="1:151">
      <c r="A114" s="1316"/>
      <c r="B114" s="1468"/>
      <c r="C114" s="1468"/>
      <c r="D114" s="900" t="s">
        <v>674</v>
      </c>
      <c r="E114" s="1469">
        <v>4168</v>
      </c>
      <c r="F114" s="1470">
        <v>5452</v>
      </c>
      <c r="G114" s="1471">
        <v>-1284</v>
      </c>
      <c r="H114" s="1471">
        <v>4168</v>
      </c>
      <c r="K114" s="900"/>
      <c r="L114" s="901" t="s">
        <v>870</v>
      </c>
      <c r="M114" s="919"/>
      <c r="N114" s="919"/>
      <c r="O114" s="919"/>
      <c r="P114" s="901"/>
      <c r="Q114" s="922"/>
      <c r="R114" s="921"/>
      <c r="S114" s="924"/>
      <c r="T114" s="921"/>
      <c r="U114" s="921"/>
      <c r="V114" s="921"/>
      <c r="X114" s="1562"/>
      <c r="Y114" s="1562"/>
      <c r="Z114" s="1562"/>
      <c r="AA114" s="1562"/>
      <c r="AB114" s="1564"/>
      <c r="AC114" s="1562" t="s">
        <v>933</v>
      </c>
      <c r="AD114" s="1562"/>
      <c r="AE114" s="1566" t="s">
        <v>934</v>
      </c>
      <c r="AF114" s="1562"/>
      <c r="AG114" s="1562"/>
      <c r="AI114" s="1575"/>
      <c r="AW114" s="1563"/>
      <c r="BB114" s="1562"/>
      <c r="BC114" s="1562"/>
      <c r="BD114" s="1564"/>
      <c r="BE114" s="1573"/>
      <c r="BF114" s="1564"/>
      <c r="BG114" s="1562"/>
      <c r="BH114" s="1562"/>
      <c r="BI114" s="1564"/>
      <c r="BJ114" s="1564"/>
      <c r="BK114" s="1564"/>
      <c r="BL114" s="1564"/>
      <c r="BN114" s="1579"/>
      <c r="BO114" s="1579" t="s">
        <v>816</v>
      </c>
      <c r="BP114" s="1579"/>
      <c r="BQ114" s="1579"/>
      <c r="BR114" s="1579"/>
      <c r="BS114" s="1579"/>
      <c r="BT114" s="1581"/>
      <c r="BU114" s="1581"/>
      <c r="BV114" s="1581"/>
      <c r="BW114" s="1579"/>
      <c r="BX114" s="1579"/>
      <c r="BY114" s="1579"/>
      <c r="BZ114" s="1579"/>
      <c r="CA114" s="1579"/>
      <c r="DX114" s="933" t="s">
        <v>458</v>
      </c>
      <c r="DY114" s="1575" t="s">
        <v>458</v>
      </c>
      <c r="DZ114" s="933" t="s">
        <v>901</v>
      </c>
      <c r="EA114" s="933" t="s">
        <v>459</v>
      </c>
      <c r="EB114" s="1563">
        <v>2989</v>
      </c>
      <c r="EC114" s="1563"/>
      <c r="ED114" s="1563">
        <v>2989</v>
      </c>
      <c r="EE114" s="1563"/>
      <c r="EF114" s="1563"/>
      <c r="EG114" s="1565">
        <v>0.42859191281904213</v>
      </c>
      <c r="EH114" s="1563"/>
      <c r="EI114" s="1563">
        <v>2434763</v>
      </c>
      <c r="EJ114" s="1563"/>
      <c r="EK114" s="1563">
        <v>1043520</v>
      </c>
      <c r="EL114" s="1563">
        <v>2434763</v>
      </c>
      <c r="EM114" s="1566">
        <v>0</v>
      </c>
      <c r="EN114" s="1566"/>
      <c r="ES114" s="1616" t="s">
        <v>639</v>
      </c>
      <c r="ET114" s="1617" t="s">
        <v>640</v>
      </c>
      <c r="EU114" s="1618">
        <v>595753</v>
      </c>
    </row>
    <row r="115" spans="1:151">
      <c r="A115" s="1316"/>
      <c r="B115" s="1468"/>
      <c r="C115" s="1468"/>
      <c r="D115" s="900" t="s">
        <v>675</v>
      </c>
      <c r="E115" s="1482">
        <v>1284</v>
      </c>
      <c r="F115" s="994"/>
      <c r="G115" s="1471">
        <v>1284</v>
      </c>
      <c r="H115" s="1471">
        <v>1284</v>
      </c>
      <c r="K115" s="900"/>
      <c r="L115" s="901"/>
      <c r="M115" s="900" t="s">
        <v>1071</v>
      </c>
      <c r="N115" s="903" t="s">
        <v>1072</v>
      </c>
      <c r="O115" s="919"/>
      <c r="P115" s="901"/>
      <c r="Q115" s="922"/>
      <c r="R115" s="921"/>
      <c r="S115" s="924"/>
      <c r="T115" s="921"/>
      <c r="U115" s="921"/>
      <c r="V115" s="921"/>
      <c r="AI115" s="1575"/>
      <c r="AW115" s="1563"/>
      <c r="BN115" s="1579"/>
      <c r="BO115" s="1579" t="s">
        <v>1084</v>
      </c>
      <c r="BP115" s="1579"/>
      <c r="BQ115" s="1579"/>
      <c r="BR115" s="1579"/>
      <c r="BS115" s="1579"/>
      <c r="BT115" s="1581"/>
      <c r="BU115" s="1581"/>
      <c r="BV115" s="1581"/>
      <c r="BW115" s="1579"/>
      <c r="BX115" s="1579"/>
      <c r="BY115" s="1579"/>
      <c r="BZ115" s="1579"/>
      <c r="CA115" s="1579"/>
      <c r="DX115" s="933" t="s">
        <v>458</v>
      </c>
      <c r="DY115" s="1575" t="s">
        <v>1184</v>
      </c>
      <c r="DZ115" s="933" t="s">
        <v>8</v>
      </c>
      <c r="EA115" s="933" t="s">
        <v>1185</v>
      </c>
      <c r="EB115" s="1563">
        <v>89</v>
      </c>
      <c r="EC115" s="1563"/>
      <c r="ED115" s="1563">
        <v>89</v>
      </c>
      <c r="EE115" s="1563"/>
      <c r="EF115" s="1563"/>
      <c r="EG115" s="1565">
        <v>1.2761686263263551E-2</v>
      </c>
      <c r="EH115" s="1563"/>
      <c r="EI115" s="1563">
        <v>0</v>
      </c>
      <c r="EJ115" s="1563"/>
      <c r="EK115" s="1563">
        <v>31072</v>
      </c>
      <c r="EL115" s="1563"/>
      <c r="EM115" s="1566"/>
      <c r="EN115" s="1566"/>
      <c r="ES115" s="1616" t="s">
        <v>641</v>
      </c>
      <c r="ET115" s="1617" t="s">
        <v>642</v>
      </c>
      <c r="EU115" s="1618">
        <v>0</v>
      </c>
    </row>
    <row r="116" spans="1:151" ht="13.5" thickBot="1">
      <c r="A116" s="1316"/>
      <c r="D116" s="924" t="s">
        <v>1063</v>
      </c>
      <c r="E116" s="1486">
        <f>SUM(E114:E115)</f>
        <v>5452</v>
      </c>
      <c r="F116" s="1487">
        <f>SUM(F114:F115)</f>
        <v>5452</v>
      </c>
      <c r="G116" s="1487">
        <f>SUM(G114:G115)</f>
        <v>0</v>
      </c>
      <c r="H116" s="1487">
        <f>SUM(H114:H115)</f>
        <v>5452</v>
      </c>
      <c r="K116" s="900" t="s">
        <v>871</v>
      </c>
      <c r="L116" s="901" t="s">
        <v>872</v>
      </c>
      <c r="M116" s="919"/>
      <c r="N116" s="919"/>
      <c r="O116" s="919"/>
      <c r="P116" s="901"/>
      <c r="Q116" s="922"/>
      <c r="R116" s="921"/>
      <c r="S116" s="924"/>
      <c r="T116" s="921"/>
      <c r="U116" s="921"/>
      <c r="V116" s="921"/>
      <c r="AI116" s="1575"/>
      <c r="AW116" s="1576"/>
      <c r="BN116" s="1579"/>
      <c r="BO116" s="1579" t="s">
        <v>861</v>
      </c>
      <c r="BP116" s="1579"/>
      <c r="BQ116" s="1579"/>
      <c r="BR116" s="1579"/>
      <c r="BS116" s="1579"/>
      <c r="BT116" s="1581"/>
      <c r="BU116" s="1581"/>
      <c r="BV116" s="1581"/>
      <c r="BW116" s="1579"/>
      <c r="BX116" s="1579"/>
      <c r="BY116" s="1579"/>
      <c r="BZ116" s="1579"/>
      <c r="CA116" s="1579"/>
      <c r="DX116" s="933" t="s">
        <v>458</v>
      </c>
      <c r="DY116" s="1575" t="s">
        <v>91</v>
      </c>
      <c r="DZ116" s="933" t="s">
        <v>901</v>
      </c>
      <c r="EA116" s="933" t="s">
        <v>92</v>
      </c>
      <c r="EB116" s="1563">
        <v>2951</v>
      </c>
      <c r="EC116" s="1563"/>
      <c r="ED116" s="1563">
        <v>2951</v>
      </c>
      <c r="EE116" s="1563"/>
      <c r="EF116" s="1563"/>
      <c r="EG116" s="1565">
        <v>0.42314310295382851</v>
      </c>
      <c r="EH116" s="1563"/>
      <c r="EI116" s="1563">
        <v>0</v>
      </c>
      <c r="EJ116" s="1563"/>
      <c r="EK116" s="1563">
        <v>1030253</v>
      </c>
      <c r="EL116" s="1563"/>
      <c r="EM116" s="1566"/>
      <c r="EN116" s="1566"/>
      <c r="ES116" s="1616" t="s">
        <v>643</v>
      </c>
      <c r="ET116" s="1617" t="s">
        <v>644</v>
      </c>
      <c r="EU116" s="1618">
        <v>6914004</v>
      </c>
    </row>
    <row r="117" spans="1:151" ht="13.5" thickTop="1">
      <c r="A117" s="1316"/>
      <c r="D117" s="924"/>
      <c r="E117" s="980"/>
      <c r="F117" s="921"/>
      <c r="G117" s="921"/>
      <c r="H117" s="921"/>
      <c r="BN117" s="1579"/>
      <c r="BO117" s="1579"/>
      <c r="BP117" s="1579"/>
      <c r="BQ117" s="1579"/>
      <c r="BR117" s="1579"/>
      <c r="BS117" s="1579"/>
      <c r="BT117" s="1581"/>
      <c r="BU117" s="1581"/>
      <c r="BV117" s="1581"/>
      <c r="BW117" s="1579"/>
      <c r="BX117" s="1579"/>
      <c r="BY117" s="1579"/>
      <c r="BZ117" s="1579"/>
      <c r="CA117" s="1579"/>
      <c r="DX117" s="933" t="s">
        <v>458</v>
      </c>
      <c r="DY117" s="1575" t="s">
        <v>93</v>
      </c>
      <c r="DZ117" s="933" t="s">
        <v>901</v>
      </c>
      <c r="EA117" s="933" t="s">
        <v>94</v>
      </c>
      <c r="EB117" s="1563">
        <v>945</v>
      </c>
      <c r="EC117" s="1563"/>
      <c r="ED117" s="1563">
        <v>945</v>
      </c>
      <c r="EE117" s="1563">
        <v>6974</v>
      </c>
      <c r="EF117" s="1563"/>
      <c r="EG117" s="1565">
        <v>0.13550329796386579</v>
      </c>
      <c r="EH117" s="1563"/>
      <c r="EI117" s="1563">
        <v>0</v>
      </c>
      <c r="EJ117" s="1563"/>
      <c r="EK117" s="1563">
        <v>329918</v>
      </c>
      <c r="EL117" s="1563"/>
      <c r="EM117" s="1566"/>
      <c r="EN117" s="1566"/>
      <c r="ES117" s="1616" t="s">
        <v>645</v>
      </c>
      <c r="ET117" s="1617" t="s">
        <v>646</v>
      </c>
      <c r="EU117" s="1618">
        <v>2828079</v>
      </c>
    </row>
    <row r="118" spans="1:151">
      <c r="A118" s="1316"/>
      <c r="D118" s="1548" t="s">
        <v>1064</v>
      </c>
      <c r="E118" s="980"/>
      <c r="F118" s="921"/>
      <c r="G118" s="921"/>
      <c r="H118" s="921"/>
      <c r="BN118" s="1579"/>
      <c r="BO118" s="1579" t="s">
        <v>862</v>
      </c>
      <c r="BP118" s="1579"/>
      <c r="BQ118" s="1579"/>
      <c r="BR118" s="1579"/>
      <c r="BS118" s="1579"/>
      <c r="BT118" s="1581"/>
      <c r="BU118" s="1581"/>
      <c r="BV118" s="1581"/>
      <c r="BW118" s="1579"/>
      <c r="BX118" s="1579"/>
      <c r="BY118" s="1579"/>
      <c r="BZ118" s="1579"/>
      <c r="CA118" s="1579"/>
      <c r="DX118" s="933" t="s">
        <v>460</v>
      </c>
      <c r="DY118" s="1575" t="s">
        <v>460</v>
      </c>
      <c r="DZ118" s="933" t="s">
        <v>901</v>
      </c>
      <c r="EA118" s="933" t="s">
        <v>461</v>
      </c>
      <c r="EB118" s="1563">
        <v>20725</v>
      </c>
      <c r="EC118" s="1563"/>
      <c r="ED118" s="1563">
        <v>20725</v>
      </c>
      <c r="EE118" s="1563"/>
      <c r="EF118" s="1563"/>
      <c r="EG118" s="1565">
        <v>0.98930736550670673</v>
      </c>
      <c r="EH118" s="1563"/>
      <c r="EI118" s="1563">
        <v>10020326</v>
      </c>
      <c r="EJ118" s="1563"/>
      <c r="EK118" s="1563">
        <v>9913182</v>
      </c>
      <c r="EL118" s="933">
        <v>10020326</v>
      </c>
      <c r="EM118" s="1566">
        <v>0</v>
      </c>
      <c r="EN118" s="1566"/>
      <c r="ES118" s="1616" t="s">
        <v>647</v>
      </c>
      <c r="ET118" s="1617" t="s">
        <v>648</v>
      </c>
      <c r="EU118" s="1618">
        <v>3133226</v>
      </c>
    </row>
    <row r="119" spans="1:151">
      <c r="A119" s="1316"/>
      <c r="D119" s="1548" t="s">
        <v>1065</v>
      </c>
      <c r="E119" s="980"/>
      <c r="F119" s="921"/>
      <c r="G119" s="921"/>
      <c r="H119" s="921"/>
      <c r="BN119" s="1579"/>
      <c r="BO119" s="1579" t="s">
        <v>1085</v>
      </c>
      <c r="BP119" s="1579"/>
      <c r="BQ119" s="1579"/>
      <c r="BR119" s="1579"/>
      <c r="BS119" s="1579"/>
      <c r="BT119" s="1581"/>
      <c r="BU119" s="1581"/>
      <c r="BV119" s="1581"/>
      <c r="BW119" s="1579"/>
      <c r="BX119" s="1579"/>
      <c r="BY119" s="1579"/>
      <c r="BZ119" s="1579"/>
      <c r="CA119" s="1579"/>
      <c r="DX119" s="933" t="s">
        <v>460</v>
      </c>
      <c r="DY119" s="1575" t="s">
        <v>1186</v>
      </c>
      <c r="DZ119" s="933" t="s">
        <v>8</v>
      </c>
      <c r="EA119" s="933" t="s">
        <v>1187</v>
      </c>
      <c r="EB119" s="1563">
        <v>224</v>
      </c>
      <c r="EC119" s="1563"/>
      <c r="ED119" s="1563">
        <v>224</v>
      </c>
      <c r="EE119" s="1563">
        <v>20949</v>
      </c>
      <c r="EF119" s="1563"/>
      <c r="EG119" s="1565">
        <v>1.0692634493293236E-2</v>
      </c>
      <c r="EH119" s="1563"/>
      <c r="EI119" s="1563">
        <v>0</v>
      </c>
      <c r="EJ119" s="1563"/>
      <c r="EK119" s="1563">
        <v>107144</v>
      </c>
      <c r="EM119" s="1566">
        <v>0</v>
      </c>
      <c r="EN119" s="1566"/>
      <c r="ES119" s="1616" t="s">
        <v>649</v>
      </c>
      <c r="ET119" s="1617" t="s">
        <v>650</v>
      </c>
      <c r="EU119" s="1618">
        <v>1902129</v>
      </c>
    </row>
    <row r="120" spans="1:151">
      <c r="A120" s="1316"/>
      <c r="B120" s="992"/>
      <c r="C120" s="992"/>
      <c r="D120" s="994" t="s">
        <v>1066</v>
      </c>
      <c r="E120" s="994"/>
      <c r="F120" s="994"/>
      <c r="G120" s="994"/>
      <c r="H120" s="992"/>
      <c r="BN120" s="1579"/>
      <c r="BO120" s="1579" t="s">
        <v>1086</v>
      </c>
      <c r="BP120" s="1579"/>
      <c r="BQ120" s="1579"/>
      <c r="BR120" s="1579"/>
      <c r="BS120" s="1579"/>
      <c r="BT120" s="1581"/>
      <c r="BU120" s="1581"/>
      <c r="BV120" s="1581"/>
      <c r="BW120" s="1579"/>
      <c r="BX120" s="1579"/>
      <c r="BY120" s="1579"/>
      <c r="BZ120" s="1579"/>
      <c r="CA120" s="1579"/>
      <c r="DX120" s="933" t="s">
        <v>462</v>
      </c>
      <c r="DY120" s="1575" t="s">
        <v>462</v>
      </c>
      <c r="DZ120" s="933" t="s">
        <v>901</v>
      </c>
      <c r="EA120" s="933" t="s">
        <v>463</v>
      </c>
      <c r="EB120" s="1563">
        <v>7376</v>
      </c>
      <c r="EC120" s="1563"/>
      <c r="ED120" s="1563">
        <v>7376</v>
      </c>
      <c r="EE120" s="1563">
        <v>7376</v>
      </c>
      <c r="EF120" s="1563"/>
      <c r="EG120" s="1565"/>
      <c r="EH120" s="1563"/>
      <c r="EI120" s="1563">
        <v>0</v>
      </c>
      <c r="EJ120" s="1563"/>
      <c r="EK120" s="1563">
        <v>0</v>
      </c>
      <c r="EL120" s="933">
        <v>0</v>
      </c>
      <c r="EM120" s="1566">
        <v>0</v>
      </c>
      <c r="EN120" s="1566"/>
      <c r="ES120" s="1616" t="s">
        <v>651</v>
      </c>
      <c r="ET120" s="1617" t="s">
        <v>652</v>
      </c>
      <c r="EU120" s="1618">
        <v>0</v>
      </c>
    </row>
    <row r="121" spans="1:151" ht="13.5" thickBot="1">
      <c r="A121" s="1681"/>
      <c r="B121" s="992"/>
      <c r="C121" s="992"/>
      <c r="D121" s="994"/>
      <c r="E121" s="994"/>
      <c r="F121" s="994"/>
      <c r="G121" s="1682"/>
      <c r="H121" s="1683"/>
      <c r="BN121" s="1579"/>
      <c r="BO121" s="1579" t="s">
        <v>1087</v>
      </c>
      <c r="BP121" s="1579"/>
      <c r="BQ121" s="1579"/>
      <c r="BR121" s="1579"/>
      <c r="BS121" s="1579"/>
      <c r="BT121" s="1581"/>
      <c r="BU121" s="1581"/>
      <c r="BV121" s="1581"/>
      <c r="BW121" s="1579"/>
      <c r="BX121" s="1579"/>
      <c r="BY121" s="1579"/>
      <c r="BZ121" s="1579"/>
      <c r="CA121" s="1579"/>
      <c r="DX121" s="933" t="s">
        <v>464</v>
      </c>
      <c r="DY121" s="1575" t="s">
        <v>464</v>
      </c>
      <c r="DZ121" s="933" t="s">
        <v>901</v>
      </c>
      <c r="EA121" s="933" t="s">
        <v>465</v>
      </c>
      <c r="EB121" s="1563">
        <v>13787</v>
      </c>
      <c r="EC121" s="1563"/>
      <c r="ED121" s="1563">
        <v>13787</v>
      </c>
      <c r="EE121" s="1563"/>
      <c r="EF121" s="1563"/>
      <c r="EG121" s="1565">
        <v>0.98570100807893046</v>
      </c>
      <c r="EH121" s="1563"/>
      <c r="EI121" s="1563">
        <v>0</v>
      </c>
      <c r="EJ121" s="1563"/>
      <c r="EK121" s="1563">
        <v>0</v>
      </c>
      <c r="EL121" s="933">
        <v>0</v>
      </c>
      <c r="EM121" s="1566">
        <v>0</v>
      </c>
      <c r="EN121" s="1566"/>
      <c r="ES121" s="1620"/>
      <c r="ET121" s="1621" t="s">
        <v>206</v>
      </c>
      <c r="EU121" s="1622">
        <v>7386953</v>
      </c>
    </row>
    <row r="122" spans="1:151">
      <c r="BN122" s="1579"/>
      <c r="BO122" s="1579" t="s">
        <v>1088</v>
      </c>
      <c r="BP122" s="1579"/>
      <c r="BQ122" s="1579"/>
      <c r="BR122" s="1579"/>
      <c r="BS122" s="1579"/>
      <c r="BT122" s="1581"/>
      <c r="BU122" s="1581"/>
      <c r="BV122" s="1581"/>
      <c r="BW122" s="1579"/>
      <c r="BX122" s="1579"/>
      <c r="BY122" s="1579"/>
      <c r="BZ122" s="1579"/>
      <c r="CA122" s="1579"/>
      <c r="DX122" s="933" t="s">
        <v>464</v>
      </c>
      <c r="DY122" s="1575" t="s">
        <v>95</v>
      </c>
      <c r="DZ122" s="933" t="s">
        <v>8</v>
      </c>
      <c r="EA122" s="933" t="s">
        <v>96</v>
      </c>
      <c r="EB122" s="1563">
        <v>200</v>
      </c>
      <c r="EC122" s="1563"/>
      <c r="ED122" s="1563">
        <v>200</v>
      </c>
      <c r="EE122" s="1563">
        <v>13987</v>
      </c>
      <c r="EF122" s="1563"/>
      <c r="EG122" s="1565">
        <v>1.4298991921069565E-2</v>
      </c>
      <c r="EH122" s="1563"/>
      <c r="EI122" s="1563">
        <v>0</v>
      </c>
      <c r="EJ122" s="1563"/>
      <c r="EK122" s="1563">
        <v>0</v>
      </c>
      <c r="EM122" s="1566"/>
      <c r="EN122" s="1566"/>
      <c r="ES122" s="1575"/>
      <c r="ET122" s="1575" t="s">
        <v>1151</v>
      </c>
      <c r="EU122" s="1563">
        <f>SUM(EU6:EU121)</f>
        <v>203240673</v>
      </c>
    </row>
    <row r="123" spans="1:151">
      <c r="BN123" s="1579"/>
      <c r="BO123" s="1579" t="s">
        <v>1089</v>
      </c>
      <c r="BP123" s="1579"/>
      <c r="BQ123" s="1579"/>
      <c r="BR123" s="1579"/>
      <c r="BS123" s="1579"/>
      <c r="BT123" s="1581"/>
      <c r="BU123" s="1581"/>
      <c r="BV123" s="1581"/>
      <c r="BW123" s="1579"/>
      <c r="BX123" s="1579"/>
      <c r="BY123" s="1579"/>
      <c r="BZ123" s="1579"/>
      <c r="CA123" s="1579"/>
      <c r="DX123" s="933" t="s">
        <v>466</v>
      </c>
      <c r="DY123" s="1575" t="s">
        <v>466</v>
      </c>
      <c r="DZ123" s="933" t="s">
        <v>901</v>
      </c>
      <c r="EA123" s="933" t="s">
        <v>467</v>
      </c>
      <c r="EB123" s="1563">
        <v>3008</v>
      </c>
      <c r="EC123" s="1563"/>
      <c r="ED123" s="1563">
        <v>3008</v>
      </c>
      <c r="EE123" s="1563">
        <v>3008</v>
      </c>
      <c r="EF123" s="1563"/>
      <c r="EG123" s="1565"/>
      <c r="EH123" s="1563"/>
      <c r="EI123" s="1563">
        <v>1272023</v>
      </c>
      <c r="EJ123" s="1563"/>
      <c r="EK123" s="1563">
        <v>1272023</v>
      </c>
      <c r="EL123" s="1563">
        <v>1272023</v>
      </c>
      <c r="EM123" s="1566">
        <v>0</v>
      </c>
      <c r="EN123" s="1566"/>
      <c r="ES123" s="1575"/>
      <c r="EU123" s="1563"/>
    </row>
    <row r="124" spans="1:151">
      <c r="BN124" s="1579"/>
      <c r="BO124" s="1579" t="s">
        <v>953</v>
      </c>
      <c r="BP124" s="1579"/>
      <c r="BQ124" s="1579"/>
      <c r="BR124" s="1579"/>
      <c r="BS124" s="1579"/>
      <c r="BT124" s="1581"/>
      <c r="BU124" s="1581"/>
      <c r="BV124" s="1581"/>
      <c r="BW124" s="1579"/>
      <c r="BX124" s="1579"/>
      <c r="BY124" s="1579"/>
      <c r="BZ124" s="1579"/>
      <c r="CA124" s="1579"/>
      <c r="DX124" s="933" t="s">
        <v>468</v>
      </c>
      <c r="DY124" s="1575" t="s">
        <v>468</v>
      </c>
      <c r="DZ124" s="933" t="s">
        <v>901</v>
      </c>
      <c r="EA124" s="933" t="s">
        <v>469</v>
      </c>
      <c r="EB124" s="1563">
        <v>8602</v>
      </c>
      <c r="EC124" s="1563"/>
      <c r="ED124" s="1563">
        <v>8602</v>
      </c>
      <c r="EE124" s="1563">
        <v>8602</v>
      </c>
      <c r="EF124" s="1563"/>
      <c r="EG124" s="1565"/>
      <c r="EH124" s="1563"/>
      <c r="EI124" s="1563">
        <v>4141949</v>
      </c>
      <c r="EJ124" s="1563"/>
      <c r="EK124" s="1563">
        <v>4141949</v>
      </c>
      <c r="EL124" s="933">
        <v>4141949</v>
      </c>
      <c r="EM124" s="1566">
        <v>0</v>
      </c>
      <c r="EN124" s="1566"/>
      <c r="ES124" s="1575"/>
      <c r="ET124" s="933">
        <v>200540082</v>
      </c>
      <c r="EU124" s="933">
        <v>78</v>
      </c>
    </row>
    <row r="125" spans="1:151">
      <c r="BN125" s="1579"/>
      <c r="BO125" s="1579" t="s">
        <v>954</v>
      </c>
      <c r="BP125" s="1579"/>
      <c r="BQ125" s="1579"/>
      <c r="BR125" s="1579"/>
      <c r="BS125" s="1579"/>
      <c r="BT125" s="1581"/>
      <c r="BU125" s="1581"/>
      <c r="BV125" s="1581"/>
      <c r="BW125" s="1579"/>
      <c r="BX125" s="1579"/>
      <c r="BY125" s="1579"/>
      <c r="BZ125" s="1579"/>
      <c r="CA125" s="1579"/>
      <c r="DX125" s="933" t="s">
        <v>470</v>
      </c>
      <c r="DY125" s="1575" t="s">
        <v>470</v>
      </c>
      <c r="DZ125" s="933" t="s">
        <v>901</v>
      </c>
      <c r="EA125" s="933" t="s">
        <v>471</v>
      </c>
      <c r="EB125" s="1563">
        <v>593</v>
      </c>
      <c r="EC125" s="1563"/>
      <c r="ED125" s="1563">
        <v>593</v>
      </c>
      <c r="EE125" s="1563">
        <v>593</v>
      </c>
      <c r="EF125" s="1563"/>
      <c r="EG125" s="1565"/>
      <c r="EH125" s="1563"/>
      <c r="EI125" s="1563">
        <v>0</v>
      </c>
      <c r="EJ125" s="1563"/>
      <c r="EK125" s="1563">
        <v>0</v>
      </c>
      <c r="EL125" s="1563">
        <v>0</v>
      </c>
      <c r="EM125" s="1566">
        <v>0</v>
      </c>
      <c r="EN125" s="1566"/>
      <c r="ES125" s="1575"/>
      <c r="EU125" s="1563"/>
    </row>
    <row r="126" spans="1:151">
      <c r="BN126" s="1579"/>
      <c r="BO126" s="1579"/>
      <c r="BP126" s="1579"/>
      <c r="BQ126" s="1579"/>
      <c r="BR126" s="1579"/>
      <c r="BS126" s="1579"/>
      <c r="BT126" s="1581"/>
      <c r="BU126" s="1581"/>
      <c r="BV126" s="1581"/>
      <c r="BW126" s="1579"/>
      <c r="BX126" s="1579"/>
      <c r="BY126" s="1579"/>
      <c r="BZ126" s="1579"/>
      <c r="CA126" s="1579"/>
      <c r="DX126" s="933" t="s">
        <v>472</v>
      </c>
      <c r="DY126" s="1575" t="s">
        <v>472</v>
      </c>
      <c r="DZ126" s="933" t="s">
        <v>901</v>
      </c>
      <c r="EA126" s="933" t="s">
        <v>473</v>
      </c>
      <c r="EB126" s="1563">
        <v>20903</v>
      </c>
      <c r="EC126" s="1563"/>
      <c r="ED126" s="1563">
        <v>20903</v>
      </c>
      <c r="EE126" s="1563"/>
      <c r="EF126" s="1563"/>
      <c r="EG126" s="1565">
        <v>0.68527685801396587</v>
      </c>
      <c r="EH126" s="1563"/>
      <c r="EI126" s="1563">
        <v>0</v>
      </c>
      <c r="EJ126" s="1563"/>
      <c r="EK126" s="1563">
        <v>0</v>
      </c>
      <c r="EL126" s="1563">
        <v>0</v>
      </c>
      <c r="EM126" s="1566">
        <v>0</v>
      </c>
      <c r="EN126" s="1566"/>
      <c r="ES126" s="1575" t="s">
        <v>1140</v>
      </c>
      <c r="EU126" s="1566"/>
    </row>
    <row r="127" spans="1:151">
      <c r="BN127" s="1579"/>
      <c r="BO127" s="1579" t="s">
        <v>863</v>
      </c>
      <c r="BP127" s="1579"/>
      <c r="BQ127" s="1579"/>
      <c r="BR127" s="1579"/>
      <c r="BS127" s="1579"/>
      <c r="BT127" s="1581"/>
      <c r="BU127" s="1581"/>
      <c r="BV127" s="1581"/>
      <c r="BW127" s="1579"/>
      <c r="BX127" s="1579"/>
      <c r="BY127" s="1579"/>
      <c r="BZ127" s="1579"/>
      <c r="CA127" s="1579"/>
      <c r="DX127" s="933" t="s">
        <v>472</v>
      </c>
      <c r="DY127" s="1575" t="s">
        <v>97</v>
      </c>
      <c r="DZ127" s="933" t="s">
        <v>901</v>
      </c>
      <c r="EA127" s="933" t="s">
        <v>98</v>
      </c>
      <c r="EB127" s="1563">
        <v>6065</v>
      </c>
      <c r="EC127" s="1563"/>
      <c r="ED127" s="1563">
        <v>6065</v>
      </c>
      <c r="EE127" s="1563"/>
      <c r="EF127" s="1563"/>
      <c r="EG127" s="1565">
        <v>0.19883290168180179</v>
      </c>
      <c r="EH127" s="1563"/>
      <c r="EI127" s="1563">
        <v>0</v>
      </c>
      <c r="EJ127" s="1563"/>
      <c r="EK127" s="1563">
        <v>0</v>
      </c>
      <c r="EL127" s="1563"/>
      <c r="EM127" s="1566"/>
      <c r="EN127" s="1566"/>
      <c r="ES127" s="2289" t="s">
        <v>1141</v>
      </c>
      <c r="ET127" s="2289"/>
      <c r="EU127" s="2289"/>
    </row>
    <row r="128" spans="1:151">
      <c r="BN128" s="1579"/>
      <c r="BO128" s="1579" t="s">
        <v>1090</v>
      </c>
      <c r="BP128" s="1579"/>
      <c r="BQ128" s="1579"/>
      <c r="BR128" s="1579"/>
      <c r="BS128" s="1579"/>
      <c r="BT128" s="1581"/>
      <c r="BU128" s="1581"/>
      <c r="BV128" s="1581"/>
      <c r="BW128" s="1579"/>
      <c r="BX128" s="1579"/>
      <c r="BY128" s="1579"/>
      <c r="BZ128" s="1579"/>
      <c r="CA128" s="1579"/>
      <c r="DX128" s="933" t="s">
        <v>472</v>
      </c>
      <c r="DY128" s="1575" t="s">
        <v>99</v>
      </c>
      <c r="DZ128" s="933" t="s">
        <v>8</v>
      </c>
      <c r="EA128" s="933" t="s">
        <v>100</v>
      </c>
      <c r="EB128" s="1563">
        <v>600</v>
      </c>
      <c r="EC128" s="1563"/>
      <c r="ED128" s="1563">
        <v>600</v>
      </c>
      <c r="EE128" s="1563"/>
      <c r="EF128" s="1563"/>
      <c r="EG128" s="1565">
        <v>1.9670196374127136E-2</v>
      </c>
      <c r="EH128" s="1563"/>
      <c r="EI128" s="1563">
        <v>0</v>
      </c>
      <c r="EJ128" s="1563"/>
      <c r="EK128" s="1563">
        <v>0</v>
      </c>
      <c r="EL128" s="1563"/>
      <c r="EM128" s="1566"/>
      <c r="EN128" s="1566"/>
      <c r="ES128" s="2289"/>
      <c r="ET128" s="2289"/>
      <c r="EU128" s="2289"/>
    </row>
    <row r="129" spans="66:153">
      <c r="BN129" s="1579"/>
      <c r="BO129" s="1579" t="s">
        <v>1091</v>
      </c>
      <c r="BP129" s="1579"/>
      <c r="BQ129" s="1579"/>
      <c r="BR129" s="1579"/>
      <c r="BS129" s="1579"/>
      <c r="BT129" s="1581"/>
      <c r="BU129" s="1581"/>
      <c r="BV129" s="1581"/>
      <c r="BW129" s="1579"/>
      <c r="BX129" s="1579"/>
      <c r="BY129" s="1579"/>
      <c r="BZ129" s="1579"/>
      <c r="CA129" s="1579"/>
      <c r="DX129" s="933" t="s">
        <v>472</v>
      </c>
      <c r="DY129" s="1575" t="s">
        <v>101</v>
      </c>
      <c r="DZ129" s="933" t="s">
        <v>8</v>
      </c>
      <c r="EA129" s="933" t="s">
        <v>102</v>
      </c>
      <c r="EB129" s="1563">
        <v>114</v>
      </c>
      <c r="EC129" s="1563"/>
      <c r="ED129" s="1563">
        <v>114</v>
      </c>
      <c r="EE129" s="1563"/>
      <c r="EF129" s="1563"/>
      <c r="EG129" s="1565">
        <v>3.7373373110841557E-3</v>
      </c>
      <c r="EH129" s="1563"/>
      <c r="EI129" s="1563">
        <v>0</v>
      </c>
      <c r="EJ129" s="1563"/>
      <c r="EK129" s="1563">
        <v>0</v>
      </c>
      <c r="EL129" s="1563"/>
      <c r="EM129" s="1566"/>
      <c r="EN129" s="1566"/>
      <c r="ES129" s="2289"/>
      <c r="ET129" s="2289"/>
      <c r="EU129" s="2289"/>
    </row>
    <row r="130" spans="66:153">
      <c r="BN130" s="1579"/>
      <c r="BO130" s="1579" t="s">
        <v>1092</v>
      </c>
      <c r="BP130" s="1579"/>
      <c r="BQ130" s="1579"/>
      <c r="BR130" s="1579"/>
      <c r="BS130" s="1579"/>
      <c r="BT130" s="1581"/>
      <c r="BU130" s="1581"/>
      <c r="BV130" s="1581"/>
      <c r="BW130" s="1579"/>
      <c r="BX130" s="1579"/>
      <c r="BY130" s="1579"/>
      <c r="BZ130" s="1579"/>
      <c r="CA130" s="1579"/>
      <c r="DX130" s="933" t="s">
        <v>472</v>
      </c>
      <c r="DY130" s="1575" t="s">
        <v>300</v>
      </c>
      <c r="DZ130" s="933" t="s">
        <v>8</v>
      </c>
      <c r="EA130" s="933" t="s">
        <v>301</v>
      </c>
      <c r="EB130" s="1563">
        <v>1730</v>
      </c>
      <c r="EC130" s="1563"/>
      <c r="ED130" s="1563">
        <v>1730</v>
      </c>
      <c r="EE130" s="1563"/>
      <c r="EF130" s="1563"/>
      <c r="EG130" s="1565">
        <v>5.6715732878733237E-2</v>
      </c>
      <c r="EH130" s="1563"/>
      <c r="EI130" s="1563">
        <v>0</v>
      </c>
      <c r="EJ130" s="1563"/>
      <c r="EK130" s="1563">
        <v>0</v>
      </c>
      <c r="EM130" s="1566"/>
      <c r="EN130" s="1566"/>
      <c r="ES130" s="2289"/>
      <c r="ET130" s="2289"/>
      <c r="EU130" s="2289"/>
    </row>
    <row r="131" spans="66:153">
      <c r="BN131" s="1579"/>
      <c r="BO131" s="1579" t="s">
        <v>1093</v>
      </c>
      <c r="BP131" s="1579"/>
      <c r="BQ131" s="1579"/>
      <c r="BR131" s="1579"/>
      <c r="BS131" s="1579"/>
      <c r="BT131" s="1581"/>
      <c r="BU131" s="1581"/>
      <c r="BV131" s="1581"/>
      <c r="BW131" s="1579"/>
      <c r="BX131" s="1579"/>
      <c r="BY131" s="1579"/>
      <c r="BZ131" s="1579"/>
      <c r="CA131" s="1579"/>
      <c r="DX131" s="933" t="s">
        <v>472</v>
      </c>
      <c r="DY131" s="1575" t="s">
        <v>1118</v>
      </c>
      <c r="DZ131" s="933" t="s">
        <v>8</v>
      </c>
      <c r="EA131" s="933" t="s">
        <v>1119</v>
      </c>
      <c r="EB131" s="1563">
        <v>1091</v>
      </c>
      <c r="EC131" s="1563"/>
      <c r="ED131" s="1563">
        <v>1091</v>
      </c>
      <c r="EE131" s="1563">
        <v>30503</v>
      </c>
      <c r="EF131" s="1563"/>
      <c r="EG131" s="1565">
        <v>3.5766973740287838E-2</v>
      </c>
      <c r="EH131" s="1563"/>
      <c r="EI131" s="1563">
        <v>0</v>
      </c>
      <c r="EJ131" s="1563"/>
      <c r="EK131" s="1563">
        <v>0</v>
      </c>
      <c r="EL131" s="1563"/>
      <c r="EM131" s="1566"/>
      <c r="EN131" s="1566"/>
      <c r="ES131" s="2289"/>
      <c r="ET131" s="2289"/>
      <c r="EU131" s="2289"/>
    </row>
    <row r="132" spans="66:153" ht="13.5" thickBot="1">
      <c r="BN132" s="1579"/>
      <c r="BO132" s="1579"/>
      <c r="BP132" s="1579"/>
      <c r="BQ132" s="1579"/>
      <c r="BR132" s="1579"/>
      <c r="BS132" s="1579"/>
      <c r="BT132" s="1581"/>
      <c r="BU132" s="1581"/>
      <c r="BV132" s="1581"/>
      <c r="BW132" s="1579"/>
      <c r="BX132" s="1579"/>
      <c r="BY132" s="1579"/>
      <c r="BZ132" s="1579"/>
      <c r="CA132" s="1579"/>
      <c r="DX132" s="933" t="s">
        <v>474</v>
      </c>
      <c r="DY132" s="1575" t="s">
        <v>474</v>
      </c>
      <c r="DZ132" s="933" t="s">
        <v>901</v>
      </c>
      <c r="EA132" s="933" t="s">
        <v>475</v>
      </c>
      <c r="EB132" s="1563">
        <v>3782</v>
      </c>
      <c r="EC132" s="1563"/>
      <c r="ED132" s="1563">
        <v>3782</v>
      </c>
      <c r="EE132" s="1563"/>
      <c r="EF132" s="1563"/>
      <c r="EG132" s="1565">
        <v>0.9422022919780767</v>
      </c>
      <c r="EH132" s="1563"/>
      <c r="EI132" s="1563">
        <v>0</v>
      </c>
      <c r="EJ132" s="1563"/>
      <c r="EK132" s="1563">
        <v>0</v>
      </c>
      <c r="EL132" s="933">
        <v>0</v>
      </c>
      <c r="EM132" s="1566">
        <v>0</v>
      </c>
      <c r="EN132" s="1566"/>
    </row>
    <row r="133" spans="66:153" ht="13.5" thickBot="1">
      <c r="BN133" s="1579"/>
      <c r="BO133" s="1579" t="s">
        <v>890</v>
      </c>
      <c r="BP133" s="1579"/>
      <c r="BQ133" s="1579"/>
      <c r="BR133" s="1579"/>
      <c r="BS133" s="1579"/>
      <c r="BT133" s="1581"/>
      <c r="BU133" s="1581"/>
      <c r="BV133" s="1581"/>
      <c r="BW133" s="1579"/>
      <c r="BX133" s="1579"/>
      <c r="BY133" s="1579"/>
      <c r="BZ133" s="1579"/>
      <c r="CA133" s="1579"/>
      <c r="DX133" s="933" t="s">
        <v>474</v>
      </c>
      <c r="DY133" s="1575" t="s">
        <v>103</v>
      </c>
      <c r="DZ133" s="933" t="s">
        <v>8</v>
      </c>
      <c r="EA133" s="933" t="s">
        <v>104</v>
      </c>
      <c r="EB133" s="1563">
        <v>232</v>
      </c>
      <c r="EC133" s="1563"/>
      <c r="ED133" s="1563">
        <v>232</v>
      </c>
      <c r="EE133" s="1563">
        <v>4014</v>
      </c>
      <c r="EF133" s="1563"/>
      <c r="EG133" s="1565">
        <v>5.7797708021923272E-2</v>
      </c>
      <c r="EH133" s="1563"/>
      <c r="EI133" s="1563">
        <v>0</v>
      </c>
      <c r="EJ133" s="1563"/>
      <c r="EK133" s="1563">
        <v>0</v>
      </c>
      <c r="EL133" s="1563"/>
      <c r="EM133" s="1566"/>
      <c r="EN133" s="1566"/>
      <c r="ES133" s="2290" t="s">
        <v>800</v>
      </c>
      <c r="ET133" s="2291"/>
      <c r="EU133" s="2292"/>
      <c r="EV133" s="1690"/>
      <c r="EW133" s="1691"/>
    </row>
    <row r="134" spans="66:153">
      <c r="BN134" s="1579"/>
      <c r="BO134" s="1579" t="s">
        <v>953</v>
      </c>
      <c r="BP134" s="1579"/>
      <c r="BQ134" s="1579"/>
      <c r="BR134" s="1579"/>
      <c r="BS134" s="1579"/>
      <c r="BT134" s="1581"/>
      <c r="BU134" s="1581"/>
      <c r="BV134" s="1581"/>
      <c r="BW134" s="1579"/>
      <c r="BX134" s="1579"/>
      <c r="BY134" s="1579"/>
      <c r="BZ134" s="1579"/>
      <c r="CA134" s="1579"/>
      <c r="DX134" s="933" t="s">
        <v>476</v>
      </c>
      <c r="DY134" s="1575" t="s">
        <v>476</v>
      </c>
      <c r="DZ134" s="933" t="s">
        <v>901</v>
      </c>
      <c r="EA134" s="933" t="s">
        <v>477</v>
      </c>
      <c r="EB134" s="1563">
        <v>34765</v>
      </c>
      <c r="EC134" s="1563"/>
      <c r="ED134" s="1563">
        <v>34765</v>
      </c>
      <c r="EE134" s="1563"/>
      <c r="EF134" s="1563"/>
      <c r="EG134" s="1565">
        <v>0.97676444144751629</v>
      </c>
      <c r="EH134" s="1563"/>
      <c r="EI134" s="1563">
        <v>11379474</v>
      </c>
      <c r="EJ134" s="1563"/>
      <c r="EK134" s="1563">
        <v>11115066</v>
      </c>
      <c r="EL134" s="1563">
        <v>11379474</v>
      </c>
      <c r="EM134" s="1566">
        <v>0</v>
      </c>
      <c r="EN134" s="1566"/>
      <c r="ES134" s="932"/>
      <c r="ET134" s="900" t="s">
        <v>802</v>
      </c>
      <c r="EU134" s="1687">
        <v>207543497</v>
      </c>
      <c r="EV134" s="932"/>
      <c r="EW134" s="901"/>
    </row>
    <row r="135" spans="66:153">
      <c r="BN135" s="1579"/>
      <c r="BO135" s="1579" t="s">
        <v>957</v>
      </c>
      <c r="BP135" s="1579"/>
      <c r="BQ135" s="1579"/>
      <c r="BR135" s="1579"/>
      <c r="BS135" s="1579"/>
      <c r="BT135" s="1581"/>
      <c r="BU135" s="1581"/>
      <c r="BV135" s="1581"/>
      <c r="BW135" s="1579"/>
      <c r="BX135" s="1579"/>
      <c r="BY135" s="1579"/>
      <c r="BZ135" s="1579"/>
      <c r="CA135" s="1579"/>
      <c r="DX135" s="933" t="s">
        <v>476</v>
      </c>
      <c r="DY135" s="1575" t="s">
        <v>302</v>
      </c>
      <c r="DZ135" s="933" t="s">
        <v>8</v>
      </c>
      <c r="EA135" s="933" t="s">
        <v>303</v>
      </c>
      <c r="EB135" s="1563">
        <v>827</v>
      </c>
      <c r="EC135" s="1563"/>
      <c r="ED135" s="1563">
        <v>827</v>
      </c>
      <c r="EE135" s="1563">
        <v>35592</v>
      </c>
      <c r="EF135" s="1563"/>
      <c r="EG135" s="1565">
        <v>2.3235558552483705E-2</v>
      </c>
      <c r="EH135" s="1563"/>
      <c r="EI135" s="1563">
        <v>0</v>
      </c>
      <c r="EJ135" s="1563"/>
      <c r="EK135" s="1563">
        <v>264408</v>
      </c>
      <c r="EL135" s="1563"/>
      <c r="EM135" s="1566"/>
      <c r="EN135" s="1566"/>
      <c r="ES135" s="932"/>
      <c r="ET135" s="900" t="s">
        <v>322</v>
      </c>
      <c r="EU135" s="1687">
        <f>EU122</f>
        <v>203240673</v>
      </c>
      <c r="EV135" s="932"/>
      <c r="EW135" s="901"/>
    </row>
    <row r="136" spans="66:153" ht="13.5" thickBot="1">
      <c r="BZ136" s="1579"/>
      <c r="CA136" s="1579"/>
      <c r="DX136" s="933" t="s">
        <v>478</v>
      </c>
      <c r="DY136" s="1575" t="s">
        <v>478</v>
      </c>
      <c r="DZ136" s="933" t="s">
        <v>901</v>
      </c>
      <c r="EA136" s="933" t="s">
        <v>479</v>
      </c>
      <c r="EB136" s="1563">
        <v>1144</v>
      </c>
      <c r="EC136" s="1563"/>
      <c r="ED136" s="1563">
        <v>1144</v>
      </c>
      <c r="EE136" s="1563">
        <v>1144</v>
      </c>
      <c r="EF136" s="1563"/>
      <c r="EG136" s="1565"/>
      <c r="EH136" s="1563"/>
      <c r="EI136" s="1563">
        <v>117626</v>
      </c>
      <c r="EJ136" s="1563"/>
      <c r="EK136" s="1563">
        <v>117626</v>
      </c>
      <c r="EL136" s="1563">
        <v>117626</v>
      </c>
      <c r="EM136" s="1566">
        <v>0</v>
      </c>
      <c r="EN136" s="1566"/>
      <c r="ES136" s="932"/>
      <c r="ET136" s="900" t="s">
        <v>604</v>
      </c>
      <c r="EU136" s="1688">
        <f>EU134-EU135</f>
        <v>4302824</v>
      </c>
      <c r="EV136" s="932"/>
      <c r="EW136" s="901"/>
    </row>
    <row r="137" spans="66:153" ht="14.25" thickTop="1" thickBot="1">
      <c r="BZ137" s="1579"/>
      <c r="CA137" s="1579"/>
      <c r="DX137" s="933" t="s">
        <v>480</v>
      </c>
      <c r="DY137" s="1575" t="s">
        <v>480</v>
      </c>
      <c r="DZ137" s="933" t="s">
        <v>901</v>
      </c>
      <c r="EA137" s="933" t="s">
        <v>481</v>
      </c>
      <c r="EB137" s="1563">
        <v>10153</v>
      </c>
      <c r="EC137" s="1563"/>
      <c r="ED137" s="1563">
        <v>10153</v>
      </c>
      <c r="EE137" s="1563">
        <v>10153</v>
      </c>
      <c r="EF137" s="1563"/>
      <c r="EG137" s="1565"/>
      <c r="EH137" s="1563"/>
      <c r="EI137" s="1563">
        <v>2287471</v>
      </c>
      <c r="EJ137" s="1563"/>
      <c r="EK137" s="1563">
        <v>2287471</v>
      </c>
      <c r="EL137" s="1563">
        <v>2287471</v>
      </c>
      <c r="EM137" s="1566">
        <v>0</v>
      </c>
      <c r="EN137" s="1566"/>
      <c r="ES137" s="1685"/>
      <c r="ET137" s="1686"/>
      <c r="EU137" s="1689"/>
      <c r="EV137" s="1692"/>
      <c r="EW137" s="901"/>
    </row>
    <row r="138" spans="66:153">
      <c r="BZ138" s="1579"/>
      <c r="CA138" s="1579"/>
      <c r="DX138" s="933" t="s">
        <v>482</v>
      </c>
      <c r="DY138" s="1575" t="s">
        <v>482</v>
      </c>
      <c r="DZ138" s="933" t="s">
        <v>901</v>
      </c>
      <c r="EA138" s="933" t="s">
        <v>107</v>
      </c>
      <c r="EB138" s="1563">
        <v>9212</v>
      </c>
      <c r="EC138" s="1563"/>
      <c r="ED138" s="1563">
        <v>9212</v>
      </c>
      <c r="EE138" s="1563"/>
      <c r="EF138" s="1563"/>
      <c r="EG138" s="1565">
        <v>0.97419627749576987</v>
      </c>
      <c r="EH138" s="1563"/>
      <c r="EI138" s="1563">
        <v>3375981</v>
      </c>
      <c r="EJ138" s="1563"/>
      <c r="EK138" s="1563">
        <v>3288868</v>
      </c>
      <c r="EL138" s="1563">
        <v>3375981</v>
      </c>
      <c r="EM138" s="1566">
        <v>0</v>
      </c>
      <c r="EN138" s="1566"/>
    </row>
    <row r="139" spans="66:153">
      <c r="BZ139" s="1579"/>
      <c r="CA139" s="1579"/>
      <c r="DX139" s="933" t="s">
        <v>482</v>
      </c>
      <c r="DY139" s="1575" t="s">
        <v>108</v>
      </c>
      <c r="DZ139" s="933" t="s">
        <v>8</v>
      </c>
      <c r="EA139" s="933" t="s">
        <v>109</v>
      </c>
      <c r="EB139" s="1563">
        <v>244</v>
      </c>
      <c r="EC139" s="1563"/>
      <c r="ED139" s="1563">
        <v>244</v>
      </c>
      <c r="EE139" s="1563">
        <v>9456</v>
      </c>
      <c r="EF139" s="1563"/>
      <c r="EG139" s="1565">
        <v>2.5803722504230117E-2</v>
      </c>
      <c r="EH139" s="1563"/>
      <c r="EI139" s="1563">
        <v>0</v>
      </c>
      <c r="EJ139" s="1563"/>
      <c r="EK139" s="1563">
        <v>87113</v>
      </c>
      <c r="EM139" s="1566"/>
      <c r="EN139" s="1566"/>
    </row>
    <row r="140" spans="66:153">
      <c r="BN140" s="1579"/>
      <c r="BO140" s="1579"/>
      <c r="BP140" s="1579"/>
      <c r="BQ140" s="1579"/>
      <c r="BR140" s="1579"/>
      <c r="BS140" s="1579"/>
      <c r="BT140" s="1581"/>
      <c r="BU140" s="1581"/>
      <c r="BV140" s="1581"/>
      <c r="BW140" s="1579"/>
      <c r="BX140" s="1579"/>
      <c r="BY140" s="1579"/>
      <c r="BZ140" s="1579"/>
      <c r="CA140" s="1579"/>
      <c r="DX140" s="933" t="s">
        <v>484</v>
      </c>
      <c r="DY140" s="1575" t="s">
        <v>484</v>
      </c>
      <c r="DZ140" s="933" t="s">
        <v>901</v>
      </c>
      <c r="EA140" s="933" t="s">
        <v>485</v>
      </c>
      <c r="EB140" s="1563">
        <v>11646</v>
      </c>
      <c r="EC140" s="1563"/>
      <c r="ED140" s="1563">
        <v>11646</v>
      </c>
      <c r="EE140" s="1563"/>
      <c r="EF140" s="1563"/>
      <c r="EG140" s="1565">
        <v>0.85193855157278708</v>
      </c>
      <c r="EH140" s="1563"/>
      <c r="EI140" s="1563">
        <v>324878</v>
      </c>
      <c r="EJ140" s="1563"/>
      <c r="EK140" s="1563">
        <v>276776</v>
      </c>
      <c r="EL140" s="933">
        <v>324878</v>
      </c>
      <c r="EM140" s="1566">
        <v>0</v>
      </c>
      <c r="EN140" s="1566"/>
    </row>
    <row r="141" spans="66:153">
      <c r="DX141" s="933" t="s">
        <v>484</v>
      </c>
      <c r="DY141" s="1575" t="s">
        <v>110</v>
      </c>
      <c r="DZ141" s="933" t="s">
        <v>8</v>
      </c>
      <c r="EA141" s="933" t="s">
        <v>111</v>
      </c>
      <c r="EB141" s="1563">
        <v>2024</v>
      </c>
      <c r="EC141" s="1563"/>
      <c r="ED141" s="1563">
        <v>2024</v>
      </c>
      <c r="EE141" s="1563">
        <v>13670</v>
      </c>
      <c r="EF141" s="1563"/>
      <c r="EG141" s="1565">
        <v>0.14806144842721289</v>
      </c>
      <c r="EH141" s="1563"/>
      <c r="EI141" s="1563">
        <v>0</v>
      </c>
      <c r="EJ141" s="1563"/>
      <c r="EK141" s="1563">
        <v>48102</v>
      </c>
      <c r="EM141" s="1566"/>
      <c r="EN141" s="1566"/>
    </row>
    <row r="142" spans="66:153">
      <c r="DX142" s="933" t="s">
        <v>486</v>
      </c>
      <c r="DY142" s="1575" t="s">
        <v>486</v>
      </c>
      <c r="DZ142" s="933" t="s">
        <v>901</v>
      </c>
      <c r="EA142" s="933" t="s">
        <v>487</v>
      </c>
      <c r="EB142" s="1563">
        <v>4442</v>
      </c>
      <c r="EC142" s="1563"/>
      <c r="ED142" s="1563">
        <v>4442</v>
      </c>
      <c r="EE142" s="1563">
        <v>4442</v>
      </c>
      <c r="EF142" s="1563"/>
      <c r="EG142" s="1565"/>
      <c r="EH142" s="1563"/>
      <c r="EI142" s="1563">
        <v>0</v>
      </c>
      <c r="EJ142" s="1563"/>
      <c r="EK142" s="1563">
        <v>0</v>
      </c>
      <c r="EL142" s="933">
        <v>0</v>
      </c>
      <c r="EM142" s="1566">
        <v>0</v>
      </c>
      <c r="EN142" s="1566"/>
    </row>
    <row r="143" spans="66:153">
      <c r="DX143" s="933" t="s">
        <v>488</v>
      </c>
      <c r="DY143" s="1575" t="s">
        <v>488</v>
      </c>
      <c r="DZ143" s="933" t="s">
        <v>901</v>
      </c>
      <c r="EA143" s="933" t="s">
        <v>489</v>
      </c>
      <c r="EB143" s="1563">
        <v>2485</v>
      </c>
      <c r="EC143" s="1563"/>
      <c r="ED143" s="1563">
        <v>2485</v>
      </c>
      <c r="EE143" s="1563">
        <v>2485</v>
      </c>
      <c r="EF143" s="1563"/>
      <c r="EG143" s="1565"/>
      <c r="EH143" s="1563"/>
      <c r="EI143" s="1563">
        <v>156863</v>
      </c>
      <c r="EJ143" s="1563"/>
      <c r="EK143" s="1563">
        <v>156863</v>
      </c>
      <c r="EL143" s="933">
        <v>156863</v>
      </c>
      <c r="EM143" s="1566">
        <v>0</v>
      </c>
      <c r="EN143" s="1566"/>
    </row>
    <row r="144" spans="66:153">
      <c r="DX144" s="933" t="s">
        <v>490</v>
      </c>
      <c r="DY144" s="1575" t="s">
        <v>490</v>
      </c>
      <c r="DZ144" s="933" t="s">
        <v>901</v>
      </c>
      <c r="EA144" s="933" t="s">
        <v>491</v>
      </c>
      <c r="EB144" s="1563">
        <v>3372</v>
      </c>
      <c r="EC144" s="1563"/>
      <c r="ED144" s="1563">
        <v>3372</v>
      </c>
      <c r="EE144" s="1563"/>
      <c r="EF144" s="1563"/>
      <c r="EG144" s="1565">
        <v>0.90353697749196138</v>
      </c>
      <c r="EH144" s="1563"/>
      <c r="EI144" s="1563">
        <v>1227679</v>
      </c>
      <c r="EJ144" s="1563"/>
      <c r="EK144" s="1563">
        <v>1109253</v>
      </c>
      <c r="EL144" s="933">
        <v>1227679</v>
      </c>
      <c r="EM144" s="1566">
        <v>0</v>
      </c>
      <c r="EN144" s="1566"/>
    </row>
    <row r="145" spans="128:144">
      <c r="DX145" s="933" t="s">
        <v>490</v>
      </c>
      <c r="DY145" s="1575" t="s">
        <v>1011</v>
      </c>
      <c r="DZ145" s="933" t="s">
        <v>8</v>
      </c>
      <c r="EA145" s="933" t="s">
        <v>1012</v>
      </c>
      <c r="EB145" s="1563">
        <v>360</v>
      </c>
      <c r="EC145" s="1563"/>
      <c r="ED145" s="1563">
        <v>360</v>
      </c>
      <c r="EE145" s="933">
        <v>3732</v>
      </c>
      <c r="EF145" s="1563"/>
      <c r="EG145" s="1565">
        <v>9.6463022508038579E-2</v>
      </c>
      <c r="EH145" s="1563"/>
      <c r="EI145" s="1563">
        <v>0</v>
      </c>
      <c r="EJ145" s="1563"/>
      <c r="EK145" s="1563">
        <v>118426</v>
      </c>
      <c r="EM145" s="1566"/>
      <c r="EN145" s="1566"/>
    </row>
    <row r="146" spans="128:144">
      <c r="DX146" s="933" t="s">
        <v>492</v>
      </c>
      <c r="DY146" s="933" t="s">
        <v>492</v>
      </c>
      <c r="DZ146" s="933" t="s">
        <v>901</v>
      </c>
      <c r="EA146" s="933" t="s">
        <v>493</v>
      </c>
      <c r="EB146" s="1563">
        <v>6347</v>
      </c>
      <c r="EC146" s="1563"/>
      <c r="ED146" s="1563">
        <v>6347</v>
      </c>
      <c r="EE146" s="1563">
        <v>6347</v>
      </c>
      <c r="EF146" s="1563"/>
      <c r="EG146" s="1565"/>
      <c r="EH146" s="1563"/>
      <c r="EI146" s="1563">
        <v>2082757</v>
      </c>
      <c r="EJ146" s="1563"/>
      <c r="EK146" s="1563">
        <v>2082757</v>
      </c>
      <c r="EL146" s="933">
        <v>2082757</v>
      </c>
      <c r="EM146" s="1566">
        <v>0</v>
      </c>
      <c r="EN146" s="1566"/>
    </row>
    <row r="147" spans="128:144">
      <c r="DX147" s="933" t="s">
        <v>494</v>
      </c>
      <c r="DY147" s="933" t="s">
        <v>494</v>
      </c>
      <c r="DZ147" s="933" t="s">
        <v>901</v>
      </c>
      <c r="EA147" s="933" t="s">
        <v>669</v>
      </c>
      <c r="EB147" s="1563">
        <v>149554</v>
      </c>
      <c r="EC147" s="1563"/>
      <c r="ED147" s="1563">
        <v>149554</v>
      </c>
      <c r="EE147" s="1563"/>
      <c r="EF147" s="1563"/>
      <c r="EG147" s="1565">
        <v>0.92661044987887164</v>
      </c>
      <c r="EH147" s="1563"/>
      <c r="EI147" s="1563">
        <v>0</v>
      </c>
      <c r="EJ147" s="1563"/>
      <c r="EK147" s="1563">
        <v>0</v>
      </c>
      <c r="EL147" s="933">
        <v>0</v>
      </c>
      <c r="EM147" s="1566">
        <v>0</v>
      </c>
      <c r="EN147" s="1566"/>
    </row>
    <row r="148" spans="128:144">
      <c r="DX148" s="933" t="s">
        <v>494</v>
      </c>
      <c r="DY148" s="933" t="s">
        <v>112</v>
      </c>
      <c r="DZ148" s="933" t="s">
        <v>8</v>
      </c>
      <c r="EA148" s="933" t="s">
        <v>113</v>
      </c>
      <c r="EB148" s="1563">
        <v>151</v>
      </c>
      <c r="EC148" s="1563"/>
      <c r="ED148" s="1563">
        <v>151</v>
      </c>
      <c r="EE148" s="1563"/>
      <c r="EF148" s="1563"/>
      <c r="EG148" s="1565">
        <v>9.3556961319462943E-4</v>
      </c>
      <c r="EH148" s="1563"/>
      <c r="EI148" s="1563">
        <v>0</v>
      </c>
      <c r="EJ148" s="1563"/>
      <c r="EK148" s="1563">
        <v>0</v>
      </c>
      <c r="EM148" s="1566"/>
      <c r="EN148" s="1566"/>
    </row>
    <row r="149" spans="128:144">
      <c r="DX149" s="933" t="s">
        <v>494</v>
      </c>
      <c r="DY149" s="933" t="s">
        <v>114</v>
      </c>
      <c r="DZ149" s="933" t="s">
        <v>8</v>
      </c>
      <c r="EA149" s="933" t="s">
        <v>115</v>
      </c>
      <c r="EB149" s="1563">
        <v>1345</v>
      </c>
      <c r="ED149" s="1563">
        <v>1345</v>
      </c>
      <c r="EE149" s="1563"/>
      <c r="EF149" s="1563"/>
      <c r="EG149" s="1565">
        <v>8.3333849652104421E-3</v>
      </c>
      <c r="EH149" s="1563"/>
      <c r="EI149" s="1563">
        <v>0</v>
      </c>
      <c r="EJ149" s="1563"/>
      <c r="EK149" s="1563">
        <v>0</v>
      </c>
      <c r="EM149" s="1566"/>
      <c r="EN149" s="1566"/>
    </row>
    <row r="150" spans="128:144">
      <c r="DX150" s="933" t="s">
        <v>494</v>
      </c>
      <c r="DY150" s="933" t="s">
        <v>116</v>
      </c>
      <c r="DZ150" s="933" t="s">
        <v>8</v>
      </c>
      <c r="EA150" s="933" t="s">
        <v>117</v>
      </c>
      <c r="EB150" s="1563">
        <v>448</v>
      </c>
      <c r="ED150" s="1563">
        <v>448</v>
      </c>
      <c r="EE150" s="1563"/>
      <c r="EF150" s="1563"/>
      <c r="EG150" s="1565">
        <v>2.7757297133191657E-3</v>
      </c>
      <c r="EH150" s="1563"/>
      <c r="EI150" s="1563">
        <v>0</v>
      </c>
      <c r="EJ150" s="1563"/>
      <c r="EK150" s="1563">
        <v>0</v>
      </c>
      <c r="EM150" s="1566"/>
      <c r="EN150" s="1566"/>
    </row>
    <row r="151" spans="128:144">
      <c r="DX151" s="933" t="s">
        <v>494</v>
      </c>
      <c r="DY151" s="933" t="s">
        <v>118</v>
      </c>
      <c r="DZ151" s="933" t="s">
        <v>8</v>
      </c>
      <c r="EA151" s="933" t="s">
        <v>119</v>
      </c>
      <c r="EB151" s="1563">
        <v>1601</v>
      </c>
      <c r="ED151" s="1563">
        <v>1601</v>
      </c>
      <c r="EE151" s="1563"/>
      <c r="EF151" s="1563"/>
      <c r="EG151" s="1565">
        <v>9.9195162299642505E-3</v>
      </c>
      <c r="EH151" s="1563"/>
      <c r="EI151" s="1563">
        <v>0</v>
      </c>
      <c r="EJ151" s="1563"/>
      <c r="EK151" s="1563">
        <v>0</v>
      </c>
      <c r="EM151" s="1566"/>
      <c r="EN151" s="1566"/>
    </row>
    <row r="152" spans="128:144">
      <c r="DX152" s="933" t="s">
        <v>494</v>
      </c>
      <c r="DY152" s="933" t="s">
        <v>120</v>
      </c>
      <c r="DZ152" s="933" t="s">
        <v>8</v>
      </c>
      <c r="EA152" s="933" t="s">
        <v>121</v>
      </c>
      <c r="EB152" s="1563">
        <v>372</v>
      </c>
      <c r="ED152" s="1563">
        <v>372</v>
      </c>
      <c r="EE152" s="1563"/>
      <c r="EF152" s="1563"/>
      <c r="EG152" s="1565">
        <v>2.3048469940953786E-3</v>
      </c>
      <c r="EH152" s="1563"/>
      <c r="EI152" s="1563">
        <v>0</v>
      </c>
      <c r="EJ152" s="1563"/>
      <c r="EK152" s="1563">
        <v>0</v>
      </c>
      <c r="EM152" s="1566"/>
      <c r="EN152" s="1566"/>
    </row>
    <row r="153" spans="128:144">
      <c r="DX153" s="933" t="s">
        <v>494</v>
      </c>
      <c r="DY153" s="933" t="s">
        <v>678</v>
      </c>
      <c r="DZ153" s="933" t="s">
        <v>8</v>
      </c>
      <c r="EA153" s="933" t="s">
        <v>287</v>
      </c>
      <c r="EB153" s="1563">
        <v>1237</v>
      </c>
      <c r="ED153" s="1563">
        <v>1237</v>
      </c>
      <c r="EE153" s="1563"/>
      <c r="EF153" s="1563"/>
      <c r="EG153" s="1565">
        <v>7.6642358378924283E-3</v>
      </c>
      <c r="EH153" s="1563"/>
      <c r="EI153" s="1563">
        <v>0</v>
      </c>
      <c r="EJ153" s="1563"/>
      <c r="EK153" s="1563">
        <v>0</v>
      </c>
      <c r="EM153" s="1566"/>
      <c r="EN153" s="1566"/>
    </row>
    <row r="154" spans="128:144">
      <c r="DX154" s="933" t="s">
        <v>494</v>
      </c>
      <c r="DY154" s="933" t="s">
        <v>122</v>
      </c>
      <c r="DZ154" s="933" t="s">
        <v>8</v>
      </c>
      <c r="EA154" s="933" t="s">
        <v>123</v>
      </c>
      <c r="EB154" s="1563">
        <v>203</v>
      </c>
      <c r="ED154" s="1563">
        <v>203</v>
      </c>
      <c r="EE154" s="1563"/>
      <c r="EF154" s="1563"/>
      <c r="EG154" s="1565">
        <v>1.2577525263477469E-3</v>
      </c>
      <c r="EH154" s="1563"/>
      <c r="EI154" s="1563">
        <v>0</v>
      </c>
      <c r="EJ154" s="1563"/>
      <c r="EK154" s="1563">
        <v>0</v>
      </c>
      <c r="EM154" s="1566"/>
      <c r="EN154" s="1566"/>
    </row>
    <row r="155" spans="128:144">
      <c r="DX155" s="933" t="s">
        <v>494</v>
      </c>
      <c r="DY155" s="1575" t="s">
        <v>826</v>
      </c>
      <c r="DZ155" s="933" t="s">
        <v>8</v>
      </c>
      <c r="EA155" s="933" t="s">
        <v>1024</v>
      </c>
      <c r="EB155" s="1563">
        <v>1427</v>
      </c>
      <c r="EC155" s="1563"/>
      <c r="ED155" s="1563">
        <v>1427</v>
      </c>
      <c r="EE155" s="1563"/>
      <c r="EF155" s="1563"/>
      <c r="EG155" s="1565">
        <v>8.841442635951895E-3</v>
      </c>
      <c r="EH155" s="1563"/>
      <c r="EI155" s="1563">
        <v>0</v>
      </c>
      <c r="EJ155" s="1563"/>
      <c r="EK155" s="1563">
        <v>0</v>
      </c>
      <c r="EL155" s="1563"/>
      <c r="EM155" s="1566"/>
      <c r="EN155" s="1566"/>
    </row>
    <row r="156" spans="128:144">
      <c r="DX156" s="933" t="s">
        <v>494</v>
      </c>
      <c r="DY156" s="1575" t="s">
        <v>270</v>
      </c>
      <c r="DZ156" s="933" t="s">
        <v>8</v>
      </c>
      <c r="EA156" s="933" t="s">
        <v>271</v>
      </c>
      <c r="EB156" s="1563">
        <v>680</v>
      </c>
      <c r="EC156" s="1563"/>
      <c r="ED156" s="1563">
        <v>680</v>
      </c>
      <c r="EE156" s="1563"/>
      <c r="EF156" s="1563"/>
      <c r="EG156" s="1565">
        <v>4.2131611720023047E-3</v>
      </c>
      <c r="EH156" s="1563"/>
      <c r="EI156" s="1563">
        <v>0</v>
      </c>
      <c r="EJ156" s="1563"/>
      <c r="EK156" s="1563">
        <v>0</v>
      </c>
      <c r="EL156" s="1563"/>
      <c r="EM156" s="1566"/>
      <c r="EN156" s="1566"/>
    </row>
    <row r="157" spans="128:144">
      <c r="DX157" s="933" t="s">
        <v>494</v>
      </c>
      <c r="DY157" s="1575" t="s">
        <v>1025</v>
      </c>
      <c r="DZ157" s="933" t="s">
        <v>8</v>
      </c>
      <c r="EA157" s="933" t="s">
        <v>305</v>
      </c>
      <c r="EB157" s="1563">
        <v>498</v>
      </c>
      <c r="EC157" s="1563"/>
      <c r="ED157" s="1563">
        <v>498</v>
      </c>
      <c r="EE157" s="1563"/>
      <c r="EF157" s="1563"/>
      <c r="EG157" s="1565">
        <v>3.0855209759663937E-3</v>
      </c>
      <c r="EH157" s="1563"/>
      <c r="EI157" s="1563">
        <v>0</v>
      </c>
      <c r="EJ157" s="1563"/>
      <c r="EK157" s="1563">
        <v>0</v>
      </c>
      <c r="EL157" s="1563"/>
      <c r="EM157" s="1566"/>
      <c r="EN157" s="1566"/>
    </row>
    <row r="158" spans="128:144">
      <c r="DX158" s="933" t="s">
        <v>494</v>
      </c>
      <c r="DY158" s="1575" t="s">
        <v>306</v>
      </c>
      <c r="DZ158" s="933" t="s">
        <v>8</v>
      </c>
      <c r="EA158" s="933" t="s">
        <v>307</v>
      </c>
      <c r="EB158" s="1563">
        <v>418</v>
      </c>
      <c r="EC158" s="1563"/>
      <c r="ED158" s="1563">
        <v>418</v>
      </c>
      <c r="EE158" s="1563"/>
      <c r="EF158" s="1563"/>
      <c r="EG158" s="1565">
        <v>2.5898549557308286E-3</v>
      </c>
      <c r="EH158" s="1563"/>
      <c r="EI158" s="1563">
        <v>0</v>
      </c>
      <c r="EJ158" s="1563"/>
      <c r="EK158" s="1563">
        <v>0</v>
      </c>
      <c r="EM158" s="1566"/>
      <c r="EN158" s="1566"/>
    </row>
    <row r="159" spans="128:144">
      <c r="DX159" s="933" t="s">
        <v>494</v>
      </c>
      <c r="DY159" s="1575" t="s">
        <v>1013</v>
      </c>
      <c r="DZ159" s="933" t="s">
        <v>8</v>
      </c>
      <c r="EA159" s="933" t="s">
        <v>1014</v>
      </c>
      <c r="EB159" s="1563">
        <v>624</v>
      </c>
      <c r="EC159" s="1563"/>
      <c r="ED159" s="1563">
        <v>624</v>
      </c>
      <c r="EE159" s="1563"/>
      <c r="EF159" s="1563"/>
      <c r="EG159" s="1565">
        <v>3.8661949578374091E-3</v>
      </c>
      <c r="EH159" s="1563"/>
      <c r="EI159" s="1563">
        <v>0</v>
      </c>
      <c r="EJ159" s="1563"/>
      <c r="EK159" s="1563">
        <v>0</v>
      </c>
      <c r="EM159" s="1566"/>
      <c r="EN159" s="1566"/>
    </row>
    <row r="160" spans="128:144">
      <c r="DX160" s="933" t="s">
        <v>494</v>
      </c>
      <c r="DY160" s="1575" t="s">
        <v>1120</v>
      </c>
      <c r="DZ160" s="933" t="s">
        <v>8</v>
      </c>
      <c r="EA160" s="933" t="s">
        <v>1121</v>
      </c>
      <c r="EB160" s="1563">
        <v>163</v>
      </c>
      <c r="EC160" s="1563"/>
      <c r="ED160" s="1563">
        <v>163</v>
      </c>
      <c r="EE160" s="1563"/>
      <c r="EF160" s="1563"/>
      <c r="EG160" s="1565">
        <v>1.0099195162299643E-3</v>
      </c>
      <c r="EH160" s="1563"/>
      <c r="EI160" s="1563">
        <v>0</v>
      </c>
      <c r="EJ160" s="1563"/>
      <c r="EK160" s="1563">
        <v>0</v>
      </c>
      <c r="EL160" s="1563"/>
      <c r="EM160" s="1566"/>
      <c r="EN160" s="1566"/>
    </row>
    <row r="161" spans="128:144">
      <c r="DX161" s="933" t="s">
        <v>494</v>
      </c>
      <c r="DY161" s="1575" t="s">
        <v>1122</v>
      </c>
      <c r="DZ161" s="933" t="s">
        <v>8</v>
      </c>
      <c r="EA161" s="933" t="s">
        <v>1123</v>
      </c>
      <c r="EB161" s="1563">
        <v>335</v>
      </c>
      <c r="EC161" s="1563"/>
      <c r="ED161" s="1563">
        <v>335</v>
      </c>
      <c r="EE161" s="1563"/>
      <c r="EF161" s="1563"/>
      <c r="EG161" s="1565">
        <v>2.0756014597364297E-3</v>
      </c>
      <c r="EH161" s="1563"/>
      <c r="EI161" s="1563">
        <v>0</v>
      </c>
      <c r="EJ161" s="1563"/>
      <c r="EK161" s="1563">
        <v>0</v>
      </c>
      <c r="EM161" s="1566"/>
      <c r="EN161" s="1566"/>
    </row>
    <row r="162" spans="128:144">
      <c r="DX162" s="933" t="s">
        <v>494</v>
      </c>
      <c r="DY162" s="1575" t="s">
        <v>1124</v>
      </c>
      <c r="DZ162" s="933" t="s">
        <v>8</v>
      </c>
      <c r="EA162" s="933" t="s">
        <v>1125</v>
      </c>
      <c r="EB162" s="1563">
        <v>642</v>
      </c>
      <c r="EC162" s="1563"/>
      <c r="ED162" s="1563">
        <v>642</v>
      </c>
      <c r="EE162" s="1563"/>
      <c r="EF162" s="1563"/>
      <c r="EG162" s="1565">
        <v>3.9777198123904112E-3</v>
      </c>
      <c r="EH162" s="1563"/>
      <c r="EI162" s="1563">
        <v>0</v>
      </c>
      <c r="EJ162" s="1563"/>
      <c r="EK162" s="1563">
        <v>0</v>
      </c>
      <c r="EL162" s="1563"/>
      <c r="EM162" s="1566"/>
      <c r="EN162" s="1566"/>
    </row>
    <row r="163" spans="128:144">
      <c r="DX163" s="933" t="s">
        <v>494</v>
      </c>
      <c r="DY163" s="1575" t="s">
        <v>1188</v>
      </c>
      <c r="DZ163" s="933" t="s">
        <v>8</v>
      </c>
      <c r="EA163" s="933" t="s">
        <v>1189</v>
      </c>
      <c r="EB163" s="1563">
        <v>560</v>
      </c>
      <c r="EC163" s="1563"/>
      <c r="ED163" s="1563">
        <v>560</v>
      </c>
      <c r="EE163" s="1563"/>
      <c r="EF163" s="1563"/>
      <c r="EG163" s="1565">
        <v>3.469662141648957E-3</v>
      </c>
      <c r="EH163" s="1563"/>
      <c r="EI163" s="1563">
        <v>0</v>
      </c>
      <c r="EJ163" s="1563"/>
      <c r="EK163" s="1563">
        <v>0</v>
      </c>
      <c r="EL163" s="1563"/>
      <c r="EM163" s="1566"/>
      <c r="EN163" s="1566"/>
    </row>
    <row r="164" spans="128:144">
      <c r="DX164" s="933" t="s">
        <v>494</v>
      </c>
      <c r="DY164" s="1575" t="s">
        <v>1190</v>
      </c>
      <c r="DZ164" s="933" t="s">
        <v>8</v>
      </c>
      <c r="EA164" s="933" t="s">
        <v>1191</v>
      </c>
      <c r="EB164" s="1563">
        <v>214</v>
      </c>
      <c r="EC164" s="1563"/>
      <c r="ED164" s="1563">
        <v>214</v>
      </c>
      <c r="EE164" s="1563"/>
      <c r="EF164" s="1563"/>
      <c r="EG164" s="1565">
        <v>1.3259066041301372E-3</v>
      </c>
      <c r="EH164" s="1563"/>
      <c r="EI164" s="1563">
        <v>0</v>
      </c>
      <c r="EJ164" s="1563"/>
      <c r="EK164" s="1563">
        <v>0</v>
      </c>
      <c r="EM164" s="1566"/>
      <c r="EN164" s="1566"/>
    </row>
    <row r="165" spans="128:144">
      <c r="DX165" s="933" t="s">
        <v>494</v>
      </c>
      <c r="DY165" s="1575" t="s">
        <v>1192</v>
      </c>
      <c r="DZ165" s="933" t="s">
        <v>8</v>
      </c>
      <c r="EA165" s="933" t="s">
        <v>1193</v>
      </c>
      <c r="EB165" s="1563">
        <v>174</v>
      </c>
      <c r="EC165" s="1563"/>
      <c r="ED165" s="1563">
        <v>174</v>
      </c>
      <c r="EE165" s="1563"/>
      <c r="EF165" s="1563"/>
      <c r="EG165" s="1565">
        <v>1.0780735940123544E-3</v>
      </c>
      <c r="EH165" s="1563"/>
      <c r="EI165" s="1563">
        <v>0</v>
      </c>
      <c r="EJ165" s="1563"/>
      <c r="EK165" s="1563">
        <v>0</v>
      </c>
      <c r="EM165" s="1566"/>
      <c r="EN165" s="1566"/>
    </row>
    <row r="166" spans="128:144">
      <c r="DX166" s="933" t="s">
        <v>494</v>
      </c>
      <c r="DY166" s="1575" t="s">
        <v>1194</v>
      </c>
      <c r="DZ166" s="933" t="s">
        <v>8</v>
      </c>
      <c r="EA166" s="933" t="s">
        <v>1189</v>
      </c>
      <c r="EB166" s="1563">
        <v>214</v>
      </c>
      <c r="EC166" s="1563"/>
      <c r="ED166" s="1563">
        <v>214</v>
      </c>
      <c r="EE166" s="1563"/>
      <c r="EF166" s="1563"/>
      <c r="EG166" s="1565">
        <v>1.3259066041301372E-3</v>
      </c>
      <c r="EH166" s="1563"/>
      <c r="EI166" s="1563">
        <v>0</v>
      </c>
      <c r="EJ166" s="1563"/>
      <c r="EK166" s="1563">
        <v>0</v>
      </c>
      <c r="EM166" s="1566"/>
      <c r="EN166" s="1566"/>
    </row>
    <row r="167" spans="128:144">
      <c r="DX167" s="933" t="s">
        <v>494</v>
      </c>
      <c r="DY167" s="1575" t="s">
        <v>1195</v>
      </c>
      <c r="DZ167" s="933" t="s">
        <v>8</v>
      </c>
      <c r="EA167" s="933" t="s">
        <v>1196</v>
      </c>
      <c r="EB167" s="1563">
        <v>379</v>
      </c>
      <c r="EC167" s="1563"/>
      <c r="ED167" s="1563">
        <v>379</v>
      </c>
      <c r="EE167" s="1563"/>
      <c r="EF167" s="1563"/>
      <c r="EG167" s="1565">
        <v>2.3482177708659905E-3</v>
      </c>
      <c r="EH167" s="1563"/>
      <c r="EI167" s="1563">
        <v>0</v>
      </c>
      <c r="EJ167" s="1563"/>
      <c r="EK167" s="1563">
        <v>0</v>
      </c>
      <c r="EL167" s="1563"/>
      <c r="EM167" s="1566"/>
      <c r="EN167" s="1566"/>
    </row>
    <row r="168" spans="128:144">
      <c r="DX168" s="933" t="s">
        <v>494</v>
      </c>
      <c r="DY168" s="1575" t="s">
        <v>1197</v>
      </c>
      <c r="DZ168" s="933" t="s">
        <v>8</v>
      </c>
      <c r="EA168" s="933" t="s">
        <v>1198</v>
      </c>
      <c r="EB168" s="1563">
        <v>160</v>
      </c>
      <c r="EC168" s="1563"/>
      <c r="ED168" s="1563">
        <v>160</v>
      </c>
      <c r="EE168" s="1563">
        <v>161399</v>
      </c>
      <c r="EF168" s="1563"/>
      <c r="EG168" s="1565">
        <v>9.913320404711305E-4</v>
      </c>
      <c r="EH168" s="1563"/>
      <c r="EI168" s="1563">
        <v>0</v>
      </c>
      <c r="EJ168" s="1563"/>
      <c r="EK168" s="1563">
        <v>0</v>
      </c>
      <c r="EM168" s="1566"/>
      <c r="EN168" s="1566"/>
    </row>
    <row r="169" spans="128:144">
      <c r="DX169" s="933" t="s">
        <v>496</v>
      </c>
      <c r="DY169" s="1575" t="s">
        <v>496</v>
      </c>
      <c r="DZ169" s="933" t="s">
        <v>901</v>
      </c>
      <c r="EA169" s="933" t="s">
        <v>497</v>
      </c>
      <c r="EB169" s="1563">
        <v>1956</v>
      </c>
      <c r="EC169" s="1563"/>
      <c r="ED169" s="1563">
        <v>1956</v>
      </c>
      <c r="EE169" s="1563">
        <v>1956</v>
      </c>
      <c r="EF169" s="1563"/>
      <c r="EG169" s="1565"/>
      <c r="EH169" s="1563"/>
      <c r="EI169" s="1563">
        <v>1078</v>
      </c>
      <c r="EJ169" s="1563"/>
      <c r="EK169" s="1563">
        <v>1078</v>
      </c>
      <c r="EL169" s="1563">
        <v>1078</v>
      </c>
      <c r="EM169" s="1566">
        <v>0</v>
      </c>
      <c r="EN169" s="1566"/>
    </row>
    <row r="170" spans="128:144">
      <c r="DX170" s="933" t="s">
        <v>498</v>
      </c>
      <c r="DY170" s="1575" t="s">
        <v>498</v>
      </c>
      <c r="DZ170" s="933" t="s">
        <v>901</v>
      </c>
      <c r="EA170" s="933" t="s">
        <v>499</v>
      </c>
      <c r="EB170" s="1563">
        <v>4103</v>
      </c>
      <c r="EC170" s="1563"/>
      <c r="ED170" s="1563">
        <v>4103</v>
      </c>
      <c r="EE170" s="1563">
        <v>4103</v>
      </c>
      <c r="EF170" s="1563"/>
      <c r="EG170" s="1565"/>
      <c r="EH170" s="1563"/>
      <c r="EI170" s="1563">
        <v>1139485</v>
      </c>
      <c r="EJ170" s="1563"/>
      <c r="EK170" s="1563">
        <v>1139485</v>
      </c>
      <c r="EL170" s="1563">
        <v>1139485</v>
      </c>
      <c r="EM170" s="1566">
        <v>0</v>
      </c>
      <c r="EN170" s="1566"/>
    </row>
    <row r="171" spans="128:144">
      <c r="DX171" s="933" t="s">
        <v>500</v>
      </c>
      <c r="DY171" s="1575" t="s">
        <v>500</v>
      </c>
      <c r="DZ171" s="933" t="s">
        <v>901</v>
      </c>
      <c r="EA171" s="933" t="s">
        <v>501</v>
      </c>
      <c r="EB171" s="1563">
        <v>13056</v>
      </c>
      <c r="EC171" s="1563"/>
      <c r="ED171" s="1563">
        <v>13056</v>
      </c>
      <c r="EE171" s="1563"/>
      <c r="EF171" s="1563"/>
      <c r="EG171" s="1565">
        <v>0.95188101487314081</v>
      </c>
      <c r="EH171" s="1563"/>
      <c r="EI171" s="1563">
        <v>0</v>
      </c>
      <c r="EJ171" s="1563"/>
      <c r="EK171" s="1563">
        <v>0</v>
      </c>
      <c r="EL171" s="1563">
        <v>0</v>
      </c>
      <c r="EM171" s="1566">
        <v>0</v>
      </c>
      <c r="EN171" s="1566"/>
    </row>
    <row r="172" spans="128:144">
      <c r="DX172" s="933" t="s">
        <v>500</v>
      </c>
      <c r="DY172" s="1575" t="s">
        <v>124</v>
      </c>
      <c r="DZ172" s="933" t="s">
        <v>8</v>
      </c>
      <c r="EA172" s="933" t="s">
        <v>828</v>
      </c>
      <c r="EB172" s="1563">
        <v>240</v>
      </c>
      <c r="EC172" s="1563"/>
      <c r="ED172" s="1563">
        <v>240</v>
      </c>
      <c r="EE172" s="1563"/>
      <c r="EF172" s="1563"/>
      <c r="EG172" s="1565">
        <v>1.7497812773403325E-2</v>
      </c>
      <c r="EH172" s="1563"/>
      <c r="EI172" s="1563">
        <v>0</v>
      </c>
      <c r="EJ172" s="1563"/>
      <c r="EK172" s="1563">
        <v>0</v>
      </c>
      <c r="EM172" s="1566"/>
      <c r="EN172" s="1566"/>
    </row>
    <row r="173" spans="128:144">
      <c r="DX173" s="933" t="s">
        <v>500</v>
      </c>
      <c r="DY173" s="1575" t="s">
        <v>125</v>
      </c>
      <c r="DZ173" s="933" t="s">
        <v>8</v>
      </c>
      <c r="EA173" s="933" t="s">
        <v>126</v>
      </c>
      <c r="EB173" s="1563">
        <v>420</v>
      </c>
      <c r="EC173" s="1563"/>
      <c r="ED173" s="1563">
        <v>420</v>
      </c>
      <c r="EE173" s="1563">
        <v>13716</v>
      </c>
      <c r="EF173" s="1563"/>
      <c r="EG173" s="1565">
        <v>3.0621172353455819E-2</v>
      </c>
      <c r="EH173" s="1563"/>
      <c r="EI173" s="1563">
        <v>0</v>
      </c>
      <c r="EJ173" s="1563"/>
      <c r="EK173" s="1563">
        <v>0</v>
      </c>
      <c r="EM173" s="1566"/>
      <c r="EN173" s="1566"/>
    </row>
    <row r="174" spans="128:144">
      <c r="DX174" s="933" t="s">
        <v>502</v>
      </c>
      <c r="DY174" s="933" t="s">
        <v>502</v>
      </c>
      <c r="DZ174" s="933" t="s">
        <v>901</v>
      </c>
      <c r="EA174" s="933" t="s">
        <v>503</v>
      </c>
      <c r="EB174" s="1563">
        <v>15868</v>
      </c>
      <c r="EC174" s="1563"/>
      <c r="ED174" s="1563">
        <v>15868</v>
      </c>
      <c r="EE174" s="1563"/>
      <c r="EF174" s="1563"/>
      <c r="EG174" s="1565">
        <v>0.92632807939287798</v>
      </c>
      <c r="EH174" s="1563"/>
      <c r="EI174" s="1563">
        <v>5606306</v>
      </c>
      <c r="EJ174" s="1563"/>
      <c r="EK174" s="1563">
        <v>5193279</v>
      </c>
      <c r="EL174" s="933">
        <v>5606306</v>
      </c>
      <c r="EM174" s="1566">
        <v>0</v>
      </c>
      <c r="EN174" s="1566"/>
    </row>
    <row r="175" spans="128:144">
      <c r="DX175" s="933" t="s">
        <v>502</v>
      </c>
      <c r="DY175" s="1575" t="s">
        <v>127</v>
      </c>
      <c r="DZ175" s="933" t="s">
        <v>8</v>
      </c>
      <c r="EA175" s="933" t="s">
        <v>829</v>
      </c>
      <c r="EB175" s="1563">
        <v>1262</v>
      </c>
      <c r="EC175" s="1563"/>
      <c r="ED175" s="1563">
        <v>1262</v>
      </c>
      <c r="EE175" s="1563">
        <v>17130</v>
      </c>
      <c r="EF175" s="1563"/>
      <c r="EG175" s="1565">
        <v>7.3671920607122007E-2</v>
      </c>
      <c r="EH175" s="1563"/>
      <c r="EI175" s="1563">
        <v>0</v>
      </c>
      <c r="EJ175" s="1563"/>
      <c r="EK175" s="1563">
        <v>413027</v>
      </c>
      <c r="EL175" s="1563"/>
      <c r="EM175" s="1566"/>
      <c r="EN175" s="1566"/>
    </row>
    <row r="176" spans="128:144">
      <c r="DX176" s="933" t="s">
        <v>504</v>
      </c>
      <c r="DY176" s="1575" t="s">
        <v>504</v>
      </c>
      <c r="DZ176" s="933" t="s">
        <v>901</v>
      </c>
      <c r="EA176" s="933" t="s">
        <v>505</v>
      </c>
      <c r="EB176" s="1563">
        <v>26241</v>
      </c>
      <c r="EC176" s="1563"/>
      <c r="ED176" s="1563">
        <v>26241</v>
      </c>
      <c r="EE176" s="1563"/>
      <c r="EF176" s="1563"/>
      <c r="EG176" s="1565">
        <v>0.96848126960693859</v>
      </c>
      <c r="EH176" s="1563"/>
      <c r="EI176" s="1563">
        <v>0</v>
      </c>
      <c r="EJ176" s="1563"/>
      <c r="EK176" s="1563">
        <v>0</v>
      </c>
      <c r="EL176" s="933">
        <v>0</v>
      </c>
      <c r="EM176" s="1566">
        <v>0</v>
      </c>
      <c r="EN176" s="1566"/>
    </row>
    <row r="177" spans="128:144">
      <c r="DX177" s="933" t="s">
        <v>504</v>
      </c>
      <c r="DY177" s="1575" t="s">
        <v>128</v>
      </c>
      <c r="DZ177" s="933" t="s">
        <v>8</v>
      </c>
      <c r="EA177" s="933" t="s">
        <v>1026</v>
      </c>
      <c r="EB177" s="1563">
        <v>415</v>
      </c>
      <c r="EC177" s="1563"/>
      <c r="ED177" s="1563">
        <v>415</v>
      </c>
      <c r="EE177" s="1563"/>
      <c r="EF177" s="1563"/>
      <c r="EG177" s="1565">
        <v>1.5316479055176233E-2</v>
      </c>
      <c r="EH177" s="1563"/>
      <c r="EI177" s="1563">
        <v>0</v>
      </c>
      <c r="EJ177" s="1563"/>
      <c r="EK177" s="1563">
        <v>0</v>
      </c>
      <c r="EL177" s="1563"/>
      <c r="EM177" s="1566"/>
      <c r="EN177" s="1566"/>
    </row>
    <row r="178" spans="128:144">
      <c r="DX178" s="933" t="s">
        <v>504</v>
      </c>
      <c r="DY178" s="1575" t="s">
        <v>308</v>
      </c>
      <c r="DZ178" s="933" t="s">
        <v>8</v>
      </c>
      <c r="EA178" s="933" t="s">
        <v>1027</v>
      </c>
      <c r="EB178" s="1563">
        <v>145</v>
      </c>
      <c r="EC178" s="1563"/>
      <c r="ED178" s="1563">
        <v>145</v>
      </c>
      <c r="EE178" s="1563"/>
      <c r="EF178" s="1563"/>
      <c r="EG178" s="1565">
        <v>5.3515408747001293E-3</v>
      </c>
      <c r="EH178" s="1563"/>
      <c r="EI178" s="1563">
        <v>0</v>
      </c>
      <c r="EJ178" s="1563"/>
      <c r="EK178" s="1563">
        <v>0</v>
      </c>
      <c r="EL178" s="1563"/>
      <c r="EM178" s="1566"/>
      <c r="EN178" s="1566"/>
    </row>
    <row r="179" spans="128:144">
      <c r="DX179" s="933" t="s">
        <v>504</v>
      </c>
      <c r="DY179" s="1575" t="s">
        <v>1128</v>
      </c>
      <c r="DZ179" s="933" t="s">
        <v>8</v>
      </c>
      <c r="EA179" s="933" t="s">
        <v>1129</v>
      </c>
      <c r="EB179" s="1563">
        <v>102</v>
      </c>
      <c r="EC179" s="1563"/>
      <c r="ED179" s="1563">
        <v>102</v>
      </c>
      <c r="EE179" s="1563"/>
      <c r="EF179" s="1563"/>
      <c r="EG179" s="1565">
        <v>3.7645322015131943E-3</v>
      </c>
      <c r="EH179" s="1563"/>
      <c r="EI179" s="1563">
        <v>0</v>
      </c>
      <c r="EJ179" s="1563"/>
      <c r="EK179" s="1563">
        <v>0</v>
      </c>
      <c r="EL179" s="1563"/>
      <c r="EM179" s="1566"/>
      <c r="EN179" s="1566"/>
    </row>
    <row r="180" spans="128:144">
      <c r="DX180" s="933" t="s">
        <v>504</v>
      </c>
      <c r="DY180" s="1575" t="s">
        <v>1130</v>
      </c>
      <c r="DZ180" s="933" t="s">
        <v>8</v>
      </c>
      <c r="EA180" s="933" t="s">
        <v>1131</v>
      </c>
      <c r="EB180" s="1563">
        <v>192</v>
      </c>
      <c r="EC180" s="1563"/>
      <c r="ED180" s="1563">
        <v>192</v>
      </c>
      <c r="EE180" s="1563">
        <v>27095</v>
      </c>
      <c r="EF180" s="1563"/>
      <c r="EG180" s="1565">
        <v>7.0861782616718954E-3</v>
      </c>
      <c r="EH180" s="1563"/>
      <c r="EI180" s="1563">
        <v>0</v>
      </c>
      <c r="EJ180" s="1563"/>
      <c r="EK180" s="1563">
        <v>0</v>
      </c>
      <c r="EL180" s="1563"/>
      <c r="EM180" s="1566"/>
      <c r="EN180" s="1566"/>
    </row>
    <row r="181" spans="128:144">
      <c r="DX181" s="933" t="s">
        <v>506</v>
      </c>
      <c r="DY181" s="1575" t="s">
        <v>506</v>
      </c>
      <c r="DZ181" s="933" t="s">
        <v>901</v>
      </c>
      <c r="EA181" s="933" t="s">
        <v>507</v>
      </c>
      <c r="EB181" s="1563">
        <v>1992</v>
      </c>
      <c r="EC181" s="1563"/>
      <c r="ED181" s="1563">
        <v>1992</v>
      </c>
      <c r="EE181" s="1563"/>
      <c r="EF181" s="1563"/>
      <c r="EG181" s="1565">
        <v>0.61405672009864365</v>
      </c>
      <c r="EH181" s="1563"/>
      <c r="EI181" s="1563">
        <v>1177799</v>
      </c>
      <c r="EJ181" s="1563"/>
      <c r="EK181" s="1563">
        <v>723235</v>
      </c>
      <c r="EL181" s="933">
        <v>1177799</v>
      </c>
      <c r="EM181" s="1566">
        <v>0</v>
      </c>
      <c r="EN181" s="1566"/>
    </row>
    <row r="182" spans="128:144">
      <c r="DX182" s="933" t="s">
        <v>506</v>
      </c>
      <c r="DY182" s="1575" t="s">
        <v>130</v>
      </c>
      <c r="DZ182" s="933" t="s">
        <v>8</v>
      </c>
      <c r="EA182" s="933" t="s">
        <v>131</v>
      </c>
      <c r="EB182" s="1563">
        <v>1252</v>
      </c>
      <c r="EC182" s="1563"/>
      <c r="ED182" s="1563">
        <v>1252</v>
      </c>
      <c r="EE182" s="1563">
        <v>3244</v>
      </c>
      <c r="EF182" s="1563"/>
      <c r="EG182" s="1565">
        <v>0.38594327990135635</v>
      </c>
      <c r="EH182" s="1563"/>
      <c r="EI182" s="1563">
        <v>0</v>
      </c>
      <c r="EJ182" s="1563"/>
      <c r="EK182" s="1563">
        <v>454564</v>
      </c>
      <c r="EM182" s="1566"/>
      <c r="EN182" s="1566"/>
    </row>
    <row r="183" spans="128:144">
      <c r="DX183" s="933" t="s">
        <v>508</v>
      </c>
      <c r="DY183" s="1575" t="s">
        <v>508</v>
      </c>
      <c r="DZ183" s="933" t="s">
        <v>901</v>
      </c>
      <c r="EA183" s="933" t="s">
        <v>509</v>
      </c>
      <c r="EB183" s="1563">
        <v>26038</v>
      </c>
      <c r="EC183" s="1563"/>
      <c r="ED183" s="1563">
        <v>26038</v>
      </c>
      <c r="EE183" s="1563"/>
      <c r="EF183" s="1563"/>
      <c r="EG183" s="1565">
        <v>0.99431015389315314</v>
      </c>
      <c r="EH183" s="1563"/>
      <c r="EI183" s="1563">
        <v>0</v>
      </c>
      <c r="EJ183" s="1563"/>
      <c r="EK183" s="1563">
        <v>0</v>
      </c>
      <c r="EL183" s="1563">
        <v>0</v>
      </c>
      <c r="EM183" s="1566">
        <v>0</v>
      </c>
      <c r="EN183" s="1566"/>
    </row>
    <row r="184" spans="128:144">
      <c r="DX184" s="933" t="s">
        <v>508</v>
      </c>
      <c r="DY184" s="1575" t="s">
        <v>1132</v>
      </c>
      <c r="DZ184" s="933" t="s">
        <v>8</v>
      </c>
      <c r="EA184" s="933" t="s">
        <v>1133</v>
      </c>
      <c r="EB184" s="1563">
        <v>149</v>
      </c>
      <c r="EC184" s="1563"/>
      <c r="ED184" s="1563">
        <v>149</v>
      </c>
      <c r="EE184" s="1563">
        <v>26187</v>
      </c>
      <c r="EF184" s="1563"/>
      <c r="EG184" s="1565">
        <v>5.6898461068469091E-3</v>
      </c>
      <c r="EH184" s="1563"/>
      <c r="EI184" s="1563">
        <v>0</v>
      </c>
      <c r="EJ184" s="1563"/>
      <c r="EK184" s="1563">
        <v>0</v>
      </c>
      <c r="EL184" s="1563"/>
      <c r="EM184" s="1566"/>
      <c r="EN184" s="1566"/>
    </row>
    <row r="185" spans="128:144">
      <c r="DX185" s="933" t="s">
        <v>510</v>
      </c>
      <c r="DY185" s="1575" t="s">
        <v>510</v>
      </c>
      <c r="DZ185" s="933" t="s">
        <v>901</v>
      </c>
      <c r="EA185" s="933" t="s">
        <v>511</v>
      </c>
      <c r="EB185" s="1563">
        <v>7526</v>
      </c>
      <c r="EC185" s="1563"/>
      <c r="ED185" s="1563">
        <v>7526</v>
      </c>
      <c r="EE185" s="1563"/>
      <c r="EF185" s="1563"/>
      <c r="EG185" s="1565">
        <v>0.37006441461375816</v>
      </c>
      <c r="EH185" s="1563"/>
      <c r="EI185" s="1563">
        <v>0</v>
      </c>
      <c r="EJ185" s="1563"/>
      <c r="EK185" s="1563">
        <v>0</v>
      </c>
      <c r="EL185" s="1563">
        <v>0</v>
      </c>
      <c r="EM185" s="1566">
        <v>0</v>
      </c>
      <c r="EN185" s="1566"/>
    </row>
    <row r="186" spans="128:144">
      <c r="DX186" s="933" t="s">
        <v>510</v>
      </c>
      <c r="DY186" s="1575" t="s">
        <v>132</v>
      </c>
      <c r="DZ186" s="933" t="s">
        <v>901</v>
      </c>
      <c r="EA186" s="933" t="s">
        <v>133</v>
      </c>
      <c r="EB186" s="1563">
        <v>12203</v>
      </c>
      <c r="EC186" s="1563"/>
      <c r="ED186" s="1563">
        <v>12203</v>
      </c>
      <c r="EE186" s="1563"/>
      <c r="EF186" s="1563"/>
      <c r="EG186" s="1565">
        <v>0.60003933716870728</v>
      </c>
      <c r="EH186" s="1563"/>
      <c r="EI186" s="1563">
        <v>0</v>
      </c>
      <c r="EJ186" s="1563"/>
      <c r="EK186" s="1563">
        <v>0</v>
      </c>
      <c r="EM186" s="1566"/>
      <c r="EN186" s="1566"/>
    </row>
    <row r="187" spans="128:144">
      <c r="DX187" s="933" t="s">
        <v>510</v>
      </c>
      <c r="DY187" s="1575" t="s">
        <v>134</v>
      </c>
      <c r="DZ187" s="933" t="s">
        <v>8</v>
      </c>
      <c r="EA187" s="933" t="s">
        <v>1028</v>
      </c>
      <c r="EB187" s="1563">
        <v>247</v>
      </c>
      <c r="EC187" s="1563"/>
      <c r="ED187" s="1563">
        <v>247</v>
      </c>
      <c r="EE187" s="1563"/>
      <c r="EF187" s="1563"/>
      <c r="EG187" s="1565">
        <v>1.2145350838373408E-2</v>
      </c>
      <c r="EH187" s="1563"/>
      <c r="EI187" s="1563">
        <v>0</v>
      </c>
      <c r="EJ187" s="1563"/>
      <c r="EK187" s="1563">
        <v>0</v>
      </c>
      <c r="EM187" s="1566"/>
      <c r="EN187" s="1566"/>
    </row>
    <row r="188" spans="128:144">
      <c r="DX188" s="933" t="s">
        <v>510</v>
      </c>
      <c r="DY188" s="1575" t="s">
        <v>1199</v>
      </c>
      <c r="DZ188" s="933" t="s">
        <v>8</v>
      </c>
      <c r="EA188" s="933" t="s">
        <v>1200</v>
      </c>
      <c r="EB188" s="1563">
        <v>271</v>
      </c>
      <c r="EC188" s="1563"/>
      <c r="ED188" s="1563">
        <v>271</v>
      </c>
      <c r="EE188" s="1563"/>
      <c r="EF188" s="1563"/>
      <c r="EG188" s="1565">
        <v>1.3325465899591877E-2</v>
      </c>
      <c r="EH188" s="1563"/>
      <c r="EI188" s="1563">
        <v>0</v>
      </c>
      <c r="EJ188" s="1563"/>
      <c r="EK188" s="1563">
        <v>0</v>
      </c>
      <c r="EL188" s="1563"/>
      <c r="EM188" s="1566"/>
      <c r="EN188" s="1566"/>
    </row>
    <row r="189" spans="128:144">
      <c r="DX189" s="1693">
        <v>680</v>
      </c>
      <c r="DY189" s="1575" t="s">
        <v>830</v>
      </c>
      <c r="DZ189" s="933" t="s">
        <v>8</v>
      </c>
      <c r="EA189" s="933" t="s">
        <v>831</v>
      </c>
      <c r="EB189" s="1563">
        <v>90</v>
      </c>
      <c r="EC189" s="1563"/>
      <c r="ED189" s="1563">
        <v>90</v>
      </c>
      <c r="EE189" s="1563">
        <v>20337</v>
      </c>
      <c r="EF189" s="1563"/>
      <c r="EG189" s="1565">
        <v>4.4254314795692581E-3</v>
      </c>
      <c r="EH189" s="1563"/>
      <c r="EI189" s="1563">
        <v>0</v>
      </c>
      <c r="EJ189" s="1563"/>
      <c r="EK189" s="1563">
        <v>0</v>
      </c>
      <c r="EL189" s="1563"/>
      <c r="EM189" s="1566"/>
      <c r="EN189" s="1566"/>
    </row>
    <row r="190" spans="128:144">
      <c r="DX190" s="933" t="s">
        <v>512</v>
      </c>
      <c r="DY190" s="1575" t="s">
        <v>512</v>
      </c>
      <c r="DZ190" s="933" t="s">
        <v>901</v>
      </c>
      <c r="EA190" s="933" t="s">
        <v>513</v>
      </c>
      <c r="EB190" s="1563">
        <v>1272</v>
      </c>
      <c r="EC190" s="1563"/>
      <c r="ED190" s="1563">
        <v>1272</v>
      </c>
      <c r="EE190" s="1563"/>
      <c r="EF190" s="1563"/>
      <c r="EG190" s="1565">
        <v>0.69318801089918258</v>
      </c>
      <c r="EH190" s="1563"/>
      <c r="EI190" s="1563">
        <v>0</v>
      </c>
      <c r="EJ190" s="1563"/>
      <c r="EK190" s="1563">
        <v>0</v>
      </c>
      <c r="EL190" s="933">
        <v>0</v>
      </c>
      <c r="EM190" s="1566">
        <v>0</v>
      </c>
      <c r="EN190" s="1566"/>
    </row>
    <row r="191" spans="128:144">
      <c r="DX191" s="933" t="s">
        <v>512</v>
      </c>
      <c r="DY191" s="1575" t="s">
        <v>137</v>
      </c>
      <c r="DZ191" s="933" t="s">
        <v>8</v>
      </c>
      <c r="EA191" s="933" t="s">
        <v>138</v>
      </c>
      <c r="EB191" s="1563">
        <v>563</v>
      </c>
      <c r="EC191" s="1563"/>
      <c r="ED191" s="1563">
        <v>563</v>
      </c>
      <c r="EE191" s="1563">
        <v>1835</v>
      </c>
      <c r="EF191" s="1563"/>
      <c r="EG191" s="1565">
        <v>0.30681198910081742</v>
      </c>
      <c r="EH191" s="1563"/>
      <c r="EI191" s="1563">
        <v>0</v>
      </c>
      <c r="EJ191" s="1563"/>
      <c r="EK191" s="1563">
        <v>0</v>
      </c>
      <c r="EM191" s="1566"/>
      <c r="EN191" s="1566"/>
    </row>
    <row r="192" spans="128:144">
      <c r="DX192" s="933" t="s">
        <v>514</v>
      </c>
      <c r="DY192" s="1575" t="s">
        <v>514</v>
      </c>
      <c r="DZ192" s="933" t="s">
        <v>901</v>
      </c>
      <c r="EA192" s="933" t="s">
        <v>515</v>
      </c>
      <c r="EB192" s="1563">
        <v>5813</v>
      </c>
      <c r="EC192" s="1563"/>
      <c r="ED192" s="1563">
        <v>5813</v>
      </c>
      <c r="EE192" s="1563">
        <v>5813</v>
      </c>
      <c r="EF192" s="1563"/>
      <c r="EG192" s="1565"/>
      <c r="EH192" s="1563"/>
      <c r="EI192" s="1563">
        <v>1637813</v>
      </c>
      <c r="EJ192" s="1563"/>
      <c r="EK192" s="1563">
        <v>1637813</v>
      </c>
      <c r="EL192" s="1563">
        <v>1637813</v>
      </c>
      <c r="EM192" s="1566">
        <v>0</v>
      </c>
      <c r="EN192" s="1566"/>
    </row>
    <row r="193" spans="128:144">
      <c r="DX193" s="933" t="s">
        <v>516</v>
      </c>
      <c r="DY193" s="1575" t="s">
        <v>516</v>
      </c>
      <c r="DZ193" s="933" t="s">
        <v>901</v>
      </c>
      <c r="EA193" s="933" t="s">
        <v>517</v>
      </c>
      <c r="EB193" s="1563">
        <v>8978</v>
      </c>
      <c r="EC193" s="1563"/>
      <c r="ED193" s="1563">
        <v>8978</v>
      </c>
      <c r="EE193" s="1563">
        <v>8978</v>
      </c>
      <c r="EF193" s="1563"/>
      <c r="EG193" s="1565"/>
      <c r="EH193" s="1563"/>
      <c r="EI193" s="1563">
        <v>1583651</v>
      </c>
      <c r="EJ193" s="1563"/>
      <c r="EK193" s="1563">
        <v>1583651</v>
      </c>
      <c r="EL193" s="933">
        <v>1583651</v>
      </c>
      <c r="EM193" s="1566">
        <v>0</v>
      </c>
      <c r="EN193" s="1566"/>
    </row>
    <row r="194" spans="128:144">
      <c r="DX194" s="933" t="s">
        <v>518</v>
      </c>
      <c r="DY194" s="1575" t="s">
        <v>518</v>
      </c>
      <c r="DZ194" s="933" t="s">
        <v>901</v>
      </c>
      <c r="EA194" s="933" t="s">
        <v>519</v>
      </c>
      <c r="EB194" s="1563">
        <v>1749</v>
      </c>
      <c r="EC194" s="1563"/>
      <c r="ED194" s="1563">
        <v>1749</v>
      </c>
      <c r="EE194" s="1563">
        <v>1749</v>
      </c>
      <c r="EF194" s="1563"/>
      <c r="EG194" s="1565"/>
      <c r="EH194" s="1563"/>
      <c r="EI194" s="1563">
        <v>0</v>
      </c>
      <c r="EJ194" s="1563"/>
      <c r="EK194" s="1563">
        <v>0</v>
      </c>
      <c r="EL194" s="1563">
        <v>0</v>
      </c>
      <c r="EM194" s="1566">
        <v>0</v>
      </c>
      <c r="EN194" s="1566"/>
    </row>
    <row r="195" spans="128:144">
      <c r="DX195" s="933" t="s">
        <v>520</v>
      </c>
      <c r="DY195" s="1575" t="s">
        <v>520</v>
      </c>
      <c r="DZ195" s="933" t="s">
        <v>901</v>
      </c>
      <c r="EA195" s="933" t="s">
        <v>521</v>
      </c>
      <c r="EB195" s="1563">
        <v>4628</v>
      </c>
      <c r="EC195" s="1563"/>
      <c r="ED195" s="1563">
        <v>4628</v>
      </c>
      <c r="EE195" s="1563"/>
      <c r="EF195" s="1563"/>
      <c r="EG195" s="1565">
        <v>0.80096919349255802</v>
      </c>
      <c r="EH195" s="1563"/>
      <c r="EI195" s="1563">
        <v>814467</v>
      </c>
      <c r="EJ195" s="1563"/>
      <c r="EK195" s="1563">
        <v>652363</v>
      </c>
      <c r="EL195" s="933">
        <v>814467</v>
      </c>
      <c r="EM195" s="1566">
        <v>0</v>
      </c>
      <c r="EN195" s="1566"/>
    </row>
    <row r="196" spans="128:144">
      <c r="DX196" s="933" t="s">
        <v>520</v>
      </c>
      <c r="DY196" s="1575" t="s">
        <v>139</v>
      </c>
      <c r="DZ196" s="933" t="s">
        <v>8</v>
      </c>
      <c r="EA196" s="933" t="s">
        <v>140</v>
      </c>
      <c r="EB196" s="1563">
        <v>400</v>
      </c>
      <c r="EC196" s="1563"/>
      <c r="ED196" s="1563">
        <v>400</v>
      </c>
      <c r="EE196" s="1563"/>
      <c r="EF196" s="1563"/>
      <c r="EG196" s="1565">
        <v>6.9228106611284188E-2</v>
      </c>
      <c r="EH196" s="1563"/>
      <c r="EI196" s="1563">
        <v>0</v>
      </c>
      <c r="EJ196" s="1563"/>
      <c r="EK196" s="1563">
        <v>56384</v>
      </c>
      <c r="EL196" s="1563"/>
      <c r="EM196" s="1566"/>
      <c r="EN196" s="1566"/>
    </row>
    <row r="197" spans="128:144">
      <c r="DX197" s="933" t="s">
        <v>520</v>
      </c>
      <c r="DY197" s="1575" t="s">
        <v>631</v>
      </c>
      <c r="DZ197" s="933" t="s">
        <v>8</v>
      </c>
      <c r="EA197" s="933" t="s">
        <v>632</v>
      </c>
      <c r="EB197" s="1563">
        <v>750</v>
      </c>
      <c r="EC197" s="1563"/>
      <c r="ED197" s="1563">
        <v>750</v>
      </c>
      <c r="EE197" s="1563">
        <v>5778</v>
      </c>
      <c r="EF197" s="1563"/>
      <c r="EG197" s="1565">
        <v>0.12980269989615784</v>
      </c>
      <c r="EH197" s="1563"/>
      <c r="EI197" s="1563">
        <v>0</v>
      </c>
      <c r="EJ197" s="1563"/>
      <c r="EK197" s="1563">
        <v>105720</v>
      </c>
      <c r="EM197" s="1566"/>
      <c r="EN197" s="1566"/>
    </row>
    <row r="198" spans="128:144">
      <c r="DX198" s="933" t="s">
        <v>522</v>
      </c>
      <c r="DY198" s="1575" t="s">
        <v>522</v>
      </c>
      <c r="DZ198" s="933" t="s">
        <v>901</v>
      </c>
      <c r="EA198" s="933" t="s">
        <v>523</v>
      </c>
      <c r="EB198" s="1563">
        <v>24104</v>
      </c>
      <c r="EC198" s="1563"/>
      <c r="ED198" s="1563">
        <v>24104</v>
      </c>
      <c r="EE198" s="1563">
        <v>24104</v>
      </c>
      <c r="EF198" s="1563"/>
      <c r="EG198" s="1565"/>
      <c r="EH198" s="1563"/>
      <c r="EI198" s="1563">
        <v>5106673</v>
      </c>
      <c r="EJ198" s="1563"/>
      <c r="EK198" s="1563">
        <v>5106673</v>
      </c>
      <c r="EL198" s="933">
        <v>5106673</v>
      </c>
      <c r="EM198" s="1566">
        <v>0</v>
      </c>
      <c r="EN198" s="1566"/>
    </row>
    <row r="199" spans="128:144">
      <c r="DX199" s="933" t="s">
        <v>524</v>
      </c>
      <c r="DY199" s="1575" t="s">
        <v>524</v>
      </c>
      <c r="DZ199" s="933" t="s">
        <v>901</v>
      </c>
      <c r="EA199" s="933" t="s">
        <v>525</v>
      </c>
      <c r="EB199" s="1563">
        <v>2286</v>
      </c>
      <c r="EC199" s="1563"/>
      <c r="ED199" s="1563">
        <v>2286</v>
      </c>
      <c r="EE199" s="1563">
        <v>2286</v>
      </c>
      <c r="EF199" s="1563"/>
      <c r="EG199" s="1565"/>
      <c r="EH199" s="1563"/>
      <c r="EI199" s="1563">
        <v>0</v>
      </c>
      <c r="EJ199" s="1563"/>
      <c r="EK199" s="1563">
        <v>0</v>
      </c>
      <c r="EL199" s="1563">
        <v>0</v>
      </c>
      <c r="EM199" s="1566">
        <v>0</v>
      </c>
      <c r="EN199" s="1566"/>
    </row>
    <row r="200" spans="128:144">
      <c r="DX200" s="933" t="s">
        <v>526</v>
      </c>
      <c r="DY200" s="1575" t="s">
        <v>526</v>
      </c>
      <c r="DZ200" s="933" t="s">
        <v>901</v>
      </c>
      <c r="EA200" s="933" t="s">
        <v>527</v>
      </c>
      <c r="EB200" s="1563">
        <v>17924</v>
      </c>
      <c r="EC200" s="1563"/>
      <c r="ED200" s="1563">
        <v>17924</v>
      </c>
      <c r="EE200" s="1563"/>
      <c r="EF200" s="1563"/>
      <c r="EG200" s="1565">
        <v>0.77667042204697112</v>
      </c>
      <c r="EH200" s="1563"/>
      <c r="EI200" s="1563">
        <v>8608090</v>
      </c>
      <c r="EJ200" s="1563"/>
      <c r="EK200" s="1563">
        <v>6685649</v>
      </c>
      <c r="EL200" s="933">
        <v>8608090</v>
      </c>
      <c r="EM200" s="1566">
        <v>0</v>
      </c>
      <c r="EN200" s="1566"/>
    </row>
    <row r="201" spans="128:144">
      <c r="DX201" s="933" t="s">
        <v>526</v>
      </c>
      <c r="DY201" s="1575" t="s">
        <v>141</v>
      </c>
      <c r="DZ201" s="933" t="s">
        <v>901</v>
      </c>
      <c r="EA201" s="933" t="s">
        <v>142</v>
      </c>
      <c r="EB201" s="1563">
        <v>4775</v>
      </c>
      <c r="EC201" s="1563"/>
      <c r="ED201" s="1563">
        <v>4775</v>
      </c>
      <c r="EE201" s="1563"/>
      <c r="EF201" s="1563"/>
      <c r="EG201" s="1565">
        <v>0.20690701100615305</v>
      </c>
      <c r="EH201" s="1563"/>
      <c r="EI201" s="1563">
        <v>0</v>
      </c>
      <c r="EJ201" s="1563"/>
      <c r="EK201" s="1563">
        <v>1781074</v>
      </c>
      <c r="EL201" s="1563"/>
      <c r="EM201" s="1566"/>
      <c r="EN201" s="1566"/>
    </row>
    <row r="202" spans="128:144">
      <c r="DX202" s="933" t="s">
        <v>526</v>
      </c>
      <c r="DY202" s="1575" t="s">
        <v>1134</v>
      </c>
      <c r="DZ202" s="933" t="s">
        <v>8</v>
      </c>
      <c r="EA202" s="933" t="s">
        <v>1135</v>
      </c>
      <c r="EB202" s="1563">
        <v>379</v>
      </c>
      <c r="EC202" s="1563"/>
      <c r="ED202" s="1563">
        <v>379</v>
      </c>
      <c r="EE202" s="1563">
        <v>23078</v>
      </c>
      <c r="EF202" s="1563"/>
      <c r="EG202" s="1565">
        <v>1.6422566946875813E-2</v>
      </c>
      <c r="EH202" s="1563"/>
      <c r="EI202" s="1563">
        <v>0</v>
      </c>
      <c r="EJ202" s="1563"/>
      <c r="EK202" s="1563">
        <v>141367</v>
      </c>
      <c r="EL202" s="1563"/>
      <c r="EM202" s="1566"/>
      <c r="EN202" s="1566"/>
    </row>
    <row r="203" spans="128:144">
      <c r="DX203" s="933" t="s">
        <v>528</v>
      </c>
      <c r="DY203" s="1575" t="s">
        <v>528</v>
      </c>
      <c r="DZ203" s="933" t="s">
        <v>901</v>
      </c>
      <c r="EA203" s="933" t="s">
        <v>529</v>
      </c>
      <c r="EB203" s="1563">
        <v>7548</v>
      </c>
      <c r="EC203" s="1563"/>
      <c r="ED203" s="1563">
        <v>7548</v>
      </c>
      <c r="EE203" s="1563">
        <v>7548</v>
      </c>
      <c r="EF203" s="1563"/>
      <c r="EG203" s="1565"/>
      <c r="EH203" s="1563"/>
      <c r="EI203" s="1563">
        <v>4107471</v>
      </c>
      <c r="EJ203" s="1563"/>
      <c r="EK203" s="1563">
        <v>4107471</v>
      </c>
      <c r="EL203" s="933">
        <v>4107471</v>
      </c>
      <c r="EM203" s="1566">
        <v>0</v>
      </c>
      <c r="EN203" s="1566"/>
    </row>
    <row r="204" spans="128:144">
      <c r="DX204" s="933" t="s">
        <v>530</v>
      </c>
      <c r="DY204" s="1575" t="s">
        <v>530</v>
      </c>
      <c r="DZ204" s="933" t="s">
        <v>901</v>
      </c>
      <c r="EA204" s="933" t="s">
        <v>534</v>
      </c>
      <c r="EB204" s="1563">
        <v>23465</v>
      </c>
      <c r="EC204" s="1563"/>
      <c r="ED204" s="1563">
        <v>23465</v>
      </c>
      <c r="EE204" s="1563"/>
      <c r="EF204" s="1563"/>
      <c r="EG204" s="1565">
        <v>0.98613154023954608</v>
      </c>
      <c r="EH204" s="1563"/>
      <c r="EI204" s="1563">
        <v>17150484</v>
      </c>
      <c r="EJ204" s="1563"/>
      <c r="EK204" s="1563">
        <v>16912633</v>
      </c>
      <c r="EL204" s="1563">
        <v>17150484</v>
      </c>
      <c r="EM204" s="1566">
        <v>0</v>
      </c>
      <c r="EN204" s="1566"/>
    </row>
    <row r="205" spans="128:144">
      <c r="DX205" s="933" t="s">
        <v>530</v>
      </c>
      <c r="DY205" s="1575" t="s">
        <v>143</v>
      </c>
      <c r="DZ205" s="933" t="s">
        <v>8</v>
      </c>
      <c r="EA205" s="933" t="s">
        <v>144</v>
      </c>
      <c r="EB205" s="1563">
        <v>120</v>
      </c>
      <c r="EC205" s="1563"/>
      <c r="ED205" s="1563">
        <v>120</v>
      </c>
      <c r="EE205" s="1563"/>
      <c r="EF205" s="1563"/>
      <c r="EG205" s="1565">
        <v>5.0430762765286824E-3</v>
      </c>
      <c r="EH205" s="1563"/>
      <c r="EI205" s="1563">
        <v>0</v>
      </c>
      <c r="EJ205" s="1563"/>
      <c r="EK205" s="1563">
        <v>86491</v>
      </c>
      <c r="EL205" s="1563"/>
      <c r="EM205" s="1596"/>
      <c r="EN205" s="1566"/>
    </row>
    <row r="206" spans="128:144">
      <c r="DX206" s="933" t="s">
        <v>530</v>
      </c>
      <c r="DY206" s="1575" t="s">
        <v>1136</v>
      </c>
      <c r="DZ206" s="933" t="s">
        <v>8</v>
      </c>
      <c r="EA206" s="933" t="s">
        <v>1137</v>
      </c>
      <c r="EB206" s="1563">
        <v>210</v>
      </c>
      <c r="EC206" s="1563"/>
      <c r="ED206" s="1563">
        <v>210</v>
      </c>
      <c r="EE206" s="1563">
        <v>23795</v>
      </c>
      <c r="EF206" s="1563"/>
      <c r="EG206" s="1565">
        <v>8.8253834839251942E-3</v>
      </c>
      <c r="EH206" s="1563"/>
      <c r="EI206" s="1563">
        <v>0</v>
      </c>
      <c r="EJ206" s="1563"/>
      <c r="EK206" s="1563">
        <v>151360</v>
      </c>
      <c r="EM206" s="1566"/>
      <c r="EN206" s="1566"/>
    </row>
    <row r="207" spans="128:144">
      <c r="DX207" s="933" t="s">
        <v>535</v>
      </c>
      <c r="DY207" s="1575" t="s">
        <v>535</v>
      </c>
      <c r="DZ207" s="933" t="s">
        <v>901</v>
      </c>
      <c r="EA207" s="933" t="s">
        <v>536</v>
      </c>
      <c r="EB207" s="1563">
        <v>13006</v>
      </c>
      <c r="EC207" s="1563"/>
      <c r="ED207" s="1563">
        <v>13006</v>
      </c>
      <c r="EE207" s="1563"/>
      <c r="EF207" s="1563"/>
      <c r="EG207" s="1565">
        <v>0.97671973565635328</v>
      </c>
      <c r="EH207" s="1563"/>
      <c r="EI207" s="1563">
        <v>4485628</v>
      </c>
      <c r="EJ207" s="1563"/>
      <c r="EK207" s="1563">
        <v>4381201</v>
      </c>
      <c r="EL207" s="933">
        <v>4485628</v>
      </c>
      <c r="EM207" s="1566">
        <v>0</v>
      </c>
      <c r="EN207" s="1566"/>
    </row>
    <row r="208" spans="128:144">
      <c r="DX208" s="933" t="s">
        <v>535</v>
      </c>
      <c r="DY208" s="1575" t="s">
        <v>145</v>
      </c>
      <c r="DZ208" s="933" t="s">
        <v>8</v>
      </c>
      <c r="EA208" s="933" t="s">
        <v>146</v>
      </c>
      <c r="EB208" s="1563">
        <v>310</v>
      </c>
      <c r="EC208" s="1563"/>
      <c r="ED208" s="1563">
        <v>310</v>
      </c>
      <c r="EE208" s="1563">
        <v>13316</v>
      </c>
      <c r="EF208" s="1563"/>
      <c r="EG208" s="1565">
        <v>2.3280264343646741E-2</v>
      </c>
      <c r="EH208" s="1563"/>
      <c r="EI208" s="1563">
        <v>0</v>
      </c>
      <c r="EJ208" s="1563"/>
      <c r="EK208" s="1563">
        <v>104427</v>
      </c>
      <c r="EM208" s="1566"/>
      <c r="EN208" s="1566"/>
    </row>
    <row r="209" spans="128:144">
      <c r="DX209" s="933" t="s">
        <v>537</v>
      </c>
      <c r="DY209" s="1575" t="s">
        <v>537</v>
      </c>
      <c r="DZ209" s="933" t="s">
        <v>901</v>
      </c>
      <c r="EA209" s="933" t="s">
        <v>538</v>
      </c>
      <c r="EB209" s="1563">
        <v>19944</v>
      </c>
      <c r="EC209" s="1563"/>
      <c r="ED209" s="1563">
        <v>19944</v>
      </c>
      <c r="EE209" s="1563"/>
      <c r="EF209" s="1563"/>
      <c r="EG209" s="1565">
        <v>0.93951384963256079</v>
      </c>
      <c r="EH209" s="1563"/>
      <c r="EI209" s="1563">
        <v>4893266</v>
      </c>
      <c r="EJ209" s="1563"/>
      <c r="EK209" s="1563">
        <v>4597291</v>
      </c>
      <c r="EL209" s="1563">
        <v>4893266</v>
      </c>
      <c r="EM209" s="1566">
        <v>0</v>
      </c>
      <c r="EN209" s="1566"/>
    </row>
    <row r="210" spans="128:144">
      <c r="DX210" s="1693">
        <v>800</v>
      </c>
      <c r="DY210" s="1575" t="s">
        <v>795</v>
      </c>
      <c r="DZ210" s="933" t="s">
        <v>901</v>
      </c>
      <c r="EA210" s="933" t="s">
        <v>796</v>
      </c>
      <c r="EB210" s="1563">
        <v>0</v>
      </c>
      <c r="EC210" s="1563">
        <v>1284</v>
      </c>
      <c r="ED210" s="1563">
        <v>1284</v>
      </c>
      <c r="EE210" s="1563">
        <v>21228</v>
      </c>
      <c r="EF210" s="1563"/>
      <c r="EG210" s="1565">
        <v>6.0486150367439234E-2</v>
      </c>
      <c r="EH210" s="1563"/>
      <c r="EI210" s="1563">
        <v>0</v>
      </c>
      <c r="EJ210" s="1563"/>
      <c r="EK210" s="1563">
        <v>295975</v>
      </c>
      <c r="EL210" s="1563"/>
      <c r="EM210" s="1566"/>
      <c r="EN210" s="1566"/>
    </row>
    <row r="211" spans="128:144">
      <c r="DX211" s="933" t="s">
        <v>539</v>
      </c>
      <c r="DY211" s="1575" t="s">
        <v>539</v>
      </c>
      <c r="DZ211" s="933" t="s">
        <v>901</v>
      </c>
      <c r="EA211" s="933" t="s">
        <v>540</v>
      </c>
      <c r="EB211" s="1563">
        <v>8387</v>
      </c>
      <c r="EC211" s="1563"/>
      <c r="ED211" s="1563">
        <v>8387</v>
      </c>
      <c r="EE211" s="1563"/>
      <c r="EF211" s="1563"/>
      <c r="EG211" s="1565">
        <v>0.82378941164915043</v>
      </c>
      <c r="EH211" s="1563"/>
      <c r="EI211" s="1563">
        <v>3194670</v>
      </c>
      <c r="EJ211" s="1563"/>
      <c r="EK211" s="1563">
        <v>2631735</v>
      </c>
      <c r="EL211" s="1563">
        <v>3194670</v>
      </c>
      <c r="EM211" s="1566">
        <v>0</v>
      </c>
      <c r="EN211" s="1566"/>
    </row>
    <row r="212" spans="128:144">
      <c r="DX212" s="933" t="s">
        <v>539</v>
      </c>
      <c r="DY212" s="1575" t="s">
        <v>147</v>
      </c>
      <c r="DZ212" s="933" t="s">
        <v>8</v>
      </c>
      <c r="EA212" s="933" t="s">
        <v>148</v>
      </c>
      <c r="EB212" s="1563">
        <v>1350</v>
      </c>
      <c r="EC212" s="1563"/>
      <c r="ED212" s="1563">
        <v>1350</v>
      </c>
      <c r="EE212" s="1563"/>
      <c r="EF212" s="1563"/>
      <c r="EG212" s="1565">
        <v>0.13259994106669287</v>
      </c>
      <c r="EH212" s="1563"/>
      <c r="EI212" s="1563">
        <v>0</v>
      </c>
      <c r="EJ212" s="1563"/>
      <c r="EK212" s="1563">
        <v>423613</v>
      </c>
      <c r="EM212" s="1566"/>
      <c r="EN212" s="1566"/>
    </row>
    <row r="213" spans="128:144">
      <c r="DX213" s="933" t="s">
        <v>539</v>
      </c>
      <c r="DY213" s="1575" t="s">
        <v>598</v>
      </c>
      <c r="DZ213" s="933" t="s">
        <v>8</v>
      </c>
      <c r="EA213" s="933" t="s">
        <v>599</v>
      </c>
      <c r="EB213" s="1563">
        <v>444</v>
      </c>
      <c r="EC213" s="1563"/>
      <c r="ED213" s="1563">
        <v>444</v>
      </c>
      <c r="EE213" s="1563">
        <v>10181</v>
      </c>
      <c r="EF213" s="1563"/>
      <c r="EG213" s="1565">
        <v>4.3610647284156763E-2</v>
      </c>
      <c r="EH213" s="1563"/>
      <c r="EI213" s="1563">
        <v>0</v>
      </c>
      <c r="EJ213" s="1563"/>
      <c r="EK213" s="1563">
        <v>139322</v>
      </c>
      <c r="EL213" s="1563"/>
      <c r="EM213" s="1566"/>
      <c r="EN213" s="1566"/>
    </row>
    <row r="214" spans="128:144">
      <c r="DX214" s="933" t="s">
        <v>541</v>
      </c>
      <c r="DY214" s="1575" t="s">
        <v>541</v>
      </c>
      <c r="DZ214" s="933" t="s">
        <v>901</v>
      </c>
      <c r="EA214" s="933" t="s">
        <v>542</v>
      </c>
      <c r="EB214" s="1563">
        <v>8681</v>
      </c>
      <c r="EC214" s="1563"/>
      <c r="ED214" s="1563">
        <v>8681</v>
      </c>
      <c r="EE214" s="1563"/>
      <c r="EF214" s="1563"/>
      <c r="EG214" s="1565">
        <v>0.73811750701470968</v>
      </c>
      <c r="EH214" s="1563"/>
      <c r="EI214" s="1563">
        <v>6228155</v>
      </c>
      <c r="EJ214" s="1563"/>
      <c r="EK214" s="1563">
        <v>4597110</v>
      </c>
      <c r="EL214" s="1563">
        <v>6228155</v>
      </c>
      <c r="EM214" s="1566">
        <v>0</v>
      </c>
      <c r="EN214" s="1566"/>
    </row>
    <row r="215" spans="128:144">
      <c r="DX215" s="933" t="s">
        <v>541</v>
      </c>
      <c r="DY215" s="1575" t="s">
        <v>149</v>
      </c>
      <c r="DZ215" s="933" t="s">
        <v>901</v>
      </c>
      <c r="EA215" s="933" t="s">
        <v>150</v>
      </c>
      <c r="EB215" s="1563">
        <v>3080</v>
      </c>
      <c r="EC215" s="1563"/>
      <c r="ED215" s="1563">
        <v>3080</v>
      </c>
      <c r="EE215" s="1563">
        <v>11761</v>
      </c>
      <c r="EF215" s="1563"/>
      <c r="EG215" s="1565">
        <v>0.26188249298529037</v>
      </c>
      <c r="EH215" s="1563"/>
      <c r="EI215" s="1563">
        <v>0</v>
      </c>
      <c r="EJ215" s="1563"/>
      <c r="EK215" s="1563">
        <v>1631045</v>
      </c>
      <c r="EM215" s="1566"/>
      <c r="EN215" s="1566"/>
    </row>
    <row r="216" spans="128:144">
      <c r="DX216" s="933" t="s">
        <v>543</v>
      </c>
      <c r="DY216" s="1575" t="s">
        <v>543</v>
      </c>
      <c r="DZ216" s="933" t="s">
        <v>901</v>
      </c>
      <c r="EA216" s="933" t="s">
        <v>544</v>
      </c>
      <c r="EB216" s="1563">
        <v>5997</v>
      </c>
      <c r="EC216" s="1563"/>
      <c r="ED216" s="1563">
        <v>5997</v>
      </c>
      <c r="EE216" s="1563">
        <v>5997</v>
      </c>
      <c r="EF216" s="1563"/>
      <c r="EG216" s="1565"/>
      <c r="EH216" s="1563"/>
      <c r="EI216" s="1563">
        <v>3398440</v>
      </c>
      <c r="EJ216" s="1563"/>
      <c r="EK216" s="1563">
        <v>3398440</v>
      </c>
      <c r="EL216" s="1563">
        <v>3398440</v>
      </c>
      <c r="EM216" s="1566">
        <v>0</v>
      </c>
      <c r="EN216" s="1566"/>
    </row>
    <row r="217" spans="128:144">
      <c r="DX217" s="933" t="s">
        <v>545</v>
      </c>
      <c r="DY217" s="1575" t="s">
        <v>545</v>
      </c>
      <c r="DZ217" s="933" t="s">
        <v>901</v>
      </c>
      <c r="EA217" s="933" t="s">
        <v>546</v>
      </c>
      <c r="EB217" s="1563">
        <v>8670</v>
      </c>
      <c r="EC217" s="1563"/>
      <c r="ED217" s="1563">
        <v>8670</v>
      </c>
      <c r="EE217" s="1563"/>
      <c r="EF217" s="1563"/>
      <c r="EG217" s="1565">
        <v>0.94754098360655736</v>
      </c>
      <c r="EH217" s="1563"/>
      <c r="EI217" s="1563">
        <v>3357410</v>
      </c>
      <c r="EJ217" s="1563"/>
      <c r="EK217" s="1563">
        <v>3181284</v>
      </c>
      <c r="EL217" s="933">
        <v>3357410</v>
      </c>
      <c r="EM217" s="1566">
        <v>0</v>
      </c>
      <c r="EN217" s="1566"/>
    </row>
    <row r="218" spans="128:144">
      <c r="DX218" s="933" t="s">
        <v>545</v>
      </c>
      <c r="DY218" s="1575" t="s">
        <v>266</v>
      </c>
      <c r="DZ218" s="933" t="s">
        <v>8</v>
      </c>
      <c r="EA218" s="933" t="s">
        <v>267</v>
      </c>
      <c r="EB218" s="1563">
        <v>480</v>
      </c>
      <c r="EC218" s="1563"/>
      <c r="ED218" s="1563">
        <v>480</v>
      </c>
      <c r="EE218" s="1563">
        <v>9150</v>
      </c>
      <c r="EF218" s="1563"/>
      <c r="EG218" s="1565">
        <v>5.2459016393442623E-2</v>
      </c>
      <c r="EH218" s="1563"/>
      <c r="EI218" s="1563">
        <v>0</v>
      </c>
      <c r="EJ218" s="1563"/>
      <c r="EK218" s="1563">
        <v>176126</v>
      </c>
      <c r="EM218" s="1566"/>
      <c r="EN218" s="1566"/>
    </row>
    <row r="219" spans="128:144">
      <c r="DX219" s="933" t="s">
        <v>547</v>
      </c>
      <c r="DY219" s="1575" t="s">
        <v>547</v>
      </c>
      <c r="DZ219" s="933" t="s">
        <v>901</v>
      </c>
      <c r="EA219" s="933" t="s">
        <v>548</v>
      </c>
      <c r="EB219" s="1563">
        <v>6440</v>
      </c>
      <c r="EC219" s="1563"/>
      <c r="ED219" s="1563">
        <v>6440</v>
      </c>
      <c r="EE219" s="1563">
        <v>6440</v>
      </c>
      <c r="EF219" s="1563"/>
      <c r="EG219" s="1565"/>
      <c r="EH219" s="1563"/>
      <c r="EI219" s="1563">
        <v>1961624</v>
      </c>
      <c r="EJ219" s="1563"/>
      <c r="EK219" s="1563">
        <v>1961624</v>
      </c>
      <c r="EL219" s="1563">
        <v>1961624</v>
      </c>
      <c r="EM219" s="1566">
        <v>0</v>
      </c>
      <c r="EN219" s="1566"/>
    </row>
    <row r="220" spans="128:144">
      <c r="DX220" s="933" t="s">
        <v>549</v>
      </c>
      <c r="DY220" s="1575" t="s">
        <v>549</v>
      </c>
      <c r="DZ220" s="933" t="s">
        <v>901</v>
      </c>
      <c r="EA220" s="933" t="s">
        <v>550</v>
      </c>
      <c r="EB220" s="1563">
        <v>8283</v>
      </c>
      <c r="EC220" s="1563"/>
      <c r="ED220" s="1563">
        <v>8283</v>
      </c>
      <c r="EE220" s="1563"/>
      <c r="EF220" s="1563"/>
      <c r="EG220" s="1565">
        <v>0.69464944649446492</v>
      </c>
      <c r="EH220" s="1563"/>
      <c r="EI220" s="1563">
        <v>4080907</v>
      </c>
      <c r="EJ220" s="1563"/>
      <c r="EK220" s="1563">
        <v>2834800</v>
      </c>
      <c r="EL220" s="933">
        <v>4080907</v>
      </c>
      <c r="EM220" s="1566">
        <v>0</v>
      </c>
      <c r="EN220" s="1566"/>
    </row>
    <row r="221" spans="128:144">
      <c r="DX221" s="933" t="s">
        <v>549</v>
      </c>
      <c r="DY221" s="1575" t="s">
        <v>153</v>
      </c>
      <c r="DZ221" s="933" t="s">
        <v>901</v>
      </c>
      <c r="EA221" s="933" t="s">
        <v>154</v>
      </c>
      <c r="EB221" s="1563">
        <v>1256</v>
      </c>
      <c r="EC221" s="1563"/>
      <c r="ED221" s="1563">
        <v>1256</v>
      </c>
      <c r="EE221" s="1563"/>
      <c r="EF221" s="1563"/>
      <c r="EG221" s="1565">
        <v>0.10533378061053338</v>
      </c>
      <c r="EH221" s="1563"/>
      <c r="EI221" s="1563">
        <v>0</v>
      </c>
      <c r="EJ221" s="1563"/>
      <c r="EK221" s="1563">
        <v>429857</v>
      </c>
      <c r="EM221" s="1566"/>
      <c r="EN221" s="1566"/>
    </row>
    <row r="222" spans="128:144">
      <c r="DX222" s="933" t="s">
        <v>549</v>
      </c>
      <c r="DY222" s="1575" t="s">
        <v>155</v>
      </c>
      <c r="DZ222" s="933" t="s">
        <v>901</v>
      </c>
      <c r="EA222" s="933" t="s">
        <v>156</v>
      </c>
      <c r="EB222" s="1563">
        <v>1641</v>
      </c>
      <c r="EC222" s="1563"/>
      <c r="ED222" s="1563">
        <v>1641</v>
      </c>
      <c r="EE222" s="1563"/>
      <c r="EF222" s="1563"/>
      <c r="EG222" s="1565">
        <v>0.13762160348876215</v>
      </c>
      <c r="EH222" s="1563"/>
      <c r="EI222" s="1563">
        <v>0</v>
      </c>
      <c r="EJ222" s="1563"/>
      <c r="EK222" s="1563">
        <v>561621</v>
      </c>
      <c r="EM222" s="1566"/>
      <c r="EN222" s="1566"/>
    </row>
    <row r="223" spans="128:144">
      <c r="DX223" s="933" t="s">
        <v>549</v>
      </c>
      <c r="DY223" s="1575" t="s">
        <v>309</v>
      </c>
      <c r="DZ223" s="933" t="s">
        <v>8</v>
      </c>
      <c r="EA223" s="933" t="s">
        <v>157</v>
      </c>
      <c r="EB223" s="1563">
        <v>744</v>
      </c>
      <c r="EC223" s="1563"/>
      <c r="ED223" s="1563">
        <v>744</v>
      </c>
      <c r="EE223" s="1563">
        <v>11924</v>
      </c>
      <c r="EF223" s="1563"/>
      <c r="EG223" s="1565">
        <v>6.2395169406239515E-2</v>
      </c>
      <c r="EH223" s="1563"/>
      <c r="EI223" s="1563">
        <v>0</v>
      </c>
      <c r="EJ223" s="1563"/>
      <c r="EK223" s="1563">
        <v>254629</v>
      </c>
      <c r="EM223" s="1566"/>
      <c r="EN223" s="1566"/>
    </row>
    <row r="224" spans="128:144">
      <c r="DX224" s="933" t="s">
        <v>551</v>
      </c>
      <c r="DY224" s="1575" t="s">
        <v>551</v>
      </c>
      <c r="DZ224" s="933" t="s">
        <v>901</v>
      </c>
      <c r="EA224" s="933" t="s">
        <v>552</v>
      </c>
      <c r="EB224" s="1563">
        <v>2083</v>
      </c>
      <c r="EC224" s="1563"/>
      <c r="ED224" s="1563">
        <v>2083</v>
      </c>
      <c r="EE224" s="1563"/>
      <c r="EF224" s="1563"/>
      <c r="EG224" s="1565">
        <v>0.90841692106410821</v>
      </c>
      <c r="EH224" s="1563"/>
      <c r="EI224" s="1563">
        <v>160920</v>
      </c>
      <c r="EJ224" s="1563"/>
      <c r="EK224" s="1563">
        <v>146182</v>
      </c>
      <c r="EL224" s="933">
        <v>160920</v>
      </c>
      <c r="EM224" s="1566">
        <v>0</v>
      </c>
      <c r="EN224" s="1566"/>
    </row>
    <row r="225" spans="128:144">
      <c r="DX225" s="1693">
        <v>870</v>
      </c>
      <c r="DY225" s="1575" t="s">
        <v>679</v>
      </c>
      <c r="DZ225" s="933" t="s">
        <v>8</v>
      </c>
      <c r="EA225" s="933" t="s">
        <v>288</v>
      </c>
      <c r="EB225" s="1563">
        <v>210</v>
      </c>
      <c r="EC225" s="1563"/>
      <c r="ED225" s="1563">
        <v>210</v>
      </c>
      <c r="EE225" s="1563">
        <v>2293</v>
      </c>
      <c r="EF225" s="1563"/>
      <c r="EG225" s="1565">
        <v>9.1583078935891848E-2</v>
      </c>
      <c r="EH225" s="1563"/>
      <c r="EI225" s="1563">
        <v>0</v>
      </c>
      <c r="EJ225" s="1563"/>
      <c r="EK225" s="1563">
        <v>14738</v>
      </c>
      <c r="EM225" s="1566"/>
      <c r="EN225" s="1566"/>
    </row>
    <row r="226" spans="128:144">
      <c r="DX226" s="933" t="s">
        <v>553</v>
      </c>
      <c r="DY226" s="1575" t="s">
        <v>553</v>
      </c>
      <c r="DZ226" s="933" t="s">
        <v>901</v>
      </c>
      <c r="EA226" s="933" t="s">
        <v>554</v>
      </c>
      <c r="EB226" s="1563">
        <v>3561</v>
      </c>
      <c r="EC226" s="1563"/>
      <c r="ED226" s="1563">
        <v>3561</v>
      </c>
      <c r="EE226" s="1563"/>
      <c r="EF226" s="1563"/>
      <c r="EG226" s="1565">
        <v>0.92493506493506494</v>
      </c>
      <c r="EH226" s="1563"/>
      <c r="EI226" s="1563">
        <v>0</v>
      </c>
      <c r="EJ226" s="1563"/>
      <c r="EK226" s="1563">
        <v>0</v>
      </c>
      <c r="EL226" s="933">
        <v>0</v>
      </c>
      <c r="EM226" s="1566">
        <v>0</v>
      </c>
      <c r="EN226" s="1566"/>
    </row>
    <row r="227" spans="128:144">
      <c r="DX227" s="933" t="s">
        <v>553</v>
      </c>
      <c r="DY227" s="1575" t="s">
        <v>158</v>
      </c>
      <c r="DZ227" s="933" t="s">
        <v>8</v>
      </c>
      <c r="EA227" s="933" t="s">
        <v>159</v>
      </c>
      <c r="EB227" s="1563">
        <v>289</v>
      </c>
      <c r="EC227" s="1563"/>
      <c r="ED227" s="1563">
        <v>289</v>
      </c>
      <c r="EE227" s="1563">
        <v>3850</v>
      </c>
      <c r="EF227" s="1563"/>
      <c r="EG227" s="1565">
        <v>7.5064935064935071E-2</v>
      </c>
      <c r="EH227" s="1563"/>
      <c r="EI227" s="1563">
        <v>0</v>
      </c>
      <c r="EJ227" s="1563"/>
      <c r="EK227" s="1563">
        <v>0</v>
      </c>
      <c r="EM227" s="1566"/>
      <c r="EN227" s="1566"/>
    </row>
    <row r="228" spans="128:144">
      <c r="DX228" s="933" t="s">
        <v>555</v>
      </c>
      <c r="DY228" s="1575" t="s">
        <v>555</v>
      </c>
      <c r="DZ228" s="933" t="s">
        <v>901</v>
      </c>
      <c r="EA228" s="933" t="s">
        <v>556</v>
      </c>
      <c r="EB228" s="1563">
        <v>593</v>
      </c>
      <c r="EC228" s="1563"/>
      <c r="ED228" s="1563">
        <v>593</v>
      </c>
      <c r="EE228" s="1563">
        <v>593</v>
      </c>
      <c r="EF228" s="1563"/>
      <c r="EG228" s="1565"/>
      <c r="EH228" s="1563"/>
      <c r="EI228" s="1563">
        <v>139082</v>
      </c>
      <c r="EJ228" s="1563"/>
      <c r="EK228" s="1563">
        <v>139082</v>
      </c>
      <c r="EL228" s="933">
        <v>139082</v>
      </c>
      <c r="EM228" s="1566">
        <v>0</v>
      </c>
      <c r="EN228" s="1566"/>
    </row>
    <row r="229" spans="128:144">
      <c r="DX229" s="933" t="s">
        <v>557</v>
      </c>
      <c r="DY229" s="1575" t="s">
        <v>557</v>
      </c>
      <c r="DZ229" s="933" t="s">
        <v>901</v>
      </c>
      <c r="EA229" s="933" t="s">
        <v>558</v>
      </c>
      <c r="EB229" s="1563">
        <v>41924</v>
      </c>
      <c r="EC229" s="1563"/>
      <c r="ED229" s="1563">
        <v>41924</v>
      </c>
      <c r="EE229" s="1563"/>
      <c r="EF229" s="1563"/>
      <c r="EG229" s="1565">
        <v>0.9654568901989683</v>
      </c>
      <c r="EH229" s="1563"/>
      <c r="EI229" s="1563">
        <v>3020573</v>
      </c>
      <c r="EJ229" s="1563"/>
      <c r="EK229" s="1563">
        <v>2916233</v>
      </c>
      <c r="EL229" s="933">
        <v>3020573</v>
      </c>
      <c r="EM229" s="1566">
        <v>0</v>
      </c>
      <c r="EN229" s="1566"/>
    </row>
    <row r="230" spans="128:144">
      <c r="DX230" s="933" t="s">
        <v>557</v>
      </c>
      <c r="DY230" s="1575" t="s">
        <v>160</v>
      </c>
      <c r="DZ230" s="933" t="s">
        <v>8</v>
      </c>
      <c r="EA230" s="933" t="s">
        <v>161</v>
      </c>
      <c r="EB230" s="1563">
        <v>1500</v>
      </c>
      <c r="EC230" s="1563"/>
      <c r="ED230" s="1563">
        <v>1500</v>
      </c>
      <c r="EE230" s="1563">
        <v>43424</v>
      </c>
      <c r="EF230" s="1563"/>
      <c r="EG230" s="1565">
        <v>3.4543109801031688E-2</v>
      </c>
      <c r="EH230" s="1563"/>
      <c r="EI230" s="1563">
        <v>0</v>
      </c>
      <c r="EJ230" s="1563"/>
      <c r="EK230" s="1563">
        <v>104340</v>
      </c>
      <c r="EM230" s="1566"/>
      <c r="EN230" s="1566"/>
    </row>
    <row r="231" spans="128:144">
      <c r="DX231" s="933" t="s">
        <v>559</v>
      </c>
      <c r="DY231" s="1575" t="s">
        <v>559</v>
      </c>
      <c r="DZ231" s="933" t="s">
        <v>901</v>
      </c>
      <c r="EA231" s="933" t="s">
        <v>560</v>
      </c>
      <c r="EB231" s="1563">
        <v>6480</v>
      </c>
      <c r="EC231" s="1563"/>
      <c r="ED231" s="1563">
        <v>6480</v>
      </c>
      <c r="EE231" s="1563"/>
      <c r="EF231" s="1563"/>
      <c r="EG231" s="1565">
        <v>0.84496022949537097</v>
      </c>
      <c r="EH231" s="1563"/>
      <c r="EI231" s="1563">
        <v>4054754</v>
      </c>
      <c r="EJ231" s="1563"/>
      <c r="EK231" s="1563">
        <v>3426106</v>
      </c>
      <c r="EL231" s="933">
        <v>4054754</v>
      </c>
      <c r="EM231" s="1566">
        <v>0</v>
      </c>
      <c r="EN231" s="1566"/>
    </row>
    <row r="232" spans="128:144">
      <c r="DX232" s="933" t="s">
        <v>559</v>
      </c>
      <c r="DY232" s="1575" t="s">
        <v>162</v>
      </c>
      <c r="DZ232" s="933" t="s">
        <v>8</v>
      </c>
      <c r="EA232" s="933" t="s">
        <v>163</v>
      </c>
      <c r="EB232" s="1563">
        <v>594</v>
      </c>
      <c r="EC232" s="1563"/>
      <c r="ED232" s="1563">
        <v>594</v>
      </c>
      <c r="EE232" s="1563"/>
      <c r="EF232" s="1563"/>
      <c r="EG232" s="1565">
        <v>7.7454687703742336E-2</v>
      </c>
      <c r="EH232" s="1563"/>
      <c r="EI232" s="1563">
        <v>0</v>
      </c>
      <c r="EJ232" s="1563"/>
      <c r="EK232" s="1563">
        <v>314060</v>
      </c>
      <c r="EM232" s="1566"/>
      <c r="EN232" s="1566"/>
    </row>
    <row r="233" spans="128:144">
      <c r="DX233" s="933" t="s">
        <v>559</v>
      </c>
      <c r="DY233" s="1575" t="s">
        <v>600</v>
      </c>
      <c r="DZ233" s="933" t="s">
        <v>8</v>
      </c>
      <c r="EA233" s="933" t="s">
        <v>601</v>
      </c>
      <c r="EB233" s="1563">
        <v>595</v>
      </c>
      <c r="EC233" s="1563"/>
      <c r="ED233" s="1563">
        <v>595</v>
      </c>
      <c r="EE233" s="1563">
        <v>7669</v>
      </c>
      <c r="EF233" s="1563"/>
      <c r="EG233" s="1565">
        <v>7.758508280088669E-2</v>
      </c>
      <c r="EH233" s="1563"/>
      <c r="EI233" s="1563">
        <v>0</v>
      </c>
      <c r="EJ233" s="1563"/>
      <c r="EK233" s="1563">
        <v>314588</v>
      </c>
      <c r="EM233" s="1566"/>
      <c r="EN233" s="1566"/>
    </row>
    <row r="234" spans="128:144">
      <c r="DX234" s="933" t="s">
        <v>561</v>
      </c>
      <c r="DY234" s="1575" t="s">
        <v>561</v>
      </c>
      <c r="DZ234" s="933" t="s">
        <v>901</v>
      </c>
      <c r="EA234" s="933" t="s">
        <v>636</v>
      </c>
      <c r="EB234" s="1563">
        <v>158049</v>
      </c>
      <c r="EC234" s="1563"/>
      <c r="ED234" s="1563">
        <v>158049</v>
      </c>
      <c r="EE234" s="1563"/>
      <c r="EF234" s="1563"/>
      <c r="EG234" s="1565">
        <v>0.93760344551424657</v>
      </c>
      <c r="EH234" s="1563"/>
      <c r="EI234" s="1563">
        <v>0</v>
      </c>
      <c r="EJ234" s="1563"/>
      <c r="EK234" s="1563">
        <v>0</v>
      </c>
      <c r="EL234" s="933">
        <v>0</v>
      </c>
      <c r="EM234" s="1566">
        <v>0</v>
      </c>
      <c r="EN234" s="1566"/>
    </row>
    <row r="235" spans="128:144">
      <c r="DX235" s="933" t="s">
        <v>561</v>
      </c>
      <c r="DY235" s="1575" t="s">
        <v>164</v>
      </c>
      <c r="DZ235" s="933" t="s">
        <v>8</v>
      </c>
      <c r="EA235" s="933" t="s">
        <v>165</v>
      </c>
      <c r="EB235" s="1563">
        <v>424</v>
      </c>
      <c r="EC235" s="1563"/>
      <c r="ED235" s="1563">
        <v>424</v>
      </c>
      <c r="EE235" s="1563"/>
      <c r="EF235" s="1563"/>
      <c r="EG235" s="1565">
        <v>2.5153203177371609E-3</v>
      </c>
      <c r="EH235" s="1563"/>
      <c r="EI235" s="1563">
        <v>0</v>
      </c>
      <c r="EJ235" s="1563"/>
      <c r="EK235" s="1563">
        <v>0</v>
      </c>
      <c r="EL235" s="1563"/>
      <c r="EM235" s="1566"/>
      <c r="EN235" s="1566"/>
    </row>
    <row r="236" spans="128:144">
      <c r="DX236" s="933" t="s">
        <v>561</v>
      </c>
      <c r="DY236" s="1575" t="s">
        <v>166</v>
      </c>
      <c r="DZ236" s="933" t="s">
        <v>8</v>
      </c>
      <c r="EA236" s="933" t="s">
        <v>167</v>
      </c>
      <c r="EB236" s="1563">
        <v>410</v>
      </c>
      <c r="EC236" s="1563"/>
      <c r="ED236" s="1563">
        <v>410</v>
      </c>
      <c r="EE236" s="1563"/>
      <c r="EF236" s="1563"/>
      <c r="EG236" s="1565">
        <v>2.432267288377915E-3</v>
      </c>
      <c r="EH236" s="1563"/>
      <c r="EI236" s="1563">
        <v>0</v>
      </c>
      <c r="EJ236" s="1563"/>
      <c r="EK236" s="1563">
        <v>0</v>
      </c>
      <c r="EM236" s="1566"/>
      <c r="EN236" s="1566"/>
    </row>
    <row r="237" spans="128:144">
      <c r="DX237" s="933" t="s">
        <v>561</v>
      </c>
      <c r="DY237" s="1575" t="s">
        <v>168</v>
      </c>
      <c r="DZ237" s="933" t="s">
        <v>8</v>
      </c>
      <c r="EA237" s="933" t="s">
        <v>169</v>
      </c>
      <c r="EB237" s="1563">
        <v>615</v>
      </c>
      <c r="EC237" s="1563"/>
      <c r="ED237" s="1563">
        <v>615</v>
      </c>
      <c r="EE237" s="1563"/>
      <c r="EF237" s="1563"/>
      <c r="EG237" s="1565">
        <v>3.6484009325668727E-3</v>
      </c>
      <c r="EH237" s="1563"/>
      <c r="EI237" s="1563">
        <v>0</v>
      </c>
      <c r="EJ237" s="1563"/>
      <c r="EK237" s="1563">
        <v>0</v>
      </c>
      <c r="EL237" s="1563"/>
      <c r="EM237" s="1566"/>
      <c r="EN237" s="1566"/>
    </row>
    <row r="238" spans="128:144">
      <c r="DX238" s="933" t="s">
        <v>561</v>
      </c>
      <c r="DY238" s="1575" t="s">
        <v>170</v>
      </c>
      <c r="DZ238" s="933" t="s">
        <v>8</v>
      </c>
      <c r="EA238" s="933" t="s">
        <v>171</v>
      </c>
      <c r="EB238" s="1563">
        <v>1710</v>
      </c>
      <c r="EC238" s="1563"/>
      <c r="ED238" s="1563">
        <v>1710</v>
      </c>
      <c r="EE238" s="1563"/>
      <c r="EF238" s="1563"/>
      <c r="EG238" s="1565">
        <v>1.0144334300307889E-2</v>
      </c>
      <c r="EH238" s="1563"/>
      <c r="EI238" s="1563">
        <v>0</v>
      </c>
      <c r="EJ238" s="1563"/>
      <c r="EK238" s="1563">
        <v>0</v>
      </c>
      <c r="EL238" s="1563"/>
      <c r="EM238" s="1566"/>
      <c r="EN238" s="1566"/>
    </row>
    <row r="239" spans="128:144">
      <c r="DX239" s="933" t="s">
        <v>561</v>
      </c>
      <c r="DY239" s="933" t="s">
        <v>172</v>
      </c>
      <c r="DZ239" s="933" t="s">
        <v>8</v>
      </c>
      <c r="EA239" s="933" t="s">
        <v>173</v>
      </c>
      <c r="EB239" s="1563">
        <v>1250</v>
      </c>
      <c r="EC239" s="1563"/>
      <c r="ED239" s="1563">
        <v>1250</v>
      </c>
      <c r="EE239" s="1563"/>
      <c r="EF239" s="1563"/>
      <c r="EG239" s="1565">
        <v>7.4154490499326675E-3</v>
      </c>
      <c r="EH239" s="1563"/>
      <c r="EI239" s="1563">
        <v>0</v>
      </c>
      <c r="EJ239" s="1563"/>
      <c r="EK239" s="1563">
        <v>0</v>
      </c>
      <c r="EL239" s="1563"/>
      <c r="EM239" s="1566"/>
      <c r="EN239" s="1566"/>
    </row>
    <row r="240" spans="128:144">
      <c r="DX240" s="933" t="s">
        <v>561</v>
      </c>
      <c r="DY240" s="1575" t="s">
        <v>174</v>
      </c>
      <c r="DZ240" s="933" t="s">
        <v>8</v>
      </c>
      <c r="EA240" s="933" t="s">
        <v>175</v>
      </c>
      <c r="EB240" s="1563">
        <v>580</v>
      </c>
      <c r="EC240" s="1563"/>
      <c r="ED240" s="1563">
        <v>580</v>
      </c>
      <c r="EE240" s="1563"/>
      <c r="EF240" s="1563"/>
      <c r="EG240" s="1565">
        <v>3.440768359168758E-3</v>
      </c>
      <c r="EH240" s="1563"/>
      <c r="EI240" s="1563">
        <v>0</v>
      </c>
      <c r="EJ240" s="1563"/>
      <c r="EK240" s="1563">
        <v>0</v>
      </c>
      <c r="EL240" s="1563"/>
      <c r="EM240" s="1566"/>
      <c r="EN240" s="1566"/>
    </row>
    <row r="241" spans="128:144">
      <c r="DX241" s="933" t="s">
        <v>561</v>
      </c>
      <c r="DY241" s="1575" t="s">
        <v>176</v>
      </c>
      <c r="DZ241" s="933" t="s">
        <v>8</v>
      </c>
      <c r="EA241" s="933" t="s">
        <v>633</v>
      </c>
      <c r="EB241" s="1563">
        <v>527</v>
      </c>
      <c r="EC241" s="1563"/>
      <c r="ED241" s="1563">
        <v>527</v>
      </c>
      <c r="EE241" s="1563"/>
      <c r="EF241" s="1563"/>
      <c r="EG241" s="1565">
        <v>3.1263533194516128E-3</v>
      </c>
      <c r="EH241" s="1563"/>
      <c r="EI241" s="1563">
        <v>0</v>
      </c>
      <c r="EJ241" s="1563"/>
      <c r="EK241" s="1563">
        <v>0</v>
      </c>
      <c r="EM241" s="1566"/>
      <c r="EN241" s="1566"/>
    </row>
    <row r="242" spans="128:144">
      <c r="DX242" s="933" t="s">
        <v>561</v>
      </c>
      <c r="DY242" s="1575" t="s">
        <v>177</v>
      </c>
      <c r="DZ242" s="933" t="s">
        <v>8</v>
      </c>
      <c r="EA242" s="933" t="s">
        <v>178</v>
      </c>
      <c r="EB242" s="1563">
        <v>679</v>
      </c>
      <c r="EC242" s="1563"/>
      <c r="ED242" s="1563">
        <v>679</v>
      </c>
      <c r="EE242" s="1563"/>
      <c r="EF242" s="1563"/>
      <c r="EG242" s="1565">
        <v>4.028071923923425E-3</v>
      </c>
      <c r="EH242" s="1563"/>
      <c r="EI242" s="1563">
        <v>0</v>
      </c>
      <c r="EJ242" s="1563"/>
      <c r="EK242" s="1563">
        <v>0</v>
      </c>
      <c r="EL242" s="1563"/>
      <c r="EM242" s="1566"/>
      <c r="EN242" s="1566"/>
    </row>
    <row r="243" spans="128:144">
      <c r="DX243" s="933" t="s">
        <v>561</v>
      </c>
      <c r="DY243" s="1575" t="s">
        <v>179</v>
      </c>
      <c r="DZ243" s="933" t="s">
        <v>8</v>
      </c>
      <c r="EA243" s="933" t="s">
        <v>180</v>
      </c>
      <c r="EB243" s="1563">
        <v>146</v>
      </c>
      <c r="EC243" s="1563"/>
      <c r="ED243" s="1563">
        <v>146</v>
      </c>
      <c r="EE243" s="1563"/>
      <c r="EF243" s="1563"/>
      <c r="EG243" s="1565">
        <v>8.661244490321356E-4</v>
      </c>
      <c r="EH243" s="1563"/>
      <c r="EI243" s="1563">
        <v>0</v>
      </c>
      <c r="EJ243" s="1563"/>
      <c r="EK243" s="1563">
        <v>0</v>
      </c>
      <c r="EM243" s="1566"/>
      <c r="EN243" s="1566"/>
    </row>
    <row r="244" spans="128:144">
      <c r="DX244" s="933" t="s">
        <v>561</v>
      </c>
      <c r="DY244" s="1575" t="s">
        <v>181</v>
      </c>
      <c r="DZ244" s="933" t="s">
        <v>8</v>
      </c>
      <c r="EA244" s="933" t="s">
        <v>1029</v>
      </c>
      <c r="EB244" s="1563">
        <v>365</v>
      </c>
      <c r="EC244" s="1563"/>
      <c r="ED244" s="1563">
        <v>365</v>
      </c>
      <c r="EE244" s="1563"/>
      <c r="EF244" s="1563"/>
      <c r="EG244" s="1565">
        <v>2.1653111225803392E-3</v>
      </c>
      <c r="EH244" s="1563"/>
      <c r="EI244" s="1563">
        <v>0</v>
      </c>
      <c r="EJ244" s="1563"/>
      <c r="EK244" s="1563">
        <v>0</v>
      </c>
      <c r="EL244" s="1563"/>
      <c r="EM244" s="1566"/>
      <c r="EN244" s="1566"/>
    </row>
    <row r="245" spans="128:144">
      <c r="DX245" s="933" t="s">
        <v>561</v>
      </c>
      <c r="DY245" s="1575" t="s">
        <v>183</v>
      </c>
      <c r="DZ245" s="933" t="s">
        <v>8</v>
      </c>
      <c r="EA245" s="933" t="s">
        <v>184</v>
      </c>
      <c r="EB245" s="1563">
        <v>140</v>
      </c>
      <c r="EC245" s="1563"/>
      <c r="ED245" s="1563">
        <v>140</v>
      </c>
      <c r="EE245" s="1563"/>
      <c r="EF245" s="1563"/>
      <c r="EG245" s="1565">
        <v>8.3053029359245883E-4</v>
      </c>
      <c r="EH245" s="1563"/>
      <c r="EI245" s="1563">
        <v>0</v>
      </c>
      <c r="EJ245" s="1563"/>
      <c r="EK245" s="1563">
        <v>0</v>
      </c>
      <c r="EM245" s="1566"/>
      <c r="EN245" s="1566"/>
    </row>
    <row r="246" spans="128:144">
      <c r="DX246" s="933" t="s">
        <v>561</v>
      </c>
      <c r="DY246" s="1575" t="s">
        <v>268</v>
      </c>
      <c r="DZ246" s="933" t="s">
        <v>8</v>
      </c>
      <c r="EA246" s="933" t="s">
        <v>269</v>
      </c>
      <c r="EB246" s="1563">
        <v>550</v>
      </c>
      <c r="EC246" s="1563"/>
      <c r="ED246" s="1563">
        <v>550</v>
      </c>
      <c r="EE246" s="1563"/>
      <c r="EF246" s="1563"/>
      <c r="EG246" s="1565">
        <v>3.2627975819703738E-3</v>
      </c>
      <c r="EH246" s="1563"/>
      <c r="EI246" s="1563">
        <v>0</v>
      </c>
      <c r="EJ246" s="1563"/>
      <c r="EK246" s="1563">
        <v>0</v>
      </c>
      <c r="EL246" s="1563"/>
      <c r="EM246" s="1566"/>
      <c r="EN246" s="1566"/>
    </row>
    <row r="247" spans="128:144">
      <c r="DX247" s="933" t="s">
        <v>561</v>
      </c>
      <c r="DY247" s="1575" t="s">
        <v>310</v>
      </c>
      <c r="DZ247" s="933" t="s">
        <v>8</v>
      </c>
      <c r="EA247" s="933" t="s">
        <v>311</v>
      </c>
      <c r="EB247" s="1563">
        <v>513</v>
      </c>
      <c r="EC247" s="1563"/>
      <c r="ED247" s="1563">
        <v>513</v>
      </c>
      <c r="EE247" s="1563"/>
      <c r="EF247" s="1563"/>
      <c r="EG247" s="1565">
        <v>3.0433002900923669E-3</v>
      </c>
      <c r="EH247" s="1563"/>
      <c r="EI247" s="1563">
        <v>0</v>
      </c>
      <c r="EJ247" s="1563"/>
      <c r="EK247" s="1563">
        <v>0</v>
      </c>
      <c r="EL247" s="1563"/>
      <c r="EM247" s="1566"/>
      <c r="EN247" s="1566"/>
    </row>
    <row r="248" spans="128:144">
      <c r="DX248" s="933" t="s">
        <v>561</v>
      </c>
      <c r="DY248" s="1575" t="s">
        <v>1015</v>
      </c>
      <c r="DZ248" s="933" t="s">
        <v>8</v>
      </c>
      <c r="EA248" s="933" t="s">
        <v>1016</v>
      </c>
      <c r="EB248" s="1563">
        <v>554</v>
      </c>
      <c r="EC248" s="1563"/>
      <c r="ED248" s="1563">
        <v>554</v>
      </c>
      <c r="EE248" s="1563"/>
      <c r="EF248" s="1563"/>
      <c r="EG248" s="1565">
        <v>3.2865270189301582E-3</v>
      </c>
      <c r="EH248" s="1563"/>
      <c r="EI248" s="1563">
        <v>0</v>
      </c>
      <c r="EJ248" s="1563"/>
      <c r="EK248" s="1563">
        <v>0</v>
      </c>
      <c r="EL248" s="1563"/>
      <c r="EM248" s="1596"/>
      <c r="EN248" s="1566"/>
    </row>
    <row r="249" spans="128:144">
      <c r="DX249" s="933" t="s">
        <v>561</v>
      </c>
      <c r="DY249" s="1575" t="s">
        <v>1138</v>
      </c>
      <c r="DZ249" s="933" t="s">
        <v>8</v>
      </c>
      <c r="EA249" s="933" t="s">
        <v>1139</v>
      </c>
      <c r="EB249" s="1563">
        <v>265</v>
      </c>
      <c r="EC249" s="1563"/>
      <c r="ED249" s="1563">
        <v>265</v>
      </c>
      <c r="EE249" s="1563"/>
      <c r="EF249" s="1563"/>
      <c r="EG249" s="1565">
        <v>1.5720751985857256E-3</v>
      </c>
      <c r="EH249" s="1563"/>
      <c r="EI249" s="1563">
        <v>0</v>
      </c>
      <c r="EJ249" s="1563"/>
      <c r="EK249" s="1563">
        <v>0</v>
      </c>
      <c r="EM249" s="1566"/>
      <c r="EN249" s="1566"/>
    </row>
    <row r="250" spans="128:144">
      <c r="DX250" s="933" t="s">
        <v>561</v>
      </c>
      <c r="DY250" s="933" t="s">
        <v>1201</v>
      </c>
      <c r="DZ250" s="933" t="s">
        <v>8</v>
      </c>
      <c r="EA250" s="933" t="s">
        <v>1202</v>
      </c>
      <c r="EB250" s="933">
        <v>595</v>
      </c>
      <c r="ED250" s="933">
        <v>595</v>
      </c>
      <c r="EG250" s="933">
        <v>3.52975374776795E-3</v>
      </c>
      <c r="EI250" s="933">
        <v>0</v>
      </c>
      <c r="EK250" s="933">
        <v>0</v>
      </c>
    </row>
    <row r="251" spans="128:144">
      <c r="DX251" s="933" t="s">
        <v>561</v>
      </c>
      <c r="DY251" s="933" t="s">
        <v>1203</v>
      </c>
      <c r="DZ251" s="933" t="s">
        <v>8</v>
      </c>
      <c r="EA251" s="933" t="s">
        <v>1204</v>
      </c>
      <c r="EB251" s="933">
        <v>809</v>
      </c>
      <c r="ED251" s="933">
        <v>809</v>
      </c>
      <c r="EG251" s="933">
        <v>4.7992786251164227E-3</v>
      </c>
      <c r="EI251" s="933">
        <v>0</v>
      </c>
      <c r="EK251" s="933">
        <v>0</v>
      </c>
    </row>
    <row r="252" spans="128:144">
      <c r="DX252" s="933" t="s">
        <v>561</v>
      </c>
      <c r="DY252" s="933" t="s">
        <v>1205</v>
      </c>
      <c r="DZ252" s="933" t="s">
        <v>8</v>
      </c>
      <c r="EA252" s="933" t="s">
        <v>1206</v>
      </c>
      <c r="EB252" s="933">
        <v>82</v>
      </c>
      <c r="ED252" s="933">
        <v>82</v>
      </c>
      <c r="EG252" s="933">
        <v>4.8645345767558301E-4</v>
      </c>
      <c r="EI252" s="933">
        <v>0</v>
      </c>
      <c r="EK252" s="933">
        <v>0</v>
      </c>
    </row>
    <row r="253" spans="128:144">
      <c r="DX253" s="933" t="s">
        <v>561</v>
      </c>
      <c r="DY253" s="933" t="s">
        <v>1207</v>
      </c>
      <c r="DZ253" s="933" t="s">
        <v>8</v>
      </c>
      <c r="EA253" s="933" t="s">
        <v>1208</v>
      </c>
      <c r="EB253" s="933">
        <v>304</v>
      </c>
      <c r="ED253" s="933">
        <v>304</v>
      </c>
      <c r="EE253" s="933">
        <v>168567</v>
      </c>
      <c r="EG253" s="933">
        <v>1.8034372089436247E-3</v>
      </c>
      <c r="EI253" s="933">
        <v>0</v>
      </c>
      <c r="EK253" s="933">
        <v>0</v>
      </c>
    </row>
    <row r="254" spans="128:144">
      <c r="DX254" s="933" t="s">
        <v>637</v>
      </c>
      <c r="DY254" s="933" t="s">
        <v>637</v>
      </c>
      <c r="DZ254" s="933" t="s">
        <v>901</v>
      </c>
      <c r="EA254" s="933" t="s">
        <v>638</v>
      </c>
      <c r="EB254" s="933">
        <v>2342</v>
      </c>
      <c r="ED254" s="933">
        <v>2342</v>
      </c>
      <c r="EG254" s="933">
        <v>0.92132179386309987</v>
      </c>
      <c r="EI254" s="933">
        <v>286992</v>
      </c>
      <c r="EK254" s="933">
        <v>264412</v>
      </c>
      <c r="EL254" s="933">
        <v>286992</v>
      </c>
      <c r="EM254" s="933">
        <v>0</v>
      </c>
    </row>
    <row r="255" spans="128:144">
      <c r="DX255" s="933" t="s">
        <v>637</v>
      </c>
      <c r="DY255" s="933" t="s">
        <v>185</v>
      </c>
      <c r="DZ255" s="933" t="s">
        <v>8</v>
      </c>
      <c r="EA255" s="933" t="s">
        <v>186</v>
      </c>
      <c r="EB255" s="933">
        <v>200</v>
      </c>
      <c r="ED255" s="933">
        <v>200</v>
      </c>
      <c r="EE255" s="933">
        <v>2542</v>
      </c>
      <c r="EG255" s="933">
        <v>7.8678206136900075E-2</v>
      </c>
      <c r="EI255" s="933">
        <v>0</v>
      </c>
      <c r="EK255" s="933">
        <v>22580</v>
      </c>
    </row>
    <row r="256" spans="128:144">
      <c r="DX256" s="933" t="s">
        <v>639</v>
      </c>
      <c r="DY256" s="933" t="s">
        <v>639</v>
      </c>
      <c r="DZ256" s="933" t="s">
        <v>901</v>
      </c>
      <c r="EA256" s="933" t="s">
        <v>640</v>
      </c>
      <c r="EB256" s="933">
        <v>1647</v>
      </c>
      <c r="ED256" s="933">
        <v>1647</v>
      </c>
      <c r="EE256" s="933">
        <v>1647</v>
      </c>
      <c r="EI256" s="933">
        <v>595753</v>
      </c>
      <c r="EK256" s="933">
        <v>595753</v>
      </c>
      <c r="EL256" s="933">
        <v>595753</v>
      </c>
      <c r="EM256" s="933">
        <v>0</v>
      </c>
    </row>
    <row r="257" spans="128:143">
      <c r="DX257" s="933" t="s">
        <v>641</v>
      </c>
      <c r="DY257" s="933" t="s">
        <v>641</v>
      </c>
      <c r="DZ257" s="933" t="s">
        <v>901</v>
      </c>
      <c r="EA257" s="933" t="s">
        <v>642</v>
      </c>
      <c r="EB257" s="933">
        <v>4330</v>
      </c>
      <c r="ED257" s="933">
        <v>4330</v>
      </c>
      <c r="EG257" s="933">
        <v>0.95627208480565373</v>
      </c>
      <c r="EI257" s="933">
        <v>0</v>
      </c>
      <c r="EK257" s="933">
        <v>0</v>
      </c>
      <c r="EL257" s="933">
        <v>0</v>
      </c>
      <c r="EM257" s="933">
        <v>0</v>
      </c>
    </row>
    <row r="258" spans="128:143">
      <c r="DX258" s="933" t="s">
        <v>641</v>
      </c>
      <c r="DY258" s="933" t="s">
        <v>272</v>
      </c>
      <c r="DZ258" s="933" t="s">
        <v>8</v>
      </c>
      <c r="EA258" s="933" t="s">
        <v>273</v>
      </c>
      <c r="EB258" s="933">
        <v>198</v>
      </c>
      <c r="ED258" s="933">
        <v>198</v>
      </c>
      <c r="EE258" s="933">
        <v>4528</v>
      </c>
      <c r="EG258" s="933">
        <v>4.3727915194346288E-2</v>
      </c>
      <c r="EI258" s="933">
        <v>0</v>
      </c>
      <c r="EK258" s="933">
        <v>0</v>
      </c>
    </row>
    <row r="259" spans="128:143">
      <c r="DX259" s="933" t="s">
        <v>643</v>
      </c>
      <c r="DY259" s="933" t="s">
        <v>643</v>
      </c>
      <c r="DZ259" s="933" t="s">
        <v>901</v>
      </c>
      <c r="EA259" s="933" t="s">
        <v>644</v>
      </c>
      <c r="EB259" s="933">
        <v>18982</v>
      </c>
      <c r="ED259" s="933">
        <v>18982</v>
      </c>
      <c r="EG259" s="933">
        <v>0.96782746137765763</v>
      </c>
      <c r="EI259" s="933">
        <v>7143839</v>
      </c>
      <c r="EK259" s="933">
        <v>6914004</v>
      </c>
      <c r="EL259" s="933">
        <v>7143839</v>
      </c>
      <c r="EM259" s="933">
        <v>0</v>
      </c>
    </row>
    <row r="260" spans="128:143">
      <c r="DX260" s="933" t="s">
        <v>643</v>
      </c>
      <c r="DY260" s="933" t="s">
        <v>187</v>
      </c>
      <c r="DZ260" s="933" t="s">
        <v>8</v>
      </c>
      <c r="EA260" s="933" t="s">
        <v>188</v>
      </c>
      <c r="EB260" s="933">
        <v>281</v>
      </c>
      <c r="ED260" s="933">
        <v>281</v>
      </c>
      <c r="EG260" s="933">
        <v>1.4327231938000305E-2</v>
      </c>
      <c r="EI260" s="933">
        <v>0</v>
      </c>
      <c r="EK260" s="933">
        <v>102351</v>
      </c>
    </row>
    <row r="261" spans="128:143">
      <c r="DX261" s="933" t="s">
        <v>643</v>
      </c>
      <c r="DY261" s="933" t="s">
        <v>1209</v>
      </c>
      <c r="DZ261" s="933" t="s">
        <v>8</v>
      </c>
      <c r="EA261" s="933" t="s">
        <v>1210</v>
      </c>
      <c r="EB261" s="933">
        <v>350</v>
      </c>
      <c r="ED261" s="933">
        <v>350</v>
      </c>
      <c r="EE261" s="933">
        <v>19613</v>
      </c>
      <c r="EG261" s="933">
        <v>1.7845306684342019E-2</v>
      </c>
      <c r="EI261" s="933">
        <v>0</v>
      </c>
      <c r="EK261" s="933">
        <v>127484</v>
      </c>
    </row>
    <row r="262" spans="128:143">
      <c r="DX262" s="933" t="s">
        <v>645</v>
      </c>
      <c r="DY262" s="933" t="s">
        <v>645</v>
      </c>
      <c r="DZ262" s="933" t="s">
        <v>901</v>
      </c>
      <c r="EA262" s="933" t="s">
        <v>646</v>
      </c>
      <c r="EB262" s="933">
        <v>9896</v>
      </c>
      <c r="ED262" s="933">
        <v>9896</v>
      </c>
      <c r="EG262" s="933">
        <v>0.98077304261645193</v>
      </c>
      <c r="EI262" s="933">
        <v>2883520</v>
      </c>
      <c r="EK262" s="933">
        <v>2828079</v>
      </c>
      <c r="EL262" s="933">
        <v>2883520</v>
      </c>
      <c r="EM262" s="933">
        <v>0</v>
      </c>
    </row>
    <row r="263" spans="128:143">
      <c r="DX263" s="933" t="s">
        <v>645</v>
      </c>
      <c r="DY263" s="933" t="s">
        <v>189</v>
      </c>
      <c r="DZ263" s="933" t="s">
        <v>8</v>
      </c>
      <c r="EA263" s="933" t="s">
        <v>190</v>
      </c>
      <c r="EB263" s="933">
        <v>194</v>
      </c>
      <c r="ED263" s="933">
        <v>194</v>
      </c>
      <c r="EE263" s="933">
        <v>10090</v>
      </c>
      <c r="EG263" s="933">
        <v>1.9226957383548068E-2</v>
      </c>
      <c r="EI263" s="933">
        <v>0</v>
      </c>
      <c r="EK263" s="933">
        <v>55441</v>
      </c>
    </row>
    <row r="264" spans="128:143">
      <c r="DX264" s="933" t="s">
        <v>647</v>
      </c>
      <c r="DY264" s="933" t="s">
        <v>647</v>
      </c>
      <c r="DZ264" s="933" t="s">
        <v>901</v>
      </c>
      <c r="EA264" s="933" t="s">
        <v>648</v>
      </c>
      <c r="EB264" s="933">
        <v>12375</v>
      </c>
      <c r="ED264" s="933">
        <v>12375</v>
      </c>
      <c r="EG264" s="933">
        <v>0.90460526315789469</v>
      </c>
      <c r="EI264" s="933">
        <v>3463639</v>
      </c>
      <c r="EK264" s="933">
        <v>3133226</v>
      </c>
      <c r="EL264" s="933">
        <v>3463639</v>
      </c>
      <c r="EM264" s="933">
        <v>0</v>
      </c>
    </row>
    <row r="265" spans="128:143">
      <c r="DX265" s="933" t="s">
        <v>647</v>
      </c>
      <c r="DY265" s="933" t="s">
        <v>191</v>
      </c>
      <c r="DZ265" s="933" t="s">
        <v>8</v>
      </c>
      <c r="EA265" s="933" t="s">
        <v>192</v>
      </c>
      <c r="EB265" s="933">
        <v>875</v>
      </c>
      <c r="ED265" s="933">
        <v>875</v>
      </c>
      <c r="EG265" s="933">
        <v>6.3961988304093567E-2</v>
      </c>
      <c r="EI265" s="933">
        <v>0</v>
      </c>
      <c r="EK265" s="933">
        <v>221541</v>
      </c>
    </row>
    <row r="266" spans="128:143">
      <c r="DX266" s="933" t="s">
        <v>647</v>
      </c>
      <c r="DY266" s="933" t="s">
        <v>1211</v>
      </c>
      <c r="DZ266" s="933" t="s">
        <v>8</v>
      </c>
      <c r="EA266" s="933" t="s">
        <v>1212</v>
      </c>
      <c r="EB266" s="933">
        <v>430</v>
      </c>
      <c r="ED266" s="933">
        <v>430</v>
      </c>
      <c r="EE266" s="933">
        <v>13680</v>
      </c>
      <c r="EG266" s="933">
        <v>3.1432748538011694E-2</v>
      </c>
      <c r="EI266" s="933">
        <v>0</v>
      </c>
      <c r="EK266" s="933">
        <v>108872</v>
      </c>
    </row>
    <row r="267" spans="128:143">
      <c r="DX267" s="933" t="s">
        <v>649</v>
      </c>
      <c r="DY267" s="933" t="s">
        <v>649</v>
      </c>
      <c r="DZ267" s="933" t="s">
        <v>901</v>
      </c>
      <c r="EA267" s="933" t="s">
        <v>650</v>
      </c>
      <c r="EB267" s="933">
        <v>5430</v>
      </c>
      <c r="ED267" s="933">
        <v>5430</v>
      </c>
      <c r="EE267" s="933">
        <v>5430</v>
      </c>
      <c r="EI267" s="933">
        <v>1902129</v>
      </c>
      <c r="EK267" s="933">
        <v>1902129</v>
      </c>
      <c r="EL267" s="933">
        <v>1902129</v>
      </c>
      <c r="EM267" s="933">
        <v>0</v>
      </c>
    </row>
    <row r="268" spans="128:143">
      <c r="DX268" s="933" t="s">
        <v>651</v>
      </c>
      <c r="DY268" s="933" t="s">
        <v>651</v>
      </c>
      <c r="DZ268" s="933" t="s">
        <v>901</v>
      </c>
      <c r="EA268" s="933" t="s">
        <v>652</v>
      </c>
      <c r="EB268" s="933">
        <v>2238</v>
      </c>
      <c r="ED268" s="933">
        <v>2238</v>
      </c>
      <c r="EE268" s="933">
        <v>2238</v>
      </c>
      <c r="EI268" s="933">
        <v>0</v>
      </c>
      <c r="EK268" s="933">
        <v>0</v>
      </c>
      <c r="EL268" s="933">
        <v>0</v>
      </c>
      <c r="EM268" s="933">
        <v>0</v>
      </c>
    </row>
    <row r="269" spans="128:143">
      <c r="EB269" s="933">
        <v>1537643</v>
      </c>
      <c r="EC269" s="933">
        <v>0</v>
      </c>
      <c r="ED269" s="933">
        <v>1537643</v>
      </c>
      <c r="EE269" s="933">
        <v>1537643</v>
      </c>
      <c r="EI269" s="933">
        <v>200331764</v>
      </c>
      <c r="EK269" s="933">
        <v>200331764</v>
      </c>
      <c r="EL269" s="933">
        <v>200331764</v>
      </c>
      <c r="EM269" s="933">
        <v>0</v>
      </c>
    </row>
  </sheetData>
  <mergeCells count="9">
    <mergeCell ref="ES127:EU131"/>
    <mergeCell ref="ES133:EU133"/>
    <mergeCell ref="DE1:DV1"/>
    <mergeCell ref="AX3:AZ3"/>
    <mergeCell ref="AQ4:AR4"/>
    <mergeCell ref="AS4:AU4"/>
    <mergeCell ref="AV4:AW4"/>
    <mergeCell ref="AX4:AZ4"/>
    <mergeCell ref="CC4:CJ4"/>
  </mergeCells>
  <hyperlinks>
    <hyperlink ref="N115" r:id="rId1" xr:uid="{00000000-0004-0000-0400-000000000000}"/>
  </hyperlinks>
  <pageMargins left="0.7" right="0.7" top="0.75" bottom="0.75" header="0.3" footer="0.3"/>
  <pageSetup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EW249"/>
  <sheetViews>
    <sheetView topLeftCell="A69" workbookViewId="0">
      <selection activeCell="EP254" sqref="EP254"/>
    </sheetView>
  </sheetViews>
  <sheetFormatPr defaultColWidth="9.140625" defaultRowHeight="12.75"/>
  <cols>
    <col min="1" max="8" width="9.140625" style="933"/>
    <col min="9" max="9" width="1" style="933" customWidth="1"/>
    <col min="10" max="10" width="1.140625" style="933" customWidth="1"/>
    <col min="11" max="11" width="9.140625" style="933" customWidth="1"/>
    <col min="12" max="12" width="9.140625" style="933"/>
    <col min="13" max="13" width="16.42578125" style="933" customWidth="1"/>
    <col min="14" max="14" width="14.42578125" style="933" customWidth="1"/>
    <col min="15" max="15" width="16.85546875" style="933" customWidth="1"/>
    <col min="16" max="17" width="9.140625" style="933"/>
    <col min="18" max="18" width="16.140625" style="933" customWidth="1"/>
    <col min="19" max="19" width="14.7109375" style="933" customWidth="1"/>
    <col min="20" max="20" width="13.42578125" style="933" customWidth="1"/>
    <col min="21" max="21" width="16.42578125" style="933" customWidth="1"/>
    <col min="22" max="22" width="15.5703125" style="933" customWidth="1"/>
    <col min="23" max="23" width="2" style="933" customWidth="1"/>
    <col min="24" max="24" width="4.5703125" style="933" customWidth="1"/>
    <col min="25" max="25" width="13" style="933" customWidth="1"/>
    <col min="26" max="26" width="15.5703125" style="933" bestFit="1" customWidth="1"/>
    <col min="27" max="28" width="13.5703125" style="933" bestFit="1" customWidth="1"/>
    <col min="29" max="29" width="11" style="933" bestFit="1" customWidth="1"/>
    <col min="30" max="30" width="13.5703125" style="933" bestFit="1" customWidth="1"/>
    <col min="31" max="33" width="9.42578125" style="933" bestFit="1" customWidth="1"/>
    <col min="34" max="34" width="1.28515625" style="933" customWidth="1"/>
    <col min="35" max="36" width="9.140625" style="933"/>
    <col min="37" max="37" width="14.28515625" style="933" bestFit="1" customWidth="1"/>
    <col min="38" max="38" width="9.85546875" style="933" bestFit="1" customWidth="1"/>
    <col min="39" max="44" width="9.5703125" style="933" bestFit="1" customWidth="1"/>
    <col min="45" max="45" width="9.85546875" style="933" bestFit="1" customWidth="1"/>
    <col min="46" max="46" width="9.5703125" style="933" bestFit="1" customWidth="1"/>
    <col min="47" max="47" width="12.5703125" style="933" bestFit="1" customWidth="1"/>
    <col min="48" max="48" width="9.5703125" style="933" bestFit="1" customWidth="1"/>
    <col min="49" max="49" width="12.5703125" style="933" bestFit="1" customWidth="1"/>
    <col min="50" max="55" width="9.140625" style="933"/>
    <col min="56" max="56" width="15.5703125" style="933" bestFit="1" customWidth="1"/>
    <col min="57" max="57" width="11" style="933" bestFit="1" customWidth="1"/>
    <col min="58" max="58" width="12" style="933" bestFit="1" customWidth="1"/>
    <col min="59" max="59" width="9.42578125" style="933" bestFit="1" customWidth="1"/>
    <col min="60" max="60" width="0.85546875" style="933" customWidth="1"/>
    <col min="61" max="61" width="10" style="933" bestFit="1" customWidth="1"/>
    <col min="62" max="62" width="9.42578125" style="933" bestFit="1" customWidth="1"/>
    <col min="63" max="63" width="10" style="933" bestFit="1" customWidth="1"/>
    <col min="64" max="64" width="9.42578125" style="933" bestFit="1" customWidth="1"/>
    <col min="65" max="70" width="9.140625" style="933"/>
    <col min="71" max="71" width="0.7109375" style="933" customWidth="1"/>
    <col min="72" max="72" width="12.5703125" style="933" bestFit="1" customWidth="1"/>
    <col min="73" max="73" width="11.5703125" style="933" bestFit="1" customWidth="1"/>
    <col min="74" max="74" width="0.85546875" style="933" customWidth="1"/>
    <col min="75" max="85" width="9.140625" style="933"/>
    <col min="86" max="86" width="1.28515625" style="933" customWidth="1"/>
    <col min="87" max="91" width="9.140625" style="933"/>
    <col min="92" max="92" width="9.42578125" style="933" bestFit="1" customWidth="1"/>
    <col min="93" max="93" width="1" style="933" customWidth="1"/>
    <col min="94" max="94" width="9.42578125" style="933" bestFit="1" customWidth="1"/>
    <col min="95" max="95" width="13.5703125" style="933" bestFit="1" customWidth="1"/>
    <col min="96" max="96" width="11" style="933" bestFit="1" customWidth="1"/>
    <col min="97" max="97" width="13.5703125" style="933" bestFit="1" customWidth="1"/>
    <col min="98" max="98" width="9.42578125" style="933" bestFit="1" customWidth="1"/>
    <col min="99" max="99" width="0.85546875" style="933" customWidth="1"/>
    <col min="100" max="102" width="9.42578125" style="933" bestFit="1" customWidth="1"/>
    <col min="103" max="103" width="0.85546875" style="933" customWidth="1"/>
    <col min="104" max="105" width="9.42578125" style="933" bestFit="1" customWidth="1"/>
    <col min="106" max="106" width="1.140625" style="933" customWidth="1"/>
    <col min="107" max="107" width="9.42578125" style="933" bestFit="1" customWidth="1"/>
    <col min="108" max="127" width="9.140625" style="933"/>
    <col min="128" max="128" width="9.42578125" style="933" bestFit="1" customWidth="1"/>
    <col min="129" max="131" width="9.140625" style="933"/>
    <col min="132" max="135" width="9.42578125" style="933" bestFit="1" customWidth="1"/>
    <col min="136" max="136" width="1.140625" style="933" customWidth="1"/>
    <col min="137" max="137" width="9.42578125" style="933" bestFit="1" customWidth="1"/>
    <col min="138" max="138" width="0.85546875" style="933" customWidth="1"/>
    <col min="139" max="139" width="11.42578125" style="933" bestFit="1" customWidth="1"/>
    <col min="140" max="140" width="0.85546875" style="933" customWidth="1"/>
    <col min="141" max="142" width="11.42578125" style="933" bestFit="1" customWidth="1"/>
    <col min="143" max="144" width="9.42578125" style="933" bestFit="1" customWidth="1"/>
    <col min="145" max="149" width="9.140625" style="933"/>
    <col min="150" max="150" width="28.85546875" style="933" bestFit="1" customWidth="1"/>
    <col min="151" max="151" width="11.42578125" style="933" bestFit="1" customWidth="1"/>
    <col min="152" max="16384" width="9.140625" style="933"/>
  </cols>
  <sheetData>
    <row r="1" spans="1:151">
      <c r="A1" s="927" t="s">
        <v>321</v>
      </c>
      <c r="B1" s="928"/>
      <c r="C1" s="928"/>
      <c r="D1" s="928"/>
      <c r="E1" s="928"/>
      <c r="F1" s="928"/>
      <c r="G1" s="928"/>
      <c r="H1" s="928"/>
      <c r="I1" s="928"/>
      <c r="J1" s="928"/>
      <c r="K1" s="902"/>
      <c r="L1" s="928"/>
      <c r="M1" s="928"/>
      <c r="N1" s="928"/>
      <c r="O1" s="928"/>
      <c r="P1" s="928"/>
      <c r="Q1" s="928"/>
      <c r="R1" s="928"/>
      <c r="S1" s="928"/>
      <c r="T1" s="928"/>
      <c r="U1" s="928"/>
      <c r="V1" s="928"/>
      <c r="W1" s="928"/>
      <c r="X1" s="902"/>
      <c r="Y1" s="928"/>
      <c r="Z1" s="928"/>
      <c r="AA1" s="928"/>
      <c r="AB1" s="928"/>
      <c r="AC1" s="928"/>
      <c r="AD1" s="928"/>
      <c r="AE1" s="928"/>
      <c r="AF1" s="928"/>
      <c r="AG1" s="928"/>
      <c r="AH1" s="928"/>
      <c r="AI1" s="929"/>
      <c r="AJ1" s="929"/>
      <c r="AK1" s="929"/>
      <c r="AL1" s="929"/>
      <c r="AM1" s="929"/>
      <c r="AN1" s="928"/>
      <c r="AO1" s="928"/>
      <c r="AP1" s="928"/>
      <c r="AQ1" s="928"/>
      <c r="AR1" s="928"/>
      <c r="AS1" s="928"/>
      <c r="AT1" s="928"/>
      <c r="AU1" s="928"/>
      <c r="AV1" s="928"/>
      <c r="AW1" s="928"/>
      <c r="AX1" s="928"/>
      <c r="AY1" s="928"/>
      <c r="AZ1" s="928"/>
      <c r="BA1" s="928"/>
      <c r="BB1" s="902"/>
      <c r="BC1" s="928"/>
      <c r="BD1" s="928"/>
      <c r="BE1" s="928"/>
      <c r="BF1" s="928"/>
      <c r="BG1" s="928"/>
      <c r="BH1" s="928"/>
      <c r="BI1" s="928"/>
      <c r="BJ1" s="928"/>
      <c r="BK1" s="928"/>
      <c r="BL1" s="928"/>
      <c r="BM1" s="928"/>
      <c r="BN1" s="902"/>
      <c r="BO1" s="928"/>
      <c r="BP1" s="928"/>
      <c r="BQ1" s="928"/>
      <c r="BR1" s="928"/>
      <c r="BS1" s="928"/>
      <c r="BT1" s="928"/>
      <c r="BU1" s="928"/>
      <c r="BV1" s="928"/>
      <c r="BW1" s="928"/>
      <c r="BX1" s="928"/>
      <c r="BY1" s="928"/>
      <c r="BZ1" s="928"/>
      <c r="CA1" s="902"/>
      <c r="CB1" s="928"/>
      <c r="CC1" s="928"/>
      <c r="CD1" s="928"/>
      <c r="CE1" s="928"/>
      <c r="CF1" s="928"/>
      <c r="CG1" s="928"/>
      <c r="CH1" s="928"/>
      <c r="CI1" s="928"/>
      <c r="CJ1" s="928"/>
      <c r="CK1" s="928"/>
      <c r="CL1" s="902"/>
      <c r="CM1" s="928"/>
      <c r="CN1" s="928"/>
      <c r="CO1" s="928"/>
      <c r="CP1" s="928"/>
      <c r="CQ1" s="928"/>
      <c r="CR1" s="928"/>
      <c r="CS1" s="930"/>
      <c r="CT1" s="931"/>
      <c r="CU1" s="928"/>
      <c r="CV1" s="928"/>
      <c r="CW1" s="928"/>
      <c r="CX1" s="928"/>
      <c r="CY1" s="928"/>
      <c r="CZ1" s="928"/>
      <c r="DA1" s="928"/>
      <c r="DB1" s="902"/>
      <c r="DC1" s="928"/>
      <c r="DD1" s="928"/>
      <c r="DE1" s="2275" t="s">
        <v>1035</v>
      </c>
      <c r="DF1" s="2275"/>
      <c r="DG1" s="2275"/>
      <c r="DH1" s="2275"/>
      <c r="DI1" s="2275"/>
      <c r="DJ1" s="2275"/>
      <c r="DK1" s="2275"/>
      <c r="DL1" s="2275"/>
      <c r="DM1" s="2275"/>
      <c r="DN1" s="2275"/>
      <c r="DO1" s="2275"/>
      <c r="DP1" s="2275"/>
      <c r="DQ1" s="2275"/>
      <c r="DR1" s="2275"/>
      <c r="DS1" s="2275"/>
      <c r="DT1" s="2275"/>
      <c r="DU1" s="2275"/>
      <c r="DV1" s="2275"/>
      <c r="DW1" s="928"/>
      <c r="DX1" s="932"/>
      <c r="ES1" s="928"/>
      <c r="ET1" s="928"/>
      <c r="EU1" s="928"/>
    </row>
    <row r="2" spans="1:151">
      <c r="A2" s="934" t="s">
        <v>1213</v>
      </c>
      <c r="B2" s="935"/>
      <c r="C2" s="935"/>
      <c r="D2" s="936"/>
      <c r="E2" s="936"/>
      <c r="F2" s="928"/>
      <c r="G2" s="928"/>
      <c r="H2" s="928"/>
      <c r="I2" s="928"/>
      <c r="J2" s="928"/>
      <c r="K2" s="937"/>
      <c r="L2" s="937"/>
      <c r="M2" s="938"/>
      <c r="N2" s="938"/>
      <c r="O2" s="939"/>
      <c r="P2" s="937"/>
      <c r="Q2" s="940"/>
      <c r="R2" s="941"/>
      <c r="S2" s="941"/>
      <c r="T2" s="941"/>
      <c r="U2" s="928"/>
      <c r="V2" s="941"/>
      <c r="W2" s="928"/>
      <c r="X2" s="942"/>
      <c r="Y2" s="942"/>
      <c r="Z2" s="928"/>
      <c r="AA2" s="942"/>
      <c r="AB2" s="943"/>
      <c r="AC2" s="942"/>
      <c r="AD2" s="942"/>
      <c r="AE2" s="942"/>
      <c r="AF2" s="928"/>
      <c r="AG2" s="942"/>
      <c r="AH2" s="928"/>
      <c r="AI2" s="902"/>
      <c r="AJ2" s="944"/>
      <c r="AK2" s="944"/>
      <c r="AL2" s="944"/>
      <c r="AM2" s="944"/>
      <c r="AN2" s="944"/>
      <c r="AO2" s="944"/>
      <c r="AP2" s="944"/>
      <c r="AQ2" s="945"/>
      <c r="AR2" s="944"/>
      <c r="AS2" s="944"/>
      <c r="AT2" s="944"/>
      <c r="AU2" s="944"/>
      <c r="AV2" s="944"/>
      <c r="AW2" s="946"/>
      <c r="AX2" s="946"/>
      <c r="AY2" s="944"/>
      <c r="AZ2" s="928"/>
      <c r="BA2" s="928"/>
      <c r="BB2" s="947"/>
      <c r="BC2" s="947"/>
      <c r="BD2" s="943"/>
      <c r="BE2" s="946"/>
      <c r="BF2" s="943"/>
      <c r="BG2" s="947"/>
      <c r="BH2" s="947"/>
      <c r="BI2" s="943"/>
      <c r="BJ2" s="943"/>
      <c r="BK2" s="928"/>
      <c r="BL2" s="943"/>
      <c r="BM2" s="928"/>
      <c r="BN2" s="948" t="s">
        <v>328</v>
      </c>
      <c r="BO2" s="949"/>
      <c r="BP2" s="950"/>
      <c r="BQ2" s="951"/>
      <c r="BR2" s="951"/>
      <c r="BS2" s="949"/>
      <c r="BT2" s="952"/>
      <c r="BU2" s="953"/>
      <c r="BV2" s="952"/>
      <c r="BW2" s="954"/>
      <c r="BX2" s="955"/>
      <c r="BY2" s="949"/>
      <c r="BZ2" s="928"/>
      <c r="CA2" s="902"/>
      <c r="CB2" s="956"/>
      <c r="CC2" s="956"/>
      <c r="CD2" s="957"/>
      <c r="CE2" s="958"/>
      <c r="CF2" s="956"/>
      <c r="CG2" s="956"/>
      <c r="CH2" s="956"/>
      <c r="CI2" s="956"/>
      <c r="CJ2" s="928"/>
      <c r="CK2" s="928"/>
      <c r="CL2" s="902"/>
      <c r="CM2" s="959"/>
      <c r="CN2" s="959"/>
      <c r="CO2" s="959"/>
      <c r="CP2" s="928"/>
      <c r="CQ2" s="959"/>
      <c r="CR2" s="958"/>
      <c r="CS2" s="960"/>
      <c r="CT2" s="961"/>
      <c r="CU2" s="959"/>
      <c r="CV2" s="961"/>
      <c r="CW2" s="959"/>
      <c r="CX2" s="962"/>
      <c r="CY2" s="962"/>
      <c r="CZ2" s="962"/>
      <c r="DA2" s="962"/>
      <c r="DB2" s="963"/>
      <c r="DC2" s="928"/>
      <c r="DD2" s="928"/>
      <c r="DE2" s="964"/>
      <c r="DF2" s="965"/>
      <c r="DG2" s="965"/>
      <c r="DH2" s="965"/>
      <c r="DI2" s="965"/>
      <c r="DJ2" s="965"/>
      <c r="DK2" s="958"/>
      <c r="DL2" s="965"/>
      <c r="DM2" s="965"/>
      <c r="DN2" s="965"/>
      <c r="DO2" s="965"/>
      <c r="DP2" s="965"/>
      <c r="DQ2" s="966"/>
      <c r="DR2" s="928"/>
      <c r="DS2" s="966"/>
      <c r="DT2" s="966"/>
      <c r="DU2" s="966"/>
      <c r="DV2" s="967"/>
      <c r="DW2" s="928"/>
      <c r="DX2" s="968"/>
      <c r="DY2" s="969"/>
      <c r="DZ2" s="928"/>
      <c r="EA2" s="970"/>
      <c r="EB2" s="971"/>
      <c r="EC2" s="958"/>
      <c r="ED2" s="972"/>
      <c r="EE2" s="971"/>
      <c r="EF2" s="972"/>
      <c r="EG2" s="973"/>
      <c r="EH2" s="972"/>
      <c r="EI2" s="971"/>
      <c r="EJ2" s="971"/>
      <c r="EK2" s="928"/>
      <c r="EL2" s="974"/>
      <c r="EM2" s="975"/>
      <c r="EN2" s="928"/>
      <c r="EO2" s="928"/>
      <c r="EP2" s="928"/>
      <c r="EQ2" s="928"/>
      <c r="ER2" s="928"/>
      <c r="ES2" s="976"/>
      <c r="ET2" s="977"/>
      <c r="EU2" s="928"/>
    </row>
    <row r="3" spans="1:151" ht="13.5" thickBot="1">
      <c r="A3" s="978" t="s">
        <v>278</v>
      </c>
      <c r="B3" s="935"/>
      <c r="C3" s="935"/>
      <c r="D3" s="936"/>
      <c r="E3" s="936"/>
      <c r="F3" s="928"/>
      <c r="G3" s="928"/>
      <c r="H3" s="928"/>
      <c r="I3" s="928"/>
      <c r="J3" s="928"/>
      <c r="K3" s="979" t="s">
        <v>290</v>
      </c>
      <c r="L3" s="902"/>
      <c r="M3" s="925"/>
      <c r="N3" s="925"/>
      <c r="O3" s="939"/>
      <c r="P3" s="902"/>
      <c r="Q3" s="926"/>
      <c r="R3" s="980"/>
      <c r="S3" s="980"/>
      <c r="T3" s="925"/>
      <c r="U3" s="925"/>
      <c r="V3" s="980"/>
      <c r="W3" s="928"/>
      <c r="X3" s="981" t="s">
        <v>323</v>
      </c>
      <c r="Y3" s="982"/>
      <c r="Z3" s="928"/>
      <c r="AA3" s="982"/>
      <c r="AB3" s="983"/>
      <c r="AC3" s="982"/>
      <c r="AD3" s="984"/>
      <c r="AE3" s="982"/>
      <c r="AF3" s="982"/>
      <c r="AG3" s="982"/>
      <c r="AH3" s="928"/>
      <c r="AI3" s="985" t="s">
        <v>325</v>
      </c>
      <c r="AJ3" s="986"/>
      <c r="AK3" s="986"/>
      <c r="AL3" s="986"/>
      <c r="AM3" s="986"/>
      <c r="AN3" s="986"/>
      <c r="AO3" s="986"/>
      <c r="AP3" s="986"/>
      <c r="AQ3" s="986"/>
      <c r="AR3" s="986"/>
      <c r="AS3" s="986"/>
      <c r="AT3" s="986"/>
      <c r="AU3" s="986"/>
      <c r="AV3" s="986"/>
      <c r="AW3" s="986"/>
      <c r="AX3" s="2296" t="s">
        <v>1036</v>
      </c>
      <c r="AY3" s="2296"/>
      <c r="AZ3" s="2296"/>
      <c r="BA3" s="928"/>
      <c r="BB3" s="987" t="s">
        <v>326</v>
      </c>
      <c r="BC3" s="947"/>
      <c r="BD3" s="943"/>
      <c r="BE3" s="946"/>
      <c r="BF3" s="943"/>
      <c r="BG3" s="947"/>
      <c r="BH3" s="947"/>
      <c r="BI3" s="943"/>
      <c r="BJ3" s="943"/>
      <c r="BK3" s="928"/>
      <c r="BL3" s="943"/>
      <c r="BM3" s="928"/>
      <c r="BN3" s="948"/>
      <c r="BO3" s="949"/>
      <c r="BP3" s="950"/>
      <c r="BQ3" s="951"/>
      <c r="BR3" s="951"/>
      <c r="BS3" s="949"/>
      <c r="BT3" s="952"/>
      <c r="BU3" s="953"/>
      <c r="BV3" s="952"/>
      <c r="BW3" s="954"/>
      <c r="BX3" s="955"/>
      <c r="BY3" s="949"/>
      <c r="BZ3" s="928"/>
      <c r="CA3" s="988" t="s">
        <v>329</v>
      </c>
      <c r="CB3" s="957"/>
      <c r="CC3" s="957"/>
      <c r="CD3" s="928"/>
      <c r="CE3" s="957"/>
      <c r="CF3" s="957"/>
      <c r="CG3" s="957"/>
      <c r="CH3" s="957"/>
      <c r="CI3" s="957"/>
      <c r="CJ3" s="957"/>
      <c r="CK3" s="928"/>
      <c r="CL3" s="989" t="s">
        <v>1144</v>
      </c>
      <c r="CM3" s="959"/>
      <c r="CN3" s="959"/>
      <c r="CO3" s="959"/>
      <c r="CP3" s="928"/>
      <c r="CQ3" s="959"/>
      <c r="CR3" s="958"/>
      <c r="CS3" s="960"/>
      <c r="CT3" s="961"/>
      <c r="CU3" s="959"/>
      <c r="CV3" s="961"/>
      <c r="CW3" s="959"/>
      <c r="CX3" s="962"/>
      <c r="CY3" s="962"/>
      <c r="CZ3" s="962"/>
      <c r="DA3" s="962"/>
      <c r="DB3" s="963"/>
      <c r="DC3" s="928"/>
      <c r="DD3" s="928"/>
      <c r="DE3" s="964" t="s">
        <v>331</v>
      </c>
      <c r="DF3" s="965"/>
      <c r="DG3" s="965"/>
      <c r="DH3" s="965"/>
      <c r="DI3" s="965"/>
      <c r="DJ3" s="966"/>
      <c r="DK3" s="958"/>
      <c r="DL3" s="965"/>
      <c r="DM3" s="965"/>
      <c r="DN3" s="965"/>
      <c r="DO3" s="966"/>
      <c r="DP3" s="965"/>
      <c r="DQ3" s="966"/>
      <c r="DR3" s="928"/>
      <c r="DS3" s="966"/>
      <c r="DT3" s="966"/>
      <c r="DU3" s="966"/>
      <c r="DV3" s="967"/>
      <c r="DW3" s="928"/>
      <c r="DX3" s="964" t="s">
        <v>332</v>
      </c>
      <c r="DY3" s="969"/>
      <c r="DZ3" s="928"/>
      <c r="EA3" s="970"/>
      <c r="EB3" s="971"/>
      <c r="EC3" s="958"/>
      <c r="ED3" s="972"/>
      <c r="EE3" s="971"/>
      <c r="EF3" s="972"/>
      <c r="EG3" s="973"/>
      <c r="EH3" s="972"/>
      <c r="EI3" s="971"/>
      <c r="EJ3" s="971"/>
      <c r="EK3" s="928"/>
      <c r="EL3" s="974"/>
      <c r="EM3" s="975"/>
      <c r="EN3" s="928"/>
      <c r="EO3" s="928"/>
      <c r="EP3" s="928"/>
      <c r="EQ3" s="928"/>
      <c r="ER3" s="928"/>
      <c r="ES3" s="990"/>
      <c r="ET3" s="991" t="s">
        <v>833</v>
      </c>
      <c r="EU3" s="928"/>
    </row>
    <row r="4" spans="1:151" ht="13.5" thickBot="1">
      <c r="A4" s="978" t="s">
        <v>279</v>
      </c>
      <c r="B4" s="992"/>
      <c r="C4" s="992"/>
      <c r="D4" s="993"/>
      <c r="E4" s="994"/>
      <c r="F4" s="994"/>
      <c r="G4" s="994"/>
      <c r="H4" s="994"/>
      <c r="I4" s="994"/>
      <c r="J4" s="928"/>
      <c r="K4" s="995" t="s">
        <v>291</v>
      </c>
      <c r="L4" s="902"/>
      <c r="M4" s="925"/>
      <c r="N4" s="925"/>
      <c r="O4" s="925"/>
      <c r="P4" s="902"/>
      <c r="Q4" s="926"/>
      <c r="R4" s="996" t="s">
        <v>793</v>
      </c>
      <c r="S4" s="996" t="s">
        <v>207</v>
      </c>
      <c r="T4" s="996" t="s">
        <v>350</v>
      </c>
      <c r="U4" s="996" t="s">
        <v>804</v>
      </c>
      <c r="V4" s="996" t="s">
        <v>805</v>
      </c>
      <c r="W4" s="928"/>
      <c r="X4" s="997" t="s">
        <v>324</v>
      </c>
      <c r="Y4" s="982"/>
      <c r="Z4" s="982"/>
      <c r="AA4" s="1623" t="s">
        <v>806</v>
      </c>
      <c r="AB4" s="1624" t="s">
        <v>807</v>
      </c>
      <c r="AC4" s="1625" t="s">
        <v>935</v>
      </c>
      <c r="AD4" s="1626" t="s">
        <v>903</v>
      </c>
      <c r="AE4" s="982"/>
      <c r="AF4" s="982"/>
      <c r="AG4" s="982"/>
      <c r="AH4" s="928"/>
      <c r="AI4" s="1002" t="s">
        <v>314</v>
      </c>
      <c r="AJ4" s="1003"/>
      <c r="AK4" s="1003"/>
      <c r="AL4" s="1004"/>
      <c r="AM4" s="1003"/>
      <c r="AN4" s="1627" t="s">
        <v>573</v>
      </c>
      <c r="AO4" s="1006"/>
      <c r="AP4" s="1007"/>
      <c r="AQ4" s="2277" t="s">
        <v>899</v>
      </c>
      <c r="AR4" s="2278"/>
      <c r="AS4" s="2279" t="s">
        <v>436</v>
      </c>
      <c r="AT4" s="2280"/>
      <c r="AU4" s="2281"/>
      <c r="AV4" s="2282" t="s">
        <v>439</v>
      </c>
      <c r="AW4" s="2283"/>
      <c r="AX4" s="2297" t="s">
        <v>438</v>
      </c>
      <c r="AY4" s="2298"/>
      <c r="AZ4" s="2299"/>
      <c r="BA4" s="928"/>
      <c r="BB4" s="1008" t="s">
        <v>945</v>
      </c>
      <c r="BC4" s="1009"/>
      <c r="BD4" s="983"/>
      <c r="BE4" s="1010"/>
      <c r="BF4" s="983"/>
      <c r="BG4" s="1009"/>
      <c r="BH4" s="1009"/>
      <c r="BI4" s="983"/>
      <c r="BJ4" s="983"/>
      <c r="BK4" s="983"/>
      <c r="BL4" s="983"/>
      <c r="BM4" s="928"/>
      <c r="BN4" s="1578"/>
      <c r="BO4" s="1628"/>
      <c r="BP4" s="1629"/>
      <c r="BQ4" s="1629"/>
      <c r="BR4" s="1629"/>
      <c r="BS4" s="1628"/>
      <c r="BT4" s="1630"/>
      <c r="BU4" s="1631"/>
      <c r="BV4" s="1630"/>
      <c r="BW4" s="1632"/>
      <c r="BX4" s="1633"/>
      <c r="BY4" s="1628"/>
      <c r="BZ4" s="1628"/>
      <c r="CA4" s="1629"/>
      <c r="CB4" s="957"/>
      <c r="CC4" s="2285"/>
      <c r="CD4" s="2285"/>
      <c r="CE4" s="2285"/>
      <c r="CF4" s="2285"/>
      <c r="CG4" s="2285"/>
      <c r="CH4" s="2285"/>
      <c r="CI4" s="2285"/>
      <c r="CJ4" s="2285"/>
      <c r="CK4" s="928"/>
      <c r="CL4" s="1014"/>
      <c r="CM4" s="962"/>
      <c r="CN4" s="1015"/>
      <c r="CO4" s="1016"/>
      <c r="CP4" s="928"/>
      <c r="CQ4" s="1016"/>
      <c r="CR4" s="1016"/>
      <c r="CS4" s="1017"/>
      <c r="CT4" s="1018"/>
      <c r="CU4" s="1016"/>
      <c r="CV4" s="1018"/>
      <c r="CW4" s="962"/>
      <c r="CX4" s="962"/>
      <c r="CY4" s="962"/>
      <c r="CZ4" s="962"/>
      <c r="DA4" s="962"/>
      <c r="DB4" s="963"/>
      <c r="DC4" s="962"/>
      <c r="DD4" s="928"/>
      <c r="DE4" s="964" t="s">
        <v>452</v>
      </c>
      <c r="DF4" s="966"/>
      <c r="DG4" s="966"/>
      <c r="DH4" s="966"/>
      <c r="DI4" s="966"/>
      <c r="DJ4" s="966"/>
      <c r="DK4" s="966"/>
      <c r="DL4" s="1634" t="s">
        <v>906</v>
      </c>
      <c r="DM4" s="1635">
        <f>DL106</f>
        <v>0</v>
      </c>
      <c r="DN4" s="966"/>
      <c r="DO4" s="966"/>
      <c r="DP4" s="966"/>
      <c r="DQ4" s="1634" t="s">
        <v>906</v>
      </c>
      <c r="DR4" s="1635">
        <f>DQ106</f>
        <v>0</v>
      </c>
      <c r="DS4" s="966"/>
      <c r="DT4" s="966"/>
      <c r="DU4" s="966"/>
      <c r="DV4" s="967"/>
      <c r="DW4" s="928"/>
      <c r="DX4" s="1021" t="s">
        <v>320</v>
      </c>
      <c r="DY4" s="1022"/>
      <c r="DZ4" s="975"/>
      <c r="EA4" s="975"/>
      <c r="EB4" s="975"/>
      <c r="EC4" s="975"/>
      <c r="ED4" s="975"/>
      <c r="EE4" s="975"/>
      <c r="EF4" s="975"/>
      <c r="EG4" s="975"/>
      <c r="EH4" s="975"/>
      <c r="EI4" s="1023" t="s">
        <v>793</v>
      </c>
      <c r="EJ4" s="975"/>
      <c r="EK4" s="975"/>
      <c r="EL4" s="1023" t="s">
        <v>207</v>
      </c>
      <c r="EM4" s="975"/>
      <c r="EN4" s="928"/>
      <c r="EO4" s="928"/>
      <c r="EP4" s="928"/>
      <c r="EQ4" s="928"/>
      <c r="ER4" s="928"/>
      <c r="ES4" s="928"/>
      <c r="ET4" s="991" t="s">
        <v>1213</v>
      </c>
      <c r="EU4" s="928"/>
    </row>
    <row r="5" spans="1:151" ht="63.75" customHeight="1" thickBot="1">
      <c r="A5" s="1024" t="s">
        <v>671</v>
      </c>
      <c r="B5" s="1025" t="s">
        <v>794</v>
      </c>
      <c r="C5" s="1026" t="s">
        <v>798</v>
      </c>
      <c r="D5" s="1027" t="s">
        <v>797</v>
      </c>
      <c r="E5" s="1636" t="s">
        <v>1143</v>
      </c>
      <c r="F5" s="1636" t="s">
        <v>564</v>
      </c>
      <c r="G5" s="1636" t="s">
        <v>565</v>
      </c>
      <c r="H5" s="1637" t="s">
        <v>260</v>
      </c>
      <c r="K5" s="1549" t="s">
        <v>658</v>
      </c>
      <c r="L5" s="1550" t="s">
        <v>655</v>
      </c>
      <c r="M5" s="870" t="s">
        <v>1067</v>
      </c>
      <c r="N5" s="870" t="s">
        <v>656</v>
      </c>
      <c r="O5" s="871" t="s">
        <v>657</v>
      </c>
      <c r="P5" s="872" t="s">
        <v>531</v>
      </c>
      <c r="Q5" s="873" t="s">
        <v>914</v>
      </c>
      <c r="R5" s="874" t="s">
        <v>892</v>
      </c>
      <c r="S5" s="875" t="s">
        <v>661</v>
      </c>
      <c r="T5" s="876" t="s">
        <v>662</v>
      </c>
      <c r="U5" s="876" t="s">
        <v>663</v>
      </c>
      <c r="V5" s="877" t="s">
        <v>891</v>
      </c>
      <c r="X5" s="1551" t="s">
        <v>658</v>
      </c>
      <c r="Y5" s="1552" t="s">
        <v>655</v>
      </c>
      <c r="Z5" s="1553" t="s">
        <v>893</v>
      </c>
      <c r="AA5" s="1554" t="s">
        <v>562</v>
      </c>
      <c r="AB5" s="1555" t="s">
        <v>572</v>
      </c>
      <c r="AC5" s="1556" t="s">
        <v>1073</v>
      </c>
      <c r="AD5" s="1557" t="s">
        <v>563</v>
      </c>
      <c r="AE5" s="1558" t="s">
        <v>1074</v>
      </c>
      <c r="AF5" s="1559" t="s">
        <v>680</v>
      </c>
      <c r="AG5" s="1560" t="s">
        <v>681</v>
      </c>
      <c r="AI5" s="1638" t="s">
        <v>658</v>
      </c>
      <c r="AJ5" s="1639" t="s">
        <v>655</v>
      </c>
      <c r="AK5" s="1640" t="s">
        <v>895</v>
      </c>
      <c r="AL5" s="1641" t="s">
        <v>1074</v>
      </c>
      <c r="AM5" s="1642" t="s">
        <v>896</v>
      </c>
      <c r="AN5" s="1638" t="s">
        <v>199</v>
      </c>
      <c r="AO5" s="1640" t="s">
        <v>198</v>
      </c>
      <c r="AP5" s="1643" t="s">
        <v>197</v>
      </c>
      <c r="AQ5" s="1644" t="s">
        <v>898</v>
      </c>
      <c r="AR5" s="1642" t="s">
        <v>200</v>
      </c>
      <c r="AS5" s="1638" t="s">
        <v>435</v>
      </c>
      <c r="AT5" s="1639" t="s">
        <v>603</v>
      </c>
      <c r="AU5" s="1642" t="s">
        <v>790</v>
      </c>
      <c r="AV5" s="1645" t="s">
        <v>437</v>
      </c>
      <c r="AW5" s="1646" t="s">
        <v>791</v>
      </c>
      <c r="BB5" s="1647" t="s">
        <v>658</v>
      </c>
      <c r="BC5" s="1648" t="s">
        <v>655</v>
      </c>
      <c r="BD5" s="1649" t="s">
        <v>893</v>
      </c>
      <c r="BE5" s="1650" t="s">
        <v>442</v>
      </c>
      <c r="BF5" s="1651" t="s">
        <v>605</v>
      </c>
      <c r="BG5" s="1647" t="s">
        <v>681</v>
      </c>
      <c r="BH5" s="1652"/>
      <c r="BI5" s="1590" t="s">
        <v>1074</v>
      </c>
      <c r="BJ5" s="1651" t="s">
        <v>606</v>
      </c>
      <c r="BK5" s="1650" t="s">
        <v>1078</v>
      </c>
      <c r="BL5" s="1651" t="s">
        <v>443</v>
      </c>
      <c r="BN5" s="1061" t="s">
        <v>616</v>
      </c>
      <c r="BO5" s="1061" t="s">
        <v>655</v>
      </c>
      <c r="BP5" s="1653">
        <v>2010</v>
      </c>
      <c r="BQ5" s="1654">
        <v>2011</v>
      </c>
      <c r="BR5" s="1655">
        <v>2012</v>
      </c>
      <c r="BT5" s="1065" t="s">
        <v>445</v>
      </c>
      <c r="BU5" s="1066" t="s">
        <v>446</v>
      </c>
      <c r="BW5" s="1067" t="s">
        <v>1094</v>
      </c>
      <c r="BX5" s="1068" t="s">
        <v>447</v>
      </c>
      <c r="BY5" s="1068" t="s">
        <v>313</v>
      </c>
      <c r="BZ5" s="1656"/>
      <c r="CA5" s="1657" t="s">
        <v>616</v>
      </c>
      <c r="CB5" s="1657" t="s">
        <v>786</v>
      </c>
      <c r="CC5" s="1658">
        <v>2009</v>
      </c>
      <c r="CD5" s="1658">
        <v>2010</v>
      </c>
      <c r="CE5" s="1658">
        <v>2011</v>
      </c>
      <c r="CF5" s="1657" t="s">
        <v>787</v>
      </c>
      <c r="CG5" s="1659" t="s">
        <v>789</v>
      </c>
      <c r="CH5" s="1660"/>
      <c r="CI5" s="1657" t="s">
        <v>1214</v>
      </c>
      <c r="CJ5" s="1657" t="s">
        <v>788</v>
      </c>
      <c r="CL5" s="1586" t="s">
        <v>658</v>
      </c>
      <c r="CM5" s="1587" t="s">
        <v>655</v>
      </c>
      <c r="CN5" s="1588" t="s">
        <v>617</v>
      </c>
      <c r="CO5" s="1589"/>
      <c r="CP5" s="1590" t="s">
        <v>1074</v>
      </c>
      <c r="CQ5" s="1591" t="s">
        <v>1095</v>
      </c>
      <c r="CR5" s="1591" t="s">
        <v>448</v>
      </c>
      <c r="CS5" s="1587" t="s">
        <v>654</v>
      </c>
      <c r="CT5" s="1592" t="s">
        <v>449</v>
      </c>
      <c r="CU5" s="1589"/>
      <c r="CV5" s="1661" t="s">
        <v>1215</v>
      </c>
      <c r="CW5" s="1587" t="s">
        <v>1216</v>
      </c>
      <c r="CX5" s="1662" t="s">
        <v>618</v>
      </c>
      <c r="CY5" s="1663"/>
      <c r="CZ5" s="1664" t="s">
        <v>619</v>
      </c>
      <c r="DA5" s="1665" t="s">
        <v>208</v>
      </c>
      <c r="DB5" s="1666"/>
      <c r="DC5" s="1667" t="s">
        <v>209</v>
      </c>
      <c r="DX5" s="1597" t="s">
        <v>671</v>
      </c>
      <c r="DY5" s="1598" t="s">
        <v>5</v>
      </c>
      <c r="DZ5" s="1599" t="s">
        <v>6</v>
      </c>
      <c r="EA5" s="1600" t="s">
        <v>7</v>
      </c>
      <c r="EB5" s="1590" t="s">
        <v>1074</v>
      </c>
      <c r="EC5" s="1601" t="s">
        <v>277</v>
      </c>
      <c r="ED5" s="1601" t="s">
        <v>193</v>
      </c>
      <c r="EE5" s="1602" t="s">
        <v>627</v>
      </c>
      <c r="EF5" s="1603"/>
      <c r="EG5" s="1604" t="s">
        <v>194</v>
      </c>
      <c r="EH5" s="1605"/>
      <c r="EI5" s="1606" t="s">
        <v>628</v>
      </c>
      <c r="EJ5" s="1607"/>
      <c r="EK5" s="1608" t="s">
        <v>196</v>
      </c>
      <c r="EL5" s="1609" t="s">
        <v>629</v>
      </c>
      <c r="EM5" s="1610" t="s">
        <v>195</v>
      </c>
      <c r="EN5" s="1611" t="s">
        <v>819</v>
      </c>
      <c r="EO5" s="1612" t="s">
        <v>820</v>
      </c>
      <c r="ES5" s="1112" t="s">
        <v>658</v>
      </c>
      <c r="ET5" s="1113" t="s">
        <v>7</v>
      </c>
      <c r="EU5" s="1114" t="s">
        <v>832</v>
      </c>
    </row>
    <row r="6" spans="1:151" ht="12.75" customHeight="1">
      <c r="A6" s="1115" t="s">
        <v>354</v>
      </c>
      <c r="B6" s="1116" t="s">
        <v>355</v>
      </c>
      <c r="C6" s="1117">
        <v>22706</v>
      </c>
      <c r="D6" s="1118">
        <v>24117</v>
      </c>
      <c r="E6" s="1668"/>
      <c r="F6" s="1668">
        <f t="shared" ref="F6:F69" si="0">SUM(D6:E6)</f>
        <v>24117</v>
      </c>
      <c r="G6" s="1668"/>
      <c r="H6" s="1669">
        <f t="shared" ref="H6:H69" si="1">SUM(F6:G6)</f>
        <v>24117</v>
      </c>
      <c r="K6" s="905" t="s">
        <v>354</v>
      </c>
      <c r="L6" s="906" t="s">
        <v>355</v>
      </c>
      <c r="M6" s="878">
        <v>9990067664</v>
      </c>
      <c r="N6" s="879">
        <v>163670725</v>
      </c>
      <c r="O6" s="880">
        <v>9826396939</v>
      </c>
      <c r="P6" s="881">
        <v>2009</v>
      </c>
      <c r="Q6" s="882">
        <v>1.0506</v>
      </c>
      <c r="R6" s="883">
        <v>9353128630</v>
      </c>
      <c r="S6" s="884">
        <v>163670725</v>
      </c>
      <c r="T6" s="885">
        <v>262438373</v>
      </c>
      <c r="U6" s="885">
        <v>2100946731</v>
      </c>
      <c r="V6" s="883">
        <v>11880184459</v>
      </c>
      <c r="X6" s="1561" t="s">
        <v>354</v>
      </c>
      <c r="Y6" s="1562" t="s">
        <v>355</v>
      </c>
      <c r="Z6" s="1563">
        <v>11880184459</v>
      </c>
      <c r="AA6" s="1564">
        <v>75082765.780880004</v>
      </c>
      <c r="AB6" s="1563">
        <v>19682274</v>
      </c>
      <c r="AC6" s="1563">
        <v>868831</v>
      </c>
      <c r="AD6" s="1563">
        <v>95633870.780880004</v>
      </c>
      <c r="AE6" s="1564">
        <v>24117</v>
      </c>
      <c r="AF6" s="1562">
        <v>3965</v>
      </c>
      <c r="AG6" s="1565">
        <v>0.78449999999999998</v>
      </c>
      <c r="AI6" s="1561" t="s">
        <v>354</v>
      </c>
      <c r="AJ6" s="933" t="s">
        <v>355</v>
      </c>
      <c r="AK6" s="1563">
        <v>95633870.780880004</v>
      </c>
      <c r="AL6" s="1564">
        <v>24117</v>
      </c>
      <c r="AM6" s="1570">
        <v>3965</v>
      </c>
      <c r="AN6" s="1565">
        <v>0.78449999999999998</v>
      </c>
      <c r="AO6" s="1565">
        <v>1.3672</v>
      </c>
      <c r="AP6" s="1565">
        <v>0.87470000000000003</v>
      </c>
      <c r="AQ6" s="1565">
        <v>0.88790000000000013</v>
      </c>
      <c r="AR6" s="1565">
        <v>0.88790000000000013</v>
      </c>
      <c r="AS6" s="1571">
        <v>1481.78</v>
      </c>
      <c r="AT6" s="1571">
        <v>187.07999999999993</v>
      </c>
      <c r="AU6" s="1570">
        <v>4511808</v>
      </c>
      <c r="AV6" s="1572">
        <v>0.93700000000000006</v>
      </c>
      <c r="AW6" s="1564">
        <v>4227564</v>
      </c>
      <c r="BB6" s="1561" t="s">
        <v>354</v>
      </c>
      <c r="BC6" s="1562" t="s">
        <v>682</v>
      </c>
      <c r="BD6" s="1563">
        <v>11880184459</v>
      </c>
      <c r="BE6" s="1577">
        <v>429.98899999999998</v>
      </c>
      <c r="BF6" s="1564">
        <v>27629043</v>
      </c>
      <c r="BG6" s="1565">
        <v>1.3672</v>
      </c>
      <c r="BH6" s="1565"/>
      <c r="BI6" s="1564">
        <v>24117</v>
      </c>
      <c r="BJ6" s="1564">
        <v>56.09</v>
      </c>
      <c r="BK6" s="1564">
        <v>152091</v>
      </c>
      <c r="BL6" s="1564">
        <v>354</v>
      </c>
      <c r="BN6" s="933" t="s">
        <v>354</v>
      </c>
      <c r="BO6" s="1579" t="s">
        <v>355</v>
      </c>
      <c r="BP6" s="1579">
        <v>1.0022</v>
      </c>
      <c r="BQ6" s="1579">
        <v>1.0306999999999999</v>
      </c>
      <c r="BR6" s="1579">
        <v>1.0798999999999999</v>
      </c>
      <c r="BS6" s="1579"/>
      <c r="BT6" s="1580">
        <v>2009</v>
      </c>
      <c r="BU6" s="1582">
        <v>1.0506</v>
      </c>
      <c r="BV6" s="1581"/>
      <c r="BW6" s="1583">
        <v>0.52</v>
      </c>
      <c r="BX6" s="1579">
        <v>0.54600000000000004</v>
      </c>
      <c r="BY6" s="1565">
        <v>0.8639</v>
      </c>
      <c r="BZ6" s="1656"/>
      <c r="CA6" s="1561" t="s">
        <v>354</v>
      </c>
      <c r="CB6" s="933" t="s">
        <v>682</v>
      </c>
      <c r="CC6" s="1564">
        <v>30767</v>
      </c>
      <c r="CD6" s="1564">
        <v>31022</v>
      </c>
      <c r="CE6" s="1564">
        <v>31730</v>
      </c>
      <c r="CF6" s="1564">
        <v>31173</v>
      </c>
      <c r="CG6" s="1565">
        <v>0.87470000000000003</v>
      </c>
      <c r="CH6" s="1564"/>
      <c r="CI6" s="1564">
        <v>-557</v>
      </c>
      <c r="CJ6" s="1565">
        <v>-1.7600000000000001E-2</v>
      </c>
      <c r="CL6" s="1575" t="s">
        <v>354</v>
      </c>
      <c r="CM6" s="933" t="s">
        <v>682</v>
      </c>
      <c r="CN6" s="1565">
        <v>0.88790000000000013</v>
      </c>
      <c r="CP6" s="1593">
        <v>24117</v>
      </c>
      <c r="CQ6" s="1566">
        <v>33500000</v>
      </c>
      <c r="CR6" s="1566">
        <v>0</v>
      </c>
      <c r="CS6" s="1566">
        <v>33500000</v>
      </c>
      <c r="CT6" s="1573">
        <v>1389.06</v>
      </c>
      <c r="CU6" s="1571"/>
      <c r="CV6" s="1573">
        <v>1481.78</v>
      </c>
      <c r="CW6" s="1594">
        <v>187.07999999999993</v>
      </c>
      <c r="CX6" s="1565">
        <v>0.93700000000000006</v>
      </c>
      <c r="CY6" s="1565"/>
      <c r="CZ6" s="1582">
        <v>0.54600000000000004</v>
      </c>
      <c r="DA6" s="1595" t="s">
        <v>4</v>
      </c>
      <c r="DB6" s="1595"/>
      <c r="DC6" s="1565">
        <v>0.93700000000000006</v>
      </c>
      <c r="DX6" s="933" t="s">
        <v>354</v>
      </c>
      <c r="DY6" s="1575" t="s">
        <v>354</v>
      </c>
      <c r="DZ6" s="933" t="s">
        <v>901</v>
      </c>
      <c r="EA6" s="933" t="s">
        <v>355</v>
      </c>
      <c r="EB6" s="1563">
        <v>22706</v>
      </c>
      <c r="EC6" s="1563"/>
      <c r="ED6" s="1563">
        <v>22706</v>
      </c>
      <c r="EE6" s="1563"/>
      <c r="EF6" s="1563"/>
      <c r="EG6" s="1565">
        <v>0.94149355226603637</v>
      </c>
      <c r="EH6" s="1563"/>
      <c r="EI6" s="1563">
        <v>4227564</v>
      </c>
      <c r="EJ6" s="1563"/>
      <c r="EK6" s="1563">
        <v>3980225</v>
      </c>
      <c r="EL6" s="1563">
        <v>4227564</v>
      </c>
      <c r="EM6" s="1566">
        <v>0</v>
      </c>
      <c r="EN6" s="1566">
        <v>1</v>
      </c>
      <c r="ES6" s="1613" t="s">
        <v>354</v>
      </c>
      <c r="ET6" s="1614" t="s">
        <v>355</v>
      </c>
      <c r="EU6" s="1615">
        <v>3980225</v>
      </c>
    </row>
    <row r="7" spans="1:151" ht="12.75" customHeight="1">
      <c r="A7" s="1220" t="s">
        <v>356</v>
      </c>
      <c r="B7" s="1221" t="s">
        <v>357</v>
      </c>
      <c r="C7" s="1117">
        <v>5310</v>
      </c>
      <c r="D7" s="1118">
        <v>5310</v>
      </c>
      <c r="E7" s="1670"/>
      <c r="F7" s="1670">
        <f t="shared" si="0"/>
        <v>5310</v>
      </c>
      <c r="G7" s="1670"/>
      <c r="H7" s="1671">
        <f t="shared" si="1"/>
        <v>5310</v>
      </c>
      <c r="K7" s="907" t="s">
        <v>356</v>
      </c>
      <c r="L7" s="908" t="s">
        <v>357</v>
      </c>
      <c r="M7" s="886">
        <v>2135412998</v>
      </c>
      <c r="N7" s="887">
        <v>143035463</v>
      </c>
      <c r="O7" s="888">
        <v>1992377535</v>
      </c>
      <c r="P7" s="889">
        <v>2007</v>
      </c>
      <c r="Q7" s="890">
        <v>0.97009999999999996</v>
      </c>
      <c r="R7" s="891">
        <v>2053785728</v>
      </c>
      <c r="S7" s="892">
        <v>143035463</v>
      </c>
      <c r="T7" s="893">
        <v>67960466</v>
      </c>
      <c r="U7" s="893">
        <v>393140523</v>
      </c>
      <c r="V7" s="891">
        <v>2657922180</v>
      </c>
      <c r="X7" s="1561" t="s">
        <v>356</v>
      </c>
      <c r="Y7" s="1562" t="s">
        <v>357</v>
      </c>
      <c r="Z7" s="1563">
        <v>2657922180</v>
      </c>
      <c r="AA7" s="1564">
        <v>16798068.1776</v>
      </c>
      <c r="AB7" s="1563">
        <v>4989167</v>
      </c>
      <c r="AC7" s="1563">
        <v>113286</v>
      </c>
      <c r="AD7" s="1563">
        <v>21900521.1776</v>
      </c>
      <c r="AE7" s="1564">
        <v>5310</v>
      </c>
      <c r="AF7" s="1562">
        <v>4124</v>
      </c>
      <c r="AG7" s="1565">
        <v>0.81599999999999995</v>
      </c>
      <c r="AI7" s="1561" t="s">
        <v>356</v>
      </c>
      <c r="AJ7" s="933" t="s">
        <v>357</v>
      </c>
      <c r="AK7" s="1563">
        <v>21900521.1776</v>
      </c>
      <c r="AL7" s="1564">
        <v>5310</v>
      </c>
      <c r="AM7" s="1564">
        <v>4124</v>
      </c>
      <c r="AN7" s="1565">
        <v>0.81599999999999995</v>
      </c>
      <c r="AO7" s="1565">
        <v>0.50549999999999995</v>
      </c>
      <c r="AP7" s="1565">
        <v>0.84030000000000005</v>
      </c>
      <c r="AQ7" s="1565">
        <v>0.79720000000000002</v>
      </c>
      <c r="AR7" s="1565">
        <v>0.79720000000000002</v>
      </c>
      <c r="AS7" s="1571">
        <v>1330.42</v>
      </c>
      <c r="AT7" s="1571">
        <v>338.43999999999983</v>
      </c>
      <c r="AU7" s="1570">
        <v>1797116</v>
      </c>
      <c r="AV7" s="1572">
        <v>0.73599999999999999</v>
      </c>
      <c r="AW7" s="1564">
        <v>1322677</v>
      </c>
      <c r="BB7" s="1561" t="s">
        <v>356</v>
      </c>
      <c r="BC7" s="1562" t="s">
        <v>683</v>
      </c>
      <c r="BD7" s="1563">
        <v>2657922180</v>
      </c>
      <c r="BE7" s="1577">
        <v>260.185</v>
      </c>
      <c r="BF7" s="1566">
        <v>10215509</v>
      </c>
      <c r="BG7" s="1565">
        <v>0.50549999999999995</v>
      </c>
      <c r="BH7" s="1565"/>
      <c r="BI7" s="1564">
        <v>5310</v>
      </c>
      <c r="BJ7" s="1564">
        <v>20.41</v>
      </c>
      <c r="BK7" s="1564">
        <v>37534</v>
      </c>
      <c r="BL7" s="1564">
        <v>144</v>
      </c>
      <c r="BN7" s="933" t="s">
        <v>356</v>
      </c>
      <c r="BO7" s="1579" t="s">
        <v>357</v>
      </c>
      <c r="BP7" s="1579">
        <v>0.91410000000000002</v>
      </c>
      <c r="BQ7" s="1579">
        <v>0.92549999999999999</v>
      </c>
      <c r="BR7" s="1579">
        <v>1.0185</v>
      </c>
      <c r="BS7" s="1579"/>
      <c r="BT7" s="1580">
        <v>2007</v>
      </c>
      <c r="BU7" s="1582">
        <v>0.97009999999999996</v>
      </c>
      <c r="BV7" s="1581"/>
      <c r="BW7" s="1583">
        <v>0.60499999999999998</v>
      </c>
      <c r="BX7" s="1579">
        <v>0.58699999999999997</v>
      </c>
      <c r="BY7" s="1565">
        <v>0.92879999999999996</v>
      </c>
      <c r="BZ7" s="1656"/>
      <c r="CA7" s="1561" t="s">
        <v>356</v>
      </c>
      <c r="CB7" s="933" t="s">
        <v>683</v>
      </c>
      <c r="CC7" s="1564">
        <v>29354</v>
      </c>
      <c r="CD7" s="1564">
        <v>29813</v>
      </c>
      <c r="CE7" s="1564">
        <v>30674</v>
      </c>
      <c r="CF7" s="1564">
        <v>29947</v>
      </c>
      <c r="CG7" s="1565">
        <v>0.84030000000000005</v>
      </c>
      <c r="CH7" s="1564"/>
      <c r="CI7" s="1562">
        <v>-727</v>
      </c>
      <c r="CJ7" s="1565">
        <v>-2.3699999999999999E-2</v>
      </c>
      <c r="CL7" s="1575" t="s">
        <v>356</v>
      </c>
      <c r="CM7" s="933" t="s">
        <v>683</v>
      </c>
      <c r="CN7" s="1565">
        <v>0.79720000000000002</v>
      </c>
      <c r="CP7" s="1593">
        <v>5310</v>
      </c>
      <c r="CQ7" s="1566">
        <v>5200000</v>
      </c>
      <c r="CR7" s="1566">
        <v>0</v>
      </c>
      <c r="CS7" s="1566">
        <v>5200000</v>
      </c>
      <c r="CT7" s="1573">
        <v>979.28</v>
      </c>
      <c r="CU7" s="1594"/>
      <c r="CV7" s="1573">
        <v>1330.42</v>
      </c>
      <c r="CW7" s="1594">
        <v>338.43999999999983</v>
      </c>
      <c r="CX7" s="1565">
        <v>0.73599999999999999</v>
      </c>
      <c r="CY7" s="1565"/>
      <c r="CZ7" s="1582">
        <v>0.58699999999999997</v>
      </c>
      <c r="DA7" s="1595" t="s">
        <v>4</v>
      </c>
      <c r="DB7" s="1595"/>
      <c r="DC7" s="1565">
        <v>0.73599999999999999</v>
      </c>
      <c r="DX7" s="933" t="s">
        <v>354</v>
      </c>
      <c r="DY7" s="1575" t="s">
        <v>9</v>
      </c>
      <c r="DZ7" s="933" t="s">
        <v>8</v>
      </c>
      <c r="EA7" s="933" t="s">
        <v>10</v>
      </c>
      <c r="EB7" s="1563">
        <v>582</v>
      </c>
      <c r="EC7" s="1563"/>
      <c r="ED7" s="1563">
        <v>582</v>
      </c>
      <c r="EE7" s="1563"/>
      <c r="EF7" s="1563"/>
      <c r="EG7" s="1565">
        <v>2.4132354770493844E-2</v>
      </c>
      <c r="EH7" s="1563"/>
      <c r="EI7" s="1563">
        <v>0</v>
      </c>
      <c r="EJ7" s="1563"/>
      <c r="EK7" s="1563">
        <v>102021</v>
      </c>
      <c r="EM7" s="1566"/>
      <c r="EN7" s="1566"/>
      <c r="ES7" s="1616" t="s">
        <v>356</v>
      </c>
      <c r="ET7" s="1617" t="s">
        <v>357</v>
      </c>
      <c r="EU7" s="1618">
        <v>1322677</v>
      </c>
    </row>
    <row r="8" spans="1:151" ht="12.75" customHeight="1">
      <c r="A8" s="1220" t="s">
        <v>358</v>
      </c>
      <c r="B8" s="1221" t="s">
        <v>359</v>
      </c>
      <c r="C8" s="1117">
        <v>1456</v>
      </c>
      <c r="D8" s="1118">
        <v>1456</v>
      </c>
      <c r="E8" s="1670"/>
      <c r="F8" s="1670">
        <f t="shared" si="0"/>
        <v>1456</v>
      </c>
      <c r="G8" s="1670"/>
      <c r="H8" s="1671">
        <f t="shared" si="1"/>
        <v>1456</v>
      </c>
      <c r="K8" s="907" t="s">
        <v>358</v>
      </c>
      <c r="L8" s="908" t="s">
        <v>359</v>
      </c>
      <c r="M8" s="886">
        <v>1595238786</v>
      </c>
      <c r="N8" s="887">
        <v>90422190</v>
      </c>
      <c r="O8" s="888">
        <v>1504816596</v>
      </c>
      <c r="P8" s="889">
        <v>2007</v>
      </c>
      <c r="Q8" s="890">
        <v>1.0153000000000001</v>
      </c>
      <c r="R8" s="891">
        <v>1482139856</v>
      </c>
      <c r="S8" s="892">
        <v>90422190</v>
      </c>
      <c r="T8" s="893">
        <v>38685309</v>
      </c>
      <c r="U8" s="893">
        <v>160138660</v>
      </c>
      <c r="V8" s="891">
        <v>1771386015</v>
      </c>
      <c r="X8" s="1561" t="s">
        <v>358</v>
      </c>
      <c r="Y8" s="1562" t="s">
        <v>359</v>
      </c>
      <c r="Z8" s="1563">
        <v>1771386015</v>
      </c>
      <c r="AA8" s="1564">
        <v>11195159.614800001</v>
      </c>
      <c r="AB8" s="1563">
        <v>1522355</v>
      </c>
      <c r="AC8" s="1563">
        <v>30542</v>
      </c>
      <c r="AD8" s="1563">
        <v>12748056.614800001</v>
      </c>
      <c r="AE8" s="1564">
        <v>1456</v>
      </c>
      <c r="AF8" s="1562">
        <v>8756</v>
      </c>
      <c r="AG8" s="1565">
        <v>1.7324999999999999</v>
      </c>
      <c r="AI8" s="1561" t="s">
        <v>358</v>
      </c>
      <c r="AJ8" s="933" t="s">
        <v>359</v>
      </c>
      <c r="AK8" s="1563">
        <v>12748056.614800001</v>
      </c>
      <c r="AL8" s="1564">
        <v>1456</v>
      </c>
      <c r="AM8" s="1564">
        <v>8756</v>
      </c>
      <c r="AN8" s="1565">
        <v>1.7324999999999999</v>
      </c>
      <c r="AO8" s="1565">
        <v>0.3735</v>
      </c>
      <c r="AP8" s="1565">
        <v>0.86339999999999995</v>
      </c>
      <c r="AQ8" s="1565">
        <v>1.1620999999999999</v>
      </c>
      <c r="AR8" s="1565" t="s">
        <v>4</v>
      </c>
      <c r="AS8" s="1573" t="s">
        <v>4</v>
      </c>
      <c r="AT8" s="1573" t="s">
        <v>4</v>
      </c>
      <c r="AU8" s="1570">
        <v>0</v>
      </c>
      <c r="AV8" s="1572" t="s">
        <v>4</v>
      </c>
      <c r="AW8" s="1564">
        <v>0</v>
      </c>
      <c r="BB8" s="1561" t="s">
        <v>358</v>
      </c>
      <c r="BC8" s="1562" t="s">
        <v>684</v>
      </c>
      <c r="BD8" s="1563">
        <v>1771386015</v>
      </c>
      <c r="BE8" s="1577">
        <v>234.65</v>
      </c>
      <c r="BF8" s="1566">
        <v>7549056</v>
      </c>
      <c r="BG8" s="1565">
        <v>0.3735</v>
      </c>
      <c r="BH8" s="1565"/>
      <c r="BI8" s="1564">
        <v>1456</v>
      </c>
      <c r="BJ8" s="1564">
        <v>6.2</v>
      </c>
      <c r="BK8" s="1564">
        <v>11077</v>
      </c>
      <c r="BL8" s="1564">
        <v>47</v>
      </c>
      <c r="BN8" s="933" t="s">
        <v>358</v>
      </c>
      <c r="BO8" s="1579" t="s">
        <v>359</v>
      </c>
      <c r="BP8" s="1579">
        <v>0.94750000000000001</v>
      </c>
      <c r="BQ8" s="1579">
        <v>1.0003</v>
      </c>
      <c r="BR8" s="1579">
        <v>1.0479000000000001</v>
      </c>
      <c r="BS8" s="1579"/>
      <c r="BT8" s="1580">
        <v>2007</v>
      </c>
      <c r="BU8" s="1582">
        <v>1.0153000000000001</v>
      </c>
      <c r="BV8" s="1581"/>
      <c r="BW8" s="1583">
        <v>0.47</v>
      </c>
      <c r="BX8" s="1579">
        <v>0.47699999999999998</v>
      </c>
      <c r="BY8" s="1565">
        <v>0.75470000000000004</v>
      </c>
      <c r="BZ8" s="1656"/>
      <c r="CA8" s="1561" t="s">
        <v>358</v>
      </c>
      <c r="CB8" s="933" t="s">
        <v>684</v>
      </c>
      <c r="CC8" s="1564">
        <v>30451</v>
      </c>
      <c r="CD8" s="1564">
        <v>30489</v>
      </c>
      <c r="CE8" s="1564">
        <v>31368</v>
      </c>
      <c r="CF8" s="1564">
        <v>30769.333333333332</v>
      </c>
      <c r="CG8" s="1565">
        <v>0.86339999999999995</v>
      </c>
      <c r="CH8" s="1564"/>
      <c r="CI8" s="1562">
        <v>-598.66666666666788</v>
      </c>
      <c r="CJ8" s="1565">
        <v>-1.9099999999999999E-2</v>
      </c>
      <c r="CL8" s="1575" t="s">
        <v>358</v>
      </c>
      <c r="CM8" s="933" t="s">
        <v>684</v>
      </c>
      <c r="CN8" s="1565" t="s">
        <v>4</v>
      </c>
      <c r="CP8" s="1593">
        <v>1456</v>
      </c>
      <c r="CQ8" s="1566">
        <v>2598675</v>
      </c>
      <c r="CR8" s="1566">
        <v>0</v>
      </c>
      <c r="CS8" s="1566">
        <v>2598675</v>
      </c>
      <c r="CT8" s="1573">
        <v>1784.8</v>
      </c>
      <c r="CU8" s="1594"/>
      <c r="CV8" s="1573" t="s">
        <v>4</v>
      </c>
      <c r="CW8" s="1594" t="s">
        <v>4</v>
      </c>
      <c r="CX8" s="1565" t="s">
        <v>4</v>
      </c>
      <c r="CY8" s="1565"/>
      <c r="CZ8" s="1582">
        <v>0.47699999999999998</v>
      </c>
      <c r="DA8" s="1595" t="s">
        <v>4</v>
      </c>
      <c r="DB8" s="1595"/>
      <c r="DC8" s="1565" t="s">
        <v>4</v>
      </c>
      <c r="DX8" s="933" t="s">
        <v>354</v>
      </c>
      <c r="DY8" s="1575" t="s">
        <v>11</v>
      </c>
      <c r="DZ8" s="933" t="s">
        <v>8</v>
      </c>
      <c r="EA8" s="933" t="s">
        <v>12</v>
      </c>
      <c r="EB8" s="1563">
        <v>600</v>
      </c>
      <c r="EC8" s="1563"/>
      <c r="ED8" s="1563">
        <v>600</v>
      </c>
      <c r="EE8" s="1563"/>
      <c r="EF8" s="1563"/>
      <c r="EG8" s="1565">
        <v>2.4878716258241076E-2</v>
      </c>
      <c r="EH8" s="1563"/>
      <c r="EI8" s="1563">
        <v>0</v>
      </c>
      <c r="EJ8" s="1563"/>
      <c r="EK8" s="1563">
        <v>105176</v>
      </c>
      <c r="EM8" s="1566"/>
      <c r="EN8" s="1566"/>
      <c r="ES8" s="1616" t="s">
        <v>358</v>
      </c>
      <c r="ET8" s="1617" t="s">
        <v>359</v>
      </c>
      <c r="EU8" s="1618">
        <v>0</v>
      </c>
    </row>
    <row r="9" spans="1:151">
      <c r="A9" s="1220" t="s">
        <v>360</v>
      </c>
      <c r="B9" s="1221" t="s">
        <v>361</v>
      </c>
      <c r="C9" s="1117">
        <v>3609</v>
      </c>
      <c r="D9" s="1118">
        <v>3609</v>
      </c>
      <c r="E9" s="1670"/>
      <c r="F9" s="1670">
        <f t="shared" si="0"/>
        <v>3609</v>
      </c>
      <c r="G9" s="1670"/>
      <c r="H9" s="1671">
        <f t="shared" si="1"/>
        <v>3609</v>
      </c>
      <c r="K9" s="907" t="s">
        <v>360</v>
      </c>
      <c r="L9" s="908" t="s">
        <v>361</v>
      </c>
      <c r="M9" s="886">
        <v>1170283376</v>
      </c>
      <c r="N9" s="887">
        <v>217285200</v>
      </c>
      <c r="O9" s="888">
        <v>952998176</v>
      </c>
      <c r="P9" s="889">
        <v>2010</v>
      </c>
      <c r="Q9" s="890">
        <v>1.0438000000000001</v>
      </c>
      <c r="R9" s="891">
        <v>913008408</v>
      </c>
      <c r="S9" s="892">
        <v>217285200</v>
      </c>
      <c r="T9" s="893">
        <v>249333963</v>
      </c>
      <c r="U9" s="893">
        <v>302301576</v>
      </c>
      <c r="V9" s="891">
        <v>1681929147</v>
      </c>
      <c r="X9" s="1561" t="s">
        <v>360</v>
      </c>
      <c r="Y9" s="1562" t="s">
        <v>361</v>
      </c>
      <c r="Z9" s="1563">
        <v>1681929147</v>
      </c>
      <c r="AA9" s="1564">
        <v>10629792.209040001</v>
      </c>
      <c r="AB9" s="1563">
        <v>2063511</v>
      </c>
      <c r="AC9" s="1563">
        <v>201957</v>
      </c>
      <c r="AD9" s="1563">
        <v>12895260.209040001</v>
      </c>
      <c r="AE9" s="1564">
        <v>3609</v>
      </c>
      <c r="AF9" s="1562">
        <v>3573</v>
      </c>
      <c r="AG9" s="1565">
        <v>0.70699999999999996</v>
      </c>
      <c r="AI9" s="1561" t="s">
        <v>360</v>
      </c>
      <c r="AJ9" s="933" t="s">
        <v>361</v>
      </c>
      <c r="AK9" s="1563">
        <v>12895260.209040001</v>
      </c>
      <c r="AL9" s="1564">
        <v>3609</v>
      </c>
      <c r="AM9" s="1564">
        <v>3573</v>
      </c>
      <c r="AN9" s="1565">
        <v>0.70699999999999996</v>
      </c>
      <c r="AO9" s="1565">
        <v>0.15659999999999999</v>
      </c>
      <c r="AP9" s="1565">
        <v>0.70089999999999997</v>
      </c>
      <c r="AQ9" s="1565">
        <v>0.64900000000000002</v>
      </c>
      <c r="AR9" s="1565">
        <v>0.64900000000000002</v>
      </c>
      <c r="AS9" s="1573">
        <v>1083.0899999999999</v>
      </c>
      <c r="AT9" s="1573">
        <v>585.77</v>
      </c>
      <c r="AU9" s="1570">
        <v>2114044</v>
      </c>
      <c r="AV9" s="1572">
        <v>1</v>
      </c>
      <c r="AW9" s="1564">
        <v>2114044</v>
      </c>
      <c r="BB9" s="1561" t="s">
        <v>360</v>
      </c>
      <c r="BC9" s="1562" t="s">
        <v>685</v>
      </c>
      <c r="BD9" s="1563">
        <v>1681929147</v>
      </c>
      <c r="BE9" s="1577">
        <v>531.56700000000001</v>
      </c>
      <c r="BF9" s="1566">
        <v>3164096</v>
      </c>
      <c r="BG9" s="1565">
        <v>0.15659999999999999</v>
      </c>
      <c r="BH9" s="1565"/>
      <c r="BI9" s="1564">
        <v>3609</v>
      </c>
      <c r="BJ9" s="1564">
        <v>6.79</v>
      </c>
      <c r="BK9" s="1564">
        <v>25820</v>
      </c>
      <c r="BL9" s="1564">
        <v>49</v>
      </c>
      <c r="BN9" s="933" t="s">
        <v>360</v>
      </c>
      <c r="BO9" s="1579" t="s">
        <v>361</v>
      </c>
      <c r="BP9" s="1579">
        <v>1.0057</v>
      </c>
      <c r="BQ9" s="1579">
        <v>0.96939999999999993</v>
      </c>
      <c r="BR9" s="1579">
        <v>1.1059999999999999</v>
      </c>
      <c r="BS9" s="1579"/>
      <c r="BT9" s="1580">
        <v>2010</v>
      </c>
      <c r="BU9" s="1582">
        <v>1.0438000000000001</v>
      </c>
      <c r="BV9" s="1581"/>
      <c r="BW9" s="1583">
        <v>0.76700000000000002</v>
      </c>
      <c r="BX9" s="1579">
        <v>0.80100000000000005</v>
      </c>
      <c r="BY9" s="1565">
        <v>1.2674000000000001</v>
      </c>
      <c r="BZ9" s="1585"/>
      <c r="CA9" s="1561" t="s">
        <v>360</v>
      </c>
      <c r="CB9" s="933" t="s">
        <v>685</v>
      </c>
      <c r="CC9" s="1564">
        <v>24968</v>
      </c>
      <c r="CD9" s="1564">
        <v>24998</v>
      </c>
      <c r="CE9" s="1564">
        <v>24975</v>
      </c>
      <c r="CF9" s="1564">
        <v>24980.333333333332</v>
      </c>
      <c r="CG9" s="1565">
        <v>0.70089999999999997</v>
      </c>
      <c r="CH9" s="1564"/>
      <c r="CI9" s="1562">
        <v>5.3333333333321207</v>
      </c>
      <c r="CJ9" s="1565">
        <v>2.0000000000000001E-4</v>
      </c>
      <c r="CL9" s="1575" t="s">
        <v>360</v>
      </c>
      <c r="CM9" s="933" t="s">
        <v>685</v>
      </c>
      <c r="CN9" s="1565">
        <v>0.64900000000000002</v>
      </c>
      <c r="CP9" s="1593">
        <v>3609</v>
      </c>
      <c r="CQ9" s="1566">
        <v>3620880</v>
      </c>
      <c r="CR9" s="1566">
        <v>0</v>
      </c>
      <c r="CS9" s="1566">
        <v>3620880</v>
      </c>
      <c r="CT9" s="1573">
        <v>1003.29</v>
      </c>
      <c r="CU9" s="1594"/>
      <c r="CV9" s="1573">
        <v>1083.0899999999999</v>
      </c>
      <c r="CW9" s="1594">
        <v>585.77</v>
      </c>
      <c r="CX9" s="1565">
        <v>0.92600000000000005</v>
      </c>
      <c r="CY9" s="1565"/>
      <c r="CZ9" s="1582">
        <v>0.80100000000000005</v>
      </c>
      <c r="DA9" s="1595">
        <v>1</v>
      </c>
      <c r="DB9" s="1595"/>
      <c r="DC9" s="1565">
        <v>1</v>
      </c>
      <c r="DX9" s="933" t="s">
        <v>354</v>
      </c>
      <c r="DY9" s="1575" t="s">
        <v>262</v>
      </c>
      <c r="DZ9" s="933" t="s">
        <v>8</v>
      </c>
      <c r="EA9" s="933" t="s">
        <v>1021</v>
      </c>
      <c r="EB9" s="1563">
        <v>229</v>
      </c>
      <c r="EC9" s="1563"/>
      <c r="ED9" s="1563">
        <v>229</v>
      </c>
      <c r="EE9" s="1563">
        <v>24117</v>
      </c>
      <c r="EF9" s="1563"/>
      <c r="EG9" s="1565">
        <v>9.4953767052286774E-3</v>
      </c>
      <c r="EH9" s="1563"/>
      <c r="EI9" s="1563">
        <v>0</v>
      </c>
      <c r="EJ9" s="1563"/>
      <c r="EK9" s="1563">
        <v>40142</v>
      </c>
      <c r="EM9" s="1566"/>
      <c r="EN9" s="1566"/>
      <c r="ES9" s="1616" t="s">
        <v>360</v>
      </c>
      <c r="ET9" s="1617" t="s">
        <v>361</v>
      </c>
      <c r="EU9" s="1618">
        <v>2114044</v>
      </c>
    </row>
    <row r="10" spans="1:151">
      <c r="A10" s="1220" t="s">
        <v>362</v>
      </c>
      <c r="B10" s="1221" t="s">
        <v>363</v>
      </c>
      <c r="C10" s="1117">
        <v>3187</v>
      </c>
      <c r="D10" s="1118">
        <v>3187</v>
      </c>
      <c r="E10" s="1670"/>
      <c r="F10" s="1670">
        <f t="shared" si="0"/>
        <v>3187</v>
      </c>
      <c r="G10" s="1670"/>
      <c r="H10" s="1671">
        <f t="shared" si="1"/>
        <v>3187</v>
      </c>
      <c r="K10" s="907" t="s">
        <v>362</v>
      </c>
      <c r="L10" s="908" t="s">
        <v>363</v>
      </c>
      <c r="M10" s="886">
        <v>3683002700</v>
      </c>
      <c r="N10" s="887">
        <v>106796400</v>
      </c>
      <c r="O10" s="888">
        <v>3576206300</v>
      </c>
      <c r="P10" s="889">
        <v>2011</v>
      </c>
      <c r="Q10" s="890">
        <v>1.0104</v>
      </c>
      <c r="R10" s="891">
        <v>3539396576</v>
      </c>
      <c r="S10" s="892">
        <v>106796400</v>
      </c>
      <c r="T10" s="893">
        <v>81992614</v>
      </c>
      <c r="U10" s="893">
        <v>365614970</v>
      </c>
      <c r="V10" s="891">
        <v>4093800560</v>
      </c>
      <c r="X10" s="1561" t="s">
        <v>362</v>
      </c>
      <c r="Y10" s="1562" t="s">
        <v>363</v>
      </c>
      <c r="Z10" s="1563">
        <v>4093800560</v>
      </c>
      <c r="AA10" s="1564">
        <v>25872819.5392</v>
      </c>
      <c r="AB10" s="1563">
        <v>4316962</v>
      </c>
      <c r="AC10" s="1563">
        <v>65831</v>
      </c>
      <c r="AD10" s="1563">
        <v>30255612.5392</v>
      </c>
      <c r="AE10" s="1564">
        <v>3187</v>
      </c>
      <c r="AF10" s="1562">
        <v>9493</v>
      </c>
      <c r="AG10" s="1565">
        <v>1.8783000000000001</v>
      </c>
      <c r="AI10" s="1561" t="s">
        <v>362</v>
      </c>
      <c r="AJ10" s="933" t="s">
        <v>363</v>
      </c>
      <c r="AK10" s="1563">
        <v>30255612.5392</v>
      </c>
      <c r="AL10" s="1564">
        <v>3187</v>
      </c>
      <c r="AM10" s="1564">
        <v>9493</v>
      </c>
      <c r="AN10" s="1565">
        <v>1.8783000000000001</v>
      </c>
      <c r="AO10" s="1565">
        <v>0.47539999999999999</v>
      </c>
      <c r="AP10" s="1565">
        <v>0.79710000000000003</v>
      </c>
      <c r="AQ10" s="1565">
        <v>1.1974</v>
      </c>
      <c r="AR10" s="1565" t="s">
        <v>4</v>
      </c>
      <c r="AS10" s="1573" t="s">
        <v>4</v>
      </c>
      <c r="AT10" s="1573" t="s">
        <v>4</v>
      </c>
      <c r="AU10" s="1570">
        <v>0</v>
      </c>
      <c r="AV10" s="1572" t="s">
        <v>4</v>
      </c>
      <c r="AW10" s="1564">
        <v>0</v>
      </c>
      <c r="BB10" s="1561" t="s">
        <v>362</v>
      </c>
      <c r="BC10" s="1562" t="s">
        <v>686</v>
      </c>
      <c r="BD10" s="1563">
        <v>4093800560</v>
      </c>
      <c r="BE10" s="1577">
        <v>426.12900000000002</v>
      </c>
      <c r="BF10" s="1566">
        <v>9606951</v>
      </c>
      <c r="BG10" s="1565">
        <v>0.47539999999999999</v>
      </c>
      <c r="BH10" s="1565"/>
      <c r="BI10" s="1564">
        <v>3187</v>
      </c>
      <c r="BJ10" s="1564">
        <v>7.48</v>
      </c>
      <c r="BK10" s="1564">
        <v>27433</v>
      </c>
      <c r="BL10" s="1564">
        <v>64</v>
      </c>
      <c r="BN10" s="933" t="s">
        <v>362</v>
      </c>
      <c r="BO10" s="1579" t="s">
        <v>363</v>
      </c>
      <c r="BP10" s="1579">
        <v>0.79849999999999999</v>
      </c>
      <c r="BQ10" s="1579">
        <v>0.98809999999999998</v>
      </c>
      <c r="BR10" s="1579">
        <v>1.0215000000000001</v>
      </c>
      <c r="BS10" s="1579"/>
      <c r="BT10" s="1580">
        <v>2011</v>
      </c>
      <c r="BU10" s="1582">
        <v>1.0104</v>
      </c>
      <c r="BV10" s="1581"/>
      <c r="BW10" s="1583">
        <v>0.4</v>
      </c>
      <c r="BX10" s="1579">
        <v>0.40400000000000003</v>
      </c>
      <c r="BY10" s="1565">
        <v>0.63919999999999999</v>
      </c>
      <c r="BZ10" s="1585"/>
      <c r="CA10" s="1561" t="s">
        <v>362</v>
      </c>
      <c r="CB10" s="933" t="s">
        <v>686</v>
      </c>
      <c r="CC10" s="1564">
        <v>28154</v>
      </c>
      <c r="CD10" s="1564">
        <v>28115</v>
      </c>
      <c r="CE10" s="1564">
        <v>28952</v>
      </c>
      <c r="CF10" s="1564">
        <v>28407</v>
      </c>
      <c r="CG10" s="1565">
        <v>0.79710000000000003</v>
      </c>
      <c r="CH10" s="1564"/>
      <c r="CI10" s="1562">
        <v>-545</v>
      </c>
      <c r="CJ10" s="1565">
        <v>-1.8800000000000001E-2</v>
      </c>
      <c r="CL10" s="1575" t="s">
        <v>362</v>
      </c>
      <c r="CM10" s="933" t="s">
        <v>686</v>
      </c>
      <c r="CN10" s="1565" t="s">
        <v>4</v>
      </c>
      <c r="CP10" s="1593">
        <v>3187</v>
      </c>
      <c r="CQ10" s="1566">
        <v>3760520</v>
      </c>
      <c r="CR10" s="1566">
        <v>0</v>
      </c>
      <c r="CS10" s="1566">
        <v>3760520</v>
      </c>
      <c r="CT10" s="1573">
        <v>1179.96</v>
      </c>
      <c r="CU10" s="1594"/>
      <c r="CV10" s="1573" t="s">
        <v>4</v>
      </c>
      <c r="CW10" s="1594" t="s">
        <v>4</v>
      </c>
      <c r="CX10" s="1565" t="s">
        <v>4</v>
      </c>
      <c r="CY10" s="1565"/>
      <c r="CZ10" s="1582">
        <v>0.40400000000000003</v>
      </c>
      <c r="DA10" s="1595" t="s">
        <v>4</v>
      </c>
      <c r="DB10" s="1595"/>
      <c r="DC10" s="1565" t="s">
        <v>4</v>
      </c>
      <c r="DX10" s="933" t="s">
        <v>356</v>
      </c>
      <c r="DY10" s="1575" t="s">
        <v>356</v>
      </c>
      <c r="DZ10" s="933" t="s">
        <v>901</v>
      </c>
      <c r="EA10" s="933" t="s">
        <v>357</v>
      </c>
      <c r="EB10" s="1563">
        <v>5310</v>
      </c>
      <c r="EC10" s="1563"/>
      <c r="ED10" s="1563">
        <v>5310</v>
      </c>
      <c r="EE10" s="1563">
        <v>5310</v>
      </c>
      <c r="EF10" s="1563"/>
      <c r="EG10" s="1565"/>
      <c r="EH10" s="1563"/>
      <c r="EI10" s="1563">
        <v>1322677</v>
      </c>
      <c r="EJ10" s="1563"/>
      <c r="EK10" s="1563">
        <v>1322677</v>
      </c>
      <c r="EL10" s="1563">
        <v>1322677</v>
      </c>
      <c r="EM10" s="1596">
        <v>0</v>
      </c>
      <c r="EN10" s="1566"/>
      <c r="ES10" s="1616" t="s">
        <v>362</v>
      </c>
      <c r="ET10" s="1617" t="s">
        <v>363</v>
      </c>
      <c r="EU10" s="1618">
        <v>0</v>
      </c>
    </row>
    <row r="11" spans="1:151">
      <c r="A11" s="1220" t="s">
        <v>364</v>
      </c>
      <c r="B11" s="1221" t="s">
        <v>365</v>
      </c>
      <c r="C11" s="1117">
        <v>2164</v>
      </c>
      <c r="D11" s="1118">
        <v>2278</v>
      </c>
      <c r="E11" s="1670"/>
      <c r="F11" s="1670">
        <f t="shared" si="0"/>
        <v>2278</v>
      </c>
      <c r="G11" s="1670"/>
      <c r="H11" s="1671">
        <f t="shared" si="1"/>
        <v>2278</v>
      </c>
      <c r="K11" s="907" t="s">
        <v>364</v>
      </c>
      <c r="L11" s="908" t="s">
        <v>365</v>
      </c>
      <c r="M11" s="886">
        <v>4297131860</v>
      </c>
      <c r="N11" s="887">
        <v>83260800</v>
      </c>
      <c r="O11" s="888">
        <v>4213871060</v>
      </c>
      <c r="P11" s="889">
        <v>2010</v>
      </c>
      <c r="Q11" s="890">
        <v>1.0124</v>
      </c>
      <c r="R11" s="891">
        <v>4162259048</v>
      </c>
      <c r="S11" s="892">
        <v>83260800</v>
      </c>
      <c r="T11" s="893">
        <v>33054466</v>
      </c>
      <c r="U11" s="893">
        <v>229067535</v>
      </c>
      <c r="V11" s="891">
        <v>4507641849</v>
      </c>
      <c r="X11" s="1561" t="s">
        <v>364</v>
      </c>
      <c r="Y11" s="1562" t="s">
        <v>365</v>
      </c>
      <c r="Z11" s="1563">
        <v>4507641849</v>
      </c>
      <c r="AA11" s="1564">
        <v>28488296.485679999</v>
      </c>
      <c r="AB11" s="1563">
        <v>3655854</v>
      </c>
      <c r="AC11" s="1563">
        <v>80747</v>
      </c>
      <c r="AD11" s="1563">
        <v>32224897.485679999</v>
      </c>
      <c r="AE11" s="1564">
        <v>2278</v>
      </c>
      <c r="AF11" s="1562">
        <v>14146</v>
      </c>
      <c r="AG11" s="1565">
        <v>2.7989999999999999</v>
      </c>
      <c r="AI11" s="1561" t="s">
        <v>364</v>
      </c>
      <c r="AJ11" s="933" t="s">
        <v>365</v>
      </c>
      <c r="AK11" s="1563">
        <v>32224897.485679999</v>
      </c>
      <c r="AL11" s="1564">
        <v>2278</v>
      </c>
      <c r="AM11" s="1564">
        <v>14146</v>
      </c>
      <c r="AN11" s="1565">
        <v>2.7989999999999999</v>
      </c>
      <c r="AO11" s="1565">
        <v>0.90300000000000002</v>
      </c>
      <c r="AP11" s="1565">
        <v>0.79</v>
      </c>
      <c r="AQ11" s="1565">
        <v>1.6049</v>
      </c>
      <c r="AR11" s="1565" t="s">
        <v>4</v>
      </c>
      <c r="AS11" s="1573" t="s">
        <v>4</v>
      </c>
      <c r="AT11" s="1573" t="s">
        <v>4</v>
      </c>
      <c r="AU11" s="1570">
        <v>0</v>
      </c>
      <c r="AV11" s="1572" t="s">
        <v>4</v>
      </c>
      <c r="AW11" s="1564">
        <v>0</v>
      </c>
      <c r="BB11" s="1561" t="s">
        <v>364</v>
      </c>
      <c r="BC11" s="1562" t="s">
        <v>687</v>
      </c>
      <c r="BD11" s="1563">
        <v>4507641849</v>
      </c>
      <c r="BE11" s="1577">
        <v>247.00399999999999</v>
      </c>
      <c r="BF11" s="1566">
        <v>18249267</v>
      </c>
      <c r="BG11" s="1565">
        <v>0.90300000000000002</v>
      </c>
      <c r="BH11" s="1565"/>
      <c r="BI11" s="1564">
        <v>2278</v>
      </c>
      <c r="BJ11" s="1564">
        <v>9.2200000000000006</v>
      </c>
      <c r="BK11" s="1564">
        <v>17978</v>
      </c>
      <c r="BL11" s="1564">
        <v>73</v>
      </c>
      <c r="BN11" s="933" t="s">
        <v>364</v>
      </c>
      <c r="BO11" s="1579" t="s">
        <v>365</v>
      </c>
      <c r="BP11" s="1579">
        <v>0.93300000000000005</v>
      </c>
      <c r="BQ11" s="1579">
        <v>0.97409999999999997</v>
      </c>
      <c r="BR11" s="1579">
        <v>1.0644</v>
      </c>
      <c r="BS11" s="1579"/>
      <c r="BT11" s="1580">
        <v>2010</v>
      </c>
      <c r="BU11" s="1582">
        <v>1.0124</v>
      </c>
      <c r="BV11" s="1581"/>
      <c r="BW11" s="1583">
        <v>0.40500000000000003</v>
      </c>
      <c r="BX11" s="1579">
        <v>0.41</v>
      </c>
      <c r="BY11" s="1565">
        <v>0.64870000000000005</v>
      </c>
      <c r="BZ11" s="1585"/>
      <c r="CA11" s="1561" t="s">
        <v>364</v>
      </c>
      <c r="CB11" s="933" t="s">
        <v>687</v>
      </c>
      <c r="CC11" s="1564">
        <v>28155</v>
      </c>
      <c r="CD11" s="1564">
        <v>28103</v>
      </c>
      <c r="CE11" s="1564">
        <v>28209</v>
      </c>
      <c r="CF11" s="1564">
        <v>28155.666666666668</v>
      </c>
      <c r="CG11" s="1565">
        <v>0.79</v>
      </c>
      <c r="CH11" s="1564"/>
      <c r="CI11" s="1562">
        <v>-53.333333333332121</v>
      </c>
      <c r="CJ11" s="1565">
        <v>-1.9E-3</v>
      </c>
      <c r="CL11" s="1575" t="s">
        <v>364</v>
      </c>
      <c r="CM11" s="933" t="s">
        <v>687</v>
      </c>
      <c r="CN11" s="1565" t="s">
        <v>4</v>
      </c>
      <c r="CP11" s="1593">
        <v>2278</v>
      </c>
      <c r="CQ11" s="1566">
        <v>4036000</v>
      </c>
      <c r="CR11" s="1566">
        <v>0</v>
      </c>
      <c r="CS11" s="1566">
        <v>4036000</v>
      </c>
      <c r="CT11" s="1573">
        <v>1771.73</v>
      </c>
      <c r="CU11" s="1594"/>
      <c r="CV11" s="1573" t="s">
        <v>4</v>
      </c>
      <c r="CW11" s="1594" t="s">
        <v>4</v>
      </c>
      <c r="CX11" s="1565" t="s">
        <v>4</v>
      </c>
      <c r="CY11" s="1565"/>
      <c r="CZ11" s="1582">
        <v>0.41</v>
      </c>
      <c r="DA11" s="1595" t="s">
        <v>4</v>
      </c>
      <c r="DB11" s="1595"/>
      <c r="DC11" s="1565" t="s">
        <v>4</v>
      </c>
      <c r="DX11" s="933" t="s">
        <v>358</v>
      </c>
      <c r="DY11" s="1575" t="s">
        <v>358</v>
      </c>
      <c r="DZ11" s="933" t="s">
        <v>901</v>
      </c>
      <c r="EA11" s="933" t="s">
        <v>359</v>
      </c>
      <c r="EB11" s="1563">
        <v>1456</v>
      </c>
      <c r="EC11" s="1563"/>
      <c r="ED11" s="1563">
        <v>1456</v>
      </c>
      <c r="EE11" s="1563">
        <v>1456</v>
      </c>
      <c r="EF11" s="1563"/>
      <c r="EG11" s="1565"/>
      <c r="EH11" s="1563"/>
      <c r="EI11" s="1563">
        <v>0</v>
      </c>
      <c r="EJ11" s="1563"/>
      <c r="EK11" s="1563">
        <v>0</v>
      </c>
      <c r="EL11" s="1563">
        <v>0</v>
      </c>
      <c r="EM11" s="1566">
        <v>0</v>
      </c>
      <c r="EN11" s="1566"/>
      <c r="ES11" s="1616" t="s">
        <v>364</v>
      </c>
      <c r="ET11" s="1617" t="s">
        <v>365</v>
      </c>
      <c r="EU11" s="1618">
        <v>0</v>
      </c>
    </row>
    <row r="12" spans="1:151">
      <c r="A12" s="1220" t="s">
        <v>366</v>
      </c>
      <c r="B12" s="1221" t="s">
        <v>367</v>
      </c>
      <c r="C12" s="1117">
        <v>7038</v>
      </c>
      <c r="D12" s="1118">
        <v>7405</v>
      </c>
      <c r="E12" s="1670"/>
      <c r="F12" s="1670">
        <f t="shared" si="0"/>
        <v>7405</v>
      </c>
      <c r="G12" s="1670"/>
      <c r="H12" s="1671">
        <f t="shared" si="1"/>
        <v>7405</v>
      </c>
      <c r="K12" s="907" t="s">
        <v>366</v>
      </c>
      <c r="L12" s="908" t="s">
        <v>367</v>
      </c>
      <c r="M12" s="886">
        <v>4010741858</v>
      </c>
      <c r="N12" s="887">
        <v>218674279</v>
      </c>
      <c r="O12" s="888">
        <v>3792067579</v>
      </c>
      <c r="P12" s="889">
        <v>2010</v>
      </c>
      <c r="Q12" s="890">
        <v>1.0185999999999999</v>
      </c>
      <c r="R12" s="891">
        <v>3722823070</v>
      </c>
      <c r="S12" s="892">
        <v>218674279</v>
      </c>
      <c r="T12" s="893">
        <v>86506057</v>
      </c>
      <c r="U12" s="893">
        <v>1657668735</v>
      </c>
      <c r="V12" s="891">
        <v>5685672141</v>
      </c>
      <c r="X12" s="1561" t="s">
        <v>366</v>
      </c>
      <c r="Y12" s="1562" t="s">
        <v>367</v>
      </c>
      <c r="Z12" s="1563">
        <v>5685672141</v>
      </c>
      <c r="AA12" s="1564">
        <v>35933447.931120001</v>
      </c>
      <c r="AB12" s="1563">
        <v>7162790</v>
      </c>
      <c r="AC12" s="1563">
        <v>329181</v>
      </c>
      <c r="AD12" s="1563">
        <v>43425418.931120001</v>
      </c>
      <c r="AE12" s="1564">
        <v>7405</v>
      </c>
      <c r="AF12" s="1562">
        <v>5864</v>
      </c>
      <c r="AG12" s="1565">
        <v>1.1603000000000001</v>
      </c>
      <c r="AI12" s="1561" t="s">
        <v>366</v>
      </c>
      <c r="AJ12" s="933" t="s">
        <v>367</v>
      </c>
      <c r="AK12" s="1563">
        <v>43425418.931120001</v>
      </c>
      <c r="AL12" s="1564">
        <v>7405</v>
      </c>
      <c r="AM12" s="1564">
        <v>5864</v>
      </c>
      <c r="AN12" s="1565">
        <v>1.1603000000000001</v>
      </c>
      <c r="AO12" s="1565">
        <v>0.33979999999999999</v>
      </c>
      <c r="AP12" s="1565">
        <v>0.89970000000000006</v>
      </c>
      <c r="AQ12" s="1565">
        <v>0.94800000000000006</v>
      </c>
      <c r="AR12" s="1565">
        <v>0.94800000000000006</v>
      </c>
      <c r="AS12" s="1573">
        <v>1582.08</v>
      </c>
      <c r="AT12" s="1573">
        <v>86.779999999999973</v>
      </c>
      <c r="AU12" s="1570">
        <v>642606</v>
      </c>
      <c r="AV12" s="1572">
        <v>1</v>
      </c>
      <c r="AW12" s="1564">
        <v>642606</v>
      </c>
      <c r="BB12" s="1561" t="s">
        <v>366</v>
      </c>
      <c r="BC12" s="1562" t="s">
        <v>688</v>
      </c>
      <c r="BD12" s="1563">
        <v>5685672141</v>
      </c>
      <c r="BE12" s="1577">
        <v>827.96699999999998</v>
      </c>
      <c r="BF12" s="1566">
        <v>6867027</v>
      </c>
      <c r="BG12" s="1565">
        <v>0.33979999999999999</v>
      </c>
      <c r="BH12" s="1565"/>
      <c r="BI12" s="1564">
        <v>7405</v>
      </c>
      <c r="BJ12" s="1564">
        <v>8.94</v>
      </c>
      <c r="BK12" s="1564">
        <v>47801</v>
      </c>
      <c r="BL12" s="1564">
        <v>58</v>
      </c>
      <c r="BN12" s="933" t="s">
        <v>366</v>
      </c>
      <c r="BO12" s="1579" t="s">
        <v>367</v>
      </c>
      <c r="BP12" s="1579">
        <v>0.98939999999999995</v>
      </c>
      <c r="BQ12" s="1579">
        <v>0.99569999999999992</v>
      </c>
      <c r="BR12" s="1579">
        <v>1.0436000000000001</v>
      </c>
      <c r="BS12" s="1579"/>
      <c r="BT12" s="1580">
        <v>2010</v>
      </c>
      <c r="BU12" s="1582">
        <v>1.0185999999999999</v>
      </c>
      <c r="BV12" s="1581"/>
      <c r="BW12" s="1583">
        <v>0.53</v>
      </c>
      <c r="BX12" s="1579">
        <v>0.54</v>
      </c>
      <c r="BY12" s="1565">
        <v>0.85440000000000005</v>
      </c>
      <c r="BZ12" s="1585"/>
      <c r="CA12" s="1561" t="s">
        <v>366</v>
      </c>
      <c r="CB12" s="933" t="s">
        <v>688</v>
      </c>
      <c r="CC12" s="1564">
        <v>31689</v>
      </c>
      <c r="CD12" s="1564">
        <v>31641</v>
      </c>
      <c r="CE12" s="1564">
        <v>32863</v>
      </c>
      <c r="CF12" s="1564">
        <v>32064.333333333332</v>
      </c>
      <c r="CG12" s="1565">
        <v>0.89970000000000006</v>
      </c>
      <c r="CH12" s="1564"/>
      <c r="CI12" s="1562">
        <v>-798.66666666666788</v>
      </c>
      <c r="CJ12" s="1565">
        <v>-2.4299999999999999E-2</v>
      </c>
      <c r="CL12" s="1575" t="s">
        <v>366</v>
      </c>
      <c r="CM12" s="933" t="s">
        <v>688</v>
      </c>
      <c r="CN12" s="1565">
        <v>0.94800000000000006</v>
      </c>
      <c r="CP12" s="1593">
        <v>7405</v>
      </c>
      <c r="CQ12" s="1566">
        <v>11995150</v>
      </c>
      <c r="CR12" s="1566">
        <v>0</v>
      </c>
      <c r="CS12" s="1566">
        <v>11995150</v>
      </c>
      <c r="CT12" s="1573">
        <v>1619.87</v>
      </c>
      <c r="CU12" s="1594"/>
      <c r="CV12" s="1573">
        <v>1582.08</v>
      </c>
      <c r="CW12" s="1594">
        <v>86.779999999999973</v>
      </c>
      <c r="CX12" s="1565">
        <v>1</v>
      </c>
      <c r="CY12" s="1565"/>
      <c r="CZ12" s="1582">
        <v>0.54</v>
      </c>
      <c r="DA12" s="1595" t="s">
        <v>4</v>
      </c>
      <c r="DB12" s="1595"/>
      <c r="DC12" s="1565">
        <v>1</v>
      </c>
      <c r="DX12" s="933" t="s">
        <v>360</v>
      </c>
      <c r="DY12" s="1575" t="s">
        <v>360</v>
      </c>
      <c r="DZ12" s="933" t="s">
        <v>901</v>
      </c>
      <c r="EA12" s="933" t="s">
        <v>361</v>
      </c>
      <c r="EB12" s="1563">
        <v>3609</v>
      </c>
      <c r="EC12" s="1563"/>
      <c r="ED12" s="1563">
        <v>3609</v>
      </c>
      <c r="EE12" s="1563">
        <v>3609</v>
      </c>
      <c r="EF12" s="1563"/>
      <c r="EG12" s="1565"/>
      <c r="EH12" s="1563"/>
      <c r="EI12" s="1563">
        <v>2114044</v>
      </c>
      <c r="EJ12" s="1563"/>
      <c r="EK12" s="1563">
        <v>2114044</v>
      </c>
      <c r="EL12" s="1563">
        <v>2114044</v>
      </c>
      <c r="EM12" s="1566">
        <v>0</v>
      </c>
      <c r="EN12" s="1566"/>
      <c r="ES12" s="1616" t="s">
        <v>366</v>
      </c>
      <c r="ET12" s="1617" t="s">
        <v>367</v>
      </c>
      <c r="EU12" s="1618">
        <v>610758</v>
      </c>
    </row>
    <row r="13" spans="1:151">
      <c r="A13" s="1220" t="s">
        <v>368</v>
      </c>
      <c r="B13" s="1221" t="s">
        <v>369</v>
      </c>
      <c r="C13" s="1117">
        <v>2645</v>
      </c>
      <c r="D13" s="1118">
        <v>2645</v>
      </c>
      <c r="E13" s="1670"/>
      <c r="F13" s="1670">
        <f t="shared" si="0"/>
        <v>2645</v>
      </c>
      <c r="G13" s="1670"/>
      <c r="H13" s="1671">
        <f t="shared" si="1"/>
        <v>2645</v>
      </c>
      <c r="K13" s="907" t="s">
        <v>368</v>
      </c>
      <c r="L13" s="908" t="s">
        <v>369</v>
      </c>
      <c r="M13" s="886">
        <v>916081196</v>
      </c>
      <c r="N13" s="887">
        <v>122625263</v>
      </c>
      <c r="O13" s="888">
        <v>793455933</v>
      </c>
      <c r="P13" s="889">
        <v>2012</v>
      </c>
      <c r="Q13" s="890">
        <v>0.95849999999999991</v>
      </c>
      <c r="R13" s="891">
        <v>827810050</v>
      </c>
      <c r="S13" s="892">
        <v>122625263</v>
      </c>
      <c r="T13" s="893">
        <v>41464080</v>
      </c>
      <c r="U13" s="893">
        <v>257226791</v>
      </c>
      <c r="V13" s="891">
        <v>1249126184</v>
      </c>
      <c r="X13" s="1561" t="s">
        <v>368</v>
      </c>
      <c r="Y13" s="1562" t="s">
        <v>369</v>
      </c>
      <c r="Z13" s="1563">
        <v>1249126184</v>
      </c>
      <c r="AA13" s="1564">
        <v>7894477.48288</v>
      </c>
      <c r="AB13" s="1563">
        <v>1513476</v>
      </c>
      <c r="AC13" s="1563">
        <v>126989</v>
      </c>
      <c r="AD13" s="1563">
        <v>9534942.48288</v>
      </c>
      <c r="AE13" s="1564">
        <v>2645</v>
      </c>
      <c r="AF13" s="1562">
        <v>3605</v>
      </c>
      <c r="AG13" s="1565">
        <v>0.71330000000000005</v>
      </c>
      <c r="AI13" s="1561" t="s">
        <v>368</v>
      </c>
      <c r="AJ13" s="933" t="s">
        <v>369</v>
      </c>
      <c r="AK13" s="1563">
        <v>9534942.48288</v>
      </c>
      <c r="AL13" s="1564">
        <v>2645</v>
      </c>
      <c r="AM13" s="1564">
        <v>3605</v>
      </c>
      <c r="AN13" s="1565">
        <v>0.71330000000000005</v>
      </c>
      <c r="AO13" s="1565">
        <v>8.8400000000000006E-2</v>
      </c>
      <c r="AP13" s="1565">
        <v>0.79020000000000001</v>
      </c>
      <c r="AQ13" s="1565">
        <v>0.68920000000000003</v>
      </c>
      <c r="AR13" s="1565">
        <v>0.68920000000000003</v>
      </c>
      <c r="AS13" s="1573">
        <v>1150.18</v>
      </c>
      <c r="AT13" s="1573">
        <v>518.67999999999984</v>
      </c>
      <c r="AU13" s="1570">
        <v>1371909</v>
      </c>
      <c r="AV13" s="1572">
        <v>1</v>
      </c>
      <c r="AW13" s="1564">
        <v>1371909</v>
      </c>
      <c r="BB13" s="1561" t="s">
        <v>368</v>
      </c>
      <c r="BC13" s="1562" t="s">
        <v>689</v>
      </c>
      <c r="BD13" s="1563">
        <v>1249126184</v>
      </c>
      <c r="BE13" s="1577">
        <v>699.19299999999998</v>
      </c>
      <c r="BF13" s="1566">
        <v>1786526</v>
      </c>
      <c r="BG13" s="1565">
        <v>8.8400000000000006E-2</v>
      </c>
      <c r="BH13" s="1565"/>
      <c r="BI13" s="1564">
        <v>2645</v>
      </c>
      <c r="BJ13" s="1564">
        <v>3.78</v>
      </c>
      <c r="BK13" s="1564">
        <v>20996</v>
      </c>
      <c r="BL13" s="1564">
        <v>30</v>
      </c>
      <c r="BN13" s="933" t="s">
        <v>368</v>
      </c>
      <c r="BO13" s="1579" t="s">
        <v>369</v>
      </c>
      <c r="BP13" s="1579">
        <v>0.87219999999999998</v>
      </c>
      <c r="BQ13" s="1579">
        <v>0.86650000000000005</v>
      </c>
      <c r="BR13" s="1579">
        <v>0.95849999999999991</v>
      </c>
      <c r="BS13" s="1579"/>
      <c r="BT13" s="1580">
        <v>2012</v>
      </c>
      <c r="BU13" s="1582">
        <v>0.95849999999999991</v>
      </c>
      <c r="BV13" s="1581"/>
      <c r="BW13" s="1583">
        <v>0.78</v>
      </c>
      <c r="BX13" s="1579">
        <v>0.748</v>
      </c>
      <c r="BY13" s="1565">
        <v>1.1835</v>
      </c>
      <c r="BZ13" s="1585"/>
      <c r="CA13" s="1561" t="s">
        <v>368</v>
      </c>
      <c r="CB13" s="933" t="s">
        <v>689</v>
      </c>
      <c r="CC13" s="1564">
        <v>28072</v>
      </c>
      <c r="CD13" s="1564">
        <v>28227</v>
      </c>
      <c r="CE13" s="1564">
        <v>28189</v>
      </c>
      <c r="CF13" s="1564">
        <v>28162.666666666668</v>
      </c>
      <c r="CG13" s="1565">
        <v>0.79020000000000001</v>
      </c>
      <c r="CH13" s="1564"/>
      <c r="CI13" s="1562">
        <v>-26.333333333332121</v>
      </c>
      <c r="CJ13" s="1565">
        <v>-8.9999999999999998E-4</v>
      </c>
      <c r="CL13" s="1575" t="s">
        <v>368</v>
      </c>
      <c r="CM13" s="933" t="s">
        <v>689</v>
      </c>
      <c r="CN13" s="1565">
        <v>0.68920000000000003</v>
      </c>
      <c r="CP13" s="1593">
        <v>2645</v>
      </c>
      <c r="CQ13" s="1566">
        <v>3003000</v>
      </c>
      <c r="CR13" s="1566">
        <v>0</v>
      </c>
      <c r="CS13" s="1566">
        <v>3003000</v>
      </c>
      <c r="CT13" s="1573">
        <v>1135.3499999999999</v>
      </c>
      <c r="CU13" s="1594"/>
      <c r="CV13" s="1573">
        <v>1150.18</v>
      </c>
      <c r="CW13" s="1594">
        <v>518.67999999999984</v>
      </c>
      <c r="CX13" s="1565">
        <v>0.98699999999999999</v>
      </c>
      <c r="CY13" s="1565"/>
      <c r="CZ13" s="1582">
        <v>0.748</v>
      </c>
      <c r="DA13" s="1595">
        <v>1</v>
      </c>
      <c r="DB13" s="1595"/>
      <c r="DC13" s="1565">
        <v>1</v>
      </c>
      <c r="DX13" s="933" t="s">
        <v>362</v>
      </c>
      <c r="DY13" s="1575" t="s">
        <v>362</v>
      </c>
      <c r="DZ13" s="933" t="s">
        <v>901</v>
      </c>
      <c r="EA13" s="933" t="s">
        <v>363</v>
      </c>
      <c r="EB13" s="1563">
        <v>3187</v>
      </c>
      <c r="EC13" s="1563"/>
      <c r="ED13" s="1563">
        <v>3187</v>
      </c>
      <c r="EE13" s="1563">
        <v>3187</v>
      </c>
      <c r="EF13" s="1563"/>
      <c r="EG13" s="1565"/>
      <c r="EH13" s="1563"/>
      <c r="EI13" s="1563">
        <v>0</v>
      </c>
      <c r="EJ13" s="1563"/>
      <c r="EK13" s="1563">
        <v>0</v>
      </c>
      <c r="EL13" s="1563">
        <v>0</v>
      </c>
      <c r="EM13" s="1566">
        <v>0</v>
      </c>
      <c r="EN13" s="1566"/>
      <c r="ES13" s="1616" t="s">
        <v>368</v>
      </c>
      <c r="ET13" s="1617" t="s">
        <v>369</v>
      </c>
      <c r="EU13" s="1618">
        <v>1371909</v>
      </c>
    </row>
    <row r="14" spans="1:151">
      <c r="A14" s="1220" t="s">
        <v>370</v>
      </c>
      <c r="B14" s="1221" t="s">
        <v>371</v>
      </c>
      <c r="C14" s="1117">
        <v>4743</v>
      </c>
      <c r="D14" s="1118">
        <v>4855</v>
      </c>
      <c r="E14" s="1670"/>
      <c r="F14" s="1670">
        <f t="shared" si="0"/>
        <v>4855</v>
      </c>
      <c r="G14" s="1670"/>
      <c r="H14" s="1671">
        <f t="shared" si="1"/>
        <v>4855</v>
      </c>
      <c r="K14" s="907" t="s">
        <v>370</v>
      </c>
      <c r="L14" s="908" t="s">
        <v>371</v>
      </c>
      <c r="M14" s="886">
        <v>1916234337</v>
      </c>
      <c r="N14" s="887">
        <v>173178283</v>
      </c>
      <c r="O14" s="888">
        <v>1743056054</v>
      </c>
      <c r="P14" s="889">
        <v>2007</v>
      </c>
      <c r="Q14" s="890">
        <v>0.94940000000000002</v>
      </c>
      <c r="R14" s="891">
        <v>1835955397</v>
      </c>
      <c r="S14" s="892">
        <v>173178283</v>
      </c>
      <c r="T14" s="893">
        <v>104153338</v>
      </c>
      <c r="U14" s="893">
        <v>621426890</v>
      </c>
      <c r="V14" s="891">
        <v>2734713908</v>
      </c>
      <c r="X14" s="1561" t="s">
        <v>370</v>
      </c>
      <c r="Y14" s="1562" t="s">
        <v>371</v>
      </c>
      <c r="Z14" s="1563">
        <v>2734713908</v>
      </c>
      <c r="AA14" s="1564">
        <v>17283391.898559999</v>
      </c>
      <c r="AB14" s="1563">
        <v>4267665</v>
      </c>
      <c r="AC14" s="1563">
        <v>136936</v>
      </c>
      <c r="AD14" s="1563">
        <v>21687992.898559999</v>
      </c>
      <c r="AE14" s="1564">
        <v>4855</v>
      </c>
      <c r="AF14" s="1562">
        <v>4467</v>
      </c>
      <c r="AG14" s="1565">
        <v>0.88390000000000002</v>
      </c>
      <c r="AI14" s="1561" t="s">
        <v>370</v>
      </c>
      <c r="AJ14" s="933" t="s">
        <v>371</v>
      </c>
      <c r="AK14" s="1563">
        <v>21687992.898559999</v>
      </c>
      <c r="AL14" s="1564">
        <v>4855</v>
      </c>
      <c r="AM14" s="1564">
        <v>4467</v>
      </c>
      <c r="AN14" s="1565">
        <v>0.88390000000000002</v>
      </c>
      <c r="AO14" s="1565">
        <v>0.1547</v>
      </c>
      <c r="AP14" s="1565">
        <v>0.81889999999999996</v>
      </c>
      <c r="AQ14" s="1565">
        <v>0.77859999999999996</v>
      </c>
      <c r="AR14" s="1565">
        <v>0.77859999999999996</v>
      </c>
      <c r="AS14" s="1573">
        <v>1299.3699999999999</v>
      </c>
      <c r="AT14" s="1573">
        <v>369.49</v>
      </c>
      <c r="AU14" s="1570">
        <v>1793874</v>
      </c>
      <c r="AV14" s="1572">
        <v>1</v>
      </c>
      <c r="AW14" s="1564">
        <v>1793874</v>
      </c>
      <c r="BB14" s="1561" t="s">
        <v>370</v>
      </c>
      <c r="BC14" s="1562" t="s">
        <v>690</v>
      </c>
      <c r="BD14" s="1563">
        <v>2734713908</v>
      </c>
      <c r="BE14" s="1577">
        <v>874.93600000000004</v>
      </c>
      <c r="BF14" s="1566">
        <v>3125616</v>
      </c>
      <c r="BG14" s="1565">
        <v>0.1547</v>
      </c>
      <c r="BH14" s="1565"/>
      <c r="BI14" s="1564">
        <v>4855</v>
      </c>
      <c r="BJ14" s="1564">
        <v>5.55</v>
      </c>
      <c r="BK14" s="1564">
        <v>35197</v>
      </c>
      <c r="BL14" s="1564">
        <v>40</v>
      </c>
      <c r="BN14" s="933" t="s">
        <v>370</v>
      </c>
      <c r="BO14" s="1579" t="s">
        <v>371</v>
      </c>
      <c r="BP14" s="1579">
        <v>0.86399999999999999</v>
      </c>
      <c r="BQ14" s="1579">
        <v>0.9163</v>
      </c>
      <c r="BR14" s="1579">
        <v>1</v>
      </c>
      <c r="BS14" s="1579"/>
      <c r="BT14" s="1580">
        <v>2007</v>
      </c>
      <c r="BU14" s="1582">
        <v>0.94940000000000002</v>
      </c>
      <c r="BV14" s="1581"/>
      <c r="BW14" s="1583">
        <v>0.74</v>
      </c>
      <c r="BX14" s="1579">
        <v>0.70299999999999996</v>
      </c>
      <c r="BY14" s="1565">
        <v>1.1123000000000001</v>
      </c>
      <c r="BZ14" s="1585"/>
      <c r="CA14" s="1561" t="s">
        <v>370</v>
      </c>
      <c r="CB14" s="933" t="s">
        <v>690</v>
      </c>
      <c r="CC14" s="1564">
        <v>28539</v>
      </c>
      <c r="CD14" s="1564">
        <v>29414</v>
      </c>
      <c r="CE14" s="1564">
        <v>29602</v>
      </c>
      <c r="CF14" s="1564">
        <v>29185</v>
      </c>
      <c r="CG14" s="1565">
        <v>0.81889999999999996</v>
      </c>
      <c r="CH14" s="1564"/>
      <c r="CI14" s="1562">
        <v>-417</v>
      </c>
      <c r="CJ14" s="1565">
        <v>-1.41E-2</v>
      </c>
      <c r="CL14" s="1575" t="s">
        <v>370</v>
      </c>
      <c r="CM14" s="933" t="s">
        <v>690</v>
      </c>
      <c r="CN14" s="1565">
        <v>0.77859999999999996</v>
      </c>
      <c r="CP14" s="1593">
        <v>4855</v>
      </c>
      <c r="CQ14" s="1566">
        <v>5782245</v>
      </c>
      <c r="CR14" s="1566">
        <v>0</v>
      </c>
      <c r="CS14" s="1566">
        <v>5782245</v>
      </c>
      <c r="CT14" s="1573">
        <v>1190.99</v>
      </c>
      <c r="CU14" s="1594"/>
      <c r="CV14" s="1573">
        <v>1299.3699999999999</v>
      </c>
      <c r="CW14" s="1594">
        <v>369.49</v>
      </c>
      <c r="CX14" s="1565">
        <v>0.91700000000000004</v>
      </c>
      <c r="CY14" s="1565"/>
      <c r="CZ14" s="1582">
        <v>0.70299999999999996</v>
      </c>
      <c r="DA14" s="1595">
        <v>1</v>
      </c>
      <c r="DB14" s="1595"/>
      <c r="DC14" s="1565">
        <v>1</v>
      </c>
      <c r="DX14" s="933" t="s">
        <v>364</v>
      </c>
      <c r="DY14" s="1575" t="s">
        <v>364</v>
      </c>
      <c r="DZ14" s="933" t="s">
        <v>901</v>
      </c>
      <c r="EA14" s="933" t="s">
        <v>365</v>
      </c>
      <c r="EB14" s="1563">
        <v>2164</v>
      </c>
      <c r="EC14" s="1563"/>
      <c r="ED14" s="1563">
        <v>2164</v>
      </c>
      <c r="EE14" s="1563"/>
      <c r="EF14" s="1563"/>
      <c r="EG14" s="1565">
        <v>0.94995610184372259</v>
      </c>
      <c r="EH14" s="1563"/>
      <c r="EI14" s="1563">
        <v>0</v>
      </c>
      <c r="EJ14" s="1563"/>
      <c r="EK14" s="1563">
        <v>0</v>
      </c>
      <c r="EL14" s="1563">
        <v>0</v>
      </c>
      <c r="EM14" s="1566">
        <v>0</v>
      </c>
      <c r="EN14" s="1566"/>
      <c r="ES14" s="1616" t="s">
        <v>370</v>
      </c>
      <c r="ET14" s="1617" t="s">
        <v>371</v>
      </c>
      <c r="EU14" s="1618">
        <v>1752491</v>
      </c>
    </row>
    <row r="15" spans="1:151">
      <c r="A15" s="1220" t="s">
        <v>372</v>
      </c>
      <c r="B15" s="1221" t="s">
        <v>373</v>
      </c>
      <c r="C15" s="1117">
        <v>12571</v>
      </c>
      <c r="D15" s="1118">
        <v>13535</v>
      </c>
      <c r="E15" s="1670"/>
      <c r="F15" s="1670">
        <f t="shared" si="0"/>
        <v>13535</v>
      </c>
      <c r="G15" s="1670"/>
      <c r="H15" s="1671">
        <f t="shared" si="1"/>
        <v>13535</v>
      </c>
      <c r="K15" s="907" t="s">
        <v>372</v>
      </c>
      <c r="L15" s="908" t="s">
        <v>373</v>
      </c>
      <c r="M15" s="886">
        <v>21714055316</v>
      </c>
      <c r="N15" s="887">
        <v>124199495</v>
      </c>
      <c r="O15" s="888">
        <v>21589855821</v>
      </c>
      <c r="P15" s="889">
        <v>2011</v>
      </c>
      <c r="Q15" s="890">
        <v>1.0116000000000001</v>
      </c>
      <c r="R15" s="891">
        <v>21342285311</v>
      </c>
      <c r="S15" s="892">
        <v>124199495</v>
      </c>
      <c r="T15" s="893">
        <v>1223276555</v>
      </c>
      <c r="U15" s="893">
        <v>1625803156</v>
      </c>
      <c r="V15" s="891">
        <v>24315564517</v>
      </c>
      <c r="X15" s="1561" t="s">
        <v>372</v>
      </c>
      <c r="Y15" s="1562" t="s">
        <v>373</v>
      </c>
      <c r="Z15" s="1563">
        <v>24315564517</v>
      </c>
      <c r="AA15" s="1564">
        <v>153674367.74744001</v>
      </c>
      <c r="AB15" s="1563">
        <v>15135930</v>
      </c>
      <c r="AC15" s="1563">
        <v>356110</v>
      </c>
      <c r="AD15" s="1563">
        <v>169166407.74744001</v>
      </c>
      <c r="AE15" s="1564">
        <v>13535</v>
      </c>
      <c r="AF15" s="1562">
        <v>12498</v>
      </c>
      <c r="AG15" s="1565">
        <v>2.4729000000000001</v>
      </c>
      <c r="AI15" s="1561" t="s">
        <v>372</v>
      </c>
      <c r="AJ15" s="933" t="s">
        <v>373</v>
      </c>
      <c r="AK15" s="1563">
        <v>169166407.74744001</v>
      </c>
      <c r="AL15" s="1564">
        <v>13535</v>
      </c>
      <c r="AM15" s="1564">
        <v>12498</v>
      </c>
      <c r="AN15" s="1565">
        <v>2.4729000000000001</v>
      </c>
      <c r="AO15" s="1565">
        <v>1.4076</v>
      </c>
      <c r="AP15" s="1565">
        <v>0.92469999999999997</v>
      </c>
      <c r="AQ15" s="1565">
        <v>1.5924</v>
      </c>
      <c r="AR15" s="1565" t="s">
        <v>4</v>
      </c>
      <c r="AS15" s="1573" t="s">
        <v>4</v>
      </c>
      <c r="AT15" s="1573" t="s">
        <v>4</v>
      </c>
      <c r="AU15" s="1570">
        <v>0</v>
      </c>
      <c r="AV15" s="1572" t="s">
        <v>4</v>
      </c>
      <c r="AW15" s="1564">
        <v>0</v>
      </c>
      <c r="BB15" s="1561" t="s">
        <v>372</v>
      </c>
      <c r="BC15" s="1562" t="s">
        <v>691</v>
      </c>
      <c r="BD15" s="1563">
        <v>24315564517</v>
      </c>
      <c r="BE15" s="1577">
        <v>854.79399999999998</v>
      </c>
      <c r="BF15" s="1566">
        <v>28446110</v>
      </c>
      <c r="BG15" s="1565">
        <v>1.4076</v>
      </c>
      <c r="BH15" s="1565"/>
      <c r="BI15" s="1564">
        <v>13535</v>
      </c>
      <c r="BJ15" s="1564">
        <v>15.83</v>
      </c>
      <c r="BK15" s="1564">
        <v>110312</v>
      </c>
      <c r="BL15" s="1564">
        <v>129</v>
      </c>
      <c r="BN15" s="933" t="s">
        <v>372</v>
      </c>
      <c r="BO15" s="1579" t="s">
        <v>373</v>
      </c>
      <c r="BP15" s="1579">
        <v>1.1358999999999999</v>
      </c>
      <c r="BQ15" s="1579">
        <v>0.97270000000000001</v>
      </c>
      <c r="BR15" s="1579">
        <v>1.0310999999999999</v>
      </c>
      <c r="BS15" s="1579"/>
      <c r="BT15" s="1580">
        <v>2011</v>
      </c>
      <c r="BU15" s="1582">
        <v>1.0116000000000001</v>
      </c>
      <c r="BV15" s="1581"/>
      <c r="BW15" s="1583">
        <v>0.4425</v>
      </c>
      <c r="BX15" s="1579">
        <v>0.44800000000000001</v>
      </c>
      <c r="BY15" s="1565">
        <v>0.70889999999999997</v>
      </c>
      <c r="BZ15" s="1585"/>
      <c r="CA15" s="1561" t="s">
        <v>372</v>
      </c>
      <c r="CB15" s="933" t="s">
        <v>691</v>
      </c>
      <c r="CC15" s="1564">
        <v>32384</v>
      </c>
      <c r="CD15" s="1564">
        <v>32644</v>
      </c>
      <c r="CE15" s="1564">
        <v>33832</v>
      </c>
      <c r="CF15" s="1564">
        <v>32953.333333333336</v>
      </c>
      <c r="CG15" s="1565">
        <v>0.92469999999999997</v>
      </c>
      <c r="CH15" s="1564"/>
      <c r="CI15" s="1562">
        <v>-878.66666666666424</v>
      </c>
      <c r="CJ15" s="1565">
        <v>-2.5999999999999999E-2</v>
      </c>
      <c r="CL15" s="1575" t="s">
        <v>372</v>
      </c>
      <c r="CM15" s="933" t="s">
        <v>691</v>
      </c>
      <c r="CN15" s="1565" t="s">
        <v>4</v>
      </c>
      <c r="CP15" s="1593">
        <v>13535</v>
      </c>
      <c r="CQ15" s="1566">
        <v>31293219</v>
      </c>
      <c r="CR15" s="1566">
        <v>0</v>
      </c>
      <c r="CS15" s="1566">
        <v>31293219</v>
      </c>
      <c r="CT15" s="1573">
        <v>2312.02</v>
      </c>
      <c r="CU15" s="1594"/>
      <c r="CV15" s="1573" t="s">
        <v>4</v>
      </c>
      <c r="CW15" s="1594" t="s">
        <v>4</v>
      </c>
      <c r="CX15" s="1565" t="s">
        <v>4</v>
      </c>
      <c r="CY15" s="1565"/>
      <c r="CZ15" s="1582">
        <v>0.44800000000000001</v>
      </c>
      <c r="DA15" s="1595" t="s">
        <v>4</v>
      </c>
      <c r="DB15" s="1595"/>
      <c r="DC15" s="1565" t="s">
        <v>4</v>
      </c>
      <c r="DX15" s="933" t="s">
        <v>364</v>
      </c>
      <c r="DY15" s="1575" t="s">
        <v>13</v>
      </c>
      <c r="DZ15" s="933" t="s">
        <v>8</v>
      </c>
      <c r="EA15" s="933" t="s">
        <v>14</v>
      </c>
      <c r="EB15" s="1563">
        <v>25</v>
      </c>
      <c r="EC15" s="1563"/>
      <c r="ED15" s="1563">
        <v>25</v>
      </c>
      <c r="EE15" s="1563"/>
      <c r="EF15" s="1563"/>
      <c r="EG15" s="1565">
        <v>1.0974539069359086E-2</v>
      </c>
      <c r="EH15" s="1563"/>
      <c r="EI15" s="1563">
        <v>0</v>
      </c>
      <c r="EJ15" s="1563"/>
      <c r="EK15" s="1563">
        <v>0</v>
      </c>
      <c r="EM15" s="1566"/>
      <c r="EN15" s="1566"/>
      <c r="ES15" s="1616" t="s">
        <v>372</v>
      </c>
      <c r="ET15" s="1617" t="s">
        <v>373</v>
      </c>
      <c r="EU15" s="1618">
        <v>0</v>
      </c>
    </row>
    <row r="16" spans="1:151">
      <c r="A16" s="1220" t="s">
        <v>374</v>
      </c>
      <c r="B16" s="1221" t="s">
        <v>375</v>
      </c>
      <c r="C16" s="1117">
        <v>25640</v>
      </c>
      <c r="D16" s="1118">
        <v>30927</v>
      </c>
      <c r="E16" s="1670"/>
      <c r="F16" s="1670">
        <f t="shared" si="0"/>
        <v>30927</v>
      </c>
      <c r="G16" s="1670"/>
      <c r="H16" s="1671">
        <f t="shared" si="1"/>
        <v>30927</v>
      </c>
      <c r="K16" s="907" t="s">
        <v>374</v>
      </c>
      <c r="L16" s="908" t="s">
        <v>375</v>
      </c>
      <c r="M16" s="886">
        <v>25859911453</v>
      </c>
      <c r="N16" s="887">
        <v>344889500</v>
      </c>
      <c r="O16" s="888">
        <v>25515021953</v>
      </c>
      <c r="P16" s="889">
        <v>2006</v>
      </c>
      <c r="Q16" s="890">
        <v>0.9627</v>
      </c>
      <c r="R16" s="891">
        <v>26503606474</v>
      </c>
      <c r="S16" s="892">
        <v>344889500</v>
      </c>
      <c r="T16" s="893">
        <v>529268249</v>
      </c>
      <c r="U16" s="893">
        <v>3286426936</v>
      </c>
      <c r="V16" s="891">
        <v>30664191159</v>
      </c>
      <c r="X16" s="1561" t="s">
        <v>374</v>
      </c>
      <c r="Y16" s="1562" t="s">
        <v>375</v>
      </c>
      <c r="Z16" s="1563">
        <v>30664191159</v>
      </c>
      <c r="AA16" s="1564">
        <v>193797688.12488002</v>
      </c>
      <c r="AB16" s="1563">
        <v>49859905</v>
      </c>
      <c r="AC16" s="1563">
        <v>837168</v>
      </c>
      <c r="AD16" s="1563">
        <v>244494761.12488002</v>
      </c>
      <c r="AE16" s="1564">
        <v>30927</v>
      </c>
      <c r="AF16" s="1562">
        <v>7906</v>
      </c>
      <c r="AG16" s="1565">
        <v>1.5643</v>
      </c>
      <c r="AI16" s="1561" t="s">
        <v>374</v>
      </c>
      <c r="AJ16" s="933" t="s">
        <v>375</v>
      </c>
      <c r="AK16" s="1563">
        <v>244494761.12488002</v>
      </c>
      <c r="AL16" s="1564">
        <v>30927</v>
      </c>
      <c r="AM16" s="1564">
        <v>7906</v>
      </c>
      <c r="AN16" s="1565">
        <v>1.5643</v>
      </c>
      <c r="AO16" s="1565">
        <v>2.3130999999999999</v>
      </c>
      <c r="AP16" s="1565">
        <v>0.95960000000000001</v>
      </c>
      <c r="AQ16" s="1565">
        <v>1.3368000000000002</v>
      </c>
      <c r="AR16" s="1565" t="s">
        <v>4</v>
      </c>
      <c r="AS16" s="1573" t="s">
        <v>4</v>
      </c>
      <c r="AT16" s="1573" t="s">
        <v>4</v>
      </c>
      <c r="AU16" s="1570">
        <v>0</v>
      </c>
      <c r="AV16" s="1572" t="s">
        <v>4</v>
      </c>
      <c r="AW16" s="1564">
        <v>0</v>
      </c>
      <c r="BB16" s="1561" t="s">
        <v>374</v>
      </c>
      <c r="BC16" s="1562" t="s">
        <v>692</v>
      </c>
      <c r="BD16" s="1563">
        <v>30664191159</v>
      </c>
      <c r="BE16" s="1577">
        <v>655.99</v>
      </c>
      <c r="BF16" s="1566">
        <v>46744906</v>
      </c>
      <c r="BG16" s="1565">
        <v>2.3130999999999999</v>
      </c>
      <c r="BH16" s="1565"/>
      <c r="BI16" s="1564">
        <v>30927</v>
      </c>
      <c r="BJ16" s="1564">
        <v>47.15</v>
      </c>
      <c r="BK16" s="1564">
        <v>243673</v>
      </c>
      <c r="BL16" s="1564">
        <v>371</v>
      </c>
      <c r="BN16" s="933" t="s">
        <v>374</v>
      </c>
      <c r="BO16" s="1579" t="s">
        <v>375</v>
      </c>
      <c r="BP16" s="1579">
        <v>0.93559999999999999</v>
      </c>
      <c r="BQ16" s="1579">
        <v>0.93530000000000002</v>
      </c>
      <c r="BR16" s="1579">
        <v>0.99</v>
      </c>
      <c r="BS16" s="1579"/>
      <c r="BT16" s="1580">
        <v>2006</v>
      </c>
      <c r="BU16" s="1582">
        <v>0.9627</v>
      </c>
      <c r="BV16" s="1581"/>
      <c r="BW16" s="1583">
        <v>0.52500000000000002</v>
      </c>
      <c r="BX16" s="1579">
        <v>0.505</v>
      </c>
      <c r="BY16" s="1565">
        <v>0.79910000000000003</v>
      </c>
      <c r="BZ16" s="1585"/>
      <c r="CA16" s="1561" t="s">
        <v>374</v>
      </c>
      <c r="CB16" s="933" t="s">
        <v>692</v>
      </c>
      <c r="CC16" s="1564">
        <v>33658</v>
      </c>
      <c r="CD16" s="1564">
        <v>33911</v>
      </c>
      <c r="CE16" s="1564">
        <v>35024</v>
      </c>
      <c r="CF16" s="1564">
        <v>34197.666666666664</v>
      </c>
      <c r="CG16" s="1565">
        <v>0.95960000000000001</v>
      </c>
      <c r="CH16" s="1564"/>
      <c r="CI16" s="1562">
        <v>-826.33333333333576</v>
      </c>
      <c r="CJ16" s="1565">
        <v>-2.3599999999999999E-2</v>
      </c>
      <c r="CL16" s="1575" t="s">
        <v>374</v>
      </c>
      <c r="CM16" s="933" t="s">
        <v>692</v>
      </c>
      <c r="CN16" s="1565" t="s">
        <v>4</v>
      </c>
      <c r="CP16" s="1593">
        <v>30927</v>
      </c>
      <c r="CQ16" s="1566">
        <v>56401909</v>
      </c>
      <c r="CR16" s="1566">
        <v>8093877</v>
      </c>
      <c r="CS16" s="1566">
        <v>64495786</v>
      </c>
      <c r="CT16" s="1573">
        <v>2085.42</v>
      </c>
      <c r="CU16" s="1594"/>
      <c r="CV16" s="1573" t="s">
        <v>4</v>
      </c>
      <c r="CW16" s="1594" t="s">
        <v>4</v>
      </c>
      <c r="CX16" s="1565" t="s">
        <v>4</v>
      </c>
      <c r="CY16" s="1565"/>
      <c r="CZ16" s="1582">
        <v>0.505</v>
      </c>
      <c r="DA16" s="1595" t="s">
        <v>4</v>
      </c>
      <c r="DB16" s="1595"/>
      <c r="DC16" s="1565" t="s">
        <v>4</v>
      </c>
      <c r="DX16" s="933" t="s">
        <v>364</v>
      </c>
      <c r="DY16" s="1575" t="s">
        <v>15</v>
      </c>
      <c r="DZ16" s="933" t="s">
        <v>8</v>
      </c>
      <c r="EA16" s="933" t="s">
        <v>16</v>
      </c>
      <c r="EB16" s="1563">
        <v>89</v>
      </c>
      <c r="EC16" s="1563"/>
      <c r="ED16" s="1563">
        <v>89</v>
      </c>
      <c r="EE16" s="1563">
        <v>2278</v>
      </c>
      <c r="EF16" s="1563"/>
      <c r="EG16" s="1565">
        <v>3.9069359086918352E-2</v>
      </c>
      <c r="EH16" s="1563"/>
      <c r="EI16" s="1563">
        <v>0</v>
      </c>
      <c r="EJ16" s="1563"/>
      <c r="EK16" s="1563">
        <v>0</v>
      </c>
      <c r="EM16" s="1566"/>
      <c r="EN16" s="1566"/>
      <c r="ES16" s="1616" t="s">
        <v>374</v>
      </c>
      <c r="ET16" s="1617" t="s">
        <v>375</v>
      </c>
      <c r="EU16" s="1618">
        <v>0</v>
      </c>
    </row>
    <row r="17" spans="1:151">
      <c r="A17" s="1220" t="s">
        <v>376</v>
      </c>
      <c r="B17" s="1221" t="s">
        <v>377</v>
      </c>
      <c r="C17" s="1117">
        <v>12852</v>
      </c>
      <c r="D17" s="1118">
        <v>13111</v>
      </c>
      <c r="E17" s="1670"/>
      <c r="F17" s="1670">
        <f t="shared" si="0"/>
        <v>13111</v>
      </c>
      <c r="G17" s="1670"/>
      <c r="H17" s="1671">
        <f t="shared" si="1"/>
        <v>13111</v>
      </c>
      <c r="K17" s="907" t="s">
        <v>376</v>
      </c>
      <c r="L17" s="908" t="s">
        <v>377</v>
      </c>
      <c r="M17" s="886">
        <v>5451446487</v>
      </c>
      <c r="N17" s="887">
        <v>79443993</v>
      </c>
      <c r="O17" s="888">
        <v>5372002494</v>
      </c>
      <c r="P17" s="889">
        <v>2007</v>
      </c>
      <c r="Q17" s="890">
        <v>1.0891999999999999</v>
      </c>
      <c r="R17" s="891">
        <v>4932062517</v>
      </c>
      <c r="S17" s="892">
        <v>79443993</v>
      </c>
      <c r="T17" s="893">
        <v>228510412</v>
      </c>
      <c r="U17" s="893">
        <v>1148024641</v>
      </c>
      <c r="V17" s="891">
        <v>6388041563</v>
      </c>
      <c r="X17" s="1561" t="s">
        <v>376</v>
      </c>
      <c r="Y17" s="1562" t="s">
        <v>377</v>
      </c>
      <c r="Z17" s="1563">
        <v>6388041563</v>
      </c>
      <c r="AA17" s="1564">
        <v>40372422.678160004</v>
      </c>
      <c r="AB17" s="1563">
        <v>9723598</v>
      </c>
      <c r="AC17" s="1563">
        <v>496300</v>
      </c>
      <c r="AD17" s="1563">
        <v>50592320.678160004</v>
      </c>
      <c r="AE17" s="1564">
        <v>13111</v>
      </c>
      <c r="AF17" s="1562">
        <v>3859</v>
      </c>
      <c r="AG17" s="1565">
        <v>0.76359999999999995</v>
      </c>
      <c r="AI17" s="1561" t="s">
        <v>376</v>
      </c>
      <c r="AJ17" s="933" t="s">
        <v>377</v>
      </c>
      <c r="AK17" s="1563">
        <v>50592320.678160004</v>
      </c>
      <c r="AL17" s="1564">
        <v>13111</v>
      </c>
      <c r="AM17" s="1564">
        <v>3859</v>
      </c>
      <c r="AN17" s="1565">
        <v>0.76359999999999995</v>
      </c>
      <c r="AO17" s="1565">
        <v>0.62380000000000002</v>
      </c>
      <c r="AP17" s="1565">
        <v>0.84740000000000004</v>
      </c>
      <c r="AQ17" s="1565">
        <v>0.79150000000000009</v>
      </c>
      <c r="AR17" s="1565">
        <v>0.79150000000000009</v>
      </c>
      <c r="AS17" s="1573">
        <v>1320.9</v>
      </c>
      <c r="AT17" s="1573">
        <v>347.95999999999981</v>
      </c>
      <c r="AU17" s="1570">
        <v>4562104</v>
      </c>
      <c r="AV17" s="1572">
        <v>0.81499999999999995</v>
      </c>
      <c r="AW17" s="1564">
        <v>3718115</v>
      </c>
      <c r="BB17" s="1561" t="s">
        <v>376</v>
      </c>
      <c r="BC17" s="1562" t="s">
        <v>693</v>
      </c>
      <c r="BD17" s="1563">
        <v>6388041563</v>
      </c>
      <c r="BE17" s="1577">
        <v>506.72500000000002</v>
      </c>
      <c r="BF17" s="1566">
        <v>12606525</v>
      </c>
      <c r="BG17" s="1565">
        <v>0.62380000000000002</v>
      </c>
      <c r="BH17" s="1565"/>
      <c r="BI17" s="1564">
        <v>13111</v>
      </c>
      <c r="BJ17" s="1564">
        <v>25.87</v>
      </c>
      <c r="BK17" s="1564">
        <v>90674</v>
      </c>
      <c r="BL17" s="1564">
        <v>179</v>
      </c>
      <c r="BN17" s="933" t="s">
        <v>376</v>
      </c>
      <c r="BO17" s="1579" t="s">
        <v>377</v>
      </c>
      <c r="BP17" s="1579">
        <v>1</v>
      </c>
      <c r="BQ17" s="1579">
        <v>1.0448999999999999</v>
      </c>
      <c r="BR17" s="1579">
        <v>1.1484999999999999</v>
      </c>
      <c r="BS17" s="1579"/>
      <c r="BT17" s="1580">
        <v>2007</v>
      </c>
      <c r="BU17" s="1582">
        <v>1.0891999999999999</v>
      </c>
      <c r="BV17" s="1581"/>
      <c r="BW17" s="1583">
        <v>0.52</v>
      </c>
      <c r="BX17" s="1579">
        <v>0.56599999999999995</v>
      </c>
      <c r="BY17" s="1565">
        <v>0.89559999999999995</v>
      </c>
      <c r="BZ17" s="1585"/>
      <c r="CA17" s="1561" t="s">
        <v>376</v>
      </c>
      <c r="CB17" s="933" t="s">
        <v>693</v>
      </c>
      <c r="CC17" s="1564">
        <v>29725</v>
      </c>
      <c r="CD17" s="1564">
        <v>30306</v>
      </c>
      <c r="CE17" s="1564">
        <v>30567</v>
      </c>
      <c r="CF17" s="1564">
        <v>30199.333333333332</v>
      </c>
      <c r="CG17" s="1565">
        <v>0.84740000000000004</v>
      </c>
      <c r="CH17" s="1564"/>
      <c r="CI17" s="1562">
        <v>-367.66666666666788</v>
      </c>
      <c r="CJ17" s="1565">
        <v>-1.2E-2</v>
      </c>
      <c r="CL17" s="1575" t="s">
        <v>376</v>
      </c>
      <c r="CM17" s="933" t="s">
        <v>693</v>
      </c>
      <c r="CN17" s="1565">
        <v>0.79150000000000009</v>
      </c>
      <c r="CP17" s="1593">
        <v>13111</v>
      </c>
      <c r="CQ17" s="1566">
        <v>14118159</v>
      </c>
      <c r="CR17" s="1566">
        <v>0</v>
      </c>
      <c r="CS17" s="1566">
        <v>14118159</v>
      </c>
      <c r="CT17" s="1573">
        <v>1076.82</v>
      </c>
      <c r="CU17" s="1594"/>
      <c r="CV17" s="1573">
        <v>1320.9</v>
      </c>
      <c r="CW17" s="1594">
        <v>347.95999999999981</v>
      </c>
      <c r="CX17" s="1565">
        <v>0.81499999999999995</v>
      </c>
      <c r="CY17" s="1565"/>
      <c r="CZ17" s="1582">
        <v>0.56599999999999995</v>
      </c>
      <c r="DA17" s="1595" t="s">
        <v>4</v>
      </c>
      <c r="DB17" s="1595"/>
      <c r="DC17" s="1565">
        <v>0.81499999999999995</v>
      </c>
      <c r="DX17" s="933" t="s">
        <v>366</v>
      </c>
      <c r="DY17" s="1575" t="s">
        <v>366</v>
      </c>
      <c r="DZ17" s="933" t="s">
        <v>901</v>
      </c>
      <c r="EA17" s="933" t="s">
        <v>367</v>
      </c>
      <c r="EB17" s="1563">
        <v>7038</v>
      </c>
      <c r="EC17" s="1563"/>
      <c r="ED17" s="1563">
        <v>7038</v>
      </c>
      <c r="EE17" s="1563"/>
      <c r="EF17" s="1563"/>
      <c r="EG17" s="1565">
        <v>0.95043889264010806</v>
      </c>
      <c r="EH17" s="1563"/>
      <c r="EI17" s="1563">
        <v>642606</v>
      </c>
      <c r="EJ17" s="1563"/>
      <c r="EK17" s="1563">
        <v>610758</v>
      </c>
      <c r="EL17" s="1563">
        <v>642606</v>
      </c>
      <c r="EM17" s="1566">
        <v>0</v>
      </c>
      <c r="EN17" s="1566"/>
      <c r="EO17" s="1563"/>
      <c r="ES17" s="1616" t="s">
        <v>21</v>
      </c>
      <c r="ET17" s="1617" t="s">
        <v>22</v>
      </c>
      <c r="EU17" s="1618">
        <v>0</v>
      </c>
    </row>
    <row r="18" spans="1:151">
      <c r="A18" s="1220" t="s">
        <v>378</v>
      </c>
      <c r="B18" s="1221" t="s">
        <v>379</v>
      </c>
      <c r="C18" s="1117">
        <v>30519</v>
      </c>
      <c r="D18" s="1118">
        <v>37389</v>
      </c>
      <c r="E18" s="1275">
        <f>G114</f>
        <v>-1277</v>
      </c>
      <c r="F18" s="1670">
        <f t="shared" si="0"/>
        <v>36112</v>
      </c>
      <c r="G18" s="1670"/>
      <c r="H18" s="1671">
        <f t="shared" si="1"/>
        <v>36112</v>
      </c>
      <c r="K18" s="907" t="s">
        <v>378</v>
      </c>
      <c r="L18" s="908" t="s">
        <v>379</v>
      </c>
      <c r="M18" s="886">
        <v>15636831685</v>
      </c>
      <c r="N18" s="887">
        <v>86875840</v>
      </c>
      <c r="O18" s="888">
        <v>15549955845</v>
      </c>
      <c r="P18" s="889">
        <v>2012</v>
      </c>
      <c r="Q18" s="890">
        <v>0.97840000000000005</v>
      </c>
      <c r="R18" s="891">
        <v>15893250046</v>
      </c>
      <c r="S18" s="892">
        <v>86875840</v>
      </c>
      <c r="T18" s="893">
        <v>297917351</v>
      </c>
      <c r="U18" s="893">
        <v>2738165881</v>
      </c>
      <c r="V18" s="891">
        <v>19016209118</v>
      </c>
      <c r="X18" s="1561" t="s">
        <v>378</v>
      </c>
      <c r="Y18" s="1562" t="s">
        <v>379</v>
      </c>
      <c r="Z18" s="1563">
        <v>19016209118</v>
      </c>
      <c r="AA18" s="1564">
        <v>120182441.62576</v>
      </c>
      <c r="AB18" s="1563">
        <v>31036066</v>
      </c>
      <c r="AC18" s="1563">
        <v>1382128</v>
      </c>
      <c r="AD18" s="1563">
        <v>152600635.62576002</v>
      </c>
      <c r="AE18" s="1564">
        <v>36112</v>
      </c>
      <c r="AF18" s="1562">
        <v>4226</v>
      </c>
      <c r="AG18" s="1565">
        <v>0.83620000000000005</v>
      </c>
      <c r="AI18" s="1561" t="s">
        <v>378</v>
      </c>
      <c r="AJ18" s="933" t="s">
        <v>379</v>
      </c>
      <c r="AK18" s="1563">
        <v>152600635.62576002</v>
      </c>
      <c r="AL18" s="1564">
        <v>36112</v>
      </c>
      <c r="AM18" s="1564">
        <v>4226</v>
      </c>
      <c r="AN18" s="1565">
        <v>0.83620000000000005</v>
      </c>
      <c r="AO18" s="1565">
        <v>2.5823</v>
      </c>
      <c r="AP18" s="1565">
        <v>0.99870000000000003</v>
      </c>
      <c r="AQ18" s="1565">
        <v>1.0921000000000001</v>
      </c>
      <c r="AR18" s="1565" t="s">
        <v>4</v>
      </c>
      <c r="AS18" s="1573" t="s">
        <v>4</v>
      </c>
      <c r="AT18" s="1573" t="s">
        <v>4</v>
      </c>
      <c r="AU18" s="1570">
        <v>0</v>
      </c>
      <c r="AV18" s="1572" t="s">
        <v>4</v>
      </c>
      <c r="AW18" s="1564">
        <v>0</v>
      </c>
      <c r="BB18" s="1561" t="s">
        <v>378</v>
      </c>
      <c r="BC18" s="1562" t="s">
        <v>694</v>
      </c>
      <c r="BD18" s="1563">
        <v>19016209118</v>
      </c>
      <c r="BE18" s="1577">
        <v>364.39</v>
      </c>
      <c r="BF18" s="1566">
        <v>52186419</v>
      </c>
      <c r="BG18" s="1565">
        <v>2.5823</v>
      </c>
      <c r="BH18" s="1565"/>
      <c r="BI18" s="1564">
        <v>36112</v>
      </c>
      <c r="BJ18" s="1564">
        <v>99.1</v>
      </c>
      <c r="BK18" s="1564">
        <v>180846</v>
      </c>
      <c r="BL18" s="1564">
        <v>496</v>
      </c>
      <c r="BN18" s="933" t="s">
        <v>378</v>
      </c>
      <c r="BO18" s="1579" t="s">
        <v>379</v>
      </c>
      <c r="BP18" s="1579">
        <v>1.0362</v>
      </c>
      <c r="BQ18" s="1579">
        <v>1.0710999999999999</v>
      </c>
      <c r="BR18" s="1579">
        <v>0.97840000000000005</v>
      </c>
      <c r="BS18" s="1579"/>
      <c r="BT18" s="1580">
        <v>2012</v>
      </c>
      <c r="BU18" s="1582">
        <v>0.97840000000000005</v>
      </c>
      <c r="BV18" s="1581"/>
      <c r="BW18" s="1583">
        <v>0.7</v>
      </c>
      <c r="BX18" s="1579">
        <v>0.68500000000000005</v>
      </c>
      <c r="BY18" s="1565">
        <v>1.0839000000000001</v>
      </c>
      <c r="BZ18" s="1585"/>
      <c r="CA18" s="1561" t="s">
        <v>378</v>
      </c>
      <c r="CB18" s="933" t="s">
        <v>694</v>
      </c>
      <c r="CC18" s="1564">
        <v>34781</v>
      </c>
      <c r="CD18" s="1564">
        <v>35514</v>
      </c>
      <c r="CE18" s="1564">
        <v>36478</v>
      </c>
      <c r="CF18" s="1564">
        <v>35591</v>
      </c>
      <c r="CG18" s="1565">
        <v>0.99870000000000003</v>
      </c>
      <c r="CH18" s="1564"/>
      <c r="CI18" s="1562">
        <v>-887</v>
      </c>
      <c r="CJ18" s="1565">
        <v>-2.4299999999999999E-2</v>
      </c>
      <c r="CL18" s="1575" t="s">
        <v>378</v>
      </c>
      <c r="CM18" s="933" t="s">
        <v>694</v>
      </c>
      <c r="CN18" s="1565" t="s">
        <v>4</v>
      </c>
      <c r="CP18" s="1593">
        <v>36112</v>
      </c>
      <c r="CQ18" s="1566">
        <v>53287330</v>
      </c>
      <c r="CR18" s="1566">
        <v>0</v>
      </c>
      <c r="CS18" s="1566">
        <v>53287330</v>
      </c>
      <c r="CT18" s="1573">
        <v>1475.61</v>
      </c>
      <c r="CU18" s="1594"/>
      <c r="CV18" s="1573" t="s">
        <v>4</v>
      </c>
      <c r="CW18" s="1594" t="s">
        <v>4</v>
      </c>
      <c r="CX18" s="1565" t="s">
        <v>4</v>
      </c>
      <c r="CY18" s="1565"/>
      <c r="CZ18" s="1582">
        <v>0.68500000000000005</v>
      </c>
      <c r="DA18" s="1595">
        <v>1</v>
      </c>
      <c r="DB18" s="1595"/>
      <c r="DC18" s="1565" t="s">
        <v>4</v>
      </c>
      <c r="DX18" s="933" t="s">
        <v>366</v>
      </c>
      <c r="DY18" s="1575" t="s">
        <v>17</v>
      </c>
      <c r="DZ18" s="933" t="s">
        <v>8</v>
      </c>
      <c r="EA18" s="933" t="s">
        <v>18</v>
      </c>
      <c r="EB18" s="1563">
        <v>367</v>
      </c>
      <c r="EC18" s="1563"/>
      <c r="ED18" s="1563">
        <v>367</v>
      </c>
      <c r="EE18" s="1563">
        <v>7405</v>
      </c>
      <c r="EF18" s="1563"/>
      <c r="EG18" s="1565">
        <v>4.9561107359891964E-2</v>
      </c>
      <c r="EH18" s="1563"/>
      <c r="EI18" s="1563">
        <v>0</v>
      </c>
      <c r="EJ18" s="1563"/>
      <c r="EK18" s="1563">
        <v>31848</v>
      </c>
      <c r="EM18" s="1566"/>
      <c r="EN18" s="1566"/>
      <c r="ES18" s="1616" t="s">
        <v>376</v>
      </c>
      <c r="ET18" s="1617" t="s">
        <v>377</v>
      </c>
      <c r="EU18" s="1618">
        <v>3644666</v>
      </c>
    </row>
    <row r="19" spans="1:151">
      <c r="A19" s="1220" t="s">
        <v>380</v>
      </c>
      <c r="B19" s="1221" t="s">
        <v>381</v>
      </c>
      <c r="C19" s="1117">
        <v>12195</v>
      </c>
      <c r="D19" s="1118">
        <v>12195</v>
      </c>
      <c r="E19" s="1670"/>
      <c r="F19" s="1670">
        <f t="shared" si="0"/>
        <v>12195</v>
      </c>
      <c r="G19" s="1670"/>
      <c r="H19" s="1671">
        <f t="shared" si="1"/>
        <v>12195</v>
      </c>
      <c r="K19" s="907" t="s">
        <v>380</v>
      </c>
      <c r="L19" s="908" t="s">
        <v>381</v>
      </c>
      <c r="M19" s="886">
        <v>4501473202</v>
      </c>
      <c r="N19" s="887">
        <v>80258800</v>
      </c>
      <c r="O19" s="888">
        <v>4421214402</v>
      </c>
      <c r="P19" s="889">
        <v>2005</v>
      </c>
      <c r="Q19" s="890">
        <v>0.9556</v>
      </c>
      <c r="R19" s="891">
        <v>4626637089</v>
      </c>
      <c r="S19" s="892">
        <v>80258800</v>
      </c>
      <c r="T19" s="893">
        <v>167839261</v>
      </c>
      <c r="U19" s="893">
        <v>976474178</v>
      </c>
      <c r="V19" s="891">
        <v>5851209328</v>
      </c>
      <c r="X19" s="1561" t="s">
        <v>380</v>
      </c>
      <c r="Y19" s="1562" t="s">
        <v>381</v>
      </c>
      <c r="Z19" s="1563">
        <v>5851209328</v>
      </c>
      <c r="AA19" s="1564">
        <v>36979642.952959999</v>
      </c>
      <c r="AB19" s="1563">
        <v>7825633</v>
      </c>
      <c r="AC19" s="1563">
        <v>245385</v>
      </c>
      <c r="AD19" s="1563">
        <v>45050660.952959999</v>
      </c>
      <c r="AE19" s="1564">
        <v>12195</v>
      </c>
      <c r="AF19" s="1562">
        <v>3694</v>
      </c>
      <c r="AG19" s="1565">
        <v>0.73089999999999999</v>
      </c>
      <c r="AI19" s="1561" t="s">
        <v>380</v>
      </c>
      <c r="AJ19" s="933" t="s">
        <v>381</v>
      </c>
      <c r="AK19" s="1563">
        <v>45050660.952959999</v>
      </c>
      <c r="AL19" s="1564">
        <v>12195</v>
      </c>
      <c r="AM19" s="1564">
        <v>3694</v>
      </c>
      <c r="AN19" s="1565">
        <v>0.73089999999999999</v>
      </c>
      <c r="AO19" s="1565">
        <v>0.6139</v>
      </c>
      <c r="AP19" s="1565">
        <v>0.75560000000000005</v>
      </c>
      <c r="AQ19" s="1565">
        <v>0.73160000000000003</v>
      </c>
      <c r="AR19" s="1565">
        <v>0.73160000000000003</v>
      </c>
      <c r="AS19" s="1573">
        <v>1220.94</v>
      </c>
      <c r="AT19" s="1573">
        <v>447.91999999999985</v>
      </c>
      <c r="AU19" s="1570">
        <v>5462384</v>
      </c>
      <c r="AV19" s="1572">
        <v>0.97199999999999998</v>
      </c>
      <c r="AW19" s="1564">
        <v>5309437</v>
      </c>
      <c r="BB19" s="1561" t="s">
        <v>380</v>
      </c>
      <c r="BC19" s="1562" t="s">
        <v>695</v>
      </c>
      <c r="BD19" s="1563">
        <v>5851209328</v>
      </c>
      <c r="BE19" s="1577">
        <v>471.59899999999999</v>
      </c>
      <c r="BF19" s="1566">
        <v>12407171</v>
      </c>
      <c r="BG19" s="1565">
        <v>0.6139</v>
      </c>
      <c r="BH19" s="1565"/>
      <c r="BI19" s="1564">
        <v>12195</v>
      </c>
      <c r="BJ19" s="1564">
        <v>25.86</v>
      </c>
      <c r="BK19" s="1564">
        <v>82913</v>
      </c>
      <c r="BL19" s="1564">
        <v>176</v>
      </c>
      <c r="BN19" s="933" t="s">
        <v>380</v>
      </c>
      <c r="BO19" s="1579" t="s">
        <v>381</v>
      </c>
      <c r="BP19" s="1579">
        <v>0.90790000000000004</v>
      </c>
      <c r="BQ19" s="1579">
        <v>0.96560000000000001</v>
      </c>
      <c r="BR19" s="1579">
        <v>0.96489999999999998</v>
      </c>
      <c r="BS19" s="1579"/>
      <c r="BT19" s="1580">
        <v>2005</v>
      </c>
      <c r="BU19" s="1582">
        <v>0.9556</v>
      </c>
      <c r="BV19" s="1581"/>
      <c r="BW19" s="1583">
        <v>0.62990000000000002</v>
      </c>
      <c r="BX19" s="1579">
        <v>0.60199999999999998</v>
      </c>
      <c r="BY19" s="1565">
        <v>0.95250000000000001</v>
      </c>
      <c r="BZ19" s="1585"/>
      <c r="CA19" s="1561" t="s">
        <v>380</v>
      </c>
      <c r="CB19" s="933" t="s">
        <v>695</v>
      </c>
      <c r="CC19" s="1564">
        <v>26845</v>
      </c>
      <c r="CD19" s="1564">
        <v>26658</v>
      </c>
      <c r="CE19" s="1564">
        <v>27287</v>
      </c>
      <c r="CF19" s="1564">
        <v>26930</v>
      </c>
      <c r="CG19" s="1565">
        <v>0.75560000000000005</v>
      </c>
      <c r="CH19" s="1564"/>
      <c r="CI19" s="1562">
        <v>-357</v>
      </c>
      <c r="CJ19" s="1565">
        <v>-1.3100000000000001E-2</v>
      </c>
      <c r="CL19" s="1575" t="s">
        <v>380</v>
      </c>
      <c r="CM19" s="933" t="s">
        <v>695</v>
      </c>
      <c r="CN19" s="1565">
        <v>0.73160000000000003</v>
      </c>
      <c r="CP19" s="1593">
        <v>12195</v>
      </c>
      <c r="CQ19" s="1566">
        <v>14479863</v>
      </c>
      <c r="CR19" s="1566">
        <v>0</v>
      </c>
      <c r="CS19" s="1566">
        <v>14479863</v>
      </c>
      <c r="CT19" s="1573">
        <v>1187.3599999999999</v>
      </c>
      <c r="CU19" s="1594"/>
      <c r="CV19" s="1573">
        <v>1220.94</v>
      </c>
      <c r="CW19" s="1594">
        <v>447.91999999999985</v>
      </c>
      <c r="CX19" s="1565">
        <v>0.97199999999999998</v>
      </c>
      <c r="CY19" s="1565"/>
      <c r="CZ19" s="1582">
        <v>0.60199999999999998</v>
      </c>
      <c r="DA19" s="1595" t="s">
        <v>4</v>
      </c>
      <c r="DB19" s="1595"/>
      <c r="DC19" s="1565">
        <v>0.97199999999999998</v>
      </c>
      <c r="DX19" s="933" t="s">
        <v>368</v>
      </c>
      <c r="DY19" s="1575" t="s">
        <v>368</v>
      </c>
      <c r="DZ19" s="933" t="s">
        <v>901</v>
      </c>
      <c r="EA19" s="933" t="s">
        <v>369</v>
      </c>
      <c r="EB19" s="1563">
        <v>2645</v>
      </c>
      <c r="EC19" s="1563"/>
      <c r="ED19" s="1563">
        <v>2645</v>
      </c>
      <c r="EE19" s="1563">
        <v>2645</v>
      </c>
      <c r="EF19" s="1563"/>
      <c r="EG19" s="1565"/>
      <c r="EH19" s="1563"/>
      <c r="EI19" s="1563">
        <v>1371909</v>
      </c>
      <c r="EJ19" s="1563"/>
      <c r="EK19" s="1563">
        <v>1371909</v>
      </c>
      <c r="EL19" s="1563">
        <v>1371909</v>
      </c>
      <c r="EM19" s="1566">
        <v>0</v>
      </c>
      <c r="EN19" s="1566"/>
      <c r="ES19" s="1616" t="s">
        <v>378</v>
      </c>
      <c r="ET19" s="1617" t="s">
        <v>379</v>
      </c>
      <c r="EU19" s="1618">
        <v>0</v>
      </c>
    </row>
    <row r="20" spans="1:151">
      <c r="A20" s="1220" t="s">
        <v>382</v>
      </c>
      <c r="B20" s="1221" t="s">
        <v>383</v>
      </c>
      <c r="C20" s="1117">
        <v>1923</v>
      </c>
      <c r="D20" s="1118">
        <v>1923</v>
      </c>
      <c r="E20" s="1670"/>
      <c r="F20" s="1670">
        <f t="shared" si="0"/>
        <v>1923</v>
      </c>
      <c r="G20" s="1670"/>
      <c r="H20" s="1671">
        <f t="shared" si="1"/>
        <v>1923</v>
      </c>
      <c r="K20" s="907" t="s">
        <v>382</v>
      </c>
      <c r="L20" s="908" t="s">
        <v>383</v>
      </c>
      <c r="M20" s="886">
        <v>1042174759</v>
      </c>
      <c r="N20" s="887">
        <v>61177730</v>
      </c>
      <c r="O20" s="888">
        <v>980997029</v>
      </c>
      <c r="P20" s="889">
        <v>2007</v>
      </c>
      <c r="Q20" s="890">
        <v>1.1261000000000001</v>
      </c>
      <c r="R20" s="891">
        <v>871145572</v>
      </c>
      <c r="S20" s="892">
        <v>61177730</v>
      </c>
      <c r="T20" s="893">
        <v>16730580</v>
      </c>
      <c r="U20" s="893">
        <v>116660604</v>
      </c>
      <c r="V20" s="891">
        <v>1065714486</v>
      </c>
      <c r="X20" s="1561" t="s">
        <v>382</v>
      </c>
      <c r="Y20" s="1562" t="s">
        <v>383</v>
      </c>
      <c r="Z20" s="1563">
        <v>1065714486</v>
      </c>
      <c r="AA20" s="1564">
        <v>6735315.5515200002</v>
      </c>
      <c r="AB20" s="1563">
        <v>1393453</v>
      </c>
      <c r="AC20" s="1563">
        <v>93667</v>
      </c>
      <c r="AD20" s="1563">
        <v>8222435.5515200002</v>
      </c>
      <c r="AE20" s="1564">
        <v>1923</v>
      </c>
      <c r="AF20" s="1562">
        <v>4276</v>
      </c>
      <c r="AG20" s="1565">
        <v>0.84609999999999996</v>
      </c>
      <c r="AI20" s="1561" t="s">
        <v>382</v>
      </c>
      <c r="AJ20" s="933" t="s">
        <v>383</v>
      </c>
      <c r="AK20" s="1563">
        <v>8222435.5515200002</v>
      </c>
      <c r="AL20" s="1564">
        <v>1923</v>
      </c>
      <c r="AM20" s="1564">
        <v>4276</v>
      </c>
      <c r="AN20" s="1565">
        <v>0.84609999999999996</v>
      </c>
      <c r="AO20" s="1565">
        <v>0.21909999999999999</v>
      </c>
      <c r="AP20" s="1565">
        <v>1.0561</v>
      </c>
      <c r="AQ20" s="1565">
        <v>0.88840000000000008</v>
      </c>
      <c r="AR20" s="1565">
        <v>0.88840000000000008</v>
      </c>
      <c r="AS20" s="1573">
        <v>1482.62</v>
      </c>
      <c r="AT20" s="1573">
        <v>186.24</v>
      </c>
      <c r="AU20" s="1570">
        <v>358140</v>
      </c>
      <c r="AV20" s="1572">
        <v>1</v>
      </c>
      <c r="AW20" s="1564">
        <v>358140</v>
      </c>
      <c r="BB20" s="1561" t="s">
        <v>382</v>
      </c>
      <c r="BC20" s="1562" t="s">
        <v>696</v>
      </c>
      <c r="BD20" s="1563">
        <v>1065714486</v>
      </c>
      <c r="BE20" s="1577">
        <v>240.67699999999999</v>
      </c>
      <c r="BF20" s="1566">
        <v>4427986</v>
      </c>
      <c r="BG20" s="1565">
        <v>0.21909999999999999</v>
      </c>
      <c r="BH20" s="1565"/>
      <c r="BI20" s="1564">
        <v>1923</v>
      </c>
      <c r="BJ20" s="1564">
        <v>7.99</v>
      </c>
      <c r="BK20" s="1564">
        <v>10065</v>
      </c>
      <c r="BL20" s="1564">
        <v>42</v>
      </c>
      <c r="BN20" s="933" t="s">
        <v>382</v>
      </c>
      <c r="BO20" s="1579" t="s">
        <v>383</v>
      </c>
      <c r="BP20" s="1579">
        <v>1.0430999999999999</v>
      </c>
      <c r="BQ20" s="1579">
        <v>1.1165</v>
      </c>
      <c r="BR20" s="1579">
        <v>1.1601999999999999</v>
      </c>
      <c r="BS20" s="1579"/>
      <c r="BT20" s="1580">
        <v>2007</v>
      </c>
      <c r="BU20" s="1582">
        <v>1.1261000000000001</v>
      </c>
      <c r="BV20" s="1581"/>
      <c r="BW20" s="1583">
        <v>0.59</v>
      </c>
      <c r="BX20" s="1579">
        <v>0.66400000000000003</v>
      </c>
      <c r="BY20" s="1565">
        <v>1.0506</v>
      </c>
      <c r="BZ20" s="1585"/>
      <c r="CA20" s="1561" t="s">
        <v>382</v>
      </c>
      <c r="CB20" s="933" t="s">
        <v>696</v>
      </c>
      <c r="CC20" s="1564">
        <v>37009</v>
      </c>
      <c r="CD20" s="1564">
        <v>36849</v>
      </c>
      <c r="CE20" s="1564">
        <v>39053</v>
      </c>
      <c r="CF20" s="1564">
        <v>37637</v>
      </c>
      <c r="CG20" s="1565">
        <v>1.0561</v>
      </c>
      <c r="CH20" s="1564"/>
      <c r="CI20" s="1562">
        <v>-1416</v>
      </c>
      <c r="CJ20" s="1565">
        <v>-3.6299999999999999E-2</v>
      </c>
      <c r="CL20" s="1575" t="s">
        <v>382</v>
      </c>
      <c r="CM20" s="933" t="s">
        <v>696</v>
      </c>
      <c r="CN20" s="1565">
        <v>0.88840000000000008</v>
      </c>
      <c r="CP20" s="1593">
        <v>1923</v>
      </c>
      <c r="CQ20" s="1566">
        <v>1749000</v>
      </c>
      <c r="CR20" s="1566">
        <v>0</v>
      </c>
      <c r="CS20" s="1566">
        <v>1749000</v>
      </c>
      <c r="CT20" s="1573">
        <v>909.52</v>
      </c>
      <c r="CU20" s="1594"/>
      <c r="CV20" s="1573">
        <v>1482.62</v>
      </c>
      <c r="CW20" s="1594">
        <v>186.24</v>
      </c>
      <c r="CX20" s="1565">
        <v>0.61299999999999999</v>
      </c>
      <c r="CY20" s="1565"/>
      <c r="CZ20" s="1582">
        <v>0.66400000000000003</v>
      </c>
      <c r="DA20" s="1595">
        <v>1</v>
      </c>
      <c r="DB20" s="1595"/>
      <c r="DC20" s="1565">
        <v>1</v>
      </c>
      <c r="DX20" s="933" t="s">
        <v>370</v>
      </c>
      <c r="DY20" s="1575" t="s">
        <v>370</v>
      </c>
      <c r="DZ20" s="933" t="s">
        <v>901</v>
      </c>
      <c r="EA20" s="933" t="s">
        <v>371</v>
      </c>
      <c r="EB20" s="1563">
        <v>4743</v>
      </c>
      <c r="EC20" s="1563"/>
      <c r="ED20" s="1563">
        <v>4743</v>
      </c>
      <c r="EE20" s="1563"/>
      <c r="EF20" s="1563"/>
      <c r="EG20" s="1565">
        <v>0.97693099897013391</v>
      </c>
      <c r="EH20" s="1563"/>
      <c r="EI20" s="1563">
        <v>1793874</v>
      </c>
      <c r="EJ20" s="1563"/>
      <c r="EK20" s="1563">
        <v>1752491</v>
      </c>
      <c r="EL20" s="1563">
        <v>1793874</v>
      </c>
      <c r="EM20" s="1566">
        <v>0</v>
      </c>
      <c r="EN20" s="1566"/>
      <c r="ES20" s="1616" t="s">
        <v>795</v>
      </c>
      <c r="ET20" s="1617" t="s">
        <v>796</v>
      </c>
      <c r="EU20" s="1619">
        <v>265539</v>
      </c>
    </row>
    <row r="21" spans="1:151">
      <c r="A21" s="1220" t="s">
        <v>384</v>
      </c>
      <c r="B21" s="1221" t="s">
        <v>665</v>
      </c>
      <c r="C21" s="1117">
        <v>8471</v>
      </c>
      <c r="D21" s="1118">
        <v>8668</v>
      </c>
      <c r="E21" s="1670"/>
      <c r="F21" s="1670">
        <f t="shared" si="0"/>
        <v>8668</v>
      </c>
      <c r="G21" s="1670"/>
      <c r="H21" s="1671">
        <f t="shared" si="1"/>
        <v>8668</v>
      </c>
      <c r="K21" s="907" t="s">
        <v>384</v>
      </c>
      <c r="L21" s="908" t="s">
        <v>385</v>
      </c>
      <c r="M21" s="886">
        <v>14066438381</v>
      </c>
      <c r="N21" s="887">
        <v>68507500</v>
      </c>
      <c r="O21" s="888">
        <v>13997930881</v>
      </c>
      <c r="P21" s="889">
        <v>2011</v>
      </c>
      <c r="Q21" s="890">
        <v>1.0558000000000001</v>
      </c>
      <c r="R21" s="891">
        <v>13258127374</v>
      </c>
      <c r="S21" s="892">
        <v>68507500</v>
      </c>
      <c r="T21" s="893">
        <v>134766034</v>
      </c>
      <c r="U21" s="893">
        <v>968084463</v>
      </c>
      <c r="V21" s="891">
        <v>14429485371</v>
      </c>
      <c r="X21" s="1561" t="s">
        <v>384</v>
      </c>
      <c r="Y21" s="1562" t="s">
        <v>665</v>
      </c>
      <c r="Z21" s="1563">
        <v>14429485371</v>
      </c>
      <c r="AA21" s="1564">
        <v>91194347.544719994</v>
      </c>
      <c r="AB21" s="1563">
        <v>12710445</v>
      </c>
      <c r="AC21" s="1563">
        <v>381968</v>
      </c>
      <c r="AD21" s="1563">
        <v>104286760.54471999</v>
      </c>
      <c r="AE21" s="1564">
        <v>8668</v>
      </c>
      <c r="AF21" s="1562">
        <v>12031</v>
      </c>
      <c r="AG21" s="1565">
        <v>2.3805000000000001</v>
      </c>
      <c r="AI21" s="1561" t="s">
        <v>384</v>
      </c>
      <c r="AJ21" s="933" t="s">
        <v>665</v>
      </c>
      <c r="AK21" s="1563">
        <v>104286760.54471999</v>
      </c>
      <c r="AL21" s="1564">
        <v>8668</v>
      </c>
      <c r="AM21" s="1564">
        <v>12031</v>
      </c>
      <c r="AN21" s="1565">
        <v>2.3805000000000001</v>
      </c>
      <c r="AO21" s="1565">
        <v>1.3734999999999999</v>
      </c>
      <c r="AP21" s="1565">
        <v>1.1091</v>
      </c>
      <c r="AQ21" s="1565">
        <v>1.6442000000000001</v>
      </c>
      <c r="AR21" s="1565" t="s">
        <v>4</v>
      </c>
      <c r="AS21" s="1573" t="s">
        <v>4</v>
      </c>
      <c r="AT21" s="1573" t="s">
        <v>4</v>
      </c>
      <c r="AU21" s="1570">
        <v>0</v>
      </c>
      <c r="AV21" s="1572" t="s">
        <v>4</v>
      </c>
      <c r="AW21" s="1564">
        <v>0</v>
      </c>
      <c r="BB21" s="1561" t="s">
        <v>384</v>
      </c>
      <c r="BC21" s="1562" t="s">
        <v>697</v>
      </c>
      <c r="BD21" s="1563">
        <v>14429485371</v>
      </c>
      <c r="BE21" s="1577">
        <v>519.84100000000001</v>
      </c>
      <c r="BF21" s="1566">
        <v>27757498</v>
      </c>
      <c r="BG21" s="1565">
        <v>1.3734999999999999</v>
      </c>
      <c r="BH21" s="1565"/>
      <c r="BI21" s="1564">
        <v>8668</v>
      </c>
      <c r="BJ21" s="1564">
        <v>16.670000000000002</v>
      </c>
      <c r="BK21" s="1564">
        <v>67614</v>
      </c>
      <c r="BL21" s="1564">
        <v>130</v>
      </c>
      <c r="BN21" s="933" t="s">
        <v>384</v>
      </c>
      <c r="BO21" s="1579" t="s">
        <v>665</v>
      </c>
      <c r="BP21" s="1579">
        <v>1.1265000000000001</v>
      </c>
      <c r="BQ21" s="1579">
        <v>0.98030000000000006</v>
      </c>
      <c r="BR21" s="1579">
        <v>1.0935999999999999</v>
      </c>
      <c r="BS21" s="1579"/>
      <c r="BT21" s="1580">
        <v>2011</v>
      </c>
      <c r="BU21" s="1582">
        <v>1.0558000000000001</v>
      </c>
      <c r="BV21" s="1581"/>
      <c r="BW21" s="1583">
        <v>0.28999999999999998</v>
      </c>
      <c r="BX21" s="1579">
        <v>0.30599999999999999</v>
      </c>
      <c r="BY21" s="1565">
        <v>0.48420000000000002</v>
      </c>
      <c r="BZ21" s="1585"/>
      <c r="CA21" s="1561" t="s">
        <v>384</v>
      </c>
      <c r="CB21" s="933" t="s">
        <v>697</v>
      </c>
      <c r="CC21" s="1564">
        <v>39199</v>
      </c>
      <c r="CD21" s="1564">
        <v>39356</v>
      </c>
      <c r="CE21" s="1564">
        <v>40027</v>
      </c>
      <c r="CF21" s="1564">
        <v>39527.333333333336</v>
      </c>
      <c r="CG21" s="1565">
        <v>1.1091</v>
      </c>
      <c r="CH21" s="1564"/>
      <c r="CI21" s="1562">
        <v>-499.66666666666424</v>
      </c>
      <c r="CJ21" s="1565">
        <v>-1.2500000000000001E-2</v>
      </c>
      <c r="CL21" s="1575" t="s">
        <v>384</v>
      </c>
      <c r="CM21" s="933" t="s">
        <v>697</v>
      </c>
      <c r="CN21" s="1565" t="s">
        <v>4</v>
      </c>
      <c r="CP21" s="1593">
        <v>8668</v>
      </c>
      <c r="CQ21" s="1566">
        <v>20101544</v>
      </c>
      <c r="CR21" s="1566">
        <v>0</v>
      </c>
      <c r="CS21" s="1566">
        <v>20101544</v>
      </c>
      <c r="CT21" s="1573">
        <v>2319.0500000000002</v>
      </c>
      <c r="CU21" s="1594"/>
      <c r="CV21" s="1573" t="s">
        <v>4</v>
      </c>
      <c r="CW21" s="1594" t="s">
        <v>4</v>
      </c>
      <c r="CX21" s="1565" t="s">
        <v>4</v>
      </c>
      <c r="CY21" s="1565"/>
      <c r="CZ21" s="1582">
        <v>0.30599999999999999</v>
      </c>
      <c r="DA21" s="1595" t="s">
        <v>4</v>
      </c>
      <c r="DB21" s="1595"/>
      <c r="DC21" s="1565" t="s">
        <v>4</v>
      </c>
      <c r="DX21" s="933" t="s">
        <v>370</v>
      </c>
      <c r="DY21" s="1575" t="s">
        <v>1096</v>
      </c>
      <c r="DZ21" s="933" t="s">
        <v>8</v>
      </c>
      <c r="EA21" s="933" t="s">
        <v>1097</v>
      </c>
      <c r="EB21" s="1563">
        <v>112</v>
      </c>
      <c r="EC21" s="1563"/>
      <c r="ED21" s="1563">
        <v>112</v>
      </c>
      <c r="EE21" s="1563">
        <v>4855</v>
      </c>
      <c r="EF21" s="1563"/>
      <c r="EG21" s="1565">
        <v>2.3069001029866119E-2</v>
      </c>
      <c r="EH21" s="1563"/>
      <c r="EI21" s="1563">
        <v>0</v>
      </c>
      <c r="EJ21" s="1563"/>
      <c r="EK21" s="1563">
        <v>41383</v>
      </c>
      <c r="EL21" s="1563"/>
      <c r="EM21" s="1566"/>
      <c r="EN21" s="1566"/>
      <c r="ES21" s="1616" t="s">
        <v>380</v>
      </c>
      <c r="ET21" s="1617" t="s">
        <v>381</v>
      </c>
      <c r="EU21" s="1618">
        <v>5309437</v>
      </c>
    </row>
    <row r="22" spans="1:151">
      <c r="A22" s="1220" t="s">
        <v>386</v>
      </c>
      <c r="B22" s="1221" t="s">
        <v>387</v>
      </c>
      <c r="C22" s="1117">
        <v>2762</v>
      </c>
      <c r="D22" s="1118">
        <v>2762</v>
      </c>
      <c r="E22" s="1670"/>
      <c r="F22" s="1670">
        <f t="shared" si="0"/>
        <v>2762</v>
      </c>
      <c r="G22" s="1670"/>
      <c r="H22" s="1671">
        <f t="shared" si="1"/>
        <v>2762</v>
      </c>
      <c r="K22" s="907" t="s">
        <v>386</v>
      </c>
      <c r="L22" s="908" t="s">
        <v>387</v>
      </c>
      <c r="M22" s="886">
        <v>1264551489</v>
      </c>
      <c r="N22" s="887">
        <v>51145179</v>
      </c>
      <c r="O22" s="888">
        <v>1213406310</v>
      </c>
      <c r="P22" s="889">
        <v>2008</v>
      </c>
      <c r="Q22" s="890">
        <v>0.98780000000000001</v>
      </c>
      <c r="R22" s="891">
        <v>1228392701</v>
      </c>
      <c r="S22" s="892">
        <v>51145179</v>
      </c>
      <c r="T22" s="893">
        <v>64541377</v>
      </c>
      <c r="U22" s="893">
        <v>176319168</v>
      </c>
      <c r="V22" s="891">
        <v>1520398425</v>
      </c>
      <c r="X22" s="1561" t="s">
        <v>386</v>
      </c>
      <c r="Y22" s="1562" t="s">
        <v>387</v>
      </c>
      <c r="Z22" s="1563">
        <v>1520398425</v>
      </c>
      <c r="AA22" s="1564">
        <v>9608918.0460000001</v>
      </c>
      <c r="AB22" s="1563">
        <v>2319067</v>
      </c>
      <c r="AC22" s="1563">
        <v>124867</v>
      </c>
      <c r="AD22" s="1563">
        <v>12052852.046</v>
      </c>
      <c r="AE22" s="1564">
        <v>2762</v>
      </c>
      <c r="AF22" s="1562">
        <v>4364</v>
      </c>
      <c r="AG22" s="1565">
        <v>0.86350000000000005</v>
      </c>
      <c r="AI22" s="1561" t="s">
        <v>386</v>
      </c>
      <c r="AJ22" s="933" t="s">
        <v>387</v>
      </c>
      <c r="AK22" s="1563">
        <v>12052852.046</v>
      </c>
      <c r="AL22" s="1564">
        <v>2762</v>
      </c>
      <c r="AM22" s="1564">
        <v>4364</v>
      </c>
      <c r="AN22" s="1565">
        <v>0.86350000000000005</v>
      </c>
      <c r="AO22" s="1565">
        <v>0.1772</v>
      </c>
      <c r="AP22" s="1565">
        <v>0.86539999999999995</v>
      </c>
      <c r="AQ22" s="1565">
        <v>0.79580000000000006</v>
      </c>
      <c r="AR22" s="1565">
        <v>0.79580000000000006</v>
      </c>
      <c r="AS22" s="1573">
        <v>1328.08</v>
      </c>
      <c r="AT22" s="1573">
        <v>340.78</v>
      </c>
      <c r="AU22" s="1570">
        <v>941234</v>
      </c>
      <c r="AV22" s="1572">
        <v>1</v>
      </c>
      <c r="AW22" s="1564">
        <v>941234</v>
      </c>
      <c r="BB22" s="1561" t="s">
        <v>386</v>
      </c>
      <c r="BC22" s="1562" t="s">
        <v>698</v>
      </c>
      <c r="BD22" s="1563">
        <v>1520398425</v>
      </c>
      <c r="BE22" s="1577">
        <v>424.666</v>
      </c>
      <c r="BF22" s="1566">
        <v>3580222</v>
      </c>
      <c r="BG22" s="1565">
        <v>0.1772</v>
      </c>
      <c r="BH22" s="1565"/>
      <c r="BI22" s="1564">
        <v>2762</v>
      </c>
      <c r="BJ22" s="1564">
        <v>6.5</v>
      </c>
      <c r="BK22" s="1564">
        <v>23910</v>
      </c>
      <c r="BL22" s="1564">
        <v>56</v>
      </c>
      <c r="BN22" s="933" t="s">
        <v>386</v>
      </c>
      <c r="BO22" s="1579" t="s">
        <v>387</v>
      </c>
      <c r="BP22" s="1579">
        <v>1.0488</v>
      </c>
      <c r="BQ22" s="1579">
        <v>0.98829999999999996</v>
      </c>
      <c r="BR22" s="1579">
        <v>0.96709999999999996</v>
      </c>
      <c r="BS22" s="1579"/>
      <c r="BT22" s="1580">
        <v>2008</v>
      </c>
      <c r="BU22" s="1582">
        <v>0.98780000000000001</v>
      </c>
      <c r="BV22" s="1581"/>
      <c r="BW22" s="1583">
        <v>0.65900000000000003</v>
      </c>
      <c r="BX22" s="1579">
        <v>0.65100000000000002</v>
      </c>
      <c r="BY22" s="1565">
        <v>1.0301</v>
      </c>
      <c r="BZ22" s="1585"/>
      <c r="CA22" s="1561" t="s">
        <v>386</v>
      </c>
      <c r="CB22" s="933" t="s">
        <v>698</v>
      </c>
      <c r="CC22" s="1564">
        <v>30226</v>
      </c>
      <c r="CD22" s="1564">
        <v>30583</v>
      </c>
      <c r="CE22" s="1564">
        <v>31719</v>
      </c>
      <c r="CF22" s="1564">
        <v>30842.666666666668</v>
      </c>
      <c r="CG22" s="1565">
        <v>0.86539999999999995</v>
      </c>
      <c r="CH22" s="1564"/>
      <c r="CI22" s="1562">
        <v>-876.33333333333212</v>
      </c>
      <c r="CJ22" s="1565">
        <v>-2.76E-2</v>
      </c>
      <c r="CL22" s="1575" t="s">
        <v>386</v>
      </c>
      <c r="CM22" s="933" t="s">
        <v>698</v>
      </c>
      <c r="CN22" s="1565">
        <v>0.79580000000000006</v>
      </c>
      <c r="CP22" s="1593">
        <v>2762</v>
      </c>
      <c r="CQ22" s="1566">
        <v>2490085</v>
      </c>
      <c r="CR22" s="1566">
        <v>0</v>
      </c>
      <c r="CS22" s="1566">
        <v>2490085</v>
      </c>
      <c r="CT22" s="1573">
        <v>901.55</v>
      </c>
      <c r="CU22" s="1594"/>
      <c r="CV22" s="1573">
        <v>1328.08</v>
      </c>
      <c r="CW22" s="1594">
        <v>340.78</v>
      </c>
      <c r="CX22" s="1565">
        <v>0.67900000000000005</v>
      </c>
      <c r="CY22" s="1565"/>
      <c r="CZ22" s="1582">
        <v>0.65100000000000002</v>
      </c>
      <c r="DA22" s="1595">
        <v>1</v>
      </c>
      <c r="DB22" s="1595"/>
      <c r="DC22" s="1565">
        <v>1</v>
      </c>
      <c r="DX22" s="933" t="s">
        <v>372</v>
      </c>
      <c r="DY22" s="1575" t="s">
        <v>372</v>
      </c>
      <c r="DZ22" s="933" t="s">
        <v>901</v>
      </c>
      <c r="EA22" s="933" t="s">
        <v>373</v>
      </c>
      <c r="EB22" s="1563">
        <v>12571</v>
      </c>
      <c r="EC22" s="1563"/>
      <c r="ED22" s="1563">
        <v>12571</v>
      </c>
      <c r="EE22" s="1563"/>
      <c r="EF22" s="1563"/>
      <c r="EG22" s="1565">
        <v>0.928777244181751</v>
      </c>
      <c r="EH22" s="1563"/>
      <c r="EI22" s="1563">
        <v>0</v>
      </c>
      <c r="EJ22" s="1563"/>
      <c r="EK22" s="1563">
        <v>0</v>
      </c>
      <c r="EL22" s="1563">
        <v>0</v>
      </c>
      <c r="EM22" s="1566">
        <v>0</v>
      </c>
      <c r="EN22" s="1566"/>
      <c r="ES22" s="1616" t="s">
        <v>382</v>
      </c>
      <c r="ET22" s="1617" t="s">
        <v>383</v>
      </c>
      <c r="EU22" s="1618">
        <v>358140</v>
      </c>
    </row>
    <row r="23" spans="1:151">
      <c r="A23" s="1220" t="s">
        <v>388</v>
      </c>
      <c r="B23" s="1221" t="s">
        <v>389</v>
      </c>
      <c r="C23" s="1117">
        <v>16912</v>
      </c>
      <c r="D23" s="1118">
        <v>24407</v>
      </c>
      <c r="E23" s="1670"/>
      <c r="F23" s="1670">
        <f t="shared" si="0"/>
        <v>24407</v>
      </c>
      <c r="G23" s="1670"/>
      <c r="H23" s="1671">
        <f t="shared" si="1"/>
        <v>24407</v>
      </c>
      <c r="K23" s="907" t="s">
        <v>388</v>
      </c>
      <c r="L23" s="908" t="s">
        <v>389</v>
      </c>
      <c r="M23" s="886">
        <v>11943757987</v>
      </c>
      <c r="N23" s="887">
        <v>97531500</v>
      </c>
      <c r="O23" s="888">
        <v>11846226487</v>
      </c>
      <c r="P23" s="889">
        <v>2011</v>
      </c>
      <c r="Q23" s="890">
        <v>1.0034000000000001</v>
      </c>
      <c r="R23" s="891">
        <v>11806085795</v>
      </c>
      <c r="S23" s="892">
        <v>97531500</v>
      </c>
      <c r="T23" s="893">
        <v>678091645</v>
      </c>
      <c r="U23" s="893">
        <v>3065212649</v>
      </c>
      <c r="V23" s="891">
        <v>15646921589</v>
      </c>
      <c r="X23" s="1561" t="s">
        <v>388</v>
      </c>
      <c r="Y23" s="1562" t="s">
        <v>389</v>
      </c>
      <c r="Z23" s="1563">
        <v>15646921589</v>
      </c>
      <c r="AA23" s="1564">
        <v>98888544.442479998</v>
      </c>
      <c r="AB23" s="1563">
        <v>27657537</v>
      </c>
      <c r="AC23" s="1563">
        <v>512714</v>
      </c>
      <c r="AD23" s="1563">
        <v>127058795.44248</v>
      </c>
      <c r="AE23" s="1564">
        <v>24407</v>
      </c>
      <c r="AF23" s="1562">
        <v>5206</v>
      </c>
      <c r="AG23" s="1565">
        <v>1.0301</v>
      </c>
      <c r="AI23" s="1561" t="s">
        <v>388</v>
      </c>
      <c r="AJ23" s="933" t="s">
        <v>389</v>
      </c>
      <c r="AK23" s="1563">
        <v>127058795.44248</v>
      </c>
      <c r="AL23" s="1564">
        <v>24407</v>
      </c>
      <c r="AM23" s="1564">
        <v>5206</v>
      </c>
      <c r="AN23" s="1565">
        <v>1.0301</v>
      </c>
      <c r="AO23" s="1565">
        <v>1.9358</v>
      </c>
      <c r="AP23" s="1565">
        <v>0.91100000000000003</v>
      </c>
      <c r="AQ23" s="1565">
        <v>1.0610999999999999</v>
      </c>
      <c r="AR23" s="1565" t="s">
        <v>4</v>
      </c>
      <c r="AS23" s="1573" t="s">
        <v>4</v>
      </c>
      <c r="AT23" s="1573" t="s">
        <v>4</v>
      </c>
      <c r="AU23" s="1570">
        <v>0</v>
      </c>
      <c r="AV23" s="1572" t="s">
        <v>4</v>
      </c>
      <c r="AW23" s="1564">
        <v>0</v>
      </c>
      <c r="BB23" s="1561" t="s">
        <v>388</v>
      </c>
      <c r="BC23" s="1562" t="s">
        <v>699</v>
      </c>
      <c r="BD23" s="1563">
        <v>15646921589</v>
      </c>
      <c r="BE23" s="1577">
        <v>399.96800000000002</v>
      </c>
      <c r="BF23" s="1566">
        <v>39120434</v>
      </c>
      <c r="BG23" s="1565">
        <v>1.9358</v>
      </c>
      <c r="BH23" s="1565"/>
      <c r="BI23" s="1564">
        <v>24407</v>
      </c>
      <c r="BJ23" s="1564">
        <v>61.02</v>
      </c>
      <c r="BK23" s="1564">
        <v>154728</v>
      </c>
      <c r="BL23" s="1564">
        <v>387</v>
      </c>
      <c r="BN23" s="933" t="s">
        <v>388</v>
      </c>
      <c r="BO23" s="1579" t="s">
        <v>389</v>
      </c>
      <c r="BP23" s="1579">
        <v>0.97850000000000004</v>
      </c>
      <c r="BQ23" s="1579">
        <v>1</v>
      </c>
      <c r="BR23" s="1579">
        <v>1.0051000000000001</v>
      </c>
      <c r="BS23" s="1579"/>
      <c r="BT23" s="1580">
        <v>2011</v>
      </c>
      <c r="BU23" s="1582">
        <v>1.0034000000000001</v>
      </c>
      <c r="BV23" s="1581"/>
      <c r="BW23" s="1583">
        <v>0.53</v>
      </c>
      <c r="BX23" s="1579">
        <v>0.53200000000000003</v>
      </c>
      <c r="BY23" s="1565">
        <v>0.84179999999999999</v>
      </c>
      <c r="BZ23" s="1585"/>
      <c r="CA23" s="1561" t="s">
        <v>388</v>
      </c>
      <c r="CB23" s="933" t="s">
        <v>699</v>
      </c>
      <c r="CC23" s="1564">
        <v>31772</v>
      </c>
      <c r="CD23" s="1564">
        <v>32168</v>
      </c>
      <c r="CE23" s="1564">
        <v>33461</v>
      </c>
      <c r="CF23" s="1564">
        <v>32467</v>
      </c>
      <c r="CG23" s="1565">
        <v>0.91100000000000003</v>
      </c>
      <c r="CH23" s="1564"/>
      <c r="CI23" s="1562">
        <v>-994</v>
      </c>
      <c r="CJ23" s="1565">
        <v>-2.9700000000000001E-2</v>
      </c>
      <c r="CL23" s="1575" t="s">
        <v>388</v>
      </c>
      <c r="CM23" s="933" t="s">
        <v>699</v>
      </c>
      <c r="CN23" s="1565" t="s">
        <v>4</v>
      </c>
      <c r="CP23" s="1593">
        <v>24407</v>
      </c>
      <c r="CQ23" s="1566">
        <v>35131428</v>
      </c>
      <c r="CR23" s="1566">
        <v>0</v>
      </c>
      <c r="CS23" s="1566">
        <v>35131428</v>
      </c>
      <c r="CT23" s="1573">
        <v>1439.4</v>
      </c>
      <c r="CU23" s="1594"/>
      <c r="CV23" s="1573" t="s">
        <v>4</v>
      </c>
      <c r="CW23" s="1594" t="s">
        <v>4</v>
      </c>
      <c r="CX23" s="1565" t="s">
        <v>4</v>
      </c>
      <c r="CY23" s="1565"/>
      <c r="CZ23" s="1582">
        <v>0.53200000000000003</v>
      </c>
      <c r="DA23" s="1595" t="s">
        <v>4</v>
      </c>
      <c r="DB23" s="1595"/>
      <c r="DC23" s="1565" t="s">
        <v>4</v>
      </c>
      <c r="DX23" s="933" t="s">
        <v>372</v>
      </c>
      <c r="DY23" s="1575" t="s">
        <v>19</v>
      </c>
      <c r="DZ23" s="933" t="s">
        <v>8</v>
      </c>
      <c r="EA23" s="933" t="s">
        <v>20</v>
      </c>
      <c r="EB23" s="1563">
        <v>964</v>
      </c>
      <c r="EC23" s="1563"/>
      <c r="ED23" s="1563">
        <v>964</v>
      </c>
      <c r="EE23" s="1563">
        <v>13535</v>
      </c>
      <c r="EF23" s="1563"/>
      <c r="EG23" s="1565">
        <v>7.1222755818248981E-2</v>
      </c>
      <c r="EH23" s="1563"/>
      <c r="EI23" s="1563">
        <v>0</v>
      </c>
      <c r="EJ23" s="1563"/>
      <c r="EK23" s="1563">
        <v>0</v>
      </c>
      <c r="EM23" s="1566"/>
      <c r="EN23" s="1566"/>
      <c r="ES23" s="1616" t="s">
        <v>384</v>
      </c>
      <c r="ET23" s="1617" t="s">
        <v>665</v>
      </c>
      <c r="EU23" s="1618">
        <v>0</v>
      </c>
    </row>
    <row r="24" spans="1:151">
      <c r="A24" s="1220" t="s">
        <v>390</v>
      </c>
      <c r="B24" s="1221" t="s">
        <v>391</v>
      </c>
      <c r="C24" s="1117">
        <v>8372</v>
      </c>
      <c r="D24" s="1118">
        <v>9540</v>
      </c>
      <c r="E24" s="1670"/>
      <c r="F24" s="1670">
        <f t="shared" si="0"/>
        <v>9540</v>
      </c>
      <c r="G24" s="1670"/>
      <c r="H24" s="1671">
        <f t="shared" si="1"/>
        <v>9540</v>
      </c>
      <c r="K24" s="907" t="s">
        <v>390</v>
      </c>
      <c r="L24" s="908" t="s">
        <v>391</v>
      </c>
      <c r="M24" s="886">
        <v>7746158989</v>
      </c>
      <c r="N24" s="887">
        <v>360120759</v>
      </c>
      <c r="O24" s="888">
        <v>7386038230</v>
      </c>
      <c r="P24" s="889">
        <v>2009</v>
      </c>
      <c r="Q24" s="890">
        <v>1.0298</v>
      </c>
      <c r="R24" s="891">
        <v>7172303583</v>
      </c>
      <c r="S24" s="892">
        <v>360120759</v>
      </c>
      <c r="T24" s="893">
        <v>247205251</v>
      </c>
      <c r="U24" s="893">
        <v>1013456863</v>
      </c>
      <c r="V24" s="891">
        <v>8793086456</v>
      </c>
      <c r="X24" s="1561" t="s">
        <v>390</v>
      </c>
      <c r="Y24" s="1562" t="s">
        <v>391</v>
      </c>
      <c r="Z24" s="1563">
        <v>8793086456</v>
      </c>
      <c r="AA24" s="1564">
        <v>55572306.401919998</v>
      </c>
      <c r="AB24" s="1563">
        <v>8038936</v>
      </c>
      <c r="AC24" s="1563">
        <v>284726</v>
      </c>
      <c r="AD24" s="1563">
        <v>63895968.401919998</v>
      </c>
      <c r="AE24" s="1564">
        <v>9540</v>
      </c>
      <c r="AF24" s="1562">
        <v>6698</v>
      </c>
      <c r="AG24" s="1565">
        <v>1.3252999999999999</v>
      </c>
      <c r="AI24" s="1561" t="s">
        <v>390</v>
      </c>
      <c r="AJ24" s="933" t="s">
        <v>391</v>
      </c>
      <c r="AK24" s="1563">
        <v>63895968.401919998</v>
      </c>
      <c r="AL24" s="1564">
        <v>9540</v>
      </c>
      <c r="AM24" s="1564">
        <v>6698</v>
      </c>
      <c r="AN24" s="1565">
        <v>1.3252999999999999</v>
      </c>
      <c r="AO24" s="1565">
        <v>0.63719999999999999</v>
      </c>
      <c r="AP24" s="1565">
        <v>1.337</v>
      </c>
      <c r="AQ24" s="1565">
        <v>1.2623</v>
      </c>
      <c r="AR24" s="1565" t="s">
        <v>4</v>
      </c>
      <c r="AS24" s="1573" t="s">
        <v>4</v>
      </c>
      <c r="AT24" s="1573" t="s">
        <v>4</v>
      </c>
      <c r="AU24" s="1570">
        <v>0</v>
      </c>
      <c r="AV24" s="1572" t="s">
        <v>4</v>
      </c>
      <c r="AW24" s="1564">
        <v>0</v>
      </c>
      <c r="BB24" s="1561" t="s">
        <v>390</v>
      </c>
      <c r="BC24" s="1562" t="s">
        <v>700</v>
      </c>
      <c r="BD24" s="1563">
        <v>8793086456</v>
      </c>
      <c r="BE24" s="1577">
        <v>682.85299999999995</v>
      </c>
      <c r="BF24" s="1566">
        <v>12876983</v>
      </c>
      <c r="BG24" s="1565">
        <v>0.63719999999999999</v>
      </c>
      <c r="BH24" s="1565"/>
      <c r="BI24" s="1564">
        <v>9540</v>
      </c>
      <c r="BJ24" s="1564">
        <v>13.97</v>
      </c>
      <c r="BK24" s="1564">
        <v>65630</v>
      </c>
      <c r="BL24" s="1564">
        <v>96</v>
      </c>
      <c r="BN24" s="933" t="s">
        <v>390</v>
      </c>
      <c r="BO24" s="1579" t="s">
        <v>391</v>
      </c>
      <c r="BP24" s="1579">
        <v>1.0011000000000001</v>
      </c>
      <c r="BQ24" s="1579">
        <v>1.0190000000000001</v>
      </c>
      <c r="BR24" s="1579">
        <v>1.0466</v>
      </c>
      <c r="BS24" s="1579"/>
      <c r="BT24" s="1580">
        <v>2009</v>
      </c>
      <c r="BU24" s="1582">
        <v>1.0298</v>
      </c>
      <c r="BV24" s="1581"/>
      <c r="BW24" s="1583">
        <v>0.62190000000000001</v>
      </c>
      <c r="BX24" s="1579">
        <v>0.64</v>
      </c>
      <c r="BY24" s="1565">
        <v>1.0126999999999999</v>
      </c>
      <c r="BZ24" s="1585"/>
      <c r="CA24" s="1561" t="s">
        <v>390</v>
      </c>
      <c r="CB24" s="933" t="s">
        <v>700</v>
      </c>
      <c r="CC24" s="1564">
        <v>45914</v>
      </c>
      <c r="CD24" s="1564">
        <v>47946</v>
      </c>
      <c r="CE24" s="1564">
        <v>49084</v>
      </c>
      <c r="CF24" s="1564">
        <v>47648</v>
      </c>
      <c r="CG24" s="1565">
        <v>1.337</v>
      </c>
      <c r="CH24" s="1564"/>
      <c r="CI24" s="1562">
        <v>-1436</v>
      </c>
      <c r="CJ24" s="1565">
        <v>-2.93E-2</v>
      </c>
      <c r="CL24" s="1575" t="s">
        <v>390</v>
      </c>
      <c r="CM24" s="933" t="s">
        <v>700</v>
      </c>
      <c r="CN24" s="1565" t="s">
        <v>4</v>
      </c>
      <c r="CP24" s="1593">
        <v>9540</v>
      </c>
      <c r="CQ24" s="1566">
        <v>21438917</v>
      </c>
      <c r="CR24" s="1566">
        <v>3480876</v>
      </c>
      <c r="CS24" s="1566">
        <v>24919793</v>
      </c>
      <c r="CT24" s="1573">
        <v>2612.14</v>
      </c>
      <c r="CU24" s="1594"/>
      <c r="CV24" s="1573" t="s">
        <v>4</v>
      </c>
      <c r="CW24" s="1594" t="s">
        <v>4</v>
      </c>
      <c r="CX24" s="1565" t="s">
        <v>4</v>
      </c>
      <c r="CY24" s="1565"/>
      <c r="CZ24" s="1582">
        <v>0.64</v>
      </c>
      <c r="DA24" s="1595">
        <v>1</v>
      </c>
      <c r="DB24" s="1595"/>
      <c r="DC24" s="1565" t="s">
        <v>4</v>
      </c>
      <c r="DX24" s="933" t="s">
        <v>374</v>
      </c>
      <c r="DY24" s="1575" t="s">
        <v>374</v>
      </c>
      <c r="DZ24" s="933" t="s">
        <v>901</v>
      </c>
      <c r="EA24" s="933" t="s">
        <v>375</v>
      </c>
      <c r="EB24" s="1563">
        <v>25640</v>
      </c>
      <c r="EC24" s="1563"/>
      <c r="ED24" s="1563">
        <v>25640</v>
      </c>
      <c r="EE24" s="1563"/>
      <c r="EF24" s="1563"/>
      <c r="EG24" s="1565">
        <v>0.82904905099104342</v>
      </c>
      <c r="EH24" s="1563"/>
      <c r="EI24" s="1563">
        <v>0</v>
      </c>
      <c r="EJ24" s="1563"/>
      <c r="EK24" s="1563">
        <v>0</v>
      </c>
      <c r="EL24" s="1563">
        <v>0</v>
      </c>
      <c r="EM24" s="1566">
        <v>0</v>
      </c>
      <c r="EN24" s="1566"/>
      <c r="ES24" s="1616" t="s">
        <v>386</v>
      </c>
      <c r="ET24" s="1617" t="s">
        <v>387</v>
      </c>
      <c r="EU24" s="1618">
        <v>941234</v>
      </c>
    </row>
    <row r="25" spans="1:151">
      <c r="A25" s="1220" t="s">
        <v>392</v>
      </c>
      <c r="B25" s="1221" t="s">
        <v>393</v>
      </c>
      <c r="C25" s="1117">
        <v>3320</v>
      </c>
      <c r="D25" s="1118">
        <v>3503</v>
      </c>
      <c r="E25" s="1670"/>
      <c r="F25" s="1670">
        <f t="shared" si="0"/>
        <v>3503</v>
      </c>
      <c r="G25" s="1670"/>
      <c r="H25" s="1671">
        <f t="shared" si="1"/>
        <v>3503</v>
      </c>
      <c r="K25" s="907" t="s">
        <v>392</v>
      </c>
      <c r="L25" s="908" t="s">
        <v>393</v>
      </c>
      <c r="M25" s="886">
        <v>2631952988</v>
      </c>
      <c r="N25" s="887">
        <v>74271020</v>
      </c>
      <c r="O25" s="888">
        <v>2557681968</v>
      </c>
      <c r="P25" s="889">
        <v>2012</v>
      </c>
      <c r="Q25" s="890">
        <v>0.98</v>
      </c>
      <c r="R25" s="891">
        <v>2609879559</v>
      </c>
      <c r="S25" s="892">
        <v>74271020</v>
      </c>
      <c r="T25" s="893">
        <v>50685196</v>
      </c>
      <c r="U25" s="893">
        <v>298069929</v>
      </c>
      <c r="V25" s="891">
        <v>3032905704</v>
      </c>
      <c r="X25" s="1561" t="s">
        <v>392</v>
      </c>
      <c r="Y25" s="1562" t="s">
        <v>393</v>
      </c>
      <c r="Z25" s="1563">
        <v>3032905704</v>
      </c>
      <c r="AA25" s="1564">
        <v>19167964.049279999</v>
      </c>
      <c r="AB25" s="1563">
        <v>4792787</v>
      </c>
      <c r="AC25" s="1563">
        <v>122102</v>
      </c>
      <c r="AD25" s="1563">
        <v>24082853.049279999</v>
      </c>
      <c r="AE25" s="1564">
        <v>3503</v>
      </c>
      <c r="AF25" s="1562">
        <v>6875</v>
      </c>
      <c r="AG25" s="1565">
        <v>1.3603000000000001</v>
      </c>
      <c r="AI25" s="1561" t="s">
        <v>392</v>
      </c>
      <c r="AJ25" s="933" t="s">
        <v>393</v>
      </c>
      <c r="AK25" s="1563">
        <v>24082853.049279999</v>
      </c>
      <c r="AL25" s="1564">
        <v>3503</v>
      </c>
      <c r="AM25" s="1564">
        <v>6875</v>
      </c>
      <c r="AN25" s="1565">
        <v>1.3603000000000001</v>
      </c>
      <c r="AO25" s="1565">
        <v>0.32969999999999999</v>
      </c>
      <c r="AP25" s="1565">
        <v>0.72389999999999999</v>
      </c>
      <c r="AQ25" s="1565">
        <v>0.93910000000000005</v>
      </c>
      <c r="AR25" s="1565">
        <v>0.93910000000000005</v>
      </c>
      <c r="AS25" s="1573">
        <v>1567.23</v>
      </c>
      <c r="AT25" s="1573">
        <v>101.62999999999988</v>
      </c>
      <c r="AU25" s="1570">
        <v>356010</v>
      </c>
      <c r="AV25" s="1572">
        <v>0.94599999999999995</v>
      </c>
      <c r="AW25" s="1564">
        <v>336785</v>
      </c>
      <c r="BB25" s="1561" t="s">
        <v>392</v>
      </c>
      <c r="BC25" s="1562" t="s">
        <v>701</v>
      </c>
      <c r="BD25" s="1563">
        <v>3032905704</v>
      </c>
      <c r="BE25" s="1577">
        <v>455.18799999999999</v>
      </c>
      <c r="BF25" s="1566">
        <v>6662974</v>
      </c>
      <c r="BG25" s="1565">
        <v>0.32969999999999999</v>
      </c>
      <c r="BH25" s="1565"/>
      <c r="BI25" s="1564">
        <v>3503</v>
      </c>
      <c r="BJ25" s="1564">
        <v>7.7</v>
      </c>
      <c r="BK25" s="1564">
        <v>27541</v>
      </c>
      <c r="BL25" s="1564">
        <v>61</v>
      </c>
      <c r="BN25" s="933" t="s">
        <v>392</v>
      </c>
      <c r="BO25" s="1579" t="s">
        <v>393</v>
      </c>
      <c r="BP25" s="1579">
        <v>1.1504000000000001</v>
      </c>
      <c r="BQ25" s="1579">
        <v>1.3129</v>
      </c>
      <c r="BR25" s="1579">
        <v>0.98</v>
      </c>
      <c r="BS25" s="1579"/>
      <c r="BT25" s="1580">
        <v>2012</v>
      </c>
      <c r="BU25" s="1582">
        <v>0.98</v>
      </c>
      <c r="BV25" s="1581"/>
      <c r="BW25" s="1583">
        <v>0.52</v>
      </c>
      <c r="BX25" s="1579">
        <v>0.51</v>
      </c>
      <c r="BY25" s="1565">
        <v>0.80700000000000005</v>
      </c>
      <c r="BZ25" s="1585"/>
      <c r="CA25" s="1561" t="s">
        <v>392</v>
      </c>
      <c r="CB25" s="933" t="s">
        <v>701</v>
      </c>
      <c r="CC25" s="1564">
        <v>25841</v>
      </c>
      <c r="CD25" s="1564">
        <v>25437</v>
      </c>
      <c r="CE25" s="1564">
        <v>26115</v>
      </c>
      <c r="CF25" s="1564">
        <v>25797.666666666668</v>
      </c>
      <c r="CG25" s="1565">
        <v>0.72389999999999999</v>
      </c>
      <c r="CH25" s="1564"/>
      <c r="CI25" s="1562">
        <v>-317.33333333333212</v>
      </c>
      <c r="CJ25" s="1565">
        <v>-1.2200000000000001E-2</v>
      </c>
      <c r="CL25" s="1575" t="s">
        <v>392</v>
      </c>
      <c r="CM25" s="933" t="s">
        <v>701</v>
      </c>
      <c r="CN25" s="1565">
        <v>0.93910000000000005</v>
      </c>
      <c r="CP25" s="1593">
        <v>3503</v>
      </c>
      <c r="CQ25" s="1566">
        <v>5194703</v>
      </c>
      <c r="CR25" s="1566">
        <v>0</v>
      </c>
      <c r="CS25" s="1566">
        <v>5194703</v>
      </c>
      <c r="CT25" s="1573">
        <v>1482.93</v>
      </c>
      <c r="CU25" s="1594"/>
      <c r="CV25" s="1573">
        <v>1567.23</v>
      </c>
      <c r="CW25" s="1594">
        <v>101.62999999999988</v>
      </c>
      <c r="CX25" s="1565">
        <v>0.94599999999999995</v>
      </c>
      <c r="CY25" s="1565"/>
      <c r="CZ25" s="1582">
        <v>0.51</v>
      </c>
      <c r="DA25" s="1595" t="s">
        <v>4</v>
      </c>
      <c r="DB25" s="1595"/>
      <c r="DC25" s="1565">
        <v>0.94599999999999995</v>
      </c>
      <c r="DX25" s="933" t="s">
        <v>374</v>
      </c>
      <c r="DY25" s="1575" t="s">
        <v>21</v>
      </c>
      <c r="DZ25" s="933" t="s">
        <v>901</v>
      </c>
      <c r="EA25" s="933" t="s">
        <v>22</v>
      </c>
      <c r="EB25" s="1563">
        <v>4327</v>
      </c>
      <c r="EC25" s="1563"/>
      <c r="ED25" s="1563">
        <v>4327</v>
      </c>
      <c r="EE25" s="1563"/>
      <c r="EF25" s="1563"/>
      <c r="EG25" s="1565">
        <v>0.13991011090632779</v>
      </c>
      <c r="EH25" s="1563"/>
      <c r="EI25" s="1563">
        <v>0</v>
      </c>
      <c r="EJ25" s="1563"/>
      <c r="EK25" s="1563">
        <v>0</v>
      </c>
      <c r="EM25" s="1566"/>
      <c r="EN25" s="1566"/>
      <c r="ES25" s="1616" t="s">
        <v>388</v>
      </c>
      <c r="ET25" s="1617" t="s">
        <v>389</v>
      </c>
      <c r="EU25" s="1618">
        <v>0</v>
      </c>
    </row>
    <row r="26" spans="1:151">
      <c r="A26" s="1220" t="s">
        <v>394</v>
      </c>
      <c r="B26" s="1221" t="s">
        <v>395</v>
      </c>
      <c r="C26" s="1117">
        <v>2235</v>
      </c>
      <c r="D26" s="1118">
        <v>2235</v>
      </c>
      <c r="E26" s="1670"/>
      <c r="F26" s="1670">
        <f t="shared" si="0"/>
        <v>2235</v>
      </c>
      <c r="G26" s="1670"/>
      <c r="H26" s="1671">
        <f t="shared" si="1"/>
        <v>2235</v>
      </c>
      <c r="K26" s="907" t="s">
        <v>394</v>
      </c>
      <c r="L26" s="908" t="s">
        <v>395</v>
      </c>
      <c r="M26" s="886">
        <v>1262730678</v>
      </c>
      <c r="N26" s="887">
        <v>85710957</v>
      </c>
      <c r="O26" s="888">
        <v>1177019721</v>
      </c>
      <c r="P26" s="889">
        <v>2006</v>
      </c>
      <c r="Q26" s="890">
        <v>0.96199999999999997</v>
      </c>
      <c r="R26" s="891">
        <v>1223513223</v>
      </c>
      <c r="S26" s="892">
        <v>85710957</v>
      </c>
      <c r="T26" s="893">
        <v>25346202</v>
      </c>
      <c r="U26" s="893">
        <v>215442819</v>
      </c>
      <c r="V26" s="891">
        <v>1550013201</v>
      </c>
      <c r="X26" s="1561" t="s">
        <v>394</v>
      </c>
      <c r="Y26" s="1562" t="s">
        <v>395</v>
      </c>
      <c r="Z26" s="1563">
        <v>1550013201</v>
      </c>
      <c r="AA26" s="1564">
        <v>9796083.4303200003</v>
      </c>
      <c r="AB26" s="1563">
        <v>2242521</v>
      </c>
      <c r="AC26" s="1563">
        <v>54251</v>
      </c>
      <c r="AD26" s="1563">
        <v>12092855.43032</v>
      </c>
      <c r="AE26" s="1564">
        <v>2235</v>
      </c>
      <c r="AF26" s="1562">
        <v>5411</v>
      </c>
      <c r="AG26" s="1565">
        <v>1.0706</v>
      </c>
      <c r="AI26" s="1561" t="s">
        <v>394</v>
      </c>
      <c r="AJ26" s="933" t="s">
        <v>395</v>
      </c>
      <c r="AK26" s="1563">
        <v>12092855.43032</v>
      </c>
      <c r="AL26" s="1564">
        <v>2235</v>
      </c>
      <c r="AM26" s="1564">
        <v>5411</v>
      </c>
      <c r="AN26" s="1565">
        <v>1.0706</v>
      </c>
      <c r="AO26" s="1565">
        <v>0.44429999999999997</v>
      </c>
      <c r="AP26" s="1565">
        <v>0.95140000000000002</v>
      </c>
      <c r="AQ26" s="1565">
        <v>0.94830000000000003</v>
      </c>
      <c r="AR26" s="1565">
        <v>0.94830000000000003</v>
      </c>
      <c r="AS26" s="1573">
        <v>1582.58</v>
      </c>
      <c r="AT26" s="1573">
        <v>86.279999999999973</v>
      </c>
      <c r="AU26" s="1570">
        <v>192836</v>
      </c>
      <c r="AV26" s="1572">
        <v>1</v>
      </c>
      <c r="AW26" s="1564">
        <v>192836</v>
      </c>
      <c r="BB26" s="1561" t="s">
        <v>394</v>
      </c>
      <c r="BC26" s="1562" t="s">
        <v>702</v>
      </c>
      <c r="BD26" s="1563">
        <v>1550013201</v>
      </c>
      <c r="BE26" s="1577">
        <v>172.637</v>
      </c>
      <c r="BF26" s="1566">
        <v>8978453</v>
      </c>
      <c r="BG26" s="1565">
        <v>0.44429999999999997</v>
      </c>
      <c r="BH26" s="1565"/>
      <c r="BI26" s="1564">
        <v>2235</v>
      </c>
      <c r="BJ26" s="1564">
        <v>12.95</v>
      </c>
      <c r="BK26" s="1564">
        <v>14774</v>
      </c>
      <c r="BL26" s="1564">
        <v>86</v>
      </c>
      <c r="BN26" s="933" t="s">
        <v>394</v>
      </c>
      <c r="BO26" s="1579" t="s">
        <v>395</v>
      </c>
      <c r="BP26" s="1579">
        <v>0.92789999999999995</v>
      </c>
      <c r="BQ26" s="1579">
        <v>0.95290000000000008</v>
      </c>
      <c r="BR26" s="1579">
        <v>0.97950000000000004</v>
      </c>
      <c r="BS26" s="1579"/>
      <c r="BT26" s="1580">
        <v>2006</v>
      </c>
      <c r="BU26" s="1582">
        <v>0.96199999999999997</v>
      </c>
      <c r="BV26" s="1581"/>
      <c r="BW26" s="1583">
        <v>0.68500000000000005</v>
      </c>
      <c r="BX26" s="1579">
        <v>0.65900000000000003</v>
      </c>
      <c r="BY26" s="1565">
        <v>1.0427</v>
      </c>
      <c r="BZ26" s="1585"/>
      <c r="CA26" s="1561" t="s">
        <v>394</v>
      </c>
      <c r="CB26" s="933" t="s">
        <v>702</v>
      </c>
      <c r="CC26" s="1564">
        <v>34345</v>
      </c>
      <c r="CD26" s="1564">
        <v>32840</v>
      </c>
      <c r="CE26" s="1564">
        <v>34538</v>
      </c>
      <c r="CF26" s="1564">
        <v>33907.666666666664</v>
      </c>
      <c r="CG26" s="1565">
        <v>0.95140000000000002</v>
      </c>
      <c r="CH26" s="1564"/>
      <c r="CI26" s="1562">
        <v>-630.33333333333576</v>
      </c>
      <c r="CJ26" s="1565">
        <v>-1.83E-2</v>
      </c>
      <c r="CL26" s="1575" t="s">
        <v>394</v>
      </c>
      <c r="CM26" s="933" t="s">
        <v>702</v>
      </c>
      <c r="CN26" s="1565">
        <v>0.94830000000000003</v>
      </c>
      <c r="CP26" s="1593">
        <v>2235</v>
      </c>
      <c r="CQ26" s="1566">
        <v>3149115</v>
      </c>
      <c r="CR26" s="1566">
        <v>0</v>
      </c>
      <c r="CS26" s="1566">
        <v>3149115</v>
      </c>
      <c r="CT26" s="1573">
        <v>1409</v>
      </c>
      <c r="CU26" s="1594"/>
      <c r="CV26" s="1573">
        <v>1582.58</v>
      </c>
      <c r="CW26" s="1594">
        <v>86.279999999999973</v>
      </c>
      <c r="CX26" s="1565">
        <v>0.89</v>
      </c>
      <c r="CY26" s="1565"/>
      <c r="CZ26" s="1582">
        <v>0.65900000000000003</v>
      </c>
      <c r="DA26" s="1595">
        <v>1</v>
      </c>
      <c r="DB26" s="1595"/>
      <c r="DC26" s="1565">
        <v>1</v>
      </c>
      <c r="DX26" s="933" t="s">
        <v>374</v>
      </c>
      <c r="DY26" s="1575" t="s">
        <v>23</v>
      </c>
      <c r="DZ26" s="933" t="s">
        <v>8</v>
      </c>
      <c r="EA26" s="933" t="s">
        <v>24</v>
      </c>
      <c r="EB26" s="1563">
        <v>408</v>
      </c>
      <c r="EC26" s="1563"/>
      <c r="ED26" s="1563">
        <v>408</v>
      </c>
      <c r="EE26" s="1563"/>
      <c r="EF26" s="1563"/>
      <c r="EG26" s="1565">
        <v>1.3192356193617227E-2</v>
      </c>
      <c r="EH26" s="1563"/>
      <c r="EI26" s="1563">
        <v>0</v>
      </c>
      <c r="EJ26" s="1563"/>
      <c r="EK26" s="1563">
        <v>0</v>
      </c>
      <c r="EM26" s="1566"/>
      <c r="EN26" s="1566"/>
      <c r="ES26" s="1616" t="s">
        <v>36</v>
      </c>
      <c r="ET26" s="1617" t="s">
        <v>37</v>
      </c>
      <c r="EU26" s="1618">
        <v>0</v>
      </c>
    </row>
    <row r="27" spans="1:151">
      <c r="A27" s="1220" t="s">
        <v>396</v>
      </c>
      <c r="B27" s="1221" t="s">
        <v>397</v>
      </c>
      <c r="C27" s="1117">
        <v>1357</v>
      </c>
      <c r="D27" s="1118">
        <v>1357</v>
      </c>
      <c r="E27" s="1670"/>
      <c r="F27" s="1670">
        <f t="shared" si="0"/>
        <v>1357</v>
      </c>
      <c r="G27" s="1670"/>
      <c r="H27" s="1671">
        <f t="shared" si="1"/>
        <v>1357</v>
      </c>
      <c r="K27" s="907" t="s">
        <v>396</v>
      </c>
      <c r="L27" s="908" t="s">
        <v>397</v>
      </c>
      <c r="M27" s="886">
        <v>1927817151</v>
      </c>
      <c r="N27" s="887">
        <v>42630500</v>
      </c>
      <c r="O27" s="888">
        <v>1885186651</v>
      </c>
      <c r="P27" s="889">
        <v>2010</v>
      </c>
      <c r="Q27" s="890">
        <v>1.2583</v>
      </c>
      <c r="R27" s="891">
        <v>1498201264</v>
      </c>
      <c r="S27" s="892">
        <v>42630500</v>
      </c>
      <c r="T27" s="893">
        <v>27849366</v>
      </c>
      <c r="U27" s="893">
        <v>133574206</v>
      </c>
      <c r="V27" s="891">
        <v>1702255336</v>
      </c>
      <c r="X27" s="1561" t="s">
        <v>396</v>
      </c>
      <c r="Y27" s="1562" t="s">
        <v>397</v>
      </c>
      <c r="Z27" s="1563">
        <v>1702255336</v>
      </c>
      <c r="AA27" s="1564">
        <v>10758253.72352</v>
      </c>
      <c r="AB27" s="1563">
        <v>1660900</v>
      </c>
      <c r="AC27" s="1563">
        <v>43366</v>
      </c>
      <c r="AD27" s="1563">
        <v>12462519.72352</v>
      </c>
      <c r="AE27" s="1564">
        <v>1357</v>
      </c>
      <c r="AF27" s="1562">
        <v>9184</v>
      </c>
      <c r="AG27" s="1565">
        <v>1.8171999999999999</v>
      </c>
      <c r="AI27" s="1561" t="s">
        <v>396</v>
      </c>
      <c r="AJ27" s="933" t="s">
        <v>397</v>
      </c>
      <c r="AK27" s="1563">
        <v>12462519.72352</v>
      </c>
      <c r="AL27" s="1564">
        <v>1357</v>
      </c>
      <c r="AM27" s="1564">
        <v>9184</v>
      </c>
      <c r="AN27" s="1565">
        <v>1.8171999999999999</v>
      </c>
      <c r="AO27" s="1565">
        <v>0.39229999999999998</v>
      </c>
      <c r="AP27" s="1565">
        <v>0.78210000000000002</v>
      </c>
      <c r="AQ27" s="1565">
        <v>1.1571999999999998</v>
      </c>
      <c r="AR27" s="1565" t="s">
        <v>4</v>
      </c>
      <c r="AS27" s="1573" t="s">
        <v>4</v>
      </c>
      <c r="AT27" s="1573" t="s">
        <v>4</v>
      </c>
      <c r="AU27" s="1570">
        <v>0</v>
      </c>
      <c r="AV27" s="1572" t="s">
        <v>4</v>
      </c>
      <c r="AW27" s="1564">
        <v>0</v>
      </c>
      <c r="BB27" s="1561" t="s">
        <v>396</v>
      </c>
      <c r="BC27" s="1562" t="s">
        <v>703</v>
      </c>
      <c r="BD27" s="1563">
        <v>1702255336</v>
      </c>
      <c r="BE27" s="1577">
        <v>214.702</v>
      </c>
      <c r="BF27" s="1566">
        <v>7928456</v>
      </c>
      <c r="BG27" s="1565">
        <v>0.39229999999999998</v>
      </c>
      <c r="BH27" s="1565"/>
      <c r="BI27" s="1564">
        <v>1357</v>
      </c>
      <c r="BJ27" s="1564">
        <v>6.32</v>
      </c>
      <c r="BK27" s="1564">
        <v>10687</v>
      </c>
      <c r="BL27" s="1564">
        <v>50</v>
      </c>
      <c r="BN27" s="933" t="s">
        <v>396</v>
      </c>
      <c r="BO27" s="1579" t="s">
        <v>397</v>
      </c>
      <c r="BP27" s="1579">
        <v>1</v>
      </c>
      <c r="BQ27" s="1579">
        <v>1.1384999999999998</v>
      </c>
      <c r="BR27" s="1579">
        <v>1.4243000000000001</v>
      </c>
      <c r="BS27" s="1579"/>
      <c r="BT27" s="1580">
        <v>2010</v>
      </c>
      <c r="BU27" s="1582">
        <v>1.2583</v>
      </c>
      <c r="BV27" s="1581"/>
      <c r="BW27" s="1583">
        <v>0.36</v>
      </c>
      <c r="BX27" s="1579">
        <v>0.45300000000000001</v>
      </c>
      <c r="BY27" s="1565">
        <v>0.71679999999999999</v>
      </c>
      <c r="BZ27" s="1585"/>
      <c r="CA27" s="1561" t="s">
        <v>396</v>
      </c>
      <c r="CB27" s="933" t="s">
        <v>703</v>
      </c>
      <c r="CC27" s="1564">
        <v>27906</v>
      </c>
      <c r="CD27" s="1564">
        <v>27731</v>
      </c>
      <c r="CE27" s="1564">
        <v>27977</v>
      </c>
      <c r="CF27" s="1564">
        <v>27871.333333333332</v>
      </c>
      <c r="CG27" s="1565">
        <v>0.78210000000000002</v>
      </c>
      <c r="CH27" s="1564"/>
      <c r="CI27" s="1562">
        <v>-105.66666666666788</v>
      </c>
      <c r="CJ27" s="1565">
        <v>-3.8E-3</v>
      </c>
      <c r="CL27" s="1575" t="s">
        <v>396</v>
      </c>
      <c r="CM27" s="933" t="s">
        <v>703</v>
      </c>
      <c r="CN27" s="1565" t="s">
        <v>4</v>
      </c>
      <c r="CP27" s="1593">
        <v>1357</v>
      </c>
      <c r="CQ27" s="1566">
        <v>1085696</v>
      </c>
      <c r="CR27" s="1566">
        <v>0</v>
      </c>
      <c r="CS27" s="1566">
        <v>1085696</v>
      </c>
      <c r="CT27" s="1573">
        <v>800.07</v>
      </c>
      <c r="CU27" s="1594"/>
      <c r="CV27" s="1573" t="s">
        <v>4</v>
      </c>
      <c r="CW27" s="1594" t="s">
        <v>4</v>
      </c>
      <c r="CX27" s="1565" t="s">
        <v>4</v>
      </c>
      <c r="CY27" s="1565"/>
      <c r="CZ27" s="1582">
        <v>0.45300000000000001</v>
      </c>
      <c r="DA27" s="1595" t="s">
        <v>4</v>
      </c>
      <c r="DB27" s="1595"/>
      <c r="DC27" s="1565" t="s">
        <v>4</v>
      </c>
      <c r="DX27" s="933" t="s">
        <v>374</v>
      </c>
      <c r="DY27" s="1575" t="s">
        <v>25</v>
      </c>
      <c r="DZ27" s="933" t="s">
        <v>8</v>
      </c>
      <c r="EA27" s="933" t="s">
        <v>26</v>
      </c>
      <c r="EB27" s="1563">
        <v>385</v>
      </c>
      <c r="EC27" s="1563"/>
      <c r="ED27" s="1563">
        <v>385</v>
      </c>
      <c r="EE27" s="1563"/>
      <c r="EF27" s="1563"/>
      <c r="EG27" s="1565">
        <v>1.2448669447408413E-2</v>
      </c>
      <c r="EH27" s="1563"/>
      <c r="EI27" s="1563">
        <v>0</v>
      </c>
      <c r="EJ27" s="1563"/>
      <c r="EK27" s="1563">
        <v>0</v>
      </c>
      <c r="EM27" s="1566"/>
      <c r="EN27" s="1566"/>
      <c r="ES27" s="1616" t="s">
        <v>38</v>
      </c>
      <c r="ET27" s="1617" t="s">
        <v>39</v>
      </c>
      <c r="EU27" s="1618">
        <v>0</v>
      </c>
    </row>
    <row r="28" spans="1:151">
      <c r="A28" s="1220" t="s">
        <v>398</v>
      </c>
      <c r="B28" s="1221" t="s">
        <v>399</v>
      </c>
      <c r="C28" s="1117">
        <v>15103</v>
      </c>
      <c r="D28" s="1118">
        <v>15455</v>
      </c>
      <c r="E28" s="1670"/>
      <c r="F28" s="1670">
        <f t="shared" si="0"/>
        <v>15455</v>
      </c>
      <c r="G28" s="1670"/>
      <c r="H28" s="1671">
        <f t="shared" si="1"/>
        <v>15455</v>
      </c>
      <c r="K28" s="907" t="s">
        <v>398</v>
      </c>
      <c r="L28" s="908" t="s">
        <v>399</v>
      </c>
      <c r="M28" s="886">
        <v>5100024536</v>
      </c>
      <c r="N28" s="887">
        <v>207660479</v>
      </c>
      <c r="O28" s="888">
        <v>4892364057</v>
      </c>
      <c r="P28" s="889">
        <v>2008</v>
      </c>
      <c r="Q28" s="890">
        <v>0.99819999999999998</v>
      </c>
      <c r="R28" s="891">
        <v>4901186192</v>
      </c>
      <c r="S28" s="892">
        <v>207660479</v>
      </c>
      <c r="T28" s="893">
        <v>650972983</v>
      </c>
      <c r="U28" s="893">
        <v>1667320154</v>
      </c>
      <c r="V28" s="891">
        <v>7427139808</v>
      </c>
      <c r="X28" s="1561" t="s">
        <v>398</v>
      </c>
      <c r="Y28" s="1562" t="s">
        <v>399</v>
      </c>
      <c r="Z28" s="1563">
        <v>7427139808</v>
      </c>
      <c r="AA28" s="1564">
        <v>46939523.586560003</v>
      </c>
      <c r="AB28" s="1563">
        <v>13663881</v>
      </c>
      <c r="AC28" s="1563">
        <v>519932</v>
      </c>
      <c r="AD28" s="1563">
        <v>61123336.586560003</v>
      </c>
      <c r="AE28" s="1564">
        <v>15455</v>
      </c>
      <c r="AF28" s="1562">
        <v>3955</v>
      </c>
      <c r="AG28" s="1565">
        <v>0.78249999999999997</v>
      </c>
      <c r="AI28" s="1561" t="s">
        <v>398</v>
      </c>
      <c r="AJ28" s="933" t="s">
        <v>399</v>
      </c>
      <c r="AK28" s="1563">
        <v>61123336.586560003</v>
      </c>
      <c r="AL28" s="1564">
        <v>15455</v>
      </c>
      <c r="AM28" s="1564">
        <v>3955</v>
      </c>
      <c r="AN28" s="1565">
        <v>0.78249999999999997</v>
      </c>
      <c r="AO28" s="1565">
        <v>0.79100000000000004</v>
      </c>
      <c r="AP28" s="1565">
        <v>0.85640000000000005</v>
      </c>
      <c r="AQ28" s="1565">
        <v>0.82030000000000003</v>
      </c>
      <c r="AR28" s="1565">
        <v>0.82030000000000003</v>
      </c>
      <c r="AS28" s="1573">
        <v>1368.97</v>
      </c>
      <c r="AT28" s="1573">
        <v>299.88999999999987</v>
      </c>
      <c r="AU28" s="1570">
        <v>4634800</v>
      </c>
      <c r="AV28" s="1572">
        <v>1</v>
      </c>
      <c r="AW28" s="1564">
        <v>4634800</v>
      </c>
      <c r="BB28" s="1561" t="s">
        <v>398</v>
      </c>
      <c r="BC28" s="1562" t="s">
        <v>704</v>
      </c>
      <c r="BD28" s="1563">
        <v>7427139808</v>
      </c>
      <c r="BE28" s="1577">
        <v>464.62900000000002</v>
      </c>
      <c r="BF28" s="1566">
        <v>15985097</v>
      </c>
      <c r="BG28" s="1565">
        <v>0.79100000000000004</v>
      </c>
      <c r="BH28" s="1565"/>
      <c r="BI28" s="1564">
        <v>15455</v>
      </c>
      <c r="BJ28" s="1564">
        <v>33.26</v>
      </c>
      <c r="BK28" s="1564">
        <v>98228</v>
      </c>
      <c r="BL28" s="1564">
        <v>211</v>
      </c>
      <c r="BN28" s="933" t="s">
        <v>398</v>
      </c>
      <c r="BO28" s="1579" t="s">
        <v>399</v>
      </c>
      <c r="BP28" s="1579">
        <v>0.97519999999999996</v>
      </c>
      <c r="BQ28" s="1579">
        <v>0.97019999999999995</v>
      </c>
      <c r="BR28" s="1579">
        <v>1.0245</v>
      </c>
      <c r="BS28" s="1579"/>
      <c r="BT28" s="1580">
        <v>2008</v>
      </c>
      <c r="BU28" s="1582">
        <v>0.99819999999999998</v>
      </c>
      <c r="BV28" s="1581"/>
      <c r="BW28" s="1583">
        <v>0.72</v>
      </c>
      <c r="BX28" s="1579">
        <v>0.71899999999999997</v>
      </c>
      <c r="BY28" s="1565">
        <v>1.1376999999999999</v>
      </c>
      <c r="BZ28" s="1585"/>
      <c r="CA28" s="1561" t="s">
        <v>398</v>
      </c>
      <c r="CB28" s="933" t="s">
        <v>704</v>
      </c>
      <c r="CC28" s="1564">
        <v>29860</v>
      </c>
      <c r="CD28" s="1564">
        <v>30300</v>
      </c>
      <c r="CE28" s="1564">
        <v>31404</v>
      </c>
      <c r="CF28" s="1564">
        <v>30521.333333333332</v>
      </c>
      <c r="CG28" s="1565">
        <v>0.85640000000000005</v>
      </c>
      <c r="CH28" s="1564"/>
      <c r="CI28" s="1562">
        <v>-882.66666666666788</v>
      </c>
      <c r="CJ28" s="1565">
        <v>-2.81E-2</v>
      </c>
      <c r="CL28" s="1575" t="s">
        <v>398</v>
      </c>
      <c r="CM28" s="933" t="s">
        <v>704</v>
      </c>
      <c r="CN28" s="1565">
        <v>0.82030000000000003</v>
      </c>
      <c r="CP28" s="1593">
        <v>15455</v>
      </c>
      <c r="CQ28" s="1566">
        <v>10408213</v>
      </c>
      <c r="CR28" s="1566">
        <v>10386523</v>
      </c>
      <c r="CS28" s="1566">
        <v>20794736</v>
      </c>
      <c r="CT28" s="1573">
        <v>1345.5</v>
      </c>
      <c r="CU28" s="1594"/>
      <c r="CV28" s="1573">
        <v>1368.97</v>
      </c>
      <c r="CW28" s="1594">
        <v>299.88999999999987</v>
      </c>
      <c r="CX28" s="1565">
        <v>0.98299999999999998</v>
      </c>
      <c r="CY28" s="1565"/>
      <c r="CZ28" s="1582">
        <v>0.71899999999999997</v>
      </c>
      <c r="DA28" s="1595">
        <v>1</v>
      </c>
      <c r="DB28" s="1595"/>
      <c r="DC28" s="1565">
        <v>1</v>
      </c>
      <c r="DX28" s="933" t="s">
        <v>374</v>
      </c>
      <c r="DY28" s="1575" t="s">
        <v>27</v>
      </c>
      <c r="DZ28" s="933" t="s">
        <v>8</v>
      </c>
      <c r="EA28" s="933" t="s">
        <v>28</v>
      </c>
      <c r="EB28" s="1563">
        <v>167</v>
      </c>
      <c r="EC28" s="1563"/>
      <c r="ED28" s="1563">
        <v>167</v>
      </c>
      <c r="EE28" s="1563">
        <v>30927</v>
      </c>
      <c r="EF28" s="1563"/>
      <c r="EG28" s="1565">
        <v>5.3998124616031302E-3</v>
      </c>
      <c r="EH28" s="1563"/>
      <c r="EI28" s="1563">
        <v>0</v>
      </c>
      <c r="EJ28" s="1563"/>
      <c r="EK28" s="1563">
        <v>0</v>
      </c>
      <c r="EM28" s="1566"/>
      <c r="EN28" s="1566"/>
      <c r="ES28" s="1616" t="s">
        <v>390</v>
      </c>
      <c r="ET28" s="1617" t="s">
        <v>391</v>
      </c>
      <c r="EU28" s="1618">
        <v>0</v>
      </c>
    </row>
    <row r="29" spans="1:151">
      <c r="A29" s="1220" t="s">
        <v>400</v>
      </c>
      <c r="B29" s="1221" t="s">
        <v>666</v>
      </c>
      <c r="C29" s="1117">
        <v>6132</v>
      </c>
      <c r="D29" s="1118">
        <v>9460</v>
      </c>
      <c r="E29" s="1670"/>
      <c r="F29" s="1670">
        <f t="shared" si="0"/>
        <v>9460</v>
      </c>
      <c r="G29" s="1670"/>
      <c r="H29" s="1671">
        <f t="shared" si="1"/>
        <v>9460</v>
      </c>
      <c r="K29" s="907" t="s">
        <v>400</v>
      </c>
      <c r="L29" s="908" t="s">
        <v>401</v>
      </c>
      <c r="M29" s="886">
        <v>2248722852</v>
      </c>
      <c r="N29" s="887">
        <v>243510000</v>
      </c>
      <c r="O29" s="888">
        <v>2005212852</v>
      </c>
      <c r="P29" s="889">
        <v>2005</v>
      </c>
      <c r="Q29" s="890">
        <v>1.0878000000000001</v>
      </c>
      <c r="R29" s="891">
        <v>1843365372</v>
      </c>
      <c r="S29" s="892">
        <v>243510000</v>
      </c>
      <c r="T29" s="893">
        <v>196732688</v>
      </c>
      <c r="U29" s="893">
        <v>1018874304</v>
      </c>
      <c r="V29" s="891">
        <v>3302482364</v>
      </c>
      <c r="X29" s="1561" t="s">
        <v>400</v>
      </c>
      <c r="Y29" s="1562" t="s">
        <v>666</v>
      </c>
      <c r="Z29" s="1563">
        <v>3302482364</v>
      </c>
      <c r="AA29" s="1564">
        <v>20871688.540479999</v>
      </c>
      <c r="AB29" s="1563">
        <v>6043706</v>
      </c>
      <c r="AC29" s="1563">
        <v>236599</v>
      </c>
      <c r="AD29" s="1563">
        <v>27151993.540479999</v>
      </c>
      <c r="AE29" s="1564">
        <v>9460</v>
      </c>
      <c r="AF29" s="1562">
        <v>2870</v>
      </c>
      <c r="AG29" s="1565">
        <v>0.56789999999999996</v>
      </c>
      <c r="AI29" s="1561" t="s">
        <v>400</v>
      </c>
      <c r="AJ29" s="933" t="s">
        <v>666</v>
      </c>
      <c r="AK29" s="1563">
        <v>27151993.540479999</v>
      </c>
      <c r="AL29" s="1564">
        <v>9460</v>
      </c>
      <c r="AM29" s="1564">
        <v>2870</v>
      </c>
      <c r="AN29" s="1565">
        <v>0.56789999999999996</v>
      </c>
      <c r="AO29" s="1565">
        <v>0.1744</v>
      </c>
      <c r="AP29" s="1565">
        <v>0.78649999999999998</v>
      </c>
      <c r="AQ29" s="1565">
        <v>0.63790000000000002</v>
      </c>
      <c r="AR29" s="1565">
        <v>0.63790000000000002</v>
      </c>
      <c r="AS29" s="1573">
        <v>1064.57</v>
      </c>
      <c r="AT29" s="1573">
        <v>604.29</v>
      </c>
      <c r="AU29" s="1570">
        <v>5716583</v>
      </c>
      <c r="AV29" s="1572">
        <v>1</v>
      </c>
      <c r="AW29" s="1564">
        <v>5716583</v>
      </c>
      <c r="BB29" s="1561" t="s">
        <v>400</v>
      </c>
      <c r="BC29" s="1562" t="s">
        <v>705</v>
      </c>
      <c r="BD29" s="1563">
        <v>3302482364</v>
      </c>
      <c r="BE29" s="1577">
        <v>936.80399999999997</v>
      </c>
      <c r="BF29" s="1566">
        <v>3525265</v>
      </c>
      <c r="BG29" s="1565">
        <v>0.1744</v>
      </c>
      <c r="BH29" s="1565"/>
      <c r="BI29" s="1564">
        <v>9460</v>
      </c>
      <c r="BJ29" s="1564">
        <v>10.1</v>
      </c>
      <c r="BK29" s="1564">
        <v>58009</v>
      </c>
      <c r="BL29" s="1564">
        <v>62</v>
      </c>
      <c r="BN29" s="933" t="s">
        <v>400</v>
      </c>
      <c r="BO29" s="1579" t="s">
        <v>666</v>
      </c>
      <c r="BP29" s="1579">
        <v>0.86619999999999997</v>
      </c>
      <c r="BQ29" s="1579">
        <v>0.8458</v>
      </c>
      <c r="BR29" s="1579">
        <v>1.3230000000000002</v>
      </c>
      <c r="BS29" s="1579"/>
      <c r="BT29" s="1580">
        <v>2005</v>
      </c>
      <c r="BU29" s="1582">
        <v>1.0878000000000001</v>
      </c>
      <c r="BV29" s="1581"/>
      <c r="BW29" s="1583">
        <v>0.81499999999999995</v>
      </c>
      <c r="BX29" s="1579">
        <v>0.88700000000000001</v>
      </c>
      <c r="BY29" s="1565">
        <v>1.4035</v>
      </c>
      <c r="BZ29" s="1585"/>
      <c r="CA29" s="1561" t="s">
        <v>400</v>
      </c>
      <c r="CB29" s="933" t="s">
        <v>705</v>
      </c>
      <c r="CC29" s="1564">
        <v>27766</v>
      </c>
      <c r="CD29" s="1564">
        <v>28134</v>
      </c>
      <c r="CE29" s="1564">
        <v>28189</v>
      </c>
      <c r="CF29" s="1564">
        <v>28029.666666666668</v>
      </c>
      <c r="CG29" s="1565">
        <v>0.78649999999999998</v>
      </c>
      <c r="CH29" s="1564"/>
      <c r="CI29" s="1562">
        <v>-159.33333333333212</v>
      </c>
      <c r="CJ29" s="1565">
        <v>-5.7000000000000002E-3</v>
      </c>
      <c r="CL29" s="1575" t="s">
        <v>400</v>
      </c>
      <c r="CM29" s="933" t="s">
        <v>705</v>
      </c>
      <c r="CN29" s="1565">
        <v>0.63790000000000002</v>
      </c>
      <c r="CP29" s="1593">
        <v>9460</v>
      </c>
      <c r="CQ29" s="1566">
        <v>6701359</v>
      </c>
      <c r="CR29" s="1566">
        <v>0</v>
      </c>
      <c r="CS29" s="1566">
        <v>6701359</v>
      </c>
      <c r="CT29" s="1573">
        <v>708.39</v>
      </c>
      <c r="CU29" s="1594"/>
      <c r="CV29" s="1573">
        <v>1064.57</v>
      </c>
      <c r="CW29" s="1594">
        <v>604.29</v>
      </c>
      <c r="CX29" s="1565">
        <v>0.66500000000000004</v>
      </c>
      <c r="CY29" s="1565"/>
      <c r="CZ29" s="1582">
        <v>0.88700000000000001</v>
      </c>
      <c r="DA29" s="1595">
        <v>1</v>
      </c>
      <c r="DB29" s="1595"/>
      <c r="DC29" s="1565">
        <v>1</v>
      </c>
      <c r="DX29" s="933" t="s">
        <v>376</v>
      </c>
      <c r="DY29" s="1575" t="s">
        <v>376</v>
      </c>
      <c r="DZ29" s="933" t="s">
        <v>901</v>
      </c>
      <c r="EA29" s="933" t="s">
        <v>377</v>
      </c>
      <c r="EB29" s="1563">
        <v>12852</v>
      </c>
      <c r="EC29" s="1563"/>
      <c r="ED29" s="1563">
        <v>12852</v>
      </c>
      <c r="EE29" s="1563"/>
      <c r="EF29" s="1563"/>
      <c r="EG29" s="1565">
        <v>0.98024559530165511</v>
      </c>
      <c r="EH29" s="1563"/>
      <c r="EI29" s="1563">
        <v>3718115</v>
      </c>
      <c r="EJ29" s="1563"/>
      <c r="EK29" s="1563">
        <v>3644666</v>
      </c>
      <c r="EL29" s="1563">
        <v>3718115</v>
      </c>
      <c r="EM29" s="1566">
        <v>0</v>
      </c>
      <c r="EN29" s="1566"/>
      <c r="ES29" s="1616" t="s">
        <v>392</v>
      </c>
      <c r="ET29" s="1617" t="s">
        <v>393</v>
      </c>
      <c r="EU29" s="1618">
        <v>319191</v>
      </c>
    </row>
    <row r="30" spans="1:151">
      <c r="A30" s="1220" t="s">
        <v>402</v>
      </c>
      <c r="B30" s="1221" t="s">
        <v>403</v>
      </c>
      <c r="C30" s="1117">
        <v>14526</v>
      </c>
      <c r="D30" s="1118">
        <v>14526</v>
      </c>
      <c r="E30" s="1670"/>
      <c r="F30" s="1670">
        <f t="shared" si="0"/>
        <v>14526</v>
      </c>
      <c r="G30" s="1670"/>
      <c r="H30" s="1671">
        <f t="shared" si="1"/>
        <v>14526</v>
      </c>
      <c r="K30" s="907" t="s">
        <v>402</v>
      </c>
      <c r="L30" s="908" t="s">
        <v>403</v>
      </c>
      <c r="M30" s="886">
        <v>8157005129</v>
      </c>
      <c r="N30" s="887">
        <v>134335862</v>
      </c>
      <c r="O30" s="888">
        <v>8022669267</v>
      </c>
      <c r="P30" s="889">
        <v>2010</v>
      </c>
      <c r="Q30" s="890">
        <v>1.0379</v>
      </c>
      <c r="R30" s="891">
        <v>7729713139</v>
      </c>
      <c r="S30" s="892">
        <v>134335862</v>
      </c>
      <c r="T30" s="893">
        <v>141607621</v>
      </c>
      <c r="U30" s="893">
        <v>1449252665</v>
      </c>
      <c r="V30" s="891">
        <v>9454909287</v>
      </c>
      <c r="X30" s="1561" t="s">
        <v>402</v>
      </c>
      <c r="Y30" s="1562" t="s">
        <v>403</v>
      </c>
      <c r="Z30" s="1563">
        <v>9454909287</v>
      </c>
      <c r="AA30" s="1564">
        <v>59755026.693840005</v>
      </c>
      <c r="AB30" s="1563">
        <v>13339103</v>
      </c>
      <c r="AC30" s="1563">
        <v>363789</v>
      </c>
      <c r="AD30" s="1563">
        <v>73457918.693839997</v>
      </c>
      <c r="AE30" s="1564">
        <v>14526</v>
      </c>
      <c r="AF30" s="1562">
        <v>5057</v>
      </c>
      <c r="AG30" s="1565">
        <v>1.0005999999999999</v>
      </c>
      <c r="AI30" s="1561" t="s">
        <v>402</v>
      </c>
      <c r="AJ30" s="933" t="s">
        <v>403</v>
      </c>
      <c r="AK30" s="1563">
        <v>73457918.693839997</v>
      </c>
      <c r="AL30" s="1564">
        <v>14526</v>
      </c>
      <c r="AM30" s="1564">
        <v>5057</v>
      </c>
      <c r="AN30" s="1565">
        <v>1.0005999999999999</v>
      </c>
      <c r="AO30" s="1565">
        <v>0.66039999999999999</v>
      </c>
      <c r="AP30" s="1565">
        <v>1.0387</v>
      </c>
      <c r="AQ30" s="1565">
        <v>0.98560000000000003</v>
      </c>
      <c r="AR30" s="1565">
        <v>0.98560000000000003</v>
      </c>
      <c r="AS30" s="1573">
        <v>1644.83</v>
      </c>
      <c r="AT30" s="1573">
        <v>24.029999999999973</v>
      </c>
      <c r="AU30" s="1570">
        <v>349060</v>
      </c>
      <c r="AV30" s="1572">
        <v>0.748</v>
      </c>
      <c r="AW30" s="1564">
        <v>261097</v>
      </c>
      <c r="BB30" s="1561" t="s">
        <v>402</v>
      </c>
      <c r="BC30" s="1562" t="s">
        <v>706</v>
      </c>
      <c r="BD30" s="1563">
        <v>9454909287</v>
      </c>
      <c r="BE30" s="1577">
        <v>708.42700000000002</v>
      </c>
      <c r="BF30" s="1566">
        <v>13346342</v>
      </c>
      <c r="BG30" s="1565">
        <v>0.66039999999999999</v>
      </c>
      <c r="BH30" s="1565"/>
      <c r="BI30" s="1564">
        <v>14526</v>
      </c>
      <c r="BJ30" s="1564">
        <v>20.5</v>
      </c>
      <c r="BK30" s="1564">
        <v>104685</v>
      </c>
      <c r="BL30" s="1564">
        <v>148</v>
      </c>
      <c r="BN30" s="933" t="s">
        <v>402</v>
      </c>
      <c r="BO30" s="1579" t="s">
        <v>403</v>
      </c>
      <c r="BP30" s="1579">
        <v>0.999</v>
      </c>
      <c r="BQ30" s="1579">
        <v>1.0123</v>
      </c>
      <c r="BR30" s="1579">
        <v>1.0679000000000001</v>
      </c>
      <c r="BS30" s="1579"/>
      <c r="BT30" s="1580">
        <v>2010</v>
      </c>
      <c r="BU30" s="1582">
        <v>1.0379</v>
      </c>
      <c r="BV30" s="1581"/>
      <c r="BW30" s="1583">
        <v>0.47</v>
      </c>
      <c r="BX30" s="1579">
        <v>0.48799999999999999</v>
      </c>
      <c r="BY30" s="1565">
        <v>0.7722</v>
      </c>
      <c r="BZ30" s="1585"/>
      <c r="CA30" s="1561" t="s">
        <v>402</v>
      </c>
      <c r="CB30" s="933" t="s">
        <v>706</v>
      </c>
      <c r="CC30" s="1564">
        <v>36901</v>
      </c>
      <c r="CD30" s="1564">
        <v>36732</v>
      </c>
      <c r="CE30" s="1564">
        <v>37420</v>
      </c>
      <c r="CF30" s="1564">
        <v>37017.666666666664</v>
      </c>
      <c r="CG30" s="1565">
        <v>1.0387</v>
      </c>
      <c r="CH30" s="1564"/>
      <c r="CI30" s="1562">
        <v>-402.33333333333576</v>
      </c>
      <c r="CJ30" s="1565">
        <v>-1.0800000000000001E-2</v>
      </c>
      <c r="CL30" s="1575" t="s">
        <v>402</v>
      </c>
      <c r="CM30" s="933" t="s">
        <v>706</v>
      </c>
      <c r="CN30" s="1565">
        <v>0.98560000000000003</v>
      </c>
      <c r="CP30" s="1593">
        <v>14526</v>
      </c>
      <c r="CQ30" s="1566">
        <v>17870304</v>
      </c>
      <c r="CR30" s="1566">
        <v>0</v>
      </c>
      <c r="CS30" s="1566">
        <v>17870304</v>
      </c>
      <c r="CT30" s="1573">
        <v>1230.23</v>
      </c>
      <c r="CU30" s="1594"/>
      <c r="CV30" s="1573">
        <v>1644.83</v>
      </c>
      <c r="CW30" s="1594">
        <v>24.029999999999973</v>
      </c>
      <c r="CX30" s="1565">
        <v>0.748</v>
      </c>
      <c r="CY30" s="1565"/>
      <c r="CZ30" s="1582">
        <v>0.48799999999999999</v>
      </c>
      <c r="DA30" s="1595" t="s">
        <v>4</v>
      </c>
      <c r="DB30" s="1595"/>
      <c r="DC30" s="1565">
        <v>0.748</v>
      </c>
      <c r="DX30" s="933" t="s">
        <v>376</v>
      </c>
      <c r="DY30" s="1575" t="s">
        <v>29</v>
      </c>
      <c r="DZ30" s="933" t="s">
        <v>8</v>
      </c>
      <c r="EA30" s="933" t="s">
        <v>30</v>
      </c>
      <c r="EB30" s="1563">
        <v>259</v>
      </c>
      <c r="EC30" s="1563"/>
      <c r="ED30" s="1563">
        <v>259</v>
      </c>
      <c r="EE30" s="1563">
        <v>13111</v>
      </c>
      <c r="EF30" s="1563"/>
      <c r="EG30" s="1565">
        <v>1.9754404698344902E-2</v>
      </c>
      <c r="EH30" s="1563"/>
      <c r="EI30" s="1563">
        <v>0</v>
      </c>
      <c r="EJ30" s="1563"/>
      <c r="EK30" s="1563">
        <v>73449</v>
      </c>
      <c r="EM30" s="1566"/>
      <c r="EN30" s="1566"/>
      <c r="ES30" s="1616" t="s">
        <v>394</v>
      </c>
      <c r="ET30" s="1617" t="s">
        <v>395</v>
      </c>
      <c r="EU30" s="1618">
        <v>192836</v>
      </c>
    </row>
    <row r="31" spans="1:151">
      <c r="A31" s="1220" t="s">
        <v>404</v>
      </c>
      <c r="B31" s="1221" t="s">
        <v>667</v>
      </c>
      <c r="C31" s="1117">
        <v>52002</v>
      </c>
      <c r="D31" s="1118">
        <v>52742</v>
      </c>
      <c r="E31" s="1670"/>
      <c r="F31" s="1670">
        <f t="shared" si="0"/>
        <v>52742</v>
      </c>
      <c r="G31" s="1670"/>
      <c r="H31" s="1671">
        <f t="shared" si="1"/>
        <v>52742</v>
      </c>
      <c r="K31" s="907" t="s">
        <v>404</v>
      </c>
      <c r="L31" s="908" t="s">
        <v>405</v>
      </c>
      <c r="M31" s="886">
        <v>18079037760</v>
      </c>
      <c r="N31" s="887">
        <v>79247994</v>
      </c>
      <c r="O31" s="888">
        <v>17999789766</v>
      </c>
      <c r="P31" s="889">
        <v>2009</v>
      </c>
      <c r="Q31" s="890">
        <v>1.0006999999999999</v>
      </c>
      <c r="R31" s="891">
        <v>17987198727</v>
      </c>
      <c r="S31" s="892">
        <v>79247994</v>
      </c>
      <c r="T31" s="893">
        <v>375487532</v>
      </c>
      <c r="U31" s="893">
        <v>3512340713</v>
      </c>
      <c r="V31" s="891">
        <v>21954274966</v>
      </c>
      <c r="X31" s="1561" t="s">
        <v>404</v>
      </c>
      <c r="Y31" s="1562" t="s">
        <v>667</v>
      </c>
      <c r="Z31" s="1563">
        <v>21954274966</v>
      </c>
      <c r="AA31" s="1564">
        <v>138751017.78512001</v>
      </c>
      <c r="AB31" s="1563">
        <v>44721976</v>
      </c>
      <c r="AC31" s="1563">
        <v>901572</v>
      </c>
      <c r="AD31" s="1563">
        <v>184374565.78512001</v>
      </c>
      <c r="AE31" s="1564">
        <v>52742</v>
      </c>
      <c r="AF31" s="1562">
        <v>3496</v>
      </c>
      <c r="AG31" s="1565">
        <v>0.69169999999999998</v>
      </c>
      <c r="AI31" s="1561" t="s">
        <v>404</v>
      </c>
      <c r="AJ31" s="933" t="s">
        <v>667</v>
      </c>
      <c r="AK31" s="1563">
        <v>184374565.78512001</v>
      </c>
      <c r="AL31" s="1564">
        <v>52742</v>
      </c>
      <c r="AM31" s="1564">
        <v>3496</v>
      </c>
      <c r="AN31" s="1565">
        <v>0.69169999999999998</v>
      </c>
      <c r="AO31" s="1565">
        <v>1.6644000000000001</v>
      </c>
      <c r="AP31" s="1565">
        <v>1.2189000000000001</v>
      </c>
      <c r="AQ31" s="1565">
        <v>1.0526</v>
      </c>
      <c r="AR31" s="1565" t="s">
        <v>4</v>
      </c>
      <c r="AS31" s="1573" t="s">
        <v>4</v>
      </c>
      <c r="AT31" s="1573" t="s">
        <v>4</v>
      </c>
      <c r="AU31" s="1570">
        <v>0</v>
      </c>
      <c r="AV31" s="1572" t="s">
        <v>4</v>
      </c>
      <c r="AW31" s="1564">
        <v>0</v>
      </c>
      <c r="BB31" s="1561" t="s">
        <v>404</v>
      </c>
      <c r="BC31" s="1562" t="s">
        <v>707</v>
      </c>
      <c r="BD31" s="1563">
        <v>21954274966</v>
      </c>
      <c r="BE31" s="1577">
        <v>652.71600000000001</v>
      </c>
      <c r="BF31" s="1566">
        <v>33635264</v>
      </c>
      <c r="BG31" s="1565">
        <v>1.6644000000000001</v>
      </c>
      <c r="BH31" s="1565"/>
      <c r="BI31" s="1564">
        <v>52742</v>
      </c>
      <c r="BJ31" s="1564">
        <v>80.8</v>
      </c>
      <c r="BK31" s="1564">
        <v>330548</v>
      </c>
      <c r="BL31" s="1564">
        <v>506</v>
      </c>
      <c r="BN31" s="933" t="s">
        <v>404</v>
      </c>
      <c r="BO31" s="1579" t="s">
        <v>667</v>
      </c>
      <c r="BP31" s="1579">
        <v>0.99839999999999995</v>
      </c>
      <c r="BQ31" s="1579">
        <v>1.0006999999999999</v>
      </c>
      <c r="BR31" s="1579">
        <v>1.0015000000000001</v>
      </c>
      <c r="BS31" s="1579"/>
      <c r="BT31" s="1580">
        <v>2009</v>
      </c>
      <c r="BU31" s="1582">
        <v>1.0006999999999999</v>
      </c>
      <c r="BV31" s="1581"/>
      <c r="BW31" s="1583">
        <v>0.74</v>
      </c>
      <c r="BX31" s="1579">
        <v>0.74099999999999999</v>
      </c>
      <c r="BY31" s="1565">
        <v>1.1725000000000001</v>
      </c>
      <c r="BZ31" s="1585"/>
      <c r="CA31" s="1561" t="s">
        <v>404</v>
      </c>
      <c r="CB31" s="933" t="s">
        <v>707</v>
      </c>
      <c r="CC31" s="1564">
        <v>42049</v>
      </c>
      <c r="CD31" s="1564">
        <v>43511</v>
      </c>
      <c r="CE31" s="1564">
        <v>44759</v>
      </c>
      <c r="CF31" s="1564">
        <v>43439.666666666664</v>
      </c>
      <c r="CG31" s="1565">
        <v>1.2189000000000001</v>
      </c>
      <c r="CH31" s="1564"/>
      <c r="CI31" s="1562">
        <v>-1319.3333333333358</v>
      </c>
      <c r="CJ31" s="1565">
        <v>-2.9499999999999998E-2</v>
      </c>
      <c r="CL31" s="1575" t="s">
        <v>404</v>
      </c>
      <c r="CM31" s="933" t="s">
        <v>707</v>
      </c>
      <c r="CN31" s="1565" t="s">
        <v>4</v>
      </c>
      <c r="CP31" s="1593">
        <v>52742</v>
      </c>
      <c r="CQ31" s="1566">
        <v>76220676</v>
      </c>
      <c r="CR31" s="1566">
        <v>0</v>
      </c>
      <c r="CS31" s="1566">
        <v>76220676</v>
      </c>
      <c r="CT31" s="1573">
        <v>1445.16</v>
      </c>
      <c r="CU31" s="1594"/>
      <c r="CV31" s="1573" t="s">
        <v>4</v>
      </c>
      <c r="CW31" s="1594" t="s">
        <v>4</v>
      </c>
      <c r="CX31" s="1565" t="s">
        <v>4</v>
      </c>
      <c r="CY31" s="1565"/>
      <c r="CZ31" s="1582">
        <v>0.74099999999999999</v>
      </c>
      <c r="DA31" s="1595">
        <v>1</v>
      </c>
      <c r="DB31" s="1595"/>
      <c r="DC31" s="1565" t="s">
        <v>4</v>
      </c>
      <c r="DX31" s="933" t="s">
        <v>378</v>
      </c>
      <c r="DY31" s="1575" t="s">
        <v>378</v>
      </c>
      <c r="DZ31" s="933" t="s">
        <v>901</v>
      </c>
      <c r="EA31" s="933" t="s">
        <v>379</v>
      </c>
      <c r="EB31" s="1563">
        <v>30519</v>
      </c>
      <c r="EC31" s="1563"/>
      <c r="ED31" s="1563">
        <v>30519</v>
      </c>
      <c r="EE31" s="1563"/>
      <c r="EF31" s="1563"/>
      <c r="EG31" s="1565">
        <v>0.84512073548958799</v>
      </c>
      <c r="EH31" s="1563"/>
      <c r="EI31" s="1563">
        <v>0</v>
      </c>
      <c r="EJ31" s="1563"/>
      <c r="EK31" s="1563">
        <v>0</v>
      </c>
      <c r="EL31" s="1563">
        <v>0</v>
      </c>
      <c r="EM31" s="1566">
        <v>0</v>
      </c>
      <c r="EN31" s="1566"/>
      <c r="ES31" s="1616" t="s">
        <v>396</v>
      </c>
      <c r="ET31" s="1617" t="s">
        <v>397</v>
      </c>
      <c r="EU31" s="1618">
        <v>0</v>
      </c>
    </row>
    <row r="32" spans="1:151">
      <c r="A32" s="1220" t="s">
        <v>406</v>
      </c>
      <c r="B32" s="1221" t="s">
        <v>407</v>
      </c>
      <c r="C32" s="1117">
        <v>3922</v>
      </c>
      <c r="D32" s="1118">
        <v>3943</v>
      </c>
      <c r="E32" s="1670"/>
      <c r="F32" s="1670">
        <f t="shared" si="0"/>
        <v>3943</v>
      </c>
      <c r="G32" s="1670"/>
      <c r="H32" s="1671">
        <f t="shared" si="1"/>
        <v>3943</v>
      </c>
      <c r="K32" s="907" t="s">
        <v>406</v>
      </c>
      <c r="L32" s="908" t="s">
        <v>407</v>
      </c>
      <c r="M32" s="886">
        <v>7920088592</v>
      </c>
      <c r="N32" s="887">
        <v>108490302</v>
      </c>
      <c r="O32" s="888">
        <v>7811598290</v>
      </c>
      <c r="P32" s="889">
        <v>2005</v>
      </c>
      <c r="Q32" s="890">
        <v>1.1777</v>
      </c>
      <c r="R32" s="891">
        <v>6632927138</v>
      </c>
      <c r="S32" s="892">
        <v>108490302</v>
      </c>
      <c r="T32" s="893">
        <v>74914708</v>
      </c>
      <c r="U32" s="893">
        <v>381375729</v>
      </c>
      <c r="V32" s="891">
        <v>7197707877</v>
      </c>
      <c r="X32" s="1561" t="s">
        <v>406</v>
      </c>
      <c r="Y32" s="1562" t="s">
        <v>407</v>
      </c>
      <c r="Z32" s="1563">
        <v>7197707877</v>
      </c>
      <c r="AA32" s="1564">
        <v>45489513.782640003</v>
      </c>
      <c r="AB32" s="1563">
        <v>7395489</v>
      </c>
      <c r="AC32" s="1563">
        <v>309353</v>
      </c>
      <c r="AD32" s="1563">
        <v>53194355.782640003</v>
      </c>
      <c r="AE32" s="1564">
        <v>3943</v>
      </c>
      <c r="AF32" s="1562">
        <v>13491</v>
      </c>
      <c r="AG32" s="1565">
        <v>2.6694</v>
      </c>
      <c r="AI32" s="1561" t="s">
        <v>406</v>
      </c>
      <c r="AJ32" s="933" t="s">
        <v>407</v>
      </c>
      <c r="AK32" s="1563">
        <v>53194355.782640003</v>
      </c>
      <c r="AL32" s="1564">
        <v>3943</v>
      </c>
      <c r="AM32" s="1564">
        <v>13491</v>
      </c>
      <c r="AN32" s="1565">
        <v>2.6694</v>
      </c>
      <c r="AO32" s="1565">
        <v>1.361</v>
      </c>
      <c r="AP32" s="1565">
        <v>1.1009</v>
      </c>
      <c r="AQ32" s="1565">
        <v>1.7544</v>
      </c>
      <c r="AR32" s="1565" t="s">
        <v>4</v>
      </c>
      <c r="AS32" s="1573" t="s">
        <v>4</v>
      </c>
      <c r="AT32" s="1573" t="s">
        <v>4</v>
      </c>
      <c r="AU32" s="1570">
        <v>0</v>
      </c>
      <c r="AV32" s="1572" t="s">
        <v>4</v>
      </c>
      <c r="AW32" s="1564">
        <v>0</v>
      </c>
      <c r="BB32" s="1561" t="s">
        <v>406</v>
      </c>
      <c r="BC32" s="1562" t="s">
        <v>708</v>
      </c>
      <c r="BD32" s="1563">
        <v>7197707877</v>
      </c>
      <c r="BE32" s="1577">
        <v>261.69600000000003</v>
      </c>
      <c r="BF32" s="1566">
        <v>27504081</v>
      </c>
      <c r="BG32" s="1565">
        <v>1.361</v>
      </c>
      <c r="BH32" s="1565"/>
      <c r="BI32" s="1564">
        <v>3943</v>
      </c>
      <c r="BJ32" s="1564">
        <v>15.07</v>
      </c>
      <c r="BK32" s="1564">
        <v>23996</v>
      </c>
      <c r="BL32" s="1564">
        <v>92</v>
      </c>
      <c r="BN32" s="933" t="s">
        <v>406</v>
      </c>
      <c r="BO32" s="1579" t="s">
        <v>407</v>
      </c>
      <c r="BP32" s="1579">
        <v>1.024</v>
      </c>
      <c r="BQ32" s="1579">
        <v>1.2006999999999999</v>
      </c>
      <c r="BR32" s="1579">
        <v>1.2135</v>
      </c>
      <c r="BS32" s="1579"/>
      <c r="BT32" s="1580">
        <v>2005</v>
      </c>
      <c r="BU32" s="1582">
        <v>1.1777</v>
      </c>
      <c r="BV32" s="1581"/>
      <c r="BW32" s="1583">
        <v>0.32</v>
      </c>
      <c r="BX32" s="1579">
        <v>0.377</v>
      </c>
      <c r="BY32" s="1565">
        <v>0.59650000000000003</v>
      </c>
      <c r="BZ32" s="1585"/>
      <c r="CA32" s="1561" t="s">
        <v>406</v>
      </c>
      <c r="CB32" s="933" t="s">
        <v>708</v>
      </c>
      <c r="CC32" s="1564">
        <v>38249</v>
      </c>
      <c r="CD32" s="1564">
        <v>38809</v>
      </c>
      <c r="CE32" s="1564">
        <v>40643</v>
      </c>
      <c r="CF32" s="1564">
        <v>39233.666666666664</v>
      </c>
      <c r="CG32" s="1565">
        <v>1.1009</v>
      </c>
      <c r="CH32" s="1564"/>
      <c r="CI32" s="1562">
        <v>-1409.3333333333358</v>
      </c>
      <c r="CJ32" s="1565">
        <v>-3.4700000000000002E-2</v>
      </c>
      <c r="CL32" s="1575" t="s">
        <v>406</v>
      </c>
      <c r="CM32" s="933" t="s">
        <v>708</v>
      </c>
      <c r="CN32" s="1565" t="s">
        <v>4</v>
      </c>
      <c r="CP32" s="1593">
        <v>3943</v>
      </c>
      <c r="CQ32" s="1566">
        <v>8745904</v>
      </c>
      <c r="CR32" s="1566">
        <v>0</v>
      </c>
      <c r="CS32" s="1566">
        <v>8745904</v>
      </c>
      <c r="CT32" s="1573">
        <v>2218.08</v>
      </c>
      <c r="CU32" s="1594"/>
      <c r="CV32" s="1573" t="s">
        <v>4</v>
      </c>
      <c r="CW32" s="1594" t="s">
        <v>4</v>
      </c>
      <c r="CX32" s="1565" t="s">
        <v>4</v>
      </c>
      <c r="CY32" s="1565"/>
      <c r="CZ32" s="1582">
        <v>0.377</v>
      </c>
      <c r="DA32" s="1595" t="s">
        <v>4</v>
      </c>
      <c r="DB32" s="1595"/>
      <c r="DC32" s="1565" t="s">
        <v>4</v>
      </c>
      <c r="DX32" s="933">
        <v>130</v>
      </c>
      <c r="DY32" s="933" t="s">
        <v>821</v>
      </c>
      <c r="DZ32" s="933" t="s">
        <v>8</v>
      </c>
      <c r="EA32" s="933" t="s">
        <v>822</v>
      </c>
      <c r="EB32" s="1563">
        <v>632</v>
      </c>
      <c r="EC32" s="1563"/>
      <c r="ED32" s="1563">
        <v>632</v>
      </c>
      <c r="EE32" s="1563"/>
      <c r="EF32" s="1563"/>
      <c r="EG32" s="1565">
        <v>1.7501107665042093E-2</v>
      </c>
      <c r="EH32" s="1563"/>
      <c r="EI32" s="1563">
        <v>0</v>
      </c>
      <c r="EJ32" s="1563"/>
      <c r="EK32" s="1563">
        <v>0</v>
      </c>
      <c r="EL32" s="1563"/>
      <c r="EM32" s="1566"/>
      <c r="EN32" s="1566"/>
      <c r="ES32" s="1616" t="s">
        <v>398</v>
      </c>
      <c r="ET32" s="1617" t="s">
        <v>399</v>
      </c>
      <c r="EU32" s="1618">
        <v>4529239</v>
      </c>
    </row>
    <row r="33" spans="1:151">
      <c r="A33" s="1220" t="s">
        <v>408</v>
      </c>
      <c r="B33" s="1221" t="s">
        <v>409</v>
      </c>
      <c r="C33" s="1117">
        <v>5029</v>
      </c>
      <c r="D33" s="1118">
        <v>5029</v>
      </c>
      <c r="E33" s="1670"/>
      <c r="F33" s="1670">
        <f t="shared" si="0"/>
        <v>5029</v>
      </c>
      <c r="G33" s="1670"/>
      <c r="H33" s="1671">
        <f t="shared" si="1"/>
        <v>5029</v>
      </c>
      <c r="K33" s="907" t="s">
        <v>408</v>
      </c>
      <c r="L33" s="908" t="s">
        <v>409</v>
      </c>
      <c r="M33" s="886">
        <v>16842189131</v>
      </c>
      <c r="N33" s="887">
        <v>86800</v>
      </c>
      <c r="O33" s="888">
        <v>16842102331</v>
      </c>
      <c r="P33" s="889">
        <v>2005</v>
      </c>
      <c r="Q33" s="890">
        <v>1.1994</v>
      </c>
      <c r="R33" s="891">
        <v>14042106329</v>
      </c>
      <c r="S33" s="892">
        <v>86800</v>
      </c>
      <c r="T33" s="893">
        <v>125390170</v>
      </c>
      <c r="U33" s="893">
        <v>677081917</v>
      </c>
      <c r="V33" s="891">
        <v>14844665216</v>
      </c>
      <c r="X33" s="1561" t="s">
        <v>408</v>
      </c>
      <c r="Y33" s="1562" t="s">
        <v>409</v>
      </c>
      <c r="Z33" s="1563">
        <v>14844665216</v>
      </c>
      <c r="AA33" s="1564">
        <v>93818284.165120006</v>
      </c>
      <c r="AB33" s="1563">
        <v>15897082</v>
      </c>
      <c r="AC33" s="1563">
        <v>480934</v>
      </c>
      <c r="AD33" s="1563">
        <v>110196300.16512001</v>
      </c>
      <c r="AE33" s="1564">
        <v>5029</v>
      </c>
      <c r="AF33" s="1562">
        <v>21912</v>
      </c>
      <c r="AG33" s="1565">
        <v>4.3356000000000003</v>
      </c>
      <c r="AI33" s="1561" t="s">
        <v>408</v>
      </c>
      <c r="AJ33" s="933" t="s">
        <v>409</v>
      </c>
      <c r="AK33" s="1563">
        <v>110196300.16512001</v>
      </c>
      <c r="AL33" s="1564">
        <v>5029</v>
      </c>
      <c r="AM33" s="1564">
        <v>21912</v>
      </c>
      <c r="AN33" s="1565">
        <v>4.3356000000000003</v>
      </c>
      <c r="AO33" s="1565">
        <v>1.915</v>
      </c>
      <c r="AP33" s="1565">
        <v>1.0866</v>
      </c>
      <c r="AQ33" s="1565">
        <v>2.4689999999999999</v>
      </c>
      <c r="AR33" s="1565" t="s">
        <v>4</v>
      </c>
      <c r="AS33" s="1573" t="s">
        <v>4</v>
      </c>
      <c r="AT33" s="1573" t="s">
        <v>4</v>
      </c>
      <c r="AU33" s="1570">
        <v>0</v>
      </c>
      <c r="AV33" s="1572" t="s">
        <v>4</v>
      </c>
      <c r="AW33" s="1564">
        <v>0</v>
      </c>
      <c r="BB33" s="1561" t="s">
        <v>408</v>
      </c>
      <c r="BC33" s="1562" t="s">
        <v>709</v>
      </c>
      <c r="BD33" s="1563">
        <v>14844665216</v>
      </c>
      <c r="BE33" s="1577">
        <v>383.577</v>
      </c>
      <c r="BF33" s="1566">
        <v>38700613</v>
      </c>
      <c r="BG33" s="1565">
        <v>1.915</v>
      </c>
      <c r="BH33" s="1565"/>
      <c r="BI33" s="1564">
        <v>5029</v>
      </c>
      <c r="BJ33" s="1564">
        <v>13.11</v>
      </c>
      <c r="BK33" s="1564">
        <v>34267</v>
      </c>
      <c r="BL33" s="1564">
        <v>89</v>
      </c>
      <c r="BN33" s="933" t="s">
        <v>408</v>
      </c>
      <c r="BO33" s="1579" t="s">
        <v>409</v>
      </c>
      <c r="BP33" s="1579">
        <v>1.1283000000000001</v>
      </c>
      <c r="BQ33" s="1579">
        <v>1.1873</v>
      </c>
      <c r="BR33" s="1579">
        <v>1.2312000000000001</v>
      </c>
      <c r="BS33" s="1579"/>
      <c r="BT33" s="1580">
        <v>2005</v>
      </c>
      <c r="BU33" s="1582">
        <v>1.1994</v>
      </c>
      <c r="BV33" s="1581"/>
      <c r="BW33" s="1583">
        <v>0.28000000000000003</v>
      </c>
      <c r="BX33" s="1579">
        <v>0.33600000000000002</v>
      </c>
      <c r="BY33" s="1565">
        <v>0.53159999999999996</v>
      </c>
      <c r="BZ33" s="1585"/>
      <c r="CA33" s="1561" t="s">
        <v>408</v>
      </c>
      <c r="CB33" s="933" t="s">
        <v>709</v>
      </c>
      <c r="CC33" s="1564">
        <v>38426</v>
      </c>
      <c r="CD33" s="1564">
        <v>38193</v>
      </c>
      <c r="CE33" s="1564">
        <v>39555</v>
      </c>
      <c r="CF33" s="1564">
        <v>38724.666666666664</v>
      </c>
      <c r="CG33" s="1565">
        <v>1.0866</v>
      </c>
      <c r="CH33" s="1564"/>
      <c r="CI33" s="1562">
        <v>-830.33333333333576</v>
      </c>
      <c r="CJ33" s="1565">
        <v>-2.1000000000000001E-2</v>
      </c>
      <c r="CL33" s="1575" t="s">
        <v>408</v>
      </c>
      <c r="CM33" s="933" t="s">
        <v>709</v>
      </c>
      <c r="CN33" s="1565" t="s">
        <v>4</v>
      </c>
      <c r="CP33" s="1593">
        <v>5029</v>
      </c>
      <c r="CQ33" s="1566">
        <v>20062837</v>
      </c>
      <c r="CR33" s="1566">
        <v>0</v>
      </c>
      <c r="CS33" s="1566">
        <v>20062837</v>
      </c>
      <c r="CT33" s="1573">
        <v>3989.43</v>
      </c>
      <c r="CU33" s="1594"/>
      <c r="CV33" s="1573" t="s">
        <v>4</v>
      </c>
      <c r="CW33" s="1594" t="s">
        <v>4</v>
      </c>
      <c r="CX33" s="1565" t="s">
        <v>4</v>
      </c>
      <c r="CY33" s="1565"/>
      <c r="CZ33" s="1582">
        <v>0.33600000000000002</v>
      </c>
      <c r="DA33" s="1595" t="s">
        <v>4</v>
      </c>
      <c r="DB33" s="1595"/>
      <c r="DC33" s="1565" t="s">
        <v>4</v>
      </c>
      <c r="DX33" s="933" t="s">
        <v>378</v>
      </c>
      <c r="DY33" s="933" t="s">
        <v>1098</v>
      </c>
      <c r="DZ33" s="933" t="s">
        <v>8</v>
      </c>
      <c r="EA33" s="933" t="s">
        <v>1099</v>
      </c>
      <c r="EB33" s="1563">
        <v>815</v>
      </c>
      <c r="EC33" s="1563"/>
      <c r="ED33" s="1563">
        <v>815</v>
      </c>
      <c r="EE33" s="1563"/>
      <c r="EF33" s="1563"/>
      <c r="EG33" s="1565">
        <v>2.2568675232609661E-2</v>
      </c>
      <c r="EH33" s="1563"/>
      <c r="EI33" s="1563">
        <v>0</v>
      </c>
      <c r="EJ33" s="1563"/>
      <c r="EK33" s="1563">
        <v>0</v>
      </c>
      <c r="EL33" s="1563"/>
      <c r="EM33" s="1566"/>
      <c r="EN33" s="1566"/>
      <c r="ES33" s="1616" t="s">
        <v>400</v>
      </c>
      <c r="ET33" s="1617" t="s">
        <v>666</v>
      </c>
      <c r="EU33" s="1618">
        <v>3705506</v>
      </c>
    </row>
    <row r="34" spans="1:151">
      <c r="A34" s="1220" t="s">
        <v>410</v>
      </c>
      <c r="B34" s="1221" t="s">
        <v>411</v>
      </c>
      <c r="C34" s="1117">
        <v>19965</v>
      </c>
      <c r="D34" s="1118">
        <v>25402</v>
      </c>
      <c r="E34" s="1670"/>
      <c r="F34" s="1670">
        <f t="shared" si="0"/>
        <v>25402</v>
      </c>
      <c r="G34" s="1670"/>
      <c r="H34" s="1671">
        <f t="shared" si="1"/>
        <v>25402</v>
      </c>
      <c r="K34" s="907" t="s">
        <v>410</v>
      </c>
      <c r="L34" s="908" t="s">
        <v>411</v>
      </c>
      <c r="M34" s="886">
        <v>10934526842</v>
      </c>
      <c r="N34" s="887">
        <v>289190180</v>
      </c>
      <c r="O34" s="888">
        <v>10645336662</v>
      </c>
      <c r="P34" s="889">
        <v>2007</v>
      </c>
      <c r="Q34" s="890">
        <v>1.0362</v>
      </c>
      <c r="R34" s="891">
        <v>10273438199</v>
      </c>
      <c r="S34" s="892">
        <v>289190180</v>
      </c>
      <c r="T34" s="893">
        <v>388764960</v>
      </c>
      <c r="U34" s="893">
        <v>1784958398</v>
      </c>
      <c r="V34" s="891">
        <v>12736351737</v>
      </c>
      <c r="X34" s="1561" t="s">
        <v>410</v>
      </c>
      <c r="Y34" s="1562" t="s">
        <v>411</v>
      </c>
      <c r="Z34" s="1563">
        <v>12736351737</v>
      </c>
      <c r="AA34" s="1564">
        <v>80493742.977840006</v>
      </c>
      <c r="AB34" s="1563">
        <v>16030999</v>
      </c>
      <c r="AC34" s="1563">
        <v>798306</v>
      </c>
      <c r="AD34" s="1563">
        <v>97323047.977840006</v>
      </c>
      <c r="AE34" s="1564">
        <v>25402</v>
      </c>
      <c r="AF34" s="1562">
        <v>3831</v>
      </c>
      <c r="AG34" s="1565">
        <v>0.75800000000000001</v>
      </c>
      <c r="AI34" s="1561" t="s">
        <v>410</v>
      </c>
      <c r="AJ34" s="933" t="s">
        <v>411</v>
      </c>
      <c r="AK34" s="1563">
        <v>97323047.977840006</v>
      </c>
      <c r="AL34" s="1564">
        <v>25402</v>
      </c>
      <c r="AM34" s="1564">
        <v>3831</v>
      </c>
      <c r="AN34" s="1565">
        <v>0.75800000000000001</v>
      </c>
      <c r="AO34" s="1565">
        <v>1.1414</v>
      </c>
      <c r="AP34" s="1565">
        <v>0.92349999999999999</v>
      </c>
      <c r="AQ34" s="1565">
        <v>0.87909999999999999</v>
      </c>
      <c r="AR34" s="1565">
        <v>0.87909999999999999</v>
      </c>
      <c r="AS34" s="1573">
        <v>1467.09</v>
      </c>
      <c r="AT34" s="1573">
        <v>201.76999999999998</v>
      </c>
      <c r="AU34" s="1570">
        <v>5125362</v>
      </c>
      <c r="AV34" s="1572">
        <v>0.82699999999999996</v>
      </c>
      <c r="AW34" s="1564">
        <v>4238674</v>
      </c>
      <c r="BB34" s="1561" t="s">
        <v>410</v>
      </c>
      <c r="BC34" s="1562" t="s">
        <v>710</v>
      </c>
      <c r="BD34" s="1563">
        <v>12736351737</v>
      </c>
      <c r="BE34" s="1577">
        <v>552.149</v>
      </c>
      <c r="BF34" s="1566">
        <v>23066875</v>
      </c>
      <c r="BG34" s="1565">
        <v>1.1414</v>
      </c>
      <c r="BH34" s="1565"/>
      <c r="BI34" s="1564">
        <v>25402</v>
      </c>
      <c r="BJ34" s="1564">
        <v>46.01</v>
      </c>
      <c r="BK34" s="1564">
        <v>163559</v>
      </c>
      <c r="BL34" s="1564">
        <v>296</v>
      </c>
      <c r="BN34" s="933" t="s">
        <v>410</v>
      </c>
      <c r="BO34" s="1579" t="s">
        <v>411</v>
      </c>
      <c r="BP34" s="1579">
        <v>1.0036</v>
      </c>
      <c r="BQ34" s="1579">
        <v>1.0054000000000001</v>
      </c>
      <c r="BR34" s="1579">
        <v>1.0674999999999999</v>
      </c>
      <c r="BS34" s="1579"/>
      <c r="BT34" s="1580">
        <v>2007</v>
      </c>
      <c r="BU34" s="1582">
        <v>1.0362</v>
      </c>
      <c r="BV34" s="1581"/>
      <c r="BW34" s="1583">
        <v>0.54</v>
      </c>
      <c r="BX34" s="1579">
        <v>0.56000000000000005</v>
      </c>
      <c r="BY34" s="1565">
        <v>0.8861</v>
      </c>
      <c r="BZ34" s="1585"/>
      <c r="CA34" s="1561" t="s">
        <v>410</v>
      </c>
      <c r="CB34" s="933" t="s">
        <v>710</v>
      </c>
      <c r="CC34" s="1564">
        <v>31834</v>
      </c>
      <c r="CD34" s="1564">
        <v>32666</v>
      </c>
      <c r="CE34" s="1564">
        <v>34241</v>
      </c>
      <c r="CF34" s="1564">
        <v>32913.666666666664</v>
      </c>
      <c r="CG34" s="1565">
        <v>0.92349999999999999</v>
      </c>
      <c r="CH34" s="1564"/>
      <c r="CI34" s="1562">
        <v>-1327.3333333333358</v>
      </c>
      <c r="CJ34" s="1565">
        <v>-3.8800000000000001E-2</v>
      </c>
      <c r="CL34" s="1575" t="s">
        <v>410</v>
      </c>
      <c r="CM34" s="933" t="s">
        <v>710</v>
      </c>
      <c r="CN34" s="1565">
        <v>0.87909999999999999</v>
      </c>
      <c r="CP34" s="1593">
        <v>25402</v>
      </c>
      <c r="CQ34" s="1566">
        <v>27983161</v>
      </c>
      <c r="CR34" s="1566">
        <v>2817996</v>
      </c>
      <c r="CS34" s="1566">
        <v>30801157</v>
      </c>
      <c r="CT34" s="1573">
        <v>1212.55</v>
      </c>
      <c r="CU34" s="1594"/>
      <c r="CV34" s="1573">
        <v>1467.09</v>
      </c>
      <c r="CW34" s="1594">
        <v>201.76999999999998</v>
      </c>
      <c r="CX34" s="1565">
        <v>0.82699999999999996</v>
      </c>
      <c r="CY34" s="1565"/>
      <c r="CZ34" s="1582">
        <v>0.56000000000000005</v>
      </c>
      <c r="DA34" s="1595" t="s">
        <v>4</v>
      </c>
      <c r="DB34" s="1595"/>
      <c r="DC34" s="1565">
        <v>0.82699999999999996</v>
      </c>
      <c r="DX34" s="933" t="s">
        <v>378</v>
      </c>
      <c r="DY34" s="1575" t="s">
        <v>795</v>
      </c>
      <c r="DZ34" s="933" t="s">
        <v>901</v>
      </c>
      <c r="EA34" s="933" t="s">
        <v>796</v>
      </c>
      <c r="EB34" s="1563">
        <v>5423</v>
      </c>
      <c r="EC34" s="1563">
        <v>-1277</v>
      </c>
      <c r="ED34" s="1563">
        <v>4146</v>
      </c>
      <c r="EE34" s="1563">
        <v>36112</v>
      </c>
      <c r="EF34" s="1563"/>
      <c r="EG34" s="1565">
        <v>0.11480948161276031</v>
      </c>
      <c r="EH34" s="1563"/>
      <c r="EI34" s="1563">
        <v>0</v>
      </c>
      <c r="EJ34" s="1563"/>
      <c r="EK34" s="1563">
        <v>0</v>
      </c>
      <c r="EM34" s="1566"/>
      <c r="EN34" s="1566"/>
      <c r="ES34" s="1616" t="s">
        <v>46</v>
      </c>
      <c r="ET34" s="1617" t="s">
        <v>47</v>
      </c>
      <c r="EU34" s="1618">
        <v>1365091</v>
      </c>
    </row>
    <row r="35" spans="1:151">
      <c r="A35" s="1220" t="s">
        <v>412</v>
      </c>
      <c r="B35" s="1221" t="s">
        <v>413</v>
      </c>
      <c r="C35" s="1117">
        <v>6411</v>
      </c>
      <c r="D35" s="1118">
        <v>6411</v>
      </c>
      <c r="E35" s="1670"/>
      <c r="F35" s="1670">
        <f t="shared" si="0"/>
        <v>6411</v>
      </c>
      <c r="G35" s="1670"/>
      <c r="H35" s="1671">
        <f t="shared" si="1"/>
        <v>6411</v>
      </c>
      <c r="K35" s="907" t="s">
        <v>412</v>
      </c>
      <c r="L35" s="908" t="s">
        <v>413</v>
      </c>
      <c r="M35" s="886">
        <v>3606954203</v>
      </c>
      <c r="N35" s="887">
        <v>53752670</v>
      </c>
      <c r="O35" s="888">
        <v>3553201533</v>
      </c>
      <c r="P35" s="889">
        <v>2009</v>
      </c>
      <c r="Q35" s="890">
        <v>1.0548</v>
      </c>
      <c r="R35" s="891">
        <v>3368602136</v>
      </c>
      <c r="S35" s="892">
        <v>53752670</v>
      </c>
      <c r="T35" s="893">
        <v>75691188</v>
      </c>
      <c r="U35" s="893">
        <v>615188584</v>
      </c>
      <c r="V35" s="891">
        <v>4113234578</v>
      </c>
      <c r="X35" s="1561" t="s">
        <v>412</v>
      </c>
      <c r="Y35" s="1562" t="s">
        <v>413</v>
      </c>
      <c r="Z35" s="1563">
        <v>4113234578</v>
      </c>
      <c r="AA35" s="1564">
        <v>25995642.532960001</v>
      </c>
      <c r="AB35" s="1563">
        <v>4988978</v>
      </c>
      <c r="AC35" s="1563">
        <v>199943</v>
      </c>
      <c r="AD35" s="1563">
        <v>31184563.532960001</v>
      </c>
      <c r="AE35" s="1564">
        <v>6411</v>
      </c>
      <c r="AF35" s="1562">
        <v>4864</v>
      </c>
      <c r="AG35" s="1565">
        <v>0.96240000000000003</v>
      </c>
      <c r="AI35" s="1561" t="s">
        <v>412</v>
      </c>
      <c r="AJ35" s="933" t="s">
        <v>413</v>
      </c>
      <c r="AK35" s="1563">
        <v>31184563.532960001</v>
      </c>
      <c r="AL35" s="1564">
        <v>6411</v>
      </c>
      <c r="AM35" s="1564">
        <v>4864</v>
      </c>
      <c r="AN35" s="1565">
        <v>0.96240000000000003</v>
      </c>
      <c r="AO35" s="1565">
        <v>0.76749999999999996</v>
      </c>
      <c r="AP35" s="1565">
        <v>1.0004</v>
      </c>
      <c r="AQ35" s="1565">
        <v>0.96199999999999997</v>
      </c>
      <c r="AR35" s="1565">
        <v>0.96199999999999997</v>
      </c>
      <c r="AS35" s="1573">
        <v>1605.44</v>
      </c>
      <c r="AT35" s="1573">
        <v>63.419999999999845</v>
      </c>
      <c r="AU35" s="1570">
        <v>406586</v>
      </c>
      <c r="AV35" s="1572">
        <v>1</v>
      </c>
      <c r="AW35" s="1564">
        <v>406586</v>
      </c>
      <c r="BB35" s="1561" t="s">
        <v>412</v>
      </c>
      <c r="BC35" s="1562" t="s">
        <v>711</v>
      </c>
      <c r="BD35" s="1563">
        <v>4113234578</v>
      </c>
      <c r="BE35" s="1577">
        <v>265.185</v>
      </c>
      <c r="BF35" s="1566">
        <v>15510812</v>
      </c>
      <c r="BG35" s="1565">
        <v>0.76749999999999996</v>
      </c>
      <c r="BH35" s="1565"/>
      <c r="BI35" s="1564">
        <v>6411</v>
      </c>
      <c r="BJ35" s="1564">
        <v>24.18</v>
      </c>
      <c r="BK35" s="1564">
        <v>41385</v>
      </c>
      <c r="BL35" s="1564">
        <v>156</v>
      </c>
      <c r="BN35" s="933" t="s">
        <v>412</v>
      </c>
      <c r="BO35" s="1579" t="s">
        <v>413</v>
      </c>
      <c r="BP35" s="1579">
        <v>1.0256000000000001</v>
      </c>
      <c r="BQ35" s="1579">
        <v>1.0459000000000001</v>
      </c>
      <c r="BR35" s="1579">
        <v>1.0705</v>
      </c>
      <c r="BS35" s="1579"/>
      <c r="BT35" s="1580">
        <v>2009</v>
      </c>
      <c r="BU35" s="1582">
        <v>1.0548</v>
      </c>
      <c r="BV35" s="1581"/>
      <c r="BW35" s="1583">
        <v>0.62</v>
      </c>
      <c r="BX35" s="1579">
        <v>0.65400000000000003</v>
      </c>
      <c r="BY35" s="1565">
        <v>1.0347999999999999</v>
      </c>
      <c r="BZ35" s="1585"/>
      <c r="CA35" s="1561" t="s">
        <v>412</v>
      </c>
      <c r="CB35" s="933" t="s">
        <v>711</v>
      </c>
      <c r="CC35" s="1564">
        <v>34783</v>
      </c>
      <c r="CD35" s="1564">
        <v>35080</v>
      </c>
      <c r="CE35" s="1564">
        <v>37091</v>
      </c>
      <c r="CF35" s="1564">
        <v>35651.333333333336</v>
      </c>
      <c r="CG35" s="1565">
        <v>1.0004</v>
      </c>
      <c r="CH35" s="1564"/>
      <c r="CI35" s="1562">
        <v>-1439.6666666666642</v>
      </c>
      <c r="CJ35" s="1565">
        <v>-3.8800000000000001E-2</v>
      </c>
      <c r="CL35" s="1575" t="s">
        <v>412</v>
      </c>
      <c r="CM35" s="933" t="s">
        <v>711</v>
      </c>
      <c r="CN35" s="1565">
        <v>0.96199999999999997</v>
      </c>
      <c r="CP35" s="1593">
        <v>6411</v>
      </c>
      <c r="CQ35" s="1566">
        <v>9507445</v>
      </c>
      <c r="CR35" s="1566">
        <v>0</v>
      </c>
      <c r="CS35" s="1566">
        <v>9507445</v>
      </c>
      <c r="CT35" s="1573">
        <v>1482.99</v>
      </c>
      <c r="CU35" s="1594"/>
      <c r="CV35" s="1573">
        <v>1605.44</v>
      </c>
      <c r="CW35" s="1594">
        <v>63.419999999999845</v>
      </c>
      <c r="CX35" s="1565">
        <v>0.92400000000000004</v>
      </c>
      <c r="CY35" s="1565"/>
      <c r="CZ35" s="1582">
        <v>0.65400000000000003</v>
      </c>
      <c r="DA35" s="1595">
        <v>1</v>
      </c>
      <c r="DB35" s="1595"/>
      <c r="DC35" s="1565">
        <v>1</v>
      </c>
      <c r="DX35" s="933" t="s">
        <v>380</v>
      </c>
      <c r="DY35" s="1575" t="s">
        <v>380</v>
      </c>
      <c r="DZ35" s="933" t="s">
        <v>901</v>
      </c>
      <c r="EA35" s="933" t="s">
        <v>381</v>
      </c>
      <c r="EB35" s="1563">
        <v>12195</v>
      </c>
      <c r="EC35" s="1563"/>
      <c r="ED35" s="1563">
        <v>12195</v>
      </c>
      <c r="EE35" s="1563">
        <v>12195</v>
      </c>
      <c r="EF35" s="1563"/>
      <c r="EG35" s="1565"/>
      <c r="EH35" s="1563"/>
      <c r="EI35" s="1563">
        <v>5309437</v>
      </c>
      <c r="EJ35" s="1563"/>
      <c r="EK35" s="1563">
        <v>5309437</v>
      </c>
      <c r="EL35" s="1563">
        <v>5309437</v>
      </c>
      <c r="EM35" s="1566">
        <v>0</v>
      </c>
      <c r="EN35" s="1566"/>
      <c r="ES35" s="1616" t="s">
        <v>402</v>
      </c>
      <c r="ET35" s="1617" t="s">
        <v>403</v>
      </c>
      <c r="EU35" s="1618">
        <v>261097</v>
      </c>
    </row>
    <row r="36" spans="1:151">
      <c r="A36" s="1220" t="s">
        <v>414</v>
      </c>
      <c r="B36" s="1221" t="s">
        <v>415</v>
      </c>
      <c r="C36" s="1117">
        <v>9881</v>
      </c>
      <c r="D36" s="1118">
        <v>9881</v>
      </c>
      <c r="E36" s="1670"/>
      <c r="F36" s="1670">
        <f t="shared" si="0"/>
        <v>9881</v>
      </c>
      <c r="G36" s="1670"/>
      <c r="H36" s="1671">
        <f t="shared" si="1"/>
        <v>9881</v>
      </c>
      <c r="K36" s="907" t="s">
        <v>414</v>
      </c>
      <c r="L36" s="908" t="s">
        <v>415</v>
      </c>
      <c r="M36" s="886">
        <v>2954835823</v>
      </c>
      <c r="N36" s="887">
        <v>201557100</v>
      </c>
      <c r="O36" s="888">
        <v>2753278723</v>
      </c>
      <c r="P36" s="889">
        <v>2009</v>
      </c>
      <c r="Q36" s="890">
        <v>0.96399999999999997</v>
      </c>
      <c r="R36" s="891">
        <v>2856098260</v>
      </c>
      <c r="S36" s="892">
        <v>201557100</v>
      </c>
      <c r="T36" s="893">
        <v>119895445</v>
      </c>
      <c r="U36" s="893">
        <v>810733984</v>
      </c>
      <c r="V36" s="891">
        <v>3988284789</v>
      </c>
      <c r="X36" s="1561" t="s">
        <v>414</v>
      </c>
      <c r="Y36" s="1562" t="s">
        <v>415</v>
      </c>
      <c r="Z36" s="1563">
        <v>3988284789</v>
      </c>
      <c r="AA36" s="1564">
        <v>25205959.86648</v>
      </c>
      <c r="AB36" s="1563">
        <v>7184059</v>
      </c>
      <c r="AC36" s="1563">
        <v>496089</v>
      </c>
      <c r="AD36" s="1563">
        <v>32886107.86648</v>
      </c>
      <c r="AE36" s="1564">
        <v>9881</v>
      </c>
      <c r="AF36" s="1562">
        <v>3328</v>
      </c>
      <c r="AG36" s="1565">
        <v>0.65849999999999997</v>
      </c>
      <c r="AI36" s="1561" t="s">
        <v>414</v>
      </c>
      <c r="AJ36" s="933" t="s">
        <v>415</v>
      </c>
      <c r="AK36" s="1563">
        <v>32886107.86648</v>
      </c>
      <c r="AL36" s="1564">
        <v>9881</v>
      </c>
      <c r="AM36" s="1564">
        <v>3328</v>
      </c>
      <c r="AN36" s="1565">
        <v>0.65849999999999997</v>
      </c>
      <c r="AO36" s="1565">
        <v>0.24129999999999999</v>
      </c>
      <c r="AP36" s="1565">
        <v>0.79890000000000005</v>
      </c>
      <c r="AQ36" s="1565">
        <v>0.68700000000000006</v>
      </c>
      <c r="AR36" s="1565">
        <v>0.68700000000000006</v>
      </c>
      <c r="AS36" s="1573">
        <v>1146.51</v>
      </c>
      <c r="AT36" s="1573">
        <v>522.34999999999991</v>
      </c>
      <c r="AU36" s="1570">
        <v>5161340</v>
      </c>
      <c r="AV36" s="1572">
        <v>1</v>
      </c>
      <c r="AW36" s="1564">
        <v>5161340</v>
      </c>
      <c r="BB36" s="1561" t="s">
        <v>414</v>
      </c>
      <c r="BC36" s="1562" t="s">
        <v>712</v>
      </c>
      <c r="BD36" s="1563">
        <v>3988284789</v>
      </c>
      <c r="BE36" s="1577">
        <v>817.72799999999995</v>
      </c>
      <c r="BF36" s="1566">
        <v>4877276</v>
      </c>
      <c r="BG36" s="1565">
        <v>0.24129999999999999</v>
      </c>
      <c r="BH36" s="1565"/>
      <c r="BI36" s="1564">
        <v>9881</v>
      </c>
      <c r="BJ36" s="1564">
        <v>12.08</v>
      </c>
      <c r="BK36" s="1564">
        <v>59486</v>
      </c>
      <c r="BL36" s="1564">
        <v>73</v>
      </c>
      <c r="BN36" s="933" t="s">
        <v>414</v>
      </c>
      <c r="BO36" s="1579" t="s">
        <v>415</v>
      </c>
      <c r="BP36" s="1579">
        <v>0.98509999999999998</v>
      </c>
      <c r="BQ36" s="1579">
        <v>0.96739999999999993</v>
      </c>
      <c r="BR36" s="1579">
        <v>0.95469999999999999</v>
      </c>
      <c r="BS36" s="1579"/>
      <c r="BT36" s="1580">
        <v>2009</v>
      </c>
      <c r="BU36" s="1582">
        <v>0.96399999999999997</v>
      </c>
      <c r="BV36" s="1581"/>
      <c r="BW36" s="1583">
        <v>0.71</v>
      </c>
      <c r="BX36" s="1579">
        <v>0.68400000000000005</v>
      </c>
      <c r="BY36" s="1565">
        <v>1.0823</v>
      </c>
      <c r="BZ36" s="1585"/>
      <c r="CA36" s="1561" t="s">
        <v>414</v>
      </c>
      <c r="CB36" s="933" t="s">
        <v>712</v>
      </c>
      <c r="CC36" s="1564">
        <v>27700</v>
      </c>
      <c r="CD36" s="1564">
        <v>29029</v>
      </c>
      <c r="CE36" s="1564">
        <v>28688</v>
      </c>
      <c r="CF36" s="1564">
        <v>28472.333333333332</v>
      </c>
      <c r="CG36" s="1565">
        <v>0.79890000000000005</v>
      </c>
      <c r="CH36" s="1564"/>
      <c r="CI36" s="1562">
        <v>-215.66666666666788</v>
      </c>
      <c r="CJ36" s="1565">
        <v>-7.4999999999999997E-3</v>
      </c>
      <c r="CL36" s="1575" t="s">
        <v>414</v>
      </c>
      <c r="CM36" s="933" t="s">
        <v>712</v>
      </c>
      <c r="CN36" s="1565">
        <v>0.68700000000000006</v>
      </c>
      <c r="CP36" s="1593">
        <v>9881</v>
      </c>
      <c r="CQ36" s="1566">
        <v>8861720</v>
      </c>
      <c r="CR36" s="1566">
        <v>0</v>
      </c>
      <c r="CS36" s="1566">
        <v>8861720</v>
      </c>
      <c r="CT36" s="1573">
        <v>896.84</v>
      </c>
      <c r="CU36" s="1594"/>
      <c r="CV36" s="1573">
        <v>1146.51</v>
      </c>
      <c r="CW36" s="1594">
        <v>522.34999999999991</v>
      </c>
      <c r="CX36" s="1565">
        <v>0.78200000000000003</v>
      </c>
      <c r="CY36" s="1565"/>
      <c r="CZ36" s="1582">
        <v>0.68400000000000005</v>
      </c>
      <c r="DA36" s="1595">
        <v>1</v>
      </c>
      <c r="DB36" s="1595"/>
      <c r="DC36" s="1565">
        <v>1</v>
      </c>
      <c r="DX36" s="933" t="s">
        <v>382</v>
      </c>
      <c r="DY36" s="1575" t="s">
        <v>382</v>
      </c>
      <c r="DZ36" s="933" t="s">
        <v>901</v>
      </c>
      <c r="EA36" s="933" t="s">
        <v>383</v>
      </c>
      <c r="EB36" s="1563">
        <v>1923</v>
      </c>
      <c r="EC36" s="1563"/>
      <c r="ED36" s="1563">
        <v>1923</v>
      </c>
      <c r="EE36" s="1563">
        <v>1923</v>
      </c>
      <c r="EF36" s="1563"/>
      <c r="EG36" s="1565"/>
      <c r="EH36" s="1563"/>
      <c r="EI36" s="1563">
        <v>358140</v>
      </c>
      <c r="EJ36" s="1563"/>
      <c r="EK36" s="1563">
        <v>358140</v>
      </c>
      <c r="EL36" s="1563">
        <v>358140</v>
      </c>
      <c r="EM36" s="1566">
        <v>0</v>
      </c>
      <c r="EN36" s="1566"/>
      <c r="ES36" s="1616" t="s">
        <v>404</v>
      </c>
      <c r="ET36" s="1617" t="s">
        <v>667</v>
      </c>
      <c r="EU36" s="1618">
        <v>1808886</v>
      </c>
    </row>
    <row r="37" spans="1:151">
      <c r="A37" s="1220" t="s">
        <v>416</v>
      </c>
      <c r="B37" s="1221" t="s">
        <v>417</v>
      </c>
      <c r="C37" s="1117">
        <v>33907</v>
      </c>
      <c r="D37" s="1118">
        <v>39274</v>
      </c>
      <c r="E37" s="1670"/>
      <c r="F37" s="1670">
        <f t="shared" si="0"/>
        <v>39274</v>
      </c>
      <c r="G37" s="1670"/>
      <c r="H37" s="1671">
        <f t="shared" si="1"/>
        <v>39274</v>
      </c>
      <c r="K37" s="907" t="s">
        <v>416</v>
      </c>
      <c r="L37" s="908" t="s">
        <v>417</v>
      </c>
      <c r="M37" s="886">
        <v>24910239720</v>
      </c>
      <c r="N37" s="887">
        <v>56983734</v>
      </c>
      <c r="O37" s="888">
        <v>24853255986</v>
      </c>
      <c r="P37" s="889">
        <v>2008</v>
      </c>
      <c r="Q37" s="890">
        <v>1.0404</v>
      </c>
      <c r="R37" s="891">
        <v>23888173766</v>
      </c>
      <c r="S37" s="892">
        <v>56983734</v>
      </c>
      <c r="T37" s="893">
        <v>494110311</v>
      </c>
      <c r="U37" s="893">
        <v>5069559810</v>
      </c>
      <c r="V37" s="891">
        <v>29508827621</v>
      </c>
      <c r="X37" s="1561" t="s">
        <v>416</v>
      </c>
      <c r="Y37" s="1562" t="s">
        <v>417</v>
      </c>
      <c r="Z37" s="1563">
        <v>29508827621</v>
      </c>
      <c r="AA37" s="1564">
        <v>186495790.56472</v>
      </c>
      <c r="AB37" s="1563">
        <v>38256142</v>
      </c>
      <c r="AC37" s="1563">
        <v>880670</v>
      </c>
      <c r="AD37" s="1563">
        <v>225632602.56472</v>
      </c>
      <c r="AE37" s="1564">
        <v>39274</v>
      </c>
      <c r="AF37" s="1562">
        <v>5745</v>
      </c>
      <c r="AG37" s="1565">
        <v>1.1367</v>
      </c>
      <c r="AI37" s="1561" t="s">
        <v>416</v>
      </c>
      <c r="AJ37" s="933" t="s">
        <v>417</v>
      </c>
      <c r="AK37" s="1563">
        <v>225632602.56472</v>
      </c>
      <c r="AL37" s="1564">
        <v>39274</v>
      </c>
      <c r="AM37" s="1564">
        <v>5745</v>
      </c>
      <c r="AN37" s="1565">
        <v>1.1367</v>
      </c>
      <c r="AO37" s="1565">
        <v>5.0296000000000003</v>
      </c>
      <c r="AP37" s="1565">
        <v>1.1004</v>
      </c>
      <c r="AQ37" s="1565">
        <v>1.5079000000000002</v>
      </c>
      <c r="AR37" s="1565" t="s">
        <v>4</v>
      </c>
      <c r="AS37" s="1573" t="s">
        <v>4</v>
      </c>
      <c r="AT37" s="1573" t="s">
        <v>4</v>
      </c>
      <c r="AU37" s="1570">
        <v>0</v>
      </c>
      <c r="AV37" s="1572" t="s">
        <v>4</v>
      </c>
      <c r="AW37" s="1564">
        <v>0</v>
      </c>
      <c r="BB37" s="1561" t="s">
        <v>416</v>
      </c>
      <c r="BC37" s="1562" t="s">
        <v>782</v>
      </c>
      <c r="BD37" s="1563">
        <v>29508827621</v>
      </c>
      <c r="BE37" s="1577">
        <v>290.31700000000001</v>
      </c>
      <c r="BF37" s="1566">
        <v>101643471</v>
      </c>
      <c r="BG37" s="1565">
        <v>5.0296000000000003</v>
      </c>
      <c r="BH37" s="1565"/>
      <c r="BI37" s="1564">
        <v>39274</v>
      </c>
      <c r="BJ37" s="1564">
        <v>135.28</v>
      </c>
      <c r="BK37" s="1564">
        <v>274844</v>
      </c>
      <c r="BL37" s="1564">
        <v>947</v>
      </c>
      <c r="BN37" s="933" t="s">
        <v>416</v>
      </c>
      <c r="BO37" s="1579" t="s">
        <v>417</v>
      </c>
      <c r="BP37" s="1579">
        <v>0.99870000000000003</v>
      </c>
      <c r="BQ37" s="1579">
        <v>1.0268000000000002</v>
      </c>
      <c r="BR37" s="1579">
        <v>1.0632999999999999</v>
      </c>
      <c r="BS37" s="1579"/>
      <c r="BT37" s="1580">
        <v>2008</v>
      </c>
      <c r="BU37" s="1582">
        <v>1.0404</v>
      </c>
      <c r="BV37" s="1581"/>
      <c r="BW37" s="1583">
        <v>0.74439999999999995</v>
      </c>
      <c r="BX37" s="1579">
        <v>0.77400000000000002</v>
      </c>
      <c r="BY37" s="1565">
        <v>1.2246999999999999</v>
      </c>
      <c r="BZ37" s="1585"/>
      <c r="CA37" s="1561" t="s">
        <v>416</v>
      </c>
      <c r="CB37" s="933" t="s">
        <v>782</v>
      </c>
      <c r="CC37" s="1564">
        <v>38660</v>
      </c>
      <c r="CD37" s="1564">
        <v>39001</v>
      </c>
      <c r="CE37" s="1564">
        <v>39989</v>
      </c>
      <c r="CF37" s="1564">
        <v>39216.666666666664</v>
      </c>
      <c r="CG37" s="1565">
        <v>1.1004</v>
      </c>
      <c r="CH37" s="1564"/>
      <c r="CI37" s="1562">
        <v>-772.33333333333576</v>
      </c>
      <c r="CJ37" s="1565">
        <v>-1.9300000000000001E-2</v>
      </c>
      <c r="CL37" s="1575" t="s">
        <v>416</v>
      </c>
      <c r="CM37" s="933" t="s">
        <v>782</v>
      </c>
      <c r="CN37" s="1565" t="s">
        <v>4</v>
      </c>
      <c r="CP37" s="1593">
        <v>39274</v>
      </c>
      <c r="CQ37" s="1566">
        <v>108736952</v>
      </c>
      <c r="CR37" s="1566">
        <v>0</v>
      </c>
      <c r="CS37" s="1566">
        <v>108736952</v>
      </c>
      <c r="CT37" s="1573">
        <v>2768.68</v>
      </c>
      <c r="CU37" s="1594"/>
      <c r="CV37" s="1573" t="s">
        <v>4</v>
      </c>
      <c r="CW37" s="1594" t="s">
        <v>4</v>
      </c>
      <c r="CX37" s="1565" t="s">
        <v>4</v>
      </c>
      <c r="CY37" s="1565"/>
      <c r="CZ37" s="1582">
        <v>0.77400000000000002</v>
      </c>
      <c r="DA37" s="1595">
        <v>1</v>
      </c>
      <c r="DB37" s="1595"/>
      <c r="DC37" s="1565" t="s">
        <v>4</v>
      </c>
      <c r="DX37" s="933" t="s">
        <v>384</v>
      </c>
      <c r="DY37" s="1575" t="s">
        <v>384</v>
      </c>
      <c r="DZ37" s="933" t="s">
        <v>901</v>
      </c>
      <c r="EA37" s="933" t="s">
        <v>665</v>
      </c>
      <c r="EB37" s="1563">
        <v>8471</v>
      </c>
      <c r="EC37" s="1563"/>
      <c r="ED37" s="1563">
        <v>8471</v>
      </c>
      <c r="EE37" s="1563"/>
      <c r="EF37" s="1563"/>
      <c r="EG37" s="1565">
        <v>0.97727272727272729</v>
      </c>
      <c r="EH37" s="1563"/>
      <c r="EI37" s="1563">
        <v>0</v>
      </c>
      <c r="EJ37" s="1563"/>
      <c r="EK37" s="1563">
        <v>0</v>
      </c>
      <c r="EL37" s="1563">
        <v>0</v>
      </c>
      <c r="EM37" s="1566">
        <v>0</v>
      </c>
      <c r="EN37" s="1566"/>
      <c r="ES37" s="1616" t="s">
        <v>406</v>
      </c>
      <c r="ET37" s="1617" t="s">
        <v>407</v>
      </c>
      <c r="EU37" s="1618">
        <v>0</v>
      </c>
    </row>
    <row r="38" spans="1:151">
      <c r="A38" s="1220" t="s">
        <v>418</v>
      </c>
      <c r="B38" s="1221" t="s">
        <v>419</v>
      </c>
      <c r="C38" s="1117">
        <v>6133</v>
      </c>
      <c r="D38" s="1118">
        <v>7215</v>
      </c>
      <c r="E38" s="1670"/>
      <c r="F38" s="1670">
        <f t="shared" si="0"/>
        <v>7215</v>
      </c>
      <c r="G38" s="1670"/>
      <c r="H38" s="1671">
        <f t="shared" si="1"/>
        <v>7215</v>
      </c>
      <c r="K38" s="907" t="s">
        <v>418</v>
      </c>
      <c r="L38" s="908" t="s">
        <v>419</v>
      </c>
      <c r="M38" s="886">
        <v>2281769379</v>
      </c>
      <c r="N38" s="887">
        <v>194445674</v>
      </c>
      <c r="O38" s="888">
        <v>2087323705</v>
      </c>
      <c r="P38" s="889">
        <v>2009</v>
      </c>
      <c r="Q38" s="890">
        <v>1.0007999999999999</v>
      </c>
      <c r="R38" s="891">
        <v>2085655181</v>
      </c>
      <c r="S38" s="892">
        <v>194445674</v>
      </c>
      <c r="T38" s="893">
        <v>144541010</v>
      </c>
      <c r="U38" s="893">
        <v>690207568</v>
      </c>
      <c r="V38" s="891">
        <v>3114849433</v>
      </c>
      <c r="X38" s="1561" t="s">
        <v>418</v>
      </c>
      <c r="Y38" s="1562" t="s">
        <v>419</v>
      </c>
      <c r="Z38" s="1563">
        <v>3114849433</v>
      </c>
      <c r="AA38" s="1564">
        <v>19685848.416560002</v>
      </c>
      <c r="AB38" s="1563">
        <v>4297719</v>
      </c>
      <c r="AC38" s="1563">
        <v>421664</v>
      </c>
      <c r="AD38" s="1563">
        <v>24405231.416560002</v>
      </c>
      <c r="AE38" s="1564">
        <v>7215</v>
      </c>
      <c r="AF38" s="1562">
        <v>3383</v>
      </c>
      <c r="AG38" s="1565">
        <v>0.6694</v>
      </c>
      <c r="AI38" s="1561" t="s">
        <v>418</v>
      </c>
      <c r="AJ38" s="933" t="s">
        <v>419</v>
      </c>
      <c r="AK38" s="1563">
        <v>24405231.416560002</v>
      </c>
      <c r="AL38" s="1564">
        <v>7215</v>
      </c>
      <c r="AM38" s="1564">
        <v>3383</v>
      </c>
      <c r="AN38" s="1565">
        <v>0.6694</v>
      </c>
      <c r="AO38" s="1565">
        <v>0.30520000000000003</v>
      </c>
      <c r="AP38" s="1565">
        <v>0.76459999999999995</v>
      </c>
      <c r="AQ38" s="1565">
        <v>0.68059999999999987</v>
      </c>
      <c r="AR38" s="1565">
        <v>0.68059999999999987</v>
      </c>
      <c r="AS38" s="1573">
        <v>1135.83</v>
      </c>
      <c r="AT38" s="1573">
        <v>533.03</v>
      </c>
      <c r="AU38" s="1570">
        <v>3845811</v>
      </c>
      <c r="AV38" s="1572">
        <v>1</v>
      </c>
      <c r="AW38" s="1564">
        <v>3845811</v>
      </c>
      <c r="BB38" s="1561" t="s">
        <v>418</v>
      </c>
      <c r="BC38" s="1562" t="s">
        <v>713</v>
      </c>
      <c r="BD38" s="1563">
        <v>3114849433</v>
      </c>
      <c r="BE38" s="1577">
        <v>505.02600000000001</v>
      </c>
      <c r="BF38" s="1566">
        <v>6167701</v>
      </c>
      <c r="BG38" s="1565">
        <v>0.30520000000000003</v>
      </c>
      <c r="BH38" s="1565"/>
      <c r="BI38" s="1564">
        <v>7215</v>
      </c>
      <c r="BJ38" s="1564">
        <v>14.29</v>
      </c>
      <c r="BK38" s="1564">
        <v>56090</v>
      </c>
      <c r="BL38" s="1564">
        <v>111</v>
      </c>
      <c r="BN38" s="933" t="s">
        <v>418</v>
      </c>
      <c r="BO38" s="1579" t="s">
        <v>419</v>
      </c>
      <c r="BP38" s="1579">
        <v>0.98309999999999997</v>
      </c>
      <c r="BQ38" s="1579">
        <v>0.97</v>
      </c>
      <c r="BR38" s="1579">
        <v>1.0273000000000001</v>
      </c>
      <c r="BS38" s="1579"/>
      <c r="BT38" s="1580">
        <v>2009</v>
      </c>
      <c r="BU38" s="1582">
        <v>1.0007999999999999</v>
      </c>
      <c r="BV38" s="1581"/>
      <c r="BW38" s="1583">
        <v>0.86</v>
      </c>
      <c r="BX38" s="1579">
        <v>0.86099999999999999</v>
      </c>
      <c r="BY38" s="1565">
        <v>1.3623000000000001</v>
      </c>
      <c r="BZ38" s="1585"/>
      <c r="CA38" s="1561" t="s">
        <v>418</v>
      </c>
      <c r="CB38" s="933" t="s">
        <v>713</v>
      </c>
      <c r="CC38" s="1564">
        <v>27040</v>
      </c>
      <c r="CD38" s="1564">
        <v>27210</v>
      </c>
      <c r="CE38" s="1564">
        <v>27494</v>
      </c>
      <c r="CF38" s="1564">
        <v>27248</v>
      </c>
      <c r="CG38" s="1565">
        <v>0.76459999999999995</v>
      </c>
      <c r="CH38" s="1564"/>
      <c r="CI38" s="1562">
        <v>-246</v>
      </c>
      <c r="CJ38" s="1565">
        <v>-8.8999999999999999E-3</v>
      </c>
      <c r="CL38" s="1575" t="s">
        <v>418</v>
      </c>
      <c r="CM38" s="933" t="s">
        <v>713</v>
      </c>
      <c r="CN38" s="1565">
        <v>0.68059999999999987</v>
      </c>
      <c r="CP38" s="1593">
        <v>7215</v>
      </c>
      <c r="CQ38" s="1566">
        <v>6984909</v>
      </c>
      <c r="CR38" s="1566">
        <v>0</v>
      </c>
      <c r="CS38" s="1566">
        <v>6984909</v>
      </c>
      <c r="CT38" s="1573">
        <v>968.11</v>
      </c>
      <c r="CU38" s="1594"/>
      <c r="CV38" s="1573">
        <v>1135.83</v>
      </c>
      <c r="CW38" s="1594">
        <v>533.03</v>
      </c>
      <c r="CX38" s="1565">
        <v>0.85199999999999998</v>
      </c>
      <c r="CY38" s="1565"/>
      <c r="CZ38" s="1582">
        <v>0.86099999999999999</v>
      </c>
      <c r="DA38" s="1595">
        <v>1</v>
      </c>
      <c r="DB38" s="1595"/>
      <c r="DC38" s="1565">
        <v>1</v>
      </c>
      <c r="DX38" s="933" t="s">
        <v>384</v>
      </c>
      <c r="DY38" s="1575" t="s">
        <v>33</v>
      </c>
      <c r="DZ38" s="933" t="s">
        <v>8</v>
      </c>
      <c r="EA38" s="933" t="s">
        <v>35</v>
      </c>
      <c r="EB38" s="1563">
        <v>197</v>
      </c>
      <c r="EC38" s="1563"/>
      <c r="ED38" s="1563">
        <v>197</v>
      </c>
      <c r="EE38" s="1563">
        <v>8668</v>
      </c>
      <c r="EF38" s="1563"/>
      <c r="EG38" s="1565">
        <v>2.2727272727272728E-2</v>
      </c>
      <c r="EH38" s="1563"/>
      <c r="EI38" s="1563">
        <v>0</v>
      </c>
      <c r="EJ38" s="1563"/>
      <c r="EK38" s="1563">
        <v>0</v>
      </c>
      <c r="EM38" s="1566"/>
      <c r="EN38" s="1566"/>
      <c r="ES38" s="1616" t="s">
        <v>408</v>
      </c>
      <c r="ET38" s="1617" t="s">
        <v>409</v>
      </c>
      <c r="EU38" s="1618">
        <v>0</v>
      </c>
    </row>
    <row r="39" spans="1:151">
      <c r="A39" s="1220" t="s">
        <v>420</v>
      </c>
      <c r="B39" s="1221" t="s">
        <v>421</v>
      </c>
      <c r="C39" s="1117">
        <v>53701</v>
      </c>
      <c r="D39" s="1118">
        <v>56343</v>
      </c>
      <c r="E39" s="1670"/>
      <c r="F39" s="1670">
        <f t="shared" si="0"/>
        <v>56343</v>
      </c>
      <c r="G39" s="1670"/>
      <c r="H39" s="1671">
        <f t="shared" si="1"/>
        <v>56343</v>
      </c>
      <c r="K39" s="907" t="s">
        <v>420</v>
      </c>
      <c r="L39" s="908" t="s">
        <v>421</v>
      </c>
      <c r="M39" s="886">
        <v>28312122707</v>
      </c>
      <c r="N39" s="887">
        <v>119592138</v>
      </c>
      <c r="O39" s="888">
        <v>28192530569</v>
      </c>
      <c r="P39" s="889">
        <v>2009</v>
      </c>
      <c r="Q39" s="890">
        <v>1.0513999999999999</v>
      </c>
      <c r="R39" s="891">
        <v>26814276744</v>
      </c>
      <c r="S39" s="892">
        <v>119592138</v>
      </c>
      <c r="T39" s="893">
        <v>613418118</v>
      </c>
      <c r="U39" s="893">
        <v>5579723830</v>
      </c>
      <c r="V39" s="891">
        <v>33127010830</v>
      </c>
      <c r="X39" s="1561" t="s">
        <v>420</v>
      </c>
      <c r="Y39" s="1562" t="s">
        <v>421</v>
      </c>
      <c r="Z39" s="1563">
        <v>33127010830</v>
      </c>
      <c r="AA39" s="1564">
        <v>209362708.4456</v>
      </c>
      <c r="AB39" s="1563">
        <v>52270952</v>
      </c>
      <c r="AC39" s="1563">
        <v>2000788</v>
      </c>
      <c r="AD39" s="1563">
        <v>263634448.4456</v>
      </c>
      <c r="AE39" s="1564">
        <v>56343</v>
      </c>
      <c r="AF39" s="1562">
        <v>4679</v>
      </c>
      <c r="AG39" s="1565">
        <v>0.92579999999999996</v>
      </c>
      <c r="AI39" s="1561" t="s">
        <v>420</v>
      </c>
      <c r="AJ39" s="933" t="s">
        <v>421</v>
      </c>
      <c r="AK39" s="1563">
        <v>263634448.4456</v>
      </c>
      <c r="AL39" s="1564">
        <v>56343</v>
      </c>
      <c r="AM39" s="1564">
        <v>4679</v>
      </c>
      <c r="AN39" s="1565">
        <v>0.92579999999999996</v>
      </c>
      <c r="AO39" s="1565">
        <v>4.0021000000000004</v>
      </c>
      <c r="AP39" s="1565">
        <v>1.0397000000000001</v>
      </c>
      <c r="AQ39" s="1565">
        <v>1.2904</v>
      </c>
      <c r="AR39" s="1565" t="s">
        <v>4</v>
      </c>
      <c r="AS39" s="1573" t="s">
        <v>4</v>
      </c>
      <c r="AT39" s="1573" t="s">
        <v>4</v>
      </c>
      <c r="AU39" s="1570">
        <v>0</v>
      </c>
      <c r="AV39" s="1572" t="s">
        <v>4</v>
      </c>
      <c r="AW39" s="1564">
        <v>0</v>
      </c>
      <c r="BB39" s="1561" t="s">
        <v>420</v>
      </c>
      <c r="BC39" s="1562" t="s">
        <v>714</v>
      </c>
      <c r="BD39" s="1563">
        <v>33127010830</v>
      </c>
      <c r="BE39" s="1577">
        <v>409.59500000000003</v>
      </c>
      <c r="BF39" s="1566">
        <v>80877479</v>
      </c>
      <c r="BG39" s="1565">
        <v>4.0021000000000004</v>
      </c>
      <c r="BH39" s="1565"/>
      <c r="BI39" s="1564">
        <v>56343</v>
      </c>
      <c r="BJ39" s="1564">
        <v>137.56</v>
      </c>
      <c r="BK39" s="1564">
        <v>353949</v>
      </c>
      <c r="BL39" s="1564">
        <v>864</v>
      </c>
      <c r="BN39" s="933" t="s">
        <v>420</v>
      </c>
      <c r="BO39" s="1579" t="s">
        <v>421</v>
      </c>
      <c r="BP39" s="1579">
        <v>1.0128999999999999</v>
      </c>
      <c r="BQ39" s="1579">
        <v>1.0390000000000001</v>
      </c>
      <c r="BR39" s="1579">
        <v>1.0724</v>
      </c>
      <c r="BS39" s="1579"/>
      <c r="BT39" s="1580">
        <v>2009</v>
      </c>
      <c r="BU39" s="1582">
        <v>1.0513999999999999</v>
      </c>
      <c r="BV39" s="1581"/>
      <c r="BW39" s="1583">
        <v>0.67400000000000004</v>
      </c>
      <c r="BX39" s="1579">
        <v>0.70899999999999996</v>
      </c>
      <c r="BY39" s="1565">
        <v>1.1217999999999999</v>
      </c>
      <c r="BZ39" s="1585"/>
      <c r="CA39" s="1561" t="s">
        <v>420</v>
      </c>
      <c r="CB39" s="933" t="s">
        <v>714</v>
      </c>
      <c r="CC39" s="1564">
        <v>36371</v>
      </c>
      <c r="CD39" s="1564">
        <v>36879</v>
      </c>
      <c r="CE39" s="1564">
        <v>37911</v>
      </c>
      <c r="CF39" s="1564">
        <v>37053.666666666664</v>
      </c>
      <c r="CG39" s="1565">
        <v>1.0397000000000001</v>
      </c>
      <c r="CH39" s="1564"/>
      <c r="CI39" s="1562">
        <v>-857.33333333333576</v>
      </c>
      <c r="CJ39" s="1565">
        <v>-2.2599999999999999E-2</v>
      </c>
      <c r="CL39" s="1575" t="s">
        <v>420</v>
      </c>
      <c r="CM39" s="933" t="s">
        <v>714</v>
      </c>
      <c r="CN39" s="1565" t="s">
        <v>4</v>
      </c>
      <c r="CP39" s="1593">
        <v>56343</v>
      </c>
      <c r="CQ39" s="1566">
        <v>109924287</v>
      </c>
      <c r="CR39" s="1566">
        <v>0</v>
      </c>
      <c r="CS39" s="1566">
        <v>109924287</v>
      </c>
      <c r="CT39" s="1573">
        <v>1950.98</v>
      </c>
      <c r="CU39" s="1594"/>
      <c r="CV39" s="1573" t="s">
        <v>4</v>
      </c>
      <c r="CW39" s="1594" t="s">
        <v>4</v>
      </c>
      <c r="CX39" s="1565" t="s">
        <v>4</v>
      </c>
      <c r="CY39" s="1565"/>
      <c r="CZ39" s="1582">
        <v>0.70899999999999996</v>
      </c>
      <c r="DA39" s="1595">
        <v>1</v>
      </c>
      <c r="DB39" s="1595"/>
      <c r="DC39" s="1565" t="s">
        <v>4</v>
      </c>
      <c r="DX39" s="933" t="s">
        <v>386</v>
      </c>
      <c r="DY39" s="1575" t="s">
        <v>386</v>
      </c>
      <c r="DZ39" s="933" t="s">
        <v>901</v>
      </c>
      <c r="EA39" s="933" t="s">
        <v>387</v>
      </c>
      <c r="EB39" s="1563">
        <v>2762</v>
      </c>
      <c r="EC39" s="1563"/>
      <c r="ED39" s="1563">
        <v>2762</v>
      </c>
      <c r="EE39" s="1563">
        <v>2762</v>
      </c>
      <c r="EF39" s="1563"/>
      <c r="EG39" s="1565"/>
      <c r="EH39" s="1563"/>
      <c r="EI39" s="1563">
        <v>941234</v>
      </c>
      <c r="EJ39" s="1563"/>
      <c r="EK39" s="1563">
        <v>941234</v>
      </c>
      <c r="EL39" s="1563">
        <v>941234</v>
      </c>
      <c r="EM39" s="1566">
        <v>0</v>
      </c>
      <c r="EN39" s="1566"/>
      <c r="ES39" s="1616" t="s">
        <v>410</v>
      </c>
      <c r="ET39" s="1617" t="s">
        <v>411</v>
      </c>
      <c r="EU39" s="1618">
        <v>3331436</v>
      </c>
    </row>
    <row r="40" spans="1:151">
      <c r="A40" s="1220" t="s">
        <v>422</v>
      </c>
      <c r="B40" s="1221" t="s">
        <v>423</v>
      </c>
      <c r="C40" s="1117">
        <v>8780</v>
      </c>
      <c r="D40" s="1118">
        <v>8986</v>
      </c>
      <c r="E40" s="1670"/>
      <c r="F40" s="1670">
        <f t="shared" si="0"/>
        <v>8986</v>
      </c>
      <c r="G40" s="1670"/>
      <c r="H40" s="1671">
        <f t="shared" si="1"/>
        <v>8986</v>
      </c>
      <c r="K40" s="907" t="s">
        <v>422</v>
      </c>
      <c r="L40" s="908" t="s">
        <v>423</v>
      </c>
      <c r="M40" s="886">
        <v>3328131867</v>
      </c>
      <c r="N40" s="887">
        <v>197666755</v>
      </c>
      <c r="O40" s="888">
        <v>3130465112</v>
      </c>
      <c r="P40" s="889">
        <v>2012</v>
      </c>
      <c r="Q40" s="890">
        <v>1</v>
      </c>
      <c r="R40" s="891">
        <v>3130465112</v>
      </c>
      <c r="S40" s="892">
        <v>197666755</v>
      </c>
      <c r="T40" s="893">
        <v>130921574</v>
      </c>
      <c r="U40" s="893">
        <v>733012328</v>
      </c>
      <c r="V40" s="891">
        <v>4192065769</v>
      </c>
      <c r="X40" s="1561" t="s">
        <v>422</v>
      </c>
      <c r="Y40" s="1562" t="s">
        <v>423</v>
      </c>
      <c r="Z40" s="1563">
        <v>4192065769</v>
      </c>
      <c r="AA40" s="1564">
        <v>26493855.660080001</v>
      </c>
      <c r="AB40" s="1563">
        <v>7157725</v>
      </c>
      <c r="AC40" s="1563">
        <v>228153</v>
      </c>
      <c r="AD40" s="1563">
        <v>33879733.660080001</v>
      </c>
      <c r="AE40" s="1564">
        <v>8986</v>
      </c>
      <c r="AF40" s="1562">
        <v>3770</v>
      </c>
      <c r="AG40" s="1565">
        <v>0.74590000000000001</v>
      </c>
      <c r="AI40" s="1561" t="s">
        <v>422</v>
      </c>
      <c r="AJ40" s="933" t="s">
        <v>423</v>
      </c>
      <c r="AK40" s="1563">
        <v>33879733.660080001</v>
      </c>
      <c r="AL40" s="1564">
        <v>8986</v>
      </c>
      <c r="AM40" s="1564">
        <v>3770</v>
      </c>
      <c r="AN40" s="1565">
        <v>0.74590000000000001</v>
      </c>
      <c r="AO40" s="1565">
        <v>0.42159999999999997</v>
      </c>
      <c r="AP40" s="1565">
        <v>0.83520000000000005</v>
      </c>
      <c r="AQ40" s="1565">
        <v>0.75819999999999999</v>
      </c>
      <c r="AR40" s="1565">
        <v>0.75819999999999999</v>
      </c>
      <c r="AS40" s="1573">
        <v>1265.33</v>
      </c>
      <c r="AT40" s="1573">
        <v>403.53</v>
      </c>
      <c r="AU40" s="1570">
        <v>3626121</v>
      </c>
      <c r="AV40" s="1572">
        <v>1</v>
      </c>
      <c r="AW40" s="1564">
        <v>3626121</v>
      </c>
      <c r="BB40" s="1561" t="s">
        <v>422</v>
      </c>
      <c r="BC40" s="1562" t="s">
        <v>715</v>
      </c>
      <c r="BD40" s="1563">
        <v>4192065769</v>
      </c>
      <c r="BE40" s="1577">
        <v>492.02300000000002</v>
      </c>
      <c r="BF40" s="1566">
        <v>8520061</v>
      </c>
      <c r="BG40" s="1565">
        <v>0.42159999999999997</v>
      </c>
      <c r="BH40" s="1565"/>
      <c r="BI40" s="1564">
        <v>8986</v>
      </c>
      <c r="BJ40" s="1564">
        <v>18.260000000000002</v>
      </c>
      <c r="BK40" s="1564">
        <v>61598</v>
      </c>
      <c r="BL40" s="1564">
        <v>125</v>
      </c>
      <c r="BN40" s="933" t="s">
        <v>422</v>
      </c>
      <c r="BO40" s="1579" t="s">
        <v>423</v>
      </c>
      <c r="BP40" s="1579">
        <v>0.9425</v>
      </c>
      <c r="BQ40" s="1579">
        <v>0.92159999999999997</v>
      </c>
      <c r="BR40" s="1579">
        <v>1</v>
      </c>
      <c r="BS40" s="1579"/>
      <c r="BT40" s="1580">
        <v>2012</v>
      </c>
      <c r="BU40" s="1582">
        <v>1</v>
      </c>
      <c r="BV40" s="1581"/>
      <c r="BW40" s="1583">
        <v>0.87250000000000005</v>
      </c>
      <c r="BX40" s="1579">
        <v>0.873</v>
      </c>
      <c r="BY40" s="1565">
        <v>1.3813</v>
      </c>
      <c r="BZ40" s="1585"/>
      <c r="CA40" s="1561" t="s">
        <v>422</v>
      </c>
      <c r="CB40" s="933" t="s">
        <v>715</v>
      </c>
      <c r="CC40" s="1564">
        <v>29716</v>
      </c>
      <c r="CD40" s="1564">
        <v>29554</v>
      </c>
      <c r="CE40" s="1564">
        <v>30023</v>
      </c>
      <c r="CF40" s="1564">
        <v>29764.333333333332</v>
      </c>
      <c r="CG40" s="1565">
        <v>0.83520000000000005</v>
      </c>
      <c r="CH40" s="1564"/>
      <c r="CI40" s="1562">
        <v>-258.66666666666788</v>
      </c>
      <c r="CJ40" s="1565">
        <v>-8.6E-3</v>
      </c>
      <c r="CL40" s="1575" t="s">
        <v>422</v>
      </c>
      <c r="CM40" s="933" t="s">
        <v>715</v>
      </c>
      <c r="CN40" s="1565">
        <v>0.75819999999999999</v>
      </c>
      <c r="CP40" s="1593">
        <v>8986</v>
      </c>
      <c r="CQ40" s="1566">
        <v>12000000</v>
      </c>
      <c r="CR40" s="1566">
        <v>0</v>
      </c>
      <c r="CS40" s="1566">
        <v>12000000</v>
      </c>
      <c r="CT40" s="1573">
        <v>1335.41</v>
      </c>
      <c r="CU40" s="1594"/>
      <c r="CV40" s="1573">
        <v>1265.33</v>
      </c>
      <c r="CW40" s="1594">
        <v>403.53</v>
      </c>
      <c r="CX40" s="1565">
        <v>1</v>
      </c>
      <c r="CY40" s="1565"/>
      <c r="CZ40" s="1582">
        <v>0.873</v>
      </c>
      <c r="DA40" s="1595">
        <v>1</v>
      </c>
      <c r="DB40" s="1595"/>
      <c r="DC40" s="1565">
        <v>1</v>
      </c>
      <c r="DX40" s="933" t="s">
        <v>388</v>
      </c>
      <c r="DY40" s="1575" t="s">
        <v>388</v>
      </c>
      <c r="DZ40" s="933" t="s">
        <v>901</v>
      </c>
      <c r="EA40" s="933" t="s">
        <v>389</v>
      </c>
      <c r="EB40" s="1563">
        <v>16912</v>
      </c>
      <c r="EC40" s="1563"/>
      <c r="ED40" s="1563">
        <v>16912</v>
      </c>
      <c r="EE40" s="1563"/>
      <c r="EF40" s="1563"/>
      <c r="EG40" s="1565">
        <v>0.69291596673085587</v>
      </c>
      <c r="EH40" s="1563"/>
      <c r="EI40" s="1563">
        <v>0</v>
      </c>
      <c r="EJ40" s="1563"/>
      <c r="EK40" s="1563">
        <v>0</v>
      </c>
      <c r="EL40" s="1563">
        <v>0</v>
      </c>
      <c r="EM40" s="1566">
        <v>0</v>
      </c>
      <c r="EN40" s="1566"/>
      <c r="ES40" s="1616" t="s">
        <v>58</v>
      </c>
      <c r="ET40" s="1617" t="s">
        <v>59</v>
      </c>
      <c r="EU40" s="1618">
        <v>515442</v>
      </c>
    </row>
    <row r="41" spans="1:151">
      <c r="A41" s="1220" t="s">
        <v>424</v>
      </c>
      <c r="B41" s="1221" t="s">
        <v>668</v>
      </c>
      <c r="C41" s="1117">
        <v>31293</v>
      </c>
      <c r="D41" s="1118">
        <v>33765</v>
      </c>
      <c r="E41" s="1670"/>
      <c r="F41" s="1670">
        <f t="shared" si="0"/>
        <v>33765</v>
      </c>
      <c r="G41" s="1670"/>
      <c r="H41" s="1671">
        <f t="shared" si="1"/>
        <v>33765</v>
      </c>
      <c r="K41" s="907" t="s">
        <v>424</v>
      </c>
      <c r="L41" s="908" t="s">
        <v>425</v>
      </c>
      <c r="M41" s="886">
        <v>11758531818</v>
      </c>
      <c r="N41" s="887">
        <v>107603924</v>
      </c>
      <c r="O41" s="888">
        <v>11650927894</v>
      </c>
      <c r="P41" s="889">
        <v>2007</v>
      </c>
      <c r="Q41" s="890">
        <v>1.0581</v>
      </c>
      <c r="R41" s="891">
        <v>11011178427</v>
      </c>
      <c r="S41" s="892">
        <v>107603924</v>
      </c>
      <c r="T41" s="893">
        <v>712961046</v>
      </c>
      <c r="U41" s="893">
        <v>2476236908</v>
      </c>
      <c r="V41" s="891">
        <v>14307980305</v>
      </c>
      <c r="X41" s="1561" t="s">
        <v>424</v>
      </c>
      <c r="Y41" s="1562" t="s">
        <v>668</v>
      </c>
      <c r="Z41" s="1563">
        <v>14307980305</v>
      </c>
      <c r="AA41" s="1564">
        <v>90426435.527600005</v>
      </c>
      <c r="AB41" s="1563">
        <v>26683517</v>
      </c>
      <c r="AC41" s="1563">
        <v>667130</v>
      </c>
      <c r="AD41" s="1563">
        <v>117777082.52760001</v>
      </c>
      <c r="AE41" s="1564">
        <v>33765</v>
      </c>
      <c r="AF41" s="1562">
        <v>3488</v>
      </c>
      <c r="AG41" s="1565">
        <v>0.69010000000000005</v>
      </c>
      <c r="AI41" s="1561" t="s">
        <v>424</v>
      </c>
      <c r="AJ41" s="933" t="s">
        <v>668</v>
      </c>
      <c r="AK41" s="1563">
        <v>117777082.52760001</v>
      </c>
      <c r="AL41" s="1564">
        <v>33765</v>
      </c>
      <c r="AM41" s="1564">
        <v>3488</v>
      </c>
      <c r="AN41" s="1565">
        <v>0.69010000000000005</v>
      </c>
      <c r="AO41" s="1565">
        <v>1.9876</v>
      </c>
      <c r="AP41" s="1565">
        <v>0.92649999999999999</v>
      </c>
      <c r="AQ41" s="1565">
        <v>0.93810000000000004</v>
      </c>
      <c r="AR41" s="1565">
        <v>0.93810000000000004</v>
      </c>
      <c r="AS41" s="1573">
        <v>1565.56</v>
      </c>
      <c r="AT41" s="1573">
        <v>103.29999999999995</v>
      </c>
      <c r="AU41" s="1570">
        <v>3487925</v>
      </c>
      <c r="AV41" s="1572">
        <v>1</v>
      </c>
      <c r="AW41" s="1564">
        <v>3487925</v>
      </c>
      <c r="BB41" s="1561" t="s">
        <v>424</v>
      </c>
      <c r="BC41" s="1562" t="s">
        <v>716</v>
      </c>
      <c r="BD41" s="1563">
        <v>14307980305</v>
      </c>
      <c r="BE41" s="1577">
        <v>356.21499999999997</v>
      </c>
      <c r="BF41" s="1566">
        <v>40166698</v>
      </c>
      <c r="BG41" s="1565">
        <v>1.9876</v>
      </c>
      <c r="BH41" s="1565"/>
      <c r="BI41" s="1564">
        <v>33765</v>
      </c>
      <c r="BJ41" s="1564">
        <v>94.79</v>
      </c>
      <c r="BK41" s="1564">
        <v>207262</v>
      </c>
      <c r="BL41" s="1564">
        <v>582</v>
      </c>
      <c r="BN41" s="933" t="s">
        <v>424</v>
      </c>
      <c r="BO41" s="1579" t="s">
        <v>668</v>
      </c>
      <c r="BP41" s="1579">
        <v>0.98350000000000004</v>
      </c>
      <c r="BQ41" s="1579">
        <v>1.0322</v>
      </c>
      <c r="BR41" s="1579">
        <v>1.1002000000000001</v>
      </c>
      <c r="BS41" s="1579"/>
      <c r="BT41" s="1580">
        <v>2007</v>
      </c>
      <c r="BU41" s="1582">
        <v>1.0581</v>
      </c>
      <c r="BV41" s="1581"/>
      <c r="BW41" s="1583">
        <v>0.83499999999999996</v>
      </c>
      <c r="BX41" s="1579">
        <v>0.88400000000000001</v>
      </c>
      <c r="BY41" s="1565">
        <v>1.3987000000000001</v>
      </c>
      <c r="BZ41" s="1585"/>
      <c r="CA41" s="1561" t="s">
        <v>424</v>
      </c>
      <c r="CB41" s="933" t="s">
        <v>716</v>
      </c>
      <c r="CC41" s="1564">
        <v>32710</v>
      </c>
      <c r="CD41" s="1564">
        <v>32715</v>
      </c>
      <c r="CE41" s="1564">
        <v>33631</v>
      </c>
      <c r="CF41" s="1564">
        <v>33018.666666666664</v>
      </c>
      <c r="CG41" s="1565">
        <v>0.92649999999999999</v>
      </c>
      <c r="CH41" s="1564"/>
      <c r="CI41" s="1562">
        <v>-612.33333333333576</v>
      </c>
      <c r="CJ41" s="1565">
        <v>-1.8200000000000001E-2</v>
      </c>
      <c r="CL41" s="1575" t="s">
        <v>424</v>
      </c>
      <c r="CM41" s="933" t="s">
        <v>716</v>
      </c>
      <c r="CN41" s="1565">
        <v>0.93810000000000004</v>
      </c>
      <c r="CP41" s="1593">
        <v>33765</v>
      </c>
      <c r="CQ41" s="1566">
        <v>41516455</v>
      </c>
      <c r="CR41" s="1566">
        <v>0</v>
      </c>
      <c r="CS41" s="1566">
        <v>41516455</v>
      </c>
      <c r="CT41" s="1573">
        <v>1229.57</v>
      </c>
      <c r="CU41" s="1594"/>
      <c r="CV41" s="1573">
        <v>1565.56</v>
      </c>
      <c r="CW41" s="1594">
        <v>103.29999999999995</v>
      </c>
      <c r="CX41" s="1565">
        <v>0.78500000000000003</v>
      </c>
      <c r="CY41" s="1565"/>
      <c r="CZ41" s="1582">
        <v>0.88400000000000001</v>
      </c>
      <c r="DA41" s="1595">
        <v>1</v>
      </c>
      <c r="DB41" s="1595"/>
      <c r="DC41" s="1565">
        <v>1</v>
      </c>
      <c r="DX41" s="933" t="s">
        <v>388</v>
      </c>
      <c r="DY41" s="1575" t="s">
        <v>36</v>
      </c>
      <c r="DZ41" s="933" t="s">
        <v>901</v>
      </c>
      <c r="EA41" s="933" t="s">
        <v>37</v>
      </c>
      <c r="EB41" s="1563">
        <v>4316</v>
      </c>
      <c r="EC41" s="1563"/>
      <c r="ED41" s="1563">
        <v>4316</v>
      </c>
      <c r="EE41" s="1563"/>
      <c r="EF41" s="1563"/>
      <c r="EG41" s="1565">
        <v>0.17683451468840905</v>
      </c>
      <c r="EH41" s="1563"/>
      <c r="EI41" s="1563">
        <v>0</v>
      </c>
      <c r="EJ41" s="1563"/>
      <c r="EK41" s="1563">
        <v>0</v>
      </c>
      <c r="EM41" s="1566"/>
      <c r="EN41" s="1566"/>
      <c r="ES41" s="1616" t="s">
        <v>60</v>
      </c>
      <c r="ET41" s="1617" t="s">
        <v>61</v>
      </c>
      <c r="EU41" s="1618">
        <v>391796</v>
      </c>
    </row>
    <row r="42" spans="1:151">
      <c r="A42" s="1220" t="s">
        <v>426</v>
      </c>
      <c r="B42" s="1221" t="s">
        <v>85</v>
      </c>
      <c r="C42" s="1117">
        <v>1659</v>
      </c>
      <c r="D42" s="1118">
        <v>1659</v>
      </c>
      <c r="E42" s="1670"/>
      <c r="F42" s="1670">
        <f t="shared" si="0"/>
        <v>1659</v>
      </c>
      <c r="G42" s="1670"/>
      <c r="H42" s="1671">
        <f t="shared" si="1"/>
        <v>1659</v>
      </c>
      <c r="K42" s="907" t="s">
        <v>426</v>
      </c>
      <c r="L42" s="908" t="s">
        <v>427</v>
      </c>
      <c r="M42" s="886">
        <v>788630888</v>
      </c>
      <c r="N42" s="887">
        <v>115615487</v>
      </c>
      <c r="O42" s="888">
        <v>673015401</v>
      </c>
      <c r="P42" s="889">
        <v>2009</v>
      </c>
      <c r="Q42" s="890">
        <v>1.1356999999999999</v>
      </c>
      <c r="R42" s="891">
        <v>592599631</v>
      </c>
      <c r="S42" s="892">
        <v>115615487</v>
      </c>
      <c r="T42" s="893">
        <v>23790394</v>
      </c>
      <c r="U42" s="893">
        <v>129820994</v>
      </c>
      <c r="V42" s="891">
        <v>861826506</v>
      </c>
      <c r="X42" s="1561" t="s">
        <v>426</v>
      </c>
      <c r="Y42" s="1562" t="s">
        <v>427</v>
      </c>
      <c r="Z42" s="1563">
        <v>861826506</v>
      </c>
      <c r="AA42" s="1564">
        <v>5446743.5179200005</v>
      </c>
      <c r="AB42" s="1563">
        <v>1151568</v>
      </c>
      <c r="AC42" s="1563">
        <v>63745</v>
      </c>
      <c r="AD42" s="1563">
        <v>6662056.5179200005</v>
      </c>
      <c r="AE42" s="1564">
        <v>1659</v>
      </c>
      <c r="AF42" s="1562">
        <v>4016</v>
      </c>
      <c r="AG42" s="1565">
        <v>0.79459999999999997</v>
      </c>
      <c r="AI42" s="1561" t="s">
        <v>426</v>
      </c>
      <c r="AJ42" s="933" t="s">
        <v>85</v>
      </c>
      <c r="AK42" s="1563">
        <v>6662056.5179200005</v>
      </c>
      <c r="AL42" s="1564">
        <v>1659</v>
      </c>
      <c r="AM42" s="1564">
        <v>4016</v>
      </c>
      <c r="AN42" s="1565">
        <v>0.79459999999999997</v>
      </c>
      <c r="AO42" s="1565">
        <v>0.12520000000000001</v>
      </c>
      <c r="AP42" s="1565">
        <v>0.75270000000000004</v>
      </c>
      <c r="AQ42" s="1565">
        <v>0.70669999999999999</v>
      </c>
      <c r="AR42" s="1565">
        <v>0.70669999999999999</v>
      </c>
      <c r="AS42" s="1573">
        <v>1179.3800000000001</v>
      </c>
      <c r="AT42" s="1573">
        <v>489.47999999999979</v>
      </c>
      <c r="AU42" s="1570">
        <v>812047</v>
      </c>
      <c r="AV42" s="1572">
        <v>1</v>
      </c>
      <c r="AW42" s="1564">
        <v>812047</v>
      </c>
      <c r="BB42" s="1561" t="s">
        <v>426</v>
      </c>
      <c r="BC42" s="1562" t="s">
        <v>783</v>
      </c>
      <c r="BD42" s="1563">
        <v>861826506</v>
      </c>
      <c r="BE42" s="1577">
        <v>340.60700000000003</v>
      </c>
      <c r="BF42" s="1566">
        <v>2530267</v>
      </c>
      <c r="BG42" s="1565">
        <v>0.12520000000000001</v>
      </c>
      <c r="BH42" s="1565"/>
      <c r="BI42" s="1564">
        <v>1659</v>
      </c>
      <c r="BJ42" s="1564">
        <v>4.87</v>
      </c>
      <c r="BK42" s="1564">
        <v>12170</v>
      </c>
      <c r="BL42" s="1564">
        <v>36</v>
      </c>
      <c r="BN42" s="933" t="s">
        <v>426</v>
      </c>
      <c r="BO42" s="1579" t="s">
        <v>85</v>
      </c>
      <c r="BP42" s="1579">
        <v>1.0445</v>
      </c>
      <c r="BQ42" s="1579">
        <v>1.0461</v>
      </c>
      <c r="BR42" s="1579">
        <v>1.2258</v>
      </c>
      <c r="BS42" s="1579"/>
      <c r="BT42" s="1580">
        <v>2009</v>
      </c>
      <c r="BU42" s="1582">
        <v>1.1356999999999999</v>
      </c>
      <c r="BV42" s="1581"/>
      <c r="BW42" s="1583">
        <v>0.64</v>
      </c>
      <c r="BX42" s="1579">
        <v>0.72699999999999998</v>
      </c>
      <c r="BY42" s="1565">
        <v>1.1503000000000001</v>
      </c>
      <c r="BZ42" s="1585"/>
      <c r="CA42" s="1561" t="s">
        <v>426</v>
      </c>
      <c r="CB42" s="933" t="s">
        <v>783</v>
      </c>
      <c r="CC42" s="1564">
        <v>26255</v>
      </c>
      <c r="CD42" s="1564">
        <v>26501</v>
      </c>
      <c r="CE42" s="1564">
        <v>27720</v>
      </c>
      <c r="CF42" s="1564">
        <v>26825.333333333332</v>
      </c>
      <c r="CG42" s="1565">
        <v>0.75270000000000004</v>
      </c>
      <c r="CH42" s="1564"/>
      <c r="CI42" s="1562">
        <v>-894.66666666666788</v>
      </c>
      <c r="CJ42" s="1565">
        <v>-3.2300000000000002E-2</v>
      </c>
      <c r="CL42" s="1575" t="s">
        <v>426</v>
      </c>
      <c r="CM42" s="933" t="s">
        <v>783</v>
      </c>
      <c r="CN42" s="1565">
        <v>0.70669999999999999</v>
      </c>
      <c r="CP42" s="1593">
        <v>1659</v>
      </c>
      <c r="CQ42" s="1566">
        <v>2592079</v>
      </c>
      <c r="CR42" s="1566">
        <v>0</v>
      </c>
      <c r="CS42" s="1566">
        <v>2592079</v>
      </c>
      <c r="CT42" s="1573">
        <v>1562.43</v>
      </c>
      <c r="CU42" s="1594"/>
      <c r="CV42" s="1573">
        <v>1179.3800000000001</v>
      </c>
      <c r="CW42" s="1594">
        <v>489.47999999999979</v>
      </c>
      <c r="CX42" s="1565">
        <v>1</v>
      </c>
      <c r="CY42" s="1565"/>
      <c r="CZ42" s="1582">
        <v>0.72699999999999998</v>
      </c>
      <c r="DA42" s="1595">
        <v>1</v>
      </c>
      <c r="DB42" s="1595"/>
      <c r="DC42" s="1565">
        <v>1</v>
      </c>
      <c r="DX42" s="933" t="s">
        <v>388</v>
      </c>
      <c r="DY42" s="1575" t="s">
        <v>38</v>
      </c>
      <c r="DZ42" s="933" t="s">
        <v>901</v>
      </c>
      <c r="EA42" s="933" t="s">
        <v>39</v>
      </c>
      <c r="EB42" s="1563">
        <v>3179</v>
      </c>
      <c r="EC42" s="1563"/>
      <c r="ED42" s="1563">
        <v>3179</v>
      </c>
      <c r="EE42" s="1563">
        <v>24407</v>
      </c>
      <c r="EF42" s="1563"/>
      <c r="EG42" s="1565">
        <v>0.13024951858073502</v>
      </c>
      <c r="EH42" s="1563"/>
      <c r="EI42" s="1563">
        <v>0</v>
      </c>
      <c r="EJ42" s="1563"/>
      <c r="EK42" s="1563">
        <v>0</v>
      </c>
      <c r="EM42" s="1566"/>
      <c r="EN42" s="1566"/>
      <c r="ES42" s="1616" t="s">
        <v>412</v>
      </c>
      <c r="ET42" s="1617" t="s">
        <v>413</v>
      </c>
      <c r="EU42" s="1618">
        <v>406586</v>
      </c>
    </row>
    <row r="43" spans="1:151">
      <c r="A43" s="1220" t="s">
        <v>428</v>
      </c>
      <c r="B43" s="1221" t="s">
        <v>429</v>
      </c>
      <c r="C43" s="1117">
        <v>1203</v>
      </c>
      <c r="D43" s="1118">
        <v>1203</v>
      </c>
      <c r="E43" s="1670"/>
      <c r="F43" s="1670">
        <f t="shared" si="0"/>
        <v>1203</v>
      </c>
      <c r="G43" s="1670"/>
      <c r="H43" s="1671">
        <f t="shared" si="1"/>
        <v>1203</v>
      </c>
      <c r="K43" s="907" t="s">
        <v>428</v>
      </c>
      <c r="L43" s="908" t="s">
        <v>429</v>
      </c>
      <c r="M43" s="886">
        <v>1121090450</v>
      </c>
      <c r="N43" s="887">
        <v>24192930</v>
      </c>
      <c r="O43" s="888">
        <v>1096897520</v>
      </c>
      <c r="P43" s="889">
        <v>2010</v>
      </c>
      <c r="Q43" s="890">
        <v>1.0067999999999999</v>
      </c>
      <c r="R43" s="891">
        <v>1089488995</v>
      </c>
      <c r="S43" s="892">
        <v>24192930</v>
      </c>
      <c r="T43" s="893">
        <v>26511520</v>
      </c>
      <c r="U43" s="893">
        <v>111628626</v>
      </c>
      <c r="V43" s="891">
        <v>1251822071</v>
      </c>
      <c r="X43" s="1561" t="s">
        <v>428</v>
      </c>
      <c r="Y43" s="1562" t="s">
        <v>429</v>
      </c>
      <c r="Z43" s="1563">
        <v>1251822071</v>
      </c>
      <c r="AA43" s="1564">
        <v>7911515.4887199998</v>
      </c>
      <c r="AB43" s="1563">
        <v>1285132</v>
      </c>
      <c r="AC43" s="1563">
        <v>33392</v>
      </c>
      <c r="AD43" s="1563">
        <v>9230039.4887199998</v>
      </c>
      <c r="AE43" s="1564">
        <v>1203</v>
      </c>
      <c r="AF43" s="1562">
        <v>7673</v>
      </c>
      <c r="AG43" s="1565">
        <v>1.5182</v>
      </c>
      <c r="AI43" s="1561" t="s">
        <v>428</v>
      </c>
      <c r="AJ43" s="933" t="s">
        <v>429</v>
      </c>
      <c r="AK43" s="1563">
        <v>9230039.4887199998</v>
      </c>
      <c r="AL43" s="1564">
        <v>1203</v>
      </c>
      <c r="AM43" s="1564">
        <v>7673</v>
      </c>
      <c r="AN43" s="1565">
        <v>1.5182</v>
      </c>
      <c r="AO43" s="1565">
        <v>0.21210000000000001</v>
      </c>
      <c r="AP43" s="1565">
        <v>0.70630000000000004</v>
      </c>
      <c r="AQ43" s="1565">
        <v>0.98169999999999991</v>
      </c>
      <c r="AR43" s="1565">
        <v>0.98169999999999991</v>
      </c>
      <c r="AS43" s="1573">
        <v>1638.32</v>
      </c>
      <c r="AT43" s="1573">
        <v>30.539999999999964</v>
      </c>
      <c r="AU43" s="1570">
        <v>36740</v>
      </c>
      <c r="AV43" s="1572">
        <v>0.28899999999999998</v>
      </c>
      <c r="AW43" s="1564">
        <v>10618</v>
      </c>
      <c r="BB43" s="1561" t="s">
        <v>428</v>
      </c>
      <c r="BC43" s="1562" t="s">
        <v>717</v>
      </c>
      <c r="BD43" s="1563">
        <v>1251822071</v>
      </c>
      <c r="BE43" s="1577">
        <v>292.06700000000001</v>
      </c>
      <c r="BF43" s="1566">
        <v>4286078</v>
      </c>
      <c r="BG43" s="1565">
        <v>0.21210000000000001</v>
      </c>
      <c r="BH43" s="1565"/>
      <c r="BI43" s="1564">
        <v>1203</v>
      </c>
      <c r="BJ43" s="1564">
        <v>4.12</v>
      </c>
      <c r="BK43" s="1564">
        <v>8917</v>
      </c>
      <c r="BL43" s="1564">
        <v>31</v>
      </c>
      <c r="BN43" s="933" t="s">
        <v>428</v>
      </c>
      <c r="BO43" s="1579" t="s">
        <v>429</v>
      </c>
      <c r="BP43" s="1579">
        <v>1.0008999999999999</v>
      </c>
      <c r="BQ43" s="1579">
        <v>1.0042</v>
      </c>
      <c r="BR43" s="1579">
        <v>1.0104</v>
      </c>
      <c r="BS43" s="1579"/>
      <c r="BT43" s="1580">
        <v>2010</v>
      </c>
      <c r="BU43" s="1582">
        <v>1.0067999999999999</v>
      </c>
      <c r="BV43" s="1581"/>
      <c r="BW43" s="1583">
        <v>0.44</v>
      </c>
      <c r="BX43" s="1579">
        <v>0.443</v>
      </c>
      <c r="BY43" s="1565">
        <v>0.70089999999999997</v>
      </c>
      <c r="BZ43" s="1585"/>
      <c r="CA43" s="1561" t="s">
        <v>428</v>
      </c>
      <c r="CB43" s="933" t="s">
        <v>717</v>
      </c>
      <c r="CC43" s="1564">
        <v>24991</v>
      </c>
      <c r="CD43" s="1564">
        <v>24828</v>
      </c>
      <c r="CE43" s="1564">
        <v>25699</v>
      </c>
      <c r="CF43" s="1564">
        <v>25172.666666666668</v>
      </c>
      <c r="CG43" s="1565">
        <v>0.70630000000000004</v>
      </c>
      <c r="CH43" s="1564"/>
      <c r="CI43" s="1562">
        <v>-526.33333333333212</v>
      </c>
      <c r="CJ43" s="1565">
        <v>-2.0500000000000001E-2</v>
      </c>
      <c r="CL43" s="1575" t="s">
        <v>428</v>
      </c>
      <c r="CM43" s="933" t="s">
        <v>717</v>
      </c>
      <c r="CN43" s="1565">
        <v>0.98169999999999991</v>
      </c>
      <c r="CP43" s="1593">
        <v>1203</v>
      </c>
      <c r="CQ43" s="1566">
        <v>570000</v>
      </c>
      <c r="CR43" s="1566">
        <v>0</v>
      </c>
      <c r="CS43" s="1566">
        <v>570000</v>
      </c>
      <c r="CT43" s="1573">
        <v>473.82</v>
      </c>
      <c r="CU43" s="1594"/>
      <c r="CV43" s="1573">
        <v>1638.32</v>
      </c>
      <c r="CW43" s="1594">
        <v>30.539999999999964</v>
      </c>
      <c r="CX43" s="1565">
        <v>0.28899999999999998</v>
      </c>
      <c r="CY43" s="1565"/>
      <c r="CZ43" s="1582">
        <v>0.443</v>
      </c>
      <c r="DA43" s="1595" t="s">
        <v>4</v>
      </c>
      <c r="DB43" s="1595"/>
      <c r="DC43" s="1565">
        <v>0.28899999999999998</v>
      </c>
      <c r="DX43" s="933" t="s">
        <v>390</v>
      </c>
      <c r="DY43" s="1575" t="s">
        <v>390</v>
      </c>
      <c r="DZ43" s="933" t="s">
        <v>901</v>
      </c>
      <c r="EA43" s="933" t="s">
        <v>391</v>
      </c>
      <c r="EB43" s="1563">
        <v>8372</v>
      </c>
      <c r="EC43" s="1563"/>
      <c r="ED43" s="1563">
        <v>8372</v>
      </c>
      <c r="EE43" s="1563"/>
      <c r="EF43" s="1563"/>
      <c r="EG43" s="1565">
        <v>0.87756813417190771</v>
      </c>
      <c r="EH43" s="1563"/>
      <c r="EI43" s="1563">
        <v>0</v>
      </c>
      <c r="EJ43" s="1563"/>
      <c r="EK43" s="1563">
        <v>0</v>
      </c>
      <c r="EL43" s="1563">
        <v>0</v>
      </c>
      <c r="EM43" s="1566">
        <v>0</v>
      </c>
      <c r="EN43" s="1566"/>
      <c r="ES43" s="1616" t="s">
        <v>414</v>
      </c>
      <c r="ET43" s="1617" t="s">
        <v>415</v>
      </c>
      <c r="EU43" s="1618">
        <v>5161340</v>
      </c>
    </row>
    <row r="44" spans="1:151">
      <c r="A44" s="1220" t="s">
        <v>430</v>
      </c>
      <c r="B44" s="1221" t="s">
        <v>431</v>
      </c>
      <c r="C44" s="1117">
        <v>8174</v>
      </c>
      <c r="D44" s="1118">
        <v>8668</v>
      </c>
      <c r="E44" s="1670"/>
      <c r="F44" s="1670">
        <f t="shared" si="0"/>
        <v>8668</v>
      </c>
      <c r="G44" s="1670"/>
      <c r="H44" s="1671">
        <f t="shared" si="1"/>
        <v>8668</v>
      </c>
      <c r="K44" s="907" t="s">
        <v>430</v>
      </c>
      <c r="L44" s="908" t="s">
        <v>431</v>
      </c>
      <c r="M44" s="886">
        <v>3211169091</v>
      </c>
      <c r="N44" s="887">
        <v>215760797</v>
      </c>
      <c r="O44" s="888">
        <v>2995408294</v>
      </c>
      <c r="P44" s="889">
        <v>2010</v>
      </c>
      <c r="Q44" s="890">
        <v>1.0230999999999999</v>
      </c>
      <c r="R44" s="891">
        <v>2927776653</v>
      </c>
      <c r="S44" s="892">
        <v>215760797</v>
      </c>
      <c r="T44" s="893">
        <v>121664197</v>
      </c>
      <c r="U44" s="893">
        <v>733777388</v>
      </c>
      <c r="V44" s="891">
        <v>3998979035</v>
      </c>
      <c r="X44" s="1561" t="s">
        <v>430</v>
      </c>
      <c r="Y44" s="1562" t="s">
        <v>431</v>
      </c>
      <c r="Z44" s="1563">
        <v>3998979035</v>
      </c>
      <c r="AA44" s="1564">
        <v>25273547.501200002</v>
      </c>
      <c r="AB44" s="1563">
        <v>5106118</v>
      </c>
      <c r="AC44" s="1563">
        <v>283713</v>
      </c>
      <c r="AD44" s="1563">
        <v>30663378.501200002</v>
      </c>
      <c r="AE44" s="1564">
        <v>8668</v>
      </c>
      <c r="AF44" s="1562">
        <v>3538</v>
      </c>
      <c r="AG44" s="1565">
        <v>0.7</v>
      </c>
      <c r="AI44" s="1561" t="s">
        <v>430</v>
      </c>
      <c r="AJ44" s="933" t="s">
        <v>431</v>
      </c>
      <c r="AK44" s="1563">
        <v>30663378.501200002</v>
      </c>
      <c r="AL44" s="1564">
        <v>8668</v>
      </c>
      <c r="AM44" s="1564">
        <v>3538</v>
      </c>
      <c r="AN44" s="1565">
        <v>0.7</v>
      </c>
      <c r="AO44" s="1565">
        <v>0.37259999999999999</v>
      </c>
      <c r="AP44" s="1565">
        <v>0.79859999999999998</v>
      </c>
      <c r="AQ44" s="1565">
        <v>0.71660000000000001</v>
      </c>
      <c r="AR44" s="1565">
        <v>0.71660000000000001</v>
      </c>
      <c r="AS44" s="1573">
        <v>1195.9100000000001</v>
      </c>
      <c r="AT44" s="1573">
        <v>472.94999999999982</v>
      </c>
      <c r="AU44" s="1570">
        <v>4099531</v>
      </c>
      <c r="AV44" s="1572">
        <v>1</v>
      </c>
      <c r="AW44" s="1564">
        <v>4099531</v>
      </c>
      <c r="BB44" s="1561" t="s">
        <v>430</v>
      </c>
      <c r="BC44" s="1562" t="s">
        <v>718</v>
      </c>
      <c r="BD44" s="1563">
        <v>3998979035</v>
      </c>
      <c r="BE44" s="1577">
        <v>531.11699999999996</v>
      </c>
      <c r="BF44" s="1566">
        <v>7529375</v>
      </c>
      <c r="BG44" s="1565">
        <v>0.37259999999999999</v>
      </c>
      <c r="BH44" s="1565"/>
      <c r="BI44" s="1564">
        <v>8668</v>
      </c>
      <c r="BJ44" s="1564">
        <v>16.32</v>
      </c>
      <c r="BK44" s="1564">
        <v>58231</v>
      </c>
      <c r="BL44" s="1564">
        <v>110</v>
      </c>
      <c r="BN44" s="933" t="s">
        <v>430</v>
      </c>
      <c r="BO44" s="1579" t="s">
        <v>431</v>
      </c>
      <c r="BP44" s="1579">
        <v>0.98219999999999996</v>
      </c>
      <c r="BQ44" s="1579">
        <v>1.0037</v>
      </c>
      <c r="BR44" s="1579">
        <v>1.0497000000000001</v>
      </c>
      <c r="BS44" s="1579"/>
      <c r="BT44" s="1580">
        <v>2010</v>
      </c>
      <c r="BU44" s="1582">
        <v>1.0230999999999999</v>
      </c>
      <c r="BV44" s="1581"/>
      <c r="BW44" s="1583">
        <v>0.79500000000000004</v>
      </c>
      <c r="BX44" s="1579">
        <v>0.81299999999999994</v>
      </c>
      <c r="BY44" s="1565">
        <v>1.2864</v>
      </c>
      <c r="BZ44" s="1585"/>
      <c r="CA44" s="1561" t="s">
        <v>430</v>
      </c>
      <c r="CB44" s="933" t="s">
        <v>718</v>
      </c>
      <c r="CC44" s="1564">
        <v>27989</v>
      </c>
      <c r="CD44" s="1564">
        <v>28076</v>
      </c>
      <c r="CE44" s="1564">
        <v>29319</v>
      </c>
      <c r="CF44" s="1564">
        <v>28461.333333333332</v>
      </c>
      <c r="CG44" s="1565">
        <v>0.79859999999999998</v>
      </c>
      <c r="CH44" s="1564"/>
      <c r="CI44" s="1562">
        <v>-857.66666666666788</v>
      </c>
      <c r="CJ44" s="1565">
        <v>-2.93E-2</v>
      </c>
      <c r="CL44" s="1575" t="s">
        <v>430</v>
      </c>
      <c r="CM44" s="933" t="s">
        <v>718</v>
      </c>
      <c r="CN44" s="1565">
        <v>0.71660000000000001</v>
      </c>
      <c r="CP44" s="1593">
        <v>8668</v>
      </c>
      <c r="CQ44" s="1566">
        <v>12385287</v>
      </c>
      <c r="CR44" s="1566">
        <v>0</v>
      </c>
      <c r="CS44" s="1566">
        <v>12385287</v>
      </c>
      <c r="CT44" s="1573">
        <v>1428.85</v>
      </c>
      <c r="CU44" s="1594"/>
      <c r="CV44" s="1573">
        <v>1195.9100000000001</v>
      </c>
      <c r="CW44" s="1594">
        <v>472.94999999999982</v>
      </c>
      <c r="CX44" s="1565">
        <v>1</v>
      </c>
      <c r="CY44" s="1565"/>
      <c r="CZ44" s="1582">
        <v>0.81299999999999994</v>
      </c>
      <c r="DA44" s="1595">
        <v>1</v>
      </c>
      <c r="DB44" s="1595"/>
      <c r="DC44" s="1565">
        <v>1</v>
      </c>
      <c r="DX44" s="933" t="s">
        <v>390</v>
      </c>
      <c r="DY44" s="1575" t="s">
        <v>40</v>
      </c>
      <c r="DZ44" s="933" t="s">
        <v>8</v>
      </c>
      <c r="EA44" s="933" t="s">
        <v>41</v>
      </c>
      <c r="EB44" s="1563">
        <v>530</v>
      </c>
      <c r="EC44" s="1563"/>
      <c r="ED44" s="1563">
        <v>530</v>
      </c>
      <c r="EE44" s="1563"/>
      <c r="EF44" s="1563"/>
      <c r="EG44" s="1565">
        <v>5.5555555555555552E-2</v>
      </c>
      <c r="EH44" s="1563"/>
      <c r="EI44" s="1563">
        <v>0</v>
      </c>
      <c r="EJ44" s="1563"/>
      <c r="EK44" s="1563">
        <v>0</v>
      </c>
      <c r="EM44" s="1566"/>
      <c r="EN44" s="1566"/>
      <c r="ES44" s="1616" t="s">
        <v>416</v>
      </c>
      <c r="ET44" s="1617" t="s">
        <v>202</v>
      </c>
      <c r="EU44" s="1618">
        <v>0</v>
      </c>
    </row>
    <row r="45" spans="1:151">
      <c r="A45" s="1220" t="s">
        <v>432</v>
      </c>
      <c r="B45" s="1221" t="s">
        <v>455</v>
      </c>
      <c r="C45" s="1117">
        <v>3146</v>
      </c>
      <c r="D45" s="1118">
        <v>3146</v>
      </c>
      <c r="E45" s="1670"/>
      <c r="F45" s="1670">
        <f t="shared" si="0"/>
        <v>3146</v>
      </c>
      <c r="G45" s="1670"/>
      <c r="H45" s="1671">
        <f t="shared" si="1"/>
        <v>3146</v>
      </c>
      <c r="K45" s="907" t="s">
        <v>432</v>
      </c>
      <c r="L45" s="908" t="s">
        <v>455</v>
      </c>
      <c r="M45" s="886">
        <v>755318660</v>
      </c>
      <c r="N45" s="887">
        <v>265275156</v>
      </c>
      <c r="O45" s="888">
        <v>490043504</v>
      </c>
      <c r="P45" s="889">
        <v>2005</v>
      </c>
      <c r="Q45" s="890">
        <v>0.93310000000000004</v>
      </c>
      <c r="R45" s="891">
        <v>525177906</v>
      </c>
      <c r="S45" s="892">
        <v>265275156</v>
      </c>
      <c r="T45" s="893">
        <v>35895903</v>
      </c>
      <c r="U45" s="893">
        <v>231386352</v>
      </c>
      <c r="V45" s="891">
        <v>1057735317</v>
      </c>
      <c r="X45" s="1561" t="s">
        <v>432</v>
      </c>
      <c r="Y45" s="1562" t="s">
        <v>455</v>
      </c>
      <c r="Z45" s="1563">
        <v>1057735317</v>
      </c>
      <c r="AA45" s="1564">
        <v>6684887.2034400003</v>
      </c>
      <c r="AB45" s="1563">
        <v>2070816</v>
      </c>
      <c r="AC45" s="1563">
        <v>114127</v>
      </c>
      <c r="AD45" s="1563">
        <v>8869830.2034399994</v>
      </c>
      <c r="AE45" s="1564">
        <v>3146</v>
      </c>
      <c r="AF45" s="1562">
        <v>2819</v>
      </c>
      <c r="AG45" s="1565">
        <v>0.55779999999999996</v>
      </c>
      <c r="AI45" s="1561" t="s">
        <v>432</v>
      </c>
      <c r="AJ45" s="933" t="s">
        <v>455</v>
      </c>
      <c r="AK45" s="1563">
        <v>8869830.2034399994</v>
      </c>
      <c r="AL45" s="1564">
        <v>3146</v>
      </c>
      <c r="AM45" s="1564">
        <v>2819</v>
      </c>
      <c r="AN45" s="1565">
        <v>0.55779999999999996</v>
      </c>
      <c r="AO45" s="1565">
        <v>0.19719999999999999</v>
      </c>
      <c r="AP45" s="1565">
        <v>0.75590000000000002</v>
      </c>
      <c r="AQ45" s="1565">
        <v>0.62080000000000002</v>
      </c>
      <c r="AR45" s="1565">
        <v>0.62080000000000002</v>
      </c>
      <c r="AS45" s="1573">
        <v>1036.03</v>
      </c>
      <c r="AT45" s="1573">
        <v>632.82999999999993</v>
      </c>
      <c r="AU45" s="1570">
        <v>1990883</v>
      </c>
      <c r="AV45" s="1572">
        <v>1</v>
      </c>
      <c r="AW45" s="1564">
        <v>1990883</v>
      </c>
      <c r="BB45" s="1561" t="s">
        <v>432</v>
      </c>
      <c r="BC45" s="1562" t="s">
        <v>719</v>
      </c>
      <c r="BD45" s="1563">
        <v>1057735317</v>
      </c>
      <c r="BE45" s="1577">
        <v>265.399</v>
      </c>
      <c r="BF45" s="1566">
        <v>3985453</v>
      </c>
      <c r="BG45" s="1565">
        <v>0.19719999999999999</v>
      </c>
      <c r="BH45" s="1565"/>
      <c r="BI45" s="1564">
        <v>3146</v>
      </c>
      <c r="BJ45" s="1564">
        <v>11.85</v>
      </c>
      <c r="BK45" s="1564">
        <v>21569</v>
      </c>
      <c r="BL45" s="1564">
        <v>81</v>
      </c>
      <c r="BN45" s="933" t="s">
        <v>432</v>
      </c>
      <c r="BO45" s="1579" t="s">
        <v>455</v>
      </c>
      <c r="BP45" s="1579">
        <v>0.99309999999999998</v>
      </c>
      <c r="BQ45" s="1579">
        <v>0.90859999999999996</v>
      </c>
      <c r="BR45" s="1579">
        <v>0.92949999999999999</v>
      </c>
      <c r="BS45" s="1579"/>
      <c r="BT45" s="1580">
        <v>2005</v>
      </c>
      <c r="BU45" s="1582">
        <v>0.93310000000000004</v>
      </c>
      <c r="BV45" s="1581"/>
      <c r="BW45" s="1583">
        <v>0.75600000000000001</v>
      </c>
      <c r="BX45" s="1579">
        <v>0.70499999999999996</v>
      </c>
      <c r="BY45" s="1565">
        <v>1.1154999999999999</v>
      </c>
      <c r="BZ45" s="1585"/>
      <c r="CA45" s="1561" t="s">
        <v>432</v>
      </c>
      <c r="CB45" s="933" t="s">
        <v>719</v>
      </c>
      <c r="CC45" s="1564">
        <v>26173</v>
      </c>
      <c r="CD45" s="1564">
        <v>26821</v>
      </c>
      <c r="CE45" s="1564">
        <v>27824</v>
      </c>
      <c r="CF45" s="1564">
        <v>26939.333333333332</v>
      </c>
      <c r="CG45" s="1565">
        <v>0.75590000000000002</v>
      </c>
      <c r="CH45" s="1564"/>
      <c r="CI45" s="1562">
        <v>-884.66666666666788</v>
      </c>
      <c r="CJ45" s="1565">
        <v>-3.1800000000000002E-2</v>
      </c>
      <c r="CL45" s="1575" t="s">
        <v>432</v>
      </c>
      <c r="CM45" s="933" t="s">
        <v>719</v>
      </c>
      <c r="CN45" s="1565">
        <v>0.62080000000000002</v>
      </c>
      <c r="CP45" s="1593">
        <v>3146</v>
      </c>
      <c r="CQ45" s="1566">
        <v>2247000</v>
      </c>
      <c r="CR45" s="1566">
        <v>0</v>
      </c>
      <c r="CS45" s="1566">
        <v>2247000</v>
      </c>
      <c r="CT45" s="1573">
        <v>714.24</v>
      </c>
      <c r="CU45" s="1594"/>
      <c r="CV45" s="1573">
        <v>1036.03</v>
      </c>
      <c r="CW45" s="1594">
        <v>632.82999999999993</v>
      </c>
      <c r="CX45" s="1565">
        <v>0.68899999999999995</v>
      </c>
      <c r="CY45" s="1565"/>
      <c r="CZ45" s="1582">
        <v>0.70499999999999996</v>
      </c>
      <c r="DA45" s="1595">
        <v>1</v>
      </c>
      <c r="DB45" s="1595"/>
      <c r="DC45" s="1565">
        <v>1</v>
      </c>
      <c r="DX45" s="933" t="s">
        <v>390</v>
      </c>
      <c r="DY45" s="1575" t="s">
        <v>42</v>
      </c>
      <c r="DZ45" s="933" t="s">
        <v>8</v>
      </c>
      <c r="EA45" s="933" t="s">
        <v>43</v>
      </c>
      <c r="EB45" s="1563">
        <v>530</v>
      </c>
      <c r="EC45" s="1563"/>
      <c r="ED45" s="1563">
        <v>530</v>
      </c>
      <c r="EE45" s="1563"/>
      <c r="EF45" s="1563"/>
      <c r="EG45" s="1565">
        <v>5.5555555555555552E-2</v>
      </c>
      <c r="EH45" s="1563"/>
      <c r="EI45" s="1563">
        <v>0</v>
      </c>
      <c r="EJ45" s="1563"/>
      <c r="EK45" s="1563">
        <v>0</v>
      </c>
      <c r="EM45" s="1566"/>
      <c r="EN45" s="1566"/>
      <c r="ES45" s="1616" t="s">
        <v>418</v>
      </c>
      <c r="ET45" s="1617" t="s">
        <v>419</v>
      </c>
      <c r="EU45" s="1618">
        <v>3269073</v>
      </c>
    </row>
    <row r="46" spans="1:151">
      <c r="A46" s="1220" t="s">
        <v>456</v>
      </c>
      <c r="B46" s="1221" t="s">
        <v>457</v>
      </c>
      <c r="C46" s="1117">
        <v>72202</v>
      </c>
      <c r="D46" s="1118">
        <v>76512</v>
      </c>
      <c r="E46" s="1670"/>
      <c r="F46" s="1670">
        <f t="shared" si="0"/>
        <v>76512</v>
      </c>
      <c r="G46" s="1670"/>
      <c r="H46" s="1671">
        <f t="shared" si="1"/>
        <v>76512</v>
      </c>
      <c r="K46" s="907" t="s">
        <v>456</v>
      </c>
      <c r="L46" s="908" t="s">
        <v>457</v>
      </c>
      <c r="M46" s="886">
        <v>37007617415</v>
      </c>
      <c r="N46" s="887">
        <v>259768679</v>
      </c>
      <c r="O46" s="888">
        <v>36747848736</v>
      </c>
      <c r="P46" s="889">
        <v>2012</v>
      </c>
      <c r="Q46" s="890">
        <v>0.99560000000000004</v>
      </c>
      <c r="R46" s="891">
        <v>36910253853</v>
      </c>
      <c r="S46" s="892">
        <v>259768679</v>
      </c>
      <c r="T46" s="893">
        <v>1067428654</v>
      </c>
      <c r="U46" s="893">
        <v>7611707371</v>
      </c>
      <c r="V46" s="891">
        <v>45849158557</v>
      </c>
      <c r="X46" s="1561" t="s">
        <v>456</v>
      </c>
      <c r="Y46" s="1562" t="s">
        <v>457</v>
      </c>
      <c r="Z46" s="1563">
        <v>45849158557</v>
      </c>
      <c r="AA46" s="1564">
        <v>289766682.08024001</v>
      </c>
      <c r="AB46" s="1563">
        <v>67220985</v>
      </c>
      <c r="AC46" s="1563">
        <v>2000314</v>
      </c>
      <c r="AD46" s="1563">
        <v>358987981.08024001</v>
      </c>
      <c r="AE46" s="1564">
        <v>76512</v>
      </c>
      <c r="AF46" s="1562">
        <v>4692</v>
      </c>
      <c r="AG46" s="1565">
        <v>0.9284</v>
      </c>
      <c r="AI46" s="1561" t="s">
        <v>456</v>
      </c>
      <c r="AJ46" s="933" t="s">
        <v>457</v>
      </c>
      <c r="AK46" s="1563">
        <v>358987981.08024001</v>
      </c>
      <c r="AL46" s="1564">
        <v>76512</v>
      </c>
      <c r="AM46" s="1564">
        <v>4692</v>
      </c>
      <c r="AN46" s="1565">
        <v>0.9284</v>
      </c>
      <c r="AO46" s="1565">
        <v>3.4935</v>
      </c>
      <c r="AP46" s="1565">
        <v>1.0397000000000001</v>
      </c>
      <c r="AQ46" s="1565">
        <v>1.2406999999999999</v>
      </c>
      <c r="AR46" s="1565" t="s">
        <v>4</v>
      </c>
      <c r="AS46" s="1573" t="s">
        <v>4</v>
      </c>
      <c r="AT46" s="1573" t="s">
        <v>4</v>
      </c>
      <c r="AU46" s="1570">
        <v>0</v>
      </c>
      <c r="AV46" s="1572" t="s">
        <v>4</v>
      </c>
      <c r="AW46" s="1564">
        <v>0</v>
      </c>
      <c r="BB46" s="1561" t="s">
        <v>456</v>
      </c>
      <c r="BC46" s="1562" t="s">
        <v>720</v>
      </c>
      <c r="BD46" s="1563">
        <v>45849158557</v>
      </c>
      <c r="BE46" s="1577">
        <v>649.423</v>
      </c>
      <c r="BF46" s="1566">
        <v>70599838</v>
      </c>
      <c r="BG46" s="1565">
        <v>3.4935</v>
      </c>
      <c r="BH46" s="1565"/>
      <c r="BI46" s="1564">
        <v>76512</v>
      </c>
      <c r="BJ46" s="1564">
        <v>117.82</v>
      </c>
      <c r="BK46" s="1564">
        <v>494596</v>
      </c>
      <c r="BL46" s="1564">
        <v>762</v>
      </c>
      <c r="BN46" s="933" t="s">
        <v>456</v>
      </c>
      <c r="BO46" s="1579" t="s">
        <v>457</v>
      </c>
      <c r="BP46" s="1579">
        <v>0.95020000000000004</v>
      </c>
      <c r="BQ46" s="1579">
        <v>1.0371999999999999</v>
      </c>
      <c r="BR46" s="1579">
        <v>0.99560000000000004</v>
      </c>
      <c r="BS46" s="1579"/>
      <c r="BT46" s="1580">
        <v>2012</v>
      </c>
      <c r="BU46" s="1582">
        <v>0.99560000000000004</v>
      </c>
      <c r="BV46" s="1581"/>
      <c r="BW46" s="1583">
        <v>0.78039999999999998</v>
      </c>
      <c r="BX46" s="1579">
        <v>0.77700000000000002</v>
      </c>
      <c r="BY46" s="1565">
        <v>1.2294</v>
      </c>
      <c r="BZ46" s="1585"/>
      <c r="CA46" s="1561" t="s">
        <v>456</v>
      </c>
      <c r="CB46" s="933" t="s">
        <v>720</v>
      </c>
      <c r="CC46" s="1564">
        <v>36557</v>
      </c>
      <c r="CD46" s="1564">
        <v>36802</v>
      </c>
      <c r="CE46" s="1564">
        <v>37799</v>
      </c>
      <c r="CF46" s="1564">
        <v>37052.666666666664</v>
      </c>
      <c r="CG46" s="1565">
        <v>1.0397000000000001</v>
      </c>
      <c r="CH46" s="1564"/>
      <c r="CI46" s="1562">
        <v>-746.33333333333576</v>
      </c>
      <c r="CJ46" s="1565">
        <v>-1.9699999999999999E-2</v>
      </c>
      <c r="CL46" s="1575" t="s">
        <v>456</v>
      </c>
      <c r="CM46" s="933" t="s">
        <v>720</v>
      </c>
      <c r="CN46" s="1565" t="s">
        <v>4</v>
      </c>
      <c r="CP46" s="1593">
        <v>76512</v>
      </c>
      <c r="CQ46" s="1566">
        <v>175165521</v>
      </c>
      <c r="CR46" s="1566">
        <v>0</v>
      </c>
      <c r="CS46" s="1566">
        <v>175165521</v>
      </c>
      <c r="CT46" s="1573">
        <v>2289.39</v>
      </c>
      <c r="CU46" s="1594"/>
      <c r="CV46" s="1573" t="s">
        <v>4</v>
      </c>
      <c r="CW46" s="1594" t="s">
        <v>4</v>
      </c>
      <c r="CX46" s="1565" t="s">
        <v>4</v>
      </c>
      <c r="CY46" s="1565"/>
      <c r="CZ46" s="1582">
        <v>0.77700000000000002</v>
      </c>
      <c r="DA46" s="1595">
        <v>1</v>
      </c>
      <c r="DB46" s="1595"/>
      <c r="DC46" s="1565" t="s">
        <v>4</v>
      </c>
      <c r="DX46" s="933" t="s">
        <v>390</v>
      </c>
      <c r="DY46" s="1575" t="s">
        <v>1100</v>
      </c>
      <c r="DZ46" s="933" t="s">
        <v>8</v>
      </c>
      <c r="EA46" s="933" t="s">
        <v>1101</v>
      </c>
      <c r="EB46" s="1563">
        <v>108</v>
      </c>
      <c r="EC46" s="1563"/>
      <c r="ED46" s="1563">
        <v>108</v>
      </c>
      <c r="EE46" s="1563">
        <v>9540</v>
      </c>
      <c r="EF46" s="1563"/>
      <c r="EG46" s="1565">
        <v>1.1320754716981131E-2</v>
      </c>
      <c r="EH46" s="1563"/>
      <c r="EI46" s="1563">
        <v>0</v>
      </c>
      <c r="EJ46" s="1563"/>
      <c r="EK46" s="1563">
        <v>0</v>
      </c>
      <c r="EM46" s="1566"/>
      <c r="EN46" s="1566"/>
      <c r="ES46" s="1616" t="s">
        <v>420</v>
      </c>
      <c r="ET46" s="1617" t="s">
        <v>421</v>
      </c>
      <c r="EU46" s="1618">
        <v>0</v>
      </c>
    </row>
    <row r="47" spans="1:151">
      <c r="A47" s="1220" t="s">
        <v>458</v>
      </c>
      <c r="B47" s="1221" t="s">
        <v>459</v>
      </c>
      <c r="C47" s="1117">
        <v>3267</v>
      </c>
      <c r="D47" s="1118">
        <v>7352</v>
      </c>
      <c r="E47" s="1670"/>
      <c r="F47" s="1670">
        <f t="shared" si="0"/>
        <v>7352</v>
      </c>
      <c r="G47" s="1670"/>
      <c r="H47" s="1671">
        <f t="shared" si="1"/>
        <v>7352</v>
      </c>
      <c r="K47" s="907" t="s">
        <v>458</v>
      </c>
      <c r="L47" s="908" t="s">
        <v>459</v>
      </c>
      <c r="M47" s="886">
        <v>2682849212</v>
      </c>
      <c r="N47" s="887">
        <v>148109289</v>
      </c>
      <c r="O47" s="888">
        <v>2534739923</v>
      </c>
      <c r="P47" s="889">
        <v>2007</v>
      </c>
      <c r="Q47" s="890">
        <v>0.95760000000000001</v>
      </c>
      <c r="R47" s="891">
        <v>2646971515</v>
      </c>
      <c r="S47" s="892">
        <v>148109289</v>
      </c>
      <c r="T47" s="893">
        <v>181213573</v>
      </c>
      <c r="U47" s="893">
        <v>743925926</v>
      </c>
      <c r="V47" s="891">
        <v>3720220303</v>
      </c>
      <c r="X47" s="1561" t="s">
        <v>458</v>
      </c>
      <c r="Y47" s="1562" t="s">
        <v>459</v>
      </c>
      <c r="Z47" s="1563">
        <v>3720220303</v>
      </c>
      <c r="AA47" s="1564">
        <v>23511792.314959999</v>
      </c>
      <c r="AB47" s="1563">
        <v>7301813</v>
      </c>
      <c r="AC47" s="1563">
        <v>280056</v>
      </c>
      <c r="AD47" s="1563">
        <v>31093661.314959999</v>
      </c>
      <c r="AE47" s="1564">
        <v>7352</v>
      </c>
      <c r="AF47" s="1562">
        <v>4229</v>
      </c>
      <c r="AG47" s="1565">
        <v>0.83679999999999999</v>
      </c>
      <c r="AI47" s="1561" t="s">
        <v>458</v>
      </c>
      <c r="AJ47" s="933" t="s">
        <v>459</v>
      </c>
      <c r="AK47" s="1563">
        <v>31093661.314959999</v>
      </c>
      <c r="AL47" s="1564">
        <v>7352</v>
      </c>
      <c r="AM47" s="1564">
        <v>4229</v>
      </c>
      <c r="AN47" s="1565">
        <v>0.83679999999999999</v>
      </c>
      <c r="AO47" s="1565">
        <v>0.25380000000000003</v>
      </c>
      <c r="AP47" s="1565">
        <v>0.8256</v>
      </c>
      <c r="AQ47" s="1565">
        <v>0.77290000000000003</v>
      </c>
      <c r="AR47" s="1565">
        <v>0.77290000000000003</v>
      </c>
      <c r="AS47" s="1573">
        <v>1289.8599999999999</v>
      </c>
      <c r="AT47" s="1573">
        <v>379</v>
      </c>
      <c r="AU47" s="1570">
        <v>2786408</v>
      </c>
      <c r="AV47" s="1572">
        <v>1</v>
      </c>
      <c r="AW47" s="1564">
        <v>2786408</v>
      </c>
      <c r="BB47" s="1561" t="s">
        <v>458</v>
      </c>
      <c r="BC47" s="1562" t="s">
        <v>721</v>
      </c>
      <c r="BD47" s="1563">
        <v>3720220303</v>
      </c>
      <c r="BE47" s="1577">
        <v>725.35699999999997</v>
      </c>
      <c r="BF47" s="1566">
        <v>5128813</v>
      </c>
      <c r="BG47" s="1565">
        <v>0.25380000000000003</v>
      </c>
      <c r="BH47" s="1565"/>
      <c r="BI47" s="1564">
        <v>7352</v>
      </c>
      <c r="BJ47" s="1564">
        <v>10.14</v>
      </c>
      <c r="BK47" s="1564">
        <v>54444</v>
      </c>
      <c r="BL47" s="1564">
        <v>75</v>
      </c>
      <c r="BN47" s="933" t="s">
        <v>458</v>
      </c>
      <c r="BO47" s="1579" t="s">
        <v>459</v>
      </c>
      <c r="BP47" s="1579">
        <v>0.92920000000000003</v>
      </c>
      <c r="BQ47" s="1579">
        <v>0.95499999999999996</v>
      </c>
      <c r="BR47" s="1579">
        <v>0.96879999999999999</v>
      </c>
      <c r="BS47" s="1579"/>
      <c r="BT47" s="1580">
        <v>2007</v>
      </c>
      <c r="BU47" s="1582">
        <v>0.95760000000000001</v>
      </c>
      <c r="BV47" s="1581"/>
      <c r="BW47" s="1583">
        <v>0.68</v>
      </c>
      <c r="BX47" s="1579">
        <v>0.65100000000000002</v>
      </c>
      <c r="BY47" s="1565">
        <v>1.0301</v>
      </c>
      <c r="BZ47" s="1585"/>
      <c r="CA47" s="1561" t="s">
        <v>458</v>
      </c>
      <c r="CB47" s="933" t="s">
        <v>721</v>
      </c>
      <c r="CC47" s="1564">
        <v>28972</v>
      </c>
      <c r="CD47" s="1564">
        <v>29256</v>
      </c>
      <c r="CE47" s="1564">
        <v>30043</v>
      </c>
      <c r="CF47" s="1564">
        <v>29423.666666666668</v>
      </c>
      <c r="CG47" s="1565">
        <v>0.8256</v>
      </c>
      <c r="CH47" s="1564"/>
      <c r="CI47" s="1562">
        <v>-619.33333333333212</v>
      </c>
      <c r="CJ47" s="1565">
        <v>-2.06E-2</v>
      </c>
      <c r="CL47" s="1575" t="s">
        <v>458</v>
      </c>
      <c r="CM47" s="933" t="s">
        <v>721</v>
      </c>
      <c r="CN47" s="1565">
        <v>0.77290000000000003</v>
      </c>
      <c r="CP47" s="1593">
        <v>7352</v>
      </c>
      <c r="CQ47" s="1566">
        <v>5027992</v>
      </c>
      <c r="CR47" s="1566">
        <v>3124240</v>
      </c>
      <c r="CS47" s="1566">
        <v>8152232</v>
      </c>
      <c r="CT47" s="1573">
        <v>1108.8499999999999</v>
      </c>
      <c r="CU47" s="1594"/>
      <c r="CV47" s="1573">
        <v>1289.8599999999999</v>
      </c>
      <c r="CW47" s="1594">
        <v>379</v>
      </c>
      <c r="CX47" s="1565">
        <v>0.86</v>
      </c>
      <c r="CY47" s="1565"/>
      <c r="CZ47" s="1582">
        <v>0.65100000000000002</v>
      </c>
      <c r="DA47" s="1595">
        <v>1</v>
      </c>
      <c r="DB47" s="1595"/>
      <c r="DC47" s="1565">
        <v>1</v>
      </c>
      <c r="DX47" s="933" t="s">
        <v>392</v>
      </c>
      <c r="DY47" s="1575" t="s">
        <v>392</v>
      </c>
      <c r="DZ47" s="933" t="s">
        <v>901</v>
      </c>
      <c r="EA47" s="933" t="s">
        <v>393</v>
      </c>
      <c r="EB47" s="1563">
        <v>3320</v>
      </c>
      <c r="EC47" s="1563"/>
      <c r="ED47" s="1563">
        <v>3320</v>
      </c>
      <c r="EE47" s="1563"/>
      <c r="EF47" s="1563"/>
      <c r="EG47" s="1565">
        <v>0.94775906365972029</v>
      </c>
      <c r="EH47" s="1563"/>
      <c r="EI47" s="1563">
        <v>336785</v>
      </c>
      <c r="EJ47" s="1563"/>
      <c r="EK47" s="1563">
        <v>319191</v>
      </c>
      <c r="EL47" s="1563">
        <v>336785</v>
      </c>
      <c r="EM47" s="1566">
        <v>0</v>
      </c>
      <c r="EN47" s="1566"/>
      <c r="ES47" s="1616" t="s">
        <v>422</v>
      </c>
      <c r="ET47" s="1617" t="s">
        <v>423</v>
      </c>
      <c r="EU47" s="1618">
        <v>3542994</v>
      </c>
    </row>
    <row r="48" spans="1:151">
      <c r="A48" s="1220" t="s">
        <v>460</v>
      </c>
      <c r="B48" s="1221" t="s">
        <v>461</v>
      </c>
      <c r="C48" s="1117">
        <v>20408</v>
      </c>
      <c r="D48" s="1118">
        <v>20408</v>
      </c>
      <c r="E48" s="1670"/>
      <c r="F48" s="1670">
        <f t="shared" si="0"/>
        <v>20408</v>
      </c>
      <c r="G48" s="1670"/>
      <c r="H48" s="1671">
        <f t="shared" si="1"/>
        <v>20408</v>
      </c>
      <c r="K48" s="907" t="s">
        <v>460</v>
      </c>
      <c r="L48" s="908" t="s">
        <v>461</v>
      </c>
      <c r="M48" s="886">
        <v>6143642443</v>
      </c>
      <c r="N48" s="887">
        <v>163474080</v>
      </c>
      <c r="O48" s="888">
        <v>5980168363</v>
      </c>
      <c r="P48" s="889">
        <v>2009</v>
      </c>
      <c r="Q48" s="890">
        <v>0.98780000000000001</v>
      </c>
      <c r="R48" s="891">
        <v>6054027498</v>
      </c>
      <c r="S48" s="892">
        <v>163474080</v>
      </c>
      <c r="T48" s="893">
        <v>172990040</v>
      </c>
      <c r="U48" s="893">
        <v>1125270123</v>
      </c>
      <c r="V48" s="891">
        <v>7515761741</v>
      </c>
      <c r="X48" s="1561" t="s">
        <v>460</v>
      </c>
      <c r="Y48" s="1562" t="s">
        <v>461</v>
      </c>
      <c r="Z48" s="1563">
        <v>7515761741</v>
      </c>
      <c r="AA48" s="1564">
        <v>47499614.203120001</v>
      </c>
      <c r="AB48" s="1563">
        <v>13354985</v>
      </c>
      <c r="AC48" s="1563">
        <v>255700</v>
      </c>
      <c r="AD48" s="1563">
        <v>61110299.203120001</v>
      </c>
      <c r="AE48" s="1564">
        <v>20408</v>
      </c>
      <c r="AF48" s="1562">
        <v>2994</v>
      </c>
      <c r="AG48" s="1565">
        <v>0.59240000000000004</v>
      </c>
      <c r="AI48" s="1561" t="s">
        <v>460</v>
      </c>
      <c r="AJ48" s="933" t="s">
        <v>461</v>
      </c>
      <c r="AK48" s="1563">
        <v>61110299.203120001</v>
      </c>
      <c r="AL48" s="1564">
        <v>20408</v>
      </c>
      <c r="AM48" s="1564">
        <v>2994</v>
      </c>
      <c r="AN48" s="1565">
        <v>0.59240000000000004</v>
      </c>
      <c r="AO48" s="1565">
        <v>0.625</v>
      </c>
      <c r="AP48" s="1565">
        <v>0.83130000000000004</v>
      </c>
      <c r="AQ48" s="1565">
        <v>0.71520000000000006</v>
      </c>
      <c r="AR48" s="1565">
        <v>0.71520000000000006</v>
      </c>
      <c r="AS48" s="1573">
        <v>1193.57</v>
      </c>
      <c r="AT48" s="1573">
        <v>475.28999999999996</v>
      </c>
      <c r="AU48" s="1570">
        <v>9699718</v>
      </c>
      <c r="AV48" s="1572">
        <v>1</v>
      </c>
      <c r="AW48" s="1564">
        <v>9699718</v>
      </c>
      <c r="BB48" s="1561" t="s">
        <v>460</v>
      </c>
      <c r="BC48" s="1562" t="s">
        <v>784</v>
      </c>
      <c r="BD48" s="1563">
        <v>7515761741</v>
      </c>
      <c r="BE48" s="1577">
        <v>595.01300000000003</v>
      </c>
      <c r="BF48" s="1566">
        <v>12631256</v>
      </c>
      <c r="BG48" s="1565">
        <v>0.625</v>
      </c>
      <c r="BH48" s="1565"/>
      <c r="BI48" s="1564">
        <v>20408</v>
      </c>
      <c r="BJ48" s="1564">
        <v>34.299999999999997</v>
      </c>
      <c r="BK48" s="1564">
        <v>118441</v>
      </c>
      <c r="BL48" s="1564">
        <v>199</v>
      </c>
      <c r="BN48" s="933" t="s">
        <v>460</v>
      </c>
      <c r="BO48" s="1579" t="s">
        <v>461</v>
      </c>
      <c r="BP48" s="1579">
        <v>1.0024</v>
      </c>
      <c r="BQ48" s="1579">
        <v>0.97620000000000007</v>
      </c>
      <c r="BR48" s="1579">
        <v>0.99069999999999991</v>
      </c>
      <c r="BS48" s="1579"/>
      <c r="BT48" s="1580">
        <v>2009</v>
      </c>
      <c r="BU48" s="1582">
        <v>0.98780000000000001</v>
      </c>
      <c r="BV48" s="1581"/>
      <c r="BW48" s="1583">
        <v>0.72499999999999998</v>
      </c>
      <c r="BX48" s="1579">
        <v>0.71599999999999997</v>
      </c>
      <c r="BY48" s="1565">
        <v>1.1329</v>
      </c>
      <c r="BZ48" s="1585"/>
      <c r="CA48" s="1561" t="s">
        <v>460</v>
      </c>
      <c r="CB48" s="933" t="s">
        <v>784</v>
      </c>
      <c r="CC48" s="1564">
        <v>29633</v>
      </c>
      <c r="CD48" s="1564">
        <v>29690</v>
      </c>
      <c r="CE48" s="1564">
        <v>29554</v>
      </c>
      <c r="CF48" s="1564">
        <v>29625.666666666668</v>
      </c>
      <c r="CG48" s="1565">
        <v>0.83130000000000004</v>
      </c>
      <c r="CH48" s="1564"/>
      <c r="CI48" s="1562">
        <v>71.666666666667879</v>
      </c>
      <c r="CJ48" s="1565">
        <v>2.3999999999999998E-3</v>
      </c>
      <c r="CL48" s="1575" t="s">
        <v>460</v>
      </c>
      <c r="CM48" s="933" t="s">
        <v>784</v>
      </c>
      <c r="CN48" s="1565">
        <v>0.71520000000000006</v>
      </c>
      <c r="CP48" s="1593">
        <v>20408</v>
      </c>
      <c r="CQ48" s="1566">
        <v>20288004</v>
      </c>
      <c r="CR48" s="1566">
        <v>269945</v>
      </c>
      <c r="CS48" s="1566">
        <v>20557949</v>
      </c>
      <c r="CT48" s="1573">
        <v>1007.35</v>
      </c>
      <c r="CU48" s="1594"/>
      <c r="CV48" s="1573">
        <v>1193.57</v>
      </c>
      <c r="CW48" s="1594">
        <v>475.28999999999996</v>
      </c>
      <c r="CX48" s="1565">
        <v>0.84399999999999997</v>
      </c>
      <c r="CY48" s="1565"/>
      <c r="CZ48" s="1582">
        <v>0.71599999999999997</v>
      </c>
      <c r="DA48" s="1595">
        <v>1</v>
      </c>
      <c r="DB48" s="1595"/>
      <c r="DC48" s="1565">
        <v>1</v>
      </c>
      <c r="DX48" s="933" t="s">
        <v>392</v>
      </c>
      <c r="DY48" s="1575" t="s">
        <v>44</v>
      </c>
      <c r="DZ48" s="933" t="s">
        <v>8</v>
      </c>
      <c r="EA48" s="933" t="s">
        <v>45</v>
      </c>
      <c r="EB48" s="1563">
        <v>183</v>
      </c>
      <c r="EC48" s="1563"/>
      <c r="ED48" s="1563">
        <v>183</v>
      </c>
      <c r="EE48" s="1563">
        <v>3503</v>
      </c>
      <c r="EF48" s="1563"/>
      <c r="EG48" s="1565">
        <v>5.2240936340279757E-2</v>
      </c>
      <c r="EH48" s="1563"/>
      <c r="EI48" s="1563">
        <v>0</v>
      </c>
      <c r="EJ48" s="1563"/>
      <c r="EK48" s="1563">
        <v>17594</v>
      </c>
      <c r="EM48" s="1566"/>
      <c r="EN48" s="1566"/>
      <c r="ES48" s="1616" t="s">
        <v>424</v>
      </c>
      <c r="ET48" s="1617" t="s">
        <v>668</v>
      </c>
      <c r="EU48" s="1618">
        <v>3232567</v>
      </c>
    </row>
    <row r="49" spans="1:151">
      <c r="A49" s="1220" t="s">
        <v>462</v>
      </c>
      <c r="B49" s="1221" t="s">
        <v>463</v>
      </c>
      <c r="C49" s="1117">
        <v>7536</v>
      </c>
      <c r="D49" s="1118">
        <v>7536</v>
      </c>
      <c r="E49" s="1670"/>
      <c r="F49" s="1670">
        <f t="shared" si="0"/>
        <v>7536</v>
      </c>
      <c r="G49" s="1670"/>
      <c r="H49" s="1671">
        <f t="shared" si="1"/>
        <v>7536</v>
      </c>
      <c r="K49" s="907" t="s">
        <v>462</v>
      </c>
      <c r="L49" s="908" t="s">
        <v>463</v>
      </c>
      <c r="M49" s="886">
        <v>6170732764</v>
      </c>
      <c r="N49" s="887">
        <v>195900429</v>
      </c>
      <c r="O49" s="888">
        <v>5974832335</v>
      </c>
      <c r="P49" s="889">
        <v>2011</v>
      </c>
      <c r="Q49" s="890">
        <v>0.9889</v>
      </c>
      <c r="R49" s="891">
        <v>6041897396</v>
      </c>
      <c r="S49" s="892">
        <v>195900429</v>
      </c>
      <c r="T49" s="893">
        <v>148678692</v>
      </c>
      <c r="U49" s="893">
        <v>866367643</v>
      </c>
      <c r="V49" s="891">
        <v>7252844160</v>
      </c>
      <c r="X49" s="1561" t="s">
        <v>462</v>
      </c>
      <c r="Y49" s="1562" t="s">
        <v>463</v>
      </c>
      <c r="Z49" s="1563">
        <v>7252844160</v>
      </c>
      <c r="AA49" s="1564">
        <v>45837975.091200002</v>
      </c>
      <c r="AB49" s="1563">
        <v>10426199</v>
      </c>
      <c r="AC49" s="1563">
        <v>372387</v>
      </c>
      <c r="AD49" s="1563">
        <v>56636561.091200002</v>
      </c>
      <c r="AE49" s="1564">
        <v>7536</v>
      </c>
      <c r="AF49" s="1562">
        <v>7515</v>
      </c>
      <c r="AG49" s="1565">
        <v>1.4869000000000001</v>
      </c>
      <c r="AI49" s="1561" t="s">
        <v>462</v>
      </c>
      <c r="AJ49" s="933" t="s">
        <v>463</v>
      </c>
      <c r="AK49" s="1563">
        <v>56636561.091200002</v>
      </c>
      <c r="AL49" s="1564">
        <v>7536</v>
      </c>
      <c r="AM49" s="1564">
        <v>7515</v>
      </c>
      <c r="AN49" s="1565">
        <v>1.4869000000000001</v>
      </c>
      <c r="AO49" s="1565">
        <v>0.6482</v>
      </c>
      <c r="AP49" s="1565">
        <v>0.89980000000000004</v>
      </c>
      <c r="AQ49" s="1565">
        <v>1.1094999999999999</v>
      </c>
      <c r="AR49" s="1565" t="s">
        <v>4</v>
      </c>
      <c r="AS49" s="1573" t="s">
        <v>4</v>
      </c>
      <c r="AT49" s="1573" t="s">
        <v>4</v>
      </c>
      <c r="AU49" s="1570">
        <v>0</v>
      </c>
      <c r="AV49" s="1572" t="s">
        <v>4</v>
      </c>
      <c r="AW49" s="1564">
        <v>0</v>
      </c>
      <c r="BB49" s="1561" t="s">
        <v>462</v>
      </c>
      <c r="BC49" s="1562" t="s">
        <v>722</v>
      </c>
      <c r="BD49" s="1563">
        <v>7252844160</v>
      </c>
      <c r="BE49" s="1577">
        <v>553.66399999999999</v>
      </c>
      <c r="BF49" s="1566">
        <v>13099721</v>
      </c>
      <c r="BG49" s="1565">
        <v>0.6482</v>
      </c>
      <c r="BH49" s="1565"/>
      <c r="BI49" s="1564">
        <v>7536</v>
      </c>
      <c r="BJ49" s="1564">
        <v>13.61</v>
      </c>
      <c r="BK49" s="1564">
        <v>59476</v>
      </c>
      <c r="BL49" s="1564">
        <v>107</v>
      </c>
      <c r="BN49" s="933" t="s">
        <v>462</v>
      </c>
      <c r="BO49" s="1579" t="s">
        <v>463</v>
      </c>
      <c r="BP49" s="1579">
        <v>0.88929999999999998</v>
      </c>
      <c r="BQ49" s="1579">
        <v>0.97060000000000002</v>
      </c>
      <c r="BR49" s="1579">
        <v>0.998</v>
      </c>
      <c r="BS49" s="1579"/>
      <c r="BT49" s="1580">
        <v>2011</v>
      </c>
      <c r="BU49" s="1582">
        <v>0.9889</v>
      </c>
      <c r="BV49" s="1581"/>
      <c r="BW49" s="1583">
        <v>0.5413</v>
      </c>
      <c r="BX49" s="1579">
        <v>0.53500000000000003</v>
      </c>
      <c r="BY49" s="1565">
        <v>0.84650000000000003</v>
      </c>
      <c r="BZ49" s="1585"/>
      <c r="CA49" s="1561" t="s">
        <v>462</v>
      </c>
      <c r="CB49" s="933" t="s">
        <v>722</v>
      </c>
      <c r="CC49" s="1564">
        <v>31726</v>
      </c>
      <c r="CD49" s="1564">
        <v>31705</v>
      </c>
      <c r="CE49" s="1564">
        <v>32770</v>
      </c>
      <c r="CF49" s="1564">
        <v>32067</v>
      </c>
      <c r="CG49" s="1565">
        <v>0.89980000000000004</v>
      </c>
      <c r="CH49" s="1564"/>
      <c r="CI49" s="1562">
        <v>-703</v>
      </c>
      <c r="CJ49" s="1565">
        <v>-2.1499999999999998E-2</v>
      </c>
      <c r="CL49" s="1575" t="s">
        <v>462</v>
      </c>
      <c r="CM49" s="933" t="s">
        <v>722</v>
      </c>
      <c r="CN49" s="1565" t="s">
        <v>4</v>
      </c>
      <c r="CP49" s="1593">
        <v>7536</v>
      </c>
      <c r="CQ49" s="1566">
        <v>13977292</v>
      </c>
      <c r="CR49" s="1566">
        <v>0</v>
      </c>
      <c r="CS49" s="1566">
        <v>13977292</v>
      </c>
      <c r="CT49" s="1573">
        <v>1854.74</v>
      </c>
      <c r="CU49" s="1594"/>
      <c r="CV49" s="1573" t="s">
        <v>4</v>
      </c>
      <c r="CW49" s="1594" t="s">
        <v>4</v>
      </c>
      <c r="CX49" s="1565" t="s">
        <v>4</v>
      </c>
      <c r="CY49" s="1565"/>
      <c r="CZ49" s="1582">
        <v>0.53500000000000003</v>
      </c>
      <c r="DA49" s="1595" t="s">
        <v>4</v>
      </c>
      <c r="DB49" s="1595"/>
      <c r="DC49" s="1565" t="s">
        <v>4</v>
      </c>
      <c r="DX49" s="933" t="s">
        <v>394</v>
      </c>
      <c r="DY49" s="1575" t="s">
        <v>394</v>
      </c>
      <c r="DZ49" s="933" t="s">
        <v>901</v>
      </c>
      <c r="EA49" s="933" t="s">
        <v>395</v>
      </c>
      <c r="EB49" s="1563">
        <v>2235</v>
      </c>
      <c r="EC49" s="1563"/>
      <c r="ED49" s="1563">
        <v>2235</v>
      </c>
      <c r="EE49" s="1563">
        <v>2235</v>
      </c>
      <c r="EF49" s="1563"/>
      <c r="EG49" s="1565"/>
      <c r="EH49" s="1563"/>
      <c r="EI49" s="1563">
        <v>192836</v>
      </c>
      <c r="EJ49" s="1563"/>
      <c r="EK49" s="1563">
        <v>192836</v>
      </c>
      <c r="EL49" s="1563">
        <v>192836</v>
      </c>
      <c r="EM49" s="1566">
        <v>0</v>
      </c>
      <c r="EN49" s="1566"/>
      <c r="ES49" s="1616" t="s">
        <v>426</v>
      </c>
      <c r="ET49" s="1617" t="s">
        <v>85</v>
      </c>
      <c r="EU49" s="1618">
        <v>812047</v>
      </c>
    </row>
    <row r="50" spans="1:151">
      <c r="A50" s="1220" t="s">
        <v>464</v>
      </c>
      <c r="B50" s="1221" t="s">
        <v>465</v>
      </c>
      <c r="C50" s="1117">
        <v>13650</v>
      </c>
      <c r="D50" s="1118">
        <v>13832</v>
      </c>
      <c r="E50" s="1670"/>
      <c r="F50" s="1670">
        <f t="shared" si="0"/>
        <v>13832</v>
      </c>
      <c r="G50" s="1670"/>
      <c r="H50" s="1671">
        <f t="shared" si="1"/>
        <v>13832</v>
      </c>
      <c r="K50" s="907" t="s">
        <v>464</v>
      </c>
      <c r="L50" s="908" t="s">
        <v>465</v>
      </c>
      <c r="M50" s="886">
        <v>10251496691</v>
      </c>
      <c r="N50" s="887">
        <v>150329169</v>
      </c>
      <c r="O50" s="888">
        <v>10101167522</v>
      </c>
      <c r="P50" s="889">
        <v>2011</v>
      </c>
      <c r="Q50" s="890">
        <v>0.9597</v>
      </c>
      <c r="R50" s="891">
        <v>10525338670</v>
      </c>
      <c r="S50" s="892">
        <v>150329169</v>
      </c>
      <c r="T50" s="893">
        <v>207220867</v>
      </c>
      <c r="U50" s="893">
        <v>1654943572</v>
      </c>
      <c r="V50" s="891">
        <v>12537832278</v>
      </c>
      <c r="X50" s="1561" t="s">
        <v>464</v>
      </c>
      <c r="Y50" s="1562" t="s">
        <v>465</v>
      </c>
      <c r="Z50" s="1563">
        <v>12537832278</v>
      </c>
      <c r="AA50" s="1564">
        <v>79239099.996959999</v>
      </c>
      <c r="AB50" s="1563">
        <v>16508337</v>
      </c>
      <c r="AC50" s="1563">
        <v>408744</v>
      </c>
      <c r="AD50" s="1563">
        <v>96156180.996959999</v>
      </c>
      <c r="AE50" s="1564">
        <v>13832</v>
      </c>
      <c r="AF50" s="1562">
        <v>6952</v>
      </c>
      <c r="AG50" s="1565">
        <v>1.3754999999999999</v>
      </c>
      <c r="AI50" s="1561" t="s">
        <v>464</v>
      </c>
      <c r="AJ50" s="933" t="s">
        <v>465</v>
      </c>
      <c r="AK50" s="1563">
        <v>96156180.996959999</v>
      </c>
      <c r="AL50" s="1564">
        <v>13832</v>
      </c>
      <c r="AM50" s="1564">
        <v>6952</v>
      </c>
      <c r="AN50" s="1565">
        <v>1.3754999999999999</v>
      </c>
      <c r="AO50" s="1565">
        <v>1.6588000000000001</v>
      </c>
      <c r="AP50" s="1565">
        <v>1.01</v>
      </c>
      <c r="AQ50" s="1565">
        <v>1.2211000000000001</v>
      </c>
      <c r="AR50" s="1565" t="s">
        <v>4</v>
      </c>
      <c r="AS50" s="1573" t="s">
        <v>4</v>
      </c>
      <c r="AT50" s="1573" t="s">
        <v>4</v>
      </c>
      <c r="AU50" s="1570">
        <v>0</v>
      </c>
      <c r="AV50" s="1572" t="s">
        <v>4</v>
      </c>
      <c r="AW50" s="1564">
        <v>0</v>
      </c>
      <c r="BB50" s="1561" t="s">
        <v>464</v>
      </c>
      <c r="BC50" s="1562" t="s">
        <v>723</v>
      </c>
      <c r="BD50" s="1563">
        <v>12537832278</v>
      </c>
      <c r="BE50" s="1577">
        <v>374.00200000000001</v>
      </c>
      <c r="BF50" s="1566">
        <v>33523436</v>
      </c>
      <c r="BG50" s="1565">
        <v>1.6588000000000001</v>
      </c>
      <c r="BH50" s="1565"/>
      <c r="BI50" s="1564">
        <v>13832</v>
      </c>
      <c r="BJ50" s="1564">
        <v>36.979999999999997</v>
      </c>
      <c r="BK50" s="1564">
        <v>108041</v>
      </c>
      <c r="BL50" s="1564">
        <v>289</v>
      </c>
      <c r="BN50" s="933" t="s">
        <v>464</v>
      </c>
      <c r="BO50" s="1579" t="s">
        <v>465</v>
      </c>
      <c r="BP50" s="1579">
        <v>0.94750000000000001</v>
      </c>
      <c r="BQ50" s="1579">
        <v>0.95</v>
      </c>
      <c r="BR50" s="1579">
        <v>0.96450000000000002</v>
      </c>
      <c r="BS50" s="1579"/>
      <c r="BT50" s="1580">
        <v>2011</v>
      </c>
      <c r="BU50" s="1582">
        <v>0.9597</v>
      </c>
      <c r="BV50" s="1581"/>
      <c r="BW50" s="1583">
        <v>0.51359999999999995</v>
      </c>
      <c r="BX50" s="1579">
        <v>0.49299999999999999</v>
      </c>
      <c r="BY50" s="1565">
        <v>0.78010000000000002</v>
      </c>
      <c r="BZ50" s="1585"/>
      <c r="CA50" s="1561" t="s">
        <v>464</v>
      </c>
      <c r="CB50" s="933" t="s">
        <v>723</v>
      </c>
      <c r="CC50" s="1564">
        <v>36308</v>
      </c>
      <c r="CD50" s="1564">
        <v>35215</v>
      </c>
      <c r="CE50" s="1564">
        <v>36461</v>
      </c>
      <c r="CF50" s="1564">
        <v>35994.666666666664</v>
      </c>
      <c r="CG50" s="1565">
        <v>1.01</v>
      </c>
      <c r="CH50" s="1564"/>
      <c r="CI50" s="1562">
        <v>-466.33333333333576</v>
      </c>
      <c r="CJ50" s="1565">
        <v>-1.2800000000000001E-2</v>
      </c>
      <c r="CL50" s="1575" t="s">
        <v>464</v>
      </c>
      <c r="CM50" s="933" t="s">
        <v>723</v>
      </c>
      <c r="CN50" s="1565" t="s">
        <v>4</v>
      </c>
      <c r="CP50" s="1593">
        <v>13832</v>
      </c>
      <c r="CQ50" s="1566">
        <v>18561999</v>
      </c>
      <c r="CR50" s="1566">
        <v>0</v>
      </c>
      <c r="CS50" s="1566">
        <v>18561999</v>
      </c>
      <c r="CT50" s="1573">
        <v>1341.96</v>
      </c>
      <c r="CU50" s="1594"/>
      <c r="CV50" s="1573" t="s">
        <v>4</v>
      </c>
      <c r="CW50" s="1594" t="s">
        <v>4</v>
      </c>
      <c r="CX50" s="1565" t="s">
        <v>4</v>
      </c>
      <c r="CY50" s="1565"/>
      <c r="CZ50" s="1582">
        <v>0.49299999999999999</v>
      </c>
      <c r="DA50" s="1595" t="s">
        <v>4</v>
      </c>
      <c r="DB50" s="1595"/>
      <c r="DC50" s="1565" t="s">
        <v>4</v>
      </c>
      <c r="DX50" s="933" t="s">
        <v>396</v>
      </c>
      <c r="DY50" s="1575" t="s">
        <v>396</v>
      </c>
      <c r="DZ50" s="933" t="s">
        <v>901</v>
      </c>
      <c r="EA50" s="933" t="s">
        <v>397</v>
      </c>
      <c r="EB50" s="1563">
        <v>1357</v>
      </c>
      <c r="EC50" s="1563"/>
      <c r="ED50" s="1563">
        <v>1357</v>
      </c>
      <c r="EE50" s="1563">
        <v>1357</v>
      </c>
      <c r="EF50" s="1563"/>
      <c r="EG50" s="1565"/>
      <c r="EH50" s="1563"/>
      <c r="EI50" s="1563">
        <v>0</v>
      </c>
      <c r="EJ50" s="1563"/>
      <c r="EK50" s="1563">
        <v>0</v>
      </c>
      <c r="EL50" s="1563">
        <v>0</v>
      </c>
      <c r="EM50" s="1566">
        <v>0</v>
      </c>
      <c r="EN50" s="1566"/>
      <c r="ES50" s="1616" t="s">
        <v>428</v>
      </c>
      <c r="ET50" s="1617" t="s">
        <v>429</v>
      </c>
      <c r="EU50" s="1618">
        <v>10618</v>
      </c>
    </row>
    <row r="51" spans="1:151">
      <c r="A51" s="1220" t="s">
        <v>466</v>
      </c>
      <c r="B51" s="1221" t="s">
        <v>467</v>
      </c>
      <c r="C51" s="1117">
        <v>3091</v>
      </c>
      <c r="D51" s="1118">
        <v>3091</v>
      </c>
      <c r="E51" s="1670"/>
      <c r="F51" s="1670">
        <f t="shared" si="0"/>
        <v>3091</v>
      </c>
      <c r="G51" s="1670"/>
      <c r="H51" s="1671">
        <f t="shared" si="1"/>
        <v>3091</v>
      </c>
      <c r="K51" s="907" t="s">
        <v>466</v>
      </c>
      <c r="L51" s="908" t="s">
        <v>467</v>
      </c>
      <c r="M51" s="886">
        <v>1070342271</v>
      </c>
      <c r="N51" s="887">
        <v>0</v>
      </c>
      <c r="O51" s="888">
        <v>1070342271</v>
      </c>
      <c r="P51" s="889">
        <v>2011</v>
      </c>
      <c r="Q51" s="890">
        <v>1.0636000000000001</v>
      </c>
      <c r="R51" s="891">
        <v>1006339104</v>
      </c>
      <c r="S51" s="892">
        <v>0</v>
      </c>
      <c r="T51" s="893">
        <v>76813512</v>
      </c>
      <c r="U51" s="893">
        <v>344424369</v>
      </c>
      <c r="V51" s="891">
        <v>1427576985</v>
      </c>
      <c r="X51" s="1561" t="s">
        <v>466</v>
      </c>
      <c r="Y51" s="1562" t="s">
        <v>467</v>
      </c>
      <c r="Z51" s="1563">
        <v>1427576985</v>
      </c>
      <c r="AA51" s="1564">
        <v>9022286.5451999996</v>
      </c>
      <c r="AB51" s="1563">
        <v>3828164</v>
      </c>
      <c r="AC51" s="1563">
        <v>116669</v>
      </c>
      <c r="AD51" s="1563">
        <v>12967119.5452</v>
      </c>
      <c r="AE51" s="1564">
        <v>3091</v>
      </c>
      <c r="AF51" s="1562">
        <v>4195</v>
      </c>
      <c r="AG51" s="1565">
        <v>0.83</v>
      </c>
      <c r="AI51" s="1561" t="s">
        <v>466</v>
      </c>
      <c r="AJ51" s="933" t="s">
        <v>467</v>
      </c>
      <c r="AK51" s="1563">
        <v>12967119.5452</v>
      </c>
      <c r="AL51" s="1564">
        <v>3091</v>
      </c>
      <c r="AM51" s="1564">
        <v>4195</v>
      </c>
      <c r="AN51" s="1565">
        <v>0.83</v>
      </c>
      <c r="AO51" s="1565">
        <v>0.2</v>
      </c>
      <c r="AP51" s="1565">
        <v>0.76270000000000004</v>
      </c>
      <c r="AQ51" s="1565">
        <v>0.73340000000000005</v>
      </c>
      <c r="AR51" s="1565">
        <v>0.73340000000000005</v>
      </c>
      <c r="AS51" s="1573">
        <v>1223.94</v>
      </c>
      <c r="AT51" s="1573">
        <v>444.91999999999985</v>
      </c>
      <c r="AU51" s="1570">
        <v>1375248</v>
      </c>
      <c r="AV51" s="1572">
        <v>1</v>
      </c>
      <c r="AW51" s="1564">
        <v>1375248</v>
      </c>
      <c r="BB51" s="1561" t="s">
        <v>466</v>
      </c>
      <c r="BC51" s="1562" t="s">
        <v>724</v>
      </c>
      <c r="BD51" s="1563">
        <v>1427576985</v>
      </c>
      <c r="BE51" s="1577">
        <v>353.25799999999998</v>
      </c>
      <c r="BF51" s="1566">
        <v>4041174</v>
      </c>
      <c r="BG51" s="1565">
        <v>0.2</v>
      </c>
      <c r="BH51" s="1565"/>
      <c r="BI51" s="1564">
        <v>3091</v>
      </c>
      <c r="BJ51" s="1564">
        <v>8.75</v>
      </c>
      <c r="BK51" s="1564">
        <v>24589</v>
      </c>
      <c r="BL51" s="1564">
        <v>70</v>
      </c>
      <c r="BN51" s="933" t="s">
        <v>466</v>
      </c>
      <c r="BO51" s="1579" t="s">
        <v>467</v>
      </c>
      <c r="BP51" s="1579">
        <v>0.90200000000000002</v>
      </c>
      <c r="BQ51" s="1579">
        <v>1.0112999999999999</v>
      </c>
      <c r="BR51" s="1579">
        <v>1.0898000000000001</v>
      </c>
      <c r="BS51" s="1579"/>
      <c r="BT51" s="1580">
        <v>2011</v>
      </c>
      <c r="BU51" s="1582">
        <v>1.0636000000000001</v>
      </c>
      <c r="BV51" s="1581"/>
      <c r="BW51" s="1583">
        <v>0.84</v>
      </c>
      <c r="BX51" s="1579">
        <v>0.89300000000000002</v>
      </c>
      <c r="BY51" s="1565">
        <v>1.413</v>
      </c>
      <c r="BZ51" s="1585"/>
      <c r="CA51" s="1561" t="s">
        <v>466</v>
      </c>
      <c r="CB51" s="933" t="s">
        <v>724</v>
      </c>
      <c r="CC51" s="1564">
        <v>27373</v>
      </c>
      <c r="CD51" s="1564">
        <v>27043</v>
      </c>
      <c r="CE51" s="1564">
        <v>27126</v>
      </c>
      <c r="CF51" s="1564">
        <v>27180.666666666668</v>
      </c>
      <c r="CG51" s="1565">
        <v>0.76270000000000004</v>
      </c>
      <c r="CH51" s="1564"/>
      <c r="CI51" s="1562">
        <v>54.666666666667879</v>
      </c>
      <c r="CJ51" s="1565">
        <v>2E-3</v>
      </c>
      <c r="CL51" s="1575" t="s">
        <v>466</v>
      </c>
      <c r="CM51" s="933" t="s">
        <v>724</v>
      </c>
      <c r="CN51" s="1565">
        <v>0.73340000000000005</v>
      </c>
      <c r="CP51" s="1593">
        <v>3091</v>
      </c>
      <c r="CQ51" s="1566">
        <v>4173524</v>
      </c>
      <c r="CR51" s="1566">
        <v>0</v>
      </c>
      <c r="CS51" s="1566">
        <v>4173524</v>
      </c>
      <c r="CT51" s="1573">
        <v>1350.22</v>
      </c>
      <c r="CU51" s="1594"/>
      <c r="CV51" s="1573">
        <v>1223.94</v>
      </c>
      <c r="CW51" s="1594">
        <v>444.91999999999985</v>
      </c>
      <c r="CX51" s="1565">
        <v>1</v>
      </c>
      <c r="CY51" s="1565"/>
      <c r="CZ51" s="1582">
        <v>0.89300000000000002</v>
      </c>
      <c r="DA51" s="1595">
        <v>1</v>
      </c>
      <c r="DB51" s="1595"/>
      <c r="DC51" s="1565">
        <v>1</v>
      </c>
      <c r="DX51" s="933" t="s">
        <v>398</v>
      </c>
      <c r="DY51" s="1575" t="s">
        <v>398</v>
      </c>
      <c r="DZ51" s="933" t="s">
        <v>901</v>
      </c>
      <c r="EA51" s="933" t="s">
        <v>399</v>
      </c>
      <c r="EB51" s="1563">
        <v>15103</v>
      </c>
      <c r="EC51" s="1563"/>
      <c r="ED51" s="1563">
        <v>15103</v>
      </c>
      <c r="EE51" s="1563"/>
      <c r="EF51" s="1563"/>
      <c r="EG51" s="1565">
        <v>0.97722419928825621</v>
      </c>
      <c r="EH51" s="1563"/>
      <c r="EI51" s="1563">
        <v>4634800</v>
      </c>
      <c r="EJ51" s="1563"/>
      <c r="EK51" s="1563">
        <v>4529239</v>
      </c>
      <c r="EL51" s="1563">
        <v>4634800</v>
      </c>
      <c r="EM51" s="1566">
        <v>0</v>
      </c>
      <c r="EN51" s="1566"/>
      <c r="ES51" s="1616" t="s">
        <v>430</v>
      </c>
      <c r="ET51" s="1617" t="s">
        <v>431</v>
      </c>
      <c r="EU51" s="1618">
        <v>3865894</v>
      </c>
    </row>
    <row r="52" spans="1:151">
      <c r="A52" s="1220" t="s">
        <v>468</v>
      </c>
      <c r="B52" s="1221" t="s">
        <v>469</v>
      </c>
      <c r="C52" s="1117">
        <v>8365</v>
      </c>
      <c r="D52" s="1118">
        <v>8365</v>
      </c>
      <c r="E52" s="1670"/>
      <c r="F52" s="1670">
        <f t="shared" si="0"/>
        <v>8365</v>
      </c>
      <c r="G52" s="1670"/>
      <c r="H52" s="1671">
        <f t="shared" si="1"/>
        <v>8365</v>
      </c>
      <c r="K52" s="907" t="s">
        <v>468</v>
      </c>
      <c r="L52" s="908" t="s">
        <v>469</v>
      </c>
      <c r="M52" s="886">
        <v>2217905997</v>
      </c>
      <c r="N52" s="887">
        <v>76501900</v>
      </c>
      <c r="O52" s="888">
        <v>2141404097</v>
      </c>
      <c r="P52" s="889">
        <v>2006</v>
      </c>
      <c r="Q52" s="890">
        <v>0.92869999999999997</v>
      </c>
      <c r="R52" s="891">
        <v>2305808223</v>
      </c>
      <c r="S52" s="892">
        <v>76501900</v>
      </c>
      <c r="T52" s="893">
        <v>71500476</v>
      </c>
      <c r="U52" s="893">
        <v>541320977</v>
      </c>
      <c r="V52" s="891">
        <v>2995131576</v>
      </c>
      <c r="X52" s="1561" t="s">
        <v>468</v>
      </c>
      <c r="Y52" s="1562" t="s">
        <v>469</v>
      </c>
      <c r="Z52" s="1563">
        <v>2995131576</v>
      </c>
      <c r="AA52" s="1564">
        <v>18929231.560320001</v>
      </c>
      <c r="AB52" s="1563">
        <v>4458813</v>
      </c>
      <c r="AC52" s="1563">
        <v>183816</v>
      </c>
      <c r="AD52" s="1563">
        <v>23571860.560320001</v>
      </c>
      <c r="AE52" s="1564">
        <v>8365</v>
      </c>
      <c r="AF52" s="1562">
        <v>2818</v>
      </c>
      <c r="AG52" s="1565">
        <v>0.55759999999999998</v>
      </c>
      <c r="AI52" s="1561" t="s">
        <v>468</v>
      </c>
      <c r="AJ52" s="933" t="s">
        <v>469</v>
      </c>
      <c r="AK52" s="1563">
        <v>23571860.560320001</v>
      </c>
      <c r="AL52" s="1564">
        <v>8365</v>
      </c>
      <c r="AM52" s="1564">
        <v>2818</v>
      </c>
      <c r="AN52" s="1565">
        <v>0.55759999999999998</v>
      </c>
      <c r="AO52" s="1565">
        <v>0.37880000000000003</v>
      </c>
      <c r="AP52" s="1565">
        <v>0.88139999999999996</v>
      </c>
      <c r="AQ52" s="1565">
        <v>0.7016</v>
      </c>
      <c r="AR52" s="1565">
        <v>0.7016</v>
      </c>
      <c r="AS52" s="1573">
        <v>1170.8699999999999</v>
      </c>
      <c r="AT52" s="1573">
        <v>497.99</v>
      </c>
      <c r="AU52" s="1570">
        <v>4165686</v>
      </c>
      <c r="AV52" s="1572">
        <v>1</v>
      </c>
      <c r="AW52" s="1564">
        <v>4165686</v>
      </c>
      <c r="BB52" s="1561" t="s">
        <v>468</v>
      </c>
      <c r="BC52" s="1562" t="s">
        <v>725</v>
      </c>
      <c r="BD52" s="1563">
        <v>2995131576</v>
      </c>
      <c r="BE52" s="1577">
        <v>391.21499999999997</v>
      </c>
      <c r="BF52" s="1566">
        <v>7655973</v>
      </c>
      <c r="BG52" s="1565">
        <v>0.37880000000000003</v>
      </c>
      <c r="BH52" s="1565"/>
      <c r="BI52" s="1564">
        <v>8365</v>
      </c>
      <c r="BJ52" s="1564">
        <v>21.38</v>
      </c>
      <c r="BK52" s="1564">
        <v>49154</v>
      </c>
      <c r="BL52" s="1564">
        <v>126</v>
      </c>
      <c r="BN52" s="933" t="s">
        <v>468</v>
      </c>
      <c r="BO52" s="1579" t="s">
        <v>469</v>
      </c>
      <c r="BP52" s="1579">
        <v>0.92469999999999997</v>
      </c>
      <c r="BQ52" s="1579">
        <v>0.92689999999999995</v>
      </c>
      <c r="BR52" s="1579">
        <v>0.93129999999999991</v>
      </c>
      <c r="BS52" s="1579"/>
      <c r="BT52" s="1580">
        <v>2006</v>
      </c>
      <c r="BU52" s="1582">
        <v>0.92869999999999997</v>
      </c>
      <c r="BV52" s="1581"/>
      <c r="BW52" s="1583">
        <v>0.73</v>
      </c>
      <c r="BX52" s="1579">
        <v>0.67800000000000005</v>
      </c>
      <c r="BY52" s="1565">
        <v>1.0728</v>
      </c>
      <c r="BZ52" s="1585"/>
      <c r="CA52" s="1561" t="s">
        <v>468</v>
      </c>
      <c r="CB52" s="933" t="s">
        <v>725</v>
      </c>
      <c r="CC52" s="1564">
        <v>30187</v>
      </c>
      <c r="CD52" s="1564">
        <v>31090</v>
      </c>
      <c r="CE52" s="1564">
        <v>32963</v>
      </c>
      <c r="CF52" s="1564">
        <v>31413.333333333332</v>
      </c>
      <c r="CG52" s="1565">
        <v>0.88139999999999996</v>
      </c>
      <c r="CH52" s="1564"/>
      <c r="CI52" s="1562">
        <v>-1549.6666666666679</v>
      </c>
      <c r="CJ52" s="1565">
        <v>-4.7E-2</v>
      </c>
      <c r="CL52" s="1575" t="s">
        <v>468</v>
      </c>
      <c r="CM52" s="933" t="s">
        <v>725</v>
      </c>
      <c r="CN52" s="1565">
        <v>0.7016</v>
      </c>
      <c r="CP52" s="1593">
        <v>8365</v>
      </c>
      <c r="CQ52" s="1566">
        <v>4302357</v>
      </c>
      <c r="CR52" s="1566">
        <v>0</v>
      </c>
      <c r="CS52" s="1566">
        <v>4302357</v>
      </c>
      <c r="CT52" s="1573">
        <v>514.33000000000004</v>
      </c>
      <c r="CU52" s="1594"/>
      <c r="CV52" s="1573">
        <v>1170.8699999999999</v>
      </c>
      <c r="CW52" s="1594">
        <v>497.99</v>
      </c>
      <c r="CX52" s="1565">
        <v>0.439</v>
      </c>
      <c r="CY52" s="1565"/>
      <c r="CZ52" s="1582">
        <v>0.67800000000000005</v>
      </c>
      <c r="DA52" s="1595">
        <v>1</v>
      </c>
      <c r="DB52" s="1595"/>
      <c r="DC52" s="1565">
        <v>1</v>
      </c>
      <c r="DX52" s="933" t="s">
        <v>398</v>
      </c>
      <c r="DY52" s="1575" t="s">
        <v>1102</v>
      </c>
      <c r="DZ52" s="933" t="s">
        <v>8</v>
      </c>
      <c r="EA52" s="933" t="s">
        <v>1103</v>
      </c>
      <c r="EB52" s="1563">
        <v>352</v>
      </c>
      <c r="EC52" s="1563"/>
      <c r="ED52" s="1563">
        <v>352</v>
      </c>
      <c r="EE52" s="1563">
        <v>15455</v>
      </c>
      <c r="EF52" s="1563"/>
      <c r="EG52" s="1565">
        <v>2.2775800711743774E-2</v>
      </c>
      <c r="EH52" s="1563"/>
      <c r="EI52" s="1563">
        <v>0</v>
      </c>
      <c r="EJ52" s="1563"/>
      <c r="EK52" s="1563">
        <v>105561</v>
      </c>
      <c r="EL52" s="1563"/>
      <c r="EM52" s="1566"/>
      <c r="EN52" s="1566"/>
      <c r="ES52" s="1616" t="s">
        <v>432</v>
      </c>
      <c r="ET52" s="1617" t="s">
        <v>455</v>
      </c>
      <c r="EU52" s="1618">
        <v>1990883</v>
      </c>
    </row>
    <row r="53" spans="1:151">
      <c r="A53" s="1220" t="s">
        <v>470</v>
      </c>
      <c r="B53" s="1221" t="s">
        <v>471</v>
      </c>
      <c r="C53" s="1117">
        <v>594</v>
      </c>
      <c r="D53" s="1118">
        <v>594</v>
      </c>
      <c r="E53" s="1670"/>
      <c r="F53" s="1670">
        <f t="shared" si="0"/>
        <v>594</v>
      </c>
      <c r="G53" s="1670"/>
      <c r="H53" s="1671">
        <f t="shared" si="1"/>
        <v>594</v>
      </c>
      <c r="K53" s="907" t="s">
        <v>470</v>
      </c>
      <c r="L53" s="908" t="s">
        <v>471</v>
      </c>
      <c r="M53" s="886">
        <v>1015549262</v>
      </c>
      <c r="N53" s="887">
        <v>111653432</v>
      </c>
      <c r="O53" s="888">
        <v>903895830</v>
      </c>
      <c r="P53" s="889">
        <v>2009</v>
      </c>
      <c r="Q53" s="890">
        <v>1.0430999999999999</v>
      </c>
      <c r="R53" s="891">
        <v>866547627</v>
      </c>
      <c r="S53" s="892">
        <v>111653432</v>
      </c>
      <c r="T53" s="893">
        <v>23593419</v>
      </c>
      <c r="U53" s="893">
        <v>80203050</v>
      </c>
      <c r="V53" s="891">
        <v>1081997528</v>
      </c>
      <c r="X53" s="1561" t="s">
        <v>470</v>
      </c>
      <c r="Y53" s="1562" t="s">
        <v>471</v>
      </c>
      <c r="Z53" s="1563">
        <v>1081997528</v>
      </c>
      <c r="AA53" s="1564">
        <v>6838224.37696</v>
      </c>
      <c r="AB53" s="1563">
        <v>1198873</v>
      </c>
      <c r="AC53" s="1563">
        <v>36042</v>
      </c>
      <c r="AD53" s="1563">
        <v>8073139.37696</v>
      </c>
      <c r="AE53" s="1564">
        <v>594</v>
      </c>
      <c r="AF53" s="1562">
        <v>13591</v>
      </c>
      <c r="AG53" s="1565">
        <v>2.6892</v>
      </c>
      <c r="AI53" s="1561" t="s">
        <v>470</v>
      </c>
      <c r="AJ53" s="933" t="s">
        <v>471</v>
      </c>
      <c r="AK53" s="1563">
        <v>8073139.37696</v>
      </c>
      <c r="AL53" s="1564">
        <v>594</v>
      </c>
      <c r="AM53" s="1564">
        <v>13591</v>
      </c>
      <c r="AN53" s="1565">
        <v>2.6892</v>
      </c>
      <c r="AO53" s="1565">
        <v>8.7400000000000005E-2</v>
      </c>
      <c r="AP53" s="1565">
        <v>0.79139999999999999</v>
      </c>
      <c r="AQ53" s="1565">
        <v>1.4801</v>
      </c>
      <c r="AR53" s="1565" t="s">
        <v>4</v>
      </c>
      <c r="AS53" s="1573" t="s">
        <v>4</v>
      </c>
      <c r="AT53" s="1573" t="s">
        <v>4</v>
      </c>
      <c r="AU53" s="1570">
        <v>0</v>
      </c>
      <c r="AV53" s="1572" t="s">
        <v>4</v>
      </c>
      <c r="AW53" s="1564">
        <v>0</v>
      </c>
      <c r="BB53" s="1561" t="s">
        <v>470</v>
      </c>
      <c r="BC53" s="1562" t="s">
        <v>726</v>
      </c>
      <c r="BD53" s="1563">
        <v>1081997528</v>
      </c>
      <c r="BE53" s="1577">
        <v>612.79499999999996</v>
      </c>
      <c r="BF53" s="1566">
        <v>1765676</v>
      </c>
      <c r="BG53" s="1565">
        <v>8.7400000000000005E-2</v>
      </c>
      <c r="BH53" s="1565"/>
      <c r="BI53" s="1564">
        <v>594</v>
      </c>
      <c r="BJ53" s="1564">
        <v>0.97</v>
      </c>
      <c r="BK53" s="1564">
        <v>5826</v>
      </c>
      <c r="BL53" s="1564">
        <v>10</v>
      </c>
      <c r="BN53" s="933" t="s">
        <v>470</v>
      </c>
      <c r="BO53" s="1579" t="s">
        <v>471</v>
      </c>
      <c r="BP53" s="1579">
        <v>0.97409999999999997</v>
      </c>
      <c r="BQ53" s="1579">
        <v>1</v>
      </c>
      <c r="BR53" s="1579">
        <v>1.0948</v>
      </c>
      <c r="BS53" s="1579"/>
      <c r="BT53" s="1580">
        <v>2009</v>
      </c>
      <c r="BU53" s="1582">
        <v>1.0430999999999999</v>
      </c>
      <c r="BV53" s="1581"/>
      <c r="BW53" s="1583">
        <v>0.64</v>
      </c>
      <c r="BX53" s="1579">
        <v>0.66800000000000004</v>
      </c>
      <c r="BY53" s="1565">
        <v>1.0569999999999999</v>
      </c>
      <c r="BZ53" s="1585"/>
      <c r="CA53" s="1561" t="s">
        <v>470</v>
      </c>
      <c r="CB53" s="933" t="s">
        <v>726</v>
      </c>
      <c r="CC53" s="1564">
        <v>26696</v>
      </c>
      <c r="CD53" s="1564">
        <v>27537</v>
      </c>
      <c r="CE53" s="1564">
        <v>30381</v>
      </c>
      <c r="CF53" s="1564">
        <v>28204.666666666668</v>
      </c>
      <c r="CG53" s="1565">
        <v>0.79139999999999999</v>
      </c>
      <c r="CH53" s="1564"/>
      <c r="CI53" s="1562">
        <v>-2176.3333333333321</v>
      </c>
      <c r="CJ53" s="1565">
        <v>-7.1599999999999997E-2</v>
      </c>
      <c r="CL53" s="1575" t="s">
        <v>470</v>
      </c>
      <c r="CM53" s="933" t="s">
        <v>726</v>
      </c>
      <c r="CN53" s="1565" t="s">
        <v>4</v>
      </c>
      <c r="CP53" s="1593">
        <v>594</v>
      </c>
      <c r="CQ53" s="1566">
        <v>1324568</v>
      </c>
      <c r="CR53" s="1566">
        <v>0</v>
      </c>
      <c r="CS53" s="1566">
        <v>1324568</v>
      </c>
      <c r="CT53" s="1573">
        <v>2229.91</v>
      </c>
      <c r="CU53" s="1594"/>
      <c r="CV53" s="1573" t="s">
        <v>4</v>
      </c>
      <c r="CW53" s="1594" t="s">
        <v>4</v>
      </c>
      <c r="CX53" s="1565" t="s">
        <v>4</v>
      </c>
      <c r="CY53" s="1565"/>
      <c r="CZ53" s="1582">
        <v>0.66800000000000004</v>
      </c>
      <c r="DA53" s="1595">
        <v>1</v>
      </c>
      <c r="DB53" s="1595"/>
      <c r="DC53" s="1565" t="s">
        <v>4</v>
      </c>
      <c r="DX53" s="933" t="s">
        <v>400</v>
      </c>
      <c r="DY53" s="1575" t="s">
        <v>400</v>
      </c>
      <c r="DZ53" s="933" t="s">
        <v>901</v>
      </c>
      <c r="EA53" s="933" t="s">
        <v>666</v>
      </c>
      <c r="EB53" s="1563">
        <v>6132</v>
      </c>
      <c r="EC53" s="1563"/>
      <c r="ED53" s="1563">
        <v>6132</v>
      </c>
      <c r="EE53" s="1563"/>
      <c r="EF53" s="1563"/>
      <c r="EG53" s="1565">
        <v>0.64820295983086684</v>
      </c>
      <c r="EH53" s="1563"/>
      <c r="EI53" s="1563">
        <v>5716583</v>
      </c>
      <c r="EJ53" s="1563"/>
      <c r="EK53" s="1563">
        <v>3705506</v>
      </c>
      <c r="EL53" s="1563">
        <v>5716583</v>
      </c>
      <c r="EM53" s="1566">
        <v>0</v>
      </c>
      <c r="EN53" s="1566"/>
      <c r="ES53" s="1616" t="s">
        <v>456</v>
      </c>
      <c r="ET53" s="1617" t="s">
        <v>457</v>
      </c>
      <c r="EU53" s="1618">
        <v>0</v>
      </c>
    </row>
    <row r="54" spans="1:151">
      <c r="A54" s="1220" t="s">
        <v>472</v>
      </c>
      <c r="B54" s="1221" t="s">
        <v>473</v>
      </c>
      <c r="C54" s="1117">
        <v>20967</v>
      </c>
      <c r="D54" s="1118">
        <v>30188</v>
      </c>
      <c r="E54" s="1670"/>
      <c r="F54" s="1670">
        <f t="shared" si="0"/>
        <v>30188</v>
      </c>
      <c r="G54" s="1670"/>
      <c r="H54" s="1671">
        <f t="shared" si="1"/>
        <v>30188</v>
      </c>
      <c r="K54" s="907" t="s">
        <v>472</v>
      </c>
      <c r="L54" s="908" t="s">
        <v>473</v>
      </c>
      <c r="M54" s="886">
        <v>16902059957</v>
      </c>
      <c r="N54" s="887">
        <v>318811920</v>
      </c>
      <c r="O54" s="888">
        <v>16583248037</v>
      </c>
      <c r="P54" s="889">
        <v>2011</v>
      </c>
      <c r="Q54" s="890">
        <v>1.0157</v>
      </c>
      <c r="R54" s="891">
        <v>16326915464</v>
      </c>
      <c r="S54" s="892">
        <v>318811920</v>
      </c>
      <c r="T54" s="893">
        <v>343634341</v>
      </c>
      <c r="U54" s="893">
        <v>3291304572</v>
      </c>
      <c r="V54" s="891">
        <v>20280666297</v>
      </c>
      <c r="X54" s="1561" t="s">
        <v>472</v>
      </c>
      <c r="Y54" s="1562" t="s">
        <v>473</v>
      </c>
      <c r="Z54" s="1563">
        <v>20280666297</v>
      </c>
      <c r="AA54" s="1564">
        <v>128173810.99704</v>
      </c>
      <c r="AB54" s="1563">
        <v>25735942</v>
      </c>
      <c r="AC54" s="1563">
        <v>747572</v>
      </c>
      <c r="AD54" s="1563">
        <v>154657324.99704</v>
      </c>
      <c r="AE54" s="1564">
        <v>30188</v>
      </c>
      <c r="AF54" s="1562">
        <v>5123</v>
      </c>
      <c r="AG54" s="1565">
        <v>1.0137</v>
      </c>
      <c r="AI54" s="1561" t="s">
        <v>472</v>
      </c>
      <c r="AJ54" s="933" t="s">
        <v>473</v>
      </c>
      <c r="AK54" s="1563">
        <v>154657324.99704</v>
      </c>
      <c r="AL54" s="1564">
        <v>30188</v>
      </c>
      <c r="AM54" s="1564">
        <v>5123</v>
      </c>
      <c r="AN54" s="1565">
        <v>1.0137</v>
      </c>
      <c r="AO54" s="1565">
        <v>1.7436</v>
      </c>
      <c r="AP54" s="1565">
        <v>0.9194</v>
      </c>
      <c r="AQ54" s="1565">
        <v>1.0396000000000001</v>
      </c>
      <c r="AR54" s="1565" t="s">
        <v>4</v>
      </c>
      <c r="AS54" s="1573" t="s">
        <v>4</v>
      </c>
      <c r="AT54" s="1573" t="s">
        <v>4</v>
      </c>
      <c r="AU54" s="1570">
        <v>0</v>
      </c>
      <c r="AV54" s="1572" t="s">
        <v>4</v>
      </c>
      <c r="AW54" s="1564">
        <v>0</v>
      </c>
      <c r="BB54" s="1561" t="s">
        <v>472</v>
      </c>
      <c r="BC54" s="1562" t="s">
        <v>727</v>
      </c>
      <c r="BD54" s="1563">
        <v>20280666297</v>
      </c>
      <c r="BE54" s="1577">
        <v>575.56799999999998</v>
      </c>
      <c r="BF54" s="1566">
        <v>35235917</v>
      </c>
      <c r="BG54" s="1565">
        <v>1.7436</v>
      </c>
      <c r="BH54" s="1565"/>
      <c r="BI54" s="1564">
        <v>30188</v>
      </c>
      <c r="BJ54" s="1564">
        <v>52.45</v>
      </c>
      <c r="BK54" s="1564">
        <v>161211</v>
      </c>
      <c r="BL54" s="1564">
        <v>280</v>
      </c>
      <c r="BN54" s="933" t="s">
        <v>472</v>
      </c>
      <c r="BO54" s="1579" t="s">
        <v>473</v>
      </c>
      <c r="BP54" s="1579">
        <v>0.98060000000000003</v>
      </c>
      <c r="BQ54" s="1579">
        <v>0.98699999999999999</v>
      </c>
      <c r="BR54" s="1579">
        <v>1.0301149999999999</v>
      </c>
      <c r="BS54" s="1579"/>
      <c r="BT54" s="1580">
        <v>2011</v>
      </c>
      <c r="BU54" s="1582">
        <v>1.0157</v>
      </c>
      <c r="BV54" s="1581"/>
      <c r="BW54" s="1583">
        <v>0.48499999999999999</v>
      </c>
      <c r="BX54" s="1579">
        <v>0.49299999999999999</v>
      </c>
      <c r="BY54" s="1565">
        <v>0.78010000000000002</v>
      </c>
      <c r="BZ54" s="1585"/>
      <c r="CA54" s="1561" t="s">
        <v>472</v>
      </c>
      <c r="CB54" s="933" t="s">
        <v>727</v>
      </c>
      <c r="CC54" s="1564">
        <v>31944</v>
      </c>
      <c r="CD54" s="1564">
        <v>32311</v>
      </c>
      <c r="CE54" s="1564">
        <v>34048</v>
      </c>
      <c r="CF54" s="1564">
        <v>32767.666666666668</v>
      </c>
      <c r="CG54" s="1565">
        <v>0.9194</v>
      </c>
      <c r="CH54" s="1564"/>
      <c r="CI54" s="1562">
        <v>-1280.3333333333321</v>
      </c>
      <c r="CJ54" s="1565">
        <v>-3.7600000000000001E-2</v>
      </c>
      <c r="CL54" s="1575" t="s">
        <v>472</v>
      </c>
      <c r="CM54" s="933" t="s">
        <v>727</v>
      </c>
      <c r="CN54" s="1565" t="s">
        <v>4</v>
      </c>
      <c r="CP54" s="1593">
        <v>30188</v>
      </c>
      <c r="CQ54" s="1566">
        <v>37985827</v>
      </c>
      <c r="CR54" s="1566">
        <v>2901949</v>
      </c>
      <c r="CS54" s="1566">
        <v>40887776</v>
      </c>
      <c r="CT54" s="1573">
        <v>1354.44</v>
      </c>
      <c r="CU54" s="1594"/>
      <c r="CV54" s="1573" t="s">
        <v>4</v>
      </c>
      <c r="CW54" s="1594" t="s">
        <v>4</v>
      </c>
      <c r="CX54" s="1565" t="s">
        <v>4</v>
      </c>
      <c r="CY54" s="1565"/>
      <c r="CZ54" s="1582">
        <v>0.49299999999999999</v>
      </c>
      <c r="DA54" s="1595" t="s">
        <v>4</v>
      </c>
      <c r="DB54" s="1595"/>
      <c r="DC54" s="1565" t="s">
        <v>4</v>
      </c>
      <c r="DX54" s="933" t="s">
        <v>400</v>
      </c>
      <c r="DY54" s="1575" t="s">
        <v>1104</v>
      </c>
      <c r="DZ54" s="933" t="s">
        <v>8</v>
      </c>
      <c r="EA54" s="933" t="s">
        <v>1105</v>
      </c>
      <c r="EB54" s="1563">
        <v>72</v>
      </c>
      <c r="EC54" s="1563"/>
      <c r="ED54" s="1563">
        <v>72</v>
      </c>
      <c r="EE54" s="1563"/>
      <c r="EF54" s="1563"/>
      <c r="EG54" s="1565">
        <v>7.6109936575052854E-3</v>
      </c>
      <c r="EH54" s="1563"/>
      <c r="EI54" s="1563">
        <v>0</v>
      </c>
      <c r="EJ54" s="1563"/>
      <c r="EK54" s="1563">
        <v>43509</v>
      </c>
      <c r="EL54" s="1563"/>
      <c r="EM54" s="1566"/>
      <c r="EN54" s="1566"/>
      <c r="ES54" s="1616" t="s">
        <v>458</v>
      </c>
      <c r="ET54" s="1617" t="s">
        <v>459</v>
      </c>
      <c r="EU54" s="1618">
        <v>1238193</v>
      </c>
    </row>
    <row r="55" spans="1:151">
      <c r="A55" s="1220" t="s">
        <v>474</v>
      </c>
      <c r="B55" s="1221" t="s">
        <v>475</v>
      </c>
      <c r="C55" s="1117">
        <v>3719</v>
      </c>
      <c r="D55" s="1118">
        <v>3927</v>
      </c>
      <c r="E55" s="1670"/>
      <c r="F55" s="1670">
        <f t="shared" si="0"/>
        <v>3927</v>
      </c>
      <c r="G55" s="1670"/>
      <c r="H55" s="1671">
        <f t="shared" si="1"/>
        <v>3927</v>
      </c>
      <c r="K55" s="907" t="s">
        <v>474</v>
      </c>
      <c r="L55" s="908" t="s">
        <v>475</v>
      </c>
      <c r="M55" s="886">
        <v>10769324649</v>
      </c>
      <c r="N55" s="887">
        <v>154271300</v>
      </c>
      <c r="O55" s="888">
        <v>10615053349</v>
      </c>
      <c r="P55" s="889">
        <v>2008</v>
      </c>
      <c r="Q55" s="890">
        <v>1.1656</v>
      </c>
      <c r="R55" s="891">
        <v>9106943505</v>
      </c>
      <c r="S55" s="892">
        <v>154271300</v>
      </c>
      <c r="T55" s="893">
        <v>138996236</v>
      </c>
      <c r="U55" s="893">
        <v>413072365</v>
      </c>
      <c r="V55" s="891">
        <v>9813283406</v>
      </c>
      <c r="X55" s="1561" t="s">
        <v>474</v>
      </c>
      <c r="Y55" s="1562" t="s">
        <v>475</v>
      </c>
      <c r="Z55" s="1563">
        <v>9813283406</v>
      </c>
      <c r="AA55" s="1564">
        <v>62019951.125919998</v>
      </c>
      <c r="AB55" s="1563">
        <v>7674929</v>
      </c>
      <c r="AC55" s="1563">
        <v>271021</v>
      </c>
      <c r="AD55" s="1563">
        <v>69965901.125919998</v>
      </c>
      <c r="AE55" s="1564">
        <v>3927</v>
      </c>
      <c r="AF55" s="1562">
        <v>17817</v>
      </c>
      <c r="AG55" s="1565">
        <v>3.5253000000000001</v>
      </c>
      <c r="AI55" s="1561" t="s">
        <v>474</v>
      </c>
      <c r="AJ55" s="933" t="s">
        <v>475</v>
      </c>
      <c r="AK55" s="1563">
        <v>69965901.125919998</v>
      </c>
      <c r="AL55" s="1564">
        <v>3927</v>
      </c>
      <c r="AM55" s="1564">
        <v>17817</v>
      </c>
      <c r="AN55" s="1565">
        <v>3.5253000000000001</v>
      </c>
      <c r="AO55" s="1565">
        <v>0.98960000000000004</v>
      </c>
      <c r="AP55" s="1565">
        <v>0.78859999999999997</v>
      </c>
      <c r="AQ55" s="1565">
        <v>1.9033999999999998</v>
      </c>
      <c r="AR55" s="1565" t="s">
        <v>4</v>
      </c>
      <c r="AS55" s="1573" t="s">
        <v>4</v>
      </c>
      <c r="AT55" s="1573" t="s">
        <v>4</v>
      </c>
      <c r="AU55" s="1570">
        <v>0</v>
      </c>
      <c r="AV55" s="1572" t="s">
        <v>4</v>
      </c>
      <c r="AW55" s="1564">
        <v>0</v>
      </c>
      <c r="BB55" s="1561" t="s">
        <v>474</v>
      </c>
      <c r="BC55" s="1562" t="s">
        <v>728</v>
      </c>
      <c r="BD55" s="1563">
        <v>9813283406</v>
      </c>
      <c r="BE55" s="1577">
        <v>490.714</v>
      </c>
      <c r="BF55" s="1566">
        <v>19997969</v>
      </c>
      <c r="BG55" s="1565">
        <v>0.98960000000000004</v>
      </c>
      <c r="BH55" s="1565"/>
      <c r="BI55" s="1564">
        <v>3927</v>
      </c>
      <c r="BJ55" s="1564">
        <v>8</v>
      </c>
      <c r="BK55" s="1564">
        <v>40554</v>
      </c>
      <c r="BL55" s="1564">
        <v>83</v>
      </c>
      <c r="BN55" s="933" t="s">
        <v>474</v>
      </c>
      <c r="BO55" s="1579" t="s">
        <v>475</v>
      </c>
      <c r="BP55" s="1579">
        <v>1.0771999999999999</v>
      </c>
      <c r="BQ55" s="1579">
        <v>1.0842000000000001</v>
      </c>
      <c r="BR55" s="1579">
        <v>1.2494000000000001</v>
      </c>
      <c r="BS55" s="1579"/>
      <c r="BT55" s="1580">
        <v>2008</v>
      </c>
      <c r="BU55" s="1582">
        <v>1.1656</v>
      </c>
      <c r="BV55" s="1581"/>
      <c r="BW55" s="1583">
        <v>0.28000000000000003</v>
      </c>
      <c r="BX55" s="1579">
        <v>0.32600000000000001</v>
      </c>
      <c r="BY55" s="1565">
        <v>0.51580000000000004</v>
      </c>
      <c r="BZ55" s="1585"/>
      <c r="CA55" s="1561" t="s">
        <v>474</v>
      </c>
      <c r="CB55" s="933" t="s">
        <v>728</v>
      </c>
      <c r="CC55" s="1564">
        <v>27697</v>
      </c>
      <c r="CD55" s="1564">
        <v>28061</v>
      </c>
      <c r="CE55" s="1564">
        <v>28556</v>
      </c>
      <c r="CF55" s="1564">
        <v>28104.666666666668</v>
      </c>
      <c r="CG55" s="1565">
        <v>0.78859999999999997</v>
      </c>
      <c r="CH55" s="1564"/>
      <c r="CI55" s="1562">
        <v>-451.33333333333212</v>
      </c>
      <c r="CJ55" s="1565">
        <v>-1.5800000000000002E-2</v>
      </c>
      <c r="CL55" s="1575" t="s">
        <v>474</v>
      </c>
      <c r="CM55" s="933" t="s">
        <v>728</v>
      </c>
      <c r="CN55" s="1565" t="s">
        <v>4</v>
      </c>
      <c r="CP55" s="1593">
        <v>3927</v>
      </c>
      <c r="CQ55" s="1566">
        <v>6779482</v>
      </c>
      <c r="CR55" s="1566">
        <v>0</v>
      </c>
      <c r="CS55" s="1566">
        <v>6779482</v>
      </c>
      <c r="CT55" s="1573">
        <v>1726.38</v>
      </c>
      <c r="CU55" s="1594"/>
      <c r="CV55" s="1573" t="s">
        <v>4</v>
      </c>
      <c r="CW55" s="1594" t="s">
        <v>4</v>
      </c>
      <c r="CX55" s="1565" t="s">
        <v>4</v>
      </c>
      <c r="CY55" s="1565"/>
      <c r="CZ55" s="1582">
        <v>0.32600000000000001</v>
      </c>
      <c r="DA55" s="1595" t="s">
        <v>4</v>
      </c>
      <c r="DB55" s="1595"/>
      <c r="DC55" s="1565" t="s">
        <v>4</v>
      </c>
      <c r="DX55" s="933" t="s">
        <v>400</v>
      </c>
      <c r="DY55" s="1575" t="s">
        <v>1106</v>
      </c>
      <c r="DZ55" s="933" t="s">
        <v>8</v>
      </c>
      <c r="EA55" s="933" t="s">
        <v>1107</v>
      </c>
      <c r="EB55" s="1563">
        <v>90</v>
      </c>
      <c r="EC55" s="1563"/>
      <c r="ED55" s="1563">
        <v>90</v>
      </c>
      <c r="EE55" s="1563"/>
      <c r="EF55" s="1563"/>
      <c r="EG55" s="1565">
        <v>9.5137420718816069E-3</v>
      </c>
      <c r="EH55" s="1563"/>
      <c r="EI55" s="1563">
        <v>0</v>
      </c>
      <c r="EJ55" s="1563"/>
      <c r="EK55" s="1563">
        <v>54386</v>
      </c>
      <c r="EL55" s="1563"/>
      <c r="EM55" s="1566"/>
      <c r="EN55" s="1566"/>
      <c r="ES55" s="1616" t="s">
        <v>91</v>
      </c>
      <c r="ET55" s="1617" t="s">
        <v>92</v>
      </c>
      <c r="EU55" s="1618">
        <v>1150265</v>
      </c>
    </row>
    <row r="56" spans="1:151">
      <c r="A56" s="1220" t="s">
        <v>476</v>
      </c>
      <c r="B56" s="1221" t="s">
        <v>477</v>
      </c>
      <c r="C56" s="1117">
        <v>34096</v>
      </c>
      <c r="D56" s="1118">
        <v>34856</v>
      </c>
      <c r="E56" s="1670"/>
      <c r="F56" s="1670">
        <f t="shared" si="0"/>
        <v>34856</v>
      </c>
      <c r="G56" s="1670"/>
      <c r="H56" s="1671">
        <f t="shared" si="1"/>
        <v>34856</v>
      </c>
      <c r="K56" s="907" t="s">
        <v>476</v>
      </c>
      <c r="L56" s="908" t="s">
        <v>477</v>
      </c>
      <c r="M56" s="886">
        <v>10486491790</v>
      </c>
      <c r="N56" s="887">
        <v>235354100</v>
      </c>
      <c r="O56" s="888">
        <v>10251137690</v>
      </c>
      <c r="P56" s="889">
        <v>2011</v>
      </c>
      <c r="Q56" s="890">
        <v>1.0082</v>
      </c>
      <c r="R56" s="891">
        <v>10167762041</v>
      </c>
      <c r="S56" s="892">
        <v>235354100</v>
      </c>
      <c r="T56" s="893">
        <v>283145036</v>
      </c>
      <c r="U56" s="893">
        <v>2487145231</v>
      </c>
      <c r="V56" s="891">
        <v>13173406408</v>
      </c>
      <c r="X56" s="1561" t="s">
        <v>476</v>
      </c>
      <c r="Y56" s="1562" t="s">
        <v>477</v>
      </c>
      <c r="Z56" s="1563">
        <v>13173406408</v>
      </c>
      <c r="AA56" s="1564">
        <v>83255928.498559996</v>
      </c>
      <c r="AB56" s="1563">
        <v>24728545</v>
      </c>
      <c r="AC56" s="1563">
        <v>569783</v>
      </c>
      <c r="AD56" s="1563">
        <v>108554256.49856</v>
      </c>
      <c r="AE56" s="1564">
        <v>34856</v>
      </c>
      <c r="AF56" s="1562">
        <v>3114</v>
      </c>
      <c r="AG56" s="1565">
        <v>0.61609999999999998</v>
      </c>
      <c r="AI56" s="1561" t="s">
        <v>476</v>
      </c>
      <c r="AJ56" s="933" t="s">
        <v>477</v>
      </c>
      <c r="AK56" s="1563">
        <v>108554256.49856</v>
      </c>
      <c r="AL56" s="1564">
        <v>34856</v>
      </c>
      <c r="AM56" s="1564">
        <v>3114</v>
      </c>
      <c r="AN56" s="1565">
        <v>0.61609999999999998</v>
      </c>
      <c r="AO56" s="1565">
        <v>0.82320000000000004</v>
      </c>
      <c r="AP56" s="1565">
        <v>0.9486</v>
      </c>
      <c r="AQ56" s="1565">
        <v>0.80300000000000005</v>
      </c>
      <c r="AR56" s="1565">
        <v>0.80300000000000005</v>
      </c>
      <c r="AS56" s="1573">
        <v>1340.09</v>
      </c>
      <c r="AT56" s="1573">
        <v>328.77</v>
      </c>
      <c r="AU56" s="1570">
        <v>11459607</v>
      </c>
      <c r="AV56" s="1572">
        <v>1</v>
      </c>
      <c r="AW56" s="1564">
        <v>11459607</v>
      </c>
      <c r="BB56" s="1561" t="s">
        <v>476</v>
      </c>
      <c r="BC56" s="1562" t="s">
        <v>729</v>
      </c>
      <c r="BD56" s="1563">
        <v>13173406408</v>
      </c>
      <c r="BE56" s="1577">
        <v>791.85500000000002</v>
      </c>
      <c r="BF56" s="1566">
        <v>16636135</v>
      </c>
      <c r="BG56" s="1565">
        <v>0.82320000000000004</v>
      </c>
      <c r="BH56" s="1565"/>
      <c r="BI56" s="1564">
        <v>34856</v>
      </c>
      <c r="BJ56" s="1564">
        <v>44.02</v>
      </c>
      <c r="BK56" s="1564">
        <v>172606</v>
      </c>
      <c r="BL56" s="1564">
        <v>218</v>
      </c>
      <c r="BN56" s="933" t="s">
        <v>476</v>
      </c>
      <c r="BO56" s="1579" t="s">
        <v>477</v>
      </c>
      <c r="BP56" s="1579">
        <v>0.90049999999999997</v>
      </c>
      <c r="BQ56" s="1579">
        <v>0.9869</v>
      </c>
      <c r="BR56" s="1579">
        <v>1.0187999999999999</v>
      </c>
      <c r="BS56" s="1579"/>
      <c r="BT56" s="1580">
        <v>2011</v>
      </c>
      <c r="BU56" s="1582">
        <v>1.0082</v>
      </c>
      <c r="BV56" s="1581"/>
      <c r="BW56" s="1583">
        <v>0.78</v>
      </c>
      <c r="BX56" s="1579">
        <v>0.78600000000000003</v>
      </c>
      <c r="BY56" s="1565">
        <v>1.2437</v>
      </c>
      <c r="BZ56" s="1585"/>
      <c r="CA56" s="1561" t="s">
        <v>476</v>
      </c>
      <c r="CB56" s="933" t="s">
        <v>729</v>
      </c>
      <c r="CC56" s="1564">
        <v>33249</v>
      </c>
      <c r="CD56" s="1564">
        <v>33672</v>
      </c>
      <c r="CE56" s="1564">
        <v>34495</v>
      </c>
      <c r="CF56" s="1564">
        <v>33805.333333333336</v>
      </c>
      <c r="CG56" s="1565">
        <v>0.9486</v>
      </c>
      <c r="CH56" s="1564"/>
      <c r="CI56" s="1562">
        <v>-689.66666666666424</v>
      </c>
      <c r="CJ56" s="1565">
        <v>-0.02</v>
      </c>
      <c r="CL56" s="1575" t="s">
        <v>476</v>
      </c>
      <c r="CM56" s="933" t="s">
        <v>729</v>
      </c>
      <c r="CN56" s="1565">
        <v>0.80300000000000005</v>
      </c>
      <c r="CP56" s="1593">
        <v>34856</v>
      </c>
      <c r="CQ56" s="1566">
        <v>49944961</v>
      </c>
      <c r="CR56" s="1566">
        <v>0</v>
      </c>
      <c r="CS56" s="1566">
        <v>49944961</v>
      </c>
      <c r="CT56" s="1573">
        <v>1432.89</v>
      </c>
      <c r="CU56" s="1594"/>
      <c r="CV56" s="1573">
        <v>1340.09</v>
      </c>
      <c r="CW56" s="1594">
        <v>328.77</v>
      </c>
      <c r="CX56" s="1565">
        <v>1</v>
      </c>
      <c r="CY56" s="1565"/>
      <c r="CZ56" s="1582">
        <v>0.78600000000000003</v>
      </c>
      <c r="DA56" s="1595">
        <v>1</v>
      </c>
      <c r="DB56" s="1595"/>
      <c r="DC56" s="1565">
        <v>1</v>
      </c>
      <c r="DX56" s="933" t="s">
        <v>400</v>
      </c>
      <c r="DY56" s="1575" t="s">
        <v>46</v>
      </c>
      <c r="DZ56" s="933" t="s">
        <v>901</v>
      </c>
      <c r="EA56" s="933" t="s">
        <v>47</v>
      </c>
      <c r="EB56" s="1563">
        <v>2259</v>
      </c>
      <c r="EC56" s="1563"/>
      <c r="ED56" s="1563">
        <v>2259</v>
      </c>
      <c r="EE56" s="1563"/>
      <c r="EF56" s="1563"/>
      <c r="EG56" s="1565">
        <v>0.23879492600422833</v>
      </c>
      <c r="EH56" s="1563"/>
      <c r="EI56" s="1563">
        <v>0</v>
      </c>
      <c r="EJ56" s="1563"/>
      <c r="EK56" s="1563">
        <v>1365091</v>
      </c>
      <c r="EM56" s="1566"/>
      <c r="EN56" s="1566"/>
      <c r="ES56" s="1616" t="s">
        <v>93</v>
      </c>
      <c r="ET56" s="1617" t="s">
        <v>94</v>
      </c>
      <c r="EU56" s="1618">
        <v>397950</v>
      </c>
    </row>
    <row r="57" spans="1:151">
      <c r="A57" s="1220" t="s">
        <v>478</v>
      </c>
      <c r="B57" s="1221" t="s">
        <v>479</v>
      </c>
      <c r="C57" s="1117">
        <v>1115</v>
      </c>
      <c r="D57" s="1118">
        <v>1115</v>
      </c>
      <c r="E57" s="1670"/>
      <c r="F57" s="1670">
        <f t="shared" si="0"/>
        <v>1115</v>
      </c>
      <c r="G57" s="1670"/>
      <c r="H57" s="1671">
        <f t="shared" si="1"/>
        <v>1115</v>
      </c>
      <c r="K57" s="907" t="s">
        <v>478</v>
      </c>
      <c r="L57" s="908" t="s">
        <v>479</v>
      </c>
      <c r="M57" s="886">
        <v>603174025</v>
      </c>
      <c r="N57" s="887">
        <v>93948514</v>
      </c>
      <c r="O57" s="888">
        <v>509225511</v>
      </c>
      <c r="P57" s="889">
        <v>2006</v>
      </c>
      <c r="Q57" s="890">
        <v>0.86909999999999998</v>
      </c>
      <c r="R57" s="891">
        <v>585922806</v>
      </c>
      <c r="S57" s="892">
        <v>93948514</v>
      </c>
      <c r="T57" s="893">
        <v>35539193</v>
      </c>
      <c r="U57" s="893">
        <v>122085407</v>
      </c>
      <c r="V57" s="891">
        <v>837495920</v>
      </c>
      <c r="X57" s="1561" t="s">
        <v>478</v>
      </c>
      <c r="Y57" s="1562" t="s">
        <v>479</v>
      </c>
      <c r="Z57" s="1563">
        <v>837495920</v>
      </c>
      <c r="AA57" s="1564">
        <v>5292974.2143999999</v>
      </c>
      <c r="AB57" s="1563">
        <v>982539</v>
      </c>
      <c r="AC57" s="1563">
        <v>85627</v>
      </c>
      <c r="AD57" s="1563">
        <v>6361140.2143999999</v>
      </c>
      <c r="AE57" s="1564">
        <v>1115</v>
      </c>
      <c r="AF57" s="1562">
        <v>5705</v>
      </c>
      <c r="AG57" s="1565">
        <v>1.1288</v>
      </c>
      <c r="AI57" s="1561" t="s">
        <v>478</v>
      </c>
      <c r="AJ57" s="933" t="s">
        <v>479</v>
      </c>
      <c r="AK57" s="1563">
        <v>6361140.2143999999</v>
      </c>
      <c r="AL57" s="1564">
        <v>1115</v>
      </c>
      <c r="AM57" s="1564">
        <v>5705</v>
      </c>
      <c r="AN57" s="1565">
        <v>1.1288</v>
      </c>
      <c r="AO57" s="1565">
        <v>8.7800000000000003E-2</v>
      </c>
      <c r="AP57" s="1565">
        <v>0.95620000000000005</v>
      </c>
      <c r="AQ57" s="1565">
        <v>0.93840000000000001</v>
      </c>
      <c r="AR57" s="1565">
        <v>0.93840000000000001</v>
      </c>
      <c r="AS57" s="1573">
        <v>1566.06</v>
      </c>
      <c r="AT57" s="1573">
        <v>102.79999999999995</v>
      </c>
      <c r="AU57" s="1570">
        <v>114622</v>
      </c>
      <c r="AV57" s="1572">
        <v>1</v>
      </c>
      <c r="AW57" s="1564">
        <v>114622</v>
      </c>
      <c r="BB57" s="1561" t="s">
        <v>478</v>
      </c>
      <c r="BC57" s="1562" t="s">
        <v>730</v>
      </c>
      <c r="BD57" s="1563">
        <v>837495920</v>
      </c>
      <c r="BE57" s="1577">
        <v>471.87799999999999</v>
      </c>
      <c r="BF57" s="1566">
        <v>1774815</v>
      </c>
      <c r="BG57" s="1565">
        <v>8.7800000000000003E-2</v>
      </c>
      <c r="BH57" s="1565"/>
      <c r="BI57" s="1564">
        <v>1115</v>
      </c>
      <c r="BJ57" s="1564">
        <v>2.36</v>
      </c>
      <c r="BK57" s="1564">
        <v>10550</v>
      </c>
      <c r="BL57" s="1564">
        <v>22</v>
      </c>
      <c r="BN57" s="933" t="s">
        <v>478</v>
      </c>
      <c r="BO57" s="1579" t="s">
        <v>479</v>
      </c>
      <c r="BP57" s="1579">
        <v>0.875</v>
      </c>
      <c r="BQ57" s="1579">
        <v>0.84770000000000001</v>
      </c>
      <c r="BR57" s="1579">
        <v>0.88139999999999996</v>
      </c>
      <c r="BS57" s="1579"/>
      <c r="BT57" s="1580">
        <v>2006</v>
      </c>
      <c r="BU57" s="1582">
        <v>0.86909999999999998</v>
      </c>
      <c r="BV57" s="1581"/>
      <c r="BW57" s="1583">
        <v>0.8</v>
      </c>
      <c r="BX57" s="1579">
        <v>0.69499999999999995</v>
      </c>
      <c r="BY57" s="1565">
        <v>1.0996999999999999</v>
      </c>
      <c r="BZ57" s="1585"/>
      <c r="CA57" s="1561" t="s">
        <v>478</v>
      </c>
      <c r="CB57" s="933" t="s">
        <v>730</v>
      </c>
      <c r="CC57" s="1564">
        <v>32588</v>
      </c>
      <c r="CD57" s="1564">
        <v>34295</v>
      </c>
      <c r="CE57" s="1564">
        <v>35355</v>
      </c>
      <c r="CF57" s="1564">
        <v>34079.333333333336</v>
      </c>
      <c r="CG57" s="1565">
        <v>0.95620000000000005</v>
      </c>
      <c r="CH57" s="1564"/>
      <c r="CI57" s="1562">
        <v>-1275.6666666666642</v>
      </c>
      <c r="CJ57" s="1565">
        <v>-3.61E-2</v>
      </c>
      <c r="CL57" s="1575" t="s">
        <v>478</v>
      </c>
      <c r="CM57" s="933" t="s">
        <v>730</v>
      </c>
      <c r="CN57" s="1565">
        <v>0.93840000000000001</v>
      </c>
      <c r="CP57" s="1593">
        <v>1115</v>
      </c>
      <c r="CQ57" s="1566">
        <v>1224901</v>
      </c>
      <c r="CR57" s="1566">
        <v>0</v>
      </c>
      <c r="CS57" s="1566">
        <v>1224901</v>
      </c>
      <c r="CT57" s="1573">
        <v>1098.57</v>
      </c>
      <c r="CU57" s="1594"/>
      <c r="CV57" s="1573">
        <v>1566.06</v>
      </c>
      <c r="CW57" s="1594">
        <v>102.79999999999995</v>
      </c>
      <c r="CX57" s="1565">
        <v>0.70099999999999996</v>
      </c>
      <c r="CY57" s="1565"/>
      <c r="CZ57" s="1582">
        <v>0.69499999999999995</v>
      </c>
      <c r="DA57" s="1595">
        <v>1</v>
      </c>
      <c r="DB57" s="1595"/>
      <c r="DC57" s="1565">
        <v>1</v>
      </c>
      <c r="DX57" s="933" t="s">
        <v>400</v>
      </c>
      <c r="DY57" s="1575" t="s">
        <v>294</v>
      </c>
      <c r="DZ57" s="933" t="s">
        <v>8</v>
      </c>
      <c r="EA57" s="933" t="s">
        <v>295</v>
      </c>
      <c r="EB57" s="1563">
        <v>907</v>
      </c>
      <c r="EC57" s="1563"/>
      <c r="ED57" s="1563">
        <v>907</v>
      </c>
      <c r="EE57" s="1563">
        <v>9460</v>
      </c>
      <c r="EF57" s="1563"/>
      <c r="EG57" s="1565">
        <v>9.5877378435517968E-2</v>
      </c>
      <c r="EH57" s="1563"/>
      <c r="EI57" s="1563">
        <v>0</v>
      </c>
      <c r="EJ57" s="1563"/>
      <c r="EK57" s="1563">
        <v>548091</v>
      </c>
      <c r="EM57" s="1566"/>
      <c r="EN57" s="1566"/>
      <c r="ES57" s="1616" t="s">
        <v>460</v>
      </c>
      <c r="ET57" s="1617" t="s">
        <v>461</v>
      </c>
      <c r="EU57" s="1618">
        <v>9699718</v>
      </c>
    </row>
    <row r="58" spans="1:151">
      <c r="A58" s="1220" t="s">
        <v>480</v>
      </c>
      <c r="B58" s="1221" t="s">
        <v>481</v>
      </c>
      <c r="C58" s="1117">
        <v>10178</v>
      </c>
      <c r="D58" s="1118">
        <v>10178</v>
      </c>
      <c r="E58" s="1670"/>
      <c r="F58" s="1670">
        <f t="shared" si="0"/>
        <v>10178</v>
      </c>
      <c r="G58" s="1670"/>
      <c r="H58" s="1671">
        <f t="shared" si="1"/>
        <v>10178</v>
      </c>
      <c r="K58" s="907" t="s">
        <v>480</v>
      </c>
      <c r="L58" s="908" t="s">
        <v>481</v>
      </c>
      <c r="M58" s="886">
        <v>3533851911</v>
      </c>
      <c r="N58" s="887">
        <v>47746600</v>
      </c>
      <c r="O58" s="888">
        <v>3486105311</v>
      </c>
      <c r="P58" s="889">
        <v>2007</v>
      </c>
      <c r="Q58" s="890">
        <v>0.97109999999999996</v>
      </c>
      <c r="R58" s="891">
        <v>3589852035</v>
      </c>
      <c r="S58" s="892">
        <v>47746600</v>
      </c>
      <c r="T58" s="893">
        <v>116632096</v>
      </c>
      <c r="U58" s="893">
        <v>1186200238</v>
      </c>
      <c r="V58" s="891">
        <v>4940430969</v>
      </c>
      <c r="X58" s="1561" t="s">
        <v>480</v>
      </c>
      <c r="Y58" s="1562" t="s">
        <v>481</v>
      </c>
      <c r="Z58" s="1563">
        <v>4940430969</v>
      </c>
      <c r="AA58" s="1564">
        <v>31223523.72408</v>
      </c>
      <c r="AB58" s="1563">
        <v>9088324</v>
      </c>
      <c r="AC58" s="1563">
        <v>185883</v>
      </c>
      <c r="AD58" s="1563">
        <v>40497730.724079996</v>
      </c>
      <c r="AE58" s="1564">
        <v>10178</v>
      </c>
      <c r="AF58" s="1562">
        <v>3979</v>
      </c>
      <c r="AG58" s="1565">
        <v>0.7873</v>
      </c>
      <c r="AI58" s="1561" t="s">
        <v>480</v>
      </c>
      <c r="AJ58" s="933" t="s">
        <v>481</v>
      </c>
      <c r="AK58" s="1563">
        <v>40497730.724079996</v>
      </c>
      <c r="AL58" s="1564">
        <v>10178</v>
      </c>
      <c r="AM58" s="1564">
        <v>3979</v>
      </c>
      <c r="AN58" s="1565">
        <v>0.7873</v>
      </c>
      <c r="AO58" s="1565">
        <v>0.95030000000000003</v>
      </c>
      <c r="AP58" s="1565">
        <v>0.91059999999999997</v>
      </c>
      <c r="AQ58" s="1565">
        <v>0.86519999999999997</v>
      </c>
      <c r="AR58" s="1565">
        <v>0.86519999999999997</v>
      </c>
      <c r="AS58" s="1573">
        <v>1443.9</v>
      </c>
      <c r="AT58" s="1573">
        <v>224.95999999999981</v>
      </c>
      <c r="AU58" s="1570">
        <v>2289643</v>
      </c>
      <c r="AV58" s="1572">
        <v>1</v>
      </c>
      <c r="AW58" s="1564">
        <v>2289643</v>
      </c>
      <c r="BB58" s="1561" t="s">
        <v>480</v>
      </c>
      <c r="BC58" s="1562" t="s">
        <v>731</v>
      </c>
      <c r="BD58" s="1563">
        <v>4940430969</v>
      </c>
      <c r="BE58" s="1577">
        <v>257.26100000000002</v>
      </c>
      <c r="BF58" s="1566">
        <v>19203964</v>
      </c>
      <c r="BG58" s="1565">
        <v>0.95030000000000003</v>
      </c>
      <c r="BH58" s="1565"/>
      <c r="BI58" s="1564">
        <v>10178</v>
      </c>
      <c r="BJ58" s="1564">
        <v>39.56</v>
      </c>
      <c r="BK58" s="1564">
        <v>58127</v>
      </c>
      <c r="BL58" s="1564">
        <v>226</v>
      </c>
      <c r="BN58" s="933" t="s">
        <v>480</v>
      </c>
      <c r="BO58" s="1579" t="s">
        <v>481</v>
      </c>
      <c r="BP58" s="1579">
        <v>0.9577</v>
      </c>
      <c r="BQ58" s="1579">
        <v>0.96200000000000008</v>
      </c>
      <c r="BR58" s="1579">
        <v>0.98159999999999992</v>
      </c>
      <c r="BS58" s="1579"/>
      <c r="BT58" s="1580">
        <v>2007</v>
      </c>
      <c r="BU58" s="1582">
        <v>0.97109999999999996</v>
      </c>
      <c r="BV58" s="1581"/>
      <c r="BW58" s="1583">
        <v>0.75</v>
      </c>
      <c r="BX58" s="1579">
        <v>0.72799999999999998</v>
      </c>
      <c r="BY58" s="1565">
        <v>1.1518999999999999</v>
      </c>
      <c r="BZ58" s="1585"/>
      <c r="CA58" s="1561" t="s">
        <v>480</v>
      </c>
      <c r="CB58" s="933" t="s">
        <v>731</v>
      </c>
      <c r="CC58" s="1564">
        <v>31962</v>
      </c>
      <c r="CD58" s="1564">
        <v>32611</v>
      </c>
      <c r="CE58" s="1564">
        <v>32785</v>
      </c>
      <c r="CF58" s="1564">
        <v>32452.666666666668</v>
      </c>
      <c r="CG58" s="1565">
        <v>0.91059999999999997</v>
      </c>
      <c r="CH58" s="1564"/>
      <c r="CI58" s="1562">
        <v>-332.33333333333212</v>
      </c>
      <c r="CJ58" s="1565">
        <v>-1.01E-2</v>
      </c>
      <c r="CL58" s="1575" t="s">
        <v>480</v>
      </c>
      <c r="CM58" s="933" t="s">
        <v>731</v>
      </c>
      <c r="CN58" s="1565">
        <v>0.86519999999999997</v>
      </c>
      <c r="CP58" s="1593">
        <v>10178</v>
      </c>
      <c r="CQ58" s="1566">
        <v>15838050</v>
      </c>
      <c r="CR58" s="1566">
        <v>0</v>
      </c>
      <c r="CS58" s="1566">
        <v>15838050</v>
      </c>
      <c r="CT58" s="1573">
        <v>1556.11</v>
      </c>
      <c r="CU58" s="1594"/>
      <c r="CV58" s="1573">
        <v>1443.9</v>
      </c>
      <c r="CW58" s="1594">
        <v>224.95999999999981</v>
      </c>
      <c r="CX58" s="1565">
        <v>1</v>
      </c>
      <c r="CY58" s="1565"/>
      <c r="CZ58" s="1582">
        <v>0.72799999999999998</v>
      </c>
      <c r="DA58" s="1595">
        <v>1</v>
      </c>
      <c r="DB58" s="1595"/>
      <c r="DC58" s="1565">
        <v>1</v>
      </c>
      <c r="DX58" s="933" t="s">
        <v>402</v>
      </c>
      <c r="DY58" s="1575" t="s">
        <v>402</v>
      </c>
      <c r="DZ58" s="933" t="s">
        <v>901</v>
      </c>
      <c r="EA58" s="933" t="s">
        <v>403</v>
      </c>
      <c r="EB58" s="1563">
        <v>14526</v>
      </c>
      <c r="EC58" s="1563"/>
      <c r="ED58" s="1563">
        <v>14526</v>
      </c>
      <c r="EE58" s="1563">
        <v>14526</v>
      </c>
      <c r="EF58" s="1563"/>
      <c r="EG58" s="1565"/>
      <c r="EH58" s="1563"/>
      <c r="EI58" s="1563">
        <v>261097</v>
      </c>
      <c r="EJ58" s="1563"/>
      <c r="EK58" s="1563">
        <v>261097</v>
      </c>
      <c r="EL58" s="1563">
        <v>261097</v>
      </c>
      <c r="EM58" s="1566">
        <v>0</v>
      </c>
      <c r="EN58" s="1566"/>
      <c r="ES58" s="1616" t="s">
        <v>462</v>
      </c>
      <c r="ET58" s="1617" t="s">
        <v>463</v>
      </c>
      <c r="EU58" s="1618">
        <v>0</v>
      </c>
    </row>
    <row r="59" spans="1:151">
      <c r="A59" s="1220" t="s">
        <v>482</v>
      </c>
      <c r="B59" s="1221" t="s">
        <v>483</v>
      </c>
      <c r="C59" s="1117">
        <v>9193</v>
      </c>
      <c r="D59" s="1118">
        <v>9498</v>
      </c>
      <c r="E59" s="1670"/>
      <c r="F59" s="1670">
        <f t="shared" si="0"/>
        <v>9498</v>
      </c>
      <c r="G59" s="1670"/>
      <c r="H59" s="1671">
        <f t="shared" si="1"/>
        <v>9498</v>
      </c>
      <c r="K59" s="907" t="s">
        <v>482</v>
      </c>
      <c r="L59" s="908" t="s">
        <v>483</v>
      </c>
      <c r="M59" s="886">
        <v>2792934544</v>
      </c>
      <c r="N59" s="887">
        <v>190788519</v>
      </c>
      <c r="O59" s="888">
        <v>2602146025</v>
      </c>
      <c r="P59" s="889">
        <v>2009</v>
      </c>
      <c r="Q59" s="890">
        <v>1.0525</v>
      </c>
      <c r="R59" s="891">
        <v>2472347767</v>
      </c>
      <c r="S59" s="892">
        <v>190788519</v>
      </c>
      <c r="T59" s="893">
        <v>94748013</v>
      </c>
      <c r="U59" s="893">
        <v>1093895462</v>
      </c>
      <c r="V59" s="891">
        <v>3851779761</v>
      </c>
      <c r="X59" s="1561" t="s">
        <v>482</v>
      </c>
      <c r="Y59" s="1562" t="s">
        <v>483</v>
      </c>
      <c r="Z59" s="1563">
        <v>3851779761</v>
      </c>
      <c r="AA59" s="1564">
        <v>24343248.08952</v>
      </c>
      <c r="AB59" s="1563">
        <v>8050965</v>
      </c>
      <c r="AC59" s="1563">
        <v>393578</v>
      </c>
      <c r="AD59" s="1563">
        <v>32787791.08952</v>
      </c>
      <c r="AE59" s="1564">
        <v>9498</v>
      </c>
      <c r="AF59" s="1562">
        <v>3452</v>
      </c>
      <c r="AG59" s="1565">
        <v>0.68300000000000005</v>
      </c>
      <c r="AI59" s="1561" t="s">
        <v>482</v>
      </c>
      <c r="AJ59" s="933" t="s">
        <v>483</v>
      </c>
      <c r="AK59" s="1563">
        <v>32787791.08952</v>
      </c>
      <c r="AL59" s="1564">
        <v>9498</v>
      </c>
      <c r="AM59" s="1564">
        <v>3452</v>
      </c>
      <c r="AN59" s="1565">
        <v>0.68300000000000005</v>
      </c>
      <c r="AO59" s="1565">
        <v>0.47670000000000001</v>
      </c>
      <c r="AP59" s="1565">
        <v>0.89880000000000004</v>
      </c>
      <c r="AQ59" s="1565">
        <v>0.77029999999999998</v>
      </c>
      <c r="AR59" s="1565">
        <v>0.77029999999999998</v>
      </c>
      <c r="AS59" s="1573">
        <v>1285.52</v>
      </c>
      <c r="AT59" s="1573">
        <v>383.33999999999992</v>
      </c>
      <c r="AU59" s="1570">
        <v>3640963</v>
      </c>
      <c r="AV59" s="1572">
        <v>1</v>
      </c>
      <c r="AW59" s="1564">
        <v>3640963</v>
      </c>
      <c r="BB59" s="1561" t="s">
        <v>482</v>
      </c>
      <c r="BC59" s="1562" t="s">
        <v>732</v>
      </c>
      <c r="BD59" s="1563">
        <v>3851779761</v>
      </c>
      <c r="BE59" s="1577">
        <v>399.85199999999998</v>
      </c>
      <c r="BF59" s="1566">
        <v>9633014</v>
      </c>
      <c r="BG59" s="1565">
        <v>0.47670000000000001</v>
      </c>
      <c r="BH59" s="1565"/>
      <c r="BI59" s="1564">
        <v>9498</v>
      </c>
      <c r="BJ59" s="1564">
        <v>23.75</v>
      </c>
      <c r="BK59" s="1564">
        <v>59361</v>
      </c>
      <c r="BL59" s="1564">
        <v>148</v>
      </c>
      <c r="BN59" s="933" t="s">
        <v>482</v>
      </c>
      <c r="BO59" s="1579" t="s">
        <v>483</v>
      </c>
      <c r="BP59" s="1579">
        <v>1.0055000000000001</v>
      </c>
      <c r="BQ59" s="1579">
        <v>1.0295999999999998</v>
      </c>
      <c r="BR59" s="1579">
        <v>1.0834999999999999</v>
      </c>
      <c r="BS59" s="1579"/>
      <c r="BT59" s="1580">
        <v>2009</v>
      </c>
      <c r="BU59" s="1582">
        <v>1.0525</v>
      </c>
      <c r="BV59" s="1581"/>
      <c r="BW59" s="1583">
        <v>0.8</v>
      </c>
      <c r="BX59" s="1579">
        <v>0.84199999999999997</v>
      </c>
      <c r="BY59" s="1565">
        <v>1.3323</v>
      </c>
      <c r="BZ59" s="1585"/>
      <c r="CA59" s="1561" t="s">
        <v>482</v>
      </c>
      <c r="CB59" s="933" t="s">
        <v>732</v>
      </c>
      <c r="CC59" s="1564">
        <v>31090</v>
      </c>
      <c r="CD59" s="1564">
        <v>31859</v>
      </c>
      <c r="CE59" s="1564">
        <v>33143</v>
      </c>
      <c r="CF59" s="1564">
        <v>32030.666666666668</v>
      </c>
      <c r="CG59" s="1565">
        <v>0.89880000000000004</v>
      </c>
      <c r="CH59" s="1564"/>
      <c r="CI59" s="1562">
        <v>-1112.3333333333321</v>
      </c>
      <c r="CJ59" s="1565">
        <v>-3.3599999999999998E-2</v>
      </c>
      <c r="CL59" s="1575" t="s">
        <v>482</v>
      </c>
      <c r="CM59" s="933" t="s">
        <v>732</v>
      </c>
      <c r="CN59" s="1565">
        <v>0.77029999999999998</v>
      </c>
      <c r="CP59" s="1593">
        <v>9498</v>
      </c>
      <c r="CQ59" s="1566">
        <v>9900000</v>
      </c>
      <c r="CR59" s="1566">
        <v>0</v>
      </c>
      <c r="CS59" s="1566">
        <v>9900000</v>
      </c>
      <c r="CT59" s="1573">
        <v>1042.32</v>
      </c>
      <c r="CU59" s="1594"/>
      <c r="CV59" s="1573">
        <v>1285.52</v>
      </c>
      <c r="CW59" s="1594">
        <v>383.33999999999992</v>
      </c>
      <c r="CX59" s="1565">
        <v>0.81100000000000005</v>
      </c>
      <c r="CY59" s="1565"/>
      <c r="CZ59" s="1582">
        <v>0.84199999999999997</v>
      </c>
      <c r="DA59" s="1595">
        <v>1</v>
      </c>
      <c r="DB59" s="1595"/>
      <c r="DC59" s="1565">
        <v>1</v>
      </c>
      <c r="DX59" s="933" t="s">
        <v>404</v>
      </c>
      <c r="DY59" s="1575" t="s">
        <v>404</v>
      </c>
      <c r="DZ59" s="933" t="s">
        <v>901</v>
      </c>
      <c r="EA59" s="933" t="s">
        <v>667</v>
      </c>
      <c r="EB59" s="1563">
        <v>52002</v>
      </c>
      <c r="EC59" s="1563"/>
      <c r="ED59" s="1563">
        <v>52002</v>
      </c>
      <c r="EE59" s="1563"/>
      <c r="EF59" s="1563"/>
      <c r="EG59" s="1565">
        <v>0.98596943612301391</v>
      </c>
      <c r="EH59" s="1563"/>
      <c r="EI59" s="1563">
        <v>0</v>
      </c>
      <c r="EJ59" s="1563"/>
      <c r="EK59" s="1563">
        <v>0</v>
      </c>
      <c r="EL59" s="1563">
        <v>0</v>
      </c>
      <c r="EM59" s="1566">
        <v>0</v>
      </c>
      <c r="EN59" s="1566"/>
      <c r="ES59" s="1616" t="s">
        <v>464</v>
      </c>
      <c r="ET59" s="1617" t="s">
        <v>465</v>
      </c>
      <c r="EU59" s="1618">
        <v>0</v>
      </c>
    </row>
    <row r="60" spans="1:151">
      <c r="A60" s="1220" t="s">
        <v>484</v>
      </c>
      <c r="B60" s="1221" t="s">
        <v>485</v>
      </c>
      <c r="C60" s="1117">
        <v>11589</v>
      </c>
      <c r="D60" s="1118">
        <v>13393</v>
      </c>
      <c r="E60" s="1670"/>
      <c r="F60" s="1670">
        <f t="shared" si="0"/>
        <v>13393</v>
      </c>
      <c r="G60" s="1670"/>
      <c r="H60" s="1671">
        <f t="shared" si="1"/>
        <v>13393</v>
      </c>
      <c r="K60" s="907" t="s">
        <v>484</v>
      </c>
      <c r="L60" s="908" t="s">
        <v>485</v>
      </c>
      <c r="M60" s="886">
        <v>6786303134</v>
      </c>
      <c r="N60" s="887">
        <v>141693389</v>
      </c>
      <c r="O60" s="888">
        <v>6644609745</v>
      </c>
      <c r="P60" s="889">
        <v>2011</v>
      </c>
      <c r="Q60" s="890">
        <v>1.0248999999999999</v>
      </c>
      <c r="R60" s="891">
        <v>6483178598</v>
      </c>
      <c r="S60" s="892">
        <v>141693389</v>
      </c>
      <c r="T60" s="893">
        <v>348054638</v>
      </c>
      <c r="U60" s="893">
        <v>1204553969</v>
      </c>
      <c r="V60" s="891">
        <v>8177480594</v>
      </c>
      <c r="X60" s="1561" t="s">
        <v>484</v>
      </c>
      <c r="Y60" s="1562" t="s">
        <v>485</v>
      </c>
      <c r="Z60" s="1563">
        <v>8177480594</v>
      </c>
      <c r="AA60" s="1564">
        <v>51681677.354079999</v>
      </c>
      <c r="AB60" s="1563">
        <v>11139928</v>
      </c>
      <c r="AC60" s="1563">
        <v>340408</v>
      </c>
      <c r="AD60" s="1563">
        <v>63162013.354079999</v>
      </c>
      <c r="AE60" s="1564">
        <v>13393</v>
      </c>
      <c r="AF60" s="1562">
        <v>4716</v>
      </c>
      <c r="AG60" s="1565">
        <v>0.93310000000000004</v>
      </c>
      <c r="AI60" s="1561" t="s">
        <v>484</v>
      </c>
      <c r="AJ60" s="933" t="s">
        <v>485</v>
      </c>
      <c r="AK60" s="1563">
        <v>63162013.354079999</v>
      </c>
      <c r="AL60" s="1564">
        <v>13393</v>
      </c>
      <c r="AM60" s="1564">
        <v>4716</v>
      </c>
      <c r="AN60" s="1565">
        <v>0.93310000000000004</v>
      </c>
      <c r="AO60" s="1565">
        <v>1.3543000000000001</v>
      </c>
      <c r="AP60" s="1565">
        <v>0.94769999999999999</v>
      </c>
      <c r="AQ60" s="1565">
        <v>0.98249999999999993</v>
      </c>
      <c r="AR60" s="1565">
        <v>0.98249999999999993</v>
      </c>
      <c r="AS60" s="1573">
        <v>1639.65</v>
      </c>
      <c r="AT60" s="1573">
        <v>29.209999999999809</v>
      </c>
      <c r="AU60" s="1570">
        <v>391210</v>
      </c>
      <c r="AV60" s="1572">
        <v>0.73</v>
      </c>
      <c r="AW60" s="1564">
        <v>285583</v>
      </c>
      <c r="BB60" s="1561" t="s">
        <v>484</v>
      </c>
      <c r="BC60" s="1562" t="s">
        <v>733</v>
      </c>
      <c r="BD60" s="1563">
        <v>8177480594</v>
      </c>
      <c r="BE60" s="1577">
        <v>298.791</v>
      </c>
      <c r="BF60" s="1566">
        <v>27368564</v>
      </c>
      <c r="BG60" s="1565">
        <v>1.3543000000000001</v>
      </c>
      <c r="BH60" s="1565"/>
      <c r="BI60" s="1564">
        <v>13393</v>
      </c>
      <c r="BJ60" s="1564">
        <v>44.82</v>
      </c>
      <c r="BK60" s="1564">
        <v>78874</v>
      </c>
      <c r="BL60" s="1564">
        <v>264</v>
      </c>
      <c r="BN60" s="933" t="s">
        <v>484</v>
      </c>
      <c r="BO60" s="1579" t="s">
        <v>485</v>
      </c>
      <c r="BP60" s="1579">
        <v>1.0701000000000001</v>
      </c>
      <c r="BQ60" s="1579">
        <v>0.98670000000000002</v>
      </c>
      <c r="BR60" s="1579">
        <v>1.044</v>
      </c>
      <c r="BS60" s="1579"/>
      <c r="BT60" s="1580">
        <v>2011</v>
      </c>
      <c r="BU60" s="1582">
        <v>1.0248999999999999</v>
      </c>
      <c r="BV60" s="1581"/>
      <c r="BW60" s="1583">
        <v>0.59799999999999998</v>
      </c>
      <c r="BX60" s="1579">
        <v>0.61299999999999999</v>
      </c>
      <c r="BY60" s="1565">
        <v>0.96989999999999998</v>
      </c>
      <c r="BZ60" s="1585"/>
      <c r="CA60" s="1561" t="s">
        <v>484</v>
      </c>
      <c r="CB60" s="933" t="s">
        <v>733</v>
      </c>
      <c r="CC60" s="1564">
        <v>32697</v>
      </c>
      <c r="CD60" s="1564">
        <v>33214</v>
      </c>
      <c r="CE60" s="1564">
        <v>35415</v>
      </c>
      <c r="CF60" s="1564">
        <v>33775.333333333336</v>
      </c>
      <c r="CG60" s="1565">
        <v>0.94769999999999999</v>
      </c>
      <c r="CH60" s="1564"/>
      <c r="CI60" s="1562">
        <v>-1639.6666666666642</v>
      </c>
      <c r="CJ60" s="1565">
        <v>-4.6300000000000001E-2</v>
      </c>
      <c r="CL60" s="1575" t="s">
        <v>484</v>
      </c>
      <c r="CM60" s="933" t="s">
        <v>733</v>
      </c>
      <c r="CN60" s="1565">
        <v>0.98249999999999993</v>
      </c>
      <c r="CP60" s="1593">
        <v>13393</v>
      </c>
      <c r="CQ60" s="1566">
        <v>16036429</v>
      </c>
      <c r="CR60" s="1566">
        <v>0</v>
      </c>
      <c r="CS60" s="1566">
        <v>16036429</v>
      </c>
      <c r="CT60" s="1573">
        <v>1197.3699999999999</v>
      </c>
      <c r="CU60" s="1594"/>
      <c r="CV60" s="1573">
        <v>1639.65</v>
      </c>
      <c r="CW60" s="1594">
        <v>29.209999999999809</v>
      </c>
      <c r="CX60" s="1565">
        <v>0.73</v>
      </c>
      <c r="CY60" s="1565"/>
      <c r="CZ60" s="1582">
        <v>0.61299999999999999</v>
      </c>
      <c r="DA60" s="1595" t="s">
        <v>4</v>
      </c>
      <c r="DB60" s="1595"/>
      <c r="DC60" s="1565">
        <v>0.73</v>
      </c>
      <c r="DX60" s="933" t="s">
        <v>404</v>
      </c>
      <c r="DY60" s="1575" t="s">
        <v>56</v>
      </c>
      <c r="DZ60" s="933" t="s">
        <v>8</v>
      </c>
      <c r="EA60" s="933" t="s">
        <v>57</v>
      </c>
      <c r="EB60" s="1563">
        <v>740</v>
      </c>
      <c r="EC60" s="1563"/>
      <c r="ED60" s="1563">
        <v>740</v>
      </c>
      <c r="EE60" s="1563">
        <v>52742</v>
      </c>
      <c r="EF60" s="1563"/>
      <c r="EG60" s="1565">
        <v>1.4030563876986084E-2</v>
      </c>
      <c r="EH60" s="1563"/>
      <c r="EI60" s="1563">
        <v>0</v>
      </c>
      <c r="EJ60" s="1563"/>
      <c r="EK60" s="1563">
        <v>0</v>
      </c>
      <c r="EM60" s="1566"/>
      <c r="EN60" s="1566"/>
      <c r="ES60" s="1616" t="s">
        <v>466</v>
      </c>
      <c r="ET60" s="1617" t="s">
        <v>467</v>
      </c>
      <c r="EU60" s="1618">
        <v>1375248</v>
      </c>
    </row>
    <row r="61" spans="1:151">
      <c r="A61" s="1220" t="s">
        <v>486</v>
      </c>
      <c r="B61" s="1221" t="s">
        <v>487</v>
      </c>
      <c r="C61" s="1117">
        <v>4354</v>
      </c>
      <c r="D61" s="1118">
        <v>4354</v>
      </c>
      <c r="E61" s="1670"/>
      <c r="F61" s="1670">
        <f t="shared" si="0"/>
        <v>4354</v>
      </c>
      <c r="G61" s="1670"/>
      <c r="H61" s="1671">
        <f t="shared" si="1"/>
        <v>4354</v>
      </c>
      <c r="K61" s="907" t="s">
        <v>486</v>
      </c>
      <c r="L61" s="908" t="s">
        <v>487</v>
      </c>
      <c r="M61" s="886">
        <v>8756210380</v>
      </c>
      <c r="N61" s="887">
        <v>109835380</v>
      </c>
      <c r="O61" s="888">
        <v>8646375000</v>
      </c>
      <c r="P61" s="889">
        <v>2007</v>
      </c>
      <c r="Q61" s="890">
        <v>1.1604000000000001</v>
      </c>
      <c r="R61" s="891">
        <v>7451202172</v>
      </c>
      <c r="S61" s="892">
        <v>109835380</v>
      </c>
      <c r="T61" s="893">
        <v>117471540</v>
      </c>
      <c r="U61" s="893">
        <v>396440306</v>
      </c>
      <c r="V61" s="891">
        <v>8074949398</v>
      </c>
      <c r="X61" s="1561" t="s">
        <v>486</v>
      </c>
      <c r="Y61" s="1562" t="s">
        <v>487</v>
      </c>
      <c r="Z61" s="1563">
        <v>8074949398</v>
      </c>
      <c r="AA61" s="1564">
        <v>51033680.195359997</v>
      </c>
      <c r="AB61" s="1563">
        <v>7030445</v>
      </c>
      <c r="AC61" s="1563">
        <v>219389</v>
      </c>
      <c r="AD61" s="1563">
        <v>58283514.195359997</v>
      </c>
      <c r="AE61" s="1564">
        <v>4354</v>
      </c>
      <c r="AF61" s="1562">
        <v>13386</v>
      </c>
      <c r="AG61" s="1565">
        <v>2.6486000000000001</v>
      </c>
      <c r="AI61" s="1561" t="s">
        <v>486</v>
      </c>
      <c r="AJ61" s="933" t="s">
        <v>487</v>
      </c>
      <c r="AK61" s="1563">
        <v>58283514.195359997</v>
      </c>
      <c r="AL61" s="1564">
        <v>4354</v>
      </c>
      <c r="AM61" s="1564">
        <v>13386</v>
      </c>
      <c r="AN61" s="1565">
        <v>2.6486000000000001</v>
      </c>
      <c r="AO61" s="1565">
        <v>0.77370000000000005</v>
      </c>
      <c r="AP61" s="1565">
        <v>0.8387</v>
      </c>
      <c r="AQ61" s="1565">
        <v>1.5561999999999998</v>
      </c>
      <c r="AR61" s="1565" t="s">
        <v>4</v>
      </c>
      <c r="AS61" s="1573" t="s">
        <v>4</v>
      </c>
      <c r="AT61" s="1573" t="s">
        <v>4</v>
      </c>
      <c r="AU61" s="1570">
        <v>0</v>
      </c>
      <c r="AV61" s="1572" t="s">
        <v>4</v>
      </c>
      <c r="AW61" s="1564">
        <v>0</v>
      </c>
      <c r="BB61" s="1561" t="s">
        <v>486</v>
      </c>
      <c r="BC61" s="1562" t="s">
        <v>734</v>
      </c>
      <c r="BD61" s="1563">
        <v>8074949398</v>
      </c>
      <c r="BE61" s="1577">
        <v>516.471</v>
      </c>
      <c r="BF61" s="1566">
        <v>15634855</v>
      </c>
      <c r="BG61" s="1565">
        <v>0.77370000000000005</v>
      </c>
      <c r="BH61" s="1565"/>
      <c r="BI61" s="1564">
        <v>4354</v>
      </c>
      <c r="BJ61" s="1564">
        <v>8.43</v>
      </c>
      <c r="BK61" s="1564">
        <v>34213</v>
      </c>
      <c r="BL61" s="1564">
        <v>66</v>
      </c>
      <c r="BN61" s="933" t="s">
        <v>486</v>
      </c>
      <c r="BO61" s="1579" t="s">
        <v>487</v>
      </c>
      <c r="BP61" s="1579">
        <v>1.0929</v>
      </c>
      <c r="BQ61" s="1579">
        <v>1.1294</v>
      </c>
      <c r="BR61" s="1579">
        <v>1.2035</v>
      </c>
      <c r="BS61" s="1579"/>
      <c r="BT61" s="1580">
        <v>2007</v>
      </c>
      <c r="BU61" s="1582">
        <v>1.1604000000000001</v>
      </c>
      <c r="BV61" s="1581"/>
      <c r="BW61" s="1583">
        <v>0.27900000000000003</v>
      </c>
      <c r="BX61" s="1579">
        <v>0.32400000000000001</v>
      </c>
      <c r="BY61" s="1565">
        <v>0.51270000000000004</v>
      </c>
      <c r="BZ61" s="1585"/>
      <c r="CA61" s="1561" t="s">
        <v>486</v>
      </c>
      <c r="CB61" s="933" t="s">
        <v>734</v>
      </c>
      <c r="CC61" s="1564">
        <v>29449</v>
      </c>
      <c r="CD61" s="1564">
        <v>29534</v>
      </c>
      <c r="CE61" s="1564">
        <v>30684</v>
      </c>
      <c r="CF61" s="1564">
        <v>29889</v>
      </c>
      <c r="CG61" s="1565">
        <v>0.8387</v>
      </c>
      <c r="CH61" s="1564"/>
      <c r="CI61" s="1562">
        <v>-795</v>
      </c>
      <c r="CJ61" s="1565">
        <v>-2.5899999999999999E-2</v>
      </c>
      <c r="CL61" s="1575" t="s">
        <v>486</v>
      </c>
      <c r="CM61" s="933" t="s">
        <v>734</v>
      </c>
      <c r="CN61" s="1565" t="s">
        <v>4</v>
      </c>
      <c r="CP61" s="1593">
        <v>4354</v>
      </c>
      <c r="CQ61" s="1566">
        <v>7007580</v>
      </c>
      <c r="CR61" s="1566">
        <v>423004</v>
      </c>
      <c r="CS61" s="1566">
        <v>7430584</v>
      </c>
      <c r="CT61" s="1573">
        <v>1706.61</v>
      </c>
      <c r="CU61" s="1594"/>
      <c r="CV61" s="1573" t="s">
        <v>4</v>
      </c>
      <c r="CW61" s="1594" t="s">
        <v>4</v>
      </c>
      <c r="CX61" s="1565" t="s">
        <v>4</v>
      </c>
      <c r="CY61" s="1565"/>
      <c r="CZ61" s="1582">
        <v>0.32400000000000001</v>
      </c>
      <c r="DA61" s="1595" t="s">
        <v>4</v>
      </c>
      <c r="DB61" s="1595"/>
      <c r="DC61" s="1565" t="s">
        <v>4</v>
      </c>
      <c r="DX61" s="933" t="s">
        <v>406</v>
      </c>
      <c r="DY61" s="1575" t="s">
        <v>406</v>
      </c>
      <c r="DZ61" s="933" t="s">
        <v>901</v>
      </c>
      <c r="EA61" s="933" t="s">
        <v>407</v>
      </c>
      <c r="EB61" s="1563">
        <v>3922</v>
      </c>
      <c r="EC61" s="1563"/>
      <c r="ED61" s="1563">
        <v>3922</v>
      </c>
      <c r="EE61" s="1563"/>
      <c r="EF61" s="1563"/>
      <c r="EG61" s="1565">
        <v>0.99467410601065176</v>
      </c>
      <c r="EH61" s="1563"/>
      <c r="EI61" s="1563">
        <v>0</v>
      </c>
      <c r="EJ61" s="1563"/>
      <c r="EK61" s="1563">
        <v>0</v>
      </c>
      <c r="EL61" s="1563">
        <v>0</v>
      </c>
      <c r="EM61" s="1566">
        <v>0</v>
      </c>
      <c r="EN61" s="1566"/>
      <c r="ES61" s="1616" t="s">
        <v>468</v>
      </c>
      <c r="ET61" s="1617" t="s">
        <v>469</v>
      </c>
      <c r="EU61" s="1618">
        <v>4165686</v>
      </c>
    </row>
    <row r="62" spans="1:151">
      <c r="A62" s="1220" t="s">
        <v>488</v>
      </c>
      <c r="B62" s="1221" t="s">
        <v>489</v>
      </c>
      <c r="C62" s="1117">
        <v>2512</v>
      </c>
      <c r="D62" s="1118">
        <v>2512</v>
      </c>
      <c r="E62" s="1670"/>
      <c r="F62" s="1670">
        <f t="shared" si="0"/>
        <v>2512</v>
      </c>
      <c r="G62" s="1670"/>
      <c r="H62" s="1671">
        <f t="shared" si="1"/>
        <v>2512</v>
      </c>
      <c r="K62" s="907" t="s">
        <v>488</v>
      </c>
      <c r="L62" s="908" t="s">
        <v>489</v>
      </c>
      <c r="M62" s="886">
        <v>1801208418</v>
      </c>
      <c r="N62" s="887">
        <v>138118098</v>
      </c>
      <c r="O62" s="888">
        <v>1663090320</v>
      </c>
      <c r="P62" s="889">
        <v>2012</v>
      </c>
      <c r="Q62" s="890">
        <v>0.99730000000000008</v>
      </c>
      <c r="R62" s="891">
        <v>1667592821</v>
      </c>
      <c r="S62" s="892">
        <v>138118098</v>
      </c>
      <c r="T62" s="893">
        <v>71734293</v>
      </c>
      <c r="U62" s="893">
        <v>215261997</v>
      </c>
      <c r="V62" s="891">
        <v>2092707209</v>
      </c>
      <c r="X62" s="1561" t="s">
        <v>488</v>
      </c>
      <c r="Y62" s="1562" t="s">
        <v>489</v>
      </c>
      <c r="Z62" s="1563">
        <v>2092707209</v>
      </c>
      <c r="AA62" s="1564">
        <v>13225909.56088</v>
      </c>
      <c r="AB62" s="1563">
        <v>2089805</v>
      </c>
      <c r="AC62" s="1563">
        <v>176652</v>
      </c>
      <c r="AD62" s="1563">
        <v>15492366.56088</v>
      </c>
      <c r="AE62" s="1564">
        <v>2512</v>
      </c>
      <c r="AF62" s="1562">
        <v>6167</v>
      </c>
      <c r="AG62" s="1565">
        <v>1.2202</v>
      </c>
      <c r="AI62" s="1561" t="s">
        <v>488</v>
      </c>
      <c r="AJ62" s="933" t="s">
        <v>489</v>
      </c>
      <c r="AK62" s="1563">
        <v>15492366.56088</v>
      </c>
      <c r="AL62" s="1564">
        <v>2512</v>
      </c>
      <c r="AM62" s="1564">
        <v>6167</v>
      </c>
      <c r="AN62" s="1565">
        <v>1.2202</v>
      </c>
      <c r="AO62" s="1565">
        <v>0.23039999999999999</v>
      </c>
      <c r="AP62" s="1565">
        <v>0.79659999999999997</v>
      </c>
      <c r="AQ62" s="1565">
        <v>0.90939999999999999</v>
      </c>
      <c r="AR62" s="1565">
        <v>0.90939999999999999</v>
      </c>
      <c r="AS62" s="1573">
        <v>1517.66</v>
      </c>
      <c r="AT62" s="1573">
        <v>151.19999999999982</v>
      </c>
      <c r="AU62" s="1570">
        <v>379814</v>
      </c>
      <c r="AV62" s="1572">
        <v>0.55900000000000005</v>
      </c>
      <c r="AW62" s="1564">
        <v>212316</v>
      </c>
      <c r="BB62" s="1561" t="s">
        <v>488</v>
      </c>
      <c r="BC62" s="1562" t="s">
        <v>735</v>
      </c>
      <c r="BD62" s="1563">
        <v>2092707209</v>
      </c>
      <c r="BE62" s="1577">
        <v>449.42</v>
      </c>
      <c r="BF62" s="1566">
        <v>4656462</v>
      </c>
      <c r="BG62" s="1565">
        <v>0.23039999999999999</v>
      </c>
      <c r="BH62" s="1565"/>
      <c r="BI62" s="1564">
        <v>2512</v>
      </c>
      <c r="BJ62" s="1564">
        <v>5.59</v>
      </c>
      <c r="BK62" s="1564">
        <v>21151</v>
      </c>
      <c r="BL62" s="1564">
        <v>47</v>
      </c>
      <c r="BN62" s="933" t="s">
        <v>488</v>
      </c>
      <c r="BO62" s="1579" t="s">
        <v>489</v>
      </c>
      <c r="BP62" s="1579">
        <v>0.75329999999999997</v>
      </c>
      <c r="BQ62" s="1579">
        <v>0.75260000000000005</v>
      </c>
      <c r="BR62" s="1579">
        <v>0.99730000000000008</v>
      </c>
      <c r="BS62" s="1579"/>
      <c r="BT62" s="1580">
        <v>2012</v>
      </c>
      <c r="BU62" s="1582">
        <v>0.99730000000000008</v>
      </c>
      <c r="BV62" s="1581"/>
      <c r="BW62" s="1583">
        <v>0.52</v>
      </c>
      <c r="BX62" s="1579">
        <v>0.51900000000000002</v>
      </c>
      <c r="BY62" s="1565">
        <v>0.82120000000000004</v>
      </c>
      <c r="BZ62" s="1585"/>
      <c r="CA62" s="1561" t="s">
        <v>488</v>
      </c>
      <c r="CB62" s="933" t="s">
        <v>735</v>
      </c>
      <c r="CC62" s="1564">
        <v>28177</v>
      </c>
      <c r="CD62" s="1564">
        <v>28167</v>
      </c>
      <c r="CE62" s="1564">
        <v>28821</v>
      </c>
      <c r="CF62" s="1564">
        <v>28388.333333333332</v>
      </c>
      <c r="CG62" s="1565">
        <v>0.79659999999999997</v>
      </c>
      <c r="CH62" s="1564"/>
      <c r="CI62" s="1562">
        <v>-432.66666666666788</v>
      </c>
      <c r="CJ62" s="1565">
        <v>-1.4999999999999999E-2</v>
      </c>
      <c r="CL62" s="1575" t="s">
        <v>488</v>
      </c>
      <c r="CM62" s="933" t="s">
        <v>735</v>
      </c>
      <c r="CN62" s="1565">
        <v>0.90939999999999999</v>
      </c>
      <c r="CP62" s="1593">
        <v>2512</v>
      </c>
      <c r="CQ62" s="1566">
        <v>2129500</v>
      </c>
      <c r="CR62" s="1566">
        <v>0</v>
      </c>
      <c r="CS62" s="1566">
        <v>2129500</v>
      </c>
      <c r="CT62" s="1573">
        <v>847.73</v>
      </c>
      <c r="CU62" s="1594"/>
      <c r="CV62" s="1573">
        <v>1517.66</v>
      </c>
      <c r="CW62" s="1594">
        <v>151.19999999999982</v>
      </c>
      <c r="CX62" s="1565">
        <v>0.55900000000000005</v>
      </c>
      <c r="CY62" s="1565"/>
      <c r="CZ62" s="1582">
        <v>0.51900000000000002</v>
      </c>
      <c r="DA62" s="1595" t="s">
        <v>4</v>
      </c>
      <c r="DB62" s="1595"/>
      <c r="DC62" s="1565">
        <v>0.55900000000000005</v>
      </c>
      <c r="DX62" s="933" t="s">
        <v>406</v>
      </c>
      <c r="DY62" s="1575" t="s">
        <v>1001</v>
      </c>
      <c r="DZ62" s="933" t="s">
        <v>8</v>
      </c>
      <c r="EA62" s="933" t="s">
        <v>1002</v>
      </c>
      <c r="EB62" s="1563">
        <v>21</v>
      </c>
      <c r="EC62" s="1563"/>
      <c r="ED62" s="1563">
        <v>21</v>
      </c>
      <c r="EE62" s="1563">
        <v>3943</v>
      </c>
      <c r="EF62" s="1563"/>
      <c r="EG62" s="1565">
        <v>5.3258939893482118E-3</v>
      </c>
      <c r="EH62" s="1563"/>
      <c r="EI62" s="1563">
        <v>0</v>
      </c>
      <c r="EJ62" s="1563"/>
      <c r="EK62" s="1563">
        <v>0</v>
      </c>
      <c r="EL62" s="1563"/>
      <c r="EM62" s="1566"/>
      <c r="EN62" s="1566"/>
      <c r="ES62" s="1616" t="s">
        <v>470</v>
      </c>
      <c r="ET62" s="1617" t="s">
        <v>471</v>
      </c>
      <c r="EU62" s="1618">
        <v>0</v>
      </c>
    </row>
    <row r="63" spans="1:151">
      <c r="A63" s="1220" t="s">
        <v>490</v>
      </c>
      <c r="B63" s="1221" t="s">
        <v>491</v>
      </c>
      <c r="C63" s="1117">
        <v>3407</v>
      </c>
      <c r="D63" s="1118">
        <v>3767</v>
      </c>
      <c r="E63" s="1670"/>
      <c r="F63" s="1670">
        <f t="shared" si="0"/>
        <v>3767</v>
      </c>
      <c r="G63" s="1670"/>
      <c r="H63" s="1671">
        <f t="shared" si="1"/>
        <v>3767</v>
      </c>
      <c r="K63" s="907" t="s">
        <v>490</v>
      </c>
      <c r="L63" s="908" t="s">
        <v>491</v>
      </c>
      <c r="M63" s="886">
        <v>1167012035</v>
      </c>
      <c r="N63" s="887">
        <v>101409143</v>
      </c>
      <c r="O63" s="888">
        <v>1065602892</v>
      </c>
      <c r="P63" s="889">
        <v>2009</v>
      </c>
      <c r="Q63" s="890">
        <v>0.99660000000000004</v>
      </c>
      <c r="R63" s="891">
        <v>1069238302</v>
      </c>
      <c r="S63" s="892">
        <v>101409143</v>
      </c>
      <c r="T63" s="893">
        <v>63988640</v>
      </c>
      <c r="U63" s="893">
        <v>649277592</v>
      </c>
      <c r="V63" s="891">
        <v>1883913677</v>
      </c>
      <c r="X63" s="1561" t="s">
        <v>490</v>
      </c>
      <c r="Y63" s="1562" t="s">
        <v>491</v>
      </c>
      <c r="Z63" s="1563">
        <v>1883913677</v>
      </c>
      <c r="AA63" s="1564">
        <v>11906334.43864</v>
      </c>
      <c r="AB63" s="1563">
        <v>3930659</v>
      </c>
      <c r="AC63" s="1563">
        <v>193654</v>
      </c>
      <c r="AD63" s="1563">
        <v>16030647.43864</v>
      </c>
      <c r="AE63" s="1564">
        <v>3767</v>
      </c>
      <c r="AF63" s="1562">
        <v>4256</v>
      </c>
      <c r="AG63" s="1565">
        <v>0.84209999999999996</v>
      </c>
      <c r="AI63" s="1561" t="s">
        <v>490</v>
      </c>
      <c r="AJ63" s="933" t="s">
        <v>491</v>
      </c>
      <c r="AK63" s="1563">
        <v>16030647.43864</v>
      </c>
      <c r="AL63" s="1564">
        <v>3767</v>
      </c>
      <c r="AM63" s="1564">
        <v>4256</v>
      </c>
      <c r="AN63" s="1565">
        <v>0.84209999999999996</v>
      </c>
      <c r="AO63" s="1565">
        <v>0.2021</v>
      </c>
      <c r="AP63" s="1565">
        <v>0.84540000000000004</v>
      </c>
      <c r="AQ63" s="1565">
        <v>0.77970000000000006</v>
      </c>
      <c r="AR63" s="1565">
        <v>0.77970000000000006</v>
      </c>
      <c r="AS63" s="1573">
        <v>1301.21</v>
      </c>
      <c r="AT63" s="1573">
        <v>367.64999999999986</v>
      </c>
      <c r="AU63" s="1570">
        <v>1384938</v>
      </c>
      <c r="AV63" s="1572">
        <v>1</v>
      </c>
      <c r="AW63" s="1564">
        <v>1384938</v>
      </c>
      <c r="BB63" s="1561" t="s">
        <v>490</v>
      </c>
      <c r="BC63" s="1562" t="s">
        <v>736</v>
      </c>
      <c r="BD63" s="1563">
        <v>1883913677</v>
      </c>
      <c r="BE63" s="1577">
        <v>461.17500000000001</v>
      </c>
      <c r="BF63" s="1566">
        <v>4085030</v>
      </c>
      <c r="BG63" s="1565">
        <v>0.2021</v>
      </c>
      <c r="BH63" s="1565"/>
      <c r="BI63" s="1564">
        <v>3767</v>
      </c>
      <c r="BJ63" s="1564">
        <v>8.17</v>
      </c>
      <c r="BK63" s="1564">
        <v>24163</v>
      </c>
      <c r="BL63" s="1564">
        <v>52</v>
      </c>
      <c r="BN63" s="933" t="s">
        <v>490</v>
      </c>
      <c r="BO63" s="1579" t="s">
        <v>491</v>
      </c>
      <c r="BP63" s="1579">
        <v>0.97019999999999995</v>
      </c>
      <c r="BQ63" s="1579">
        <v>0.9887999999999999</v>
      </c>
      <c r="BR63" s="1579">
        <v>1.0105</v>
      </c>
      <c r="BS63" s="1579"/>
      <c r="BT63" s="1580">
        <v>2009</v>
      </c>
      <c r="BU63" s="1582">
        <v>0.99660000000000004</v>
      </c>
      <c r="BV63" s="1581"/>
      <c r="BW63" s="1583">
        <v>0.67</v>
      </c>
      <c r="BX63" s="1579">
        <v>0.66800000000000004</v>
      </c>
      <c r="BY63" s="1565">
        <v>1.0569999999999999</v>
      </c>
      <c r="BZ63" s="1585"/>
      <c r="CA63" s="1561" t="s">
        <v>490</v>
      </c>
      <c r="CB63" s="933" t="s">
        <v>736</v>
      </c>
      <c r="CC63" s="1564">
        <v>29970</v>
      </c>
      <c r="CD63" s="1564">
        <v>29814</v>
      </c>
      <c r="CE63" s="1564">
        <v>30603</v>
      </c>
      <c r="CF63" s="1564">
        <v>30129</v>
      </c>
      <c r="CG63" s="1565">
        <v>0.84540000000000004</v>
      </c>
      <c r="CH63" s="1564"/>
      <c r="CI63" s="1562">
        <v>-474</v>
      </c>
      <c r="CJ63" s="1565">
        <v>-1.55E-2</v>
      </c>
      <c r="CL63" s="1575" t="s">
        <v>490</v>
      </c>
      <c r="CM63" s="933" t="s">
        <v>736</v>
      </c>
      <c r="CN63" s="1565">
        <v>0.77970000000000006</v>
      </c>
      <c r="CP63" s="1593">
        <v>3767</v>
      </c>
      <c r="CQ63" s="1566">
        <v>5662044</v>
      </c>
      <c r="CR63" s="1566">
        <v>0</v>
      </c>
      <c r="CS63" s="1566">
        <v>5662044</v>
      </c>
      <c r="CT63" s="1573">
        <v>1503.06</v>
      </c>
      <c r="CU63" s="1594"/>
      <c r="CV63" s="1573">
        <v>1301.21</v>
      </c>
      <c r="CW63" s="1594">
        <v>367.64999999999986</v>
      </c>
      <c r="CX63" s="1565">
        <v>1</v>
      </c>
      <c r="CY63" s="1565"/>
      <c r="CZ63" s="1582">
        <v>0.66800000000000004</v>
      </c>
      <c r="DA63" s="1595">
        <v>1</v>
      </c>
      <c r="DB63" s="1595"/>
      <c r="DC63" s="1565">
        <v>1</v>
      </c>
      <c r="DX63" s="933" t="s">
        <v>408</v>
      </c>
      <c r="DY63" s="1575" t="s">
        <v>408</v>
      </c>
      <c r="DZ63" s="933" t="s">
        <v>901</v>
      </c>
      <c r="EA63" s="933" t="s">
        <v>409</v>
      </c>
      <c r="EB63" s="1563">
        <v>5029</v>
      </c>
      <c r="EC63" s="1563"/>
      <c r="ED63" s="1563">
        <v>5029</v>
      </c>
      <c r="EE63" s="1563">
        <v>5029</v>
      </c>
      <c r="EF63" s="1563"/>
      <c r="EG63" s="1565"/>
      <c r="EH63" s="1563"/>
      <c r="EI63" s="1563">
        <v>0</v>
      </c>
      <c r="EJ63" s="1563"/>
      <c r="EK63" s="1563">
        <v>0</v>
      </c>
      <c r="EL63" s="1563">
        <v>0</v>
      </c>
      <c r="EM63" s="1566">
        <v>0</v>
      </c>
      <c r="EN63" s="1566"/>
      <c r="ES63" s="1616" t="s">
        <v>472</v>
      </c>
      <c r="ET63" s="1617" t="s">
        <v>473</v>
      </c>
      <c r="EU63" s="1618">
        <v>0</v>
      </c>
    </row>
    <row r="64" spans="1:151">
      <c r="A64" s="1220" t="s">
        <v>492</v>
      </c>
      <c r="B64" s="1221" t="s">
        <v>493</v>
      </c>
      <c r="C64" s="1117">
        <v>6403</v>
      </c>
      <c r="D64" s="1118">
        <v>6403</v>
      </c>
      <c r="E64" s="1670"/>
      <c r="F64" s="1670">
        <f t="shared" si="0"/>
        <v>6403</v>
      </c>
      <c r="G64" s="1670"/>
      <c r="H64" s="1671">
        <f t="shared" si="1"/>
        <v>6403</v>
      </c>
      <c r="K64" s="907" t="s">
        <v>492</v>
      </c>
      <c r="L64" s="908" t="s">
        <v>493</v>
      </c>
      <c r="M64" s="886">
        <v>2556880087</v>
      </c>
      <c r="N64" s="887">
        <v>21942774</v>
      </c>
      <c r="O64" s="888">
        <v>2534937313</v>
      </c>
      <c r="P64" s="889">
        <v>2011</v>
      </c>
      <c r="Q64" s="890">
        <v>0.9476</v>
      </c>
      <c r="R64" s="891">
        <v>2675113247</v>
      </c>
      <c r="S64" s="892">
        <v>21942774</v>
      </c>
      <c r="T64" s="893">
        <v>183476217</v>
      </c>
      <c r="U64" s="893">
        <v>635015683</v>
      </c>
      <c r="V64" s="891">
        <v>3515547921</v>
      </c>
      <c r="X64" s="1561" t="s">
        <v>492</v>
      </c>
      <c r="Y64" s="1562" t="s">
        <v>493</v>
      </c>
      <c r="Z64" s="1563">
        <v>3515547921</v>
      </c>
      <c r="AA64" s="1564">
        <v>22218262.860720001</v>
      </c>
      <c r="AB64" s="1563">
        <v>6896765</v>
      </c>
      <c r="AC64" s="1563">
        <v>160388</v>
      </c>
      <c r="AD64" s="1563">
        <v>29275415.860720001</v>
      </c>
      <c r="AE64" s="1564">
        <v>6403</v>
      </c>
      <c r="AF64" s="1562">
        <v>4572</v>
      </c>
      <c r="AG64" s="1565">
        <v>0.90459999999999996</v>
      </c>
      <c r="AI64" s="1561" t="s">
        <v>492</v>
      </c>
      <c r="AJ64" s="933" t="s">
        <v>493</v>
      </c>
      <c r="AK64" s="1563">
        <v>29275415.860720001</v>
      </c>
      <c r="AL64" s="1564">
        <v>6403</v>
      </c>
      <c r="AM64" s="1564">
        <v>4572</v>
      </c>
      <c r="AN64" s="1565">
        <v>0.90459999999999996</v>
      </c>
      <c r="AO64" s="1565">
        <v>0.39389999999999997</v>
      </c>
      <c r="AP64" s="1565">
        <v>0.73329999999999995</v>
      </c>
      <c r="AQ64" s="1565">
        <v>0.76790000000000003</v>
      </c>
      <c r="AR64" s="1565">
        <v>0.76790000000000003</v>
      </c>
      <c r="AS64" s="1573">
        <v>1281.52</v>
      </c>
      <c r="AT64" s="1573">
        <v>387.33999999999992</v>
      </c>
      <c r="AU64" s="1570">
        <v>2480138</v>
      </c>
      <c r="AV64" s="1572">
        <v>0.875</v>
      </c>
      <c r="AW64" s="1564">
        <v>2170121</v>
      </c>
      <c r="BB64" s="1561" t="s">
        <v>492</v>
      </c>
      <c r="BC64" s="1562" t="s">
        <v>737</v>
      </c>
      <c r="BD64" s="1563">
        <v>3515547921</v>
      </c>
      <c r="BE64" s="1577">
        <v>441.68</v>
      </c>
      <c r="BF64" s="1566">
        <v>7959491</v>
      </c>
      <c r="BG64" s="1565">
        <v>0.39389999999999997</v>
      </c>
      <c r="BH64" s="1565"/>
      <c r="BI64" s="1564">
        <v>6403</v>
      </c>
      <c r="BJ64" s="1564">
        <v>14.5</v>
      </c>
      <c r="BK64" s="1564">
        <v>45263</v>
      </c>
      <c r="BL64" s="1564">
        <v>102</v>
      </c>
      <c r="BN64" s="933" t="s">
        <v>492</v>
      </c>
      <c r="BO64" s="1579" t="s">
        <v>493</v>
      </c>
      <c r="BP64" s="1579">
        <v>0.82</v>
      </c>
      <c r="BQ64" s="1579">
        <v>0.94989999999999997</v>
      </c>
      <c r="BR64" s="1579">
        <v>0.94640000000000002</v>
      </c>
      <c r="BS64" s="1579"/>
      <c r="BT64" s="1580">
        <v>2011</v>
      </c>
      <c r="BU64" s="1582">
        <v>0.9476</v>
      </c>
      <c r="BV64" s="1581"/>
      <c r="BW64" s="1583">
        <v>0.55000000000000004</v>
      </c>
      <c r="BX64" s="1579">
        <v>0.52100000000000002</v>
      </c>
      <c r="BY64" s="1565">
        <v>0.82440000000000002</v>
      </c>
      <c r="BZ64" s="1585"/>
      <c r="CA64" s="1561" t="s">
        <v>492</v>
      </c>
      <c r="CB64" s="933" t="s">
        <v>737</v>
      </c>
      <c r="CC64" s="1564">
        <v>25670</v>
      </c>
      <c r="CD64" s="1564">
        <v>25909</v>
      </c>
      <c r="CE64" s="1564">
        <v>26824</v>
      </c>
      <c r="CF64" s="1564">
        <v>26134.333333333332</v>
      </c>
      <c r="CG64" s="1565">
        <v>0.73329999999999995</v>
      </c>
      <c r="CH64" s="1564"/>
      <c r="CI64" s="1562">
        <v>-689.66666666666788</v>
      </c>
      <c r="CJ64" s="1565">
        <v>-2.5700000000000001E-2</v>
      </c>
      <c r="CL64" s="1575" t="s">
        <v>492</v>
      </c>
      <c r="CM64" s="933" t="s">
        <v>737</v>
      </c>
      <c r="CN64" s="1565">
        <v>0.76790000000000003</v>
      </c>
      <c r="CP64" s="1593">
        <v>6403</v>
      </c>
      <c r="CQ64" s="1566">
        <v>7177048</v>
      </c>
      <c r="CR64" s="1566">
        <v>0</v>
      </c>
      <c r="CS64" s="1566">
        <v>7177048</v>
      </c>
      <c r="CT64" s="1573">
        <v>1120.8900000000001</v>
      </c>
      <c r="CU64" s="1594"/>
      <c r="CV64" s="1573">
        <v>1281.52</v>
      </c>
      <c r="CW64" s="1594">
        <v>387.33999999999992</v>
      </c>
      <c r="CX64" s="1565">
        <v>0.875</v>
      </c>
      <c r="CY64" s="1565"/>
      <c r="CZ64" s="1582">
        <v>0.52100000000000002</v>
      </c>
      <c r="DA64" s="1595" t="s">
        <v>4</v>
      </c>
      <c r="DB64" s="1595"/>
      <c r="DC64" s="1565">
        <v>0.875</v>
      </c>
      <c r="DX64" s="933" t="s">
        <v>410</v>
      </c>
      <c r="DY64" s="1575" t="s">
        <v>410</v>
      </c>
      <c r="DZ64" s="933" t="s">
        <v>901</v>
      </c>
      <c r="EA64" s="933" t="s">
        <v>411</v>
      </c>
      <c r="EB64" s="1563">
        <v>19965</v>
      </c>
      <c r="EC64" s="1563"/>
      <c r="ED64" s="1563">
        <v>19965</v>
      </c>
      <c r="EE64" s="1563"/>
      <c r="EF64" s="1563"/>
      <c r="EG64" s="1565">
        <v>0.78596173529643332</v>
      </c>
      <c r="EH64" s="1563"/>
      <c r="EI64" s="1563">
        <v>4238674</v>
      </c>
      <c r="EJ64" s="1563"/>
      <c r="EK64" s="1563">
        <v>3331436</v>
      </c>
      <c r="EL64" s="1563">
        <v>4238674</v>
      </c>
      <c r="EM64" s="1566">
        <v>0</v>
      </c>
      <c r="EN64" s="1566">
        <v>-1</v>
      </c>
      <c r="ES64" s="1616" t="s">
        <v>97</v>
      </c>
      <c r="ET64" s="1617" t="s">
        <v>98</v>
      </c>
      <c r="EU64" s="1618">
        <v>0</v>
      </c>
    </row>
    <row r="65" spans="1:151">
      <c r="A65" s="1220" t="s">
        <v>494</v>
      </c>
      <c r="B65" s="1221" t="s">
        <v>669</v>
      </c>
      <c r="C65" s="1117">
        <v>144618</v>
      </c>
      <c r="D65" s="1118">
        <v>154114</v>
      </c>
      <c r="E65" s="1670"/>
      <c r="F65" s="1670">
        <f t="shared" si="0"/>
        <v>154114</v>
      </c>
      <c r="G65" s="1670"/>
      <c r="H65" s="1671">
        <f t="shared" si="1"/>
        <v>154114</v>
      </c>
      <c r="K65" s="907" t="s">
        <v>494</v>
      </c>
      <c r="L65" s="908" t="s">
        <v>495</v>
      </c>
      <c r="M65" s="886">
        <v>96227377850</v>
      </c>
      <c r="N65" s="887">
        <v>68773432</v>
      </c>
      <c r="O65" s="888">
        <v>96158604418</v>
      </c>
      <c r="P65" s="889">
        <v>2011</v>
      </c>
      <c r="Q65" s="890">
        <v>0.98770000000000002</v>
      </c>
      <c r="R65" s="891">
        <v>97356084254</v>
      </c>
      <c r="S65" s="892">
        <v>68773432</v>
      </c>
      <c r="T65" s="893">
        <v>3426380679</v>
      </c>
      <c r="U65" s="893">
        <v>16037871416</v>
      </c>
      <c r="V65" s="891">
        <v>116889109781</v>
      </c>
      <c r="X65" s="1561" t="s">
        <v>494</v>
      </c>
      <c r="Y65" s="1562" t="s">
        <v>669</v>
      </c>
      <c r="Z65" s="1563">
        <v>116889109781</v>
      </c>
      <c r="AA65" s="1564">
        <v>738739173.81592</v>
      </c>
      <c r="AB65" s="1563">
        <v>195707286</v>
      </c>
      <c r="AC65" s="1563">
        <v>1891951</v>
      </c>
      <c r="AD65" s="1563">
        <v>936338410.81592</v>
      </c>
      <c r="AE65" s="1564">
        <v>154114</v>
      </c>
      <c r="AF65" s="1562">
        <v>6076</v>
      </c>
      <c r="AG65" s="1565">
        <v>1.2021999999999999</v>
      </c>
      <c r="AI65" s="1561" t="s">
        <v>494</v>
      </c>
      <c r="AJ65" s="933" t="s">
        <v>669</v>
      </c>
      <c r="AK65" s="1563">
        <v>936338410.81592</v>
      </c>
      <c r="AL65" s="1564">
        <v>154114</v>
      </c>
      <c r="AM65" s="1564">
        <v>6076</v>
      </c>
      <c r="AN65" s="1565">
        <v>1.2021999999999999</v>
      </c>
      <c r="AO65" s="1565">
        <v>10.990500000000001</v>
      </c>
      <c r="AP65" s="1565">
        <v>1.2439</v>
      </c>
      <c r="AQ65" s="1565">
        <v>2.202</v>
      </c>
      <c r="AR65" s="1565" t="s">
        <v>4</v>
      </c>
      <c r="AS65" s="1573" t="s">
        <v>4</v>
      </c>
      <c r="AT65" s="1573" t="s">
        <v>4</v>
      </c>
      <c r="AU65" s="1570">
        <v>0</v>
      </c>
      <c r="AV65" s="1572" t="s">
        <v>4</v>
      </c>
      <c r="AW65" s="1564">
        <v>0</v>
      </c>
      <c r="BB65" s="1561" t="s">
        <v>494</v>
      </c>
      <c r="BC65" s="1562" t="s">
        <v>738</v>
      </c>
      <c r="BD65" s="1563">
        <v>116889109781</v>
      </c>
      <c r="BE65" s="1577">
        <v>526.27499999999998</v>
      </c>
      <c r="BF65" s="1566">
        <v>222106522</v>
      </c>
      <c r="BG65" s="1565">
        <v>10.990500000000001</v>
      </c>
      <c r="BH65" s="1565"/>
      <c r="BI65" s="1564">
        <v>154114</v>
      </c>
      <c r="BJ65" s="1564">
        <v>292.83999999999997</v>
      </c>
      <c r="BK65" s="1564">
        <v>939802</v>
      </c>
      <c r="BL65" s="1564">
        <v>1786</v>
      </c>
      <c r="BN65" s="933" t="s">
        <v>494</v>
      </c>
      <c r="BO65" s="1579" t="s">
        <v>669</v>
      </c>
      <c r="BP65" s="1579">
        <v>0.88929999999999998</v>
      </c>
      <c r="BQ65" s="1579">
        <v>0.96</v>
      </c>
      <c r="BR65" s="1579">
        <v>1.0015000000000001</v>
      </c>
      <c r="BS65" s="1579"/>
      <c r="BT65" s="1580">
        <v>2011</v>
      </c>
      <c r="BU65" s="1582">
        <v>0.98770000000000002</v>
      </c>
      <c r="BV65" s="1581"/>
      <c r="BW65" s="1583">
        <v>0.79220000000000002</v>
      </c>
      <c r="BX65" s="1579">
        <v>0.78200000000000003</v>
      </c>
      <c r="BY65" s="1565">
        <v>1.2373000000000001</v>
      </c>
      <c r="BZ65" s="1585"/>
      <c r="CA65" s="1561" t="s">
        <v>494</v>
      </c>
      <c r="CB65" s="933" t="s">
        <v>738</v>
      </c>
      <c r="CC65" s="1564">
        <v>43080</v>
      </c>
      <c r="CD65" s="1564">
        <v>44301</v>
      </c>
      <c r="CE65" s="1564">
        <v>45615</v>
      </c>
      <c r="CF65" s="1564">
        <v>44332</v>
      </c>
      <c r="CG65" s="1565">
        <v>1.2439</v>
      </c>
      <c r="CH65" s="1564"/>
      <c r="CI65" s="1562">
        <v>-1283</v>
      </c>
      <c r="CJ65" s="1565">
        <v>-2.81E-2</v>
      </c>
      <c r="CL65" s="1575" t="s">
        <v>494</v>
      </c>
      <c r="CM65" s="933" t="s">
        <v>738</v>
      </c>
      <c r="CN65" s="1565" t="s">
        <v>4</v>
      </c>
      <c r="CP65" s="1593">
        <v>154114</v>
      </c>
      <c r="CQ65" s="1566">
        <v>328339101</v>
      </c>
      <c r="CR65" s="1566">
        <v>0</v>
      </c>
      <c r="CS65" s="1566">
        <v>328339101</v>
      </c>
      <c r="CT65" s="1573">
        <v>2130.4899999999998</v>
      </c>
      <c r="CU65" s="1594"/>
      <c r="CV65" s="1573" t="s">
        <v>4</v>
      </c>
      <c r="CW65" s="1594" t="s">
        <v>4</v>
      </c>
      <c r="CX65" s="1565" t="s">
        <v>4</v>
      </c>
      <c r="CY65" s="1565"/>
      <c r="CZ65" s="1582">
        <v>0.78200000000000003</v>
      </c>
      <c r="DA65" s="1595">
        <v>1</v>
      </c>
      <c r="DB65" s="1595"/>
      <c r="DC65" s="1565" t="s">
        <v>4</v>
      </c>
      <c r="DX65" s="933" t="s">
        <v>410</v>
      </c>
      <c r="DY65" s="1575" t="s">
        <v>58</v>
      </c>
      <c r="DZ65" s="933" t="s">
        <v>901</v>
      </c>
      <c r="EA65" s="933" t="s">
        <v>59</v>
      </c>
      <c r="EB65" s="1563">
        <v>3089</v>
      </c>
      <c r="EC65" s="1563"/>
      <c r="ED65" s="1563">
        <v>3089</v>
      </c>
      <c r="EE65" s="1563"/>
      <c r="EF65" s="1563"/>
      <c r="EG65" s="1565">
        <v>0.12160459806314464</v>
      </c>
      <c r="EH65" s="1563"/>
      <c r="EI65" s="1563">
        <v>0</v>
      </c>
      <c r="EJ65" s="1563"/>
      <c r="EK65" s="1563">
        <v>515442</v>
      </c>
      <c r="EM65" s="1566"/>
      <c r="EN65" s="1566"/>
      <c r="ES65" s="1616" t="s">
        <v>474</v>
      </c>
      <c r="ET65" s="1617" t="s">
        <v>475</v>
      </c>
      <c r="EU65" s="1618">
        <v>0</v>
      </c>
    </row>
    <row r="66" spans="1:151">
      <c r="A66" s="1220" t="s">
        <v>496</v>
      </c>
      <c r="B66" s="1221" t="s">
        <v>497</v>
      </c>
      <c r="C66" s="1117">
        <v>1976</v>
      </c>
      <c r="D66" s="1118">
        <v>1976</v>
      </c>
      <c r="E66" s="1670"/>
      <c r="F66" s="1670">
        <f t="shared" si="0"/>
        <v>1976</v>
      </c>
      <c r="G66" s="1670"/>
      <c r="H66" s="1671">
        <f t="shared" si="1"/>
        <v>1976</v>
      </c>
      <c r="K66" s="907" t="s">
        <v>496</v>
      </c>
      <c r="L66" s="908" t="s">
        <v>497</v>
      </c>
      <c r="M66" s="886">
        <v>1558983305</v>
      </c>
      <c r="N66" s="887">
        <v>29122600</v>
      </c>
      <c r="O66" s="888">
        <v>1529860705</v>
      </c>
      <c r="P66" s="889">
        <v>2009</v>
      </c>
      <c r="Q66" s="890">
        <v>1.0409999999999999</v>
      </c>
      <c r="R66" s="891">
        <v>1469606825</v>
      </c>
      <c r="S66" s="892">
        <v>29122600</v>
      </c>
      <c r="T66" s="893">
        <v>71664834</v>
      </c>
      <c r="U66" s="893">
        <v>303579618</v>
      </c>
      <c r="V66" s="891">
        <v>1873973877</v>
      </c>
      <c r="X66" s="1561" t="s">
        <v>496</v>
      </c>
      <c r="Y66" s="1562" t="s">
        <v>497</v>
      </c>
      <c r="Z66" s="1563">
        <v>1873973877</v>
      </c>
      <c r="AA66" s="1564">
        <v>11843514.90264</v>
      </c>
      <c r="AB66" s="1563">
        <v>2847373</v>
      </c>
      <c r="AC66" s="1563">
        <v>77433</v>
      </c>
      <c r="AD66" s="1563">
        <v>14768320.90264</v>
      </c>
      <c r="AE66" s="1564">
        <v>1976</v>
      </c>
      <c r="AF66" s="1562">
        <v>7474</v>
      </c>
      <c r="AG66" s="1565">
        <v>1.4787999999999999</v>
      </c>
      <c r="AI66" s="1561" t="s">
        <v>496</v>
      </c>
      <c r="AJ66" s="933" t="s">
        <v>497</v>
      </c>
      <c r="AK66" s="1563">
        <v>14768320.90264</v>
      </c>
      <c r="AL66" s="1564">
        <v>1976</v>
      </c>
      <c r="AM66" s="1564">
        <v>7474</v>
      </c>
      <c r="AN66" s="1565">
        <v>1.4787999999999999</v>
      </c>
      <c r="AO66" s="1565">
        <v>0.41880000000000001</v>
      </c>
      <c r="AP66" s="1565">
        <v>0.75560000000000005</v>
      </c>
      <c r="AQ66" s="1565">
        <v>1.0112000000000001</v>
      </c>
      <c r="AR66" s="1565" t="s">
        <v>4</v>
      </c>
      <c r="AS66" s="1573" t="s">
        <v>4</v>
      </c>
      <c r="AT66" s="1573" t="s">
        <v>4</v>
      </c>
      <c r="AU66" s="1570">
        <v>0</v>
      </c>
      <c r="AV66" s="1572" t="s">
        <v>4</v>
      </c>
      <c r="AW66" s="1564">
        <v>0</v>
      </c>
      <c r="BB66" s="1561" t="s">
        <v>496</v>
      </c>
      <c r="BC66" s="1562" t="s">
        <v>739</v>
      </c>
      <c r="BD66" s="1563">
        <v>1873973877</v>
      </c>
      <c r="BE66" s="1577">
        <v>221.42699999999999</v>
      </c>
      <c r="BF66" s="1566">
        <v>8463168</v>
      </c>
      <c r="BG66" s="1565">
        <v>0.41880000000000001</v>
      </c>
      <c r="BH66" s="1565"/>
      <c r="BI66" s="1564">
        <v>1976</v>
      </c>
      <c r="BJ66" s="1564">
        <v>8.92</v>
      </c>
      <c r="BK66" s="1564">
        <v>15446</v>
      </c>
      <c r="BL66" s="1564">
        <v>70</v>
      </c>
      <c r="BN66" s="933" t="s">
        <v>496</v>
      </c>
      <c r="BO66" s="1579" t="s">
        <v>497</v>
      </c>
      <c r="BP66" s="1579">
        <v>1.0206999999999999</v>
      </c>
      <c r="BQ66" s="1579">
        <v>1.0449999999999999</v>
      </c>
      <c r="BR66" s="1579">
        <v>1.0451000000000001</v>
      </c>
      <c r="BS66" s="1579"/>
      <c r="BT66" s="1580">
        <v>2009</v>
      </c>
      <c r="BU66" s="1582">
        <v>1.0409999999999999</v>
      </c>
      <c r="BV66" s="1581"/>
      <c r="BW66" s="1583">
        <v>0.4</v>
      </c>
      <c r="BX66" s="1579">
        <v>0.41599999999999998</v>
      </c>
      <c r="BY66" s="1565">
        <v>0.65820000000000001</v>
      </c>
      <c r="BZ66" s="1585"/>
      <c r="CA66" s="1561" t="s">
        <v>496</v>
      </c>
      <c r="CB66" s="933" t="s">
        <v>739</v>
      </c>
      <c r="CC66" s="1564">
        <v>26225</v>
      </c>
      <c r="CD66" s="1564">
        <v>26824</v>
      </c>
      <c r="CE66" s="1564">
        <v>27738</v>
      </c>
      <c r="CF66" s="1564">
        <v>26929</v>
      </c>
      <c r="CG66" s="1565">
        <v>0.75560000000000005</v>
      </c>
      <c r="CH66" s="1564"/>
      <c r="CI66" s="1562">
        <v>-809</v>
      </c>
      <c r="CJ66" s="1565">
        <v>-2.92E-2</v>
      </c>
      <c r="CL66" s="1575" t="s">
        <v>496</v>
      </c>
      <c r="CM66" s="933" t="s">
        <v>739</v>
      </c>
      <c r="CN66" s="1565" t="s">
        <v>4</v>
      </c>
      <c r="CP66" s="1593">
        <v>1976</v>
      </c>
      <c r="CQ66" s="1566">
        <v>2094829</v>
      </c>
      <c r="CR66" s="1566">
        <v>0</v>
      </c>
      <c r="CS66" s="1566">
        <v>2094829</v>
      </c>
      <c r="CT66" s="1573">
        <v>1060.1400000000001</v>
      </c>
      <c r="CU66" s="1594"/>
      <c r="CV66" s="1573" t="s">
        <v>4</v>
      </c>
      <c r="CW66" s="1594" t="s">
        <v>4</v>
      </c>
      <c r="CX66" s="1565" t="s">
        <v>4</v>
      </c>
      <c r="CY66" s="1565"/>
      <c r="CZ66" s="1582">
        <v>0.41599999999999998</v>
      </c>
      <c r="DA66" s="1595" t="s">
        <v>4</v>
      </c>
      <c r="DB66" s="1595"/>
      <c r="DC66" s="1565" t="s">
        <v>4</v>
      </c>
      <c r="DX66" s="933" t="s">
        <v>410</v>
      </c>
      <c r="DY66" s="1575" t="s">
        <v>60</v>
      </c>
      <c r="DZ66" s="933" t="s">
        <v>901</v>
      </c>
      <c r="EA66" s="933" t="s">
        <v>61</v>
      </c>
      <c r="EB66" s="1563">
        <v>2348</v>
      </c>
      <c r="EC66" s="1563"/>
      <c r="ED66" s="1563">
        <v>2348</v>
      </c>
      <c r="EE66" s="1563">
        <v>25402</v>
      </c>
      <c r="EF66" s="1563"/>
      <c r="EG66" s="1565">
        <v>9.2433666640422019E-2</v>
      </c>
      <c r="EH66" s="1563"/>
      <c r="EI66" s="1563">
        <v>0</v>
      </c>
      <c r="EJ66" s="1563"/>
      <c r="EK66" s="1563">
        <v>391796</v>
      </c>
      <c r="EM66" s="1566"/>
      <c r="EN66" s="1566"/>
      <c r="ES66" s="1616" t="s">
        <v>476</v>
      </c>
      <c r="ET66" s="1617" t="s">
        <v>477</v>
      </c>
      <c r="EU66" s="1618">
        <v>11209742</v>
      </c>
    </row>
    <row r="67" spans="1:151">
      <c r="A67" s="1220" t="s">
        <v>498</v>
      </c>
      <c r="B67" s="1221" t="s">
        <v>499</v>
      </c>
      <c r="C67" s="1117">
        <v>4161</v>
      </c>
      <c r="D67" s="1118">
        <v>4161</v>
      </c>
      <c r="E67" s="1670"/>
      <c r="F67" s="1670">
        <f t="shared" si="0"/>
        <v>4161</v>
      </c>
      <c r="G67" s="1670"/>
      <c r="H67" s="1671">
        <f t="shared" si="1"/>
        <v>4161</v>
      </c>
      <c r="K67" s="907" t="s">
        <v>498</v>
      </c>
      <c r="L67" s="908" t="s">
        <v>499</v>
      </c>
      <c r="M67" s="886">
        <v>2418743650</v>
      </c>
      <c r="N67" s="887">
        <v>89706700</v>
      </c>
      <c r="O67" s="888">
        <v>2329036950</v>
      </c>
      <c r="P67" s="889">
        <v>2012</v>
      </c>
      <c r="Q67" s="890">
        <v>0.95680000000000009</v>
      </c>
      <c r="R67" s="891">
        <v>2434194137</v>
      </c>
      <c r="S67" s="892">
        <v>89706700</v>
      </c>
      <c r="T67" s="893">
        <v>77188008</v>
      </c>
      <c r="U67" s="893">
        <v>393446272</v>
      </c>
      <c r="V67" s="891">
        <v>2994535117</v>
      </c>
      <c r="X67" s="1561" t="s">
        <v>498</v>
      </c>
      <c r="Y67" s="1562" t="s">
        <v>499</v>
      </c>
      <c r="Z67" s="1563">
        <v>2994535117</v>
      </c>
      <c r="AA67" s="1564">
        <v>18925461.939440001</v>
      </c>
      <c r="AB67" s="1563">
        <v>2686853</v>
      </c>
      <c r="AC67" s="1563">
        <v>233738</v>
      </c>
      <c r="AD67" s="1563">
        <v>21846052.939440001</v>
      </c>
      <c r="AE67" s="1564">
        <v>4161</v>
      </c>
      <c r="AF67" s="1562">
        <v>5250</v>
      </c>
      <c r="AG67" s="1565">
        <v>1.0387999999999999</v>
      </c>
      <c r="AI67" s="1561" t="s">
        <v>498</v>
      </c>
      <c r="AJ67" s="933" t="s">
        <v>499</v>
      </c>
      <c r="AK67" s="1563">
        <v>21846052.939440001</v>
      </c>
      <c r="AL67" s="1564">
        <v>4161</v>
      </c>
      <c r="AM67" s="1564">
        <v>5250</v>
      </c>
      <c r="AN67" s="1565">
        <v>1.0387999999999999</v>
      </c>
      <c r="AO67" s="1565">
        <v>0.3014</v>
      </c>
      <c r="AP67" s="1565">
        <v>0.77170000000000005</v>
      </c>
      <c r="AQ67" s="1565">
        <v>0.83150000000000002</v>
      </c>
      <c r="AR67" s="1565">
        <v>0.83150000000000002</v>
      </c>
      <c r="AS67" s="1573">
        <v>1387.66</v>
      </c>
      <c r="AT67" s="1573">
        <v>281.19999999999982</v>
      </c>
      <c r="AU67" s="1570">
        <v>1170073</v>
      </c>
      <c r="AV67" s="1572">
        <v>0.83199999999999996</v>
      </c>
      <c r="AW67" s="1564">
        <v>973501</v>
      </c>
      <c r="BB67" s="1561" t="s">
        <v>498</v>
      </c>
      <c r="BC67" s="1562" t="s">
        <v>740</v>
      </c>
      <c r="BD67" s="1563">
        <v>2994535117</v>
      </c>
      <c r="BE67" s="1577">
        <v>491.59899999999999</v>
      </c>
      <c r="BF67" s="1566">
        <v>6091418</v>
      </c>
      <c r="BG67" s="1565">
        <v>0.3014</v>
      </c>
      <c r="BH67" s="1565"/>
      <c r="BI67" s="1564">
        <v>4161</v>
      </c>
      <c r="BJ67" s="1564">
        <v>8.4600000000000009</v>
      </c>
      <c r="BK67" s="1564">
        <v>28063</v>
      </c>
      <c r="BL67" s="1564">
        <v>57</v>
      </c>
      <c r="BN67" s="933" t="s">
        <v>498</v>
      </c>
      <c r="BO67" s="1579" t="s">
        <v>499</v>
      </c>
      <c r="BP67" s="1579">
        <v>0.78400000000000003</v>
      </c>
      <c r="BQ67" s="1579">
        <v>0.7145999999999999</v>
      </c>
      <c r="BR67" s="1579">
        <v>0.95680000000000009</v>
      </c>
      <c r="BS67" s="1579"/>
      <c r="BT67" s="1580">
        <v>2012</v>
      </c>
      <c r="BU67" s="1582">
        <v>0.95680000000000009</v>
      </c>
      <c r="BV67" s="1581"/>
      <c r="BW67" s="1583">
        <v>0.56999999999999995</v>
      </c>
      <c r="BX67" s="1579">
        <v>0.54500000000000004</v>
      </c>
      <c r="BY67" s="1565">
        <v>0.86229999999999996</v>
      </c>
      <c r="BZ67" s="1585"/>
      <c r="CA67" s="1561" t="s">
        <v>498</v>
      </c>
      <c r="CB67" s="933" t="s">
        <v>740</v>
      </c>
      <c r="CC67" s="1564">
        <v>27097</v>
      </c>
      <c r="CD67" s="1564">
        <v>27464</v>
      </c>
      <c r="CE67" s="1564">
        <v>27946</v>
      </c>
      <c r="CF67" s="1564">
        <v>27502.333333333332</v>
      </c>
      <c r="CG67" s="1565">
        <v>0.77170000000000005</v>
      </c>
      <c r="CH67" s="1564"/>
      <c r="CI67" s="1562">
        <v>-443.66666666666788</v>
      </c>
      <c r="CJ67" s="1565">
        <v>-1.5900000000000001E-2</v>
      </c>
      <c r="CL67" s="1575" t="s">
        <v>498</v>
      </c>
      <c r="CM67" s="933" t="s">
        <v>740</v>
      </c>
      <c r="CN67" s="1565">
        <v>0.83150000000000002</v>
      </c>
      <c r="CP67" s="1593">
        <v>4161</v>
      </c>
      <c r="CQ67" s="1566">
        <v>4803174</v>
      </c>
      <c r="CR67" s="1566">
        <v>0</v>
      </c>
      <c r="CS67" s="1566">
        <v>4803174</v>
      </c>
      <c r="CT67" s="1573">
        <v>1154.33</v>
      </c>
      <c r="CU67" s="1594"/>
      <c r="CV67" s="1573">
        <v>1387.66</v>
      </c>
      <c r="CW67" s="1594">
        <v>281.19999999999982</v>
      </c>
      <c r="CX67" s="1565">
        <v>0.83199999999999996</v>
      </c>
      <c r="CY67" s="1565"/>
      <c r="CZ67" s="1582">
        <v>0.54500000000000004</v>
      </c>
      <c r="DA67" s="1595" t="s">
        <v>4</v>
      </c>
      <c r="DB67" s="1595"/>
      <c r="DC67" s="1565">
        <v>0.83199999999999996</v>
      </c>
      <c r="DX67" s="933" t="s">
        <v>412</v>
      </c>
      <c r="DY67" s="1575" t="s">
        <v>412</v>
      </c>
      <c r="DZ67" s="933" t="s">
        <v>901</v>
      </c>
      <c r="EA67" s="933" t="s">
        <v>413</v>
      </c>
      <c r="EB67" s="1563">
        <v>6411</v>
      </c>
      <c r="EC67" s="1563"/>
      <c r="ED67" s="1563">
        <v>6411</v>
      </c>
      <c r="EE67" s="1563">
        <v>6411</v>
      </c>
      <c r="EF67" s="1563"/>
      <c r="EG67" s="1565"/>
      <c r="EH67" s="1563"/>
      <c r="EI67" s="1563">
        <v>406586</v>
      </c>
      <c r="EJ67" s="1563"/>
      <c r="EK67" s="1563">
        <v>406586</v>
      </c>
      <c r="EL67" s="1563">
        <v>406586</v>
      </c>
      <c r="EM67" s="1566">
        <v>0</v>
      </c>
      <c r="EN67" s="1566"/>
      <c r="ES67" s="1616" t="s">
        <v>478</v>
      </c>
      <c r="ET67" s="1617" t="s">
        <v>479</v>
      </c>
      <c r="EU67" s="1618">
        <v>114622</v>
      </c>
    </row>
    <row r="68" spans="1:151">
      <c r="A68" s="1220" t="s">
        <v>500</v>
      </c>
      <c r="B68" s="1221" t="s">
        <v>501</v>
      </c>
      <c r="C68" s="1117">
        <v>12986</v>
      </c>
      <c r="D68" s="1118">
        <v>13556</v>
      </c>
      <c r="E68" s="1670"/>
      <c r="F68" s="1670">
        <f t="shared" si="0"/>
        <v>13556</v>
      </c>
      <c r="G68" s="1670"/>
      <c r="H68" s="1671">
        <f t="shared" si="1"/>
        <v>13556</v>
      </c>
      <c r="K68" s="907" t="s">
        <v>500</v>
      </c>
      <c r="L68" s="908" t="s">
        <v>501</v>
      </c>
      <c r="M68" s="886">
        <v>10790660062</v>
      </c>
      <c r="N68" s="887">
        <v>107138900</v>
      </c>
      <c r="O68" s="888">
        <v>10683521162</v>
      </c>
      <c r="P68" s="889">
        <v>2007</v>
      </c>
      <c r="Q68" s="890">
        <v>0.98950000000000005</v>
      </c>
      <c r="R68" s="891">
        <v>10796888491</v>
      </c>
      <c r="S68" s="892">
        <v>107138900</v>
      </c>
      <c r="T68" s="893">
        <v>161752429</v>
      </c>
      <c r="U68" s="893">
        <v>1091865587</v>
      </c>
      <c r="V68" s="891">
        <v>12157645407</v>
      </c>
      <c r="X68" s="1561" t="s">
        <v>500</v>
      </c>
      <c r="Y68" s="1562" t="s">
        <v>501</v>
      </c>
      <c r="Z68" s="1563">
        <v>12157645407</v>
      </c>
      <c r="AA68" s="1564">
        <v>76836318.972240001</v>
      </c>
      <c r="AB68" s="1563">
        <v>12426103</v>
      </c>
      <c r="AC68" s="1563">
        <v>733411</v>
      </c>
      <c r="AD68" s="1563">
        <v>89995832.972240001</v>
      </c>
      <c r="AE68" s="1564">
        <v>13556</v>
      </c>
      <c r="AF68" s="1562">
        <v>6639</v>
      </c>
      <c r="AG68" s="1565">
        <v>1.3136000000000001</v>
      </c>
      <c r="AI68" s="1561" t="s">
        <v>500</v>
      </c>
      <c r="AJ68" s="933" t="s">
        <v>501</v>
      </c>
      <c r="AK68" s="1563">
        <v>89995832.972240001</v>
      </c>
      <c r="AL68" s="1564">
        <v>13556</v>
      </c>
      <c r="AM68" s="1564">
        <v>6639</v>
      </c>
      <c r="AN68" s="1565">
        <v>1.3136000000000001</v>
      </c>
      <c r="AO68" s="1565">
        <v>0.86219999999999997</v>
      </c>
      <c r="AP68" s="1565">
        <v>1.0788</v>
      </c>
      <c r="AQ68" s="1565">
        <v>1.151</v>
      </c>
      <c r="AR68" s="1565" t="s">
        <v>4</v>
      </c>
      <c r="AS68" s="1573" t="s">
        <v>4</v>
      </c>
      <c r="AT68" s="1573" t="s">
        <v>4</v>
      </c>
      <c r="AU68" s="1570">
        <v>0</v>
      </c>
      <c r="AV68" s="1572" t="s">
        <v>4</v>
      </c>
      <c r="AW68" s="1564">
        <v>0</v>
      </c>
      <c r="BB68" s="1561" t="s">
        <v>500</v>
      </c>
      <c r="BC68" s="1562" t="s">
        <v>741</v>
      </c>
      <c r="BD68" s="1563">
        <v>12157645407</v>
      </c>
      <c r="BE68" s="1577">
        <v>697.73500000000001</v>
      </c>
      <c r="BF68" s="1566">
        <v>17424445</v>
      </c>
      <c r="BG68" s="1565">
        <v>0.86219999999999997</v>
      </c>
      <c r="BH68" s="1565"/>
      <c r="BI68" s="1564">
        <v>13556</v>
      </c>
      <c r="BJ68" s="1564">
        <v>19.43</v>
      </c>
      <c r="BK68" s="1564">
        <v>89339</v>
      </c>
      <c r="BL68" s="1564">
        <v>128</v>
      </c>
      <c r="BN68" s="933" t="s">
        <v>500</v>
      </c>
      <c r="BO68" s="1579" t="s">
        <v>501</v>
      </c>
      <c r="BP68" s="1579">
        <v>0.96519999999999995</v>
      </c>
      <c r="BQ68" s="1579">
        <v>0.98299999999999998</v>
      </c>
      <c r="BR68" s="1579">
        <v>1.0019</v>
      </c>
      <c r="BS68" s="1579"/>
      <c r="BT68" s="1580">
        <v>2007</v>
      </c>
      <c r="BU68" s="1582">
        <v>0.98950000000000005</v>
      </c>
      <c r="BV68" s="1581"/>
      <c r="BW68" s="1583">
        <v>0.46500000000000002</v>
      </c>
      <c r="BX68" s="1579">
        <v>0.46</v>
      </c>
      <c r="BY68" s="1565">
        <v>0.7278</v>
      </c>
      <c r="BZ68" s="1585"/>
      <c r="CA68" s="1561" t="s">
        <v>500</v>
      </c>
      <c r="CB68" s="933" t="s">
        <v>741</v>
      </c>
      <c r="CC68" s="1564">
        <v>38152</v>
      </c>
      <c r="CD68" s="1564">
        <v>37873</v>
      </c>
      <c r="CE68" s="1564">
        <v>39320</v>
      </c>
      <c r="CF68" s="1564">
        <v>38448.333333333336</v>
      </c>
      <c r="CG68" s="1565">
        <v>1.0788</v>
      </c>
      <c r="CH68" s="1564"/>
      <c r="CI68" s="1562">
        <v>-871.66666666666424</v>
      </c>
      <c r="CJ68" s="1565">
        <v>-2.2200000000000001E-2</v>
      </c>
      <c r="CL68" s="1575" t="s">
        <v>500</v>
      </c>
      <c r="CM68" s="933" t="s">
        <v>741</v>
      </c>
      <c r="CN68" s="1565" t="s">
        <v>4</v>
      </c>
      <c r="CP68" s="1593">
        <v>13556</v>
      </c>
      <c r="CQ68" s="1566">
        <v>25540140</v>
      </c>
      <c r="CR68" s="1566">
        <v>0</v>
      </c>
      <c r="CS68" s="1566">
        <v>25540140</v>
      </c>
      <c r="CT68" s="1573">
        <v>1884.05</v>
      </c>
      <c r="CU68" s="1594"/>
      <c r="CV68" s="1573" t="s">
        <v>4</v>
      </c>
      <c r="CW68" s="1594" t="s">
        <v>4</v>
      </c>
      <c r="CX68" s="1565" t="s">
        <v>4</v>
      </c>
      <c r="CY68" s="1565"/>
      <c r="CZ68" s="1582">
        <v>0.46</v>
      </c>
      <c r="DA68" s="1595" t="s">
        <v>4</v>
      </c>
      <c r="DB68" s="1595"/>
      <c r="DC68" s="1565" t="s">
        <v>4</v>
      </c>
      <c r="DX68" s="933" t="s">
        <v>414</v>
      </c>
      <c r="DY68" s="1575" t="s">
        <v>414</v>
      </c>
      <c r="DZ68" s="933" t="s">
        <v>901</v>
      </c>
      <c r="EA68" s="933" t="s">
        <v>415</v>
      </c>
      <c r="EB68" s="1563">
        <v>9881</v>
      </c>
      <c r="EC68" s="1563"/>
      <c r="ED68" s="1563">
        <v>9881</v>
      </c>
      <c r="EE68" s="1563">
        <v>9881</v>
      </c>
      <c r="EF68" s="1563"/>
      <c r="EG68" s="1565"/>
      <c r="EH68" s="1563"/>
      <c r="EI68" s="1563">
        <v>5161340</v>
      </c>
      <c r="EJ68" s="1563"/>
      <c r="EK68" s="1563">
        <v>5161340</v>
      </c>
      <c r="EL68" s="1563">
        <v>5161340</v>
      </c>
      <c r="EM68" s="1566">
        <v>0</v>
      </c>
      <c r="EN68" s="1566"/>
      <c r="ES68" s="1616" t="s">
        <v>480</v>
      </c>
      <c r="ET68" s="1617" t="s">
        <v>481</v>
      </c>
      <c r="EU68" s="1618">
        <v>2289643</v>
      </c>
    </row>
    <row r="69" spans="1:151">
      <c r="A69" s="1220" t="s">
        <v>502</v>
      </c>
      <c r="B69" s="1221" t="s">
        <v>503</v>
      </c>
      <c r="C69" s="1117">
        <v>16112</v>
      </c>
      <c r="D69" s="1118">
        <v>17413</v>
      </c>
      <c r="E69" s="1670"/>
      <c r="F69" s="1670">
        <f t="shared" si="0"/>
        <v>17413</v>
      </c>
      <c r="G69" s="1670"/>
      <c r="H69" s="1671">
        <f t="shared" si="1"/>
        <v>17413</v>
      </c>
      <c r="K69" s="907" t="s">
        <v>502</v>
      </c>
      <c r="L69" s="908" t="s">
        <v>503</v>
      </c>
      <c r="M69" s="886">
        <v>5338915405</v>
      </c>
      <c r="N69" s="887">
        <v>217900783</v>
      </c>
      <c r="O69" s="888">
        <v>5121014622</v>
      </c>
      <c r="P69" s="889">
        <v>2009</v>
      </c>
      <c r="Q69" s="890">
        <v>0.98360000000000003</v>
      </c>
      <c r="R69" s="891">
        <v>5206399575</v>
      </c>
      <c r="S69" s="892">
        <v>217900783</v>
      </c>
      <c r="T69" s="893">
        <v>116992933</v>
      </c>
      <c r="U69" s="893">
        <v>1569088280</v>
      </c>
      <c r="V69" s="891">
        <v>7110381571</v>
      </c>
      <c r="X69" s="1561" t="s">
        <v>502</v>
      </c>
      <c r="Y69" s="1562" t="s">
        <v>503</v>
      </c>
      <c r="Z69" s="1563">
        <v>7110381571</v>
      </c>
      <c r="AA69" s="1564">
        <v>44937611.528719999</v>
      </c>
      <c r="AB69" s="1563">
        <v>11527961</v>
      </c>
      <c r="AC69" s="1563">
        <v>454604</v>
      </c>
      <c r="AD69" s="1563">
        <v>56920176.528719999</v>
      </c>
      <c r="AE69" s="1564">
        <v>17413</v>
      </c>
      <c r="AF69" s="1562">
        <v>3269</v>
      </c>
      <c r="AG69" s="1565">
        <v>0.64680000000000004</v>
      </c>
      <c r="AI69" s="1561" t="s">
        <v>502</v>
      </c>
      <c r="AJ69" s="933" t="s">
        <v>503</v>
      </c>
      <c r="AK69" s="1563">
        <v>56920176.528719999</v>
      </c>
      <c r="AL69" s="1564">
        <v>17413</v>
      </c>
      <c r="AM69" s="1564">
        <v>3269</v>
      </c>
      <c r="AN69" s="1565">
        <v>0.64680000000000004</v>
      </c>
      <c r="AO69" s="1565">
        <v>0.6512</v>
      </c>
      <c r="AP69" s="1565">
        <v>0.95809999999999995</v>
      </c>
      <c r="AQ69" s="1565">
        <v>0.80290000000000006</v>
      </c>
      <c r="AR69" s="1565">
        <v>0.80290000000000006</v>
      </c>
      <c r="AS69" s="1573">
        <v>1339.93</v>
      </c>
      <c r="AT69" s="1573">
        <v>328.92999999999984</v>
      </c>
      <c r="AU69" s="1570">
        <v>5727658</v>
      </c>
      <c r="AV69" s="1572">
        <v>1</v>
      </c>
      <c r="AW69" s="1564">
        <v>5727658</v>
      </c>
      <c r="BB69" s="1561" t="s">
        <v>502</v>
      </c>
      <c r="BC69" s="1562" t="s">
        <v>742</v>
      </c>
      <c r="BD69" s="1563">
        <v>7110381571</v>
      </c>
      <c r="BE69" s="1577">
        <v>540.26900000000001</v>
      </c>
      <c r="BF69" s="1566">
        <v>13160817</v>
      </c>
      <c r="BG69" s="1565">
        <v>0.6512</v>
      </c>
      <c r="BH69" s="1565"/>
      <c r="BI69" s="1564">
        <v>17413</v>
      </c>
      <c r="BJ69" s="1564">
        <v>32.229999999999997</v>
      </c>
      <c r="BK69" s="1564">
        <v>95813</v>
      </c>
      <c r="BL69" s="1564">
        <v>177</v>
      </c>
      <c r="BN69" s="933" t="s">
        <v>502</v>
      </c>
      <c r="BO69" s="1579" t="s">
        <v>503</v>
      </c>
      <c r="BP69" s="1579">
        <v>0.98570000000000002</v>
      </c>
      <c r="BQ69" s="1579">
        <v>0.96739999999999993</v>
      </c>
      <c r="BR69" s="1579">
        <v>0.99370000000000003</v>
      </c>
      <c r="BS69" s="1579"/>
      <c r="BT69" s="1580">
        <v>2009</v>
      </c>
      <c r="BU69" s="1582">
        <v>0.98360000000000003</v>
      </c>
      <c r="BV69" s="1581"/>
      <c r="BW69" s="1583">
        <v>0.67</v>
      </c>
      <c r="BX69" s="1579">
        <v>0.65900000000000003</v>
      </c>
      <c r="BY69" s="1565">
        <v>1.0427</v>
      </c>
      <c r="BZ69" s="1585"/>
      <c r="CA69" s="1561" t="s">
        <v>502</v>
      </c>
      <c r="CB69" s="933" t="s">
        <v>742</v>
      </c>
      <c r="CC69" s="1564">
        <v>34428</v>
      </c>
      <c r="CD69" s="1564">
        <v>33761</v>
      </c>
      <c r="CE69" s="1564">
        <v>34245</v>
      </c>
      <c r="CF69" s="1564">
        <v>34144.666666666664</v>
      </c>
      <c r="CG69" s="1565">
        <v>0.95809999999999995</v>
      </c>
      <c r="CH69" s="1564"/>
      <c r="CI69" s="1562">
        <v>-100.33333333333576</v>
      </c>
      <c r="CJ69" s="1565">
        <v>-2.8999999999999998E-3</v>
      </c>
      <c r="CL69" s="1575" t="s">
        <v>502</v>
      </c>
      <c r="CM69" s="933" t="s">
        <v>742</v>
      </c>
      <c r="CN69" s="1565">
        <v>0.80290000000000006</v>
      </c>
      <c r="CP69" s="1593">
        <v>17413</v>
      </c>
      <c r="CQ69" s="1566">
        <v>22286869</v>
      </c>
      <c r="CR69" s="1566">
        <v>0</v>
      </c>
      <c r="CS69" s="1566">
        <v>22286869</v>
      </c>
      <c r="CT69" s="1573">
        <v>1279.9000000000001</v>
      </c>
      <c r="CU69" s="1594"/>
      <c r="CV69" s="1573">
        <v>1339.93</v>
      </c>
      <c r="CW69" s="1594">
        <v>328.92999999999984</v>
      </c>
      <c r="CX69" s="1565">
        <v>0.95499999999999996</v>
      </c>
      <c r="CY69" s="1565"/>
      <c r="CZ69" s="1582">
        <v>0.65900000000000003</v>
      </c>
      <c r="DA69" s="1595">
        <v>1</v>
      </c>
      <c r="DB69" s="1595"/>
      <c r="DC69" s="1565">
        <v>1</v>
      </c>
      <c r="DX69" s="933" t="s">
        <v>416</v>
      </c>
      <c r="DY69" s="1575" t="s">
        <v>416</v>
      </c>
      <c r="DZ69" s="933" t="s">
        <v>901</v>
      </c>
      <c r="EA69" s="933" t="s">
        <v>417</v>
      </c>
      <c r="EB69" s="1563">
        <v>33907</v>
      </c>
      <c r="EC69" s="1563"/>
      <c r="ED69" s="1563">
        <v>33907</v>
      </c>
      <c r="EE69" s="1563"/>
      <c r="EF69" s="1563"/>
      <c r="EG69" s="1565">
        <v>0.86334470642155114</v>
      </c>
      <c r="EH69" s="1563"/>
      <c r="EI69" s="1563">
        <v>0</v>
      </c>
      <c r="EJ69" s="1563"/>
      <c r="EK69" s="1563">
        <v>0</v>
      </c>
      <c r="EL69" s="1563">
        <v>0</v>
      </c>
      <c r="EM69" s="1566">
        <v>0</v>
      </c>
      <c r="EN69" s="1566"/>
      <c r="ES69" s="1616" t="s">
        <v>482</v>
      </c>
      <c r="ET69" s="1617" t="s">
        <v>483</v>
      </c>
      <c r="EU69" s="1618">
        <v>3524044</v>
      </c>
    </row>
    <row r="70" spans="1:151">
      <c r="A70" s="1220" t="s">
        <v>504</v>
      </c>
      <c r="B70" s="1221" t="s">
        <v>505</v>
      </c>
      <c r="C70" s="1117">
        <v>25852</v>
      </c>
      <c r="D70" s="1118">
        <v>26606</v>
      </c>
      <c r="E70" s="1670"/>
      <c r="F70" s="1670">
        <f t="shared" ref="F70:F101" si="2">SUM(D70:E70)</f>
        <v>26606</v>
      </c>
      <c r="G70" s="1670"/>
      <c r="H70" s="1671">
        <f t="shared" ref="H70:H101" si="3">SUM(F70:G70)</f>
        <v>26606</v>
      </c>
      <c r="K70" s="907" t="s">
        <v>504</v>
      </c>
      <c r="L70" s="908" t="s">
        <v>505</v>
      </c>
      <c r="M70" s="886">
        <v>24903248788</v>
      </c>
      <c r="N70" s="887">
        <v>28196828</v>
      </c>
      <c r="O70" s="888">
        <v>24875051960</v>
      </c>
      <c r="P70" s="889">
        <v>2012</v>
      </c>
      <c r="Q70" s="890">
        <v>0.96409999999999996</v>
      </c>
      <c r="R70" s="891">
        <v>25801319324</v>
      </c>
      <c r="S70" s="892">
        <v>28196828</v>
      </c>
      <c r="T70" s="893">
        <v>510818217</v>
      </c>
      <c r="U70" s="893">
        <v>3406602175</v>
      </c>
      <c r="V70" s="891">
        <v>29746936544</v>
      </c>
      <c r="X70" s="1561" t="s">
        <v>504</v>
      </c>
      <c r="Y70" s="1562" t="s">
        <v>505</v>
      </c>
      <c r="Z70" s="1563">
        <v>29746936544</v>
      </c>
      <c r="AA70" s="1564">
        <v>188000638.95807999</v>
      </c>
      <c r="AB70" s="1563">
        <v>50279360</v>
      </c>
      <c r="AC70" s="1563">
        <v>1194378</v>
      </c>
      <c r="AD70" s="1563">
        <v>239474376.95807999</v>
      </c>
      <c r="AE70" s="1564">
        <v>26606</v>
      </c>
      <c r="AF70" s="1562">
        <v>9001</v>
      </c>
      <c r="AG70" s="1565">
        <v>1.7809999999999999</v>
      </c>
      <c r="AI70" s="1561" t="s">
        <v>504</v>
      </c>
      <c r="AJ70" s="933" t="s">
        <v>505</v>
      </c>
      <c r="AK70" s="1563">
        <v>239474376.95807999</v>
      </c>
      <c r="AL70" s="1564">
        <v>26606</v>
      </c>
      <c r="AM70" s="1564">
        <v>9001</v>
      </c>
      <c r="AN70" s="1565">
        <v>1.7809999999999999</v>
      </c>
      <c r="AO70" s="1565">
        <v>7.3993000000000002</v>
      </c>
      <c r="AP70" s="1565">
        <v>1.0109999999999999</v>
      </c>
      <c r="AQ70" s="1565">
        <v>1.9578</v>
      </c>
      <c r="AR70" s="1565" t="s">
        <v>4</v>
      </c>
      <c r="AS70" s="1573" t="s">
        <v>4</v>
      </c>
      <c r="AT70" s="1573" t="s">
        <v>4</v>
      </c>
      <c r="AU70" s="1570">
        <v>0</v>
      </c>
      <c r="AV70" s="1572" t="s">
        <v>4</v>
      </c>
      <c r="AW70" s="1564">
        <v>0</v>
      </c>
      <c r="BB70" s="1561" t="s">
        <v>504</v>
      </c>
      <c r="BC70" s="1562" t="s">
        <v>743</v>
      </c>
      <c r="BD70" s="1563">
        <v>29746936544</v>
      </c>
      <c r="BE70" s="1577">
        <v>198.934</v>
      </c>
      <c r="BF70" s="1566">
        <v>149531687</v>
      </c>
      <c r="BG70" s="1565">
        <v>7.3993000000000002</v>
      </c>
      <c r="BH70" s="1565"/>
      <c r="BI70" s="1564">
        <v>26606</v>
      </c>
      <c r="BJ70" s="1564">
        <v>133.74</v>
      </c>
      <c r="BK70" s="1564">
        <v>206333</v>
      </c>
      <c r="BL70" s="1564">
        <v>1037</v>
      </c>
      <c r="BN70" s="933" t="s">
        <v>504</v>
      </c>
      <c r="BO70" s="1579" t="s">
        <v>505</v>
      </c>
      <c r="BP70" s="1579">
        <v>1.0459000000000001</v>
      </c>
      <c r="BQ70" s="1579">
        <v>1.1299999999999999</v>
      </c>
      <c r="BR70" s="1579">
        <v>0.96409999999999996</v>
      </c>
      <c r="BS70" s="1579"/>
      <c r="BT70" s="1580">
        <v>2012</v>
      </c>
      <c r="BU70" s="1582">
        <v>0.96409999999999996</v>
      </c>
      <c r="BV70" s="1581"/>
      <c r="BW70" s="1583">
        <v>0.55400000000000005</v>
      </c>
      <c r="BX70" s="1579">
        <v>0.53400000000000003</v>
      </c>
      <c r="BY70" s="1565">
        <v>0.84489999999999998</v>
      </c>
      <c r="BZ70" s="1585"/>
      <c r="CA70" s="1561" t="s">
        <v>504</v>
      </c>
      <c r="CB70" s="933" t="s">
        <v>743</v>
      </c>
      <c r="CC70" s="1564">
        <v>35592</v>
      </c>
      <c r="CD70" s="1564">
        <v>35484</v>
      </c>
      <c r="CE70" s="1564">
        <v>37020</v>
      </c>
      <c r="CF70" s="1564">
        <v>36032</v>
      </c>
      <c r="CG70" s="1565">
        <v>1.0109999999999999</v>
      </c>
      <c r="CH70" s="1564"/>
      <c r="CI70" s="1562">
        <v>-988</v>
      </c>
      <c r="CJ70" s="1565">
        <v>-2.6700000000000002E-2</v>
      </c>
      <c r="CL70" s="1575" t="s">
        <v>504</v>
      </c>
      <c r="CM70" s="933" t="s">
        <v>743</v>
      </c>
      <c r="CN70" s="1565" t="s">
        <v>4</v>
      </c>
      <c r="CP70" s="1593">
        <v>26606</v>
      </c>
      <c r="CQ70" s="1566">
        <v>61808440</v>
      </c>
      <c r="CR70" s="1566">
        <v>0</v>
      </c>
      <c r="CS70" s="1566">
        <v>61808440</v>
      </c>
      <c r="CT70" s="1573">
        <v>2323.1</v>
      </c>
      <c r="CU70" s="1594"/>
      <c r="CV70" s="1573" t="s">
        <v>4</v>
      </c>
      <c r="CW70" s="1594" t="s">
        <v>4</v>
      </c>
      <c r="CX70" s="1565" t="s">
        <v>4</v>
      </c>
      <c r="CY70" s="1565"/>
      <c r="CZ70" s="1582">
        <v>0.53400000000000003</v>
      </c>
      <c r="DA70" s="1595" t="s">
        <v>4</v>
      </c>
      <c r="DB70" s="1595"/>
      <c r="DC70" s="1565" t="s">
        <v>4</v>
      </c>
      <c r="DX70" s="933" t="s">
        <v>416</v>
      </c>
      <c r="DY70" s="1575" t="s">
        <v>62</v>
      </c>
      <c r="DZ70" s="933" t="s">
        <v>8</v>
      </c>
      <c r="EA70" s="933" t="s">
        <v>63</v>
      </c>
      <c r="EB70" s="1563">
        <v>572</v>
      </c>
      <c r="EC70" s="1563"/>
      <c r="ED70" s="1563">
        <v>572</v>
      </c>
      <c r="EE70" s="1563"/>
      <c r="EF70" s="1563"/>
      <c r="EG70" s="1565">
        <v>1.4564342822223355E-2</v>
      </c>
      <c r="EH70" s="1563"/>
      <c r="EI70" s="1563">
        <v>0</v>
      </c>
      <c r="EJ70" s="1563"/>
      <c r="EK70" s="1563">
        <v>0</v>
      </c>
      <c r="EM70" s="1566"/>
      <c r="EN70" s="1566"/>
      <c r="ES70" s="1616" t="s">
        <v>484</v>
      </c>
      <c r="ET70" s="1617" t="s">
        <v>485</v>
      </c>
      <c r="EU70" s="1618">
        <v>247116</v>
      </c>
    </row>
    <row r="71" spans="1:151">
      <c r="A71" s="1220" t="s">
        <v>506</v>
      </c>
      <c r="B71" s="1221" t="s">
        <v>507</v>
      </c>
      <c r="C71" s="1117">
        <v>2040</v>
      </c>
      <c r="D71" s="1118">
        <v>3150</v>
      </c>
      <c r="E71" s="1670"/>
      <c r="F71" s="1670">
        <f t="shared" si="2"/>
        <v>3150</v>
      </c>
      <c r="G71" s="1670"/>
      <c r="H71" s="1671">
        <f t="shared" si="3"/>
        <v>3150</v>
      </c>
      <c r="K71" s="907" t="s">
        <v>506</v>
      </c>
      <c r="L71" s="908" t="s">
        <v>507</v>
      </c>
      <c r="M71" s="886">
        <v>1543657011</v>
      </c>
      <c r="N71" s="887">
        <v>198322000</v>
      </c>
      <c r="O71" s="888">
        <v>1345335011</v>
      </c>
      <c r="P71" s="889">
        <v>2011</v>
      </c>
      <c r="Q71" s="890">
        <v>1.0361</v>
      </c>
      <c r="R71" s="891">
        <v>1298460584</v>
      </c>
      <c r="S71" s="892">
        <v>198322000</v>
      </c>
      <c r="T71" s="893">
        <v>103261249</v>
      </c>
      <c r="U71" s="893">
        <v>288888264</v>
      </c>
      <c r="V71" s="891">
        <v>1888932097</v>
      </c>
      <c r="X71" s="1561" t="s">
        <v>506</v>
      </c>
      <c r="Y71" s="1562" t="s">
        <v>507</v>
      </c>
      <c r="Z71" s="1563">
        <v>1888932097</v>
      </c>
      <c r="AA71" s="1564">
        <v>11938050.85304</v>
      </c>
      <c r="AB71" s="1563">
        <v>1415090</v>
      </c>
      <c r="AC71" s="1563">
        <v>77730</v>
      </c>
      <c r="AD71" s="1563">
        <v>13430870.85304</v>
      </c>
      <c r="AE71" s="1564">
        <v>3150</v>
      </c>
      <c r="AF71" s="1562">
        <v>4264</v>
      </c>
      <c r="AG71" s="1565">
        <v>0.84370000000000001</v>
      </c>
      <c r="AI71" s="1561" t="s">
        <v>506</v>
      </c>
      <c r="AJ71" s="933" t="s">
        <v>507</v>
      </c>
      <c r="AK71" s="1563">
        <v>13430870.85304</v>
      </c>
      <c r="AL71" s="1564">
        <v>3150</v>
      </c>
      <c r="AM71" s="1564">
        <v>4264</v>
      </c>
      <c r="AN71" s="1565">
        <v>0.84370000000000001</v>
      </c>
      <c r="AO71" s="1565">
        <v>0.17419999999999999</v>
      </c>
      <c r="AP71" s="1565">
        <v>0.82279999999999998</v>
      </c>
      <c r="AQ71" s="1565">
        <v>0.76629999999999998</v>
      </c>
      <c r="AR71" s="1565">
        <v>0.76629999999999998</v>
      </c>
      <c r="AS71" s="1573">
        <v>1278.8499999999999</v>
      </c>
      <c r="AT71" s="1573">
        <v>390.01</v>
      </c>
      <c r="AU71" s="1570">
        <v>1228532</v>
      </c>
      <c r="AV71" s="1572">
        <v>1</v>
      </c>
      <c r="AW71" s="1564">
        <v>1228532</v>
      </c>
      <c r="BB71" s="1561" t="s">
        <v>506</v>
      </c>
      <c r="BC71" s="1562" t="s">
        <v>744</v>
      </c>
      <c r="BD71" s="1563">
        <v>1888932097</v>
      </c>
      <c r="BE71" s="1577">
        <v>536.47900000000004</v>
      </c>
      <c r="BF71" s="1566">
        <v>3520980</v>
      </c>
      <c r="BG71" s="1565">
        <v>0.17419999999999999</v>
      </c>
      <c r="BH71" s="1565"/>
      <c r="BI71" s="1564">
        <v>3150</v>
      </c>
      <c r="BJ71" s="1564">
        <v>5.87</v>
      </c>
      <c r="BK71" s="1564">
        <v>21931</v>
      </c>
      <c r="BL71" s="1564">
        <v>41</v>
      </c>
      <c r="BN71" s="933" t="s">
        <v>506</v>
      </c>
      <c r="BO71" s="1579" t="s">
        <v>507</v>
      </c>
      <c r="BP71" s="1579">
        <v>0.86550000000000005</v>
      </c>
      <c r="BQ71" s="1579">
        <v>1.0318000000000001</v>
      </c>
      <c r="BR71" s="1579">
        <v>1.0382</v>
      </c>
      <c r="BS71" s="1579"/>
      <c r="BT71" s="1580">
        <v>2011</v>
      </c>
      <c r="BU71" s="1582">
        <v>1.0361</v>
      </c>
      <c r="BV71" s="1581"/>
      <c r="BW71" s="1583">
        <v>0.92</v>
      </c>
      <c r="BX71" s="1579">
        <v>0.95299999999999996</v>
      </c>
      <c r="BY71" s="1565">
        <v>1.5079</v>
      </c>
      <c r="BZ71" s="1585"/>
      <c r="CA71" s="1561" t="s">
        <v>506</v>
      </c>
      <c r="CB71" s="933" t="s">
        <v>744</v>
      </c>
      <c r="CC71" s="1564">
        <v>29321</v>
      </c>
      <c r="CD71" s="1564">
        <v>28785</v>
      </c>
      <c r="CE71" s="1564">
        <v>29869</v>
      </c>
      <c r="CF71" s="1564">
        <v>29325</v>
      </c>
      <c r="CG71" s="1565">
        <v>0.82279999999999998</v>
      </c>
      <c r="CH71" s="1564"/>
      <c r="CI71" s="1562">
        <v>-544</v>
      </c>
      <c r="CJ71" s="1565">
        <v>-1.8200000000000001E-2</v>
      </c>
      <c r="CL71" s="1575" t="s">
        <v>506</v>
      </c>
      <c r="CM71" s="933" t="s">
        <v>744</v>
      </c>
      <c r="CN71" s="1565">
        <v>0.76629999999999998</v>
      </c>
      <c r="CP71" s="1593">
        <v>3150</v>
      </c>
      <c r="CQ71" s="1566">
        <v>3461538</v>
      </c>
      <c r="CR71" s="1566">
        <v>0</v>
      </c>
      <c r="CS71" s="1566">
        <v>3461538</v>
      </c>
      <c r="CT71" s="1573">
        <v>1098.9000000000001</v>
      </c>
      <c r="CU71" s="1594"/>
      <c r="CV71" s="1573">
        <v>1278.8499999999999</v>
      </c>
      <c r="CW71" s="1594">
        <v>390.01</v>
      </c>
      <c r="CX71" s="1565">
        <v>0.85899999999999999</v>
      </c>
      <c r="CY71" s="1565"/>
      <c r="CZ71" s="1582">
        <v>0.95299999999999996</v>
      </c>
      <c r="DA71" s="1595">
        <v>1</v>
      </c>
      <c r="DB71" s="1595"/>
      <c r="DC71" s="1565">
        <v>1</v>
      </c>
      <c r="DX71" s="933" t="s">
        <v>416</v>
      </c>
      <c r="DY71" s="1575" t="s">
        <v>64</v>
      </c>
      <c r="DZ71" s="933" t="s">
        <v>8</v>
      </c>
      <c r="EA71" s="933" t="s">
        <v>65</v>
      </c>
      <c r="EB71" s="1563">
        <v>367</v>
      </c>
      <c r="EC71" s="1563"/>
      <c r="ED71" s="1563">
        <v>367</v>
      </c>
      <c r="EE71" s="1563"/>
      <c r="EF71" s="1563"/>
      <c r="EG71" s="1565">
        <v>9.344604572999949E-3</v>
      </c>
      <c r="EH71" s="1563"/>
      <c r="EI71" s="1563">
        <v>0</v>
      </c>
      <c r="EJ71" s="1563"/>
      <c r="EK71" s="1563">
        <v>0</v>
      </c>
      <c r="EM71" s="1566"/>
      <c r="EN71" s="1566"/>
      <c r="ES71" s="1616" t="s">
        <v>486</v>
      </c>
      <c r="ET71" s="1617" t="s">
        <v>487</v>
      </c>
      <c r="EU71" s="1618">
        <v>0</v>
      </c>
    </row>
    <row r="72" spans="1:151">
      <c r="A72" s="1220" t="s">
        <v>508</v>
      </c>
      <c r="B72" s="1221" t="s">
        <v>509</v>
      </c>
      <c r="C72" s="1117">
        <v>26010</v>
      </c>
      <c r="D72" s="1118">
        <v>26126</v>
      </c>
      <c r="E72" s="1670"/>
      <c r="F72" s="1670">
        <f t="shared" si="2"/>
        <v>26126</v>
      </c>
      <c r="G72" s="1670"/>
      <c r="H72" s="1671">
        <f t="shared" si="3"/>
        <v>26126</v>
      </c>
      <c r="K72" s="907" t="s">
        <v>508</v>
      </c>
      <c r="L72" s="908" t="s">
        <v>509</v>
      </c>
      <c r="M72" s="886">
        <v>11453671128</v>
      </c>
      <c r="N72" s="887">
        <v>143861236</v>
      </c>
      <c r="O72" s="888">
        <v>11309809892</v>
      </c>
      <c r="P72" s="889">
        <v>2010</v>
      </c>
      <c r="Q72" s="890">
        <v>0.99780000000000002</v>
      </c>
      <c r="R72" s="891">
        <v>11334746334</v>
      </c>
      <c r="S72" s="892">
        <v>143861236</v>
      </c>
      <c r="T72" s="893">
        <v>237905066</v>
      </c>
      <c r="U72" s="893">
        <v>1625949787</v>
      </c>
      <c r="V72" s="891">
        <v>13342462423</v>
      </c>
      <c r="X72" s="1561" t="s">
        <v>508</v>
      </c>
      <c r="Y72" s="1562" t="s">
        <v>509</v>
      </c>
      <c r="Z72" s="1563">
        <v>13342462423</v>
      </c>
      <c r="AA72" s="1564">
        <v>84324362.513360009</v>
      </c>
      <c r="AB72" s="1563">
        <v>30184810</v>
      </c>
      <c r="AC72" s="1563">
        <v>1043603</v>
      </c>
      <c r="AD72" s="1563">
        <v>115552775.51336001</v>
      </c>
      <c r="AE72" s="1564">
        <v>26126</v>
      </c>
      <c r="AF72" s="1562">
        <v>4423</v>
      </c>
      <c r="AG72" s="1565">
        <v>0.87509999999999999</v>
      </c>
      <c r="AI72" s="1561" t="s">
        <v>508</v>
      </c>
      <c r="AJ72" s="933" t="s">
        <v>509</v>
      </c>
      <c r="AK72" s="1563">
        <v>115552775.51336001</v>
      </c>
      <c r="AL72" s="1564">
        <v>26126</v>
      </c>
      <c r="AM72" s="1564">
        <v>4423</v>
      </c>
      <c r="AN72" s="1565">
        <v>0.87509999999999999</v>
      </c>
      <c r="AO72" s="1565">
        <v>0.86099999999999999</v>
      </c>
      <c r="AP72" s="1565">
        <v>1.2585999999999999</v>
      </c>
      <c r="AQ72" s="1565">
        <v>1.0653999999999999</v>
      </c>
      <c r="AR72" s="1565" t="s">
        <v>4</v>
      </c>
      <c r="AS72" s="1573" t="s">
        <v>4</v>
      </c>
      <c r="AT72" s="1573" t="s">
        <v>4</v>
      </c>
      <c r="AU72" s="1570">
        <v>0</v>
      </c>
      <c r="AV72" s="1572" t="s">
        <v>4</v>
      </c>
      <c r="AW72" s="1564">
        <v>0</v>
      </c>
      <c r="BB72" s="1561" t="s">
        <v>508</v>
      </c>
      <c r="BC72" s="1562" t="s">
        <v>745</v>
      </c>
      <c r="BD72" s="1563">
        <v>13342462423</v>
      </c>
      <c r="BE72" s="1577">
        <v>766.81799999999998</v>
      </c>
      <c r="BF72" s="1566">
        <v>17399777</v>
      </c>
      <c r="BG72" s="1565">
        <v>0.86099999999999999</v>
      </c>
      <c r="BH72" s="1565"/>
      <c r="BI72" s="1564">
        <v>26126</v>
      </c>
      <c r="BJ72" s="1564">
        <v>34.07</v>
      </c>
      <c r="BK72" s="1564">
        <v>186601</v>
      </c>
      <c r="BL72" s="1564">
        <v>243</v>
      </c>
      <c r="BN72" s="933" t="s">
        <v>508</v>
      </c>
      <c r="BO72" s="1579" t="s">
        <v>509</v>
      </c>
      <c r="BP72" s="1579">
        <v>0.97519999999999996</v>
      </c>
      <c r="BQ72" s="1579">
        <v>0.99109999999999998</v>
      </c>
      <c r="BR72" s="1579">
        <v>1.0097</v>
      </c>
      <c r="BS72" s="1579"/>
      <c r="BT72" s="1580">
        <v>2010</v>
      </c>
      <c r="BU72" s="1582">
        <v>0.99780000000000002</v>
      </c>
      <c r="BV72" s="1581"/>
      <c r="BW72" s="1583">
        <v>0.58499999999999996</v>
      </c>
      <c r="BX72" s="1579">
        <v>0.58399999999999996</v>
      </c>
      <c r="BY72" s="1565">
        <v>0.92410000000000003</v>
      </c>
      <c r="BZ72" s="1585"/>
      <c r="CA72" s="1561" t="s">
        <v>508</v>
      </c>
      <c r="CB72" s="933" t="s">
        <v>745</v>
      </c>
      <c r="CC72" s="1564">
        <v>43448</v>
      </c>
      <c r="CD72" s="1564">
        <v>44699</v>
      </c>
      <c r="CE72" s="1564">
        <v>46418</v>
      </c>
      <c r="CF72" s="1564">
        <v>44855</v>
      </c>
      <c r="CG72" s="1565">
        <v>1.2585999999999999</v>
      </c>
      <c r="CH72" s="1564"/>
      <c r="CI72" s="1562">
        <v>-1563</v>
      </c>
      <c r="CJ72" s="1565">
        <v>-3.3700000000000001E-2</v>
      </c>
      <c r="CL72" s="1575" t="s">
        <v>508</v>
      </c>
      <c r="CM72" s="933" t="s">
        <v>745</v>
      </c>
      <c r="CN72" s="1565" t="s">
        <v>4</v>
      </c>
      <c r="CP72" s="1593">
        <v>26126</v>
      </c>
      <c r="CQ72" s="1566">
        <v>37277189</v>
      </c>
      <c r="CR72" s="1566">
        <v>0</v>
      </c>
      <c r="CS72" s="1566">
        <v>37277189</v>
      </c>
      <c r="CT72" s="1573">
        <v>1426.82</v>
      </c>
      <c r="CU72" s="1594"/>
      <c r="CV72" s="1573" t="s">
        <v>4</v>
      </c>
      <c r="CW72" s="1594" t="s">
        <v>4</v>
      </c>
      <c r="CX72" s="1565" t="s">
        <v>4</v>
      </c>
      <c r="CY72" s="1565"/>
      <c r="CZ72" s="1582">
        <v>0.58399999999999996</v>
      </c>
      <c r="DA72" s="1595" t="s">
        <v>4</v>
      </c>
      <c r="DB72" s="1595"/>
      <c r="DC72" s="1565" t="s">
        <v>4</v>
      </c>
      <c r="DX72" s="933" t="s">
        <v>416</v>
      </c>
      <c r="DY72" s="1575" t="s">
        <v>66</v>
      </c>
      <c r="DZ72" s="933" t="s">
        <v>8</v>
      </c>
      <c r="EA72" s="933" t="s">
        <v>67</v>
      </c>
      <c r="EB72" s="1563">
        <v>283</v>
      </c>
      <c r="EC72" s="1563"/>
      <c r="ED72" s="1563">
        <v>283</v>
      </c>
      <c r="EE72" s="1563"/>
      <c r="EF72" s="1563"/>
      <c r="EG72" s="1565">
        <v>7.2057849977084079E-3</v>
      </c>
      <c r="EH72" s="1563"/>
      <c r="EI72" s="1563">
        <v>0</v>
      </c>
      <c r="EJ72" s="1563"/>
      <c r="EK72" s="1563">
        <v>0</v>
      </c>
      <c r="EM72" s="1566"/>
      <c r="EN72" s="1566"/>
      <c r="ES72" s="1616" t="s">
        <v>488</v>
      </c>
      <c r="ET72" s="1617" t="s">
        <v>489</v>
      </c>
      <c r="EU72" s="1618">
        <v>212316</v>
      </c>
    </row>
    <row r="73" spans="1:151">
      <c r="A73" s="1220" t="s">
        <v>510</v>
      </c>
      <c r="B73" s="1221" t="s">
        <v>511</v>
      </c>
      <c r="C73" s="1117">
        <v>7698</v>
      </c>
      <c r="D73" s="1118">
        <v>20424</v>
      </c>
      <c r="E73" s="1670"/>
      <c r="F73" s="1670">
        <f t="shared" si="2"/>
        <v>20424</v>
      </c>
      <c r="G73" s="1670"/>
      <c r="H73" s="1671">
        <f t="shared" si="3"/>
        <v>20424</v>
      </c>
      <c r="K73" s="907" t="s">
        <v>510</v>
      </c>
      <c r="L73" s="908" t="s">
        <v>511</v>
      </c>
      <c r="M73" s="886">
        <v>14581178045</v>
      </c>
      <c r="N73" s="887">
        <v>300798297</v>
      </c>
      <c r="O73" s="888">
        <v>14280379748</v>
      </c>
      <c r="P73" s="889">
        <v>2009</v>
      </c>
      <c r="Q73" s="890">
        <v>1.0205</v>
      </c>
      <c r="R73" s="891">
        <v>13993512737</v>
      </c>
      <c r="S73" s="892">
        <v>300798297</v>
      </c>
      <c r="T73" s="893">
        <v>236565073</v>
      </c>
      <c r="U73" s="893">
        <v>1249611920</v>
      </c>
      <c r="V73" s="891">
        <v>15780488027</v>
      </c>
      <c r="X73" s="1561" t="s">
        <v>510</v>
      </c>
      <c r="Y73" s="1562" t="s">
        <v>511</v>
      </c>
      <c r="Z73" s="1563">
        <v>15780488027</v>
      </c>
      <c r="AA73" s="1564">
        <v>99732684.330640003</v>
      </c>
      <c r="AB73" s="1563">
        <v>13495351</v>
      </c>
      <c r="AC73" s="1563">
        <v>583567</v>
      </c>
      <c r="AD73" s="1563">
        <v>113811602.33064</v>
      </c>
      <c r="AE73" s="1564">
        <v>20424</v>
      </c>
      <c r="AF73" s="1562">
        <v>5572</v>
      </c>
      <c r="AG73" s="1565">
        <v>1.1025</v>
      </c>
      <c r="AI73" s="1561" t="s">
        <v>510</v>
      </c>
      <c r="AJ73" s="933" t="s">
        <v>511</v>
      </c>
      <c r="AK73" s="1563">
        <v>113811602.33064</v>
      </c>
      <c r="AL73" s="1564">
        <v>20424</v>
      </c>
      <c r="AM73" s="1564">
        <v>5572</v>
      </c>
      <c r="AN73" s="1565">
        <v>1.1025</v>
      </c>
      <c r="AO73" s="1565">
        <v>1.9530000000000001</v>
      </c>
      <c r="AP73" s="1565">
        <v>1.3593</v>
      </c>
      <c r="AQ73" s="1565">
        <v>1.3160000000000001</v>
      </c>
      <c r="AR73" s="1565" t="s">
        <v>4</v>
      </c>
      <c r="AS73" s="1573" t="s">
        <v>4</v>
      </c>
      <c r="AT73" s="1573" t="s">
        <v>4</v>
      </c>
      <c r="AU73" s="1570">
        <v>0</v>
      </c>
      <c r="AV73" s="1572" t="s">
        <v>4</v>
      </c>
      <c r="AW73" s="1564">
        <v>0</v>
      </c>
      <c r="BB73" s="1561" t="s">
        <v>510</v>
      </c>
      <c r="BC73" s="1562" t="s">
        <v>746</v>
      </c>
      <c r="BD73" s="1563">
        <v>15780488027</v>
      </c>
      <c r="BE73" s="1577">
        <v>399.83800000000002</v>
      </c>
      <c r="BF73" s="1566">
        <v>39467204</v>
      </c>
      <c r="BG73" s="1565">
        <v>1.9530000000000001</v>
      </c>
      <c r="BH73" s="1565"/>
      <c r="BI73" s="1564">
        <v>20424</v>
      </c>
      <c r="BJ73" s="1564">
        <v>51.08</v>
      </c>
      <c r="BK73" s="1564">
        <v>135080</v>
      </c>
      <c r="BL73" s="1564">
        <v>338</v>
      </c>
      <c r="BN73" s="933" t="s">
        <v>510</v>
      </c>
      <c r="BO73" s="1579" t="s">
        <v>511</v>
      </c>
      <c r="BP73" s="1579">
        <v>0.98650000000000004</v>
      </c>
      <c r="BQ73" s="1579">
        <v>0.99109999999999998</v>
      </c>
      <c r="BR73" s="1579">
        <v>1.0515000000000001</v>
      </c>
      <c r="BS73" s="1579"/>
      <c r="BT73" s="1580">
        <v>2009</v>
      </c>
      <c r="BU73" s="1582">
        <v>1.0205</v>
      </c>
      <c r="BV73" s="1581"/>
      <c r="BW73" s="1583">
        <v>0.85799999999999998</v>
      </c>
      <c r="BX73" s="1579">
        <v>0.876</v>
      </c>
      <c r="BY73" s="1565">
        <v>1.3861000000000001</v>
      </c>
      <c r="BZ73" s="1585"/>
      <c r="CA73" s="1561" t="s">
        <v>510</v>
      </c>
      <c r="CB73" s="933" t="s">
        <v>746</v>
      </c>
      <c r="CC73" s="1564">
        <v>46771</v>
      </c>
      <c r="CD73" s="1564">
        <v>48166</v>
      </c>
      <c r="CE73" s="1564">
        <v>50390</v>
      </c>
      <c r="CF73" s="1564">
        <v>48442.333333333336</v>
      </c>
      <c r="CG73" s="1565">
        <v>1.3593</v>
      </c>
      <c r="CH73" s="1564"/>
      <c r="CI73" s="1562">
        <v>-1947.6666666666642</v>
      </c>
      <c r="CJ73" s="1565">
        <v>-3.8699999999999998E-2</v>
      </c>
      <c r="CL73" s="1575" t="s">
        <v>510</v>
      </c>
      <c r="CM73" s="933" t="s">
        <v>746</v>
      </c>
      <c r="CN73" s="1565" t="s">
        <v>4</v>
      </c>
      <c r="CP73" s="1593">
        <v>20424</v>
      </c>
      <c r="CQ73" s="1566">
        <v>60363382</v>
      </c>
      <c r="CR73" s="1566">
        <v>19521219</v>
      </c>
      <c r="CS73" s="1566">
        <v>79884601</v>
      </c>
      <c r="CT73" s="1573">
        <v>3911.31</v>
      </c>
      <c r="CU73" s="1594"/>
      <c r="CV73" s="1573" t="s">
        <v>4</v>
      </c>
      <c r="CW73" s="1594" t="s">
        <v>4</v>
      </c>
      <c r="CX73" s="1565" t="s">
        <v>4</v>
      </c>
      <c r="CY73" s="1565"/>
      <c r="CZ73" s="1582">
        <v>0.876</v>
      </c>
      <c r="DA73" s="1595">
        <v>1</v>
      </c>
      <c r="DB73" s="1595"/>
      <c r="DC73" s="1565" t="s">
        <v>4</v>
      </c>
      <c r="DX73" s="933" t="s">
        <v>416</v>
      </c>
      <c r="DY73" s="1575" t="s">
        <v>68</v>
      </c>
      <c r="DZ73" s="933" t="s">
        <v>8</v>
      </c>
      <c r="EA73" s="933" t="s">
        <v>69</v>
      </c>
      <c r="EB73" s="1563">
        <v>1100</v>
      </c>
      <c r="EC73" s="1563"/>
      <c r="ED73" s="1563">
        <v>1100</v>
      </c>
      <c r="EE73" s="1563"/>
      <c r="EF73" s="1563"/>
      <c r="EG73" s="1565">
        <v>2.8008351581198757E-2</v>
      </c>
      <c r="EH73" s="1563"/>
      <c r="EI73" s="1563">
        <v>0</v>
      </c>
      <c r="EJ73" s="1563"/>
      <c r="EK73" s="1563">
        <v>0</v>
      </c>
      <c r="EM73" s="1566"/>
      <c r="EN73" s="1566"/>
      <c r="ES73" s="1616" t="s">
        <v>490</v>
      </c>
      <c r="ET73" s="1617" t="s">
        <v>491</v>
      </c>
      <c r="EU73" s="1618">
        <v>1252584</v>
      </c>
    </row>
    <row r="74" spans="1:151">
      <c r="A74" s="1220" t="s">
        <v>512</v>
      </c>
      <c r="B74" s="1221" t="s">
        <v>513</v>
      </c>
      <c r="C74" s="1117">
        <v>1274</v>
      </c>
      <c r="D74" s="1118">
        <v>1789</v>
      </c>
      <c r="E74" s="1670"/>
      <c r="F74" s="1670">
        <f t="shared" si="2"/>
        <v>1789</v>
      </c>
      <c r="G74" s="1670"/>
      <c r="H74" s="1671">
        <f t="shared" si="3"/>
        <v>1789</v>
      </c>
      <c r="K74" s="907" t="s">
        <v>512</v>
      </c>
      <c r="L74" s="908" t="s">
        <v>513</v>
      </c>
      <c r="M74" s="886">
        <v>1309559434</v>
      </c>
      <c r="N74" s="887">
        <v>50387965</v>
      </c>
      <c r="O74" s="888">
        <v>1259171469</v>
      </c>
      <c r="P74" s="889">
        <v>2012</v>
      </c>
      <c r="Q74" s="890">
        <v>0.9728</v>
      </c>
      <c r="R74" s="891">
        <v>1294378566</v>
      </c>
      <c r="S74" s="892">
        <v>50387965</v>
      </c>
      <c r="T74" s="893">
        <v>35472029</v>
      </c>
      <c r="U74" s="893">
        <v>187783636</v>
      </c>
      <c r="V74" s="891">
        <v>1568022196</v>
      </c>
      <c r="X74" s="1561" t="s">
        <v>512</v>
      </c>
      <c r="Y74" s="1562" t="s">
        <v>513</v>
      </c>
      <c r="Z74" s="1563">
        <v>1568022196</v>
      </c>
      <c r="AA74" s="1564">
        <v>9909900.2787200008</v>
      </c>
      <c r="AB74" s="1563">
        <v>1739616</v>
      </c>
      <c r="AC74" s="1563">
        <v>33542</v>
      </c>
      <c r="AD74" s="1563">
        <v>11683058.278720001</v>
      </c>
      <c r="AE74" s="1564">
        <v>1789</v>
      </c>
      <c r="AF74" s="1562">
        <v>6530</v>
      </c>
      <c r="AG74" s="1565">
        <v>1.292</v>
      </c>
      <c r="AI74" s="1561" t="s">
        <v>512</v>
      </c>
      <c r="AJ74" s="933" t="s">
        <v>513</v>
      </c>
      <c r="AK74" s="1563">
        <v>11683058.278720001</v>
      </c>
      <c r="AL74" s="1564">
        <v>1789</v>
      </c>
      <c r="AM74" s="1564">
        <v>6530</v>
      </c>
      <c r="AN74" s="1565">
        <v>1.292</v>
      </c>
      <c r="AO74" s="1565">
        <v>0.2303</v>
      </c>
      <c r="AP74" s="1565">
        <v>1.0385</v>
      </c>
      <c r="AQ74" s="1565">
        <v>1.0590999999999999</v>
      </c>
      <c r="AR74" s="1565" t="s">
        <v>4</v>
      </c>
      <c r="AS74" s="1573" t="s">
        <v>4</v>
      </c>
      <c r="AT74" s="1573" t="s">
        <v>4</v>
      </c>
      <c r="AU74" s="1570">
        <v>0</v>
      </c>
      <c r="AV74" s="1572" t="s">
        <v>4</v>
      </c>
      <c r="AW74" s="1564">
        <v>0</v>
      </c>
      <c r="BB74" s="1561" t="s">
        <v>512</v>
      </c>
      <c r="BC74" s="1562" t="s">
        <v>747</v>
      </c>
      <c r="BD74" s="1563">
        <v>1568022196</v>
      </c>
      <c r="BE74" s="1577">
        <v>336.94200000000001</v>
      </c>
      <c r="BF74" s="1566">
        <v>4653686</v>
      </c>
      <c r="BG74" s="1565">
        <v>0.2303</v>
      </c>
      <c r="BH74" s="1565"/>
      <c r="BI74" s="1564">
        <v>1789</v>
      </c>
      <c r="BJ74" s="1564">
        <v>5.31</v>
      </c>
      <c r="BK74" s="1564">
        <v>13312</v>
      </c>
      <c r="BL74" s="1564">
        <v>40</v>
      </c>
      <c r="BN74" s="933" t="s">
        <v>512</v>
      </c>
      <c r="BO74" s="1579" t="s">
        <v>513</v>
      </c>
      <c r="BP74" s="1579">
        <v>0.64290000000000003</v>
      </c>
      <c r="BQ74" s="1579">
        <v>0.72719999999999996</v>
      </c>
      <c r="BR74" s="1579">
        <v>0.9728</v>
      </c>
      <c r="BS74" s="1579"/>
      <c r="BT74" s="1580">
        <v>2012</v>
      </c>
      <c r="BU74" s="1582">
        <v>0.9728</v>
      </c>
      <c r="BV74" s="1581"/>
      <c r="BW74" s="1583">
        <v>0.625</v>
      </c>
      <c r="BX74" s="1579">
        <v>0.60799999999999998</v>
      </c>
      <c r="BY74" s="1565">
        <v>0.96199999999999997</v>
      </c>
      <c r="BZ74" s="1585"/>
      <c r="CA74" s="1561" t="s">
        <v>512</v>
      </c>
      <c r="CB74" s="933" t="s">
        <v>747</v>
      </c>
      <c r="CC74" s="1564">
        <v>36404</v>
      </c>
      <c r="CD74" s="1564">
        <v>36624</v>
      </c>
      <c r="CE74" s="1564">
        <v>38004</v>
      </c>
      <c r="CF74" s="1564">
        <v>37010.666666666664</v>
      </c>
      <c r="CG74" s="1565">
        <v>1.0385</v>
      </c>
      <c r="CH74" s="1564"/>
      <c r="CI74" s="1562">
        <v>-993.33333333333576</v>
      </c>
      <c r="CJ74" s="1565">
        <v>-2.6100000000000002E-2</v>
      </c>
      <c r="CL74" s="1575" t="s">
        <v>512</v>
      </c>
      <c r="CM74" s="933" t="s">
        <v>747</v>
      </c>
      <c r="CN74" s="1565" t="s">
        <v>4</v>
      </c>
      <c r="CP74" s="1593">
        <v>1789</v>
      </c>
      <c r="CQ74" s="1566">
        <v>2892933</v>
      </c>
      <c r="CR74" s="1566">
        <v>0</v>
      </c>
      <c r="CS74" s="1566">
        <v>2892933</v>
      </c>
      <c r="CT74" s="1573">
        <v>1617.07</v>
      </c>
      <c r="CU74" s="1594"/>
      <c r="CV74" s="1573" t="s">
        <v>4</v>
      </c>
      <c r="CW74" s="1594" t="s">
        <v>4</v>
      </c>
      <c r="CX74" s="1565" t="s">
        <v>4</v>
      </c>
      <c r="CY74" s="1565"/>
      <c r="CZ74" s="1582">
        <v>0.60799999999999998</v>
      </c>
      <c r="DA74" s="1595" t="s">
        <v>4</v>
      </c>
      <c r="DB74" s="1595"/>
      <c r="DC74" s="1565" t="s">
        <v>4</v>
      </c>
      <c r="DX74" s="933" t="s">
        <v>416</v>
      </c>
      <c r="DY74" s="1575" t="s">
        <v>70</v>
      </c>
      <c r="DZ74" s="933" t="s">
        <v>8</v>
      </c>
      <c r="EA74" s="933" t="s">
        <v>71</v>
      </c>
      <c r="EB74" s="1563">
        <v>677</v>
      </c>
      <c r="EC74" s="1563"/>
      <c r="ED74" s="1563">
        <v>677</v>
      </c>
      <c r="EE74" s="1563"/>
      <c r="EF74" s="1563"/>
      <c r="EG74" s="1565">
        <v>1.7237867291337781E-2</v>
      </c>
      <c r="EH74" s="1563"/>
      <c r="EI74" s="1563">
        <v>0</v>
      </c>
      <c r="EJ74" s="1563"/>
      <c r="EK74" s="1563">
        <v>0</v>
      </c>
      <c r="EM74" s="1566"/>
      <c r="EN74" s="1566"/>
      <c r="ES74" s="1616" t="s">
        <v>492</v>
      </c>
      <c r="ET74" s="1617" t="s">
        <v>493</v>
      </c>
      <c r="EU74" s="1618">
        <v>2170121</v>
      </c>
    </row>
    <row r="75" spans="1:151">
      <c r="A75" s="1220" t="s">
        <v>514</v>
      </c>
      <c r="B75" s="1221" t="s">
        <v>515</v>
      </c>
      <c r="C75" s="1117">
        <v>5678</v>
      </c>
      <c r="D75" s="1118">
        <v>5678</v>
      </c>
      <c r="E75" s="1670"/>
      <c r="F75" s="1670">
        <f t="shared" si="2"/>
        <v>5678</v>
      </c>
      <c r="G75" s="1670"/>
      <c r="H75" s="1671">
        <f t="shared" si="3"/>
        <v>5678</v>
      </c>
      <c r="K75" s="907" t="s">
        <v>514</v>
      </c>
      <c r="L75" s="908" t="s">
        <v>515</v>
      </c>
      <c r="M75" s="886">
        <v>2914826220</v>
      </c>
      <c r="N75" s="887">
        <v>104398900</v>
      </c>
      <c r="O75" s="888">
        <v>2810427320</v>
      </c>
      <c r="P75" s="889">
        <v>2006</v>
      </c>
      <c r="Q75" s="890">
        <v>1.0406</v>
      </c>
      <c r="R75" s="891">
        <v>2700775822</v>
      </c>
      <c r="S75" s="892">
        <v>104398900</v>
      </c>
      <c r="T75" s="893">
        <v>60344042</v>
      </c>
      <c r="U75" s="893">
        <v>425370968</v>
      </c>
      <c r="V75" s="891">
        <v>3290889732</v>
      </c>
      <c r="X75" s="1561" t="s">
        <v>514</v>
      </c>
      <c r="Y75" s="1562" t="s">
        <v>515</v>
      </c>
      <c r="Z75" s="1563">
        <v>3290889732</v>
      </c>
      <c r="AA75" s="1564">
        <v>20798423.106240001</v>
      </c>
      <c r="AB75" s="1563">
        <v>6384113</v>
      </c>
      <c r="AC75" s="1563">
        <v>220303</v>
      </c>
      <c r="AD75" s="1563">
        <v>27402839.106240001</v>
      </c>
      <c r="AE75" s="1564">
        <v>5678</v>
      </c>
      <c r="AF75" s="1562">
        <v>4826</v>
      </c>
      <c r="AG75" s="1565">
        <v>0.95489999999999997</v>
      </c>
      <c r="AI75" s="1561" t="s">
        <v>514</v>
      </c>
      <c r="AJ75" s="933" t="s">
        <v>515</v>
      </c>
      <c r="AK75" s="1563">
        <v>27402839.106240001</v>
      </c>
      <c r="AL75" s="1564">
        <v>5678</v>
      </c>
      <c r="AM75" s="1564">
        <v>4826</v>
      </c>
      <c r="AN75" s="1565">
        <v>0.95489999999999997</v>
      </c>
      <c r="AO75" s="1565">
        <v>0.71779999999999999</v>
      </c>
      <c r="AP75" s="1565">
        <v>0.81179999999999997</v>
      </c>
      <c r="AQ75" s="1565">
        <v>0.85970000000000002</v>
      </c>
      <c r="AR75" s="1565">
        <v>0.85970000000000002</v>
      </c>
      <c r="AS75" s="1573">
        <v>1434.72</v>
      </c>
      <c r="AT75" s="1573">
        <v>234.13999999999987</v>
      </c>
      <c r="AU75" s="1570">
        <v>1329447</v>
      </c>
      <c r="AV75" s="1572">
        <v>1</v>
      </c>
      <c r="AW75" s="1564">
        <v>1329447</v>
      </c>
      <c r="BB75" s="1561" t="s">
        <v>514</v>
      </c>
      <c r="BC75" s="1562" t="s">
        <v>748</v>
      </c>
      <c r="BD75" s="1563">
        <v>3290889732</v>
      </c>
      <c r="BE75" s="1577">
        <v>226.876</v>
      </c>
      <c r="BF75" s="1566">
        <v>14505235</v>
      </c>
      <c r="BG75" s="1565">
        <v>0.71779999999999999</v>
      </c>
      <c r="BH75" s="1565"/>
      <c r="BI75" s="1564">
        <v>5678</v>
      </c>
      <c r="BJ75" s="1564">
        <v>25.03</v>
      </c>
      <c r="BK75" s="1564">
        <v>40322</v>
      </c>
      <c r="BL75" s="1564">
        <v>178</v>
      </c>
      <c r="BN75" s="933" t="s">
        <v>514</v>
      </c>
      <c r="BO75" s="1579" t="s">
        <v>515</v>
      </c>
      <c r="BP75" s="1579">
        <v>0.96609999999999996</v>
      </c>
      <c r="BQ75" s="1579">
        <v>1.0265</v>
      </c>
      <c r="BR75" s="1579">
        <v>1.0748</v>
      </c>
      <c r="BS75" s="1579"/>
      <c r="BT75" s="1580">
        <v>2006</v>
      </c>
      <c r="BU75" s="1582">
        <v>1.0406</v>
      </c>
      <c r="BV75" s="1581"/>
      <c r="BW75" s="1583">
        <v>0.62</v>
      </c>
      <c r="BX75" s="1579">
        <v>0.64500000000000002</v>
      </c>
      <c r="BY75" s="1565">
        <v>1.0206</v>
      </c>
      <c r="BZ75" s="1585"/>
      <c r="CA75" s="1561" t="s">
        <v>514</v>
      </c>
      <c r="CB75" s="933" t="s">
        <v>748</v>
      </c>
      <c r="CC75" s="1564">
        <v>28590</v>
      </c>
      <c r="CD75" s="1564">
        <v>28745</v>
      </c>
      <c r="CE75" s="1564">
        <v>29462</v>
      </c>
      <c r="CF75" s="1564">
        <v>28932.333333333332</v>
      </c>
      <c r="CG75" s="1565">
        <v>0.81179999999999997</v>
      </c>
      <c r="CH75" s="1564"/>
      <c r="CI75" s="1562">
        <v>-529.66666666666788</v>
      </c>
      <c r="CJ75" s="1565">
        <v>-1.7999999999999999E-2</v>
      </c>
      <c r="CL75" s="1575" t="s">
        <v>514</v>
      </c>
      <c r="CM75" s="933" t="s">
        <v>748</v>
      </c>
      <c r="CN75" s="1565">
        <v>0.85970000000000002</v>
      </c>
      <c r="CP75" s="1593">
        <v>5678</v>
      </c>
      <c r="CQ75" s="1566">
        <v>9601372</v>
      </c>
      <c r="CR75" s="1566">
        <v>0</v>
      </c>
      <c r="CS75" s="1566">
        <v>9601372</v>
      </c>
      <c r="CT75" s="1573">
        <v>1690.98</v>
      </c>
      <c r="CU75" s="1594"/>
      <c r="CV75" s="1573">
        <v>1434.72</v>
      </c>
      <c r="CW75" s="1594">
        <v>234.13999999999987</v>
      </c>
      <c r="CX75" s="1565">
        <v>1</v>
      </c>
      <c r="CY75" s="1565"/>
      <c r="CZ75" s="1582">
        <v>0.64500000000000002</v>
      </c>
      <c r="DA75" s="1595">
        <v>1</v>
      </c>
      <c r="DB75" s="1595"/>
      <c r="DC75" s="1565">
        <v>1</v>
      </c>
      <c r="DX75" s="933" t="s">
        <v>416</v>
      </c>
      <c r="DY75" s="1575" t="s">
        <v>264</v>
      </c>
      <c r="DZ75" s="933" t="s">
        <v>8</v>
      </c>
      <c r="EA75" s="933" t="s">
        <v>265</v>
      </c>
      <c r="EB75" s="1563">
        <v>382</v>
      </c>
      <c r="EC75" s="1563"/>
      <c r="ED75" s="1563">
        <v>382</v>
      </c>
      <c r="EE75" s="1563"/>
      <c r="EF75" s="1563"/>
      <c r="EG75" s="1565">
        <v>9.7265366400162961E-3</v>
      </c>
      <c r="EH75" s="1563"/>
      <c r="EI75" s="1563">
        <v>0</v>
      </c>
      <c r="EJ75" s="1563"/>
      <c r="EK75" s="1563">
        <v>0</v>
      </c>
      <c r="EM75" s="1566"/>
      <c r="EN75" s="1566"/>
      <c r="ES75" s="1616" t="s">
        <v>494</v>
      </c>
      <c r="ET75" s="1617" t="s">
        <v>669</v>
      </c>
      <c r="EU75" s="1618">
        <v>0</v>
      </c>
    </row>
    <row r="76" spans="1:151">
      <c r="A76" s="1220" t="s">
        <v>516</v>
      </c>
      <c r="B76" s="1221" t="s">
        <v>517</v>
      </c>
      <c r="C76" s="1117">
        <v>9034</v>
      </c>
      <c r="D76" s="1118">
        <v>9034</v>
      </c>
      <c r="E76" s="1670"/>
      <c r="F76" s="1670">
        <f t="shared" si="2"/>
        <v>9034</v>
      </c>
      <c r="G76" s="1670"/>
      <c r="H76" s="1671">
        <f t="shared" si="3"/>
        <v>9034</v>
      </c>
      <c r="K76" s="907" t="s">
        <v>516</v>
      </c>
      <c r="L76" s="908" t="s">
        <v>517</v>
      </c>
      <c r="M76" s="886">
        <v>5628834363</v>
      </c>
      <c r="N76" s="887">
        <v>146398257</v>
      </c>
      <c r="O76" s="888">
        <v>5482436106</v>
      </c>
      <c r="P76" s="889">
        <v>2011</v>
      </c>
      <c r="Q76" s="890">
        <v>1.0118</v>
      </c>
      <c r="R76" s="891">
        <v>5418497832</v>
      </c>
      <c r="S76" s="892">
        <v>146398257</v>
      </c>
      <c r="T76" s="893">
        <v>112155528</v>
      </c>
      <c r="U76" s="893">
        <v>604083722</v>
      </c>
      <c r="V76" s="891">
        <v>6281135339</v>
      </c>
      <c r="X76" s="1561" t="s">
        <v>516</v>
      </c>
      <c r="Y76" s="1562" t="s">
        <v>517</v>
      </c>
      <c r="Z76" s="1563">
        <v>6281135339</v>
      </c>
      <c r="AA76" s="1564">
        <v>39696775.342480004</v>
      </c>
      <c r="AB76" s="1563">
        <v>6934579</v>
      </c>
      <c r="AC76" s="1563">
        <v>310378</v>
      </c>
      <c r="AD76" s="1563">
        <v>46941732.342480004</v>
      </c>
      <c r="AE76" s="1564">
        <v>9034</v>
      </c>
      <c r="AF76" s="1562">
        <v>5196</v>
      </c>
      <c r="AG76" s="1565">
        <v>1.0281</v>
      </c>
      <c r="AI76" s="1561" t="s">
        <v>516</v>
      </c>
      <c r="AJ76" s="933" t="s">
        <v>517</v>
      </c>
      <c r="AK76" s="1563">
        <v>46941732.342480004</v>
      </c>
      <c r="AL76" s="1564">
        <v>9034</v>
      </c>
      <c r="AM76" s="1564">
        <v>5196</v>
      </c>
      <c r="AN76" s="1565">
        <v>1.0281</v>
      </c>
      <c r="AO76" s="1565">
        <v>0.35699999999999998</v>
      </c>
      <c r="AP76" s="1565">
        <v>0.87029999999999996</v>
      </c>
      <c r="AQ76" s="1565">
        <v>0.8821</v>
      </c>
      <c r="AR76" s="1565">
        <v>0.8821</v>
      </c>
      <c r="AS76" s="1573">
        <v>1472.1</v>
      </c>
      <c r="AT76" s="1573">
        <v>196.76</v>
      </c>
      <c r="AU76" s="1570">
        <v>1777530</v>
      </c>
      <c r="AV76" s="1572">
        <v>0.97599999999999998</v>
      </c>
      <c r="AW76" s="1564">
        <v>1734869</v>
      </c>
      <c r="BB76" s="1561" t="s">
        <v>516</v>
      </c>
      <c r="BC76" s="1562" t="s">
        <v>749</v>
      </c>
      <c r="BD76" s="1563">
        <v>6281135339</v>
      </c>
      <c r="BE76" s="1577">
        <v>870.673</v>
      </c>
      <c r="BF76" s="1566">
        <v>7214115</v>
      </c>
      <c r="BG76" s="1565">
        <v>0.35699999999999998</v>
      </c>
      <c r="BH76" s="1565"/>
      <c r="BI76" s="1564">
        <v>9034</v>
      </c>
      <c r="BJ76" s="1564">
        <v>10.38</v>
      </c>
      <c r="BK76" s="1564">
        <v>53473</v>
      </c>
      <c r="BL76" s="1564">
        <v>61</v>
      </c>
      <c r="BN76" s="933" t="s">
        <v>516</v>
      </c>
      <c r="BO76" s="1579" t="s">
        <v>517</v>
      </c>
      <c r="BP76" s="1579">
        <v>0.70369999999999999</v>
      </c>
      <c r="BQ76" s="1579">
        <v>1.0068000000000001</v>
      </c>
      <c r="BR76" s="1579">
        <v>1.0143</v>
      </c>
      <c r="BS76" s="1579"/>
      <c r="BT76" s="1580">
        <v>2011</v>
      </c>
      <c r="BU76" s="1582">
        <v>1.0118</v>
      </c>
      <c r="BV76" s="1581"/>
      <c r="BW76" s="1583">
        <v>0.51200000000000001</v>
      </c>
      <c r="BX76" s="1579">
        <v>0.51800000000000002</v>
      </c>
      <c r="BY76" s="1565">
        <v>0.8196</v>
      </c>
      <c r="BZ76" s="1585"/>
      <c r="CA76" s="1561" t="s">
        <v>516</v>
      </c>
      <c r="CB76" s="933" t="s">
        <v>749</v>
      </c>
      <c r="CC76" s="1564">
        <v>30414</v>
      </c>
      <c r="CD76" s="1564">
        <v>30894</v>
      </c>
      <c r="CE76" s="1564">
        <v>31744</v>
      </c>
      <c r="CF76" s="1564">
        <v>31017.333333333332</v>
      </c>
      <c r="CG76" s="1565">
        <v>0.87029999999999996</v>
      </c>
      <c r="CH76" s="1564"/>
      <c r="CI76" s="1562">
        <v>-726.66666666666788</v>
      </c>
      <c r="CJ76" s="1565">
        <v>-2.29E-2</v>
      </c>
      <c r="CL76" s="1575" t="s">
        <v>516</v>
      </c>
      <c r="CM76" s="933" t="s">
        <v>749</v>
      </c>
      <c r="CN76" s="1565">
        <v>0.8821</v>
      </c>
      <c r="CP76" s="1593">
        <v>9034</v>
      </c>
      <c r="CQ76" s="1566">
        <v>12974623</v>
      </c>
      <c r="CR76" s="1566">
        <v>0</v>
      </c>
      <c r="CS76" s="1566">
        <v>12974623</v>
      </c>
      <c r="CT76" s="1573">
        <v>1436.2</v>
      </c>
      <c r="CU76" s="1594"/>
      <c r="CV76" s="1573">
        <v>1472.1</v>
      </c>
      <c r="CW76" s="1594">
        <v>196.76</v>
      </c>
      <c r="CX76" s="1565">
        <v>0.97599999999999998</v>
      </c>
      <c r="CY76" s="1565"/>
      <c r="CZ76" s="1582">
        <v>0.51800000000000002</v>
      </c>
      <c r="DA76" s="1595" t="s">
        <v>4</v>
      </c>
      <c r="DB76" s="1595"/>
      <c r="DC76" s="1565">
        <v>0.97599999999999998</v>
      </c>
      <c r="DX76" s="933" t="s">
        <v>416</v>
      </c>
      <c r="DY76" s="1575" t="s">
        <v>296</v>
      </c>
      <c r="DZ76" s="933" t="s">
        <v>8</v>
      </c>
      <c r="EA76" s="933" t="s">
        <v>297</v>
      </c>
      <c r="EB76" s="1563">
        <v>1400</v>
      </c>
      <c r="EC76" s="1563"/>
      <c r="ED76" s="1563">
        <v>1400</v>
      </c>
      <c r="EE76" s="1563"/>
      <c r="EF76" s="1563"/>
      <c r="EG76" s="1565">
        <v>3.5646992921525691E-2</v>
      </c>
      <c r="EH76" s="1563"/>
      <c r="EI76" s="1563">
        <v>0</v>
      </c>
      <c r="EJ76" s="1563"/>
      <c r="EK76" s="1563">
        <v>0</v>
      </c>
      <c r="EM76" s="1566"/>
      <c r="EN76" s="1566"/>
      <c r="ES76" s="1616" t="s">
        <v>496</v>
      </c>
      <c r="ET76" s="1617" t="s">
        <v>497</v>
      </c>
      <c r="EU76" s="1618">
        <v>0</v>
      </c>
    </row>
    <row r="77" spans="1:151">
      <c r="A77" s="1220" t="s">
        <v>518</v>
      </c>
      <c r="B77" s="1221" t="s">
        <v>519</v>
      </c>
      <c r="C77" s="1117">
        <v>1800</v>
      </c>
      <c r="D77" s="1118">
        <v>1800</v>
      </c>
      <c r="E77" s="1670"/>
      <c r="F77" s="1670">
        <f t="shared" si="2"/>
        <v>1800</v>
      </c>
      <c r="G77" s="1670"/>
      <c r="H77" s="1671">
        <f t="shared" si="3"/>
        <v>1800</v>
      </c>
      <c r="K77" s="907" t="s">
        <v>518</v>
      </c>
      <c r="L77" s="908" t="s">
        <v>519</v>
      </c>
      <c r="M77" s="886">
        <v>1541247832</v>
      </c>
      <c r="N77" s="887">
        <v>0</v>
      </c>
      <c r="O77" s="888">
        <v>1541247832</v>
      </c>
      <c r="P77" s="889">
        <v>2008</v>
      </c>
      <c r="Q77" s="890">
        <v>1.1934</v>
      </c>
      <c r="R77" s="891">
        <v>1291476313</v>
      </c>
      <c r="S77" s="892">
        <v>0</v>
      </c>
      <c r="T77" s="893">
        <v>47519415</v>
      </c>
      <c r="U77" s="893">
        <v>161333399</v>
      </c>
      <c r="V77" s="891">
        <v>1500329127</v>
      </c>
      <c r="X77" s="1561" t="s">
        <v>518</v>
      </c>
      <c r="Y77" s="1562" t="s">
        <v>519</v>
      </c>
      <c r="Z77" s="1563">
        <v>1500329127</v>
      </c>
      <c r="AA77" s="1564">
        <v>9482080.0826399997</v>
      </c>
      <c r="AB77" s="1563">
        <v>1213115</v>
      </c>
      <c r="AC77" s="1563">
        <v>127711</v>
      </c>
      <c r="AD77" s="1563">
        <v>10822906.08264</v>
      </c>
      <c r="AE77" s="1564">
        <v>1800</v>
      </c>
      <c r="AF77" s="1562">
        <v>6013</v>
      </c>
      <c r="AG77" s="1565">
        <v>1.1898</v>
      </c>
      <c r="AI77" s="1561" t="s">
        <v>518</v>
      </c>
      <c r="AJ77" s="933" t="s">
        <v>519</v>
      </c>
      <c r="AK77" s="1563">
        <v>10822906.08264</v>
      </c>
      <c r="AL77" s="1564">
        <v>1800</v>
      </c>
      <c r="AM77" s="1564">
        <v>6013</v>
      </c>
      <c r="AN77" s="1565">
        <v>1.1898</v>
      </c>
      <c r="AO77" s="1565">
        <v>0.3004</v>
      </c>
      <c r="AP77" s="1565">
        <v>0.85860000000000003</v>
      </c>
      <c r="AQ77" s="1565">
        <v>0.93520000000000003</v>
      </c>
      <c r="AR77" s="1565">
        <v>0.93520000000000003</v>
      </c>
      <c r="AS77" s="1573">
        <v>1560.72</v>
      </c>
      <c r="AT77" s="1573">
        <v>108.13999999999987</v>
      </c>
      <c r="AU77" s="1570">
        <v>194652</v>
      </c>
      <c r="AV77" s="1572">
        <v>0.76100000000000001</v>
      </c>
      <c r="AW77" s="1564">
        <v>148130</v>
      </c>
      <c r="BB77" s="1561" t="s">
        <v>518</v>
      </c>
      <c r="BC77" s="1562" t="s">
        <v>750</v>
      </c>
      <c r="BD77" s="1563">
        <v>1500329127</v>
      </c>
      <c r="BE77" s="1577">
        <v>247.16800000000001</v>
      </c>
      <c r="BF77" s="1566">
        <v>6070078</v>
      </c>
      <c r="BG77" s="1565">
        <v>0.3004</v>
      </c>
      <c r="BH77" s="1565"/>
      <c r="BI77" s="1564">
        <v>1800</v>
      </c>
      <c r="BJ77" s="1564">
        <v>7.28</v>
      </c>
      <c r="BK77" s="1564">
        <v>13540</v>
      </c>
      <c r="BL77" s="1564">
        <v>55</v>
      </c>
      <c r="BN77" s="933" t="s">
        <v>518</v>
      </c>
      <c r="BO77" s="1579" t="s">
        <v>519</v>
      </c>
      <c r="BP77" s="1579">
        <v>1.0617000000000001</v>
      </c>
      <c r="BQ77" s="1579">
        <v>1.1443000000000001</v>
      </c>
      <c r="BR77" s="1579">
        <v>1.27</v>
      </c>
      <c r="BS77" s="1579"/>
      <c r="BT77" s="1580">
        <v>2008</v>
      </c>
      <c r="BU77" s="1582">
        <v>1.1934</v>
      </c>
      <c r="BV77" s="1581"/>
      <c r="BW77" s="1583">
        <v>0.44</v>
      </c>
      <c r="BX77" s="1579">
        <v>0.52500000000000002</v>
      </c>
      <c r="BY77" s="1565">
        <v>0.83069999999999999</v>
      </c>
      <c r="BZ77" s="1585"/>
      <c r="CA77" s="1561" t="s">
        <v>518</v>
      </c>
      <c r="CB77" s="933" t="s">
        <v>750</v>
      </c>
      <c r="CC77" s="1564">
        <v>30501</v>
      </c>
      <c r="CD77" s="1564">
        <v>30244</v>
      </c>
      <c r="CE77" s="1564">
        <v>31051</v>
      </c>
      <c r="CF77" s="1564">
        <v>30598.666666666668</v>
      </c>
      <c r="CG77" s="1565">
        <v>0.85860000000000003</v>
      </c>
      <c r="CH77" s="1564"/>
      <c r="CI77" s="1562">
        <v>-452.33333333333212</v>
      </c>
      <c r="CJ77" s="1565">
        <v>-1.46E-2</v>
      </c>
      <c r="CL77" s="1575" t="s">
        <v>518</v>
      </c>
      <c r="CM77" s="933" t="s">
        <v>750</v>
      </c>
      <c r="CN77" s="1565">
        <v>0.93520000000000003</v>
      </c>
      <c r="CP77" s="1593">
        <v>1800</v>
      </c>
      <c r="CQ77" s="1566">
        <v>2137040</v>
      </c>
      <c r="CR77" s="1566">
        <v>0</v>
      </c>
      <c r="CS77" s="1566">
        <v>2137040</v>
      </c>
      <c r="CT77" s="1573">
        <v>1187.24</v>
      </c>
      <c r="CU77" s="1594"/>
      <c r="CV77" s="1573">
        <v>1560.72</v>
      </c>
      <c r="CW77" s="1594">
        <v>108.13999999999987</v>
      </c>
      <c r="CX77" s="1565">
        <v>0.76100000000000001</v>
      </c>
      <c r="CY77" s="1565"/>
      <c r="CZ77" s="1582">
        <v>0.52500000000000002</v>
      </c>
      <c r="DA77" s="1595" t="s">
        <v>4</v>
      </c>
      <c r="DB77" s="1595"/>
      <c r="DC77" s="1565">
        <v>0.76100000000000001</v>
      </c>
      <c r="DX77" s="933" t="s">
        <v>416</v>
      </c>
      <c r="DY77" s="1575" t="s">
        <v>969</v>
      </c>
      <c r="DZ77" s="933" t="s">
        <v>8</v>
      </c>
      <c r="EA77" s="933" t="s">
        <v>1022</v>
      </c>
      <c r="EB77" s="1563">
        <v>173</v>
      </c>
      <c r="EC77" s="1563"/>
      <c r="ED77" s="1563">
        <v>173</v>
      </c>
      <c r="EE77" s="1563"/>
      <c r="EF77" s="1563"/>
      <c r="EG77" s="1565">
        <v>4.4049498395885315E-3</v>
      </c>
      <c r="EH77" s="1563"/>
      <c r="EI77" s="1563">
        <v>0</v>
      </c>
      <c r="EJ77" s="1563"/>
      <c r="EK77" s="1563">
        <v>0</v>
      </c>
      <c r="EM77" s="1566"/>
      <c r="EN77" s="1566"/>
      <c r="ES77" s="1616" t="s">
        <v>498</v>
      </c>
      <c r="ET77" s="1617" t="s">
        <v>499</v>
      </c>
      <c r="EU77" s="1618">
        <v>973501</v>
      </c>
    </row>
    <row r="78" spans="1:151">
      <c r="A78" s="1220" t="s">
        <v>520</v>
      </c>
      <c r="B78" s="1221" t="s">
        <v>521</v>
      </c>
      <c r="C78" s="1117">
        <v>4622</v>
      </c>
      <c r="D78" s="1118">
        <v>5760</v>
      </c>
      <c r="E78" s="1670"/>
      <c r="F78" s="1670">
        <f t="shared" si="2"/>
        <v>5760</v>
      </c>
      <c r="G78" s="1670"/>
      <c r="H78" s="1671">
        <f t="shared" si="3"/>
        <v>5760</v>
      </c>
      <c r="K78" s="907" t="s">
        <v>520</v>
      </c>
      <c r="L78" s="908" t="s">
        <v>521</v>
      </c>
      <c r="M78" s="886">
        <v>2522770962</v>
      </c>
      <c r="N78" s="887">
        <v>91626301</v>
      </c>
      <c r="O78" s="888">
        <v>2431144661</v>
      </c>
      <c r="P78" s="889">
        <v>2005</v>
      </c>
      <c r="Q78" s="890">
        <v>0.97619999999999996</v>
      </c>
      <c r="R78" s="891">
        <v>2490416575</v>
      </c>
      <c r="S78" s="892">
        <v>91626301</v>
      </c>
      <c r="T78" s="893">
        <v>822660836</v>
      </c>
      <c r="U78" s="893">
        <v>728040676</v>
      </c>
      <c r="V78" s="891">
        <v>4132744388</v>
      </c>
      <c r="X78" s="1561" t="s">
        <v>520</v>
      </c>
      <c r="Y78" s="1562" t="s">
        <v>521</v>
      </c>
      <c r="Z78" s="1563">
        <v>4132744388</v>
      </c>
      <c r="AA78" s="1564">
        <v>26118944.532159999</v>
      </c>
      <c r="AB78" s="1563">
        <v>5984668</v>
      </c>
      <c r="AC78" s="1563">
        <v>117899</v>
      </c>
      <c r="AD78" s="1563">
        <v>32221511.532159999</v>
      </c>
      <c r="AE78" s="1564">
        <v>5760</v>
      </c>
      <c r="AF78" s="1562">
        <v>5594</v>
      </c>
      <c r="AG78" s="1565">
        <v>1.1068</v>
      </c>
      <c r="AI78" s="1561" t="s">
        <v>520</v>
      </c>
      <c r="AJ78" s="933" t="s">
        <v>521</v>
      </c>
      <c r="AK78" s="1563">
        <v>32221511.532159999</v>
      </c>
      <c r="AL78" s="1564">
        <v>5760</v>
      </c>
      <c r="AM78" s="1564">
        <v>5594</v>
      </c>
      <c r="AN78" s="1565">
        <v>1.1068</v>
      </c>
      <c r="AO78" s="1565">
        <v>0.52129999999999999</v>
      </c>
      <c r="AP78" s="1565">
        <v>0.83789999999999998</v>
      </c>
      <c r="AQ78" s="1565">
        <v>0.91379999999999995</v>
      </c>
      <c r="AR78" s="1565">
        <v>0.91379999999999995</v>
      </c>
      <c r="AS78" s="1573">
        <v>1525</v>
      </c>
      <c r="AT78" s="1573">
        <v>143.8599999999999</v>
      </c>
      <c r="AU78" s="1570">
        <v>828634</v>
      </c>
      <c r="AV78" s="1572">
        <v>1</v>
      </c>
      <c r="AW78" s="1564">
        <v>828634</v>
      </c>
      <c r="BB78" s="1561" t="s">
        <v>520</v>
      </c>
      <c r="BC78" s="1562" t="s">
        <v>751</v>
      </c>
      <c r="BD78" s="1563">
        <v>4132744388</v>
      </c>
      <c r="BE78" s="1577">
        <v>392.31099999999998</v>
      </c>
      <c r="BF78" s="1566">
        <v>10534358</v>
      </c>
      <c r="BG78" s="1565">
        <v>0.52129999999999999</v>
      </c>
      <c r="BH78" s="1565"/>
      <c r="BI78" s="1564">
        <v>5760</v>
      </c>
      <c r="BJ78" s="1564">
        <v>14.68</v>
      </c>
      <c r="BK78" s="1564">
        <v>39609</v>
      </c>
      <c r="BL78" s="1564">
        <v>101</v>
      </c>
      <c r="BN78" s="933" t="s">
        <v>520</v>
      </c>
      <c r="BO78" s="1579" t="s">
        <v>521</v>
      </c>
      <c r="BP78" s="1579">
        <v>0.97850000000000004</v>
      </c>
      <c r="BQ78" s="1579">
        <v>0.94059999999999999</v>
      </c>
      <c r="BR78" s="1579">
        <v>0.99909999999999999</v>
      </c>
      <c r="BS78" s="1579"/>
      <c r="BT78" s="1580">
        <v>2005</v>
      </c>
      <c r="BU78" s="1582">
        <v>0.97619999999999996</v>
      </c>
      <c r="BV78" s="1581"/>
      <c r="BW78" s="1583">
        <v>0.7</v>
      </c>
      <c r="BX78" s="1579">
        <v>0.68300000000000005</v>
      </c>
      <c r="BY78" s="1565">
        <v>1.0807</v>
      </c>
      <c r="BZ78" s="1585"/>
      <c r="CA78" s="1561" t="s">
        <v>520</v>
      </c>
      <c r="CB78" s="933" t="s">
        <v>751</v>
      </c>
      <c r="CC78" s="1564">
        <v>29752</v>
      </c>
      <c r="CD78" s="1564">
        <v>29892</v>
      </c>
      <c r="CE78" s="1564">
        <v>29938</v>
      </c>
      <c r="CF78" s="1564">
        <v>29860.666666666668</v>
      </c>
      <c r="CG78" s="1565">
        <v>0.83789999999999998</v>
      </c>
      <c r="CH78" s="1564"/>
      <c r="CI78" s="1562">
        <v>-77.333333333332121</v>
      </c>
      <c r="CJ78" s="1565">
        <v>-2.5999999999999999E-3</v>
      </c>
      <c r="CL78" s="1575" t="s">
        <v>520</v>
      </c>
      <c r="CM78" s="933" t="s">
        <v>751</v>
      </c>
      <c r="CN78" s="1565">
        <v>0.91379999999999995</v>
      </c>
      <c r="CP78" s="1593">
        <v>5760</v>
      </c>
      <c r="CQ78" s="1566">
        <v>8861568</v>
      </c>
      <c r="CR78" s="1566">
        <v>0</v>
      </c>
      <c r="CS78" s="1566">
        <v>8861568</v>
      </c>
      <c r="CT78" s="1573">
        <v>1538.47</v>
      </c>
      <c r="CU78" s="1594"/>
      <c r="CV78" s="1573">
        <v>1525</v>
      </c>
      <c r="CW78" s="1594">
        <v>143.8599999999999</v>
      </c>
      <c r="CX78" s="1565">
        <v>1</v>
      </c>
      <c r="CY78" s="1565"/>
      <c r="CZ78" s="1582">
        <v>0.68300000000000005</v>
      </c>
      <c r="DA78" s="1595">
        <v>1</v>
      </c>
      <c r="DB78" s="1595"/>
      <c r="DC78" s="1565">
        <v>1</v>
      </c>
      <c r="DX78" s="933" t="s">
        <v>416</v>
      </c>
      <c r="DY78" s="1575" t="s">
        <v>1003</v>
      </c>
      <c r="DZ78" s="933" t="s">
        <v>8</v>
      </c>
      <c r="EA78" s="933" t="s">
        <v>1004</v>
      </c>
      <c r="EB78" s="1563">
        <v>306</v>
      </c>
      <c r="EC78" s="1563"/>
      <c r="ED78" s="1563">
        <v>306</v>
      </c>
      <c r="EE78" s="1563"/>
      <c r="EF78" s="1563"/>
      <c r="EG78" s="1565">
        <v>7.7914141671334728E-3</v>
      </c>
      <c r="EH78" s="1563"/>
      <c r="EI78" s="1563">
        <v>0</v>
      </c>
      <c r="EJ78" s="1563"/>
      <c r="EK78" s="1563">
        <v>0</v>
      </c>
      <c r="EM78" s="1566"/>
      <c r="EN78" s="1566"/>
      <c r="ES78" s="1616" t="s">
        <v>500</v>
      </c>
      <c r="ET78" s="1617" t="s">
        <v>501</v>
      </c>
      <c r="EU78" s="1618">
        <v>0</v>
      </c>
    </row>
    <row r="79" spans="1:151">
      <c r="A79" s="1220" t="s">
        <v>522</v>
      </c>
      <c r="B79" s="1221" t="s">
        <v>523</v>
      </c>
      <c r="C79" s="1117">
        <v>23881</v>
      </c>
      <c r="D79" s="1118">
        <v>23881</v>
      </c>
      <c r="E79" s="1670"/>
      <c r="F79" s="1670">
        <f t="shared" si="2"/>
        <v>23881</v>
      </c>
      <c r="G79" s="1670"/>
      <c r="H79" s="1671">
        <f t="shared" si="3"/>
        <v>23881</v>
      </c>
      <c r="K79" s="907" t="s">
        <v>522</v>
      </c>
      <c r="L79" s="908" t="s">
        <v>523</v>
      </c>
      <c r="M79" s="886">
        <v>8757566597</v>
      </c>
      <c r="N79" s="887">
        <v>249044262</v>
      </c>
      <c r="O79" s="888">
        <v>8508522335</v>
      </c>
      <c r="P79" s="889">
        <v>2012</v>
      </c>
      <c r="Q79" s="890">
        <v>0.99860000000000004</v>
      </c>
      <c r="R79" s="891">
        <v>8520450966</v>
      </c>
      <c r="S79" s="892">
        <v>249044262</v>
      </c>
      <c r="T79" s="893">
        <v>104234639</v>
      </c>
      <c r="U79" s="893">
        <v>2269209654</v>
      </c>
      <c r="V79" s="891">
        <v>11142939521</v>
      </c>
      <c r="X79" s="1561" t="s">
        <v>522</v>
      </c>
      <c r="Y79" s="1562" t="s">
        <v>523</v>
      </c>
      <c r="Z79" s="1563">
        <v>11142939521</v>
      </c>
      <c r="AA79" s="1564">
        <v>70423377.772719994</v>
      </c>
      <c r="AB79" s="1563">
        <v>22427151</v>
      </c>
      <c r="AC79" s="1563">
        <v>607971</v>
      </c>
      <c r="AD79" s="1563">
        <v>93458499.772719994</v>
      </c>
      <c r="AE79" s="1564">
        <v>23881</v>
      </c>
      <c r="AF79" s="1562">
        <v>3914</v>
      </c>
      <c r="AG79" s="1565">
        <v>0.77439999999999998</v>
      </c>
      <c r="AI79" s="1561" t="s">
        <v>522</v>
      </c>
      <c r="AJ79" s="933" t="s">
        <v>523</v>
      </c>
      <c r="AK79" s="1563">
        <v>93458499.772719994</v>
      </c>
      <c r="AL79" s="1564">
        <v>23881</v>
      </c>
      <c r="AM79" s="1564">
        <v>3914</v>
      </c>
      <c r="AN79" s="1565">
        <v>0.77439999999999998</v>
      </c>
      <c r="AO79" s="1565">
        <v>0.84619999999999995</v>
      </c>
      <c r="AP79" s="1565">
        <v>0.9254</v>
      </c>
      <c r="AQ79" s="1565">
        <v>0.85709999999999997</v>
      </c>
      <c r="AR79" s="1565">
        <v>0.85709999999999997</v>
      </c>
      <c r="AS79" s="1573">
        <v>1430.38</v>
      </c>
      <c r="AT79" s="1573">
        <v>238.47999999999979</v>
      </c>
      <c r="AU79" s="1570">
        <v>5695141</v>
      </c>
      <c r="AV79" s="1572">
        <v>1</v>
      </c>
      <c r="AW79" s="1564">
        <v>5695141</v>
      </c>
      <c r="BB79" s="1561" t="s">
        <v>522</v>
      </c>
      <c r="BC79" s="1562" t="s">
        <v>752</v>
      </c>
      <c r="BD79" s="1563">
        <v>11142939521</v>
      </c>
      <c r="BE79" s="1577">
        <v>651.577</v>
      </c>
      <c r="BF79" s="1566">
        <v>17101493</v>
      </c>
      <c r="BG79" s="1565">
        <v>0.84619999999999995</v>
      </c>
      <c r="BH79" s="1565"/>
      <c r="BI79" s="1564">
        <v>23881</v>
      </c>
      <c r="BJ79" s="1564">
        <v>36.65</v>
      </c>
      <c r="BK79" s="1564">
        <v>169840</v>
      </c>
      <c r="BL79" s="1564">
        <v>261</v>
      </c>
      <c r="BN79" s="933" t="s">
        <v>522</v>
      </c>
      <c r="BO79" s="1579" t="s">
        <v>523</v>
      </c>
      <c r="BP79" s="1579">
        <v>0.98670000000000002</v>
      </c>
      <c r="BQ79" s="1579">
        <v>0.99290000000000012</v>
      </c>
      <c r="BR79" s="1579">
        <v>0.99860000000000004</v>
      </c>
      <c r="BS79" s="1579"/>
      <c r="BT79" s="1580">
        <v>2012</v>
      </c>
      <c r="BU79" s="1582">
        <v>0.99860000000000004</v>
      </c>
      <c r="BV79" s="1581"/>
      <c r="BW79" s="1583">
        <v>0.68</v>
      </c>
      <c r="BX79" s="1579">
        <v>0.67900000000000005</v>
      </c>
      <c r="BY79" s="1565">
        <v>1.0744</v>
      </c>
      <c r="BZ79" s="1585"/>
      <c r="CA79" s="1561" t="s">
        <v>522</v>
      </c>
      <c r="CB79" s="933" t="s">
        <v>752</v>
      </c>
      <c r="CC79" s="1564">
        <v>32356</v>
      </c>
      <c r="CD79" s="1564">
        <v>32758</v>
      </c>
      <c r="CE79" s="1564">
        <v>33831</v>
      </c>
      <c r="CF79" s="1564">
        <v>32981.666666666664</v>
      </c>
      <c r="CG79" s="1565">
        <v>0.9254</v>
      </c>
      <c r="CH79" s="1564"/>
      <c r="CI79" s="1562">
        <v>-849.33333333333576</v>
      </c>
      <c r="CJ79" s="1565">
        <v>-2.5100000000000001E-2</v>
      </c>
      <c r="CL79" s="1575" t="s">
        <v>522</v>
      </c>
      <c r="CM79" s="933" t="s">
        <v>752</v>
      </c>
      <c r="CN79" s="1565">
        <v>0.85709999999999997</v>
      </c>
      <c r="CP79" s="1593">
        <v>23881</v>
      </c>
      <c r="CQ79" s="1566">
        <v>34454142</v>
      </c>
      <c r="CR79" s="1566">
        <v>0</v>
      </c>
      <c r="CS79" s="1566">
        <v>34454142</v>
      </c>
      <c r="CT79" s="1573">
        <v>1442.74</v>
      </c>
      <c r="CU79" s="1594"/>
      <c r="CV79" s="1573">
        <v>1430.38</v>
      </c>
      <c r="CW79" s="1594">
        <v>238.47999999999979</v>
      </c>
      <c r="CX79" s="1565">
        <v>1</v>
      </c>
      <c r="CY79" s="1565"/>
      <c r="CZ79" s="1582">
        <v>0.67900000000000005</v>
      </c>
      <c r="DA79" s="1595">
        <v>1</v>
      </c>
      <c r="DB79" s="1595"/>
      <c r="DC79" s="1565">
        <v>1</v>
      </c>
      <c r="DX79" s="933" t="s">
        <v>416</v>
      </c>
      <c r="DY79" s="1575" t="s">
        <v>1108</v>
      </c>
      <c r="DZ79" s="933" t="s">
        <v>8</v>
      </c>
      <c r="EA79" s="933" t="s">
        <v>1109</v>
      </c>
      <c r="EB79" s="1563">
        <v>107</v>
      </c>
      <c r="EC79" s="1563"/>
      <c r="ED79" s="1563">
        <v>107</v>
      </c>
      <c r="EE79" s="1563">
        <v>39274</v>
      </c>
      <c r="EF79" s="1563"/>
      <c r="EG79" s="1565">
        <v>2.7244487447166065E-3</v>
      </c>
      <c r="EH79" s="1563"/>
      <c r="EI79" s="1563">
        <v>0</v>
      </c>
      <c r="EJ79" s="1563"/>
      <c r="EK79" s="1563">
        <v>0</v>
      </c>
      <c r="EM79" s="1566"/>
      <c r="EN79" s="1566"/>
      <c r="ES79" s="1616" t="s">
        <v>502</v>
      </c>
      <c r="ET79" s="1617" t="s">
        <v>203</v>
      </c>
      <c r="EU79" s="1618">
        <v>5299720</v>
      </c>
    </row>
    <row r="80" spans="1:151">
      <c r="A80" s="1220" t="s">
        <v>524</v>
      </c>
      <c r="B80" s="1221" t="s">
        <v>525</v>
      </c>
      <c r="C80" s="1117">
        <v>2275</v>
      </c>
      <c r="D80" s="1118">
        <v>2275</v>
      </c>
      <c r="E80" s="1670"/>
      <c r="F80" s="1670">
        <f t="shared" si="2"/>
        <v>2275</v>
      </c>
      <c r="G80" s="1670"/>
      <c r="H80" s="1671">
        <f t="shared" si="3"/>
        <v>2275</v>
      </c>
      <c r="K80" s="907" t="s">
        <v>524</v>
      </c>
      <c r="L80" s="908" t="s">
        <v>525</v>
      </c>
      <c r="M80" s="886">
        <v>2474893752</v>
      </c>
      <c r="N80" s="887">
        <v>105453287</v>
      </c>
      <c r="O80" s="888">
        <v>2369440465</v>
      </c>
      <c r="P80" s="889">
        <v>2009</v>
      </c>
      <c r="Q80" s="890">
        <v>0.94299999999999995</v>
      </c>
      <c r="R80" s="891">
        <v>2512662211</v>
      </c>
      <c r="S80" s="892">
        <v>105453287</v>
      </c>
      <c r="T80" s="893">
        <v>80484300</v>
      </c>
      <c r="U80" s="893">
        <v>208901486</v>
      </c>
      <c r="V80" s="891">
        <v>2907501284</v>
      </c>
      <c r="X80" s="1561" t="s">
        <v>524</v>
      </c>
      <c r="Y80" s="1562" t="s">
        <v>525</v>
      </c>
      <c r="Z80" s="1563">
        <v>2907501284</v>
      </c>
      <c r="AA80" s="1564">
        <v>18375408.114879999</v>
      </c>
      <c r="AB80" s="1563">
        <v>2127070</v>
      </c>
      <c r="AC80" s="1563">
        <v>150703</v>
      </c>
      <c r="AD80" s="1563">
        <v>20653181.114879999</v>
      </c>
      <c r="AE80" s="1564">
        <v>2275</v>
      </c>
      <c r="AF80" s="1562">
        <v>9078</v>
      </c>
      <c r="AG80" s="1565">
        <v>1.7962</v>
      </c>
      <c r="AI80" s="1561" t="s">
        <v>524</v>
      </c>
      <c r="AJ80" s="933" t="s">
        <v>525</v>
      </c>
      <c r="AK80" s="1563">
        <v>20653181.114879999</v>
      </c>
      <c r="AL80" s="1564">
        <v>2275</v>
      </c>
      <c r="AM80" s="1564">
        <v>9078</v>
      </c>
      <c r="AN80" s="1565">
        <v>1.7962</v>
      </c>
      <c r="AO80" s="1565">
        <v>0.60489999999999999</v>
      </c>
      <c r="AP80" s="1565">
        <v>1.0404</v>
      </c>
      <c r="AQ80" s="1565">
        <v>1.2992000000000001</v>
      </c>
      <c r="AR80" s="1565" t="s">
        <v>4</v>
      </c>
      <c r="AS80" s="1573" t="s">
        <v>4</v>
      </c>
      <c r="AT80" s="1573" t="s">
        <v>4</v>
      </c>
      <c r="AU80" s="1570">
        <v>0</v>
      </c>
      <c r="AV80" s="1572" t="s">
        <v>4</v>
      </c>
      <c r="AW80" s="1564">
        <v>0</v>
      </c>
      <c r="BB80" s="1561" t="s">
        <v>524</v>
      </c>
      <c r="BC80" s="1562" t="s">
        <v>753</v>
      </c>
      <c r="BD80" s="1563">
        <v>2907501284</v>
      </c>
      <c r="BE80" s="1577">
        <v>237.85400000000001</v>
      </c>
      <c r="BF80" s="1566">
        <v>12223891</v>
      </c>
      <c r="BG80" s="1565">
        <v>0.60489999999999999</v>
      </c>
      <c r="BH80" s="1565"/>
      <c r="BI80" s="1564">
        <v>2275</v>
      </c>
      <c r="BJ80" s="1564">
        <v>9.56</v>
      </c>
      <c r="BK80" s="1564">
        <v>20533</v>
      </c>
      <c r="BL80" s="1564">
        <v>86</v>
      </c>
      <c r="BN80" s="933" t="s">
        <v>524</v>
      </c>
      <c r="BO80" s="1579" t="s">
        <v>525</v>
      </c>
      <c r="BP80" s="1579">
        <v>0.87890000000000001</v>
      </c>
      <c r="BQ80" s="1579">
        <v>0.88569999999999993</v>
      </c>
      <c r="BR80" s="1579">
        <v>1.0024999999999999</v>
      </c>
      <c r="BS80" s="1579"/>
      <c r="BT80" s="1580">
        <v>2009</v>
      </c>
      <c r="BU80" s="1582">
        <v>0.94299999999999995</v>
      </c>
      <c r="BV80" s="1581"/>
      <c r="BW80" s="1583">
        <v>0.52</v>
      </c>
      <c r="BX80" s="1579">
        <v>0.49</v>
      </c>
      <c r="BY80" s="1565">
        <v>0.77529999999999999</v>
      </c>
      <c r="BZ80" s="1585"/>
      <c r="CA80" s="1561" t="s">
        <v>524</v>
      </c>
      <c r="CB80" s="933" t="s">
        <v>753</v>
      </c>
      <c r="CC80" s="1564">
        <v>36692</v>
      </c>
      <c r="CD80" s="1564">
        <v>35849</v>
      </c>
      <c r="CE80" s="1564">
        <v>38695</v>
      </c>
      <c r="CF80" s="1564">
        <v>37078.666666666664</v>
      </c>
      <c r="CG80" s="1565">
        <v>1.0404</v>
      </c>
      <c r="CH80" s="1564"/>
      <c r="CI80" s="1562">
        <v>-1616.3333333333358</v>
      </c>
      <c r="CJ80" s="1565">
        <v>-4.1799999999999997E-2</v>
      </c>
      <c r="CL80" s="1575" t="s">
        <v>524</v>
      </c>
      <c r="CM80" s="933" t="s">
        <v>753</v>
      </c>
      <c r="CN80" s="1565" t="s">
        <v>4</v>
      </c>
      <c r="CP80" s="1593">
        <v>2275</v>
      </c>
      <c r="CQ80" s="1566">
        <v>4634788</v>
      </c>
      <c r="CR80" s="1566">
        <v>0</v>
      </c>
      <c r="CS80" s="1566">
        <v>4634788</v>
      </c>
      <c r="CT80" s="1573">
        <v>2037.27</v>
      </c>
      <c r="CU80" s="1594"/>
      <c r="CV80" s="1573" t="s">
        <v>4</v>
      </c>
      <c r="CW80" s="1594" t="s">
        <v>4</v>
      </c>
      <c r="CX80" s="1565" t="s">
        <v>4</v>
      </c>
      <c r="CY80" s="1565"/>
      <c r="CZ80" s="1582">
        <v>0.49</v>
      </c>
      <c r="DA80" s="1595" t="s">
        <v>4</v>
      </c>
      <c r="DB80" s="1595"/>
      <c r="DC80" s="1565" t="s">
        <v>4</v>
      </c>
      <c r="DX80" s="933" t="s">
        <v>418</v>
      </c>
      <c r="DY80" s="1575" t="s">
        <v>418</v>
      </c>
      <c r="DZ80" s="933" t="s">
        <v>901</v>
      </c>
      <c r="EA80" s="933" t="s">
        <v>419</v>
      </c>
      <c r="EB80" s="1563">
        <v>6133</v>
      </c>
      <c r="EC80" s="1563"/>
      <c r="ED80" s="1563">
        <v>6133</v>
      </c>
      <c r="EE80" s="1563"/>
      <c r="EF80" s="1563"/>
      <c r="EG80" s="1565">
        <v>0.85003465003465006</v>
      </c>
      <c r="EH80" s="1563"/>
      <c r="EI80" s="1563">
        <v>3845811</v>
      </c>
      <c r="EJ80" s="1563"/>
      <c r="EK80" s="1563">
        <v>3269073</v>
      </c>
      <c r="EL80" s="1563">
        <v>3845811</v>
      </c>
      <c r="EM80" s="1566">
        <v>0</v>
      </c>
      <c r="EN80" s="1566"/>
      <c r="ES80" s="1616" t="s">
        <v>504</v>
      </c>
      <c r="ET80" s="1617" t="s">
        <v>505</v>
      </c>
      <c r="EU80" s="1618">
        <v>0</v>
      </c>
    </row>
    <row r="81" spans="1:151">
      <c r="A81" s="1220" t="s">
        <v>526</v>
      </c>
      <c r="B81" s="1221" t="s">
        <v>527</v>
      </c>
      <c r="C81" s="1117">
        <v>18139</v>
      </c>
      <c r="D81" s="1118">
        <v>23130</v>
      </c>
      <c r="E81" s="1670"/>
      <c r="F81" s="1670">
        <f t="shared" si="2"/>
        <v>23130</v>
      </c>
      <c r="G81" s="1670"/>
      <c r="H81" s="1671">
        <f t="shared" si="3"/>
        <v>23130</v>
      </c>
      <c r="K81" s="907" t="s">
        <v>526</v>
      </c>
      <c r="L81" s="908" t="s">
        <v>527</v>
      </c>
      <c r="M81" s="886">
        <v>8057982442</v>
      </c>
      <c r="N81" s="887">
        <v>137791756</v>
      </c>
      <c r="O81" s="888">
        <v>7920190686</v>
      </c>
      <c r="P81" s="889">
        <v>2007</v>
      </c>
      <c r="Q81" s="890">
        <v>1.0141</v>
      </c>
      <c r="R81" s="891">
        <v>7810068717</v>
      </c>
      <c r="S81" s="892">
        <v>137791756</v>
      </c>
      <c r="T81" s="893">
        <v>256210972</v>
      </c>
      <c r="U81" s="893">
        <v>2020391381</v>
      </c>
      <c r="V81" s="891">
        <v>10224462826</v>
      </c>
      <c r="X81" s="1561" t="s">
        <v>526</v>
      </c>
      <c r="Y81" s="1562" t="s">
        <v>527</v>
      </c>
      <c r="Z81" s="1563">
        <v>10224462826</v>
      </c>
      <c r="AA81" s="1564">
        <v>64618605.060319997</v>
      </c>
      <c r="AB81" s="1563">
        <v>16599273</v>
      </c>
      <c r="AC81" s="1563">
        <v>1193983</v>
      </c>
      <c r="AD81" s="1563">
        <v>82411861.06031999</v>
      </c>
      <c r="AE81" s="1564">
        <v>23130</v>
      </c>
      <c r="AF81" s="1562">
        <v>3563</v>
      </c>
      <c r="AG81" s="1565">
        <v>0.70499999999999996</v>
      </c>
      <c r="AI81" s="1561" t="s">
        <v>526</v>
      </c>
      <c r="AJ81" s="933" t="s">
        <v>527</v>
      </c>
      <c r="AK81" s="1563">
        <v>82411861.06031999</v>
      </c>
      <c r="AL81" s="1564">
        <v>23130</v>
      </c>
      <c r="AM81" s="1564">
        <v>3563</v>
      </c>
      <c r="AN81" s="1565">
        <v>0.70499999999999996</v>
      </c>
      <c r="AO81" s="1565">
        <v>0.64259999999999995</v>
      </c>
      <c r="AP81" s="1565">
        <v>0.8216</v>
      </c>
      <c r="AQ81" s="1565">
        <v>0.7571</v>
      </c>
      <c r="AR81" s="1565">
        <v>0.7571</v>
      </c>
      <c r="AS81" s="1573">
        <v>1263.49</v>
      </c>
      <c r="AT81" s="1573">
        <v>405.36999999999989</v>
      </c>
      <c r="AU81" s="1570">
        <v>9376208</v>
      </c>
      <c r="AV81" s="1572">
        <v>0.91500000000000004</v>
      </c>
      <c r="AW81" s="1564">
        <v>8579230</v>
      </c>
      <c r="BB81" s="1561" t="s">
        <v>526</v>
      </c>
      <c r="BC81" s="1562" t="s">
        <v>754</v>
      </c>
      <c r="BD81" s="1563">
        <v>10224462826</v>
      </c>
      <c r="BE81" s="1577">
        <v>787.36099999999999</v>
      </c>
      <c r="BF81" s="1566">
        <v>12985737</v>
      </c>
      <c r="BG81" s="1565">
        <v>0.64259999999999995</v>
      </c>
      <c r="BH81" s="1565"/>
      <c r="BI81" s="1564">
        <v>23130</v>
      </c>
      <c r="BJ81" s="1564">
        <v>29.38</v>
      </c>
      <c r="BK81" s="1564">
        <v>142578</v>
      </c>
      <c r="BL81" s="1564">
        <v>181</v>
      </c>
      <c r="BN81" s="933" t="s">
        <v>526</v>
      </c>
      <c r="BO81" s="1579" t="s">
        <v>527</v>
      </c>
      <c r="BP81" s="1579">
        <v>0.9819</v>
      </c>
      <c r="BQ81" s="1579">
        <v>0.9748</v>
      </c>
      <c r="BR81" s="1579">
        <v>1.0510999999999999</v>
      </c>
      <c r="BS81" s="1579"/>
      <c r="BT81" s="1580">
        <v>2007</v>
      </c>
      <c r="BU81" s="1582">
        <v>1.0141</v>
      </c>
      <c r="BV81" s="1581"/>
      <c r="BW81" s="1583">
        <v>0.58599999999999997</v>
      </c>
      <c r="BX81" s="1579">
        <v>0.59399999999999997</v>
      </c>
      <c r="BY81" s="1565">
        <v>0.93989999999999996</v>
      </c>
      <c r="BZ81" s="1585"/>
      <c r="CA81" s="1561" t="s">
        <v>526</v>
      </c>
      <c r="CB81" s="933" t="s">
        <v>754</v>
      </c>
      <c r="CC81" s="1564">
        <v>28795</v>
      </c>
      <c r="CD81" s="1564">
        <v>29171</v>
      </c>
      <c r="CE81" s="1564">
        <v>29880</v>
      </c>
      <c r="CF81" s="1564">
        <v>29282</v>
      </c>
      <c r="CG81" s="1565">
        <v>0.8216</v>
      </c>
      <c r="CH81" s="1564"/>
      <c r="CI81" s="1562">
        <v>-598</v>
      </c>
      <c r="CJ81" s="1565">
        <v>-0.02</v>
      </c>
      <c r="CL81" s="1575" t="s">
        <v>526</v>
      </c>
      <c r="CM81" s="933" t="s">
        <v>754</v>
      </c>
      <c r="CN81" s="1565">
        <v>0.7571</v>
      </c>
      <c r="CP81" s="1593">
        <v>23130</v>
      </c>
      <c r="CQ81" s="1566">
        <v>21664017</v>
      </c>
      <c r="CR81" s="1566">
        <v>5074582</v>
      </c>
      <c r="CS81" s="1566">
        <v>26738599</v>
      </c>
      <c r="CT81" s="1573">
        <v>1156.01</v>
      </c>
      <c r="CU81" s="1594"/>
      <c r="CV81" s="1573">
        <v>1263.49</v>
      </c>
      <c r="CW81" s="1594">
        <v>405.36999999999989</v>
      </c>
      <c r="CX81" s="1565">
        <v>0.91500000000000004</v>
      </c>
      <c r="CY81" s="1565"/>
      <c r="CZ81" s="1582">
        <v>0.59399999999999997</v>
      </c>
      <c r="DA81" s="1595" t="s">
        <v>4</v>
      </c>
      <c r="DB81" s="1595"/>
      <c r="DC81" s="1565">
        <v>0.91500000000000004</v>
      </c>
      <c r="DX81" s="933" t="s">
        <v>418</v>
      </c>
      <c r="DY81" s="1575" t="s">
        <v>1005</v>
      </c>
      <c r="DZ81" s="933" t="s">
        <v>8</v>
      </c>
      <c r="EA81" s="933" t="s">
        <v>1006</v>
      </c>
      <c r="EB81" s="1563">
        <v>1082</v>
      </c>
      <c r="EC81" s="1563"/>
      <c r="ED81" s="1563">
        <v>1082</v>
      </c>
      <c r="EE81" s="1563">
        <v>7215</v>
      </c>
      <c r="EF81" s="1563"/>
      <c r="EG81" s="1565">
        <v>0.14996534996534996</v>
      </c>
      <c r="EH81" s="1563"/>
      <c r="EI81" s="1563">
        <v>0</v>
      </c>
      <c r="EJ81" s="1563"/>
      <c r="EK81" s="1563">
        <v>576738</v>
      </c>
      <c r="EL81" s="1563"/>
      <c r="EM81" s="1566"/>
      <c r="EN81" s="1566"/>
      <c r="ES81" s="1616" t="s">
        <v>506</v>
      </c>
      <c r="ET81" s="1617" t="s">
        <v>507</v>
      </c>
      <c r="EU81" s="1618">
        <v>795621</v>
      </c>
    </row>
    <row r="82" spans="1:151">
      <c r="A82" s="1220" t="s">
        <v>528</v>
      </c>
      <c r="B82" s="1221" t="s">
        <v>529</v>
      </c>
      <c r="C82" s="1117">
        <v>7703</v>
      </c>
      <c r="D82" s="1118">
        <v>7703</v>
      </c>
      <c r="E82" s="1670"/>
      <c r="F82" s="1670">
        <f t="shared" si="2"/>
        <v>7703</v>
      </c>
      <c r="G82" s="1670"/>
      <c r="H82" s="1671">
        <f t="shared" si="3"/>
        <v>7703</v>
      </c>
      <c r="K82" s="907" t="s">
        <v>528</v>
      </c>
      <c r="L82" s="908" t="s">
        <v>529</v>
      </c>
      <c r="M82" s="886">
        <v>1795302288</v>
      </c>
      <c r="N82" s="887">
        <v>19584441</v>
      </c>
      <c r="O82" s="888">
        <v>1775717847</v>
      </c>
      <c r="P82" s="889">
        <v>2008</v>
      </c>
      <c r="Q82" s="890">
        <v>1.022</v>
      </c>
      <c r="R82" s="891">
        <v>1737493001</v>
      </c>
      <c r="S82" s="892">
        <v>19584441</v>
      </c>
      <c r="T82" s="893">
        <v>702720308</v>
      </c>
      <c r="U82" s="893">
        <v>519088986</v>
      </c>
      <c r="V82" s="891">
        <v>2978886736</v>
      </c>
      <c r="X82" s="1561" t="s">
        <v>528</v>
      </c>
      <c r="Y82" s="1562" t="s">
        <v>529</v>
      </c>
      <c r="Z82" s="1563">
        <v>2978886736</v>
      </c>
      <c r="AA82" s="1564">
        <v>18826564.171519998</v>
      </c>
      <c r="AB82" s="1563">
        <v>5448807</v>
      </c>
      <c r="AC82" s="1563">
        <v>221291</v>
      </c>
      <c r="AD82" s="1563">
        <v>24496662.171519998</v>
      </c>
      <c r="AE82" s="1564">
        <v>7703</v>
      </c>
      <c r="AF82" s="1562">
        <v>3180</v>
      </c>
      <c r="AG82" s="1565">
        <v>0.62919999999999998</v>
      </c>
      <c r="AI82" s="1561" t="s">
        <v>528</v>
      </c>
      <c r="AJ82" s="933" t="s">
        <v>529</v>
      </c>
      <c r="AK82" s="1563">
        <v>24496662.171519998</v>
      </c>
      <c r="AL82" s="1564">
        <v>7703</v>
      </c>
      <c r="AM82" s="1564">
        <v>3180</v>
      </c>
      <c r="AN82" s="1565">
        <v>0.62919999999999998</v>
      </c>
      <c r="AO82" s="1565">
        <v>0.311</v>
      </c>
      <c r="AP82" s="1565">
        <v>0.76700000000000002</v>
      </c>
      <c r="AQ82" s="1565">
        <v>0.6663</v>
      </c>
      <c r="AR82" s="1565">
        <v>0.6663</v>
      </c>
      <c r="AS82" s="1573">
        <v>1111.96</v>
      </c>
      <c r="AT82" s="1573">
        <v>556.89999999999986</v>
      </c>
      <c r="AU82" s="1570">
        <v>4289801</v>
      </c>
      <c r="AV82" s="1572">
        <v>1</v>
      </c>
      <c r="AW82" s="1564">
        <v>4289801</v>
      </c>
      <c r="BB82" s="1561" t="s">
        <v>528</v>
      </c>
      <c r="BC82" s="1562" t="s">
        <v>755</v>
      </c>
      <c r="BD82" s="1563">
        <v>2978886736</v>
      </c>
      <c r="BE82" s="1577">
        <v>473.97899999999998</v>
      </c>
      <c r="BF82" s="1566">
        <v>6284850</v>
      </c>
      <c r="BG82" s="1565">
        <v>0.311</v>
      </c>
      <c r="BH82" s="1565"/>
      <c r="BI82" s="1564">
        <v>7703</v>
      </c>
      <c r="BJ82" s="1564">
        <v>16.25</v>
      </c>
      <c r="BK82" s="1564">
        <v>46465</v>
      </c>
      <c r="BL82" s="1564">
        <v>98</v>
      </c>
      <c r="BN82" s="933" t="s">
        <v>528</v>
      </c>
      <c r="BO82" s="1579" t="s">
        <v>529</v>
      </c>
      <c r="BP82" s="1579">
        <v>1.0182</v>
      </c>
      <c r="BQ82" s="1579">
        <v>1.0083</v>
      </c>
      <c r="BR82" s="1579">
        <v>1.0323</v>
      </c>
      <c r="BS82" s="1579"/>
      <c r="BT82" s="1580">
        <v>2008</v>
      </c>
      <c r="BU82" s="1582">
        <v>1.022</v>
      </c>
      <c r="BV82" s="1581"/>
      <c r="BW82" s="1583">
        <v>0.81</v>
      </c>
      <c r="BX82" s="1579">
        <v>0.82799999999999996</v>
      </c>
      <c r="BY82" s="1565">
        <v>1.3101</v>
      </c>
      <c r="BZ82" s="1585"/>
      <c r="CA82" s="1561" t="s">
        <v>528</v>
      </c>
      <c r="CB82" s="933" t="s">
        <v>755</v>
      </c>
      <c r="CC82" s="1564">
        <v>26848</v>
      </c>
      <c r="CD82" s="1564">
        <v>27606</v>
      </c>
      <c r="CE82" s="1564">
        <v>27552</v>
      </c>
      <c r="CF82" s="1564">
        <v>27335.333333333332</v>
      </c>
      <c r="CG82" s="1565">
        <v>0.76700000000000002</v>
      </c>
      <c r="CH82" s="1564"/>
      <c r="CI82" s="1562">
        <v>-216.66666666666788</v>
      </c>
      <c r="CJ82" s="1565">
        <v>-7.9000000000000008E-3</v>
      </c>
      <c r="CL82" s="1575" t="s">
        <v>528</v>
      </c>
      <c r="CM82" s="933" t="s">
        <v>755</v>
      </c>
      <c r="CN82" s="1565">
        <v>0.6663</v>
      </c>
      <c r="CP82" s="1593">
        <v>7703</v>
      </c>
      <c r="CQ82" s="1566">
        <v>6925000</v>
      </c>
      <c r="CR82" s="1566">
        <v>0</v>
      </c>
      <c r="CS82" s="1566">
        <v>6925000</v>
      </c>
      <c r="CT82" s="1573">
        <v>899</v>
      </c>
      <c r="CU82" s="1594"/>
      <c r="CV82" s="1573">
        <v>1111.96</v>
      </c>
      <c r="CW82" s="1594">
        <v>556.89999999999986</v>
      </c>
      <c r="CX82" s="1565">
        <v>0.80800000000000005</v>
      </c>
      <c r="CY82" s="1565"/>
      <c r="CZ82" s="1582">
        <v>0.82799999999999996</v>
      </c>
      <c r="DA82" s="1595">
        <v>1</v>
      </c>
      <c r="DB82" s="1595"/>
      <c r="DC82" s="1565">
        <v>1</v>
      </c>
      <c r="DX82" s="933" t="s">
        <v>420</v>
      </c>
      <c r="DY82" s="1575" t="s">
        <v>420</v>
      </c>
      <c r="DZ82" s="933" t="s">
        <v>901</v>
      </c>
      <c r="EA82" s="933" t="s">
        <v>421</v>
      </c>
      <c r="EB82" s="1563">
        <v>53701</v>
      </c>
      <c r="EC82" s="1563"/>
      <c r="ED82" s="1563">
        <v>53701</v>
      </c>
      <c r="EE82" s="1563"/>
      <c r="EF82" s="1563"/>
      <c r="EG82" s="1565">
        <v>0.9531086381626821</v>
      </c>
      <c r="EH82" s="1563"/>
      <c r="EI82" s="1563">
        <v>0</v>
      </c>
      <c r="EJ82" s="1563"/>
      <c r="EK82" s="1563">
        <v>0</v>
      </c>
      <c r="EL82" s="1563">
        <v>0</v>
      </c>
      <c r="EM82" s="1566">
        <v>0</v>
      </c>
      <c r="EN82" s="1566"/>
      <c r="ES82" s="1616" t="s">
        <v>508</v>
      </c>
      <c r="ET82" s="1617" t="s">
        <v>509</v>
      </c>
      <c r="EU82" s="1618">
        <v>1100023</v>
      </c>
    </row>
    <row r="83" spans="1:151">
      <c r="A83" s="1220" t="s">
        <v>530</v>
      </c>
      <c r="B83" s="1221" t="s">
        <v>534</v>
      </c>
      <c r="C83" s="1117">
        <v>23570</v>
      </c>
      <c r="D83" s="1118">
        <v>23902</v>
      </c>
      <c r="E83" s="1670"/>
      <c r="F83" s="1670">
        <f t="shared" si="2"/>
        <v>23902</v>
      </c>
      <c r="G83" s="1670"/>
      <c r="H83" s="1671">
        <f t="shared" si="3"/>
        <v>23902</v>
      </c>
      <c r="K83" s="907" t="s">
        <v>530</v>
      </c>
      <c r="L83" s="908" t="s">
        <v>534</v>
      </c>
      <c r="M83" s="886">
        <v>4180642247</v>
      </c>
      <c r="N83" s="887">
        <v>243384600</v>
      </c>
      <c r="O83" s="888">
        <v>3937257647</v>
      </c>
      <c r="P83" s="889">
        <v>2010</v>
      </c>
      <c r="Q83" s="890">
        <v>0.98750000000000004</v>
      </c>
      <c r="R83" s="891">
        <v>3987096351</v>
      </c>
      <c r="S83" s="892">
        <v>243384600</v>
      </c>
      <c r="T83" s="893">
        <v>252749874</v>
      </c>
      <c r="U83" s="893">
        <v>1212760992</v>
      </c>
      <c r="V83" s="891">
        <v>5695991817</v>
      </c>
      <c r="X83" s="1561" t="s">
        <v>530</v>
      </c>
      <c r="Y83" s="1562" t="s">
        <v>534</v>
      </c>
      <c r="Z83" s="1563">
        <v>5695991817</v>
      </c>
      <c r="AA83" s="1564">
        <v>35998668.283440001</v>
      </c>
      <c r="AB83" s="1563">
        <v>17521388</v>
      </c>
      <c r="AC83" s="1563">
        <v>915360</v>
      </c>
      <c r="AD83" s="1563">
        <v>54435416.283440001</v>
      </c>
      <c r="AE83" s="1564">
        <v>23902</v>
      </c>
      <c r="AF83" s="1562">
        <v>2277</v>
      </c>
      <c r="AG83" s="1565">
        <v>0.45050000000000001</v>
      </c>
      <c r="AI83" s="1561" t="s">
        <v>530</v>
      </c>
      <c r="AJ83" s="933" t="s">
        <v>534</v>
      </c>
      <c r="AK83" s="1563">
        <v>54435416.283440001</v>
      </c>
      <c r="AL83" s="1564">
        <v>23902</v>
      </c>
      <c r="AM83" s="1564">
        <v>2277</v>
      </c>
      <c r="AN83" s="1565">
        <v>0.45050000000000001</v>
      </c>
      <c r="AO83" s="1565">
        <v>0.29709999999999998</v>
      </c>
      <c r="AP83" s="1565">
        <v>0.69989999999999997</v>
      </c>
      <c r="AQ83" s="1565">
        <v>0.55989999999999995</v>
      </c>
      <c r="AR83" s="1565">
        <v>0.55989999999999995</v>
      </c>
      <c r="AS83" s="1573">
        <v>934.39</v>
      </c>
      <c r="AT83" s="1573">
        <v>734.46999999999991</v>
      </c>
      <c r="AU83" s="1570">
        <v>17555302</v>
      </c>
      <c r="AV83" s="1572">
        <v>1</v>
      </c>
      <c r="AW83" s="1564">
        <v>17555302</v>
      </c>
      <c r="BB83" s="1561" t="s">
        <v>530</v>
      </c>
      <c r="BC83" s="1562" t="s">
        <v>756</v>
      </c>
      <c r="BD83" s="1563">
        <v>5695991817</v>
      </c>
      <c r="BE83" s="1577">
        <v>948.83900000000006</v>
      </c>
      <c r="BF83" s="1566">
        <v>6003117</v>
      </c>
      <c r="BG83" s="1565">
        <v>0.29709999999999998</v>
      </c>
      <c r="BH83" s="1565"/>
      <c r="BI83" s="1564">
        <v>23902</v>
      </c>
      <c r="BJ83" s="1564">
        <v>25.19</v>
      </c>
      <c r="BK83" s="1564">
        <v>134240</v>
      </c>
      <c r="BL83" s="1564">
        <v>141</v>
      </c>
      <c r="BN83" s="933" t="s">
        <v>530</v>
      </c>
      <c r="BO83" s="1579" t="s">
        <v>534</v>
      </c>
      <c r="BP83" s="1579">
        <v>0.98470000000000002</v>
      </c>
      <c r="BQ83" s="1579">
        <v>1</v>
      </c>
      <c r="BR83" s="1579">
        <v>0.98</v>
      </c>
      <c r="BS83" s="1579"/>
      <c r="BT83" s="1580">
        <v>2010</v>
      </c>
      <c r="BU83" s="1582">
        <v>0.98750000000000004</v>
      </c>
      <c r="BV83" s="1581"/>
      <c r="BW83" s="1583">
        <v>0.77</v>
      </c>
      <c r="BX83" s="1579">
        <v>0.76</v>
      </c>
      <c r="BY83" s="1565">
        <v>1.2024999999999999</v>
      </c>
      <c r="BZ83" s="1585"/>
      <c r="CA83" s="1561" t="s">
        <v>530</v>
      </c>
      <c r="CB83" s="933" t="s">
        <v>756</v>
      </c>
      <c r="CC83" s="1564">
        <v>24818</v>
      </c>
      <c r="CD83" s="1564">
        <v>24792</v>
      </c>
      <c r="CE83" s="1564">
        <v>25220</v>
      </c>
      <c r="CF83" s="1564">
        <v>24943.333333333332</v>
      </c>
      <c r="CG83" s="1565">
        <v>0.69989999999999997</v>
      </c>
      <c r="CH83" s="1564"/>
      <c r="CI83" s="1562">
        <v>-276.66666666666788</v>
      </c>
      <c r="CJ83" s="1565">
        <v>-1.0999999999999999E-2</v>
      </c>
      <c r="CL83" s="1575" t="s">
        <v>530</v>
      </c>
      <c r="CM83" s="933" t="s">
        <v>756</v>
      </c>
      <c r="CN83" s="1565">
        <v>0.55989999999999995</v>
      </c>
      <c r="CP83" s="1593">
        <v>23902</v>
      </c>
      <c r="CQ83" s="1566">
        <v>12375000</v>
      </c>
      <c r="CR83" s="1566">
        <v>0</v>
      </c>
      <c r="CS83" s="1566">
        <v>12375000</v>
      </c>
      <c r="CT83" s="1573">
        <v>517.74</v>
      </c>
      <c r="CU83" s="1594"/>
      <c r="CV83" s="1573">
        <v>934.39</v>
      </c>
      <c r="CW83" s="1594">
        <v>734.46999999999991</v>
      </c>
      <c r="CX83" s="1565">
        <v>0.55400000000000005</v>
      </c>
      <c r="CY83" s="1565"/>
      <c r="CZ83" s="1582">
        <v>0.76</v>
      </c>
      <c r="DA83" s="1595">
        <v>1</v>
      </c>
      <c r="DB83" s="1595"/>
      <c r="DC83" s="1565">
        <v>1</v>
      </c>
      <c r="DX83" s="933" t="s">
        <v>420</v>
      </c>
      <c r="DY83" s="1575" t="s">
        <v>72</v>
      </c>
      <c r="DZ83" s="933" t="s">
        <v>8</v>
      </c>
      <c r="EA83" s="933" t="s">
        <v>73</v>
      </c>
      <c r="EB83" s="1563">
        <v>424</v>
      </c>
      <c r="EC83" s="1563"/>
      <c r="ED83" s="1563">
        <v>424</v>
      </c>
      <c r="EE83" s="1563"/>
      <c r="EF83" s="1563"/>
      <c r="EG83" s="1565">
        <v>7.5253358891077858E-3</v>
      </c>
      <c r="EH83" s="1563"/>
      <c r="EI83" s="1563">
        <v>0</v>
      </c>
      <c r="EJ83" s="1563"/>
      <c r="EK83" s="1563">
        <v>0</v>
      </c>
      <c r="EM83" s="1566"/>
      <c r="EN83" s="1566"/>
      <c r="ES83" s="1616" t="s">
        <v>510</v>
      </c>
      <c r="ET83" s="1617" t="s">
        <v>511</v>
      </c>
      <c r="EU83" s="1618">
        <v>0</v>
      </c>
    </row>
    <row r="84" spans="1:151">
      <c r="A84" s="1220" t="s">
        <v>535</v>
      </c>
      <c r="B84" s="1221" t="s">
        <v>536</v>
      </c>
      <c r="C84" s="1117">
        <v>13159</v>
      </c>
      <c r="D84" s="1118">
        <v>13449</v>
      </c>
      <c r="E84" s="1670"/>
      <c r="F84" s="1670">
        <f t="shared" si="2"/>
        <v>13449</v>
      </c>
      <c r="G84" s="1670"/>
      <c r="H84" s="1671">
        <f t="shared" si="3"/>
        <v>13449</v>
      </c>
      <c r="K84" s="907" t="s">
        <v>535</v>
      </c>
      <c r="L84" s="908" t="s">
        <v>536</v>
      </c>
      <c r="M84" s="886">
        <v>4813804959</v>
      </c>
      <c r="N84" s="887">
        <v>153755831</v>
      </c>
      <c r="O84" s="888">
        <v>4660049128</v>
      </c>
      <c r="P84" s="889">
        <v>2011</v>
      </c>
      <c r="Q84" s="890">
        <v>1.0208999999999999</v>
      </c>
      <c r="R84" s="891">
        <v>4564647985</v>
      </c>
      <c r="S84" s="892">
        <v>153755831</v>
      </c>
      <c r="T84" s="893">
        <v>669503493</v>
      </c>
      <c r="U84" s="893">
        <v>1329808232</v>
      </c>
      <c r="V84" s="891">
        <v>6717715541</v>
      </c>
      <c r="X84" s="1561" t="s">
        <v>535</v>
      </c>
      <c r="Y84" s="1562" t="s">
        <v>536</v>
      </c>
      <c r="Z84" s="1563">
        <v>6717715541</v>
      </c>
      <c r="AA84" s="1564">
        <v>42455962.219120003</v>
      </c>
      <c r="AB84" s="1563">
        <v>9975316</v>
      </c>
      <c r="AC84" s="1563">
        <v>365929</v>
      </c>
      <c r="AD84" s="1563">
        <v>52797207.219120003</v>
      </c>
      <c r="AE84" s="1564">
        <v>13449</v>
      </c>
      <c r="AF84" s="1562">
        <v>3926</v>
      </c>
      <c r="AG84" s="1565">
        <v>0.77680000000000005</v>
      </c>
      <c r="AI84" s="1561" t="s">
        <v>535</v>
      </c>
      <c r="AJ84" s="933" t="s">
        <v>536</v>
      </c>
      <c r="AK84" s="1563">
        <v>52797207.219120003</v>
      </c>
      <c r="AL84" s="1564">
        <v>13449</v>
      </c>
      <c r="AM84" s="1564">
        <v>3926</v>
      </c>
      <c r="AN84" s="1565">
        <v>0.77680000000000005</v>
      </c>
      <c r="AO84" s="1565">
        <v>0.58689999999999998</v>
      </c>
      <c r="AP84" s="1565">
        <v>0.84670000000000001</v>
      </c>
      <c r="AQ84" s="1565">
        <v>0.79279999999999995</v>
      </c>
      <c r="AR84" s="1565">
        <v>0.79279999999999995</v>
      </c>
      <c r="AS84" s="1573">
        <v>1323.07</v>
      </c>
      <c r="AT84" s="1573">
        <v>345.78999999999996</v>
      </c>
      <c r="AU84" s="1570">
        <v>4650530</v>
      </c>
      <c r="AV84" s="1572">
        <v>1</v>
      </c>
      <c r="AW84" s="1564">
        <v>4650530</v>
      </c>
      <c r="BB84" s="1561" t="s">
        <v>535</v>
      </c>
      <c r="BC84" s="1562" t="s">
        <v>757</v>
      </c>
      <c r="BD84" s="1563">
        <v>6717715541</v>
      </c>
      <c r="BE84" s="1577">
        <v>566.43499999999995</v>
      </c>
      <c r="BF84" s="1566">
        <v>11859641</v>
      </c>
      <c r="BG84" s="1565">
        <v>0.58689999999999998</v>
      </c>
      <c r="BH84" s="1565"/>
      <c r="BI84" s="1564">
        <v>13449</v>
      </c>
      <c r="BJ84" s="1564">
        <v>23.74</v>
      </c>
      <c r="BK84" s="1564">
        <v>93391</v>
      </c>
      <c r="BL84" s="1564">
        <v>165</v>
      </c>
      <c r="BN84" s="933" t="s">
        <v>535</v>
      </c>
      <c r="BO84" s="1579" t="s">
        <v>536</v>
      </c>
      <c r="BP84" s="1579">
        <v>0.91639999999999999</v>
      </c>
      <c r="BQ84" s="1579">
        <v>0.98819999999999997</v>
      </c>
      <c r="BR84" s="1579">
        <v>1.0373000000000001</v>
      </c>
      <c r="BS84" s="1579"/>
      <c r="BT84" s="1580">
        <v>2011</v>
      </c>
      <c r="BU84" s="1582">
        <v>1.0208999999999999</v>
      </c>
      <c r="BV84" s="1581"/>
      <c r="BW84" s="1583">
        <v>0.69599999999999995</v>
      </c>
      <c r="BX84" s="1579">
        <v>0.71099999999999997</v>
      </c>
      <c r="BY84" s="1565">
        <v>1.125</v>
      </c>
      <c r="BZ84" s="1585"/>
      <c r="CA84" s="1561" t="s">
        <v>535</v>
      </c>
      <c r="CB84" s="933" t="s">
        <v>757</v>
      </c>
      <c r="CC84" s="1564">
        <v>29451</v>
      </c>
      <c r="CD84" s="1564">
        <v>30057</v>
      </c>
      <c r="CE84" s="1564">
        <v>31015</v>
      </c>
      <c r="CF84" s="1564">
        <v>30174.333333333332</v>
      </c>
      <c r="CG84" s="1565">
        <v>0.84670000000000001</v>
      </c>
      <c r="CH84" s="1564"/>
      <c r="CI84" s="1562">
        <v>-840.66666666666788</v>
      </c>
      <c r="CJ84" s="1565">
        <v>-2.7099999999999999E-2</v>
      </c>
      <c r="CL84" s="1575" t="s">
        <v>535</v>
      </c>
      <c r="CM84" s="933" t="s">
        <v>757</v>
      </c>
      <c r="CN84" s="1565">
        <v>0.79279999999999995</v>
      </c>
      <c r="CP84" s="1593">
        <v>13449</v>
      </c>
      <c r="CQ84" s="1566">
        <v>15834840</v>
      </c>
      <c r="CR84" s="1566">
        <v>0</v>
      </c>
      <c r="CS84" s="1566">
        <v>15834840</v>
      </c>
      <c r="CT84" s="1573">
        <v>1177.4000000000001</v>
      </c>
      <c r="CU84" s="1594"/>
      <c r="CV84" s="1573">
        <v>1323.07</v>
      </c>
      <c r="CW84" s="1594">
        <v>345.78999999999996</v>
      </c>
      <c r="CX84" s="1565">
        <v>0.89</v>
      </c>
      <c r="CY84" s="1565"/>
      <c r="CZ84" s="1582">
        <v>0.71099999999999997</v>
      </c>
      <c r="DA84" s="1595">
        <v>1</v>
      </c>
      <c r="DB84" s="1595"/>
      <c r="DC84" s="1565">
        <v>1</v>
      </c>
      <c r="DX84" s="933" t="s">
        <v>420</v>
      </c>
      <c r="DY84" s="1575" t="s">
        <v>76</v>
      </c>
      <c r="DZ84" s="933" t="s">
        <v>8</v>
      </c>
      <c r="EA84" s="933" t="s">
        <v>77</v>
      </c>
      <c r="EB84" s="1563">
        <v>477</v>
      </c>
      <c r="EC84" s="1563"/>
      <c r="ED84" s="1563">
        <v>477</v>
      </c>
      <c r="EE84" s="1563"/>
      <c r="EF84" s="1563"/>
      <c r="EG84" s="1565">
        <v>8.4660028752462594E-3</v>
      </c>
      <c r="EH84" s="1563"/>
      <c r="EI84" s="1563">
        <v>0</v>
      </c>
      <c r="EJ84" s="1563"/>
      <c r="EK84" s="1563">
        <v>0</v>
      </c>
      <c r="EM84" s="1566"/>
      <c r="EN84" s="1566"/>
      <c r="ES84" s="1616" t="s">
        <v>132</v>
      </c>
      <c r="ET84" s="1617" t="s">
        <v>204</v>
      </c>
      <c r="EU84" s="1618">
        <v>0</v>
      </c>
    </row>
    <row r="85" spans="1:151">
      <c r="A85" s="1220" t="s">
        <v>537</v>
      </c>
      <c r="B85" s="1221" t="s">
        <v>538</v>
      </c>
      <c r="C85" s="1117">
        <v>19837</v>
      </c>
      <c r="D85" s="1118">
        <v>19837</v>
      </c>
      <c r="E85" s="1275">
        <f>G115</f>
        <v>1277</v>
      </c>
      <c r="F85" s="1670">
        <f t="shared" si="2"/>
        <v>21114</v>
      </c>
      <c r="G85" s="1670"/>
      <c r="H85" s="1671">
        <f t="shared" si="3"/>
        <v>21114</v>
      </c>
      <c r="K85" s="907" t="s">
        <v>537</v>
      </c>
      <c r="L85" s="908" t="s">
        <v>538</v>
      </c>
      <c r="M85" s="886">
        <v>8767465656</v>
      </c>
      <c r="N85" s="887">
        <v>292581190</v>
      </c>
      <c r="O85" s="888">
        <v>8474884466</v>
      </c>
      <c r="P85" s="889">
        <v>2011</v>
      </c>
      <c r="Q85" s="890">
        <v>0.99729999999999996</v>
      </c>
      <c r="R85" s="891">
        <v>8497828603</v>
      </c>
      <c r="S85" s="892">
        <v>292581190</v>
      </c>
      <c r="T85" s="893">
        <v>670668038</v>
      </c>
      <c r="U85" s="893">
        <v>2195928737</v>
      </c>
      <c r="V85" s="891">
        <v>11657006568</v>
      </c>
      <c r="X85" s="1561" t="s">
        <v>537</v>
      </c>
      <c r="Y85" s="1562" t="s">
        <v>538</v>
      </c>
      <c r="Z85" s="1563">
        <v>11657006568</v>
      </c>
      <c r="AA85" s="1564">
        <v>73672281.509760007</v>
      </c>
      <c r="AB85" s="1563">
        <v>16361783</v>
      </c>
      <c r="AC85" s="1563">
        <v>1294041</v>
      </c>
      <c r="AD85" s="1563">
        <v>91328105.509760007</v>
      </c>
      <c r="AE85" s="1564">
        <v>21114</v>
      </c>
      <c r="AF85" s="1562">
        <v>4325</v>
      </c>
      <c r="AG85" s="1565">
        <v>0.85580000000000001</v>
      </c>
      <c r="AI85" s="1561" t="s">
        <v>537</v>
      </c>
      <c r="AJ85" s="933" t="s">
        <v>538</v>
      </c>
      <c r="AK85" s="1563">
        <v>91328105.509760007</v>
      </c>
      <c r="AL85" s="1564">
        <v>21114</v>
      </c>
      <c r="AM85" s="1564">
        <v>4325</v>
      </c>
      <c r="AN85" s="1565">
        <v>0.85580000000000001</v>
      </c>
      <c r="AO85" s="1565">
        <v>1.1281000000000001</v>
      </c>
      <c r="AP85" s="1565">
        <v>0.84050000000000002</v>
      </c>
      <c r="AQ85" s="1565">
        <v>0.87539999999999996</v>
      </c>
      <c r="AR85" s="1565">
        <v>0.87539999999999996</v>
      </c>
      <c r="AS85" s="1573">
        <v>1460.92</v>
      </c>
      <c r="AT85" s="1573">
        <v>207.93999999999983</v>
      </c>
      <c r="AU85" s="1570">
        <v>4390445</v>
      </c>
      <c r="AV85" s="1572">
        <v>1</v>
      </c>
      <c r="AW85" s="1564">
        <v>4390445</v>
      </c>
      <c r="BB85" s="1561" t="s">
        <v>537</v>
      </c>
      <c r="BC85" s="1562" t="s">
        <v>758</v>
      </c>
      <c r="BD85" s="1563">
        <v>11657006568</v>
      </c>
      <c r="BE85" s="1577">
        <v>511.31400000000002</v>
      </c>
      <c r="BF85" s="1566">
        <v>22798137</v>
      </c>
      <c r="BG85" s="1565">
        <v>1.1281000000000001</v>
      </c>
      <c r="BH85" s="1565"/>
      <c r="BI85" s="1564">
        <v>21114</v>
      </c>
      <c r="BJ85" s="1564">
        <v>41.29</v>
      </c>
      <c r="BK85" s="1564">
        <v>138294</v>
      </c>
      <c r="BL85" s="1564">
        <v>270</v>
      </c>
      <c r="BN85" s="933" t="s">
        <v>537</v>
      </c>
      <c r="BO85" s="1579" t="s">
        <v>538</v>
      </c>
      <c r="BP85" s="1579">
        <v>0.97760000000000002</v>
      </c>
      <c r="BQ85" s="1579">
        <v>1.046</v>
      </c>
      <c r="BR85" s="1579">
        <v>0.97299999999999998</v>
      </c>
      <c r="BS85" s="1579"/>
      <c r="BT85" s="1580">
        <v>2011</v>
      </c>
      <c r="BU85" s="1582">
        <v>0.99729999999999996</v>
      </c>
      <c r="BV85" s="1581"/>
      <c r="BW85" s="1583">
        <v>0.62250000000000005</v>
      </c>
      <c r="BX85" s="1579">
        <v>0.621</v>
      </c>
      <c r="BY85" s="1565">
        <v>0.98260000000000003</v>
      </c>
      <c r="BZ85" s="1585"/>
      <c r="CA85" s="1561" t="s">
        <v>537</v>
      </c>
      <c r="CB85" s="933" t="s">
        <v>758</v>
      </c>
      <c r="CC85" s="1564">
        <v>29978</v>
      </c>
      <c r="CD85" s="1564">
        <v>29560</v>
      </c>
      <c r="CE85" s="1564">
        <v>30323</v>
      </c>
      <c r="CF85" s="1564">
        <v>29953.666666666668</v>
      </c>
      <c r="CG85" s="1565">
        <v>0.84050000000000002</v>
      </c>
      <c r="CH85" s="1564"/>
      <c r="CI85" s="1562">
        <v>-369.33333333333212</v>
      </c>
      <c r="CJ85" s="1565">
        <v>-1.2200000000000001E-2</v>
      </c>
      <c r="CL85" s="1575" t="s">
        <v>537</v>
      </c>
      <c r="CM85" s="933" t="s">
        <v>900</v>
      </c>
      <c r="CN85" s="1565">
        <v>0.87539999999999996</v>
      </c>
      <c r="CP85" s="1593">
        <v>21114</v>
      </c>
      <c r="CQ85" s="1566">
        <v>34222397</v>
      </c>
      <c r="CR85" s="1566">
        <v>0</v>
      </c>
      <c r="CS85" s="1566">
        <v>34222397</v>
      </c>
      <c r="CT85" s="1573">
        <v>1620.84</v>
      </c>
      <c r="CU85" s="1594"/>
      <c r="CV85" s="1573">
        <v>1460.92</v>
      </c>
      <c r="CW85" s="1594">
        <v>207.93999999999983</v>
      </c>
      <c r="CX85" s="1565">
        <v>1</v>
      </c>
      <c r="CY85" s="1565"/>
      <c r="CZ85" s="1582">
        <v>0.621</v>
      </c>
      <c r="DA85" s="1595" t="s">
        <v>4</v>
      </c>
      <c r="DB85" s="1595"/>
      <c r="DC85" s="1565">
        <v>1</v>
      </c>
      <c r="DX85" s="933" t="s">
        <v>420</v>
      </c>
      <c r="DY85" s="1575" t="s">
        <v>78</v>
      </c>
      <c r="DZ85" s="933" t="s">
        <v>8</v>
      </c>
      <c r="EA85" s="933" t="s">
        <v>79</v>
      </c>
      <c r="EB85" s="1563">
        <v>702</v>
      </c>
      <c r="EC85" s="1563"/>
      <c r="ED85" s="1563">
        <v>702</v>
      </c>
      <c r="EF85" s="1563"/>
      <c r="EG85" s="1565">
        <v>1.2459400457909589E-2</v>
      </c>
      <c r="EH85" s="1563"/>
      <c r="EI85" s="1563">
        <v>0</v>
      </c>
      <c r="EJ85" s="1563"/>
      <c r="EK85" s="1563">
        <v>0</v>
      </c>
      <c r="EM85" s="1566"/>
      <c r="EN85" s="1566"/>
      <c r="ES85" s="1616" t="s">
        <v>512</v>
      </c>
      <c r="ET85" s="1617" t="s">
        <v>513</v>
      </c>
      <c r="EU85" s="1618">
        <v>0</v>
      </c>
    </row>
    <row r="86" spans="1:151">
      <c r="A86" s="1220" t="s">
        <v>539</v>
      </c>
      <c r="B86" s="1221" t="s">
        <v>540</v>
      </c>
      <c r="C86" s="1117">
        <v>8543</v>
      </c>
      <c r="D86" s="1118">
        <v>10273</v>
      </c>
      <c r="E86" s="1670"/>
      <c r="F86" s="1670">
        <f t="shared" si="2"/>
        <v>10273</v>
      </c>
      <c r="G86" s="1670"/>
      <c r="H86" s="1671">
        <f t="shared" si="3"/>
        <v>10273</v>
      </c>
      <c r="K86" s="907" t="s">
        <v>539</v>
      </c>
      <c r="L86" s="908" t="s">
        <v>540</v>
      </c>
      <c r="M86" s="886">
        <v>4323151570</v>
      </c>
      <c r="N86" s="887">
        <v>118507350</v>
      </c>
      <c r="O86" s="888">
        <v>4204644220</v>
      </c>
      <c r="P86" s="889">
        <v>2012</v>
      </c>
      <c r="Q86" s="890">
        <v>1.0043</v>
      </c>
      <c r="R86" s="891">
        <v>4186641661</v>
      </c>
      <c r="S86" s="892">
        <v>118507350</v>
      </c>
      <c r="T86" s="893">
        <v>481552710</v>
      </c>
      <c r="U86" s="893">
        <v>715383280</v>
      </c>
      <c r="V86" s="891">
        <v>5502085001</v>
      </c>
      <c r="X86" s="1561" t="s">
        <v>539</v>
      </c>
      <c r="Y86" s="1562" t="s">
        <v>540</v>
      </c>
      <c r="Z86" s="1563">
        <v>5502085001</v>
      </c>
      <c r="AA86" s="1564">
        <v>34773177.206320003</v>
      </c>
      <c r="AB86" s="1563">
        <v>10457163</v>
      </c>
      <c r="AC86" s="1563">
        <v>219762</v>
      </c>
      <c r="AD86" s="1563">
        <v>45450102.206320003</v>
      </c>
      <c r="AE86" s="1564">
        <v>10273</v>
      </c>
      <c r="AF86" s="1562">
        <v>4424</v>
      </c>
      <c r="AG86" s="1565">
        <v>0.87529999999999997</v>
      </c>
      <c r="AI86" s="1561" t="s">
        <v>539</v>
      </c>
      <c r="AJ86" s="933" t="s">
        <v>540</v>
      </c>
      <c r="AK86" s="1563">
        <v>45450102.206320003</v>
      </c>
      <c r="AL86" s="1564">
        <v>10273</v>
      </c>
      <c r="AM86" s="1564">
        <v>4424</v>
      </c>
      <c r="AN86" s="1565">
        <v>0.87529999999999997</v>
      </c>
      <c r="AO86" s="1565">
        <v>0.48259999999999997</v>
      </c>
      <c r="AP86" s="1565">
        <v>0.73080000000000001</v>
      </c>
      <c r="AQ86" s="1565">
        <v>0.76380000000000003</v>
      </c>
      <c r="AR86" s="1565">
        <v>0.76380000000000003</v>
      </c>
      <c r="AS86" s="1573">
        <v>1274.68</v>
      </c>
      <c r="AT86" s="1573">
        <v>394.17999999999984</v>
      </c>
      <c r="AU86" s="1570">
        <v>4049411</v>
      </c>
      <c r="AV86" s="1572">
        <v>0.93700000000000006</v>
      </c>
      <c r="AW86" s="1564">
        <v>3794298</v>
      </c>
      <c r="BB86" s="1561" t="s">
        <v>539</v>
      </c>
      <c r="BC86" s="1562" t="s">
        <v>759</v>
      </c>
      <c r="BD86" s="1563">
        <v>5502085001</v>
      </c>
      <c r="BE86" s="1577">
        <v>564.11699999999996</v>
      </c>
      <c r="BF86" s="1566">
        <v>9753447</v>
      </c>
      <c r="BG86" s="1565">
        <v>0.48259999999999997</v>
      </c>
      <c r="BH86" s="1565"/>
      <c r="BI86" s="1564">
        <v>10273</v>
      </c>
      <c r="BJ86" s="1564">
        <v>18.21</v>
      </c>
      <c r="BK86" s="1564">
        <v>68238</v>
      </c>
      <c r="BL86" s="1564">
        <v>121</v>
      </c>
      <c r="BN86" s="933" t="s">
        <v>539</v>
      </c>
      <c r="BO86" s="1579" t="s">
        <v>540</v>
      </c>
      <c r="BP86" s="1579">
        <v>0.93289999999999995</v>
      </c>
      <c r="BQ86" s="1579">
        <v>1.0048000000000001</v>
      </c>
      <c r="BR86" s="1579">
        <v>1.0043</v>
      </c>
      <c r="BS86" s="1579"/>
      <c r="BT86" s="1580">
        <v>2012</v>
      </c>
      <c r="BU86" s="1582">
        <v>1.0043</v>
      </c>
      <c r="BV86" s="1581"/>
      <c r="BW86" s="1583">
        <v>0.60699999999999998</v>
      </c>
      <c r="BX86" s="1579">
        <v>0.61</v>
      </c>
      <c r="BY86" s="1565">
        <v>0.96519999999999995</v>
      </c>
      <c r="BZ86" s="1585"/>
      <c r="CA86" s="1561" t="s">
        <v>539</v>
      </c>
      <c r="CB86" s="933" t="s">
        <v>759</v>
      </c>
      <c r="CC86" s="1564">
        <v>25452</v>
      </c>
      <c r="CD86" s="1564">
        <v>25838</v>
      </c>
      <c r="CE86" s="1564">
        <v>26843</v>
      </c>
      <c r="CF86" s="1564">
        <v>26044.333333333332</v>
      </c>
      <c r="CG86" s="1565">
        <v>0.73080000000000001</v>
      </c>
      <c r="CH86" s="1564"/>
      <c r="CI86" s="1562">
        <v>-798.66666666666788</v>
      </c>
      <c r="CJ86" s="1565">
        <v>-2.98E-2</v>
      </c>
      <c r="CL86" s="1575" t="s">
        <v>539</v>
      </c>
      <c r="CM86" s="933" t="s">
        <v>759</v>
      </c>
      <c r="CN86" s="1565">
        <v>0.76380000000000003</v>
      </c>
      <c r="CP86" s="1593">
        <v>10273</v>
      </c>
      <c r="CQ86" s="1566">
        <v>12271014</v>
      </c>
      <c r="CR86" s="1566">
        <v>0</v>
      </c>
      <c r="CS86" s="1566">
        <v>12271014</v>
      </c>
      <c r="CT86" s="1573">
        <v>1194.49</v>
      </c>
      <c r="CU86" s="1594"/>
      <c r="CV86" s="1573">
        <v>1274.68</v>
      </c>
      <c r="CW86" s="1594">
        <v>394.17999999999984</v>
      </c>
      <c r="CX86" s="1565">
        <v>0.93700000000000006</v>
      </c>
      <c r="CY86" s="1565"/>
      <c r="CZ86" s="1582">
        <v>0.61</v>
      </c>
      <c r="DA86" s="1595" t="s">
        <v>4</v>
      </c>
      <c r="DB86" s="1595"/>
      <c r="DC86" s="1565">
        <v>0.93700000000000006</v>
      </c>
      <c r="DX86" s="933">
        <v>340</v>
      </c>
      <c r="DY86" s="1575" t="s">
        <v>677</v>
      </c>
      <c r="DZ86" s="933" t="s">
        <v>8</v>
      </c>
      <c r="EA86" s="933" t="s">
        <v>280</v>
      </c>
      <c r="EB86" s="1563">
        <v>541</v>
      </c>
      <c r="EC86" s="1563"/>
      <c r="ED86" s="1563">
        <v>541</v>
      </c>
      <c r="EE86" s="1563"/>
      <c r="EF86" s="1563"/>
      <c r="EG86" s="1565">
        <v>9.6019026320927174E-3</v>
      </c>
      <c r="EH86" s="1563"/>
      <c r="EI86" s="1563">
        <v>0</v>
      </c>
      <c r="EJ86" s="1563"/>
      <c r="EK86" s="1563">
        <v>0</v>
      </c>
      <c r="EM86" s="1566"/>
      <c r="EN86" s="1566"/>
      <c r="ES86" s="1616" t="s">
        <v>514</v>
      </c>
      <c r="ET86" s="1617" t="s">
        <v>515</v>
      </c>
      <c r="EU86" s="1618">
        <v>1329447</v>
      </c>
    </row>
    <row r="87" spans="1:151">
      <c r="A87" s="1220" t="s">
        <v>541</v>
      </c>
      <c r="B87" s="1221" t="s">
        <v>542</v>
      </c>
      <c r="C87" s="1117">
        <v>8613</v>
      </c>
      <c r="D87" s="1118">
        <v>11668</v>
      </c>
      <c r="E87" s="1670"/>
      <c r="F87" s="1670">
        <f t="shared" si="2"/>
        <v>11668</v>
      </c>
      <c r="G87" s="1670"/>
      <c r="H87" s="1671">
        <f t="shared" si="3"/>
        <v>11668</v>
      </c>
      <c r="K87" s="907" t="s">
        <v>541</v>
      </c>
      <c r="L87" s="908" t="s">
        <v>542</v>
      </c>
      <c r="M87" s="886">
        <v>3182373792</v>
      </c>
      <c r="N87" s="887">
        <v>582681240</v>
      </c>
      <c r="O87" s="888">
        <v>2599692552</v>
      </c>
      <c r="P87" s="889">
        <v>2011</v>
      </c>
      <c r="Q87" s="890">
        <v>1.0118</v>
      </c>
      <c r="R87" s="891">
        <v>2569373940</v>
      </c>
      <c r="S87" s="892">
        <v>582681240</v>
      </c>
      <c r="T87" s="893">
        <v>136805159</v>
      </c>
      <c r="U87" s="893">
        <v>762740279</v>
      </c>
      <c r="V87" s="891">
        <v>4051600618</v>
      </c>
      <c r="X87" s="1561" t="s">
        <v>541</v>
      </c>
      <c r="Y87" s="1562" t="s">
        <v>542</v>
      </c>
      <c r="Z87" s="1563">
        <v>4051600618</v>
      </c>
      <c r="AA87" s="1564">
        <v>25606115.905760001</v>
      </c>
      <c r="AB87" s="1563">
        <v>8729132</v>
      </c>
      <c r="AC87" s="1563">
        <v>548303</v>
      </c>
      <c r="AD87" s="1563">
        <v>34883550.905760005</v>
      </c>
      <c r="AE87" s="1564">
        <v>11668</v>
      </c>
      <c r="AF87" s="1562">
        <v>2990</v>
      </c>
      <c r="AG87" s="1565">
        <v>0.59160000000000001</v>
      </c>
      <c r="AI87" s="1561" t="s">
        <v>541</v>
      </c>
      <c r="AJ87" s="933" t="s">
        <v>542</v>
      </c>
      <c r="AK87" s="1563">
        <v>34883550.905760005</v>
      </c>
      <c r="AL87" s="1564">
        <v>11668</v>
      </c>
      <c r="AM87" s="1564">
        <v>2990</v>
      </c>
      <c r="AN87" s="1565">
        <v>0.59160000000000001</v>
      </c>
      <c r="AO87" s="1565">
        <v>0.21210000000000001</v>
      </c>
      <c r="AP87" s="1565">
        <v>0.85580000000000001</v>
      </c>
      <c r="AQ87" s="1565">
        <v>0.68569999999999998</v>
      </c>
      <c r="AR87" s="1565">
        <v>0.68569999999999998</v>
      </c>
      <c r="AS87" s="1573">
        <v>1144.3399999999999</v>
      </c>
      <c r="AT87" s="1573">
        <v>524.52</v>
      </c>
      <c r="AU87" s="1570">
        <v>6120099</v>
      </c>
      <c r="AV87" s="1572">
        <v>1</v>
      </c>
      <c r="AW87" s="1564">
        <v>6120099</v>
      </c>
      <c r="BB87" s="1561" t="s">
        <v>541</v>
      </c>
      <c r="BC87" s="1562" t="s">
        <v>760</v>
      </c>
      <c r="BD87" s="1563">
        <v>4051600618</v>
      </c>
      <c r="BE87" s="1577">
        <v>945.447</v>
      </c>
      <c r="BF87" s="1566">
        <v>4285381</v>
      </c>
      <c r="BG87" s="1565">
        <v>0.21210000000000001</v>
      </c>
      <c r="BH87" s="1565"/>
      <c r="BI87" s="1564">
        <v>11668</v>
      </c>
      <c r="BJ87" s="1564">
        <v>12.34</v>
      </c>
      <c r="BK87" s="1564">
        <v>63663</v>
      </c>
      <c r="BL87" s="1564">
        <v>67</v>
      </c>
      <c r="BN87" s="933" t="s">
        <v>541</v>
      </c>
      <c r="BO87" s="1579" t="s">
        <v>542</v>
      </c>
      <c r="BP87" s="1579">
        <v>0.83689999999999998</v>
      </c>
      <c r="BQ87" s="1579">
        <v>1</v>
      </c>
      <c r="BR87" s="1579">
        <v>1.0177</v>
      </c>
      <c r="BS87" s="1579"/>
      <c r="BT87" s="1580">
        <v>2011</v>
      </c>
      <c r="BU87" s="1582">
        <v>1.0118</v>
      </c>
      <c r="BV87" s="1581"/>
      <c r="BW87" s="1583">
        <v>0.78500000000000003</v>
      </c>
      <c r="BX87" s="1579">
        <v>0.79400000000000004</v>
      </c>
      <c r="BY87" s="1565">
        <v>1.2563</v>
      </c>
      <c r="BZ87" s="1585"/>
      <c r="CA87" s="1561" t="s">
        <v>541</v>
      </c>
      <c r="CB87" s="933" t="s">
        <v>760</v>
      </c>
      <c r="CC87" s="1564">
        <v>30093</v>
      </c>
      <c r="CD87" s="1564">
        <v>30454</v>
      </c>
      <c r="CE87" s="1564">
        <v>30949</v>
      </c>
      <c r="CF87" s="1564">
        <v>30498.666666666668</v>
      </c>
      <c r="CG87" s="1565">
        <v>0.85580000000000001</v>
      </c>
      <c r="CH87" s="1564"/>
      <c r="CI87" s="1562">
        <v>-450.33333333333212</v>
      </c>
      <c r="CJ87" s="1565">
        <v>-1.46E-2</v>
      </c>
      <c r="CL87" s="1575" t="s">
        <v>541</v>
      </c>
      <c r="CM87" s="933" t="s">
        <v>760</v>
      </c>
      <c r="CN87" s="1565">
        <v>0.68569999999999998</v>
      </c>
      <c r="CP87" s="1593">
        <v>11668</v>
      </c>
      <c r="CQ87" s="1566">
        <v>9498520</v>
      </c>
      <c r="CR87" s="1566">
        <v>1618297</v>
      </c>
      <c r="CS87" s="1566">
        <v>11116817</v>
      </c>
      <c r="CT87" s="1573">
        <v>952.76</v>
      </c>
      <c r="CU87" s="1594"/>
      <c r="CV87" s="1573">
        <v>1144.3399999999999</v>
      </c>
      <c r="CW87" s="1594">
        <v>524.52</v>
      </c>
      <c r="CX87" s="1565">
        <v>0.83299999999999996</v>
      </c>
      <c r="CY87" s="1565"/>
      <c r="CZ87" s="1582">
        <v>0.79400000000000004</v>
      </c>
      <c r="DA87" s="1595">
        <v>1</v>
      </c>
      <c r="DB87" s="1595"/>
      <c r="DC87" s="1565">
        <v>1</v>
      </c>
      <c r="DX87" s="933" t="s">
        <v>420</v>
      </c>
      <c r="DY87" s="1575" t="s">
        <v>1110</v>
      </c>
      <c r="DZ87" s="933" t="s">
        <v>8</v>
      </c>
      <c r="EA87" s="933" t="s">
        <v>1111</v>
      </c>
      <c r="EB87" s="1563">
        <v>498</v>
      </c>
      <c r="EC87" s="1563"/>
      <c r="ED87" s="1563">
        <v>498</v>
      </c>
      <c r="EE87" s="1563">
        <v>56343</v>
      </c>
      <c r="EF87" s="1563"/>
      <c r="EG87" s="1565">
        <v>8.8387199829615039E-3</v>
      </c>
      <c r="EH87" s="1563"/>
      <c r="EI87" s="1563">
        <v>0</v>
      </c>
      <c r="EJ87" s="1563"/>
      <c r="EK87" s="1563">
        <v>0</v>
      </c>
      <c r="EM87" s="1566"/>
      <c r="EN87" s="1566"/>
      <c r="ES87" s="1616" t="s">
        <v>516</v>
      </c>
      <c r="ET87" s="1617" t="s">
        <v>517</v>
      </c>
      <c r="EU87" s="1618">
        <v>1734869</v>
      </c>
    </row>
    <row r="88" spans="1:151">
      <c r="A88" s="1220" t="s">
        <v>543</v>
      </c>
      <c r="B88" s="1221" t="s">
        <v>544</v>
      </c>
      <c r="C88" s="1117">
        <v>6069</v>
      </c>
      <c r="D88" s="1118">
        <v>6069</v>
      </c>
      <c r="E88" s="1670"/>
      <c r="F88" s="1670">
        <f t="shared" si="2"/>
        <v>6069</v>
      </c>
      <c r="G88" s="1670"/>
      <c r="H88" s="1671">
        <f t="shared" si="3"/>
        <v>6069</v>
      </c>
      <c r="K88" s="907" t="s">
        <v>543</v>
      </c>
      <c r="L88" s="908" t="s">
        <v>544</v>
      </c>
      <c r="M88" s="886">
        <v>1445443555</v>
      </c>
      <c r="N88" s="887">
        <v>51585850</v>
      </c>
      <c r="O88" s="888">
        <v>1393857705</v>
      </c>
      <c r="P88" s="889">
        <v>2011</v>
      </c>
      <c r="Q88" s="890">
        <v>1.0597000000000001</v>
      </c>
      <c r="R88" s="891">
        <v>1315332363</v>
      </c>
      <c r="S88" s="892">
        <v>51585850</v>
      </c>
      <c r="T88" s="893">
        <v>82789215</v>
      </c>
      <c r="U88" s="893">
        <v>508949591</v>
      </c>
      <c r="V88" s="891">
        <v>1958657019</v>
      </c>
      <c r="X88" s="1561" t="s">
        <v>543</v>
      </c>
      <c r="Y88" s="1562" t="s">
        <v>544</v>
      </c>
      <c r="Z88" s="1563">
        <v>1958657019</v>
      </c>
      <c r="AA88" s="1564">
        <v>12378712.36008</v>
      </c>
      <c r="AB88" s="1563">
        <v>5121779</v>
      </c>
      <c r="AC88" s="1563">
        <v>274785</v>
      </c>
      <c r="AD88" s="1563">
        <v>17775276.36008</v>
      </c>
      <c r="AE88" s="1564">
        <v>6069</v>
      </c>
      <c r="AF88" s="1562">
        <v>2929</v>
      </c>
      <c r="AG88" s="1565">
        <v>0.57950000000000002</v>
      </c>
      <c r="AI88" s="1561" t="s">
        <v>543</v>
      </c>
      <c r="AJ88" s="933" t="s">
        <v>544</v>
      </c>
      <c r="AK88" s="1563">
        <v>17775276.36008</v>
      </c>
      <c r="AL88" s="1564">
        <v>6069</v>
      </c>
      <c r="AM88" s="1564">
        <v>2929</v>
      </c>
      <c r="AN88" s="1565">
        <v>0.57950000000000002</v>
      </c>
      <c r="AO88" s="1565">
        <v>0.30370000000000003</v>
      </c>
      <c r="AP88" s="1565">
        <v>0.80159999999999998</v>
      </c>
      <c r="AQ88" s="1565">
        <v>0.66300000000000003</v>
      </c>
      <c r="AR88" s="1565">
        <v>0.66300000000000003</v>
      </c>
      <c r="AS88" s="1573">
        <v>1106.45</v>
      </c>
      <c r="AT88" s="1573">
        <v>562.40999999999985</v>
      </c>
      <c r="AU88" s="1570">
        <v>3413266</v>
      </c>
      <c r="AV88" s="1572">
        <v>1</v>
      </c>
      <c r="AW88" s="1564">
        <v>3413266</v>
      </c>
      <c r="BB88" s="1561" t="s">
        <v>543</v>
      </c>
      <c r="BC88" s="1562" t="s">
        <v>761</v>
      </c>
      <c r="BD88" s="1563">
        <v>1958657019</v>
      </c>
      <c r="BE88" s="1577">
        <v>319.14400000000001</v>
      </c>
      <c r="BF88" s="1566">
        <v>6137220</v>
      </c>
      <c r="BG88" s="1565">
        <v>0.30370000000000003</v>
      </c>
      <c r="BH88" s="1565"/>
      <c r="BI88" s="1564">
        <v>6069</v>
      </c>
      <c r="BJ88" s="1564">
        <v>19.02</v>
      </c>
      <c r="BK88" s="1564">
        <v>36291</v>
      </c>
      <c r="BL88" s="1564">
        <v>114</v>
      </c>
      <c r="BN88" s="933" t="s">
        <v>543</v>
      </c>
      <c r="BO88" s="1579" t="s">
        <v>544</v>
      </c>
      <c r="BP88" s="1579">
        <v>0.90610000000000002</v>
      </c>
      <c r="BQ88" s="1579">
        <v>0.99980000000000002</v>
      </c>
      <c r="BR88" s="1579">
        <v>1.0895999999999999</v>
      </c>
      <c r="BS88" s="1579"/>
      <c r="BT88" s="1580">
        <v>2011</v>
      </c>
      <c r="BU88" s="1582">
        <v>1.0597000000000001</v>
      </c>
      <c r="BV88" s="1581"/>
      <c r="BW88" s="1583">
        <v>1.03</v>
      </c>
      <c r="BX88" s="1579">
        <v>1.091</v>
      </c>
      <c r="BY88" s="1565">
        <v>1.7262999999999999</v>
      </c>
      <c r="BZ88" s="1585"/>
      <c r="CA88" s="1561" t="s">
        <v>543</v>
      </c>
      <c r="CB88" s="933" t="s">
        <v>761</v>
      </c>
      <c r="CC88" s="1564">
        <v>28450</v>
      </c>
      <c r="CD88" s="1564">
        <v>28755</v>
      </c>
      <c r="CE88" s="1564">
        <v>28494</v>
      </c>
      <c r="CF88" s="1564">
        <v>28566.333333333332</v>
      </c>
      <c r="CG88" s="1565">
        <v>0.80159999999999998</v>
      </c>
      <c r="CH88" s="1564"/>
      <c r="CI88" s="1562">
        <v>72.333333333332121</v>
      </c>
      <c r="CJ88" s="1565">
        <v>2.5000000000000001E-3</v>
      </c>
      <c r="CL88" s="1575" t="s">
        <v>543</v>
      </c>
      <c r="CM88" s="933" t="s">
        <v>761</v>
      </c>
      <c r="CN88" s="1565">
        <v>0.66300000000000003</v>
      </c>
      <c r="CP88" s="1593">
        <v>6069</v>
      </c>
      <c r="CQ88" s="1566">
        <v>10206464</v>
      </c>
      <c r="CR88" s="1566">
        <v>0</v>
      </c>
      <c r="CS88" s="1566">
        <v>10206464</v>
      </c>
      <c r="CT88" s="1573">
        <v>1681.74</v>
      </c>
      <c r="CU88" s="1594"/>
      <c r="CV88" s="1573">
        <v>1106.45</v>
      </c>
      <c r="CW88" s="1594">
        <v>562.40999999999985</v>
      </c>
      <c r="CX88" s="1565">
        <v>1</v>
      </c>
      <c r="CY88" s="1565"/>
      <c r="CZ88" s="1582">
        <v>1.091</v>
      </c>
      <c r="DA88" s="1595">
        <v>1</v>
      </c>
      <c r="DB88" s="1595"/>
      <c r="DC88" s="1565">
        <v>1</v>
      </c>
      <c r="DX88" s="933" t="s">
        <v>422</v>
      </c>
      <c r="DY88" s="1575" t="s">
        <v>422</v>
      </c>
      <c r="DZ88" s="933" t="s">
        <v>901</v>
      </c>
      <c r="EA88" s="933" t="s">
        <v>423</v>
      </c>
      <c r="EB88" s="1563">
        <v>8780</v>
      </c>
      <c r="EC88" s="1563"/>
      <c r="ED88" s="1563">
        <v>8780</v>
      </c>
      <c r="EE88" s="1563"/>
      <c r="EF88" s="1563"/>
      <c r="EG88" s="1565">
        <v>0.97707545070109059</v>
      </c>
      <c r="EH88" s="1563"/>
      <c r="EI88" s="1563">
        <v>3626121</v>
      </c>
      <c r="EJ88" s="1563"/>
      <c r="EK88" s="1563">
        <v>3542994</v>
      </c>
      <c r="EL88" s="1563">
        <v>3626121</v>
      </c>
      <c r="EM88" s="1566">
        <v>0</v>
      </c>
      <c r="EN88" s="1566"/>
      <c r="ES88" s="1616" t="s">
        <v>518</v>
      </c>
      <c r="ET88" s="1617" t="s">
        <v>519</v>
      </c>
      <c r="EU88" s="1618">
        <v>148130</v>
      </c>
    </row>
    <row r="89" spans="1:151">
      <c r="A89" s="1220" t="s">
        <v>545</v>
      </c>
      <c r="B89" s="1221" t="s">
        <v>546</v>
      </c>
      <c r="C89" s="1117">
        <v>8666</v>
      </c>
      <c r="D89" s="1118">
        <v>9115</v>
      </c>
      <c r="E89" s="1670"/>
      <c r="F89" s="1670">
        <f t="shared" si="2"/>
        <v>9115</v>
      </c>
      <c r="G89" s="1670"/>
      <c r="H89" s="1671">
        <f t="shared" si="3"/>
        <v>9115</v>
      </c>
      <c r="K89" s="907" t="s">
        <v>545</v>
      </c>
      <c r="L89" s="908" t="s">
        <v>546</v>
      </c>
      <c r="M89" s="886">
        <v>3467944506</v>
      </c>
      <c r="N89" s="887">
        <v>202439405</v>
      </c>
      <c r="O89" s="888">
        <v>3265505101</v>
      </c>
      <c r="P89" s="889">
        <v>2005</v>
      </c>
      <c r="Q89" s="890">
        <v>0.92300000000000004</v>
      </c>
      <c r="R89" s="891">
        <v>3537925353</v>
      </c>
      <c r="S89" s="892">
        <v>202439405</v>
      </c>
      <c r="T89" s="893">
        <v>117691022</v>
      </c>
      <c r="U89" s="893">
        <v>727128992</v>
      </c>
      <c r="V89" s="891">
        <v>4585184772</v>
      </c>
      <c r="X89" s="1561" t="s">
        <v>545</v>
      </c>
      <c r="Y89" s="1562" t="s">
        <v>546</v>
      </c>
      <c r="Z89" s="1563">
        <v>4585184772</v>
      </c>
      <c r="AA89" s="1564">
        <v>28978367.759040002</v>
      </c>
      <c r="AB89" s="1563">
        <v>6603067</v>
      </c>
      <c r="AC89" s="1563">
        <v>280130</v>
      </c>
      <c r="AD89" s="1563">
        <v>35861564.759039998</v>
      </c>
      <c r="AE89" s="1564">
        <v>9115</v>
      </c>
      <c r="AF89" s="1562">
        <v>3934</v>
      </c>
      <c r="AG89" s="1565">
        <v>0.77839999999999998</v>
      </c>
      <c r="AI89" s="1561" t="s">
        <v>545</v>
      </c>
      <c r="AJ89" s="933" t="s">
        <v>546</v>
      </c>
      <c r="AK89" s="1563">
        <v>35861564.759039998</v>
      </c>
      <c r="AL89" s="1564">
        <v>9115</v>
      </c>
      <c r="AM89" s="1564">
        <v>3934</v>
      </c>
      <c r="AN89" s="1565">
        <v>0.77839999999999998</v>
      </c>
      <c r="AO89" s="1565">
        <v>0.57430000000000003</v>
      </c>
      <c r="AP89" s="1565">
        <v>0.84509999999999996</v>
      </c>
      <c r="AQ89" s="1565">
        <v>0.79139999999999999</v>
      </c>
      <c r="AR89" s="1565">
        <v>0.79139999999999999</v>
      </c>
      <c r="AS89" s="1573">
        <v>1320.74</v>
      </c>
      <c r="AT89" s="1573">
        <v>348.11999999999989</v>
      </c>
      <c r="AU89" s="1570">
        <v>3173114</v>
      </c>
      <c r="AV89" s="1572">
        <v>0.79200000000000004</v>
      </c>
      <c r="AW89" s="1564">
        <v>2513106</v>
      </c>
      <c r="BB89" s="1561" t="s">
        <v>545</v>
      </c>
      <c r="BC89" s="1562" t="s">
        <v>762</v>
      </c>
      <c r="BD89" s="1563">
        <v>4585184772</v>
      </c>
      <c r="BE89" s="1577">
        <v>395.05799999999999</v>
      </c>
      <c r="BF89" s="1566">
        <v>11606358</v>
      </c>
      <c r="BG89" s="1565">
        <v>0.57430000000000003</v>
      </c>
      <c r="BH89" s="1565"/>
      <c r="BI89" s="1564">
        <v>9115</v>
      </c>
      <c r="BJ89" s="1564">
        <v>23.07</v>
      </c>
      <c r="BK89" s="1564">
        <v>60751</v>
      </c>
      <c r="BL89" s="1564">
        <v>154</v>
      </c>
      <c r="BN89" s="933" t="s">
        <v>545</v>
      </c>
      <c r="BO89" s="1579" t="s">
        <v>546</v>
      </c>
      <c r="BP89" s="1579">
        <v>0.88290000000000002</v>
      </c>
      <c r="BQ89" s="1579">
        <v>0.90920000000000001</v>
      </c>
      <c r="BR89" s="1579">
        <v>0.9456</v>
      </c>
      <c r="BS89" s="1579"/>
      <c r="BT89" s="1580">
        <v>2005</v>
      </c>
      <c r="BU89" s="1582">
        <v>0.92300000000000004</v>
      </c>
      <c r="BV89" s="1581"/>
      <c r="BW89" s="1583">
        <v>0.67</v>
      </c>
      <c r="BX89" s="1579">
        <v>0.61799999999999999</v>
      </c>
      <c r="BY89" s="1565">
        <v>0.9778</v>
      </c>
      <c r="BZ89" s="1585"/>
      <c r="CA89" s="1561" t="s">
        <v>545</v>
      </c>
      <c r="CB89" s="933" t="s">
        <v>762</v>
      </c>
      <c r="CC89" s="1564">
        <v>29526</v>
      </c>
      <c r="CD89" s="1564">
        <v>29965</v>
      </c>
      <c r="CE89" s="1564">
        <v>30867</v>
      </c>
      <c r="CF89" s="1564">
        <v>30119.333333333332</v>
      </c>
      <c r="CG89" s="1565">
        <v>0.84509999999999996</v>
      </c>
      <c r="CH89" s="1564"/>
      <c r="CI89" s="1562">
        <v>-747.66666666666788</v>
      </c>
      <c r="CJ89" s="1565">
        <v>-2.4199999999999999E-2</v>
      </c>
      <c r="CL89" s="1575" t="s">
        <v>545</v>
      </c>
      <c r="CM89" s="933" t="s">
        <v>762</v>
      </c>
      <c r="CN89" s="1565">
        <v>0.79139999999999999</v>
      </c>
      <c r="CP89" s="1593">
        <v>9115</v>
      </c>
      <c r="CQ89" s="1566">
        <v>9537362</v>
      </c>
      <c r="CR89" s="1566">
        <v>0</v>
      </c>
      <c r="CS89" s="1566">
        <v>9537362</v>
      </c>
      <c r="CT89" s="1573">
        <v>1046.3399999999999</v>
      </c>
      <c r="CU89" s="1594"/>
      <c r="CV89" s="1573">
        <v>1320.74</v>
      </c>
      <c r="CW89" s="1594">
        <v>348.11999999999989</v>
      </c>
      <c r="CX89" s="1565">
        <v>0.79200000000000004</v>
      </c>
      <c r="CY89" s="1565"/>
      <c r="CZ89" s="1582">
        <v>0.61799999999999999</v>
      </c>
      <c r="DA89" s="1595" t="s">
        <v>4</v>
      </c>
      <c r="DB89" s="1595"/>
      <c r="DC89" s="1565">
        <v>0.79200000000000004</v>
      </c>
      <c r="DX89" s="933" t="s">
        <v>422</v>
      </c>
      <c r="DY89" s="1575" t="s">
        <v>80</v>
      </c>
      <c r="DZ89" s="933" t="s">
        <v>8</v>
      </c>
      <c r="EA89" s="933" t="s">
        <v>630</v>
      </c>
      <c r="EB89" s="1563">
        <v>206</v>
      </c>
      <c r="EC89" s="1563"/>
      <c r="ED89" s="1563">
        <v>206</v>
      </c>
      <c r="EE89" s="1563">
        <v>8986</v>
      </c>
      <c r="EF89" s="1563"/>
      <c r="EG89" s="1565">
        <v>2.2924549298909414E-2</v>
      </c>
      <c r="EH89" s="1563"/>
      <c r="EI89" s="1563">
        <v>0</v>
      </c>
      <c r="EJ89" s="1563"/>
      <c r="EK89" s="1563">
        <v>83127</v>
      </c>
      <c r="EM89" s="1566"/>
      <c r="EN89" s="1566"/>
      <c r="ES89" s="1616" t="s">
        <v>520</v>
      </c>
      <c r="ET89" s="1617" t="s">
        <v>521</v>
      </c>
      <c r="EU89" s="1618">
        <v>664921</v>
      </c>
    </row>
    <row r="90" spans="1:151">
      <c r="A90" s="1220" t="s">
        <v>547</v>
      </c>
      <c r="B90" s="1221" t="s">
        <v>548</v>
      </c>
      <c r="C90" s="1117">
        <v>6558</v>
      </c>
      <c r="D90" s="1118">
        <v>6558</v>
      </c>
      <c r="E90" s="1670"/>
      <c r="F90" s="1670">
        <f t="shared" si="2"/>
        <v>6558</v>
      </c>
      <c r="G90" s="1670"/>
      <c r="H90" s="1671">
        <f t="shared" si="3"/>
        <v>6558</v>
      </c>
      <c r="K90" s="907" t="s">
        <v>547</v>
      </c>
      <c r="L90" s="908" t="s">
        <v>548</v>
      </c>
      <c r="M90" s="886">
        <v>2698382320</v>
      </c>
      <c r="N90" s="887">
        <v>64500000</v>
      </c>
      <c r="O90" s="888">
        <v>2633882320</v>
      </c>
      <c r="P90" s="889">
        <v>2009</v>
      </c>
      <c r="Q90" s="890">
        <v>1.0154000000000001</v>
      </c>
      <c r="R90" s="891">
        <v>2593935710</v>
      </c>
      <c r="S90" s="892">
        <v>64500000</v>
      </c>
      <c r="T90" s="893">
        <v>468422451</v>
      </c>
      <c r="U90" s="893">
        <v>508717408</v>
      </c>
      <c r="V90" s="891">
        <v>3635575569</v>
      </c>
      <c r="X90" s="1561" t="s">
        <v>547</v>
      </c>
      <c r="Y90" s="1562" t="s">
        <v>548</v>
      </c>
      <c r="Z90" s="1563">
        <v>3635575569</v>
      </c>
      <c r="AA90" s="1564">
        <v>22976837.596080001</v>
      </c>
      <c r="AB90" s="1563">
        <v>4898667</v>
      </c>
      <c r="AC90" s="1563">
        <v>205022</v>
      </c>
      <c r="AD90" s="1563">
        <v>28080526.596080001</v>
      </c>
      <c r="AE90" s="1564">
        <v>6558</v>
      </c>
      <c r="AF90" s="1562">
        <v>4282</v>
      </c>
      <c r="AG90" s="1565">
        <v>0.84719999999999995</v>
      </c>
      <c r="AI90" s="1561" t="s">
        <v>547</v>
      </c>
      <c r="AJ90" s="933" t="s">
        <v>548</v>
      </c>
      <c r="AK90" s="1563">
        <v>28080526.596080001</v>
      </c>
      <c r="AL90" s="1564">
        <v>6558</v>
      </c>
      <c r="AM90" s="1564">
        <v>4282</v>
      </c>
      <c r="AN90" s="1565">
        <v>0.84719999999999995</v>
      </c>
      <c r="AO90" s="1565">
        <v>0.39810000000000001</v>
      </c>
      <c r="AP90" s="1565">
        <v>0.85129999999999995</v>
      </c>
      <c r="AQ90" s="1565">
        <v>0.8044</v>
      </c>
      <c r="AR90" s="1565">
        <v>0.8044</v>
      </c>
      <c r="AS90" s="1573">
        <v>1342.43</v>
      </c>
      <c r="AT90" s="1573">
        <v>326.42999999999984</v>
      </c>
      <c r="AU90" s="1570">
        <v>2140728</v>
      </c>
      <c r="AV90" s="1572">
        <v>1</v>
      </c>
      <c r="AW90" s="1564">
        <v>2140728</v>
      </c>
      <c r="BB90" s="1561" t="s">
        <v>547</v>
      </c>
      <c r="BC90" s="1562" t="s">
        <v>763</v>
      </c>
      <c r="BD90" s="1563">
        <v>3635575569</v>
      </c>
      <c r="BE90" s="1577">
        <v>451.83800000000002</v>
      </c>
      <c r="BF90" s="1566">
        <v>8046193</v>
      </c>
      <c r="BG90" s="1565">
        <v>0.39810000000000001</v>
      </c>
      <c r="BH90" s="1565"/>
      <c r="BI90" s="1564">
        <v>6558</v>
      </c>
      <c r="BJ90" s="1564">
        <v>14.51</v>
      </c>
      <c r="BK90" s="1564">
        <v>47480</v>
      </c>
      <c r="BL90" s="1564">
        <v>105</v>
      </c>
      <c r="BN90" s="933" t="s">
        <v>547</v>
      </c>
      <c r="BO90" s="1579" t="s">
        <v>548</v>
      </c>
      <c r="BP90" s="1579">
        <v>0.98060000000000003</v>
      </c>
      <c r="BQ90" s="1579">
        <v>0.96589999999999998</v>
      </c>
      <c r="BR90" s="1579">
        <v>1.06</v>
      </c>
      <c r="BS90" s="1579"/>
      <c r="BT90" s="1580">
        <v>2009</v>
      </c>
      <c r="BU90" s="1582">
        <v>1.0154000000000001</v>
      </c>
      <c r="BV90" s="1581"/>
      <c r="BW90" s="1583">
        <v>0.64</v>
      </c>
      <c r="BX90" s="1579">
        <v>0.65</v>
      </c>
      <c r="BY90" s="1565">
        <v>1.0285</v>
      </c>
      <c r="BZ90" s="1585"/>
      <c r="CA90" s="1561" t="s">
        <v>547</v>
      </c>
      <c r="CB90" s="933" t="s">
        <v>763</v>
      </c>
      <c r="CC90" s="1564">
        <v>29186</v>
      </c>
      <c r="CD90" s="1564">
        <v>30159</v>
      </c>
      <c r="CE90" s="1564">
        <v>31673</v>
      </c>
      <c r="CF90" s="1564">
        <v>30339.333333333332</v>
      </c>
      <c r="CG90" s="1565">
        <v>0.85129999999999995</v>
      </c>
      <c r="CH90" s="1564"/>
      <c r="CI90" s="1562">
        <v>-1333.6666666666679</v>
      </c>
      <c r="CJ90" s="1565">
        <v>-4.2099999999999999E-2</v>
      </c>
      <c r="CL90" s="1575" t="s">
        <v>547</v>
      </c>
      <c r="CM90" s="933" t="s">
        <v>763</v>
      </c>
      <c r="CN90" s="1565">
        <v>0.8044</v>
      </c>
      <c r="CP90" s="1593">
        <v>6558</v>
      </c>
      <c r="CQ90" s="1566">
        <v>10194063</v>
      </c>
      <c r="CR90" s="1566">
        <v>0</v>
      </c>
      <c r="CS90" s="1566">
        <v>10194063</v>
      </c>
      <c r="CT90" s="1573">
        <v>1554.45</v>
      </c>
      <c r="CU90" s="1594"/>
      <c r="CV90" s="1573">
        <v>1342.43</v>
      </c>
      <c r="CW90" s="1594">
        <v>326.42999999999984</v>
      </c>
      <c r="CX90" s="1565">
        <v>1</v>
      </c>
      <c r="CY90" s="1565"/>
      <c r="CZ90" s="1582">
        <v>0.65</v>
      </c>
      <c r="DA90" s="1595">
        <v>1</v>
      </c>
      <c r="DB90" s="1595"/>
      <c r="DC90" s="1565">
        <v>1</v>
      </c>
      <c r="DX90" s="933" t="s">
        <v>424</v>
      </c>
      <c r="DY90" s="1575" t="s">
        <v>424</v>
      </c>
      <c r="DZ90" s="933" t="s">
        <v>901</v>
      </c>
      <c r="EA90" s="933" t="s">
        <v>668</v>
      </c>
      <c r="EB90" s="1563">
        <v>31293</v>
      </c>
      <c r="EC90" s="1563"/>
      <c r="ED90" s="1563">
        <v>31293</v>
      </c>
      <c r="EE90" s="1563"/>
      <c r="EF90" s="1563"/>
      <c r="EG90" s="1565">
        <v>0.92678809418036423</v>
      </c>
      <c r="EH90" s="1563"/>
      <c r="EI90" s="1563">
        <v>3487925</v>
      </c>
      <c r="EJ90" s="1563"/>
      <c r="EK90" s="1563">
        <v>3232567</v>
      </c>
      <c r="EL90" s="1563">
        <v>3487925</v>
      </c>
      <c r="EM90" s="1566">
        <v>0</v>
      </c>
      <c r="EN90" s="1566"/>
      <c r="ES90" s="1616" t="s">
        <v>522</v>
      </c>
      <c r="ET90" s="1617" t="s">
        <v>523</v>
      </c>
      <c r="EU90" s="1618">
        <v>5695141</v>
      </c>
    </row>
    <row r="91" spans="1:151">
      <c r="A91" s="1220" t="s">
        <v>549</v>
      </c>
      <c r="B91" s="1221" t="s">
        <v>550</v>
      </c>
      <c r="C91" s="1117">
        <v>8398</v>
      </c>
      <c r="D91" s="1118">
        <v>11983</v>
      </c>
      <c r="E91" s="1670"/>
      <c r="F91" s="1670">
        <f t="shared" si="2"/>
        <v>11983</v>
      </c>
      <c r="G91" s="1670"/>
      <c r="H91" s="1671">
        <f t="shared" si="3"/>
        <v>11983</v>
      </c>
      <c r="K91" s="907" t="s">
        <v>549</v>
      </c>
      <c r="L91" s="908" t="s">
        <v>550</v>
      </c>
      <c r="M91" s="886">
        <v>4029476004</v>
      </c>
      <c r="N91" s="887">
        <v>248119510</v>
      </c>
      <c r="O91" s="888">
        <v>3781356494</v>
      </c>
      <c r="P91" s="889">
        <v>2012</v>
      </c>
      <c r="Q91" s="890">
        <v>0.99750000000000005</v>
      </c>
      <c r="R91" s="891">
        <v>3790833578</v>
      </c>
      <c r="S91" s="892">
        <v>248119510</v>
      </c>
      <c r="T91" s="893">
        <v>167009307</v>
      </c>
      <c r="U91" s="893">
        <v>993913301</v>
      </c>
      <c r="V91" s="891">
        <v>5199875696</v>
      </c>
      <c r="X91" s="1561" t="s">
        <v>549</v>
      </c>
      <c r="Y91" s="1562" t="s">
        <v>550</v>
      </c>
      <c r="Z91" s="1563">
        <v>5199875696</v>
      </c>
      <c r="AA91" s="1564">
        <v>32863214.39872</v>
      </c>
      <c r="AB91" s="1563">
        <v>14729287</v>
      </c>
      <c r="AC91" s="1563">
        <v>344562</v>
      </c>
      <c r="AD91" s="1563">
        <v>47937063.398719996</v>
      </c>
      <c r="AE91" s="1564">
        <v>11983</v>
      </c>
      <c r="AF91" s="1562">
        <v>4000</v>
      </c>
      <c r="AG91" s="1565">
        <v>0.79149999999999998</v>
      </c>
      <c r="AI91" s="1561" t="s">
        <v>549</v>
      </c>
      <c r="AJ91" s="933" t="s">
        <v>550</v>
      </c>
      <c r="AK91" s="1563">
        <v>47937063.398719996</v>
      </c>
      <c r="AL91" s="1564">
        <v>11983</v>
      </c>
      <c r="AM91" s="1564">
        <v>4000</v>
      </c>
      <c r="AN91" s="1565">
        <v>0.79149999999999998</v>
      </c>
      <c r="AO91" s="1565">
        <v>0.47960000000000003</v>
      </c>
      <c r="AP91" s="1565">
        <v>0.83750000000000002</v>
      </c>
      <c r="AQ91" s="1565">
        <v>0.7834000000000001</v>
      </c>
      <c r="AR91" s="1565">
        <v>0.7834000000000001</v>
      </c>
      <c r="AS91" s="1573">
        <v>1307.3800000000001</v>
      </c>
      <c r="AT91" s="1573">
        <v>361.47999999999979</v>
      </c>
      <c r="AU91" s="1570">
        <v>4331615</v>
      </c>
      <c r="AV91" s="1572">
        <v>0.88500000000000001</v>
      </c>
      <c r="AW91" s="1564">
        <v>3833479</v>
      </c>
      <c r="BB91" s="1561" t="s">
        <v>549</v>
      </c>
      <c r="BC91" s="1562" t="s">
        <v>764</v>
      </c>
      <c r="BD91" s="1563">
        <v>5199875696</v>
      </c>
      <c r="BE91" s="1577">
        <v>536.51900000000001</v>
      </c>
      <c r="BF91" s="1566">
        <v>9691876</v>
      </c>
      <c r="BG91" s="1565">
        <v>0.47960000000000003</v>
      </c>
      <c r="BH91" s="1565"/>
      <c r="BI91" s="1564">
        <v>11983</v>
      </c>
      <c r="BJ91" s="1564">
        <v>22.33</v>
      </c>
      <c r="BK91" s="1564">
        <v>73450</v>
      </c>
      <c r="BL91" s="1564">
        <v>137</v>
      </c>
      <c r="BN91" s="933" t="s">
        <v>549</v>
      </c>
      <c r="BO91" s="1579" t="s">
        <v>550</v>
      </c>
      <c r="BP91" s="1579">
        <v>0.96299999999999997</v>
      </c>
      <c r="BQ91" s="1579">
        <v>0.98019999999999996</v>
      </c>
      <c r="BR91" s="1579">
        <v>0.99750000000000005</v>
      </c>
      <c r="BS91" s="1579"/>
      <c r="BT91" s="1580">
        <v>2012</v>
      </c>
      <c r="BU91" s="1582">
        <v>0.99750000000000005</v>
      </c>
      <c r="BV91" s="1581"/>
      <c r="BW91" s="1583">
        <v>0.58199999999999996</v>
      </c>
      <c r="BX91" s="1579">
        <v>0.58099999999999996</v>
      </c>
      <c r="BY91" s="1565">
        <v>0.91930000000000001</v>
      </c>
      <c r="BZ91" s="1585"/>
      <c r="CA91" s="1561" t="s">
        <v>549</v>
      </c>
      <c r="CB91" s="933" t="s">
        <v>764</v>
      </c>
      <c r="CC91" s="1564">
        <v>29514</v>
      </c>
      <c r="CD91" s="1564">
        <v>29496</v>
      </c>
      <c r="CE91" s="1564">
        <v>30531</v>
      </c>
      <c r="CF91" s="1564">
        <v>29847</v>
      </c>
      <c r="CG91" s="1565">
        <v>0.83750000000000002</v>
      </c>
      <c r="CH91" s="1564"/>
      <c r="CI91" s="1562">
        <v>-684</v>
      </c>
      <c r="CJ91" s="1565">
        <v>-2.24E-2</v>
      </c>
      <c r="CL91" s="1575" t="s">
        <v>549</v>
      </c>
      <c r="CM91" s="933" t="s">
        <v>764</v>
      </c>
      <c r="CN91" s="1565">
        <v>0.7834000000000001</v>
      </c>
      <c r="CP91" s="1593">
        <v>11983</v>
      </c>
      <c r="CQ91" s="1566">
        <v>12226040</v>
      </c>
      <c r="CR91" s="1566">
        <v>1634860</v>
      </c>
      <c r="CS91" s="1566">
        <v>13860900</v>
      </c>
      <c r="CT91" s="1573">
        <v>1156.71</v>
      </c>
      <c r="CU91" s="1594"/>
      <c r="CV91" s="1573">
        <v>1307.3800000000001</v>
      </c>
      <c r="CW91" s="1594">
        <v>361.47999999999979</v>
      </c>
      <c r="CX91" s="1565">
        <v>0.88500000000000001</v>
      </c>
      <c r="CY91" s="1565"/>
      <c r="CZ91" s="1582">
        <v>0.58099999999999996</v>
      </c>
      <c r="DA91" s="1595" t="s">
        <v>4</v>
      </c>
      <c r="DB91" s="1595"/>
      <c r="DC91" s="1565">
        <v>0.88500000000000001</v>
      </c>
      <c r="DX91" s="933" t="s">
        <v>424</v>
      </c>
      <c r="DY91" s="1575" t="s">
        <v>83</v>
      </c>
      <c r="DZ91" s="933" t="s">
        <v>8</v>
      </c>
      <c r="EA91" s="933" t="s">
        <v>84</v>
      </c>
      <c r="EB91" s="1563">
        <v>1290</v>
      </c>
      <c r="EC91" s="1563"/>
      <c r="ED91" s="1563">
        <v>1290</v>
      </c>
      <c r="EE91" s="1563"/>
      <c r="EF91" s="1563"/>
      <c r="EG91" s="1565">
        <v>3.8205242114615727E-2</v>
      </c>
      <c r="EH91" s="1563"/>
      <c r="EI91" s="1563">
        <v>0</v>
      </c>
      <c r="EJ91" s="1563"/>
      <c r="EK91" s="1563">
        <v>133257</v>
      </c>
      <c r="EM91" s="1566"/>
      <c r="EN91" s="1566"/>
      <c r="ES91" s="1616" t="s">
        <v>524</v>
      </c>
      <c r="ET91" s="1617" t="s">
        <v>525</v>
      </c>
      <c r="EU91" s="1618">
        <v>0</v>
      </c>
    </row>
    <row r="92" spans="1:151">
      <c r="A92" s="1220" t="s">
        <v>551</v>
      </c>
      <c r="B92" s="1221" t="s">
        <v>552</v>
      </c>
      <c r="C92" s="1117">
        <v>2067</v>
      </c>
      <c r="D92" s="1118">
        <v>2266</v>
      </c>
      <c r="E92" s="1670"/>
      <c r="F92" s="1670">
        <f t="shared" si="2"/>
        <v>2266</v>
      </c>
      <c r="G92" s="1670"/>
      <c r="H92" s="1671">
        <f t="shared" si="3"/>
        <v>2266</v>
      </c>
      <c r="K92" s="907" t="s">
        <v>551</v>
      </c>
      <c r="L92" s="908" t="s">
        <v>552</v>
      </c>
      <c r="M92" s="886">
        <v>1262973671</v>
      </c>
      <c r="N92" s="887">
        <v>6388700</v>
      </c>
      <c r="O92" s="888">
        <v>1256584971</v>
      </c>
      <c r="P92" s="889">
        <v>2005</v>
      </c>
      <c r="Q92" s="890">
        <v>0.93530000000000002</v>
      </c>
      <c r="R92" s="891">
        <v>1343510073</v>
      </c>
      <c r="S92" s="892">
        <v>6388700</v>
      </c>
      <c r="T92" s="893">
        <v>41837597</v>
      </c>
      <c r="U92" s="893">
        <v>143316199</v>
      </c>
      <c r="V92" s="891">
        <v>1535052569</v>
      </c>
      <c r="X92" s="1561" t="s">
        <v>551</v>
      </c>
      <c r="Y92" s="1562" t="s">
        <v>552</v>
      </c>
      <c r="Z92" s="1563">
        <v>1535052569</v>
      </c>
      <c r="AA92" s="1564">
        <v>9701532.2360800002</v>
      </c>
      <c r="AB92" s="1563">
        <v>2190051</v>
      </c>
      <c r="AC92" s="1563">
        <v>92358</v>
      </c>
      <c r="AD92" s="1563">
        <v>11983941.23608</v>
      </c>
      <c r="AE92" s="1564">
        <v>2266</v>
      </c>
      <c r="AF92" s="1562">
        <v>5289</v>
      </c>
      <c r="AG92" s="1565">
        <v>1.0465</v>
      </c>
      <c r="AI92" s="1561" t="s">
        <v>551</v>
      </c>
      <c r="AJ92" s="933" t="s">
        <v>552</v>
      </c>
      <c r="AK92" s="1563">
        <v>11983941.23608</v>
      </c>
      <c r="AL92" s="1564">
        <v>2266</v>
      </c>
      <c r="AM92" s="1564">
        <v>5289</v>
      </c>
      <c r="AN92" s="1565">
        <v>1.0465</v>
      </c>
      <c r="AO92" s="1565">
        <v>0.14380000000000001</v>
      </c>
      <c r="AP92" s="1565">
        <v>0.7913</v>
      </c>
      <c r="AQ92" s="1565">
        <v>0.82869999999999999</v>
      </c>
      <c r="AR92" s="1565">
        <v>0.82869999999999999</v>
      </c>
      <c r="AS92" s="1573">
        <v>1382.98</v>
      </c>
      <c r="AT92" s="1573">
        <v>285.87999999999988</v>
      </c>
      <c r="AU92" s="1570">
        <v>647804</v>
      </c>
      <c r="AV92" s="1572">
        <v>0.251</v>
      </c>
      <c r="AW92" s="1564">
        <v>162599</v>
      </c>
      <c r="BB92" s="1561" t="s">
        <v>551</v>
      </c>
      <c r="BC92" s="1562" t="s">
        <v>765</v>
      </c>
      <c r="BD92" s="1563">
        <v>1535052569</v>
      </c>
      <c r="BE92" s="1577">
        <v>528.101</v>
      </c>
      <c r="BF92" s="1566">
        <v>2906741</v>
      </c>
      <c r="BG92" s="1565">
        <v>0.14380000000000001</v>
      </c>
      <c r="BH92" s="1565"/>
      <c r="BI92" s="1564">
        <v>2266</v>
      </c>
      <c r="BJ92" s="1564">
        <v>4.29</v>
      </c>
      <c r="BK92" s="1564">
        <v>14220</v>
      </c>
      <c r="BL92" s="1564">
        <v>27</v>
      </c>
      <c r="BN92" s="933" t="s">
        <v>551</v>
      </c>
      <c r="BO92" s="1579" t="s">
        <v>552</v>
      </c>
      <c r="BP92" s="1579">
        <v>0.8861</v>
      </c>
      <c r="BQ92" s="1579">
        <v>0.91469999999999996</v>
      </c>
      <c r="BR92" s="1579">
        <v>0.96550000000000002</v>
      </c>
      <c r="BS92" s="1579"/>
      <c r="BT92" s="1580">
        <v>2005</v>
      </c>
      <c r="BU92" s="1582">
        <v>0.93530000000000002</v>
      </c>
      <c r="BV92" s="1581"/>
      <c r="BW92" s="1583">
        <v>0.33</v>
      </c>
      <c r="BX92" s="1579">
        <v>0.309</v>
      </c>
      <c r="BY92" s="1565">
        <v>0.4889</v>
      </c>
      <c r="BZ92" s="1585"/>
      <c r="CA92" s="1561" t="s">
        <v>551</v>
      </c>
      <c r="CB92" s="933" t="s">
        <v>765</v>
      </c>
      <c r="CC92" s="1564">
        <v>27484</v>
      </c>
      <c r="CD92" s="1564">
        <v>28050</v>
      </c>
      <c r="CE92" s="1564">
        <v>29067</v>
      </c>
      <c r="CF92" s="1564">
        <v>28200.333333333332</v>
      </c>
      <c r="CG92" s="1565">
        <v>0.7913</v>
      </c>
      <c r="CH92" s="1564"/>
      <c r="CI92" s="1562">
        <v>-866.66666666666788</v>
      </c>
      <c r="CJ92" s="1565">
        <v>-2.98E-2</v>
      </c>
      <c r="CL92" s="1575" t="s">
        <v>551</v>
      </c>
      <c r="CM92" s="933" t="s">
        <v>765</v>
      </c>
      <c r="CN92" s="1565">
        <v>0.82869999999999999</v>
      </c>
      <c r="CP92" s="1593">
        <v>2266</v>
      </c>
      <c r="CQ92" s="1566">
        <v>785941</v>
      </c>
      <c r="CR92" s="1566">
        <v>0</v>
      </c>
      <c r="CS92" s="1566">
        <v>785941</v>
      </c>
      <c r="CT92" s="1573">
        <v>346.84</v>
      </c>
      <c r="CU92" s="1594"/>
      <c r="CV92" s="1573">
        <v>1382.98</v>
      </c>
      <c r="CW92" s="1594">
        <v>285.87999999999988</v>
      </c>
      <c r="CX92" s="1565">
        <v>0.251</v>
      </c>
      <c r="CY92" s="1565"/>
      <c r="CZ92" s="1582">
        <v>0.309</v>
      </c>
      <c r="DA92" s="1595" t="s">
        <v>4</v>
      </c>
      <c r="DB92" s="1595"/>
      <c r="DC92" s="1565">
        <v>0.251</v>
      </c>
      <c r="DX92" s="933">
        <v>360</v>
      </c>
      <c r="DY92" s="1575" t="s">
        <v>596</v>
      </c>
      <c r="DZ92" s="933" t="s">
        <v>8</v>
      </c>
      <c r="EA92" s="933" t="s">
        <v>597</v>
      </c>
      <c r="EB92" s="1563">
        <v>1182</v>
      </c>
      <c r="EC92" s="1563"/>
      <c r="ED92" s="1563">
        <v>1182</v>
      </c>
      <c r="EE92" s="1563">
        <v>33765</v>
      </c>
      <c r="EF92" s="1563"/>
      <c r="EG92" s="1565">
        <v>3.5006663705019994E-2</v>
      </c>
      <c r="EH92" s="1563"/>
      <c r="EI92" s="1563">
        <v>0</v>
      </c>
      <c r="EJ92" s="1563"/>
      <c r="EK92" s="1563">
        <v>122101</v>
      </c>
      <c r="EM92" s="1566"/>
      <c r="EN92" s="1566"/>
      <c r="ES92" s="1616" t="s">
        <v>526</v>
      </c>
      <c r="ET92" s="1617" t="s">
        <v>527</v>
      </c>
      <c r="EU92" s="1618">
        <v>6728001</v>
      </c>
    </row>
    <row r="93" spans="1:151">
      <c r="A93" s="1220" t="s">
        <v>553</v>
      </c>
      <c r="B93" s="1221" t="s">
        <v>554</v>
      </c>
      <c r="C93" s="1117">
        <v>3534</v>
      </c>
      <c r="D93" s="1118">
        <v>3798</v>
      </c>
      <c r="E93" s="1670"/>
      <c r="F93" s="1670">
        <f t="shared" si="2"/>
        <v>3798</v>
      </c>
      <c r="G93" s="1670"/>
      <c r="H93" s="1671">
        <f t="shared" si="3"/>
        <v>3798</v>
      </c>
      <c r="K93" s="907" t="s">
        <v>553</v>
      </c>
      <c r="L93" s="908" t="s">
        <v>554</v>
      </c>
      <c r="M93" s="886">
        <v>5515029924</v>
      </c>
      <c r="N93" s="887">
        <v>36920380</v>
      </c>
      <c r="O93" s="888">
        <v>5478109544</v>
      </c>
      <c r="P93" s="889">
        <v>2009</v>
      </c>
      <c r="Q93" s="890">
        <v>0.99470000000000003</v>
      </c>
      <c r="R93" s="891">
        <v>5507298225</v>
      </c>
      <c r="S93" s="892">
        <v>36920380</v>
      </c>
      <c r="T93" s="893">
        <v>113441884</v>
      </c>
      <c r="U93" s="893">
        <v>373990091</v>
      </c>
      <c r="V93" s="891">
        <v>6031650580</v>
      </c>
      <c r="X93" s="1561" t="s">
        <v>553</v>
      </c>
      <c r="Y93" s="1562" t="s">
        <v>554</v>
      </c>
      <c r="Z93" s="1563">
        <v>6031650580</v>
      </c>
      <c r="AA93" s="1564">
        <v>38120031.665600002</v>
      </c>
      <c r="AB93" s="1563">
        <v>5194803</v>
      </c>
      <c r="AC93" s="1563">
        <v>87256</v>
      </c>
      <c r="AD93" s="1563">
        <v>43402090.665600002</v>
      </c>
      <c r="AE93" s="1564">
        <v>3798</v>
      </c>
      <c r="AF93" s="1562">
        <v>11428</v>
      </c>
      <c r="AG93" s="1565">
        <v>2.2612000000000001</v>
      </c>
      <c r="AI93" s="1561" t="s">
        <v>553</v>
      </c>
      <c r="AJ93" s="933" t="s">
        <v>554</v>
      </c>
      <c r="AK93" s="1563">
        <v>43402090.665600002</v>
      </c>
      <c r="AL93" s="1564">
        <v>3798</v>
      </c>
      <c r="AM93" s="1564">
        <v>11428</v>
      </c>
      <c r="AN93" s="1565">
        <v>2.2612000000000001</v>
      </c>
      <c r="AO93" s="1565">
        <v>0.78879999999999995</v>
      </c>
      <c r="AP93" s="1565">
        <v>0.85770000000000002</v>
      </c>
      <c r="AQ93" s="1565">
        <v>1.4122999999999999</v>
      </c>
      <c r="AR93" s="1565" t="s">
        <v>4</v>
      </c>
      <c r="AS93" s="1573" t="s">
        <v>4</v>
      </c>
      <c r="AT93" s="1573" t="s">
        <v>4</v>
      </c>
      <c r="AU93" s="1570">
        <v>0</v>
      </c>
      <c r="AV93" s="1572" t="s">
        <v>4</v>
      </c>
      <c r="AW93" s="1564">
        <v>0</v>
      </c>
      <c r="BB93" s="1561" t="s">
        <v>553</v>
      </c>
      <c r="BC93" s="1562" t="s">
        <v>766</v>
      </c>
      <c r="BD93" s="1563">
        <v>6031650580</v>
      </c>
      <c r="BE93" s="1577">
        <v>378.39</v>
      </c>
      <c r="BF93" s="1566">
        <v>15940301</v>
      </c>
      <c r="BG93" s="1565">
        <v>0.78879999999999995</v>
      </c>
      <c r="BH93" s="1565"/>
      <c r="BI93" s="1564">
        <v>3798</v>
      </c>
      <c r="BJ93" s="1564">
        <v>10.039999999999999</v>
      </c>
      <c r="BK93" s="1564">
        <v>33247</v>
      </c>
      <c r="BL93" s="1564">
        <v>88</v>
      </c>
      <c r="BN93" s="933" t="s">
        <v>553</v>
      </c>
      <c r="BO93" s="1579" t="s">
        <v>554</v>
      </c>
      <c r="BP93" s="1579">
        <v>0.99429999999999996</v>
      </c>
      <c r="BQ93" s="1579">
        <v>0.98769999999999991</v>
      </c>
      <c r="BR93" s="1579">
        <v>0.99950000000000006</v>
      </c>
      <c r="BS93" s="1579"/>
      <c r="BT93" s="1580">
        <v>2009</v>
      </c>
      <c r="BU93" s="1582">
        <v>0.99470000000000003</v>
      </c>
      <c r="BV93" s="1581"/>
      <c r="BW93" s="1583">
        <v>0.39489999999999997</v>
      </c>
      <c r="BX93" s="1579">
        <v>0.39300000000000002</v>
      </c>
      <c r="BY93" s="1565">
        <v>0.62180000000000002</v>
      </c>
      <c r="BZ93" s="1585"/>
      <c r="CA93" s="1561" t="s">
        <v>553</v>
      </c>
      <c r="CB93" s="933" t="s">
        <v>766</v>
      </c>
      <c r="CC93" s="1564">
        <v>30682</v>
      </c>
      <c r="CD93" s="1564">
        <v>29778</v>
      </c>
      <c r="CE93" s="1564">
        <v>31239</v>
      </c>
      <c r="CF93" s="1564">
        <v>30566.333333333332</v>
      </c>
      <c r="CG93" s="1565">
        <v>0.85770000000000002</v>
      </c>
      <c r="CH93" s="1564"/>
      <c r="CI93" s="1562">
        <v>-672.66666666666788</v>
      </c>
      <c r="CJ93" s="1565">
        <v>-2.1499999999999998E-2</v>
      </c>
      <c r="CL93" s="1575" t="s">
        <v>553</v>
      </c>
      <c r="CM93" s="933" t="s">
        <v>766</v>
      </c>
      <c r="CN93" s="1565" t="s">
        <v>4</v>
      </c>
      <c r="CP93" s="1593">
        <v>3798</v>
      </c>
      <c r="CQ93" s="1566">
        <v>9926216</v>
      </c>
      <c r="CR93" s="1566">
        <v>0</v>
      </c>
      <c r="CS93" s="1566">
        <v>9926216</v>
      </c>
      <c r="CT93" s="1573">
        <v>2613.54</v>
      </c>
      <c r="CU93" s="1594"/>
      <c r="CV93" s="1573" t="s">
        <v>4</v>
      </c>
      <c r="CW93" s="1594" t="s">
        <v>4</v>
      </c>
      <c r="CX93" s="1565" t="s">
        <v>4</v>
      </c>
      <c r="CY93" s="1565"/>
      <c r="CZ93" s="1582">
        <v>0.39300000000000002</v>
      </c>
      <c r="DA93" s="1595" t="s">
        <v>4</v>
      </c>
      <c r="DB93" s="1595"/>
      <c r="DC93" s="1565" t="s">
        <v>4</v>
      </c>
      <c r="DX93" s="933" t="s">
        <v>426</v>
      </c>
      <c r="DY93" s="1575" t="s">
        <v>426</v>
      </c>
      <c r="DZ93" s="933" t="s">
        <v>901</v>
      </c>
      <c r="EA93" s="933" t="s">
        <v>85</v>
      </c>
      <c r="EB93" s="1563">
        <v>1659</v>
      </c>
      <c r="EC93" s="1563"/>
      <c r="ED93" s="1563">
        <v>1659</v>
      </c>
      <c r="EE93" s="1563">
        <v>1659</v>
      </c>
      <c r="EF93" s="1563"/>
      <c r="EG93" s="1565"/>
      <c r="EH93" s="1563"/>
      <c r="EI93" s="1563">
        <v>812047</v>
      </c>
      <c r="EJ93" s="1563"/>
      <c r="EK93" s="1563">
        <v>812047</v>
      </c>
      <c r="EL93" s="1563">
        <v>812047</v>
      </c>
      <c r="EM93" s="1566">
        <v>0</v>
      </c>
      <c r="EN93" s="1566"/>
      <c r="ES93" s="1616" t="s">
        <v>141</v>
      </c>
      <c r="ET93" s="1617" t="s">
        <v>142</v>
      </c>
      <c r="EU93" s="1618">
        <v>1766290</v>
      </c>
    </row>
    <row r="94" spans="1:151">
      <c r="A94" s="1220" t="s">
        <v>555</v>
      </c>
      <c r="B94" s="1221" t="s">
        <v>556</v>
      </c>
      <c r="C94" s="1117">
        <v>561</v>
      </c>
      <c r="D94" s="1118">
        <v>561</v>
      </c>
      <c r="E94" s="1670"/>
      <c r="F94" s="1670">
        <f t="shared" si="2"/>
        <v>561</v>
      </c>
      <c r="G94" s="1670"/>
      <c r="H94" s="1671">
        <f t="shared" si="3"/>
        <v>561</v>
      </c>
      <c r="K94" s="907" t="s">
        <v>555</v>
      </c>
      <c r="L94" s="908" t="s">
        <v>556</v>
      </c>
      <c r="M94" s="886">
        <v>433085279</v>
      </c>
      <c r="N94" s="887">
        <v>58300279</v>
      </c>
      <c r="O94" s="888">
        <v>374785000</v>
      </c>
      <c r="P94" s="889">
        <v>2009</v>
      </c>
      <c r="Q94" s="890">
        <v>1.0544</v>
      </c>
      <c r="R94" s="891">
        <v>355448596</v>
      </c>
      <c r="S94" s="892">
        <v>58300279</v>
      </c>
      <c r="T94" s="893">
        <v>11029776</v>
      </c>
      <c r="U94" s="893">
        <v>61396548</v>
      </c>
      <c r="V94" s="891">
        <v>486175199</v>
      </c>
      <c r="X94" s="1561" t="s">
        <v>555</v>
      </c>
      <c r="Y94" s="1562" t="s">
        <v>556</v>
      </c>
      <c r="Z94" s="1563">
        <v>486175199</v>
      </c>
      <c r="AA94" s="1564">
        <v>3072627.2576800003</v>
      </c>
      <c r="AB94" s="1563">
        <v>524028</v>
      </c>
      <c r="AC94" s="1563">
        <v>96799</v>
      </c>
      <c r="AD94" s="1563">
        <v>3693454.2576800003</v>
      </c>
      <c r="AE94" s="1564">
        <v>561</v>
      </c>
      <c r="AF94" s="1562">
        <v>6584</v>
      </c>
      <c r="AG94" s="1565">
        <v>1.3027</v>
      </c>
      <c r="AI94" s="1561" t="s">
        <v>555</v>
      </c>
      <c r="AJ94" s="933" t="s">
        <v>556</v>
      </c>
      <c r="AK94" s="1563">
        <v>3693454.2576800003</v>
      </c>
      <c r="AL94" s="1564">
        <v>561</v>
      </c>
      <c r="AM94" s="1564">
        <v>6584</v>
      </c>
      <c r="AN94" s="1565">
        <v>1.3027</v>
      </c>
      <c r="AO94" s="1565">
        <v>6.1699999999999998E-2</v>
      </c>
      <c r="AP94" s="1565">
        <v>0.71530000000000005</v>
      </c>
      <c r="AQ94" s="1565">
        <v>0.88500000000000001</v>
      </c>
      <c r="AR94" s="1565">
        <v>0.88500000000000001</v>
      </c>
      <c r="AS94" s="1573">
        <v>1476.94</v>
      </c>
      <c r="AT94" s="1573">
        <v>191.91999999999985</v>
      </c>
      <c r="AU94" s="1570">
        <v>107667</v>
      </c>
      <c r="AV94" s="1572">
        <v>1</v>
      </c>
      <c r="AW94" s="1564">
        <v>107667</v>
      </c>
      <c r="BB94" s="1561" t="s">
        <v>555</v>
      </c>
      <c r="BC94" s="1562" t="s">
        <v>767</v>
      </c>
      <c r="BD94" s="1563">
        <v>486175199</v>
      </c>
      <c r="BE94" s="1577">
        <v>389.91199999999998</v>
      </c>
      <c r="BF94" s="1566">
        <v>1246884</v>
      </c>
      <c r="BG94" s="1565">
        <v>6.1699999999999998E-2</v>
      </c>
      <c r="BH94" s="1565"/>
      <c r="BI94" s="1564">
        <v>561</v>
      </c>
      <c r="BJ94" s="1564">
        <v>1.44</v>
      </c>
      <c r="BK94" s="1564">
        <v>4342</v>
      </c>
      <c r="BL94" s="1564">
        <v>11</v>
      </c>
      <c r="BN94" s="933" t="s">
        <v>555</v>
      </c>
      <c r="BO94" s="1579" t="s">
        <v>556</v>
      </c>
      <c r="BP94" s="1579">
        <v>0.99750000000000005</v>
      </c>
      <c r="BQ94" s="1579">
        <v>1.0709</v>
      </c>
      <c r="BR94" s="1579">
        <v>1.0623</v>
      </c>
      <c r="BS94" s="1579"/>
      <c r="BT94" s="1580">
        <v>2009</v>
      </c>
      <c r="BU94" s="1582">
        <v>1.0544</v>
      </c>
      <c r="BV94" s="1581"/>
      <c r="BW94" s="1583">
        <v>0.67</v>
      </c>
      <c r="BX94" s="1579">
        <v>0.70599999999999996</v>
      </c>
      <c r="BY94" s="1565">
        <v>1.1171</v>
      </c>
      <c r="BZ94" s="1585"/>
      <c r="CA94" s="1561" t="s">
        <v>555</v>
      </c>
      <c r="CB94" s="933" t="s">
        <v>767</v>
      </c>
      <c r="CC94" s="1564">
        <v>24522</v>
      </c>
      <c r="CD94" s="1564">
        <v>25171</v>
      </c>
      <c r="CE94" s="1564">
        <v>26785</v>
      </c>
      <c r="CF94" s="1564">
        <v>25492.666666666668</v>
      </c>
      <c r="CG94" s="1565">
        <v>0.71530000000000005</v>
      </c>
      <c r="CH94" s="1564"/>
      <c r="CI94" s="1562">
        <v>-1292.3333333333321</v>
      </c>
      <c r="CJ94" s="1565">
        <v>-4.82E-2</v>
      </c>
      <c r="CL94" s="1575" t="s">
        <v>555</v>
      </c>
      <c r="CM94" s="933" t="s">
        <v>767</v>
      </c>
      <c r="CN94" s="1565">
        <v>0.88500000000000001</v>
      </c>
      <c r="CP94" s="1593">
        <v>561</v>
      </c>
      <c r="CQ94" s="1566">
        <v>569320</v>
      </c>
      <c r="CR94" s="1566">
        <v>0</v>
      </c>
      <c r="CS94" s="1566">
        <v>569320</v>
      </c>
      <c r="CT94" s="1573">
        <v>1014.83</v>
      </c>
      <c r="CU94" s="1594"/>
      <c r="CV94" s="1573">
        <v>1476.94</v>
      </c>
      <c r="CW94" s="1594">
        <v>191.91999999999985</v>
      </c>
      <c r="CX94" s="1565">
        <v>0.68700000000000006</v>
      </c>
      <c r="CY94" s="1565"/>
      <c r="CZ94" s="1582">
        <v>0.70599999999999996</v>
      </c>
      <c r="DA94" s="1595">
        <v>1</v>
      </c>
      <c r="DB94" s="1595"/>
      <c r="DC94" s="1565">
        <v>1</v>
      </c>
      <c r="DX94" s="933" t="s">
        <v>428</v>
      </c>
      <c r="DY94" s="1575" t="s">
        <v>428</v>
      </c>
      <c r="DZ94" s="933" t="s">
        <v>901</v>
      </c>
      <c r="EA94" s="933" t="s">
        <v>429</v>
      </c>
      <c r="EB94" s="1563">
        <v>1203</v>
      </c>
      <c r="EC94" s="1563"/>
      <c r="ED94" s="1563">
        <v>1203</v>
      </c>
      <c r="EE94" s="1563">
        <v>1203</v>
      </c>
      <c r="EF94" s="1563"/>
      <c r="EG94" s="1565"/>
      <c r="EH94" s="1563"/>
      <c r="EI94" s="1563">
        <v>10618</v>
      </c>
      <c r="EJ94" s="1563"/>
      <c r="EK94" s="1563">
        <v>10618</v>
      </c>
      <c r="EL94" s="1563">
        <v>10618</v>
      </c>
      <c r="EM94" s="1566">
        <v>0</v>
      </c>
      <c r="EN94" s="1566"/>
      <c r="ES94" s="1616" t="s">
        <v>528</v>
      </c>
      <c r="ET94" s="1617" t="s">
        <v>529</v>
      </c>
      <c r="EU94" s="1618">
        <v>4289801</v>
      </c>
    </row>
    <row r="95" spans="1:151">
      <c r="A95" s="1220" t="s">
        <v>557</v>
      </c>
      <c r="B95" s="1221" t="s">
        <v>558</v>
      </c>
      <c r="C95" s="1117">
        <v>42105</v>
      </c>
      <c r="D95" s="1118">
        <v>43527</v>
      </c>
      <c r="E95" s="1670"/>
      <c r="F95" s="1670">
        <f t="shared" si="2"/>
        <v>43527</v>
      </c>
      <c r="G95" s="1670"/>
      <c r="H95" s="1671">
        <f t="shared" si="3"/>
        <v>43527</v>
      </c>
      <c r="K95" s="907" t="s">
        <v>557</v>
      </c>
      <c r="L95" s="908" t="s">
        <v>558</v>
      </c>
      <c r="M95" s="886">
        <v>20192945312</v>
      </c>
      <c r="N95" s="887">
        <v>423414271</v>
      </c>
      <c r="O95" s="888">
        <v>19769531041</v>
      </c>
      <c r="P95" s="889">
        <v>2008</v>
      </c>
      <c r="Q95" s="890">
        <v>1.1469</v>
      </c>
      <c r="R95" s="891">
        <v>17237362491</v>
      </c>
      <c r="S95" s="892">
        <v>423414271</v>
      </c>
      <c r="T95" s="893">
        <v>357877749</v>
      </c>
      <c r="U95" s="893">
        <v>3000116396</v>
      </c>
      <c r="V95" s="891">
        <v>21018770907</v>
      </c>
      <c r="X95" s="1561" t="s">
        <v>557</v>
      </c>
      <c r="Y95" s="1562" t="s">
        <v>558</v>
      </c>
      <c r="Z95" s="1563">
        <v>21018770907</v>
      </c>
      <c r="AA95" s="1564">
        <v>132838632.13224</v>
      </c>
      <c r="AB95" s="1563">
        <v>25547637</v>
      </c>
      <c r="AC95" s="1563">
        <v>667576</v>
      </c>
      <c r="AD95" s="1563">
        <v>159053845.13224</v>
      </c>
      <c r="AE95" s="1564">
        <v>43527</v>
      </c>
      <c r="AF95" s="1562">
        <v>3654</v>
      </c>
      <c r="AG95" s="1565">
        <v>0.72299999999999998</v>
      </c>
      <c r="AI95" s="1561" t="s">
        <v>557</v>
      </c>
      <c r="AJ95" s="933" t="s">
        <v>558</v>
      </c>
      <c r="AK95" s="1563">
        <v>159053845.13224</v>
      </c>
      <c r="AL95" s="1564">
        <v>43527</v>
      </c>
      <c r="AM95" s="1564">
        <v>3654</v>
      </c>
      <c r="AN95" s="1565">
        <v>0.72299999999999998</v>
      </c>
      <c r="AO95" s="1565">
        <v>1.6317999999999999</v>
      </c>
      <c r="AP95" s="1565">
        <v>0.99009999999999998</v>
      </c>
      <c r="AQ95" s="1565">
        <v>0.94750000000000001</v>
      </c>
      <c r="AR95" s="1565">
        <v>0.94750000000000001</v>
      </c>
      <c r="AS95" s="1573">
        <v>1581.24</v>
      </c>
      <c r="AT95" s="1573">
        <v>87.619999999999891</v>
      </c>
      <c r="AU95" s="1570">
        <v>3813836</v>
      </c>
      <c r="AV95" s="1572">
        <v>1</v>
      </c>
      <c r="AW95" s="1564">
        <v>3813836</v>
      </c>
      <c r="BB95" s="1561" t="s">
        <v>557</v>
      </c>
      <c r="BC95" s="1562" t="s">
        <v>768</v>
      </c>
      <c r="BD95" s="1563">
        <v>21018770907</v>
      </c>
      <c r="BE95" s="1577">
        <v>637.36699999999996</v>
      </c>
      <c r="BF95" s="1566">
        <v>32977501</v>
      </c>
      <c r="BG95" s="1565">
        <v>1.6317999999999999</v>
      </c>
      <c r="BH95" s="1565"/>
      <c r="BI95" s="1564">
        <v>43527</v>
      </c>
      <c r="BJ95" s="1564">
        <v>68.290000000000006</v>
      </c>
      <c r="BK95" s="1564">
        <v>205337</v>
      </c>
      <c r="BL95" s="1564">
        <v>322</v>
      </c>
      <c r="BN95" s="933" t="s">
        <v>557</v>
      </c>
      <c r="BO95" s="1579" t="s">
        <v>558</v>
      </c>
      <c r="BP95" s="1579">
        <v>1.0646</v>
      </c>
      <c r="BQ95" s="1579">
        <v>1.1115999999999999</v>
      </c>
      <c r="BR95" s="1579">
        <v>1.1978</v>
      </c>
      <c r="BS95" s="1579"/>
      <c r="BT95" s="1580">
        <v>2008</v>
      </c>
      <c r="BU95" s="1582">
        <v>1.1469</v>
      </c>
      <c r="BV95" s="1581"/>
      <c r="BW95" s="1583">
        <v>0.66</v>
      </c>
      <c r="BX95" s="1579">
        <v>0.75700000000000001</v>
      </c>
      <c r="BY95" s="1565">
        <v>1.1978</v>
      </c>
      <c r="BZ95" s="1585"/>
      <c r="CA95" s="1561" t="s">
        <v>557</v>
      </c>
      <c r="CB95" s="933" t="s">
        <v>768</v>
      </c>
      <c r="CC95" s="1564">
        <v>33991</v>
      </c>
      <c r="CD95" s="1564">
        <v>34972</v>
      </c>
      <c r="CE95" s="1564">
        <v>36891</v>
      </c>
      <c r="CF95" s="1564">
        <v>35284.666666666664</v>
      </c>
      <c r="CG95" s="1565">
        <v>0.99009999999999998</v>
      </c>
      <c r="CH95" s="1564"/>
      <c r="CI95" s="1562">
        <v>-1606.3333333333358</v>
      </c>
      <c r="CJ95" s="1565">
        <v>-4.3499999999999997E-2</v>
      </c>
      <c r="CL95" s="1575" t="s">
        <v>557</v>
      </c>
      <c r="CM95" s="933" t="s">
        <v>768</v>
      </c>
      <c r="CN95" s="1565">
        <v>0.94750000000000001</v>
      </c>
      <c r="CP95" s="1593">
        <v>43527</v>
      </c>
      <c r="CQ95" s="1566">
        <v>79304155</v>
      </c>
      <c r="CR95" s="1566">
        <v>0</v>
      </c>
      <c r="CS95" s="1566">
        <v>79304155</v>
      </c>
      <c r="CT95" s="1573">
        <v>1821.95</v>
      </c>
      <c r="CU95" s="1594"/>
      <c r="CV95" s="1573">
        <v>1581.24</v>
      </c>
      <c r="CW95" s="1594">
        <v>87.619999999999891</v>
      </c>
      <c r="CX95" s="1565">
        <v>1</v>
      </c>
      <c r="CY95" s="1565"/>
      <c r="CZ95" s="1582">
        <v>0.75700000000000001</v>
      </c>
      <c r="DA95" s="1595">
        <v>1</v>
      </c>
      <c r="DB95" s="1595"/>
      <c r="DC95" s="1565">
        <v>1</v>
      </c>
      <c r="DX95" s="933" t="s">
        <v>430</v>
      </c>
      <c r="DY95" s="1575" t="s">
        <v>430</v>
      </c>
      <c r="DZ95" s="933" t="s">
        <v>901</v>
      </c>
      <c r="EA95" s="933" t="s">
        <v>431</v>
      </c>
      <c r="EB95" s="1563">
        <v>8174</v>
      </c>
      <c r="EC95" s="1563"/>
      <c r="ED95" s="1563">
        <v>8174</v>
      </c>
      <c r="EE95" s="1563"/>
      <c r="EF95" s="1563"/>
      <c r="EG95" s="1565">
        <v>0.94300876788186427</v>
      </c>
      <c r="EH95" s="1563"/>
      <c r="EI95" s="1563">
        <v>4099531</v>
      </c>
      <c r="EJ95" s="1563"/>
      <c r="EK95" s="1563">
        <v>3865894</v>
      </c>
      <c r="EL95" s="1563">
        <v>4099531</v>
      </c>
      <c r="EM95" s="1566">
        <v>0</v>
      </c>
      <c r="EN95" s="1566"/>
      <c r="ES95" s="1616" t="s">
        <v>530</v>
      </c>
      <c r="ET95" s="1617" t="s">
        <v>534</v>
      </c>
      <c r="EU95" s="1618">
        <v>17311458</v>
      </c>
    </row>
    <row r="96" spans="1:151">
      <c r="A96" s="1220" t="s">
        <v>559</v>
      </c>
      <c r="B96" s="1221" t="s">
        <v>560</v>
      </c>
      <c r="C96" s="1117">
        <v>6588</v>
      </c>
      <c r="D96" s="1118">
        <v>7608</v>
      </c>
      <c r="E96" s="1670"/>
      <c r="F96" s="1670">
        <f t="shared" si="2"/>
        <v>7608</v>
      </c>
      <c r="G96" s="1670"/>
      <c r="H96" s="1671">
        <f t="shared" si="3"/>
        <v>7608</v>
      </c>
      <c r="K96" s="907" t="s">
        <v>559</v>
      </c>
      <c r="L96" s="908" t="s">
        <v>560</v>
      </c>
      <c r="M96" s="886">
        <v>2194259193</v>
      </c>
      <c r="N96" s="887">
        <v>78639815</v>
      </c>
      <c r="O96" s="888">
        <v>2115619378</v>
      </c>
      <c r="P96" s="889">
        <v>2008</v>
      </c>
      <c r="Q96" s="890">
        <v>1.2113</v>
      </c>
      <c r="R96" s="891">
        <v>1746569288</v>
      </c>
      <c r="S96" s="892">
        <v>78639815</v>
      </c>
      <c r="T96" s="893">
        <v>77739298</v>
      </c>
      <c r="U96" s="893">
        <v>526759592</v>
      </c>
      <c r="V96" s="891">
        <v>2429707993</v>
      </c>
      <c r="X96" s="1561" t="s">
        <v>559</v>
      </c>
      <c r="Y96" s="1562" t="s">
        <v>560</v>
      </c>
      <c r="Z96" s="1563">
        <v>2429707993</v>
      </c>
      <c r="AA96" s="1564">
        <v>15355754.515760001</v>
      </c>
      <c r="AB96" s="1563">
        <v>6696646</v>
      </c>
      <c r="AC96" s="1563">
        <v>264797</v>
      </c>
      <c r="AD96" s="1563">
        <v>22317197.515760001</v>
      </c>
      <c r="AE96" s="1564">
        <v>7608</v>
      </c>
      <c r="AF96" s="1562">
        <v>2933</v>
      </c>
      <c r="AG96" s="1565">
        <v>0.58030000000000004</v>
      </c>
      <c r="AI96" s="1561" t="s">
        <v>559</v>
      </c>
      <c r="AJ96" s="933" t="s">
        <v>560</v>
      </c>
      <c r="AK96" s="1563">
        <v>22317197.515760001</v>
      </c>
      <c r="AL96" s="1564">
        <v>7608</v>
      </c>
      <c r="AM96" s="1564">
        <v>2933</v>
      </c>
      <c r="AN96" s="1565">
        <v>0.58030000000000004</v>
      </c>
      <c r="AO96" s="1565">
        <v>0.47420000000000001</v>
      </c>
      <c r="AP96" s="1565">
        <v>0.82599999999999996</v>
      </c>
      <c r="AQ96" s="1565">
        <v>0.6925</v>
      </c>
      <c r="AR96" s="1565">
        <v>0.6925</v>
      </c>
      <c r="AS96" s="1573">
        <v>1155.69</v>
      </c>
      <c r="AT96" s="1573">
        <v>513.16999999999985</v>
      </c>
      <c r="AU96" s="1570">
        <v>3904197</v>
      </c>
      <c r="AV96" s="1572">
        <v>1</v>
      </c>
      <c r="AW96" s="1564">
        <v>3904197</v>
      </c>
      <c r="BB96" s="1561" t="s">
        <v>559</v>
      </c>
      <c r="BC96" s="1562" t="s">
        <v>769</v>
      </c>
      <c r="BD96" s="1563">
        <v>2429707993</v>
      </c>
      <c r="BE96" s="1577">
        <v>253.51599999999999</v>
      </c>
      <c r="BF96" s="1566">
        <v>9584042</v>
      </c>
      <c r="BG96" s="1565">
        <v>0.47420000000000001</v>
      </c>
      <c r="BH96" s="1565"/>
      <c r="BI96" s="1564">
        <v>7608</v>
      </c>
      <c r="BJ96" s="1564">
        <v>30.01</v>
      </c>
      <c r="BK96" s="1564">
        <v>45434</v>
      </c>
      <c r="BL96" s="1564">
        <v>179</v>
      </c>
      <c r="BN96" s="933" t="s">
        <v>559</v>
      </c>
      <c r="BO96" s="1579" t="s">
        <v>560</v>
      </c>
      <c r="BP96" s="1579">
        <v>1.0063</v>
      </c>
      <c r="BQ96" s="1579">
        <v>1.1676</v>
      </c>
      <c r="BR96" s="1579">
        <v>1.3087</v>
      </c>
      <c r="BS96" s="1579"/>
      <c r="BT96" s="1580">
        <v>2008</v>
      </c>
      <c r="BU96" s="1582">
        <v>1.2113</v>
      </c>
      <c r="BV96" s="1581"/>
      <c r="BW96" s="1583">
        <v>0.78200000000000003</v>
      </c>
      <c r="BX96" s="1579">
        <v>0.94699999999999995</v>
      </c>
      <c r="BY96" s="1565">
        <v>1.4984</v>
      </c>
      <c r="BZ96" s="1585"/>
      <c r="CA96" s="1561" t="s">
        <v>559</v>
      </c>
      <c r="CB96" s="933" t="s">
        <v>769</v>
      </c>
      <c r="CC96" s="1564">
        <v>29074</v>
      </c>
      <c r="CD96" s="1564">
        <v>29263</v>
      </c>
      <c r="CE96" s="1564">
        <v>29972</v>
      </c>
      <c r="CF96" s="1564">
        <v>29436.333333333332</v>
      </c>
      <c r="CG96" s="1565">
        <v>0.82599999999999996</v>
      </c>
      <c r="CH96" s="1564"/>
      <c r="CI96" s="1562">
        <v>-535.66666666666788</v>
      </c>
      <c r="CJ96" s="1565">
        <v>-1.7899999999999999E-2</v>
      </c>
      <c r="CL96" s="1575" t="s">
        <v>559</v>
      </c>
      <c r="CM96" s="933" t="s">
        <v>769</v>
      </c>
      <c r="CN96" s="1565">
        <v>0.6925</v>
      </c>
      <c r="CP96" s="1593">
        <v>7608</v>
      </c>
      <c r="CQ96" s="1566">
        <v>8232440</v>
      </c>
      <c r="CR96" s="1566">
        <v>0</v>
      </c>
      <c r="CS96" s="1566">
        <v>8232440</v>
      </c>
      <c r="CT96" s="1573">
        <v>1082.08</v>
      </c>
      <c r="CU96" s="1594"/>
      <c r="CV96" s="1573">
        <v>1155.69</v>
      </c>
      <c r="CW96" s="1594">
        <v>513.16999999999985</v>
      </c>
      <c r="CX96" s="1565">
        <v>0.93600000000000005</v>
      </c>
      <c r="CY96" s="1565"/>
      <c r="CZ96" s="1582">
        <v>0.94699999999999995</v>
      </c>
      <c r="DA96" s="1595">
        <v>1</v>
      </c>
      <c r="DB96" s="1595"/>
      <c r="DC96" s="1565">
        <v>1</v>
      </c>
      <c r="DX96" s="933" t="s">
        <v>430</v>
      </c>
      <c r="DY96" s="1575" t="s">
        <v>1112</v>
      </c>
      <c r="DZ96" s="933" t="s">
        <v>8</v>
      </c>
      <c r="EA96" s="933" t="s">
        <v>1113</v>
      </c>
      <c r="EB96" s="1563">
        <v>412</v>
      </c>
      <c r="EC96" s="1563"/>
      <c r="ED96" s="1563">
        <v>412</v>
      </c>
      <c r="EE96" s="1563"/>
      <c r="EF96" s="1563"/>
      <c r="EG96" s="1565">
        <v>4.7531149053991695E-2</v>
      </c>
      <c r="EH96" s="1563"/>
      <c r="EI96" s="1563">
        <v>0</v>
      </c>
      <c r="EJ96" s="1563"/>
      <c r="EK96" s="1563">
        <v>194855</v>
      </c>
      <c r="EL96" s="1563"/>
      <c r="EM96" s="1566"/>
      <c r="EN96" s="1566"/>
      <c r="ES96" s="1616" t="s">
        <v>535</v>
      </c>
      <c r="ET96" s="1617" t="s">
        <v>536</v>
      </c>
      <c r="EU96" s="1618">
        <v>4550251</v>
      </c>
    </row>
    <row r="97" spans="1:151">
      <c r="A97" s="1220" t="s">
        <v>561</v>
      </c>
      <c r="B97" s="1221" t="s">
        <v>636</v>
      </c>
      <c r="C97" s="1117">
        <v>156207</v>
      </c>
      <c r="D97" s="1118">
        <v>164129</v>
      </c>
      <c r="E97" s="1670"/>
      <c r="F97" s="1670">
        <f t="shared" si="2"/>
        <v>164129</v>
      </c>
      <c r="G97" s="1670"/>
      <c r="H97" s="1671">
        <f t="shared" si="3"/>
        <v>164129</v>
      </c>
      <c r="K97" s="907" t="s">
        <v>561</v>
      </c>
      <c r="L97" s="908" t="s">
        <v>636</v>
      </c>
      <c r="M97" s="886">
        <v>105310957601</v>
      </c>
      <c r="N97" s="887">
        <v>279686983</v>
      </c>
      <c r="O97" s="888">
        <v>105031270618</v>
      </c>
      <c r="P97" s="889">
        <v>2008</v>
      </c>
      <c r="Q97" s="890">
        <v>1.0749</v>
      </c>
      <c r="R97" s="891">
        <v>97712597096</v>
      </c>
      <c r="S97" s="892">
        <v>279686983</v>
      </c>
      <c r="T97" s="893">
        <v>2827432989</v>
      </c>
      <c r="U97" s="893">
        <v>14143134924</v>
      </c>
      <c r="V97" s="891">
        <v>114962851992</v>
      </c>
      <c r="X97" s="1561" t="s">
        <v>561</v>
      </c>
      <c r="Y97" s="1562" t="s">
        <v>636</v>
      </c>
      <c r="Z97" s="1563">
        <v>114962851992</v>
      </c>
      <c r="AA97" s="1564">
        <v>726565224.58943999</v>
      </c>
      <c r="AB97" s="1563">
        <v>112973739</v>
      </c>
      <c r="AC97" s="1563">
        <v>2437382</v>
      </c>
      <c r="AD97" s="1563">
        <v>841976345.58943999</v>
      </c>
      <c r="AE97" s="1564">
        <v>164129</v>
      </c>
      <c r="AF97" s="1562">
        <v>5130</v>
      </c>
      <c r="AG97" s="1565">
        <v>1.0149999999999999</v>
      </c>
      <c r="AI97" s="1561" t="s">
        <v>561</v>
      </c>
      <c r="AJ97" s="933" t="s">
        <v>636</v>
      </c>
      <c r="AK97" s="1563">
        <v>841976345.58943999</v>
      </c>
      <c r="AL97" s="1564">
        <v>164129</v>
      </c>
      <c r="AM97" s="1564">
        <v>5130</v>
      </c>
      <c r="AN97" s="1565">
        <v>1.0149999999999999</v>
      </c>
      <c r="AO97" s="1565">
        <v>6.8380000000000001</v>
      </c>
      <c r="AP97" s="1565">
        <v>1.1911</v>
      </c>
      <c r="AQ97" s="1565">
        <v>1.6854</v>
      </c>
      <c r="AR97" s="1565" t="s">
        <v>4</v>
      </c>
      <c r="AS97" s="1573" t="s">
        <v>4</v>
      </c>
      <c r="AT97" s="1573" t="s">
        <v>4</v>
      </c>
      <c r="AU97" s="1570">
        <v>0</v>
      </c>
      <c r="AV97" s="1572" t="s">
        <v>4</v>
      </c>
      <c r="AW97" s="1564">
        <v>0</v>
      </c>
      <c r="BB97" s="1561" t="s">
        <v>561</v>
      </c>
      <c r="BC97" s="1562" t="s">
        <v>770</v>
      </c>
      <c r="BD97" s="1563">
        <v>114962851992</v>
      </c>
      <c r="BE97" s="1577">
        <v>831.92399999999998</v>
      </c>
      <c r="BF97" s="1566">
        <v>138189128</v>
      </c>
      <c r="BG97" s="1565">
        <v>6.8380000000000001</v>
      </c>
      <c r="BH97" s="1565"/>
      <c r="BI97" s="1564">
        <v>164129</v>
      </c>
      <c r="BJ97" s="1564">
        <v>197.29</v>
      </c>
      <c r="BK97" s="1564">
        <v>923895</v>
      </c>
      <c r="BL97" s="1564">
        <v>1111</v>
      </c>
      <c r="BN97" s="933" t="s">
        <v>561</v>
      </c>
      <c r="BO97" s="1579" t="s">
        <v>636</v>
      </c>
      <c r="BP97" s="1579">
        <v>1.0346</v>
      </c>
      <c r="BQ97" s="1579">
        <v>1.0559000000000001</v>
      </c>
      <c r="BR97" s="1579">
        <v>1.101</v>
      </c>
      <c r="BS97" s="1579"/>
      <c r="BT97" s="1580">
        <v>2008</v>
      </c>
      <c r="BU97" s="1582">
        <v>1.0749</v>
      </c>
      <c r="BV97" s="1581"/>
      <c r="BW97" s="1583">
        <v>0.53400000000000003</v>
      </c>
      <c r="BX97" s="1579">
        <v>0.57399999999999995</v>
      </c>
      <c r="BY97" s="1565">
        <v>0.90820000000000001</v>
      </c>
      <c r="BZ97" s="1585"/>
      <c r="CA97" s="1561" t="s">
        <v>561</v>
      </c>
      <c r="CB97" s="933" t="s">
        <v>770</v>
      </c>
      <c r="CC97" s="1564">
        <v>41533</v>
      </c>
      <c r="CD97" s="1564">
        <v>42536</v>
      </c>
      <c r="CE97" s="1564">
        <v>43280</v>
      </c>
      <c r="CF97" s="1564">
        <v>42449.666666666664</v>
      </c>
      <c r="CG97" s="1565">
        <v>1.1911</v>
      </c>
      <c r="CH97" s="1564"/>
      <c r="CI97" s="1562">
        <v>-830.33333333333576</v>
      </c>
      <c r="CJ97" s="1565">
        <v>-1.9199999999999998E-2</v>
      </c>
      <c r="CL97" s="1575" t="s">
        <v>561</v>
      </c>
      <c r="CM97" s="933" t="s">
        <v>770</v>
      </c>
      <c r="CN97" s="1565" t="s">
        <v>4</v>
      </c>
      <c r="CP97" s="1593">
        <v>164129</v>
      </c>
      <c r="CQ97" s="1566">
        <v>311759998</v>
      </c>
      <c r="CR97" s="1566">
        <v>0</v>
      </c>
      <c r="CS97" s="1566">
        <v>311759998</v>
      </c>
      <c r="CT97" s="1573">
        <v>1899.48</v>
      </c>
      <c r="CU97" s="1594"/>
      <c r="CV97" s="1573" t="s">
        <v>4</v>
      </c>
      <c r="CW97" s="1594" t="s">
        <v>4</v>
      </c>
      <c r="CX97" s="1565" t="s">
        <v>4</v>
      </c>
      <c r="CY97" s="1565"/>
      <c r="CZ97" s="1582">
        <v>0.57399999999999995</v>
      </c>
      <c r="DA97" s="1595" t="s">
        <v>4</v>
      </c>
      <c r="DB97" s="1595"/>
      <c r="DC97" s="1565" t="s">
        <v>4</v>
      </c>
      <c r="DX97" s="933" t="s">
        <v>430</v>
      </c>
      <c r="DY97" s="1575" t="s">
        <v>1114</v>
      </c>
      <c r="DZ97" s="933" t="s">
        <v>8</v>
      </c>
      <c r="EA97" s="933" t="s">
        <v>1115</v>
      </c>
      <c r="EB97" s="1563">
        <v>82</v>
      </c>
      <c r="EC97" s="1563"/>
      <c r="ED97" s="1563">
        <v>82</v>
      </c>
      <c r="EE97" s="1563">
        <v>8668</v>
      </c>
      <c r="EF97" s="1563"/>
      <c r="EG97" s="1565">
        <v>9.4600830641439777E-3</v>
      </c>
      <c r="EH97" s="1563"/>
      <c r="EI97" s="1563">
        <v>0</v>
      </c>
      <c r="EJ97" s="1563"/>
      <c r="EK97" s="1563">
        <v>38782</v>
      </c>
      <c r="EL97" s="1563"/>
      <c r="EM97" s="1566"/>
      <c r="EN97" s="1566"/>
      <c r="ES97" s="1616" t="s">
        <v>537</v>
      </c>
      <c r="ET97" s="1617" t="s">
        <v>205</v>
      </c>
      <c r="EU97" s="1618">
        <v>4124906</v>
      </c>
    </row>
    <row r="98" spans="1:151">
      <c r="A98" s="1220" t="s">
        <v>637</v>
      </c>
      <c r="B98" s="1221" t="s">
        <v>638</v>
      </c>
      <c r="C98" s="1117">
        <v>2379</v>
      </c>
      <c r="D98" s="1118">
        <v>2577</v>
      </c>
      <c r="E98" s="1670"/>
      <c r="F98" s="1670">
        <f t="shared" si="2"/>
        <v>2577</v>
      </c>
      <c r="G98" s="1670"/>
      <c r="H98" s="1671">
        <f t="shared" si="3"/>
        <v>2577</v>
      </c>
      <c r="K98" s="907" t="s">
        <v>637</v>
      </c>
      <c r="L98" s="908" t="s">
        <v>638</v>
      </c>
      <c r="M98" s="886">
        <v>2249764654</v>
      </c>
      <c r="N98" s="887">
        <v>41716477</v>
      </c>
      <c r="O98" s="888">
        <v>2208048177</v>
      </c>
      <c r="P98" s="889">
        <v>2009</v>
      </c>
      <c r="Q98" s="890">
        <v>1.026</v>
      </c>
      <c r="R98" s="891">
        <v>2152093740</v>
      </c>
      <c r="S98" s="892">
        <v>41716477</v>
      </c>
      <c r="T98" s="893">
        <v>78514177</v>
      </c>
      <c r="U98" s="893">
        <v>249707792</v>
      </c>
      <c r="V98" s="891">
        <v>2522032186</v>
      </c>
      <c r="X98" s="1561" t="s">
        <v>637</v>
      </c>
      <c r="Y98" s="1562" t="s">
        <v>638</v>
      </c>
      <c r="Z98" s="1563">
        <v>2522032186</v>
      </c>
      <c r="AA98" s="1564">
        <v>15939243.415519999</v>
      </c>
      <c r="AB98" s="1563">
        <v>2128386</v>
      </c>
      <c r="AC98" s="1563">
        <v>98109</v>
      </c>
      <c r="AD98" s="1563">
        <v>18165738.415519997</v>
      </c>
      <c r="AE98" s="1564">
        <v>2577</v>
      </c>
      <c r="AF98" s="1562">
        <v>7049</v>
      </c>
      <c r="AG98" s="1565">
        <v>1.3947000000000001</v>
      </c>
      <c r="AI98" s="1561" t="s">
        <v>637</v>
      </c>
      <c r="AJ98" s="933" t="s">
        <v>638</v>
      </c>
      <c r="AK98" s="1563">
        <v>18165738.415519997</v>
      </c>
      <c r="AL98" s="1564">
        <v>2577</v>
      </c>
      <c r="AM98" s="1564">
        <v>7049</v>
      </c>
      <c r="AN98" s="1565">
        <v>1.3947000000000001</v>
      </c>
      <c r="AO98" s="1565">
        <v>0.29110000000000003</v>
      </c>
      <c r="AP98" s="1565">
        <v>0.69230000000000003</v>
      </c>
      <c r="AQ98" s="1565">
        <v>0.93319999999999992</v>
      </c>
      <c r="AR98" s="1565">
        <v>0.93319999999999992</v>
      </c>
      <c r="AS98" s="1573">
        <v>1557.38</v>
      </c>
      <c r="AT98" s="1573">
        <v>111.47999999999979</v>
      </c>
      <c r="AU98" s="1570">
        <v>287284</v>
      </c>
      <c r="AV98" s="1572">
        <v>1</v>
      </c>
      <c r="AW98" s="1564">
        <v>287284</v>
      </c>
      <c r="BB98" s="1561" t="s">
        <v>637</v>
      </c>
      <c r="BC98" s="1562" t="s">
        <v>771</v>
      </c>
      <c r="BD98" s="1563">
        <v>2522032186</v>
      </c>
      <c r="BE98" s="1577">
        <v>428.702</v>
      </c>
      <c r="BF98" s="1566">
        <v>5882949</v>
      </c>
      <c r="BG98" s="1565">
        <v>0.29110000000000003</v>
      </c>
      <c r="BH98" s="1565"/>
      <c r="BI98" s="1564">
        <v>2577</v>
      </c>
      <c r="BJ98" s="1564">
        <v>6.01</v>
      </c>
      <c r="BK98" s="1564">
        <v>20925</v>
      </c>
      <c r="BL98" s="1564">
        <v>49</v>
      </c>
      <c r="BN98" s="933" t="s">
        <v>637</v>
      </c>
      <c r="BO98" s="1579" t="s">
        <v>638</v>
      </c>
      <c r="BP98" s="1579">
        <v>1.0426</v>
      </c>
      <c r="BQ98" s="1579">
        <v>1.0053000000000001</v>
      </c>
      <c r="BR98" s="1579">
        <v>1.0343</v>
      </c>
      <c r="BS98" s="1579"/>
      <c r="BT98" s="1580">
        <v>2009</v>
      </c>
      <c r="BU98" s="1582">
        <v>1.026</v>
      </c>
      <c r="BV98" s="1581"/>
      <c r="BW98" s="1583">
        <v>0.66</v>
      </c>
      <c r="BX98" s="1579">
        <v>0.67700000000000005</v>
      </c>
      <c r="BY98" s="1565">
        <v>1.0711999999999999</v>
      </c>
      <c r="BZ98" s="1585"/>
      <c r="CA98" s="1561" t="s">
        <v>637</v>
      </c>
      <c r="CB98" s="933" t="s">
        <v>771</v>
      </c>
      <c r="CC98" s="1564">
        <v>24441</v>
      </c>
      <c r="CD98" s="1564">
        <v>24282</v>
      </c>
      <c r="CE98" s="1564">
        <v>25292</v>
      </c>
      <c r="CF98" s="1564">
        <v>24671.666666666668</v>
      </c>
      <c r="CG98" s="1565">
        <v>0.69230000000000003</v>
      </c>
      <c r="CH98" s="1564"/>
      <c r="CI98" s="1562">
        <v>-620.33333333333212</v>
      </c>
      <c r="CJ98" s="1565">
        <v>-2.4500000000000001E-2</v>
      </c>
      <c r="CL98" s="1575" t="s">
        <v>637</v>
      </c>
      <c r="CM98" s="933" t="s">
        <v>771</v>
      </c>
      <c r="CN98" s="1565">
        <v>0.93319999999999992</v>
      </c>
      <c r="CP98" s="1593">
        <v>2577</v>
      </c>
      <c r="CQ98" s="1566">
        <v>3298978</v>
      </c>
      <c r="CR98" s="1566">
        <v>0</v>
      </c>
      <c r="CS98" s="1566">
        <v>3298978</v>
      </c>
      <c r="CT98" s="1573">
        <v>1280.1600000000001</v>
      </c>
      <c r="CU98" s="1594"/>
      <c r="CV98" s="1573">
        <v>1557.38</v>
      </c>
      <c r="CW98" s="1594">
        <v>111.47999999999979</v>
      </c>
      <c r="CX98" s="1565">
        <v>0.82199999999999995</v>
      </c>
      <c r="CY98" s="1565"/>
      <c r="CZ98" s="1582">
        <v>0.67700000000000005</v>
      </c>
      <c r="DA98" s="1595">
        <v>1</v>
      </c>
      <c r="DB98" s="1595"/>
      <c r="DC98" s="1565">
        <v>1</v>
      </c>
      <c r="DX98" s="933" t="s">
        <v>432</v>
      </c>
      <c r="DY98" s="1575" t="s">
        <v>432</v>
      </c>
      <c r="DZ98" s="933" t="s">
        <v>901</v>
      </c>
      <c r="EA98" s="933" t="s">
        <v>455</v>
      </c>
      <c r="EB98" s="1563">
        <v>3146</v>
      </c>
      <c r="EC98" s="1563"/>
      <c r="ED98" s="1563">
        <v>3146</v>
      </c>
      <c r="EE98" s="1563">
        <v>3146</v>
      </c>
      <c r="EF98" s="1563"/>
      <c r="EG98" s="1565"/>
      <c r="EH98" s="1563"/>
      <c r="EI98" s="1563">
        <v>1990883</v>
      </c>
      <c r="EJ98" s="1563"/>
      <c r="EK98" s="1563">
        <v>1990883</v>
      </c>
      <c r="EL98" s="1563">
        <v>1990883</v>
      </c>
      <c r="EM98" s="1566">
        <v>0</v>
      </c>
      <c r="EN98" s="1566"/>
      <c r="ES98" s="1616" t="s">
        <v>539</v>
      </c>
      <c r="ET98" s="1617" t="s">
        <v>540</v>
      </c>
      <c r="EU98" s="1618">
        <v>3155328</v>
      </c>
    </row>
    <row r="99" spans="1:151">
      <c r="A99" s="1220" t="s">
        <v>639</v>
      </c>
      <c r="B99" s="1221" t="s">
        <v>640</v>
      </c>
      <c r="C99" s="1117">
        <v>1711</v>
      </c>
      <c r="D99" s="1118">
        <v>1711</v>
      </c>
      <c r="E99" s="1670"/>
      <c r="F99" s="1670">
        <f t="shared" si="2"/>
        <v>1711</v>
      </c>
      <c r="G99" s="1670"/>
      <c r="H99" s="1671">
        <f t="shared" si="3"/>
        <v>1711</v>
      </c>
      <c r="K99" s="907" t="s">
        <v>639</v>
      </c>
      <c r="L99" s="908" t="s">
        <v>640</v>
      </c>
      <c r="M99" s="886">
        <v>633587805</v>
      </c>
      <c r="N99" s="887">
        <v>109998080</v>
      </c>
      <c r="O99" s="888">
        <v>523589725</v>
      </c>
      <c r="P99" s="889">
        <v>2005</v>
      </c>
      <c r="Q99" s="890">
        <v>0.94569999999999999</v>
      </c>
      <c r="R99" s="891">
        <v>553653088</v>
      </c>
      <c r="S99" s="892">
        <v>109998080</v>
      </c>
      <c r="T99" s="893">
        <v>36308694</v>
      </c>
      <c r="U99" s="893">
        <v>143802227</v>
      </c>
      <c r="V99" s="891">
        <v>843762089</v>
      </c>
      <c r="X99" s="1561" t="s">
        <v>639</v>
      </c>
      <c r="Y99" s="1562" t="s">
        <v>640</v>
      </c>
      <c r="Z99" s="1563">
        <v>843762089</v>
      </c>
      <c r="AA99" s="1564">
        <v>5332576.4024799997</v>
      </c>
      <c r="AB99" s="1563">
        <v>1743422</v>
      </c>
      <c r="AC99" s="1563">
        <v>95925</v>
      </c>
      <c r="AD99" s="1563">
        <v>7171923.4024799997</v>
      </c>
      <c r="AE99" s="1564">
        <v>1711</v>
      </c>
      <c r="AF99" s="1562">
        <v>4192</v>
      </c>
      <c r="AG99" s="1565">
        <v>0.82940000000000003</v>
      </c>
      <c r="AI99" s="1561" t="s">
        <v>639</v>
      </c>
      <c r="AJ99" s="933" t="s">
        <v>640</v>
      </c>
      <c r="AK99" s="1563">
        <v>7171923.4024799997</v>
      </c>
      <c r="AL99" s="1564">
        <v>1711</v>
      </c>
      <c r="AM99" s="1564">
        <v>4192</v>
      </c>
      <c r="AN99" s="1565">
        <v>0.82940000000000003</v>
      </c>
      <c r="AO99" s="1565">
        <v>0.1198</v>
      </c>
      <c r="AP99" s="1565">
        <v>0.83079999999999998</v>
      </c>
      <c r="AQ99" s="1565">
        <v>0.75919999999999999</v>
      </c>
      <c r="AR99" s="1565">
        <v>0.75919999999999999</v>
      </c>
      <c r="AS99" s="1573">
        <v>1267</v>
      </c>
      <c r="AT99" s="1573">
        <v>401.8599999999999</v>
      </c>
      <c r="AU99" s="1570">
        <v>687582</v>
      </c>
      <c r="AV99" s="1572">
        <v>1</v>
      </c>
      <c r="AW99" s="1564">
        <v>687582</v>
      </c>
      <c r="BB99" s="1561" t="s">
        <v>639</v>
      </c>
      <c r="BC99" s="1562" t="s">
        <v>772</v>
      </c>
      <c r="BD99" s="1563">
        <v>843762089</v>
      </c>
      <c r="BE99" s="1577">
        <v>348.464</v>
      </c>
      <c r="BF99" s="1566">
        <v>2421375</v>
      </c>
      <c r="BG99" s="1565">
        <v>0.1198</v>
      </c>
      <c r="BH99" s="1565"/>
      <c r="BI99" s="1564">
        <v>1711</v>
      </c>
      <c r="BJ99" s="1564">
        <v>4.91</v>
      </c>
      <c r="BK99" s="1564">
        <v>13022</v>
      </c>
      <c r="BL99" s="1564">
        <v>37</v>
      </c>
      <c r="BN99" s="933" t="s">
        <v>639</v>
      </c>
      <c r="BO99" s="1579" t="s">
        <v>640</v>
      </c>
      <c r="BP99" s="1579">
        <v>0.85399999999999998</v>
      </c>
      <c r="BQ99" s="1579">
        <v>0.90769999999999995</v>
      </c>
      <c r="BR99" s="1579">
        <v>1.0015000000000001</v>
      </c>
      <c r="BS99" s="1579"/>
      <c r="BT99" s="1580">
        <v>2005</v>
      </c>
      <c r="BU99" s="1582">
        <v>0.94569999999999999</v>
      </c>
      <c r="BV99" s="1581"/>
      <c r="BW99" s="1583">
        <v>0.79</v>
      </c>
      <c r="BX99" s="1579">
        <v>0.747</v>
      </c>
      <c r="BY99" s="1565">
        <v>1.1819999999999999</v>
      </c>
      <c r="BZ99" s="1585"/>
      <c r="CA99" s="1561" t="s">
        <v>639</v>
      </c>
      <c r="CB99" s="933" t="s">
        <v>772</v>
      </c>
      <c r="CC99" s="1564">
        <v>29967</v>
      </c>
      <c r="CD99" s="1564">
        <v>29488</v>
      </c>
      <c r="CE99" s="1564">
        <v>29368</v>
      </c>
      <c r="CF99" s="1564">
        <v>29607.666666666668</v>
      </c>
      <c r="CG99" s="1565">
        <v>0.83079999999999998</v>
      </c>
      <c r="CH99" s="1564"/>
      <c r="CI99" s="1562">
        <v>239.66666666666788</v>
      </c>
      <c r="CJ99" s="1565">
        <v>8.2000000000000007E-3</v>
      </c>
      <c r="CL99" s="1575" t="s">
        <v>639</v>
      </c>
      <c r="CM99" s="933" t="s">
        <v>772</v>
      </c>
      <c r="CN99" s="1565">
        <v>0.75919999999999999</v>
      </c>
      <c r="CP99" s="1593">
        <v>1711</v>
      </c>
      <c r="CQ99" s="1566">
        <v>1525000</v>
      </c>
      <c r="CR99" s="1566">
        <v>0</v>
      </c>
      <c r="CS99" s="1566">
        <v>1525000</v>
      </c>
      <c r="CT99" s="1573">
        <v>891.29</v>
      </c>
      <c r="CU99" s="1594"/>
      <c r="CV99" s="1573">
        <v>1267</v>
      </c>
      <c r="CW99" s="1594">
        <v>401.8599999999999</v>
      </c>
      <c r="CX99" s="1565">
        <v>0.70299999999999996</v>
      </c>
      <c r="CY99" s="1565"/>
      <c r="CZ99" s="1582">
        <v>0.747</v>
      </c>
      <c r="DA99" s="1595">
        <v>1</v>
      </c>
      <c r="DB99" s="1595"/>
      <c r="DC99" s="1565">
        <v>1</v>
      </c>
      <c r="DX99" s="933" t="s">
        <v>456</v>
      </c>
      <c r="DY99" s="1575" t="s">
        <v>456</v>
      </c>
      <c r="DZ99" s="933" t="s">
        <v>901</v>
      </c>
      <c r="EA99" s="933" t="s">
        <v>457</v>
      </c>
      <c r="EB99" s="1563">
        <v>72202</v>
      </c>
      <c r="EC99" s="1563"/>
      <c r="ED99" s="1563">
        <v>72202</v>
      </c>
      <c r="EE99" s="1563"/>
      <c r="EF99" s="1563"/>
      <c r="EG99" s="1565">
        <v>0.94366896695943125</v>
      </c>
      <c r="EH99" s="1563"/>
      <c r="EI99" s="1563">
        <v>0</v>
      </c>
      <c r="EJ99" s="1563"/>
      <c r="EK99" s="1563">
        <v>0</v>
      </c>
      <c r="EL99" s="1563">
        <v>0</v>
      </c>
      <c r="EM99" s="1566">
        <v>0</v>
      </c>
      <c r="EN99" s="1566"/>
      <c r="ES99" s="1616" t="s">
        <v>541</v>
      </c>
      <c r="ET99" s="1617" t="s">
        <v>542</v>
      </c>
      <c r="EU99" s="1618">
        <v>4517690</v>
      </c>
    </row>
    <row r="100" spans="1:151">
      <c r="A100" s="1220" t="s">
        <v>641</v>
      </c>
      <c r="B100" s="1221" t="s">
        <v>642</v>
      </c>
      <c r="C100" s="1117">
        <v>4386</v>
      </c>
      <c r="D100" s="1118">
        <v>4582</v>
      </c>
      <c r="E100" s="1670"/>
      <c r="F100" s="1670">
        <f t="shared" si="2"/>
        <v>4582</v>
      </c>
      <c r="G100" s="1670"/>
      <c r="H100" s="1671">
        <f t="shared" si="3"/>
        <v>4582</v>
      </c>
      <c r="K100" s="907" t="s">
        <v>641</v>
      </c>
      <c r="L100" s="908" t="s">
        <v>642</v>
      </c>
      <c r="M100" s="886">
        <v>8267878203</v>
      </c>
      <c r="N100" s="887">
        <v>112328156</v>
      </c>
      <c r="O100" s="888">
        <v>8155550047</v>
      </c>
      <c r="P100" s="889">
        <v>2006</v>
      </c>
      <c r="Q100" s="890">
        <v>0.98819999999999997</v>
      </c>
      <c r="R100" s="891">
        <v>8252934676</v>
      </c>
      <c r="S100" s="892">
        <v>112328156</v>
      </c>
      <c r="T100" s="893">
        <v>79411220</v>
      </c>
      <c r="U100" s="893">
        <v>559243415</v>
      </c>
      <c r="V100" s="891">
        <v>9003917467</v>
      </c>
      <c r="X100" s="1561" t="s">
        <v>641</v>
      </c>
      <c r="Y100" s="1562" t="s">
        <v>642</v>
      </c>
      <c r="Z100" s="1563">
        <v>9003917467</v>
      </c>
      <c r="AA100" s="1564">
        <v>56904758.391440004</v>
      </c>
      <c r="AB100" s="1563">
        <v>9109820</v>
      </c>
      <c r="AC100" s="1563">
        <v>301115</v>
      </c>
      <c r="AD100" s="1563">
        <v>66315693.391440004</v>
      </c>
      <c r="AE100" s="1564">
        <v>4582</v>
      </c>
      <c r="AF100" s="1562">
        <v>14473</v>
      </c>
      <c r="AG100" s="1565">
        <v>2.8637000000000001</v>
      </c>
      <c r="AI100" s="1561" t="s">
        <v>641</v>
      </c>
      <c r="AJ100" s="933" t="s">
        <v>642</v>
      </c>
      <c r="AK100" s="1563">
        <v>66315693.391440004</v>
      </c>
      <c r="AL100" s="1564">
        <v>4582</v>
      </c>
      <c r="AM100" s="1564">
        <v>14473</v>
      </c>
      <c r="AN100" s="1565">
        <v>2.8637000000000001</v>
      </c>
      <c r="AO100" s="1565">
        <v>1.4257</v>
      </c>
      <c r="AP100" s="1565">
        <v>0.84150000000000003</v>
      </c>
      <c r="AQ100" s="1565">
        <v>1.7089000000000001</v>
      </c>
      <c r="AR100" s="1565" t="s">
        <v>4</v>
      </c>
      <c r="AS100" s="1573" t="s">
        <v>4</v>
      </c>
      <c r="AT100" s="1573" t="s">
        <v>4</v>
      </c>
      <c r="AU100" s="1570">
        <v>0</v>
      </c>
      <c r="AV100" s="1572" t="s">
        <v>4</v>
      </c>
      <c r="AW100" s="1564">
        <v>0</v>
      </c>
      <c r="BB100" s="1561" t="s">
        <v>641</v>
      </c>
      <c r="BC100" s="1562" t="s">
        <v>773</v>
      </c>
      <c r="BD100" s="1563">
        <v>9003917467</v>
      </c>
      <c r="BE100" s="1577">
        <v>312.50900000000001</v>
      </c>
      <c r="BF100" s="1566">
        <v>28811706</v>
      </c>
      <c r="BG100" s="1565">
        <v>1.4257</v>
      </c>
      <c r="BH100" s="1565"/>
      <c r="BI100" s="1564">
        <v>4582</v>
      </c>
      <c r="BJ100" s="1564">
        <v>14.66</v>
      </c>
      <c r="BK100" s="1564">
        <v>52111</v>
      </c>
      <c r="BL100" s="1564">
        <v>167</v>
      </c>
      <c r="BN100" s="933" t="s">
        <v>641</v>
      </c>
      <c r="BO100" s="1579" t="s">
        <v>642</v>
      </c>
      <c r="BP100" s="1579">
        <v>0.91010000000000002</v>
      </c>
      <c r="BQ100" s="1579">
        <v>0.97909999999999997</v>
      </c>
      <c r="BR100" s="1579">
        <v>1.0202</v>
      </c>
      <c r="BS100" s="1579"/>
      <c r="BT100" s="1580">
        <v>2006</v>
      </c>
      <c r="BU100" s="1582">
        <v>0.98819999999999997</v>
      </c>
      <c r="BV100" s="1581"/>
      <c r="BW100" s="1583">
        <v>0.313</v>
      </c>
      <c r="BX100" s="1579">
        <v>0.309</v>
      </c>
      <c r="BY100" s="1565">
        <v>0.4889</v>
      </c>
      <c r="BZ100" s="1585"/>
      <c r="CA100" s="1561" t="s">
        <v>641</v>
      </c>
      <c r="CB100" s="933" t="s">
        <v>773</v>
      </c>
      <c r="CC100" s="1564">
        <v>29874</v>
      </c>
      <c r="CD100" s="1564">
        <v>29835</v>
      </c>
      <c r="CE100" s="1564">
        <v>30260</v>
      </c>
      <c r="CF100" s="1564">
        <v>29989.666666666668</v>
      </c>
      <c r="CG100" s="1565">
        <v>0.84150000000000003</v>
      </c>
      <c r="CH100" s="1564"/>
      <c r="CI100" s="1562">
        <v>-270.33333333333212</v>
      </c>
      <c r="CJ100" s="1565">
        <v>-8.8999999999999999E-3</v>
      </c>
      <c r="CL100" s="1575" t="s">
        <v>641</v>
      </c>
      <c r="CM100" s="933" t="s">
        <v>773</v>
      </c>
      <c r="CN100" s="1565" t="s">
        <v>4</v>
      </c>
      <c r="CP100" s="1593">
        <v>4582</v>
      </c>
      <c r="CQ100" s="1566">
        <v>11840138</v>
      </c>
      <c r="CR100" s="1566">
        <v>0</v>
      </c>
      <c r="CS100" s="1566">
        <v>11840138</v>
      </c>
      <c r="CT100" s="1573">
        <v>2584.0500000000002</v>
      </c>
      <c r="CU100" s="1594"/>
      <c r="CV100" s="1573" t="s">
        <v>4</v>
      </c>
      <c r="CW100" s="1594" t="s">
        <v>4</v>
      </c>
      <c r="CX100" s="1565" t="s">
        <v>4</v>
      </c>
      <c r="CY100" s="1565"/>
      <c r="CZ100" s="1582">
        <v>0.309</v>
      </c>
      <c r="DA100" s="1595" t="s">
        <v>4</v>
      </c>
      <c r="DB100" s="1595"/>
      <c r="DC100" s="1565" t="s">
        <v>4</v>
      </c>
      <c r="DX100" s="933" t="s">
        <v>456</v>
      </c>
      <c r="DY100" s="1575" t="s">
        <v>86</v>
      </c>
      <c r="DZ100" s="933" t="s">
        <v>8</v>
      </c>
      <c r="EA100" s="933" t="s">
        <v>87</v>
      </c>
      <c r="EB100" s="1563">
        <v>784</v>
      </c>
      <c r="EC100" s="1563"/>
      <c r="ED100" s="1563">
        <v>784</v>
      </c>
      <c r="EE100" s="1563"/>
      <c r="EF100" s="1563"/>
      <c r="EG100" s="1565">
        <v>1.0246758678377248E-2</v>
      </c>
      <c r="EH100" s="1563"/>
      <c r="EI100" s="1563">
        <v>0</v>
      </c>
      <c r="EJ100" s="1563"/>
      <c r="EK100" s="1563">
        <v>0</v>
      </c>
      <c r="EM100" s="1566"/>
      <c r="EN100" s="1566"/>
      <c r="ES100" s="1616" t="s">
        <v>149</v>
      </c>
      <c r="ET100" s="1617" t="s">
        <v>150</v>
      </c>
      <c r="EU100" s="1618">
        <v>1602409</v>
      </c>
    </row>
    <row r="101" spans="1:151">
      <c r="A101" s="1220" t="s">
        <v>643</v>
      </c>
      <c r="B101" s="1221" t="s">
        <v>644</v>
      </c>
      <c r="C101" s="1117">
        <v>19303</v>
      </c>
      <c r="D101" s="1118">
        <v>19552</v>
      </c>
      <c r="E101" s="1670"/>
      <c r="F101" s="1670">
        <f t="shared" si="2"/>
        <v>19552</v>
      </c>
      <c r="G101" s="1670"/>
      <c r="H101" s="1671">
        <f t="shared" si="3"/>
        <v>19552</v>
      </c>
      <c r="K101" s="907" t="s">
        <v>643</v>
      </c>
      <c r="L101" s="908" t="s">
        <v>644</v>
      </c>
      <c r="M101" s="886">
        <v>5741561405</v>
      </c>
      <c r="N101" s="887">
        <v>0</v>
      </c>
      <c r="O101" s="888">
        <v>5741561405</v>
      </c>
      <c r="P101" s="889">
        <v>2011</v>
      </c>
      <c r="Q101" s="890">
        <v>0.99970000000000003</v>
      </c>
      <c r="R101" s="891">
        <v>5743284390</v>
      </c>
      <c r="S101" s="892">
        <v>0</v>
      </c>
      <c r="T101" s="893">
        <v>641208253</v>
      </c>
      <c r="U101" s="893">
        <v>1423792819</v>
      </c>
      <c r="V101" s="891">
        <v>7808285462</v>
      </c>
      <c r="X101" s="1561" t="s">
        <v>643</v>
      </c>
      <c r="Y101" s="1562" t="s">
        <v>644</v>
      </c>
      <c r="Z101" s="1563">
        <v>7808285462</v>
      </c>
      <c r="AA101" s="1564">
        <v>49348364.119840004</v>
      </c>
      <c r="AB101" s="1563">
        <v>17383953</v>
      </c>
      <c r="AC101" s="1563">
        <v>688015</v>
      </c>
      <c r="AD101" s="1563">
        <v>67420332.119839996</v>
      </c>
      <c r="AE101" s="1564">
        <v>19552</v>
      </c>
      <c r="AF101" s="1562">
        <v>3448</v>
      </c>
      <c r="AG101" s="1565">
        <v>0.68220000000000003</v>
      </c>
      <c r="AI101" s="1561" t="s">
        <v>643</v>
      </c>
      <c r="AJ101" s="933" t="s">
        <v>644</v>
      </c>
      <c r="AK101" s="1563">
        <v>67420332.119839996</v>
      </c>
      <c r="AL101" s="1564">
        <v>19552</v>
      </c>
      <c r="AM101" s="1564">
        <v>3448</v>
      </c>
      <c r="AN101" s="1565">
        <v>0.68220000000000003</v>
      </c>
      <c r="AO101" s="1565">
        <v>0.69920000000000004</v>
      </c>
      <c r="AP101" s="1565">
        <v>0.87519999999999998</v>
      </c>
      <c r="AQ101" s="1565">
        <v>0.78039999999999987</v>
      </c>
      <c r="AR101" s="1565">
        <v>0.78039999999999987</v>
      </c>
      <c r="AS101" s="1573">
        <v>1302.3800000000001</v>
      </c>
      <c r="AT101" s="1573">
        <v>366.47999999999979</v>
      </c>
      <c r="AU101" s="1570">
        <v>7165417</v>
      </c>
      <c r="AV101" s="1572">
        <v>1</v>
      </c>
      <c r="AW101" s="1564">
        <v>7165417</v>
      </c>
      <c r="BB101" s="1561" t="s">
        <v>643</v>
      </c>
      <c r="BC101" s="1562" t="s">
        <v>774</v>
      </c>
      <c r="BD101" s="1563">
        <v>7808285462</v>
      </c>
      <c r="BE101" s="1577">
        <v>552.56899999999996</v>
      </c>
      <c r="BF101" s="1566">
        <v>14130879</v>
      </c>
      <c r="BG101" s="1565">
        <v>0.69920000000000004</v>
      </c>
      <c r="BH101" s="1565"/>
      <c r="BI101" s="1564">
        <v>19552</v>
      </c>
      <c r="BJ101" s="1564">
        <v>35.380000000000003</v>
      </c>
      <c r="BK101" s="1564">
        <v>123604</v>
      </c>
      <c r="BL101" s="1564">
        <v>224</v>
      </c>
      <c r="BN101" s="933" t="s">
        <v>643</v>
      </c>
      <c r="BO101" s="1579" t="s">
        <v>644</v>
      </c>
      <c r="BP101" s="1579">
        <v>0.82669999999999999</v>
      </c>
      <c r="BQ101" s="1579">
        <v>0.99470000000000003</v>
      </c>
      <c r="BR101" s="1579">
        <v>1.0022</v>
      </c>
      <c r="BS101" s="1579"/>
      <c r="BT101" s="1580">
        <v>2011</v>
      </c>
      <c r="BU101" s="1582">
        <v>0.99970000000000003</v>
      </c>
      <c r="BV101" s="1581"/>
      <c r="BW101" s="1583">
        <v>0.70250000000000001</v>
      </c>
      <c r="BX101" s="1579">
        <v>0.70199999999999996</v>
      </c>
      <c r="BY101" s="1565">
        <v>1.1108</v>
      </c>
      <c r="BZ101" s="1585"/>
      <c r="CA101" s="1561" t="s">
        <v>643</v>
      </c>
      <c r="CB101" s="933" t="s">
        <v>774</v>
      </c>
      <c r="CC101" s="1564">
        <v>30614</v>
      </c>
      <c r="CD101" s="1564">
        <v>30961</v>
      </c>
      <c r="CE101" s="1564">
        <v>32003</v>
      </c>
      <c r="CF101" s="1564">
        <v>31192.666666666668</v>
      </c>
      <c r="CG101" s="1565">
        <v>0.87519999999999998</v>
      </c>
      <c r="CH101" s="1564"/>
      <c r="CI101" s="1562">
        <v>-810.33333333333212</v>
      </c>
      <c r="CJ101" s="1565">
        <v>-2.53E-2</v>
      </c>
      <c r="CL101" s="1575" t="s">
        <v>643</v>
      </c>
      <c r="CM101" s="933" t="s">
        <v>774</v>
      </c>
      <c r="CN101" s="1565">
        <v>0.78039999999999987</v>
      </c>
      <c r="CP101" s="1593">
        <v>19552</v>
      </c>
      <c r="CQ101" s="1566">
        <v>18997994</v>
      </c>
      <c r="CR101" s="1566">
        <v>0</v>
      </c>
      <c r="CS101" s="1566">
        <v>18997994</v>
      </c>
      <c r="CT101" s="1573">
        <v>971.66</v>
      </c>
      <c r="CU101" s="1594"/>
      <c r="CV101" s="1573">
        <v>1302.3800000000001</v>
      </c>
      <c r="CW101" s="1594">
        <v>366.47999999999979</v>
      </c>
      <c r="CX101" s="1565">
        <v>0.746</v>
      </c>
      <c r="CY101" s="1565"/>
      <c r="CZ101" s="1582">
        <v>0.70199999999999996</v>
      </c>
      <c r="DA101" s="1595">
        <v>1</v>
      </c>
      <c r="DB101" s="1595"/>
      <c r="DC101" s="1565">
        <v>1</v>
      </c>
      <c r="DX101" s="933" t="s">
        <v>456</v>
      </c>
      <c r="DY101" s="1575" t="s">
        <v>88</v>
      </c>
      <c r="DZ101" s="933" t="s">
        <v>8</v>
      </c>
      <c r="EA101" s="933" t="s">
        <v>823</v>
      </c>
      <c r="EB101" s="1563">
        <v>266</v>
      </c>
      <c r="EC101" s="1563"/>
      <c r="ED101" s="1563">
        <v>266</v>
      </c>
      <c r="EE101" s="1563"/>
      <c r="EF101" s="1563"/>
      <c r="EG101" s="1565">
        <v>3.4765788373065662E-3</v>
      </c>
      <c r="EH101" s="1563"/>
      <c r="EI101" s="1563">
        <v>0</v>
      </c>
      <c r="EJ101" s="1563"/>
      <c r="EK101" s="1563">
        <v>0</v>
      </c>
      <c r="EM101" s="1566"/>
      <c r="EN101" s="1566"/>
      <c r="ES101" s="1616" t="s">
        <v>543</v>
      </c>
      <c r="ET101" s="1617" t="s">
        <v>544</v>
      </c>
      <c r="EU101" s="1618">
        <v>3413266</v>
      </c>
    </row>
    <row r="102" spans="1:151">
      <c r="A102" s="1220" t="s">
        <v>645</v>
      </c>
      <c r="B102" s="1221" t="s">
        <v>646</v>
      </c>
      <c r="C102" s="1117">
        <v>9928</v>
      </c>
      <c r="D102" s="1118">
        <v>10078</v>
      </c>
      <c r="E102" s="1670"/>
      <c r="F102" s="1670">
        <f>SUM(D102:E102)</f>
        <v>10078</v>
      </c>
      <c r="G102" s="1670"/>
      <c r="H102" s="1671">
        <f>SUM(F102:G102)</f>
        <v>10078</v>
      </c>
      <c r="K102" s="907" t="s">
        <v>645</v>
      </c>
      <c r="L102" s="908" t="s">
        <v>646</v>
      </c>
      <c r="M102" s="886">
        <v>4588971226</v>
      </c>
      <c r="N102" s="887">
        <v>295266290</v>
      </c>
      <c r="O102" s="888">
        <v>4293704936</v>
      </c>
      <c r="P102" s="889">
        <v>2007</v>
      </c>
      <c r="Q102" s="890">
        <v>0.99819999999999998</v>
      </c>
      <c r="R102" s="891">
        <v>4301447542</v>
      </c>
      <c r="S102" s="892">
        <v>295266290</v>
      </c>
      <c r="T102" s="893">
        <v>130900667</v>
      </c>
      <c r="U102" s="893">
        <v>851564447</v>
      </c>
      <c r="V102" s="891">
        <v>5579178946</v>
      </c>
      <c r="X102" s="1561" t="s">
        <v>645</v>
      </c>
      <c r="Y102" s="1562" t="s">
        <v>646</v>
      </c>
      <c r="Z102" s="1563">
        <v>5579178946</v>
      </c>
      <c r="AA102" s="1564">
        <v>35260410.938720003</v>
      </c>
      <c r="AB102" s="1563">
        <v>11500010</v>
      </c>
      <c r="AC102" s="1563">
        <v>321297</v>
      </c>
      <c r="AD102" s="1563">
        <v>47081717.938720003</v>
      </c>
      <c r="AE102" s="1564">
        <v>10078</v>
      </c>
      <c r="AF102" s="1562">
        <v>4672</v>
      </c>
      <c r="AG102" s="1565">
        <v>0.9244</v>
      </c>
      <c r="AI102" s="1561" t="s">
        <v>645</v>
      </c>
      <c r="AJ102" s="933" t="s">
        <v>646</v>
      </c>
      <c r="AK102" s="1563">
        <v>47081717.938720003</v>
      </c>
      <c r="AL102" s="1564">
        <v>10078</v>
      </c>
      <c r="AM102" s="1564">
        <v>4672</v>
      </c>
      <c r="AN102" s="1565">
        <v>0.9244</v>
      </c>
      <c r="AO102" s="1565">
        <v>0.36459999999999998</v>
      </c>
      <c r="AP102" s="1565">
        <v>0.87980000000000003</v>
      </c>
      <c r="AQ102" s="1565">
        <v>0.84620000000000006</v>
      </c>
      <c r="AR102" s="1565">
        <v>0.84620000000000006</v>
      </c>
      <c r="AS102" s="1573">
        <v>1412.19</v>
      </c>
      <c r="AT102" s="1573">
        <v>256.66999999999985</v>
      </c>
      <c r="AU102" s="1570">
        <v>2586720</v>
      </c>
      <c r="AV102" s="1572">
        <v>1</v>
      </c>
      <c r="AW102" s="1564">
        <v>2586720</v>
      </c>
      <c r="BB102" s="1561" t="s">
        <v>645</v>
      </c>
      <c r="BC102" s="1562" t="s">
        <v>775</v>
      </c>
      <c r="BD102" s="1563">
        <v>5579178946</v>
      </c>
      <c r="BE102" s="1577">
        <v>757.18600000000004</v>
      </c>
      <c r="BF102" s="1566">
        <v>7368307</v>
      </c>
      <c r="BG102" s="1565">
        <v>0.36459999999999998</v>
      </c>
      <c r="BH102" s="1565"/>
      <c r="BI102" s="1564">
        <v>10078</v>
      </c>
      <c r="BJ102" s="1564">
        <v>13.31</v>
      </c>
      <c r="BK102" s="1564">
        <v>69777</v>
      </c>
      <c r="BL102" s="1564">
        <v>92</v>
      </c>
      <c r="BN102" s="933" t="s">
        <v>645</v>
      </c>
      <c r="BO102" s="1579" t="s">
        <v>646</v>
      </c>
      <c r="BP102" s="1579">
        <v>0.9627</v>
      </c>
      <c r="BQ102" s="1579">
        <v>1.0110999999999999</v>
      </c>
      <c r="BR102" s="1579">
        <v>1.0015000000000001</v>
      </c>
      <c r="BS102" s="1579"/>
      <c r="BT102" s="1580">
        <v>2007</v>
      </c>
      <c r="BU102" s="1582">
        <v>0.99819999999999998</v>
      </c>
      <c r="BV102" s="1581"/>
      <c r="BW102" s="1583">
        <v>0.65</v>
      </c>
      <c r="BX102" s="1579">
        <v>0.64900000000000002</v>
      </c>
      <c r="BY102" s="1565">
        <v>1.0268999999999999</v>
      </c>
      <c r="BZ102" s="1585"/>
      <c r="CA102" s="1561" t="s">
        <v>645</v>
      </c>
      <c r="CB102" s="933" t="s">
        <v>775</v>
      </c>
      <c r="CC102" s="1564">
        <v>31269</v>
      </c>
      <c r="CD102" s="1564">
        <v>31089</v>
      </c>
      <c r="CE102" s="1564">
        <v>31712</v>
      </c>
      <c r="CF102" s="1564">
        <v>31356.666666666668</v>
      </c>
      <c r="CG102" s="1565">
        <v>0.87980000000000003</v>
      </c>
      <c r="CH102" s="1564"/>
      <c r="CI102" s="1562">
        <v>-355.33333333333212</v>
      </c>
      <c r="CJ102" s="1565">
        <v>-1.12E-2</v>
      </c>
      <c r="CL102" s="1575" t="s">
        <v>645</v>
      </c>
      <c r="CM102" s="933" t="s">
        <v>775</v>
      </c>
      <c r="CN102" s="1565">
        <v>0.84620000000000006</v>
      </c>
      <c r="CP102" s="1593">
        <v>10078</v>
      </c>
      <c r="CQ102" s="1566">
        <v>10413397</v>
      </c>
      <c r="CR102" s="1566">
        <v>0</v>
      </c>
      <c r="CS102" s="1566">
        <v>10413397</v>
      </c>
      <c r="CT102" s="1573">
        <v>1033.28</v>
      </c>
      <c r="CU102" s="1594"/>
      <c r="CV102" s="1573">
        <v>1412.19</v>
      </c>
      <c r="CW102" s="1594">
        <v>256.66999999999985</v>
      </c>
      <c r="CX102" s="1565">
        <v>0.73199999999999998</v>
      </c>
      <c r="CY102" s="1565"/>
      <c r="CZ102" s="1582">
        <v>0.64900000000000002</v>
      </c>
      <c r="DA102" s="1595">
        <v>1</v>
      </c>
      <c r="DB102" s="1595"/>
      <c r="DC102" s="1565">
        <v>1</v>
      </c>
      <c r="DX102" s="933" t="s">
        <v>456</v>
      </c>
      <c r="DY102" s="1575" t="s">
        <v>89</v>
      </c>
      <c r="DZ102" s="933" t="s">
        <v>8</v>
      </c>
      <c r="EA102" s="933" t="s">
        <v>90</v>
      </c>
      <c r="EB102" s="1563">
        <v>803</v>
      </c>
      <c r="EC102" s="1563"/>
      <c r="ED102" s="1563">
        <v>803</v>
      </c>
      <c r="EE102" s="1563"/>
      <c r="EF102" s="1563"/>
      <c r="EG102" s="1565">
        <v>1.049508573818486E-2</v>
      </c>
      <c r="EH102" s="1563"/>
      <c r="EI102" s="1563">
        <v>0</v>
      </c>
      <c r="EJ102" s="1563"/>
      <c r="EK102" s="1563">
        <v>0</v>
      </c>
      <c r="EM102" s="1566"/>
      <c r="EN102" s="1566"/>
      <c r="ES102" s="1616" t="s">
        <v>545</v>
      </c>
      <c r="ET102" s="1617" t="s">
        <v>546</v>
      </c>
      <c r="EU102" s="1618">
        <v>2389312</v>
      </c>
    </row>
    <row r="103" spans="1:151">
      <c r="A103" s="1220" t="s">
        <v>647</v>
      </c>
      <c r="B103" s="1221" t="s">
        <v>648</v>
      </c>
      <c r="C103" s="1117">
        <v>12497</v>
      </c>
      <c r="D103" s="1118">
        <v>13286</v>
      </c>
      <c r="E103" s="1670"/>
      <c r="F103" s="1670">
        <f>SUM(D103:E103)</f>
        <v>13286</v>
      </c>
      <c r="G103" s="1670"/>
      <c r="H103" s="1671">
        <f>SUM(F103:G103)</f>
        <v>13286</v>
      </c>
      <c r="K103" s="907" t="s">
        <v>647</v>
      </c>
      <c r="L103" s="908" t="s">
        <v>648</v>
      </c>
      <c r="M103" s="886">
        <v>4736981859</v>
      </c>
      <c r="N103" s="887">
        <v>185316520</v>
      </c>
      <c r="O103" s="888">
        <v>4551665339</v>
      </c>
      <c r="P103" s="889">
        <v>2008</v>
      </c>
      <c r="Q103" s="890">
        <v>1.0580000000000001</v>
      </c>
      <c r="R103" s="891">
        <v>4302141152</v>
      </c>
      <c r="S103" s="892">
        <v>185316520</v>
      </c>
      <c r="T103" s="893">
        <v>85314119</v>
      </c>
      <c r="U103" s="893">
        <v>1719832408</v>
      </c>
      <c r="V103" s="891">
        <v>6292604199</v>
      </c>
      <c r="X103" s="1561" t="s">
        <v>647</v>
      </c>
      <c r="Y103" s="1562" t="s">
        <v>648</v>
      </c>
      <c r="Z103" s="1563">
        <v>6292604199</v>
      </c>
      <c r="AA103" s="1564">
        <v>39769258.53768</v>
      </c>
      <c r="AB103" s="1563">
        <v>10901616</v>
      </c>
      <c r="AC103" s="1563">
        <v>431179</v>
      </c>
      <c r="AD103" s="1563">
        <v>51102053.53768</v>
      </c>
      <c r="AE103" s="1564">
        <v>13286</v>
      </c>
      <c r="AF103" s="1562">
        <v>3846</v>
      </c>
      <c r="AG103" s="1565">
        <v>0.76100000000000001</v>
      </c>
      <c r="AI103" s="1561" t="s">
        <v>647</v>
      </c>
      <c r="AJ103" s="933" t="s">
        <v>648</v>
      </c>
      <c r="AK103" s="1563">
        <v>51102053.53768</v>
      </c>
      <c r="AL103" s="1564">
        <v>13286</v>
      </c>
      <c r="AM103" s="1564">
        <v>3846</v>
      </c>
      <c r="AN103" s="1565">
        <v>0.76100000000000001</v>
      </c>
      <c r="AO103" s="1565">
        <v>0.83909999999999996</v>
      </c>
      <c r="AP103" s="1565">
        <v>0.92730000000000001</v>
      </c>
      <c r="AQ103" s="1565">
        <v>0.85199999999999998</v>
      </c>
      <c r="AR103" s="1565">
        <v>0.85199999999999998</v>
      </c>
      <c r="AS103" s="1573">
        <v>1421.87</v>
      </c>
      <c r="AT103" s="1573">
        <v>246.99</v>
      </c>
      <c r="AU103" s="1570">
        <v>3281509</v>
      </c>
      <c r="AV103" s="1572">
        <v>1</v>
      </c>
      <c r="AW103" s="1564">
        <v>3281509</v>
      </c>
      <c r="BB103" s="1561" t="s">
        <v>647</v>
      </c>
      <c r="BC103" s="1562" t="s">
        <v>776</v>
      </c>
      <c r="BD103" s="1563">
        <v>6292604199</v>
      </c>
      <c r="BE103" s="1577">
        <v>371.089</v>
      </c>
      <c r="BF103" s="1566">
        <v>16957129</v>
      </c>
      <c r="BG103" s="1565">
        <v>0.83909999999999996</v>
      </c>
      <c r="BH103" s="1565"/>
      <c r="BI103" s="1564">
        <v>13286</v>
      </c>
      <c r="BJ103" s="1564">
        <v>35.799999999999997</v>
      </c>
      <c r="BK103" s="1564">
        <v>81370</v>
      </c>
      <c r="BL103" s="1564">
        <v>219</v>
      </c>
      <c r="BN103" s="933" t="s">
        <v>647</v>
      </c>
      <c r="BO103" s="1579" t="s">
        <v>648</v>
      </c>
      <c r="BP103" s="1579">
        <v>1.0161</v>
      </c>
      <c r="BQ103" s="1579">
        <v>1.0514000000000001</v>
      </c>
      <c r="BR103" s="1579">
        <v>1.0764</v>
      </c>
      <c r="BS103" s="1579"/>
      <c r="BT103" s="1580">
        <v>2008</v>
      </c>
      <c r="BU103" s="1582">
        <v>1.0580000000000001</v>
      </c>
      <c r="BV103" s="1581"/>
      <c r="BW103" s="1583">
        <v>0.73</v>
      </c>
      <c r="BX103" s="1579">
        <v>0.77200000000000002</v>
      </c>
      <c r="BY103" s="1565">
        <v>1.2215</v>
      </c>
      <c r="BZ103" s="1585"/>
      <c r="CA103" s="1561" t="s">
        <v>647</v>
      </c>
      <c r="CB103" s="933" t="s">
        <v>776</v>
      </c>
      <c r="CC103" s="1564">
        <v>32776</v>
      </c>
      <c r="CD103" s="1564">
        <v>32757</v>
      </c>
      <c r="CE103" s="1564">
        <v>33605</v>
      </c>
      <c r="CF103" s="1564">
        <v>33046</v>
      </c>
      <c r="CG103" s="1565">
        <v>0.92730000000000001</v>
      </c>
      <c r="CH103" s="1564"/>
      <c r="CI103" s="1562">
        <v>-559</v>
      </c>
      <c r="CJ103" s="1565">
        <v>-1.66E-2</v>
      </c>
      <c r="CL103" s="1575" t="s">
        <v>647</v>
      </c>
      <c r="CM103" s="933" t="s">
        <v>776</v>
      </c>
      <c r="CN103" s="1565">
        <v>0.85199999999999998</v>
      </c>
      <c r="CP103" s="1593">
        <v>13286</v>
      </c>
      <c r="CQ103" s="1566">
        <v>16241122</v>
      </c>
      <c r="CR103" s="1566">
        <v>0</v>
      </c>
      <c r="CS103" s="1566">
        <v>16241122</v>
      </c>
      <c r="CT103" s="1573">
        <v>1222.42</v>
      </c>
      <c r="CU103" s="1594"/>
      <c r="CV103" s="1573">
        <v>1421.87</v>
      </c>
      <c r="CW103" s="1594">
        <v>246.99</v>
      </c>
      <c r="CX103" s="1565">
        <v>0.86</v>
      </c>
      <c r="CY103" s="1565"/>
      <c r="CZ103" s="1582">
        <v>0.77200000000000002</v>
      </c>
      <c r="DA103" s="1595">
        <v>1</v>
      </c>
      <c r="DB103" s="1595"/>
      <c r="DC103" s="1565">
        <v>1</v>
      </c>
      <c r="DX103" s="933" t="s">
        <v>456</v>
      </c>
      <c r="DY103" s="1575" t="s">
        <v>298</v>
      </c>
      <c r="DZ103" s="933" t="s">
        <v>8</v>
      </c>
      <c r="EA103" s="933" t="s">
        <v>299</v>
      </c>
      <c r="EB103" s="1563">
        <v>860</v>
      </c>
      <c r="EC103" s="1563"/>
      <c r="ED103" s="1563">
        <v>860</v>
      </c>
      <c r="EE103" s="1563"/>
      <c r="EF103" s="1563"/>
      <c r="EG103" s="1565">
        <v>1.1240066917607696E-2</v>
      </c>
      <c r="EH103" s="1563"/>
      <c r="EI103" s="1563">
        <v>0</v>
      </c>
      <c r="EJ103" s="1563"/>
      <c r="EK103" s="1563">
        <v>0</v>
      </c>
      <c r="EM103" s="1566"/>
      <c r="EN103" s="1566"/>
      <c r="ES103" s="1616" t="s">
        <v>547</v>
      </c>
      <c r="ET103" s="1617" t="s">
        <v>548</v>
      </c>
      <c r="EU103" s="1618">
        <v>2140728</v>
      </c>
    </row>
    <row r="104" spans="1:151">
      <c r="A104" s="1220" t="s">
        <v>649</v>
      </c>
      <c r="B104" s="1221" t="s">
        <v>650</v>
      </c>
      <c r="C104" s="1117">
        <v>5484</v>
      </c>
      <c r="D104" s="1118">
        <v>5484</v>
      </c>
      <c r="E104" s="1670"/>
      <c r="F104" s="1670">
        <f>SUM(D104:E104)</f>
        <v>5484</v>
      </c>
      <c r="G104" s="1670"/>
      <c r="H104" s="1671">
        <f>SUM(F104:G104)</f>
        <v>5484</v>
      </c>
      <c r="K104" s="907" t="s">
        <v>649</v>
      </c>
      <c r="L104" s="908" t="s">
        <v>650</v>
      </c>
      <c r="M104" s="886">
        <v>2267778584</v>
      </c>
      <c r="N104" s="887">
        <v>248024754</v>
      </c>
      <c r="O104" s="888">
        <v>2019753830</v>
      </c>
      <c r="P104" s="889">
        <v>2009</v>
      </c>
      <c r="Q104" s="890">
        <v>1.0736000000000001</v>
      </c>
      <c r="R104" s="891">
        <v>1881290825</v>
      </c>
      <c r="S104" s="892">
        <v>248024754</v>
      </c>
      <c r="T104" s="893">
        <v>66019576</v>
      </c>
      <c r="U104" s="893">
        <v>512768871</v>
      </c>
      <c r="V104" s="891">
        <v>2708104026</v>
      </c>
      <c r="X104" s="1561" t="s">
        <v>649</v>
      </c>
      <c r="Y104" s="1562" t="s">
        <v>650</v>
      </c>
      <c r="Z104" s="1563">
        <v>2708104026</v>
      </c>
      <c r="AA104" s="1564">
        <v>17115217.444320001</v>
      </c>
      <c r="AB104" s="1563">
        <v>4497640</v>
      </c>
      <c r="AC104" s="1563">
        <v>177898</v>
      </c>
      <c r="AD104" s="1563">
        <v>21790755.444320001</v>
      </c>
      <c r="AE104" s="1564">
        <v>5484</v>
      </c>
      <c r="AF104" s="1562">
        <v>3974</v>
      </c>
      <c r="AG104" s="1565">
        <v>0.7863</v>
      </c>
      <c r="AI104" s="1561" t="s">
        <v>649</v>
      </c>
      <c r="AJ104" s="933" t="s">
        <v>650</v>
      </c>
      <c r="AK104" s="1563">
        <v>21790755.444320001</v>
      </c>
      <c r="AL104" s="1564">
        <v>5484</v>
      </c>
      <c r="AM104" s="1564">
        <v>3974</v>
      </c>
      <c r="AN104" s="1565">
        <v>0.7863</v>
      </c>
      <c r="AO104" s="1565">
        <v>0.39939999999999998</v>
      </c>
      <c r="AP104" s="1565">
        <v>0.86029999999999995</v>
      </c>
      <c r="AQ104" s="1565">
        <v>0.78460000000000008</v>
      </c>
      <c r="AR104" s="1565">
        <v>0.78460000000000008</v>
      </c>
      <c r="AS104" s="1573">
        <v>1309.3900000000001</v>
      </c>
      <c r="AT104" s="1573">
        <v>359.4699999999998</v>
      </c>
      <c r="AU104" s="1570">
        <v>1971333</v>
      </c>
      <c r="AV104" s="1572">
        <v>1</v>
      </c>
      <c r="AW104" s="1564">
        <v>1971333</v>
      </c>
      <c r="BB104" s="1561" t="s">
        <v>649</v>
      </c>
      <c r="BC104" s="1562" t="s">
        <v>777</v>
      </c>
      <c r="BD104" s="1563">
        <v>2708104026</v>
      </c>
      <c r="BE104" s="1577">
        <v>335.55399999999997</v>
      </c>
      <c r="BF104" s="1566">
        <v>8070546</v>
      </c>
      <c r="BG104" s="1565">
        <v>0.39939999999999998</v>
      </c>
      <c r="BH104" s="1565"/>
      <c r="BI104" s="1564">
        <v>5484</v>
      </c>
      <c r="BJ104" s="1564">
        <v>16.34</v>
      </c>
      <c r="BK104" s="1564">
        <v>38400</v>
      </c>
      <c r="BL104" s="1564">
        <v>114</v>
      </c>
      <c r="BN104" s="933" t="s">
        <v>649</v>
      </c>
      <c r="BO104" s="1579" t="s">
        <v>650</v>
      </c>
      <c r="BP104" s="1579">
        <v>1.026</v>
      </c>
      <c r="BQ104" s="1579">
        <v>1.0286</v>
      </c>
      <c r="BR104" s="1579">
        <v>1.1194999999999999</v>
      </c>
      <c r="BS104" s="1579"/>
      <c r="BT104" s="1580">
        <v>2009</v>
      </c>
      <c r="BU104" s="1582">
        <v>1.0736000000000001</v>
      </c>
      <c r="BV104" s="1581"/>
      <c r="BW104" s="1583">
        <v>0.69</v>
      </c>
      <c r="BX104" s="1579">
        <v>0.74099999999999999</v>
      </c>
      <c r="BY104" s="1565">
        <v>1.1725000000000001</v>
      </c>
      <c r="BZ104" s="1585"/>
      <c r="CA104" s="1561" t="s">
        <v>649</v>
      </c>
      <c r="CB104" s="933" t="s">
        <v>777</v>
      </c>
      <c r="CC104" s="1564">
        <v>30561</v>
      </c>
      <c r="CD104" s="1564">
        <v>30338</v>
      </c>
      <c r="CE104" s="1564">
        <v>31086</v>
      </c>
      <c r="CF104" s="1564">
        <v>30661.666666666668</v>
      </c>
      <c r="CG104" s="1565">
        <v>0.86029999999999995</v>
      </c>
      <c r="CH104" s="1564"/>
      <c r="CI104" s="1562">
        <v>-424.33333333333212</v>
      </c>
      <c r="CJ104" s="1565">
        <v>-1.37E-2</v>
      </c>
      <c r="CL104" s="1575" t="s">
        <v>649</v>
      </c>
      <c r="CM104" s="933" t="s">
        <v>777</v>
      </c>
      <c r="CN104" s="1565">
        <v>0.78460000000000008</v>
      </c>
      <c r="CP104" s="1593">
        <v>5484</v>
      </c>
      <c r="CQ104" s="1566">
        <v>6174975</v>
      </c>
      <c r="CR104" s="1566">
        <v>0</v>
      </c>
      <c r="CS104" s="1566">
        <v>6174975</v>
      </c>
      <c r="CT104" s="1573">
        <v>1126</v>
      </c>
      <c r="CU104" s="1594"/>
      <c r="CV104" s="1573">
        <v>1309.3900000000001</v>
      </c>
      <c r="CW104" s="1594">
        <v>359.4699999999998</v>
      </c>
      <c r="CX104" s="1565">
        <v>0.86</v>
      </c>
      <c r="CY104" s="1565"/>
      <c r="CZ104" s="1582">
        <v>0.74099999999999999</v>
      </c>
      <c r="DA104" s="1595">
        <v>1</v>
      </c>
      <c r="DB104" s="1595"/>
      <c r="DC104" s="1565">
        <v>1</v>
      </c>
      <c r="DX104" s="933" t="s">
        <v>456</v>
      </c>
      <c r="DY104" s="1575" t="s">
        <v>1007</v>
      </c>
      <c r="DZ104" s="933" t="s">
        <v>8</v>
      </c>
      <c r="EA104" s="933" t="s">
        <v>1008</v>
      </c>
      <c r="EB104" s="1563">
        <v>725</v>
      </c>
      <c r="EC104" s="1563"/>
      <c r="ED104" s="1563">
        <v>725</v>
      </c>
      <c r="EE104" s="1563"/>
      <c r="EF104" s="1563"/>
      <c r="EG104" s="1565">
        <v>9.4756378084483485E-3</v>
      </c>
      <c r="EH104" s="1563"/>
      <c r="EI104" s="1563">
        <v>0</v>
      </c>
      <c r="EJ104" s="1563"/>
      <c r="EK104" s="1563">
        <v>0</v>
      </c>
      <c r="EM104" s="1566"/>
      <c r="EN104" s="1566"/>
      <c r="ES104" s="1616" t="s">
        <v>549</v>
      </c>
      <c r="ET104" s="1617" t="s">
        <v>550</v>
      </c>
      <c r="EU104" s="1618">
        <v>2686602</v>
      </c>
    </row>
    <row r="105" spans="1:151" ht="13.5" thickBot="1">
      <c r="A105" s="1282" t="s">
        <v>651</v>
      </c>
      <c r="B105" s="1283" t="s">
        <v>652</v>
      </c>
      <c r="C105" s="1117">
        <v>2313</v>
      </c>
      <c r="D105" s="1118">
        <v>2313</v>
      </c>
      <c r="E105" s="1672"/>
      <c r="F105" s="1672">
        <f>SUM(D105:E105)</f>
        <v>2313</v>
      </c>
      <c r="G105" s="1672"/>
      <c r="H105" s="1673">
        <f>SUM(F105:G105)</f>
        <v>2313</v>
      </c>
      <c r="K105" s="909" t="s">
        <v>651</v>
      </c>
      <c r="L105" s="910" t="s">
        <v>652</v>
      </c>
      <c r="M105" s="894">
        <v>2334342004</v>
      </c>
      <c r="N105" s="895">
        <v>45784000</v>
      </c>
      <c r="O105" s="896">
        <v>2288558004</v>
      </c>
      <c r="P105" s="889">
        <v>2008</v>
      </c>
      <c r="Q105" s="890">
        <v>1.0106999999999999</v>
      </c>
      <c r="R105" s="897">
        <v>2264329676</v>
      </c>
      <c r="S105" s="898">
        <v>45784000</v>
      </c>
      <c r="T105" s="899">
        <v>60010245</v>
      </c>
      <c r="U105" s="899">
        <v>289133122</v>
      </c>
      <c r="V105" s="897">
        <v>2659257043</v>
      </c>
      <c r="X105" s="1561" t="s">
        <v>651</v>
      </c>
      <c r="Y105" s="1562" t="s">
        <v>652</v>
      </c>
      <c r="Z105" s="1563">
        <v>2659257043</v>
      </c>
      <c r="AA105" s="1564">
        <v>16806504.51176</v>
      </c>
      <c r="AB105" s="1563">
        <v>2595259</v>
      </c>
      <c r="AC105" s="1563">
        <v>40924</v>
      </c>
      <c r="AD105" s="1563">
        <v>19442687.51176</v>
      </c>
      <c r="AE105" s="1564">
        <v>2313</v>
      </c>
      <c r="AF105" s="1562">
        <v>8406</v>
      </c>
      <c r="AG105" s="1565">
        <v>1.6632</v>
      </c>
      <c r="AI105" s="1561" t="s">
        <v>651</v>
      </c>
      <c r="AJ105" s="933" t="s">
        <v>652</v>
      </c>
      <c r="AK105" s="1563">
        <v>19442687.51176</v>
      </c>
      <c r="AL105" s="1564">
        <v>2313</v>
      </c>
      <c r="AM105" s="1564">
        <v>8406</v>
      </c>
      <c r="AN105" s="1565">
        <v>1.6632</v>
      </c>
      <c r="AO105" s="1565">
        <v>0.42109999999999997</v>
      </c>
      <c r="AP105" s="1565">
        <v>0.72989999999999999</v>
      </c>
      <c r="AQ105" s="1565">
        <v>1.0724</v>
      </c>
      <c r="AR105" s="1565" t="s">
        <v>4</v>
      </c>
      <c r="AS105" s="1573" t="s">
        <v>4</v>
      </c>
      <c r="AT105" s="1573" t="s">
        <v>4</v>
      </c>
      <c r="AU105" s="1570">
        <v>0</v>
      </c>
      <c r="AV105" s="1572" t="s">
        <v>4</v>
      </c>
      <c r="AW105" s="1564">
        <v>0</v>
      </c>
      <c r="BB105" s="1561" t="s">
        <v>651</v>
      </c>
      <c r="BC105" s="1562" t="s">
        <v>778</v>
      </c>
      <c r="BD105" s="1563">
        <v>2659257043</v>
      </c>
      <c r="BE105" s="1577">
        <v>312.45400000000001</v>
      </c>
      <c r="BF105" s="1566">
        <v>8510875</v>
      </c>
      <c r="BG105" s="1565">
        <v>0.42109999999999997</v>
      </c>
      <c r="BH105" s="1565"/>
      <c r="BI105" s="1564">
        <v>2313</v>
      </c>
      <c r="BJ105" s="1564">
        <v>7.4</v>
      </c>
      <c r="BK105" s="1564">
        <v>18053</v>
      </c>
      <c r="BL105" s="1564">
        <v>58</v>
      </c>
      <c r="BN105" s="933" t="s">
        <v>651</v>
      </c>
      <c r="BO105" s="1579" t="s">
        <v>652</v>
      </c>
      <c r="BP105" s="1579">
        <v>0.95069999999999999</v>
      </c>
      <c r="BQ105" s="1579">
        <v>1.0022</v>
      </c>
      <c r="BR105" s="1579">
        <v>1.0364</v>
      </c>
      <c r="BS105" s="1579"/>
      <c r="BT105" s="1580">
        <v>2008</v>
      </c>
      <c r="BU105" s="1582">
        <v>1.0106999999999999</v>
      </c>
      <c r="BV105" s="1581"/>
      <c r="BW105" s="1583">
        <v>0.45</v>
      </c>
      <c r="BX105" s="1579">
        <v>0.45500000000000002</v>
      </c>
      <c r="BY105" s="1565">
        <v>0.71989999999999998</v>
      </c>
      <c r="BZ105" s="1585"/>
      <c r="CA105" s="1561" t="s">
        <v>651</v>
      </c>
      <c r="CB105" s="933" t="s">
        <v>778</v>
      </c>
      <c r="CC105" s="1564">
        <v>25725</v>
      </c>
      <c r="CD105" s="1564">
        <v>25803</v>
      </c>
      <c r="CE105" s="1564">
        <v>26505</v>
      </c>
      <c r="CF105" s="1564">
        <v>26011</v>
      </c>
      <c r="CG105" s="1565">
        <v>0.72989999999999999</v>
      </c>
      <c r="CH105" s="1564"/>
      <c r="CI105" s="1562">
        <v>-494</v>
      </c>
      <c r="CJ105" s="1565">
        <v>-1.8599999999999998E-2</v>
      </c>
      <c r="CL105" s="1575" t="s">
        <v>651</v>
      </c>
      <c r="CM105" s="933" t="s">
        <v>778</v>
      </c>
      <c r="CN105" s="1565" t="s">
        <v>4</v>
      </c>
      <c r="CP105" s="1593">
        <v>2313</v>
      </c>
      <c r="CQ105" s="1566">
        <v>3034431</v>
      </c>
      <c r="CR105" s="1566">
        <v>0</v>
      </c>
      <c r="CS105" s="1566">
        <v>3034431</v>
      </c>
      <c r="CT105" s="1573">
        <v>1311.9</v>
      </c>
      <c r="CU105" s="1594"/>
      <c r="CV105" s="1573" t="s">
        <v>4</v>
      </c>
      <c r="CW105" s="1594" t="s">
        <v>4</v>
      </c>
      <c r="CX105" s="1565" t="s">
        <v>4</v>
      </c>
      <c r="CY105" s="1565"/>
      <c r="CZ105" s="1582">
        <v>0.45500000000000002</v>
      </c>
      <c r="DA105" s="1595" t="s">
        <v>4</v>
      </c>
      <c r="DB105" s="1595"/>
      <c r="DC105" s="1565" t="s">
        <v>4</v>
      </c>
      <c r="DX105" s="933" t="s">
        <v>456</v>
      </c>
      <c r="DY105" s="1575" t="s">
        <v>1009</v>
      </c>
      <c r="DZ105" s="933" t="s">
        <v>8</v>
      </c>
      <c r="EA105" s="933" t="s">
        <v>1010</v>
      </c>
      <c r="EB105" s="1563">
        <v>211</v>
      </c>
      <c r="EC105" s="1563"/>
      <c r="ED105" s="1563">
        <v>211</v>
      </c>
      <c r="EE105" s="1563"/>
      <c r="EF105" s="1563"/>
      <c r="EG105" s="1565">
        <v>2.757737348389795E-3</v>
      </c>
      <c r="EH105" s="1563"/>
      <c r="EI105" s="1563">
        <v>0</v>
      </c>
      <c r="EJ105" s="1563"/>
      <c r="EK105" s="1563">
        <v>0</v>
      </c>
      <c r="EM105" s="1566"/>
      <c r="EN105" s="1566"/>
      <c r="ES105" s="1616" t="s">
        <v>153</v>
      </c>
      <c r="ET105" s="1617" t="s">
        <v>154</v>
      </c>
      <c r="EU105" s="1618">
        <v>398608</v>
      </c>
    </row>
    <row r="106" spans="1:151" ht="13.5" thickBot="1">
      <c r="A106" s="1316"/>
      <c r="B106" s="1317" t="s">
        <v>654</v>
      </c>
      <c r="C106" s="1318">
        <f t="shared" ref="C106:H106" si="4">SUM(C6:C105)</f>
        <v>1397935</v>
      </c>
      <c r="D106" s="1318">
        <f t="shared" si="4"/>
        <v>1520305</v>
      </c>
      <c r="E106" s="1319">
        <f t="shared" si="4"/>
        <v>0</v>
      </c>
      <c r="F106" s="1319">
        <f t="shared" si="4"/>
        <v>1520305</v>
      </c>
      <c r="G106" s="1319">
        <f t="shared" si="4"/>
        <v>0</v>
      </c>
      <c r="H106" s="1319">
        <f t="shared" si="4"/>
        <v>1520305</v>
      </c>
      <c r="K106" s="911"/>
      <c r="L106" s="911" t="s">
        <v>654</v>
      </c>
      <c r="M106" s="912">
        <v>836247692236</v>
      </c>
      <c r="N106" s="913">
        <v>14118181699</v>
      </c>
      <c r="O106" s="913">
        <v>822129510537</v>
      </c>
      <c r="P106" s="914"/>
      <c r="Q106" s="915">
        <v>1.0205</v>
      </c>
      <c r="R106" s="916">
        <v>802373486488</v>
      </c>
      <c r="S106" s="917">
        <v>14118181699</v>
      </c>
      <c r="T106" s="916">
        <v>27676315059</v>
      </c>
      <c r="U106" s="916">
        <v>140229140899</v>
      </c>
      <c r="V106" s="916">
        <v>984397124145</v>
      </c>
      <c r="X106" s="1562"/>
      <c r="Y106" s="1562" t="s">
        <v>654</v>
      </c>
      <c r="Z106" s="1568">
        <v>984397124145</v>
      </c>
      <c r="AA106" s="1568">
        <v>6221389824.5963964</v>
      </c>
      <c r="AB106" s="1568">
        <v>1419575980</v>
      </c>
      <c r="AC106" s="1568">
        <v>42409354</v>
      </c>
      <c r="AD106" s="1568">
        <v>7683375158.5963993</v>
      </c>
      <c r="AE106" s="1569">
        <v>1520305</v>
      </c>
      <c r="AF106" s="1569">
        <v>5054</v>
      </c>
      <c r="AG106" s="1562"/>
      <c r="AJ106" s="933" t="s">
        <v>654</v>
      </c>
      <c r="AK106" s="1566">
        <v>7683375158.5963993</v>
      </c>
      <c r="AL106" s="1562">
        <v>1520305</v>
      </c>
      <c r="AM106" s="1566">
        <v>5054</v>
      </c>
      <c r="AO106" s="1565"/>
      <c r="AP106" s="1565"/>
      <c r="AS106" s="1571"/>
      <c r="AT106" s="1571"/>
      <c r="AU106" s="1566">
        <v>209460384</v>
      </c>
      <c r="AV106" s="1566"/>
      <c r="AW106" s="1566">
        <v>203120430</v>
      </c>
      <c r="BB106" s="1562"/>
      <c r="BC106" s="1562" t="s">
        <v>785</v>
      </c>
      <c r="BD106" s="1564">
        <v>984397124145</v>
      </c>
      <c r="BE106" s="1577">
        <v>48710.881999999976</v>
      </c>
      <c r="BF106" s="1564">
        <v>20208978</v>
      </c>
      <c r="BG106" s="1562"/>
      <c r="BH106" s="1562"/>
      <c r="BI106" s="1564">
        <v>1520305</v>
      </c>
      <c r="BJ106" s="1573">
        <v>31.21</v>
      </c>
      <c r="BK106" s="1564">
        <v>9666342</v>
      </c>
      <c r="BL106" s="1573"/>
      <c r="BN106" s="1579"/>
      <c r="BO106" s="1579"/>
      <c r="BP106" s="1579"/>
      <c r="BQ106" s="1579"/>
      <c r="BR106" s="1579"/>
      <c r="BS106" s="1579"/>
      <c r="BT106" s="1581"/>
      <c r="BU106" s="1581"/>
      <c r="BV106" s="1581"/>
      <c r="BW106" s="1579"/>
      <c r="BX106" s="1579"/>
      <c r="BY106" s="1579"/>
      <c r="BZ106" s="1585"/>
      <c r="CA106" s="1561"/>
      <c r="CC106" s="1564"/>
      <c r="CD106" s="1564"/>
      <c r="CE106" s="1564"/>
      <c r="CF106" s="1564"/>
      <c r="CG106" s="1565"/>
      <c r="CH106" s="1564"/>
      <c r="CI106" s="1562"/>
      <c r="CJ106" s="1565"/>
      <c r="CM106" s="933" t="s">
        <v>654</v>
      </c>
      <c r="CP106" s="1562">
        <v>1520305</v>
      </c>
      <c r="CQ106" s="1566">
        <v>2477833055</v>
      </c>
      <c r="CR106" s="1566">
        <v>59347368</v>
      </c>
      <c r="CS106" s="1566">
        <v>2537180423</v>
      </c>
      <c r="CT106" s="1573">
        <v>1668.86</v>
      </c>
      <c r="CU106" s="1594"/>
      <c r="CV106" s="1584"/>
      <c r="CW106" s="1584"/>
      <c r="CZ106" s="1582">
        <v>0.63200000000000001</v>
      </c>
      <c r="DA106" s="1582"/>
      <c r="DB106" s="1582"/>
      <c r="DX106" s="933" t="s">
        <v>456</v>
      </c>
      <c r="DY106" s="1575" t="s">
        <v>1116</v>
      </c>
      <c r="DZ106" s="933" t="s">
        <v>8</v>
      </c>
      <c r="EA106" s="933" t="s">
        <v>1117</v>
      </c>
      <c r="EB106" s="1563">
        <v>661</v>
      </c>
      <c r="EC106" s="1563"/>
      <c r="ED106" s="1563">
        <v>661</v>
      </c>
      <c r="EE106" s="1563">
        <v>76512</v>
      </c>
      <c r="EF106" s="1563"/>
      <c r="EG106" s="1565">
        <v>8.6391677122542865E-3</v>
      </c>
      <c r="EH106" s="1563"/>
      <c r="EI106" s="1563">
        <v>0</v>
      </c>
      <c r="EJ106" s="1563"/>
      <c r="EK106" s="1563">
        <v>0</v>
      </c>
      <c r="EM106" s="1566"/>
      <c r="EN106" s="1566"/>
      <c r="ES106" s="1616" t="s">
        <v>155</v>
      </c>
      <c r="ET106" s="1617" t="s">
        <v>156</v>
      </c>
      <c r="EU106" s="1618">
        <v>544806</v>
      </c>
    </row>
    <row r="107" spans="1:151" ht="13.5" thickTop="1">
      <c r="A107" s="1316"/>
      <c r="B107" s="992"/>
      <c r="C107" s="992"/>
      <c r="D107" s="994"/>
      <c r="E107" s="994"/>
      <c r="F107" s="994"/>
      <c r="G107" s="994"/>
      <c r="H107" s="992"/>
      <c r="K107" s="901"/>
      <c r="L107" s="901"/>
      <c r="M107" s="918" t="s">
        <v>809</v>
      </c>
      <c r="N107" s="918" t="s">
        <v>809</v>
      </c>
      <c r="O107" s="919"/>
      <c r="P107" s="900" t="s">
        <v>810</v>
      </c>
      <c r="Q107" s="920" t="s">
        <v>811</v>
      </c>
      <c r="R107" s="921"/>
      <c r="S107" s="918" t="s">
        <v>809</v>
      </c>
      <c r="T107" s="918" t="s">
        <v>809</v>
      </c>
      <c r="U107" s="918" t="s">
        <v>809</v>
      </c>
      <c r="V107" s="921"/>
      <c r="X107" s="1562"/>
      <c r="Y107" s="1562"/>
      <c r="Z107" s="1562"/>
      <c r="AA107" s="1562"/>
      <c r="AB107" s="1564"/>
      <c r="AC107" s="1562"/>
      <c r="AD107" s="1562"/>
      <c r="AE107" s="1566"/>
      <c r="AF107" s="1562"/>
      <c r="AG107" s="1562"/>
      <c r="AI107" s="933" t="s">
        <v>653</v>
      </c>
      <c r="AK107" s="1562"/>
      <c r="AM107" s="1570"/>
      <c r="AR107" s="933" t="s">
        <v>906</v>
      </c>
      <c r="AW107" s="1573"/>
      <c r="BB107" s="1562"/>
      <c r="BC107" s="1562"/>
      <c r="BD107" s="1564"/>
      <c r="BE107" s="1573" t="s">
        <v>809</v>
      </c>
      <c r="BF107" s="1564" t="s">
        <v>811</v>
      </c>
      <c r="BG107" s="1562"/>
      <c r="BH107" s="1562"/>
      <c r="BI107" s="1564"/>
      <c r="BJ107" s="1564"/>
      <c r="BK107" s="1564" t="s">
        <v>810</v>
      </c>
      <c r="BL107" s="1564"/>
      <c r="BN107" s="1579"/>
      <c r="BO107" s="1579"/>
      <c r="BP107" s="1579"/>
      <c r="BQ107" s="1579"/>
      <c r="BR107" s="1579"/>
      <c r="BS107" s="1579"/>
      <c r="BT107" s="1581"/>
      <c r="BU107" s="1581"/>
      <c r="BV107" s="1581"/>
      <c r="BW107" s="1579" t="s">
        <v>812</v>
      </c>
      <c r="BX107" s="1579">
        <v>0.63200000000000001</v>
      </c>
      <c r="BY107" s="1579"/>
      <c r="BZ107" s="1585"/>
      <c r="CB107" s="933" t="s">
        <v>781</v>
      </c>
      <c r="CC107" s="1564">
        <v>34934</v>
      </c>
      <c r="CD107" s="1564">
        <v>35462</v>
      </c>
      <c r="CE107" s="1564">
        <v>36520</v>
      </c>
      <c r="CF107" s="1564">
        <v>35638.666666666664</v>
      </c>
      <c r="CG107" s="1564"/>
      <c r="CH107" s="1564"/>
      <c r="CI107" s="1570"/>
      <c r="CJ107" s="1565"/>
      <c r="DX107" s="933" t="s">
        <v>458</v>
      </c>
      <c r="DY107" s="1575" t="s">
        <v>458</v>
      </c>
      <c r="DZ107" s="933" t="s">
        <v>901</v>
      </c>
      <c r="EA107" s="933" t="s">
        <v>459</v>
      </c>
      <c r="EB107" s="1563">
        <v>3267</v>
      </c>
      <c r="EC107" s="1563"/>
      <c r="ED107" s="1563">
        <v>3267</v>
      </c>
      <c r="EE107" s="1563"/>
      <c r="EF107" s="1563"/>
      <c r="EG107" s="1565">
        <v>0.44436887921653972</v>
      </c>
      <c r="EH107" s="1563"/>
      <c r="EI107" s="1563">
        <v>2786408</v>
      </c>
      <c r="EJ107" s="1563"/>
      <c r="EK107" s="1563">
        <v>1238193</v>
      </c>
      <c r="EL107" s="1563">
        <v>2786408</v>
      </c>
      <c r="EM107" s="1566">
        <v>0</v>
      </c>
      <c r="EN107" s="1566"/>
      <c r="ES107" s="1616" t="s">
        <v>551</v>
      </c>
      <c r="ET107" s="1617" t="s">
        <v>552</v>
      </c>
      <c r="EU107" s="1618">
        <v>148320</v>
      </c>
    </row>
    <row r="108" spans="1:151">
      <c r="A108" s="1316"/>
      <c r="B108" s="992"/>
      <c r="C108" s="994"/>
      <c r="D108" s="994"/>
      <c r="E108" s="994"/>
      <c r="F108" s="994"/>
      <c r="G108" s="994"/>
      <c r="H108" s="992"/>
      <c r="K108" s="901"/>
      <c r="L108" s="901"/>
      <c r="M108" s="918"/>
      <c r="N108" s="918"/>
      <c r="O108" s="919"/>
      <c r="P108" s="900"/>
      <c r="Q108" s="922"/>
      <c r="R108" s="921"/>
      <c r="S108" s="923"/>
      <c r="T108" s="918"/>
      <c r="U108" s="918"/>
      <c r="V108" s="921"/>
      <c r="X108" s="1562"/>
      <c r="Y108" s="1562"/>
      <c r="Z108" s="1562" t="s">
        <v>915</v>
      </c>
      <c r="AA108" s="1567">
        <v>6.3200000000000001E-3</v>
      </c>
      <c r="AB108" s="1564" t="s">
        <v>803</v>
      </c>
      <c r="AC108" s="1562" t="s">
        <v>1075</v>
      </c>
      <c r="AD108" s="1562"/>
      <c r="AE108" s="1566"/>
      <c r="AF108" s="1562"/>
      <c r="AG108" s="1562"/>
      <c r="AR108" s="933" t="s">
        <v>907</v>
      </c>
      <c r="AS108" s="1571">
        <v>1668.86</v>
      </c>
      <c r="AV108" s="933">
        <v>67</v>
      </c>
      <c r="AW108" s="1573"/>
      <c r="BB108" s="1562" t="s">
        <v>607</v>
      </c>
      <c r="BC108" s="1562" t="s">
        <v>939</v>
      </c>
      <c r="BD108" s="1564"/>
      <c r="BE108" s="1573"/>
      <c r="BF108" s="1564"/>
      <c r="BG108" s="1562"/>
      <c r="BH108" s="1562"/>
      <c r="BI108" s="1564"/>
      <c r="BJ108" s="1564"/>
      <c r="BK108" s="1564"/>
      <c r="BL108" s="1564"/>
      <c r="BN108" s="1579"/>
      <c r="BO108" s="1579"/>
      <c r="BP108" s="1579"/>
      <c r="BQ108" s="1579"/>
      <c r="BR108" s="1579"/>
      <c r="BS108" s="1579"/>
      <c r="BT108" s="1584"/>
      <c r="BU108" s="1584"/>
      <c r="BV108" s="1584"/>
      <c r="BW108" s="1582"/>
      <c r="BX108" s="1584"/>
      <c r="BY108" s="1584"/>
      <c r="BZ108" s="1585"/>
      <c r="DX108" s="933" t="s">
        <v>458</v>
      </c>
      <c r="DY108" s="1575" t="s">
        <v>91</v>
      </c>
      <c r="DZ108" s="933" t="s">
        <v>901</v>
      </c>
      <c r="EA108" s="933" t="s">
        <v>92</v>
      </c>
      <c r="EB108" s="1563">
        <v>3035</v>
      </c>
      <c r="EC108" s="1563"/>
      <c r="ED108" s="1563">
        <v>3035</v>
      </c>
      <c r="EE108" s="1563"/>
      <c r="EF108" s="1563"/>
      <c r="EG108" s="1565">
        <v>0.41281284004352559</v>
      </c>
      <c r="EH108" s="1563"/>
      <c r="EI108" s="1563">
        <v>0</v>
      </c>
      <c r="EJ108" s="1563"/>
      <c r="EK108" s="1563">
        <v>1150265</v>
      </c>
      <c r="EM108" s="1566"/>
      <c r="EN108" s="1566"/>
      <c r="ES108" s="1616" t="s">
        <v>553</v>
      </c>
      <c r="ET108" s="1617" t="s">
        <v>554</v>
      </c>
      <c r="EU108" s="1618">
        <v>0</v>
      </c>
    </row>
    <row r="109" spans="1:151" ht="13.5" thickBot="1">
      <c r="A109" s="1316"/>
      <c r="B109" s="1416"/>
      <c r="C109" s="993"/>
      <c r="D109" s="994"/>
      <c r="E109" s="994"/>
      <c r="F109" s="994"/>
      <c r="G109" s="994"/>
      <c r="H109" s="992"/>
      <c r="K109" s="900" t="s">
        <v>803</v>
      </c>
      <c r="L109" s="901" t="s">
        <v>868</v>
      </c>
      <c r="M109" s="919"/>
      <c r="N109" s="919"/>
      <c r="O109" s="919"/>
      <c r="P109" s="901"/>
      <c r="Q109" s="922"/>
      <c r="R109" s="921"/>
      <c r="S109" s="924"/>
      <c r="T109" s="921"/>
      <c r="U109" s="921"/>
      <c r="V109" s="921"/>
      <c r="X109" s="1562"/>
      <c r="Y109" s="1562"/>
      <c r="Z109" s="1562" t="s">
        <v>873</v>
      </c>
      <c r="AA109" s="1564"/>
      <c r="AB109" s="1564"/>
      <c r="AC109" s="1562" t="s">
        <v>874</v>
      </c>
      <c r="AD109" s="1562"/>
      <c r="AE109" s="1566"/>
      <c r="AF109" s="1562"/>
      <c r="AG109" s="1562"/>
      <c r="AR109" s="933" t="s">
        <v>235</v>
      </c>
      <c r="AS109" s="933" t="s">
        <v>902</v>
      </c>
      <c r="BB109" s="1562"/>
      <c r="BC109" s="933" t="s">
        <v>940</v>
      </c>
      <c r="BD109" s="1564"/>
      <c r="BE109" s="1573"/>
      <c r="BF109" s="1564"/>
      <c r="BG109" s="1562"/>
      <c r="BH109" s="1562"/>
      <c r="BI109" s="1564"/>
      <c r="BJ109" s="1564"/>
      <c r="BK109" s="1564"/>
      <c r="BL109" s="1564"/>
      <c r="BN109" s="1579"/>
      <c r="BO109" s="1579" t="s">
        <v>813</v>
      </c>
      <c r="BP109" s="1579"/>
      <c r="BQ109" s="1579"/>
      <c r="BR109" s="1579"/>
      <c r="BS109" s="1579"/>
      <c r="BT109" s="1581"/>
      <c r="BU109" s="1581"/>
      <c r="BV109" s="1581"/>
      <c r="BW109" s="1579"/>
      <c r="BX109" s="1579"/>
      <c r="BY109" s="1579"/>
      <c r="BZ109" s="1585"/>
      <c r="DX109" s="933" t="s">
        <v>458</v>
      </c>
      <c r="DY109" s="1575" t="s">
        <v>93</v>
      </c>
      <c r="DZ109" s="933" t="s">
        <v>901</v>
      </c>
      <c r="EA109" s="933" t="s">
        <v>94</v>
      </c>
      <c r="EB109" s="1563">
        <v>1050</v>
      </c>
      <c r="EC109" s="1563"/>
      <c r="ED109" s="1563">
        <v>1050</v>
      </c>
      <c r="EE109" s="1563">
        <v>7352</v>
      </c>
      <c r="EF109" s="1563"/>
      <c r="EG109" s="1565">
        <v>0.14281828073993472</v>
      </c>
      <c r="EH109" s="1563"/>
      <c r="EI109" s="1563">
        <v>0</v>
      </c>
      <c r="EJ109" s="1563"/>
      <c r="EK109" s="1563">
        <v>397950</v>
      </c>
      <c r="EM109" s="1566"/>
      <c r="EN109" s="1566"/>
      <c r="ES109" s="1616" t="s">
        <v>555</v>
      </c>
      <c r="ET109" s="1617" t="s">
        <v>556</v>
      </c>
      <c r="EU109" s="1618">
        <v>107667</v>
      </c>
    </row>
    <row r="110" spans="1:151" ht="13.5" thickBot="1">
      <c r="A110" s="1316"/>
      <c r="B110" s="1316"/>
      <c r="C110" s="1316"/>
      <c r="D110" s="936" t="s">
        <v>803</v>
      </c>
      <c r="E110" s="1428" t="s">
        <v>676</v>
      </c>
      <c r="F110" s="1674"/>
      <c r="G110" s="1675"/>
      <c r="H110" s="1676"/>
      <c r="K110" s="900"/>
      <c r="L110" s="902" t="s">
        <v>1068</v>
      </c>
      <c r="M110" s="925"/>
      <c r="N110" s="919"/>
      <c r="O110" s="919"/>
      <c r="P110" s="901"/>
      <c r="Q110" s="922"/>
      <c r="R110" s="921"/>
      <c r="S110" s="924"/>
      <c r="T110" s="921"/>
      <c r="U110" s="921"/>
      <c r="V110" s="921"/>
      <c r="X110" s="1562"/>
      <c r="Y110" s="1562"/>
      <c r="Z110" s="1562" t="s">
        <v>875</v>
      </c>
      <c r="AA110" s="1564"/>
      <c r="AB110" s="1564"/>
      <c r="AC110" s="1562" t="s">
        <v>982</v>
      </c>
      <c r="AD110" s="1562"/>
      <c r="AE110" s="1566"/>
      <c r="AF110" s="1562"/>
      <c r="AG110" s="1562"/>
      <c r="AN110" s="1573"/>
      <c r="BB110" s="1562" t="s">
        <v>609</v>
      </c>
      <c r="BC110" s="1562" t="s">
        <v>1079</v>
      </c>
      <c r="BD110" s="1564"/>
      <c r="BE110" s="1573"/>
      <c r="BF110" s="1564"/>
      <c r="BG110" s="1562"/>
      <c r="BH110" s="1562"/>
      <c r="BI110" s="1564"/>
      <c r="BJ110" s="1564"/>
      <c r="BK110" s="1564"/>
      <c r="BL110" s="1564"/>
      <c r="BN110" s="1579"/>
      <c r="BO110" s="1579" t="s">
        <v>1081</v>
      </c>
      <c r="BP110" s="1579"/>
      <c r="BQ110" s="1579"/>
      <c r="BR110" s="1579"/>
      <c r="BS110" s="1579"/>
      <c r="BT110" s="1581"/>
      <c r="BU110" s="1581"/>
      <c r="BV110" s="1581"/>
      <c r="BW110" s="1579"/>
      <c r="BX110" s="1579"/>
      <c r="BY110" s="1579"/>
      <c r="BZ110" s="1579"/>
      <c r="CA110" s="1579"/>
      <c r="DX110" s="933" t="s">
        <v>460</v>
      </c>
      <c r="DY110" s="1575" t="s">
        <v>460</v>
      </c>
      <c r="DZ110" s="933" t="s">
        <v>901</v>
      </c>
      <c r="EA110" s="933" t="s">
        <v>461</v>
      </c>
      <c r="EB110" s="1563">
        <v>20408</v>
      </c>
      <c r="EC110" s="1563"/>
      <c r="ED110" s="1563">
        <v>20408</v>
      </c>
      <c r="EE110" s="1563">
        <v>20408</v>
      </c>
      <c r="EF110" s="1563"/>
      <c r="EG110" s="1565"/>
      <c r="EH110" s="1563"/>
      <c r="EI110" s="1563">
        <v>9699718</v>
      </c>
      <c r="EJ110" s="1563"/>
      <c r="EK110" s="1563">
        <v>9699718</v>
      </c>
      <c r="EL110" s="1563">
        <v>9699718</v>
      </c>
      <c r="EM110" s="1566">
        <v>0</v>
      </c>
      <c r="EN110" s="1566"/>
      <c r="ES110" s="1616" t="s">
        <v>557</v>
      </c>
      <c r="ET110" s="1617" t="s">
        <v>558</v>
      </c>
      <c r="EU110" s="1618">
        <v>3689240</v>
      </c>
    </row>
    <row r="111" spans="1:151">
      <c r="A111" s="992"/>
      <c r="B111" s="992"/>
      <c r="C111" s="992"/>
      <c r="D111" s="992"/>
      <c r="E111" s="1433" t="s">
        <v>865</v>
      </c>
      <c r="F111" s="1677" t="s">
        <v>3</v>
      </c>
      <c r="G111" s="1435"/>
      <c r="H111" s="1678"/>
      <c r="K111" s="900"/>
      <c r="L111" s="901" t="s">
        <v>1069</v>
      </c>
      <c r="M111" s="919"/>
      <c r="N111" s="919"/>
      <c r="O111" s="919"/>
      <c r="P111" s="901"/>
      <c r="Q111" s="926"/>
      <c r="R111" s="921"/>
      <c r="S111" s="924"/>
      <c r="T111" s="921"/>
      <c r="U111" s="921"/>
      <c r="V111" s="921"/>
      <c r="X111" s="1562"/>
      <c r="Y111" s="1562"/>
      <c r="Z111" s="1562" t="s">
        <v>916</v>
      </c>
      <c r="AA111" s="1564"/>
      <c r="AB111" s="1564" t="s">
        <v>869</v>
      </c>
      <c r="AC111" s="1562" t="s">
        <v>930</v>
      </c>
      <c r="AD111" s="1562"/>
      <c r="AE111" s="1566"/>
      <c r="AF111" s="1562"/>
      <c r="AG111" s="1562"/>
      <c r="AN111" s="1574"/>
      <c r="BB111" s="1562"/>
      <c r="BC111" s="933" t="s">
        <v>1080</v>
      </c>
      <c r="BD111" s="1564"/>
      <c r="BE111" s="1573"/>
      <c r="BF111" s="1564"/>
      <c r="BG111" s="1562"/>
      <c r="BH111" s="1562"/>
      <c r="BI111" s="1564"/>
      <c r="BJ111" s="1564"/>
      <c r="BK111" s="1564"/>
      <c r="BL111" s="1564"/>
      <c r="BN111" s="1579"/>
      <c r="BO111" s="1579" t="s">
        <v>1082</v>
      </c>
      <c r="BP111" s="1579"/>
      <c r="BQ111" s="1579"/>
      <c r="BR111" s="1579"/>
      <c r="BS111" s="1579"/>
      <c r="BT111" s="1581"/>
      <c r="BU111" s="1581"/>
      <c r="BV111" s="1581"/>
      <c r="BW111" s="1579"/>
      <c r="BX111" s="1579"/>
      <c r="BY111" s="1579"/>
      <c r="BZ111" s="1563"/>
      <c r="DX111" s="933" t="s">
        <v>462</v>
      </c>
      <c r="DY111" s="1575" t="s">
        <v>462</v>
      </c>
      <c r="DZ111" s="933" t="s">
        <v>901</v>
      </c>
      <c r="EA111" s="933" t="s">
        <v>463</v>
      </c>
      <c r="EB111" s="1563">
        <v>7536</v>
      </c>
      <c r="EC111" s="1563"/>
      <c r="ED111" s="1563">
        <v>7536</v>
      </c>
      <c r="EE111" s="1563">
        <v>7536</v>
      </c>
      <c r="EF111" s="1563"/>
      <c r="EG111" s="1565"/>
      <c r="EH111" s="1563"/>
      <c r="EI111" s="1563">
        <v>0</v>
      </c>
      <c r="EJ111" s="1563"/>
      <c r="EK111" s="1563">
        <v>0</v>
      </c>
      <c r="EL111" s="1563">
        <v>0</v>
      </c>
      <c r="EM111" s="1566">
        <v>0</v>
      </c>
      <c r="EN111" s="1566"/>
      <c r="ES111" s="1616" t="s">
        <v>559</v>
      </c>
      <c r="ET111" s="1617" t="s">
        <v>560</v>
      </c>
      <c r="EU111" s="1618">
        <v>3380764</v>
      </c>
    </row>
    <row r="112" spans="1:151">
      <c r="A112" s="1316"/>
      <c r="B112" s="992"/>
      <c r="C112" s="992"/>
      <c r="D112" s="992"/>
      <c r="E112" s="1448" t="s">
        <v>866</v>
      </c>
      <c r="F112" s="1449" t="s">
        <v>1062</v>
      </c>
      <c r="G112" s="1679"/>
      <c r="H112" s="1451" t="s">
        <v>333</v>
      </c>
      <c r="K112" s="900" t="s">
        <v>869</v>
      </c>
      <c r="L112" s="901" t="s">
        <v>1070</v>
      </c>
      <c r="M112" s="919"/>
      <c r="N112" s="919"/>
      <c r="O112" s="919"/>
      <c r="P112" s="901"/>
      <c r="Q112" s="922"/>
      <c r="R112" s="921"/>
      <c r="S112" s="924"/>
      <c r="T112" s="921"/>
      <c r="U112" s="921"/>
      <c r="V112" s="921"/>
      <c r="X112" s="1562"/>
      <c r="Y112" s="1562"/>
      <c r="Z112" s="1562"/>
      <c r="AA112" s="1562"/>
      <c r="AB112" s="1564"/>
      <c r="AC112" s="1562" t="s">
        <v>1076</v>
      </c>
      <c r="AD112" s="1562"/>
      <c r="AE112" s="1566"/>
      <c r="AF112" s="1562"/>
      <c r="AG112" s="1562"/>
      <c r="AI112" s="1575"/>
      <c r="AW112" s="1563"/>
      <c r="BB112" s="1562" t="s">
        <v>593</v>
      </c>
      <c r="BC112" s="1562" t="s">
        <v>944</v>
      </c>
      <c r="BD112" s="1564"/>
      <c r="BE112" s="1573"/>
      <c r="BF112" s="1564"/>
      <c r="BG112" s="1562"/>
      <c r="BH112" s="1562"/>
      <c r="BI112" s="1564"/>
      <c r="BJ112" s="1564"/>
      <c r="BK112" s="1564"/>
      <c r="BL112" s="1564"/>
      <c r="BN112" s="1579"/>
      <c r="BO112" s="1579" t="s">
        <v>1083</v>
      </c>
      <c r="BP112" s="1579"/>
      <c r="BQ112" s="1579"/>
      <c r="BR112" s="1579"/>
      <c r="BS112" s="1579"/>
      <c r="BT112" s="1581"/>
      <c r="BU112" s="1581"/>
      <c r="BV112" s="1581"/>
      <c r="BW112" s="1581"/>
      <c r="BX112" s="1581"/>
      <c r="BY112" s="1581"/>
      <c r="BZ112" s="1579"/>
      <c r="CA112" s="1579"/>
      <c r="DX112" s="933" t="s">
        <v>464</v>
      </c>
      <c r="DY112" s="1575" t="s">
        <v>464</v>
      </c>
      <c r="DZ112" s="933" t="s">
        <v>901</v>
      </c>
      <c r="EA112" s="933" t="s">
        <v>465</v>
      </c>
      <c r="EB112" s="1563">
        <v>13650</v>
      </c>
      <c r="EC112" s="1563"/>
      <c r="ED112" s="1563">
        <v>13650</v>
      </c>
      <c r="EE112" s="1563"/>
      <c r="EF112" s="1563"/>
      <c r="EG112" s="1565">
        <v>0.98684210526315785</v>
      </c>
      <c r="EH112" s="1563"/>
      <c r="EI112" s="1563">
        <v>0</v>
      </c>
      <c r="EJ112" s="1563"/>
      <c r="EK112" s="1563">
        <v>0</v>
      </c>
      <c r="EL112" s="1563">
        <v>0</v>
      </c>
      <c r="EM112" s="1566">
        <v>0</v>
      </c>
      <c r="EN112" s="1566"/>
      <c r="ES112" s="1616" t="s">
        <v>561</v>
      </c>
      <c r="ET112" s="1617" t="s">
        <v>636</v>
      </c>
      <c r="EU112" s="1618">
        <v>0</v>
      </c>
    </row>
    <row r="113" spans="1:151" ht="13.5" thickBot="1">
      <c r="A113" s="1680"/>
      <c r="B113" s="992"/>
      <c r="C113" s="992"/>
      <c r="D113" s="992"/>
      <c r="E113" s="1463" t="s">
        <v>867</v>
      </c>
      <c r="F113" s="1464" t="s">
        <v>972</v>
      </c>
      <c r="G113" s="1465" t="s">
        <v>352</v>
      </c>
      <c r="H113" s="1466" t="s">
        <v>289</v>
      </c>
      <c r="K113" s="900"/>
      <c r="L113" s="901" t="s">
        <v>261</v>
      </c>
      <c r="M113" s="919"/>
      <c r="N113" s="919"/>
      <c r="O113" s="919"/>
      <c r="P113" s="901"/>
      <c r="Q113" s="922"/>
      <c r="R113" s="921"/>
      <c r="S113" s="924"/>
      <c r="T113" s="921"/>
      <c r="U113" s="921"/>
      <c r="V113" s="921"/>
      <c r="X113" s="1562"/>
      <c r="Y113" s="1562"/>
      <c r="Z113" s="1562"/>
      <c r="AA113" s="1562"/>
      <c r="AB113" s="1564"/>
      <c r="AC113" s="1562" t="s">
        <v>1077</v>
      </c>
      <c r="AD113" s="1562"/>
      <c r="AE113" s="1566"/>
      <c r="AF113" s="1562"/>
      <c r="AG113" s="1562"/>
      <c r="AI113" s="1575"/>
      <c r="AU113" s="1573"/>
      <c r="AW113" s="1563"/>
      <c r="BB113" s="1562"/>
      <c r="BC113" s="1562"/>
      <c r="BD113" s="1564"/>
      <c r="BE113" s="1573"/>
      <c r="BF113" s="1564"/>
      <c r="BG113" s="1562"/>
      <c r="BH113" s="1562"/>
      <c r="BI113" s="1564"/>
      <c r="BJ113" s="1564"/>
      <c r="BK113" s="1564"/>
      <c r="BL113" s="1564"/>
      <c r="BN113" s="1579"/>
      <c r="BP113" s="1579"/>
      <c r="BQ113" s="1579"/>
      <c r="BR113" s="1579"/>
      <c r="BS113" s="1579"/>
      <c r="BT113" s="1581"/>
      <c r="BU113" s="1581"/>
      <c r="BV113" s="1581"/>
      <c r="BW113" s="1579"/>
      <c r="BX113" s="1579"/>
      <c r="BY113" s="1579"/>
      <c r="BZ113" s="1579"/>
      <c r="CA113" s="1579"/>
      <c r="DX113" s="933" t="s">
        <v>464</v>
      </c>
      <c r="DY113" s="1575" t="s">
        <v>95</v>
      </c>
      <c r="DZ113" s="933" t="s">
        <v>8</v>
      </c>
      <c r="EA113" s="933" t="s">
        <v>96</v>
      </c>
      <c r="EB113" s="1563">
        <v>182</v>
      </c>
      <c r="EC113" s="1563"/>
      <c r="ED113" s="1563">
        <v>182</v>
      </c>
      <c r="EE113" s="1563">
        <v>13832</v>
      </c>
      <c r="EF113" s="1563"/>
      <c r="EG113" s="1565">
        <v>1.3157894736842105E-2</v>
      </c>
      <c r="EH113" s="1563"/>
      <c r="EI113" s="1563">
        <v>0</v>
      </c>
      <c r="EJ113" s="1563"/>
      <c r="EK113" s="1563">
        <v>0</v>
      </c>
      <c r="EM113" s="1566"/>
      <c r="EN113" s="1566"/>
      <c r="ES113" s="1616" t="s">
        <v>637</v>
      </c>
      <c r="ET113" s="1617" t="s">
        <v>638</v>
      </c>
      <c r="EU113" s="1618">
        <v>265211</v>
      </c>
    </row>
    <row r="114" spans="1:151">
      <c r="A114" s="1316"/>
      <c r="B114" s="1468"/>
      <c r="C114" s="1468"/>
      <c r="D114" s="900" t="s">
        <v>674</v>
      </c>
      <c r="E114" s="1469">
        <f>F114-E115</f>
        <v>4146</v>
      </c>
      <c r="F114" s="1470">
        <v>5423</v>
      </c>
      <c r="G114" s="1471">
        <f>E115*-1</f>
        <v>-1277</v>
      </c>
      <c r="H114" s="1471">
        <f>SUM(F114:G114)</f>
        <v>4146</v>
      </c>
      <c r="K114" s="900"/>
      <c r="L114" s="901" t="s">
        <v>870</v>
      </c>
      <c r="M114" s="919"/>
      <c r="N114" s="919"/>
      <c r="O114" s="919"/>
      <c r="P114" s="901"/>
      <c r="Q114" s="922"/>
      <c r="R114" s="921"/>
      <c r="S114" s="924"/>
      <c r="T114" s="921"/>
      <c r="U114" s="921"/>
      <c r="V114" s="921"/>
      <c r="X114" s="1562"/>
      <c r="Y114" s="1562"/>
      <c r="Z114" s="1562"/>
      <c r="AA114" s="1562"/>
      <c r="AB114" s="1564"/>
      <c r="AC114" s="1562" t="s">
        <v>933</v>
      </c>
      <c r="AD114" s="1562"/>
      <c r="AE114" s="1566" t="s">
        <v>934</v>
      </c>
      <c r="AF114" s="1562"/>
      <c r="AG114" s="1562"/>
      <c r="AI114" s="1575"/>
      <c r="AW114" s="1563"/>
      <c r="BB114" s="1562"/>
      <c r="BC114" s="1562"/>
      <c r="BD114" s="1564"/>
      <c r="BE114" s="1573"/>
      <c r="BF114" s="1564"/>
      <c r="BG114" s="1562"/>
      <c r="BH114" s="1562"/>
      <c r="BI114" s="1564"/>
      <c r="BJ114" s="1564"/>
      <c r="BK114" s="1564"/>
      <c r="BL114" s="1564"/>
      <c r="BN114" s="1579"/>
      <c r="BO114" s="1579" t="s">
        <v>816</v>
      </c>
      <c r="BP114" s="1579"/>
      <c r="BQ114" s="1579"/>
      <c r="BR114" s="1579"/>
      <c r="BS114" s="1579"/>
      <c r="BT114" s="1581"/>
      <c r="BU114" s="1581"/>
      <c r="BV114" s="1581"/>
      <c r="BW114" s="1579"/>
      <c r="BX114" s="1579"/>
      <c r="BY114" s="1579"/>
      <c r="BZ114" s="1579"/>
      <c r="CA114" s="1579"/>
      <c r="DX114" s="933" t="s">
        <v>466</v>
      </c>
      <c r="DY114" s="1575" t="s">
        <v>466</v>
      </c>
      <c r="DZ114" s="933" t="s">
        <v>901</v>
      </c>
      <c r="EA114" s="933" t="s">
        <v>467</v>
      </c>
      <c r="EB114" s="1563">
        <v>3091</v>
      </c>
      <c r="EC114" s="1563"/>
      <c r="ED114" s="1563">
        <v>3091</v>
      </c>
      <c r="EE114" s="1563">
        <v>3091</v>
      </c>
      <c r="EF114" s="1563"/>
      <c r="EG114" s="1565"/>
      <c r="EH114" s="1563"/>
      <c r="EI114" s="1563">
        <v>1375248</v>
      </c>
      <c r="EJ114" s="1563"/>
      <c r="EK114" s="1563">
        <v>1375248</v>
      </c>
      <c r="EL114" s="1563">
        <v>1375248</v>
      </c>
      <c r="EM114" s="1566">
        <v>0</v>
      </c>
      <c r="EN114" s="1566"/>
      <c r="ES114" s="1616" t="s">
        <v>639</v>
      </c>
      <c r="ET114" s="1617" t="s">
        <v>640</v>
      </c>
      <c r="EU114" s="1618">
        <v>687582</v>
      </c>
    </row>
    <row r="115" spans="1:151">
      <c r="A115" s="1316"/>
      <c r="B115" s="1468"/>
      <c r="C115" s="1468"/>
      <c r="D115" s="900" t="s">
        <v>675</v>
      </c>
      <c r="E115" s="1482">
        <v>1277</v>
      </c>
      <c r="F115" s="994"/>
      <c r="G115" s="1471">
        <f>E115</f>
        <v>1277</v>
      </c>
      <c r="H115" s="1471">
        <f>SUM(F115:G115)</f>
        <v>1277</v>
      </c>
      <c r="K115" s="900"/>
      <c r="L115" s="901"/>
      <c r="M115" s="900" t="s">
        <v>1071</v>
      </c>
      <c r="N115" s="903" t="s">
        <v>1072</v>
      </c>
      <c r="O115" s="919"/>
      <c r="P115" s="901"/>
      <c r="Q115" s="922"/>
      <c r="R115" s="921"/>
      <c r="S115" s="924"/>
      <c r="T115" s="921"/>
      <c r="U115" s="921"/>
      <c r="V115" s="921"/>
      <c r="AI115" s="1575"/>
      <c r="AW115" s="1563"/>
      <c r="BN115" s="1579"/>
      <c r="BO115" s="1579" t="s">
        <v>1084</v>
      </c>
      <c r="BP115" s="1579"/>
      <c r="BQ115" s="1579"/>
      <c r="BR115" s="1579"/>
      <c r="BS115" s="1579"/>
      <c r="BT115" s="1581"/>
      <c r="BU115" s="1581"/>
      <c r="BV115" s="1581"/>
      <c r="BW115" s="1579"/>
      <c r="BX115" s="1579"/>
      <c r="BY115" s="1579"/>
      <c r="BZ115" s="1579"/>
      <c r="CA115" s="1579"/>
      <c r="DX115" s="933" t="s">
        <v>468</v>
      </c>
      <c r="DY115" s="1575" t="s">
        <v>468</v>
      </c>
      <c r="DZ115" s="933" t="s">
        <v>901</v>
      </c>
      <c r="EA115" s="933" t="s">
        <v>469</v>
      </c>
      <c r="EB115" s="1563">
        <v>8365</v>
      </c>
      <c r="EC115" s="1563"/>
      <c r="ED115" s="1563">
        <v>8365</v>
      </c>
      <c r="EE115" s="1563">
        <v>8365</v>
      </c>
      <c r="EF115" s="1563"/>
      <c r="EG115" s="1565"/>
      <c r="EH115" s="1563"/>
      <c r="EI115" s="1563">
        <v>4165686</v>
      </c>
      <c r="EJ115" s="1563"/>
      <c r="EK115" s="1563">
        <v>4165686</v>
      </c>
      <c r="EL115" s="1563">
        <v>4165686</v>
      </c>
      <c r="EM115" s="1566">
        <v>0</v>
      </c>
      <c r="EN115" s="1566"/>
      <c r="ES115" s="1616" t="s">
        <v>641</v>
      </c>
      <c r="ET115" s="1617" t="s">
        <v>642</v>
      </c>
      <c r="EU115" s="1618">
        <v>0</v>
      </c>
    </row>
    <row r="116" spans="1:151" ht="13.5" thickBot="1">
      <c r="A116" s="1316"/>
      <c r="D116" s="924" t="s">
        <v>1063</v>
      </c>
      <c r="E116" s="1486">
        <f>SUM(E114:E115)</f>
        <v>5423</v>
      </c>
      <c r="F116" s="1487">
        <f>SUM(F114:F115)</f>
        <v>5423</v>
      </c>
      <c r="G116" s="1487">
        <f>SUM(G114:G115)</f>
        <v>0</v>
      </c>
      <c r="H116" s="1487">
        <f>SUM(H114:H115)</f>
        <v>5423</v>
      </c>
      <c r="K116" s="900" t="s">
        <v>871</v>
      </c>
      <c r="L116" s="901" t="s">
        <v>872</v>
      </c>
      <c r="M116" s="919"/>
      <c r="N116" s="919"/>
      <c r="O116" s="919"/>
      <c r="P116" s="901"/>
      <c r="Q116" s="922"/>
      <c r="R116" s="921"/>
      <c r="S116" s="924"/>
      <c r="T116" s="921"/>
      <c r="U116" s="921"/>
      <c r="V116" s="921"/>
      <c r="AI116" s="1575"/>
      <c r="AW116" s="1576"/>
      <c r="BN116" s="1579"/>
      <c r="BO116" s="1579" t="s">
        <v>861</v>
      </c>
      <c r="BP116" s="1579"/>
      <c r="BQ116" s="1579"/>
      <c r="BR116" s="1579"/>
      <c r="BS116" s="1579"/>
      <c r="BT116" s="1581"/>
      <c r="BU116" s="1581"/>
      <c r="BV116" s="1581"/>
      <c r="BW116" s="1579"/>
      <c r="BX116" s="1579"/>
      <c r="BY116" s="1579"/>
      <c r="BZ116" s="1579"/>
      <c r="CA116" s="1579"/>
      <c r="DX116" s="933" t="s">
        <v>470</v>
      </c>
      <c r="DY116" s="1575" t="s">
        <v>470</v>
      </c>
      <c r="DZ116" s="933" t="s">
        <v>901</v>
      </c>
      <c r="EA116" s="933" t="s">
        <v>471</v>
      </c>
      <c r="EB116" s="1563">
        <v>594</v>
      </c>
      <c r="EC116" s="1563"/>
      <c r="ED116" s="1563">
        <v>594</v>
      </c>
      <c r="EE116" s="1563">
        <v>594</v>
      </c>
      <c r="EF116" s="1563"/>
      <c r="EG116" s="1565"/>
      <c r="EH116" s="1563"/>
      <c r="EI116" s="1563">
        <v>0</v>
      </c>
      <c r="EJ116" s="1563"/>
      <c r="EK116" s="1563">
        <v>0</v>
      </c>
      <c r="EL116" s="1563">
        <v>0</v>
      </c>
      <c r="EM116" s="1566">
        <v>0</v>
      </c>
      <c r="EN116" s="1566"/>
      <c r="ES116" s="1616" t="s">
        <v>643</v>
      </c>
      <c r="ET116" s="1617" t="s">
        <v>644</v>
      </c>
      <c r="EU116" s="1618">
        <v>7074163</v>
      </c>
    </row>
    <row r="117" spans="1:151" ht="13.5" thickTop="1">
      <c r="A117" s="1316"/>
      <c r="D117" s="924"/>
      <c r="E117" s="980"/>
      <c r="F117" s="921"/>
      <c r="G117" s="921"/>
      <c r="H117" s="921"/>
      <c r="BN117" s="1579"/>
      <c r="BO117" s="1579"/>
      <c r="BP117" s="1579"/>
      <c r="BQ117" s="1579"/>
      <c r="BR117" s="1579"/>
      <c r="BS117" s="1579"/>
      <c r="BT117" s="1581"/>
      <c r="BU117" s="1581"/>
      <c r="BV117" s="1581"/>
      <c r="BW117" s="1579"/>
      <c r="BX117" s="1579"/>
      <c r="BY117" s="1579"/>
      <c r="BZ117" s="1579"/>
      <c r="CA117" s="1579"/>
      <c r="DX117" s="933" t="s">
        <v>472</v>
      </c>
      <c r="DY117" s="1575" t="s">
        <v>472</v>
      </c>
      <c r="DZ117" s="933" t="s">
        <v>901</v>
      </c>
      <c r="EA117" s="933" t="s">
        <v>473</v>
      </c>
      <c r="EB117" s="1563">
        <v>20967</v>
      </c>
      <c r="EC117" s="1563"/>
      <c r="ED117" s="1563">
        <v>20967</v>
      </c>
      <c r="EE117" s="1563"/>
      <c r="EF117" s="1563"/>
      <c r="EG117" s="1565">
        <v>0.69454750231880213</v>
      </c>
      <c r="EH117" s="1563"/>
      <c r="EI117" s="1563">
        <v>0</v>
      </c>
      <c r="EJ117" s="1563"/>
      <c r="EK117" s="1563">
        <v>0</v>
      </c>
      <c r="EL117" s="1563">
        <v>0</v>
      </c>
      <c r="EM117" s="1566">
        <v>0</v>
      </c>
      <c r="EN117" s="1566"/>
      <c r="ES117" s="1616" t="s">
        <v>645</v>
      </c>
      <c r="ET117" s="1617" t="s">
        <v>646</v>
      </c>
      <c r="EU117" s="1618">
        <v>2548220</v>
      </c>
    </row>
    <row r="118" spans="1:151">
      <c r="A118" s="1316"/>
      <c r="D118" s="1548" t="s">
        <v>1064</v>
      </c>
      <c r="E118" s="980"/>
      <c r="F118" s="921"/>
      <c r="G118" s="921"/>
      <c r="H118" s="921"/>
      <c r="BN118" s="1579"/>
      <c r="BO118" s="1579" t="s">
        <v>862</v>
      </c>
      <c r="BP118" s="1579"/>
      <c r="BQ118" s="1579"/>
      <c r="BR118" s="1579"/>
      <c r="BS118" s="1579"/>
      <c r="BT118" s="1581"/>
      <c r="BU118" s="1581"/>
      <c r="BV118" s="1581"/>
      <c r="BW118" s="1579"/>
      <c r="BX118" s="1579"/>
      <c r="BY118" s="1579"/>
      <c r="BZ118" s="1579"/>
      <c r="CA118" s="1579"/>
      <c r="DX118" s="933" t="s">
        <v>472</v>
      </c>
      <c r="DY118" s="1575" t="s">
        <v>97</v>
      </c>
      <c r="DZ118" s="933" t="s">
        <v>901</v>
      </c>
      <c r="EA118" s="933" t="s">
        <v>98</v>
      </c>
      <c r="EB118" s="1563">
        <v>6039</v>
      </c>
      <c r="EC118" s="1563"/>
      <c r="ED118" s="1563">
        <v>6039</v>
      </c>
      <c r="EE118" s="1563"/>
      <c r="EF118" s="1563"/>
      <c r="EG118" s="1565">
        <v>0.20004637604346098</v>
      </c>
      <c r="EH118" s="1563"/>
      <c r="EI118" s="1563">
        <v>0</v>
      </c>
      <c r="EJ118" s="1563"/>
      <c r="EK118" s="1563">
        <v>0</v>
      </c>
      <c r="EM118" s="1566"/>
      <c r="EN118" s="1566"/>
      <c r="ES118" s="1616" t="s">
        <v>647</v>
      </c>
      <c r="ET118" s="1617" t="s">
        <v>648</v>
      </c>
      <c r="EU118" s="1618">
        <v>3086634</v>
      </c>
    </row>
    <row r="119" spans="1:151">
      <c r="A119" s="1316"/>
      <c r="D119" s="1548" t="s">
        <v>1065</v>
      </c>
      <c r="E119" s="980"/>
      <c r="F119" s="921"/>
      <c r="G119" s="921"/>
      <c r="H119" s="921"/>
      <c r="BN119" s="1579"/>
      <c r="BO119" s="1579" t="s">
        <v>1085</v>
      </c>
      <c r="BP119" s="1579"/>
      <c r="BQ119" s="1579"/>
      <c r="BR119" s="1579"/>
      <c r="BS119" s="1579"/>
      <c r="BT119" s="1581"/>
      <c r="BU119" s="1581"/>
      <c r="BV119" s="1581"/>
      <c r="BW119" s="1579"/>
      <c r="BX119" s="1579"/>
      <c r="BY119" s="1579"/>
      <c r="BZ119" s="1579"/>
      <c r="CA119" s="1579"/>
      <c r="DX119" s="933" t="s">
        <v>472</v>
      </c>
      <c r="DY119" s="1575" t="s">
        <v>99</v>
      </c>
      <c r="DZ119" s="933" t="s">
        <v>8</v>
      </c>
      <c r="EA119" s="933" t="s">
        <v>100</v>
      </c>
      <c r="EB119" s="1563">
        <v>550</v>
      </c>
      <c r="EC119" s="1563"/>
      <c r="ED119" s="1563">
        <v>550</v>
      </c>
      <c r="EE119" s="1563"/>
      <c r="EF119" s="1563"/>
      <c r="EG119" s="1565">
        <v>1.821915993109845E-2</v>
      </c>
      <c r="EH119" s="1563"/>
      <c r="EI119" s="1563">
        <v>0</v>
      </c>
      <c r="EJ119" s="1563"/>
      <c r="EK119" s="1563">
        <v>0</v>
      </c>
      <c r="EM119" s="1566"/>
      <c r="EN119" s="1566"/>
      <c r="ES119" s="1616" t="s">
        <v>649</v>
      </c>
      <c r="ET119" s="1617" t="s">
        <v>650</v>
      </c>
      <c r="EU119" s="1618">
        <v>1971333</v>
      </c>
    </row>
    <row r="120" spans="1:151">
      <c r="A120" s="1316"/>
      <c r="B120" s="992"/>
      <c r="C120" s="992"/>
      <c r="D120" s="994" t="s">
        <v>1066</v>
      </c>
      <c r="E120" s="994"/>
      <c r="F120" s="994"/>
      <c r="G120" s="994"/>
      <c r="H120" s="992"/>
      <c r="BN120" s="1579"/>
      <c r="BO120" s="1579" t="s">
        <v>1086</v>
      </c>
      <c r="BP120" s="1579"/>
      <c r="BQ120" s="1579"/>
      <c r="BR120" s="1579"/>
      <c r="BS120" s="1579"/>
      <c r="BT120" s="1581"/>
      <c r="BU120" s="1581"/>
      <c r="BV120" s="1581"/>
      <c r="BW120" s="1579"/>
      <c r="BX120" s="1579"/>
      <c r="BY120" s="1579"/>
      <c r="BZ120" s="1579"/>
      <c r="CA120" s="1579"/>
      <c r="DX120" s="933" t="s">
        <v>472</v>
      </c>
      <c r="DY120" s="1575" t="s">
        <v>101</v>
      </c>
      <c r="DZ120" s="933" t="s">
        <v>8</v>
      </c>
      <c r="EA120" s="933" t="s">
        <v>102</v>
      </c>
      <c r="EB120" s="1563">
        <v>115</v>
      </c>
      <c r="EC120" s="1563"/>
      <c r="ED120" s="1563">
        <v>115</v>
      </c>
      <c r="EE120" s="1563"/>
      <c r="EF120" s="1563"/>
      <c r="EG120" s="1565">
        <v>3.8094607128660394E-3</v>
      </c>
      <c r="EH120" s="1563"/>
      <c r="EI120" s="1563">
        <v>0</v>
      </c>
      <c r="EJ120" s="1563"/>
      <c r="EK120" s="1563">
        <v>0</v>
      </c>
      <c r="EM120" s="1566"/>
      <c r="EN120" s="1566"/>
      <c r="ES120" s="1616" t="s">
        <v>651</v>
      </c>
      <c r="ET120" s="1617" t="s">
        <v>652</v>
      </c>
      <c r="EU120" s="1618">
        <v>0</v>
      </c>
    </row>
    <row r="121" spans="1:151" ht="13.5" thickBot="1">
      <c r="A121" s="1681"/>
      <c r="B121" s="992"/>
      <c r="C121" s="992"/>
      <c r="D121" s="994"/>
      <c r="E121" s="994"/>
      <c r="F121" s="994"/>
      <c r="G121" s="1682"/>
      <c r="H121" s="1683"/>
      <c r="BN121" s="1579"/>
      <c r="BO121" s="1579" t="s">
        <v>1087</v>
      </c>
      <c r="BP121" s="1579"/>
      <c r="BQ121" s="1579"/>
      <c r="BR121" s="1579"/>
      <c r="BS121" s="1579"/>
      <c r="BT121" s="1581"/>
      <c r="BU121" s="1581"/>
      <c r="BV121" s="1581"/>
      <c r="BW121" s="1579"/>
      <c r="BX121" s="1579"/>
      <c r="BY121" s="1579"/>
      <c r="BZ121" s="1579"/>
      <c r="CA121" s="1579"/>
      <c r="DX121" s="933" t="s">
        <v>472</v>
      </c>
      <c r="DY121" s="1575" t="s">
        <v>300</v>
      </c>
      <c r="DZ121" s="933" t="s">
        <v>8</v>
      </c>
      <c r="EA121" s="933" t="s">
        <v>301</v>
      </c>
      <c r="EB121" s="1563">
        <v>1713</v>
      </c>
      <c r="EC121" s="1563"/>
      <c r="ED121" s="1563">
        <v>1713</v>
      </c>
      <c r="EE121" s="1563"/>
      <c r="EF121" s="1563"/>
      <c r="EG121" s="1565">
        <v>5.6744401749039351E-2</v>
      </c>
      <c r="EH121" s="1563"/>
      <c r="EI121" s="1563">
        <v>0</v>
      </c>
      <c r="EJ121" s="1563"/>
      <c r="EK121" s="1563">
        <v>0</v>
      </c>
      <c r="EM121" s="1566"/>
      <c r="EN121" s="1566"/>
      <c r="ES121" s="1620"/>
      <c r="ET121" s="1621" t="s">
        <v>206</v>
      </c>
      <c r="EU121" s="1622">
        <v>6278486</v>
      </c>
    </row>
    <row r="122" spans="1:151">
      <c r="BN122" s="1579"/>
      <c r="BO122" s="1579" t="s">
        <v>1088</v>
      </c>
      <c r="BP122" s="1579"/>
      <c r="BQ122" s="1579"/>
      <c r="BR122" s="1579"/>
      <c r="BS122" s="1579"/>
      <c r="BT122" s="1581"/>
      <c r="BU122" s="1581"/>
      <c r="BV122" s="1581"/>
      <c r="BW122" s="1579"/>
      <c r="BX122" s="1579"/>
      <c r="BY122" s="1579"/>
      <c r="BZ122" s="1579"/>
      <c r="CA122" s="1579"/>
      <c r="DX122" s="933" t="s">
        <v>472</v>
      </c>
      <c r="DY122" s="1575" t="s">
        <v>1118</v>
      </c>
      <c r="DZ122" s="933" t="s">
        <v>8</v>
      </c>
      <c r="EA122" s="933" t="s">
        <v>1119</v>
      </c>
      <c r="EB122" s="1563">
        <v>804</v>
      </c>
      <c r="EC122" s="1563"/>
      <c r="ED122" s="1563">
        <v>804</v>
      </c>
      <c r="EE122" s="1563">
        <v>30188</v>
      </c>
      <c r="EF122" s="1563"/>
      <c r="EG122" s="1565">
        <v>2.6633099244733005E-2</v>
      </c>
      <c r="EH122" s="1563"/>
      <c r="EI122" s="1563">
        <v>0</v>
      </c>
      <c r="EJ122" s="1563"/>
      <c r="EK122" s="1563">
        <v>0</v>
      </c>
      <c r="EM122" s="1566"/>
      <c r="EN122" s="1566"/>
      <c r="ES122" s="1575"/>
      <c r="ET122" s="1575" t="s">
        <v>1151</v>
      </c>
      <c r="EU122" s="1563">
        <v>206029339</v>
      </c>
    </row>
    <row r="123" spans="1:151">
      <c r="BN123" s="1579"/>
      <c r="BO123" s="1579" t="s">
        <v>1089</v>
      </c>
      <c r="BP123" s="1579"/>
      <c r="BQ123" s="1579"/>
      <c r="BR123" s="1579"/>
      <c r="BS123" s="1579"/>
      <c r="BT123" s="1581"/>
      <c r="BU123" s="1581"/>
      <c r="BV123" s="1581"/>
      <c r="BW123" s="1579"/>
      <c r="BX123" s="1579"/>
      <c r="BY123" s="1579"/>
      <c r="BZ123" s="1579"/>
      <c r="CA123" s="1579"/>
      <c r="DX123" s="933" t="s">
        <v>474</v>
      </c>
      <c r="DY123" s="1575" t="s">
        <v>474</v>
      </c>
      <c r="DZ123" s="933" t="s">
        <v>901</v>
      </c>
      <c r="EA123" s="933" t="s">
        <v>475</v>
      </c>
      <c r="EB123" s="1563">
        <v>3719</v>
      </c>
      <c r="EC123" s="1563"/>
      <c r="ED123" s="1563">
        <v>3719</v>
      </c>
      <c r="EE123" s="1563"/>
      <c r="EF123" s="1563"/>
      <c r="EG123" s="1565">
        <v>0.94703335879806472</v>
      </c>
      <c r="EH123" s="1563"/>
      <c r="EI123" s="1563">
        <v>0</v>
      </c>
      <c r="EJ123" s="1563"/>
      <c r="EK123" s="1563">
        <v>0</v>
      </c>
      <c r="EL123" s="1563">
        <v>0</v>
      </c>
      <c r="EM123" s="1566">
        <v>0</v>
      </c>
      <c r="EN123" s="1566"/>
      <c r="ES123" s="1575"/>
      <c r="EU123" s="1563"/>
    </row>
    <row r="124" spans="1:151">
      <c r="BN124" s="1579"/>
      <c r="BO124" s="1579" t="s">
        <v>953</v>
      </c>
      <c r="BP124" s="1579"/>
      <c r="BQ124" s="1579"/>
      <c r="BR124" s="1579"/>
      <c r="BS124" s="1579"/>
      <c r="BT124" s="1581"/>
      <c r="BU124" s="1581"/>
      <c r="BV124" s="1581"/>
      <c r="BW124" s="1579"/>
      <c r="BX124" s="1579"/>
      <c r="BY124" s="1579"/>
      <c r="BZ124" s="1579"/>
      <c r="CA124" s="1579"/>
      <c r="DX124" s="933" t="s">
        <v>474</v>
      </c>
      <c r="DY124" s="1575" t="s">
        <v>103</v>
      </c>
      <c r="DZ124" s="933" t="s">
        <v>8</v>
      </c>
      <c r="EA124" s="933" t="s">
        <v>104</v>
      </c>
      <c r="EB124" s="1563">
        <v>208</v>
      </c>
      <c r="EC124" s="1563"/>
      <c r="ED124" s="1563">
        <v>208</v>
      </c>
      <c r="EE124" s="1563">
        <v>3927</v>
      </c>
      <c r="EF124" s="1563"/>
      <c r="EG124" s="1565">
        <v>5.2966641201935317E-2</v>
      </c>
      <c r="EH124" s="1563"/>
      <c r="EI124" s="1563">
        <v>0</v>
      </c>
      <c r="EJ124" s="1563"/>
      <c r="EK124" s="1563">
        <v>0</v>
      </c>
      <c r="EM124" s="1566"/>
      <c r="EN124" s="1566"/>
      <c r="ES124" s="1575"/>
      <c r="EU124" s="933">
        <v>78</v>
      </c>
    </row>
    <row r="125" spans="1:151">
      <c r="BN125" s="1579"/>
      <c r="BO125" s="1579" t="s">
        <v>954</v>
      </c>
      <c r="BP125" s="1579"/>
      <c r="BQ125" s="1579"/>
      <c r="BR125" s="1579"/>
      <c r="BS125" s="1579"/>
      <c r="BT125" s="1581"/>
      <c r="BU125" s="1581"/>
      <c r="BV125" s="1581"/>
      <c r="BW125" s="1579"/>
      <c r="BX125" s="1579"/>
      <c r="BY125" s="1579"/>
      <c r="BZ125" s="1579"/>
      <c r="CA125" s="1579"/>
      <c r="DX125" s="933" t="s">
        <v>476</v>
      </c>
      <c r="DY125" s="1575" t="s">
        <v>476</v>
      </c>
      <c r="DZ125" s="933" t="s">
        <v>901</v>
      </c>
      <c r="EA125" s="933" t="s">
        <v>477</v>
      </c>
      <c r="EB125" s="1563">
        <v>34096</v>
      </c>
      <c r="EC125" s="1563"/>
      <c r="ED125" s="1563">
        <v>34096</v>
      </c>
      <c r="EE125" s="1563"/>
      <c r="EF125" s="1563"/>
      <c r="EG125" s="1565">
        <v>0.97819600642644022</v>
      </c>
      <c r="EH125" s="1563"/>
      <c r="EI125" s="1563">
        <v>11459607</v>
      </c>
      <c r="EJ125" s="1563"/>
      <c r="EK125" s="1563">
        <v>11209742</v>
      </c>
      <c r="EL125" s="1563">
        <v>11459607</v>
      </c>
      <c r="EM125" s="1566">
        <v>0</v>
      </c>
      <c r="EN125" s="1566"/>
      <c r="ES125" s="1575"/>
      <c r="EU125" s="1563"/>
    </row>
    <row r="126" spans="1:151">
      <c r="BN126" s="1579"/>
      <c r="BO126" s="1579"/>
      <c r="BP126" s="1579"/>
      <c r="BQ126" s="1579"/>
      <c r="BR126" s="1579"/>
      <c r="BS126" s="1579"/>
      <c r="BT126" s="1581"/>
      <c r="BU126" s="1581"/>
      <c r="BV126" s="1581"/>
      <c r="BW126" s="1579"/>
      <c r="BX126" s="1579"/>
      <c r="BY126" s="1579"/>
      <c r="BZ126" s="1579"/>
      <c r="CA126" s="1579"/>
      <c r="DX126" s="933" t="s">
        <v>476</v>
      </c>
      <c r="DY126" s="1575" t="s">
        <v>302</v>
      </c>
      <c r="DZ126" s="933" t="s">
        <v>8</v>
      </c>
      <c r="EA126" s="933" t="s">
        <v>303</v>
      </c>
      <c r="EB126" s="1563">
        <v>760</v>
      </c>
      <c r="EC126" s="1563"/>
      <c r="ED126" s="1563">
        <v>760</v>
      </c>
      <c r="EE126" s="1563">
        <v>34856</v>
      </c>
      <c r="EF126" s="1563"/>
      <c r="EG126" s="1565">
        <v>2.1803993573559787E-2</v>
      </c>
      <c r="EH126" s="1563"/>
      <c r="EI126" s="1563">
        <v>0</v>
      </c>
      <c r="EJ126" s="1563"/>
      <c r="EK126" s="1563">
        <v>249865</v>
      </c>
      <c r="EL126" s="1563"/>
      <c r="EM126" s="1566"/>
      <c r="EN126" s="1566"/>
      <c r="ES126" s="1575" t="s">
        <v>1140</v>
      </c>
      <c r="EU126" s="1566"/>
    </row>
    <row r="127" spans="1:151">
      <c r="BN127" s="1579"/>
      <c r="BO127" s="1579" t="s">
        <v>863</v>
      </c>
      <c r="BP127" s="1579"/>
      <c r="BQ127" s="1579"/>
      <c r="BR127" s="1579"/>
      <c r="BS127" s="1579"/>
      <c r="BT127" s="1581"/>
      <c r="BU127" s="1581"/>
      <c r="BV127" s="1581"/>
      <c r="BW127" s="1579"/>
      <c r="BX127" s="1579"/>
      <c r="BY127" s="1579"/>
      <c r="BZ127" s="1579"/>
      <c r="CA127" s="1579"/>
      <c r="DX127" s="933" t="s">
        <v>478</v>
      </c>
      <c r="DY127" s="1575" t="s">
        <v>478</v>
      </c>
      <c r="DZ127" s="933" t="s">
        <v>901</v>
      </c>
      <c r="EA127" s="933" t="s">
        <v>479</v>
      </c>
      <c r="EB127" s="1563">
        <v>1115</v>
      </c>
      <c r="EC127" s="1563"/>
      <c r="ED127" s="1563">
        <v>1115</v>
      </c>
      <c r="EE127" s="1563">
        <v>1115</v>
      </c>
      <c r="EF127" s="1563"/>
      <c r="EG127" s="1565"/>
      <c r="EH127" s="1563"/>
      <c r="EI127" s="1563">
        <v>114622</v>
      </c>
      <c r="EJ127" s="1563"/>
      <c r="EK127" s="1563">
        <v>114622</v>
      </c>
      <c r="EL127" s="1563">
        <v>114622</v>
      </c>
      <c r="EM127" s="1566">
        <v>0</v>
      </c>
      <c r="EN127" s="1566"/>
      <c r="ES127" s="2289" t="s">
        <v>1141</v>
      </c>
      <c r="ET127" s="2289"/>
      <c r="EU127" s="2289"/>
    </row>
    <row r="128" spans="1:151">
      <c r="BN128" s="1579"/>
      <c r="BO128" s="1579" t="s">
        <v>1090</v>
      </c>
      <c r="BP128" s="1579"/>
      <c r="BQ128" s="1579"/>
      <c r="BR128" s="1579"/>
      <c r="BS128" s="1579"/>
      <c r="BT128" s="1581"/>
      <c r="BU128" s="1581"/>
      <c r="BV128" s="1581"/>
      <c r="BW128" s="1579"/>
      <c r="BX128" s="1579"/>
      <c r="BY128" s="1579"/>
      <c r="BZ128" s="1579"/>
      <c r="CA128" s="1579"/>
      <c r="DX128" s="933" t="s">
        <v>480</v>
      </c>
      <c r="DY128" s="1575" t="s">
        <v>480</v>
      </c>
      <c r="DZ128" s="933" t="s">
        <v>901</v>
      </c>
      <c r="EA128" s="933" t="s">
        <v>481</v>
      </c>
      <c r="EB128" s="1563">
        <v>10178</v>
      </c>
      <c r="EC128" s="1563"/>
      <c r="ED128" s="1563">
        <v>10178</v>
      </c>
      <c r="EE128" s="1563">
        <v>10178</v>
      </c>
      <c r="EF128" s="1563"/>
      <c r="EG128" s="1565"/>
      <c r="EH128" s="1563"/>
      <c r="EI128" s="1563">
        <v>2289643</v>
      </c>
      <c r="EJ128" s="1563"/>
      <c r="EK128" s="1563">
        <v>2289643</v>
      </c>
      <c r="EL128" s="1563">
        <v>2289643</v>
      </c>
      <c r="EM128" s="1566">
        <v>0</v>
      </c>
      <c r="EN128" s="1566"/>
      <c r="ES128" s="2289"/>
      <c r="ET128" s="2289"/>
      <c r="EU128" s="2289"/>
    </row>
    <row r="129" spans="66:153">
      <c r="BN129" s="1579"/>
      <c r="BO129" s="1579" t="s">
        <v>1091</v>
      </c>
      <c r="BP129" s="1579"/>
      <c r="BQ129" s="1579"/>
      <c r="BR129" s="1579"/>
      <c r="BS129" s="1579"/>
      <c r="BT129" s="1581"/>
      <c r="BU129" s="1581"/>
      <c r="BV129" s="1581"/>
      <c r="BW129" s="1579"/>
      <c r="BX129" s="1579"/>
      <c r="BY129" s="1579"/>
      <c r="BZ129" s="1579"/>
      <c r="CA129" s="1579"/>
      <c r="DX129" s="933" t="s">
        <v>482</v>
      </c>
      <c r="DY129" s="1575" t="s">
        <v>482</v>
      </c>
      <c r="DZ129" s="933" t="s">
        <v>901</v>
      </c>
      <c r="EA129" s="933" t="s">
        <v>107</v>
      </c>
      <c r="EB129" s="1563">
        <v>9193</v>
      </c>
      <c r="EC129" s="1563"/>
      <c r="ED129" s="1563">
        <v>9193</v>
      </c>
      <c r="EE129" s="1563"/>
      <c r="EF129" s="1563"/>
      <c r="EG129" s="1565">
        <v>0.96788797641608759</v>
      </c>
      <c r="EH129" s="1563"/>
      <c r="EI129" s="1563">
        <v>3640963</v>
      </c>
      <c r="EJ129" s="1563"/>
      <c r="EK129" s="1563">
        <v>3524044</v>
      </c>
      <c r="EL129" s="1563">
        <v>3640963</v>
      </c>
      <c r="EM129" s="1566">
        <v>0</v>
      </c>
      <c r="EN129" s="1566"/>
      <c r="ES129" s="2289"/>
      <c r="ET129" s="2289"/>
      <c r="EU129" s="2289"/>
    </row>
    <row r="130" spans="66:153">
      <c r="BN130" s="1579"/>
      <c r="BO130" s="1579" t="s">
        <v>1092</v>
      </c>
      <c r="BP130" s="1579"/>
      <c r="BQ130" s="1579"/>
      <c r="BR130" s="1579"/>
      <c r="BS130" s="1579"/>
      <c r="BT130" s="1581"/>
      <c r="BU130" s="1581"/>
      <c r="BV130" s="1581"/>
      <c r="BW130" s="1579"/>
      <c r="BX130" s="1579"/>
      <c r="BY130" s="1579"/>
      <c r="BZ130" s="1579"/>
      <c r="CA130" s="1579"/>
      <c r="DX130" s="933" t="s">
        <v>482</v>
      </c>
      <c r="DY130" s="1575" t="s">
        <v>108</v>
      </c>
      <c r="DZ130" s="933" t="s">
        <v>8</v>
      </c>
      <c r="EA130" s="933" t="s">
        <v>109</v>
      </c>
      <c r="EB130" s="1563">
        <v>305</v>
      </c>
      <c r="EC130" s="1563"/>
      <c r="ED130" s="1563">
        <v>305</v>
      </c>
      <c r="EE130" s="1563">
        <v>9498</v>
      </c>
      <c r="EF130" s="1563"/>
      <c r="EG130" s="1565">
        <v>3.2112023583912401E-2</v>
      </c>
      <c r="EH130" s="1563"/>
      <c r="EI130" s="1563">
        <v>0</v>
      </c>
      <c r="EJ130" s="1563"/>
      <c r="EK130" s="1563">
        <v>116919</v>
      </c>
      <c r="EM130" s="1566"/>
      <c r="EN130" s="1566"/>
      <c r="ES130" s="2289"/>
      <c r="ET130" s="2289"/>
      <c r="EU130" s="2289"/>
    </row>
    <row r="131" spans="66:153">
      <c r="BN131" s="1579"/>
      <c r="BO131" s="1579" t="s">
        <v>1093</v>
      </c>
      <c r="BP131" s="1579"/>
      <c r="BQ131" s="1579"/>
      <c r="BR131" s="1579"/>
      <c r="BS131" s="1579"/>
      <c r="BT131" s="1581"/>
      <c r="BU131" s="1581"/>
      <c r="BV131" s="1581"/>
      <c r="BW131" s="1579"/>
      <c r="BX131" s="1579"/>
      <c r="BY131" s="1579"/>
      <c r="BZ131" s="1579"/>
      <c r="CA131" s="1579"/>
      <c r="DX131" s="933" t="s">
        <v>484</v>
      </c>
      <c r="DY131" s="1575" t="s">
        <v>484</v>
      </c>
      <c r="DZ131" s="933" t="s">
        <v>901</v>
      </c>
      <c r="EA131" s="933" t="s">
        <v>485</v>
      </c>
      <c r="EB131" s="1563">
        <v>11589</v>
      </c>
      <c r="EC131" s="1563"/>
      <c r="ED131" s="1563">
        <v>11589</v>
      </c>
      <c r="EE131" s="1563"/>
      <c r="EF131" s="1563"/>
      <c r="EG131" s="1565">
        <v>0.86530277010378553</v>
      </c>
      <c r="EH131" s="1563"/>
      <c r="EI131" s="1563">
        <v>285583</v>
      </c>
      <c r="EJ131" s="1563"/>
      <c r="EK131" s="1563">
        <v>247116</v>
      </c>
      <c r="EL131" s="1563">
        <v>285583</v>
      </c>
      <c r="EM131" s="1566">
        <v>0</v>
      </c>
      <c r="EN131" s="1566"/>
      <c r="ES131" s="2289"/>
      <c r="ET131" s="2289"/>
      <c r="EU131" s="2289"/>
    </row>
    <row r="132" spans="66:153" ht="13.5" thickBot="1">
      <c r="BN132" s="1579"/>
      <c r="BO132" s="1579"/>
      <c r="BP132" s="1579"/>
      <c r="BQ132" s="1579"/>
      <c r="BR132" s="1579"/>
      <c r="BS132" s="1579"/>
      <c r="BT132" s="1581"/>
      <c r="BU132" s="1581"/>
      <c r="BV132" s="1581"/>
      <c r="BW132" s="1579"/>
      <c r="BX132" s="1579"/>
      <c r="BY132" s="1579"/>
      <c r="BZ132" s="1579"/>
      <c r="CA132" s="1579"/>
      <c r="DX132" s="933" t="s">
        <v>484</v>
      </c>
      <c r="DY132" s="1575" t="s">
        <v>110</v>
      </c>
      <c r="DZ132" s="933" t="s">
        <v>8</v>
      </c>
      <c r="EA132" s="933" t="s">
        <v>111</v>
      </c>
      <c r="EB132" s="1563">
        <v>1804</v>
      </c>
      <c r="EC132" s="1563"/>
      <c r="ED132" s="1563">
        <v>1804</v>
      </c>
      <c r="EE132" s="1563">
        <v>13393</v>
      </c>
      <c r="EF132" s="1563"/>
      <c r="EG132" s="1565">
        <v>0.13469722989621444</v>
      </c>
      <c r="EH132" s="1563"/>
      <c r="EI132" s="1563">
        <v>0</v>
      </c>
      <c r="EJ132" s="1563"/>
      <c r="EK132" s="1563">
        <v>38467</v>
      </c>
      <c r="EM132" s="1566"/>
      <c r="EN132" s="1566"/>
    </row>
    <row r="133" spans="66:153" ht="13.5" thickBot="1">
      <c r="BN133" s="1579"/>
      <c r="BO133" s="1579" t="s">
        <v>890</v>
      </c>
      <c r="BP133" s="1579"/>
      <c r="BQ133" s="1579"/>
      <c r="BR133" s="1579"/>
      <c r="BS133" s="1579"/>
      <c r="BT133" s="1581"/>
      <c r="BU133" s="1581"/>
      <c r="BV133" s="1581"/>
      <c r="BW133" s="1579"/>
      <c r="BX133" s="1579"/>
      <c r="BY133" s="1579"/>
      <c r="BZ133" s="1579"/>
      <c r="CA133" s="1579"/>
      <c r="DX133" s="933" t="s">
        <v>486</v>
      </c>
      <c r="DY133" s="1575" t="s">
        <v>486</v>
      </c>
      <c r="DZ133" s="933" t="s">
        <v>901</v>
      </c>
      <c r="EA133" s="933" t="s">
        <v>487</v>
      </c>
      <c r="EB133" s="1563">
        <v>4354</v>
      </c>
      <c r="EC133" s="1563"/>
      <c r="ED133" s="1563">
        <v>4354</v>
      </c>
      <c r="EE133" s="1563">
        <v>4354</v>
      </c>
      <c r="EF133" s="1563"/>
      <c r="EG133" s="1565"/>
      <c r="EH133" s="1563"/>
      <c r="EI133" s="1563">
        <v>0</v>
      </c>
      <c r="EJ133" s="1563"/>
      <c r="EK133" s="1563">
        <v>0</v>
      </c>
      <c r="EL133" s="1563">
        <v>0</v>
      </c>
      <c r="EM133" s="1566">
        <v>0</v>
      </c>
      <c r="EN133" s="1566"/>
      <c r="ES133" s="2290" t="s">
        <v>800</v>
      </c>
      <c r="ET133" s="2291"/>
      <c r="EU133" s="2292"/>
      <c r="EV133" s="1690"/>
      <c r="EW133" s="1691"/>
    </row>
    <row r="134" spans="66:153">
      <c r="BN134" s="1579"/>
      <c r="BO134" s="1579" t="s">
        <v>953</v>
      </c>
      <c r="BP134" s="1579"/>
      <c r="BQ134" s="1579"/>
      <c r="BR134" s="1579"/>
      <c r="BS134" s="1579"/>
      <c r="BT134" s="1581"/>
      <c r="BU134" s="1581"/>
      <c r="BV134" s="1581"/>
      <c r="BW134" s="1579"/>
      <c r="BX134" s="1579"/>
      <c r="BY134" s="1579"/>
      <c r="BZ134" s="1579"/>
      <c r="CA134" s="1579"/>
      <c r="DX134" s="933" t="s">
        <v>488</v>
      </c>
      <c r="DY134" s="1575" t="s">
        <v>488</v>
      </c>
      <c r="DZ134" s="933" t="s">
        <v>901</v>
      </c>
      <c r="EA134" s="933" t="s">
        <v>489</v>
      </c>
      <c r="EB134" s="1563">
        <v>2512</v>
      </c>
      <c r="EC134" s="1563"/>
      <c r="ED134" s="1563">
        <v>2512</v>
      </c>
      <c r="EE134" s="1563">
        <v>2512</v>
      </c>
      <c r="EF134" s="1563"/>
      <c r="EG134" s="1565"/>
      <c r="EH134" s="1563"/>
      <c r="EI134" s="1563">
        <v>212316</v>
      </c>
      <c r="EJ134" s="1563"/>
      <c r="EK134" s="1563">
        <v>212316</v>
      </c>
      <c r="EL134" s="1563">
        <v>212316</v>
      </c>
      <c r="EM134" s="1566">
        <v>0</v>
      </c>
      <c r="EN134" s="1566"/>
      <c r="ES134" s="932"/>
      <c r="ET134" s="900" t="s">
        <v>802</v>
      </c>
      <c r="EU134" s="1687">
        <v>215621537</v>
      </c>
      <c r="EV134" s="932"/>
      <c r="EW134" s="901"/>
    </row>
    <row r="135" spans="66:153">
      <c r="BN135" s="1579"/>
      <c r="BO135" s="1579" t="s">
        <v>957</v>
      </c>
      <c r="BP135" s="1579"/>
      <c r="BQ135" s="1579"/>
      <c r="BR135" s="1579"/>
      <c r="BS135" s="1579"/>
      <c r="BT135" s="1581"/>
      <c r="BU135" s="1581"/>
      <c r="BV135" s="1581"/>
      <c r="BW135" s="1579"/>
      <c r="BX135" s="1579"/>
      <c r="BY135" s="1579"/>
      <c r="BZ135" s="1579"/>
      <c r="CA135" s="1579"/>
      <c r="DX135" s="933" t="s">
        <v>490</v>
      </c>
      <c r="DY135" s="1575" t="s">
        <v>490</v>
      </c>
      <c r="DZ135" s="933" t="s">
        <v>901</v>
      </c>
      <c r="EA135" s="933" t="s">
        <v>491</v>
      </c>
      <c r="EB135" s="1563">
        <v>3407</v>
      </c>
      <c r="EC135" s="1563"/>
      <c r="ED135" s="1563">
        <v>3407</v>
      </c>
      <c r="EE135" s="1563"/>
      <c r="EF135" s="1563"/>
      <c r="EG135" s="1565">
        <v>0.90443323599681447</v>
      </c>
      <c r="EH135" s="1563"/>
      <c r="EI135" s="1563">
        <v>1384938</v>
      </c>
      <c r="EJ135" s="1563"/>
      <c r="EK135" s="1563">
        <v>1252584</v>
      </c>
      <c r="EL135" s="1563">
        <v>1384938</v>
      </c>
      <c r="EM135" s="1566">
        <v>0</v>
      </c>
      <c r="EN135" s="1566"/>
      <c r="ES135" s="932"/>
      <c r="ET135" s="900" t="s">
        <v>322</v>
      </c>
      <c r="EU135" s="1687">
        <f>EU122</f>
        <v>206029339</v>
      </c>
      <c r="EV135" s="932"/>
      <c r="EW135" s="901"/>
    </row>
    <row r="136" spans="66:153" ht="13.5" thickBot="1">
      <c r="BZ136" s="1579"/>
      <c r="CA136" s="1579"/>
      <c r="DX136" s="933" t="s">
        <v>490</v>
      </c>
      <c r="DY136" s="1575" t="s">
        <v>1011</v>
      </c>
      <c r="DZ136" s="933" t="s">
        <v>8</v>
      </c>
      <c r="EA136" s="933" t="s">
        <v>1012</v>
      </c>
      <c r="EB136" s="1563">
        <v>360</v>
      </c>
      <c r="EC136" s="1563"/>
      <c r="ED136" s="1563">
        <v>360</v>
      </c>
      <c r="EE136" s="1563">
        <v>3767</v>
      </c>
      <c r="EF136" s="1563"/>
      <c r="EG136" s="1565">
        <v>9.5566764003185561E-2</v>
      </c>
      <c r="EH136" s="1563"/>
      <c r="EI136" s="1563">
        <v>0</v>
      </c>
      <c r="EJ136" s="1563"/>
      <c r="EK136" s="1563">
        <v>132354</v>
      </c>
      <c r="EL136" s="1563"/>
      <c r="EM136" s="1566"/>
      <c r="EN136" s="1566"/>
      <c r="ES136" s="932"/>
      <c r="ET136" s="900" t="s">
        <v>604</v>
      </c>
      <c r="EU136" s="1688">
        <f>EU134-EU135</f>
        <v>9592198</v>
      </c>
      <c r="EV136" s="932"/>
      <c r="EW136" s="901"/>
    </row>
    <row r="137" spans="66:153" ht="14.25" thickTop="1" thickBot="1">
      <c r="BZ137" s="1579"/>
      <c r="CA137" s="1579"/>
      <c r="DX137" s="933" t="s">
        <v>492</v>
      </c>
      <c r="DY137" s="1575" t="s">
        <v>492</v>
      </c>
      <c r="DZ137" s="933" t="s">
        <v>901</v>
      </c>
      <c r="EA137" s="933" t="s">
        <v>493</v>
      </c>
      <c r="EB137" s="1563">
        <v>6403</v>
      </c>
      <c r="EC137" s="1563"/>
      <c r="ED137" s="1563">
        <v>6403</v>
      </c>
      <c r="EE137" s="1563">
        <v>6403</v>
      </c>
      <c r="EF137" s="1563"/>
      <c r="EG137" s="1565"/>
      <c r="EH137" s="1563"/>
      <c r="EI137" s="1563">
        <v>2170121</v>
      </c>
      <c r="EJ137" s="1563"/>
      <c r="EK137" s="1563">
        <v>2170121</v>
      </c>
      <c r="EL137" s="1563">
        <v>2170121</v>
      </c>
      <c r="EM137" s="1566">
        <v>0</v>
      </c>
      <c r="EN137" s="1566"/>
      <c r="ES137" s="1685"/>
      <c r="ET137" s="1686"/>
      <c r="EU137" s="1689"/>
      <c r="EV137" s="1692"/>
      <c r="EW137" s="901"/>
    </row>
    <row r="138" spans="66:153">
      <c r="BZ138" s="1579"/>
      <c r="CA138" s="1579"/>
      <c r="DX138" s="933" t="s">
        <v>494</v>
      </c>
      <c r="DY138" s="1575" t="s">
        <v>494</v>
      </c>
      <c r="DZ138" s="933" t="s">
        <v>901</v>
      </c>
      <c r="EA138" s="933" t="s">
        <v>669</v>
      </c>
      <c r="EB138" s="1563">
        <v>144618</v>
      </c>
      <c r="EC138" s="1563"/>
      <c r="ED138" s="1563">
        <v>144618</v>
      </c>
      <c r="EE138" s="1563"/>
      <c r="EF138" s="1563"/>
      <c r="EG138" s="1565">
        <v>0.93838327471871474</v>
      </c>
      <c r="EH138" s="1563"/>
      <c r="EI138" s="1563">
        <v>0</v>
      </c>
      <c r="EJ138" s="1563"/>
      <c r="EK138" s="1563">
        <v>0</v>
      </c>
      <c r="EL138" s="1563">
        <v>0</v>
      </c>
      <c r="EM138" s="1566">
        <v>0</v>
      </c>
      <c r="EN138" s="1566"/>
    </row>
    <row r="139" spans="66:153">
      <c r="BZ139" s="1579"/>
      <c r="CA139" s="1579"/>
      <c r="DX139" s="933" t="s">
        <v>494</v>
      </c>
      <c r="DY139" s="1575" t="s">
        <v>112</v>
      </c>
      <c r="DZ139" s="933" t="s">
        <v>8</v>
      </c>
      <c r="EA139" s="933" t="s">
        <v>113</v>
      </c>
      <c r="EB139" s="1563">
        <v>162</v>
      </c>
      <c r="EC139" s="1563"/>
      <c r="ED139" s="1563">
        <v>162</v>
      </c>
      <c r="EE139" s="1563"/>
      <c r="EF139" s="1563"/>
      <c r="EG139" s="1565">
        <v>1.0511699131811516E-3</v>
      </c>
      <c r="EH139" s="1563"/>
      <c r="EI139" s="1563">
        <v>0</v>
      </c>
      <c r="EJ139" s="1563"/>
      <c r="EK139" s="1563">
        <v>0</v>
      </c>
      <c r="EM139" s="1566"/>
      <c r="EN139" s="1566"/>
    </row>
    <row r="140" spans="66:153">
      <c r="BN140" s="1579"/>
      <c r="BO140" s="1579"/>
      <c r="BP140" s="1579"/>
      <c r="BQ140" s="1579"/>
      <c r="BR140" s="1579"/>
      <c r="BS140" s="1579"/>
      <c r="BT140" s="1581"/>
      <c r="BU140" s="1581"/>
      <c r="BV140" s="1581"/>
      <c r="BW140" s="1579"/>
      <c r="BX140" s="1579"/>
      <c r="BY140" s="1579"/>
      <c r="BZ140" s="1579"/>
      <c r="CA140" s="1579"/>
      <c r="DX140" s="933" t="s">
        <v>494</v>
      </c>
      <c r="DY140" s="1575" t="s">
        <v>114</v>
      </c>
      <c r="DZ140" s="933" t="s">
        <v>8</v>
      </c>
      <c r="EA140" s="933" t="s">
        <v>115</v>
      </c>
      <c r="EB140" s="1563">
        <v>1156</v>
      </c>
      <c r="EC140" s="1563"/>
      <c r="ED140" s="1563">
        <v>1156</v>
      </c>
      <c r="EE140" s="1563"/>
      <c r="EF140" s="1563"/>
      <c r="EG140" s="1565">
        <v>7.5009408619593288E-3</v>
      </c>
      <c r="EH140" s="1563"/>
      <c r="EI140" s="1563">
        <v>0</v>
      </c>
      <c r="EJ140" s="1563"/>
      <c r="EK140" s="1563">
        <v>0</v>
      </c>
      <c r="EM140" s="1566"/>
      <c r="EN140" s="1566"/>
    </row>
    <row r="141" spans="66:153">
      <c r="DX141" s="933" t="s">
        <v>494</v>
      </c>
      <c r="DY141" s="1575" t="s">
        <v>116</v>
      </c>
      <c r="DZ141" s="933" t="s">
        <v>8</v>
      </c>
      <c r="EA141" s="933" t="s">
        <v>117</v>
      </c>
      <c r="EB141" s="1563">
        <v>400</v>
      </c>
      <c r="EC141" s="1563"/>
      <c r="ED141" s="1563">
        <v>400</v>
      </c>
      <c r="EE141" s="1563"/>
      <c r="EF141" s="1563"/>
      <c r="EG141" s="1565">
        <v>2.5954812671139544E-3</v>
      </c>
      <c r="EH141" s="1563"/>
      <c r="EI141" s="1563">
        <v>0</v>
      </c>
      <c r="EJ141" s="1563"/>
      <c r="EK141" s="1563">
        <v>0</v>
      </c>
      <c r="EM141" s="1566"/>
      <c r="EN141" s="1566"/>
    </row>
    <row r="142" spans="66:153">
      <c r="DX142" s="933" t="s">
        <v>494</v>
      </c>
      <c r="DY142" s="1575" t="s">
        <v>118</v>
      </c>
      <c r="DZ142" s="933" t="s">
        <v>8</v>
      </c>
      <c r="EA142" s="933" t="s">
        <v>119</v>
      </c>
      <c r="EB142" s="1563">
        <v>1609</v>
      </c>
      <c r="EC142" s="1563"/>
      <c r="ED142" s="1563">
        <v>1609</v>
      </c>
      <c r="EE142" s="1563"/>
      <c r="EF142" s="1563"/>
      <c r="EG142" s="1565">
        <v>1.0440323396965882E-2</v>
      </c>
      <c r="EH142" s="1563"/>
      <c r="EI142" s="1563">
        <v>0</v>
      </c>
      <c r="EJ142" s="1563"/>
      <c r="EK142" s="1563">
        <v>0</v>
      </c>
      <c r="EM142" s="1566"/>
      <c r="EN142" s="1566"/>
    </row>
    <row r="143" spans="66:153">
      <c r="DX143" s="933" t="s">
        <v>494</v>
      </c>
      <c r="DY143" s="1575" t="s">
        <v>120</v>
      </c>
      <c r="DZ143" s="933" t="s">
        <v>8</v>
      </c>
      <c r="EA143" s="933" t="s">
        <v>121</v>
      </c>
      <c r="EB143" s="1563">
        <v>377</v>
      </c>
      <c r="EC143" s="1563"/>
      <c r="ED143" s="1563">
        <v>377</v>
      </c>
      <c r="EE143" s="1563"/>
      <c r="EF143" s="1563"/>
      <c r="EG143" s="1565">
        <v>2.4462410942549021E-3</v>
      </c>
      <c r="EH143" s="1563"/>
      <c r="EI143" s="1563">
        <v>0</v>
      </c>
      <c r="EJ143" s="1563"/>
      <c r="EK143" s="1563">
        <v>0</v>
      </c>
      <c r="EM143" s="1566"/>
      <c r="EN143" s="1566"/>
    </row>
    <row r="144" spans="66:153">
      <c r="DX144" s="933" t="s">
        <v>494</v>
      </c>
      <c r="DY144" s="1575" t="s">
        <v>678</v>
      </c>
      <c r="DZ144" s="933" t="s">
        <v>8</v>
      </c>
      <c r="EA144" s="933" t="s">
        <v>287</v>
      </c>
      <c r="EB144" s="1563">
        <v>1247</v>
      </c>
      <c r="EC144" s="1563"/>
      <c r="ED144" s="1563">
        <v>1247</v>
      </c>
      <c r="EE144" s="1563"/>
      <c r="EF144" s="1563"/>
      <c r="EG144" s="1565">
        <v>8.0914128502277537E-3</v>
      </c>
      <c r="EH144" s="1563"/>
      <c r="EI144" s="1563">
        <v>0</v>
      </c>
      <c r="EJ144" s="1563"/>
      <c r="EK144" s="1563">
        <v>0</v>
      </c>
      <c r="EM144" s="1566"/>
      <c r="EN144" s="1566"/>
    </row>
    <row r="145" spans="128:144">
      <c r="DX145" s="933" t="s">
        <v>494</v>
      </c>
      <c r="DY145" s="1575" t="s">
        <v>122</v>
      </c>
      <c r="DZ145" s="933" t="s">
        <v>8</v>
      </c>
      <c r="EA145" s="933" t="s">
        <v>123</v>
      </c>
      <c r="EB145" s="1563">
        <v>214</v>
      </c>
      <c r="EC145" s="1563"/>
      <c r="ED145" s="1563">
        <v>214</v>
      </c>
      <c r="EF145" s="1563"/>
      <c r="EG145" s="1565">
        <v>1.3885824779059656E-3</v>
      </c>
      <c r="EH145" s="1563"/>
      <c r="EI145" s="1563">
        <v>0</v>
      </c>
      <c r="EJ145" s="1563"/>
      <c r="EK145" s="1563">
        <v>0</v>
      </c>
      <c r="EM145" s="1566"/>
      <c r="EN145" s="1566"/>
    </row>
    <row r="146" spans="128:144">
      <c r="DX146" s="933" t="s">
        <v>494</v>
      </c>
      <c r="DY146" s="933" t="s">
        <v>826</v>
      </c>
      <c r="DZ146" s="933" t="s">
        <v>8</v>
      </c>
      <c r="EA146" s="933" t="s">
        <v>1024</v>
      </c>
      <c r="EB146" s="1563">
        <v>1421</v>
      </c>
      <c r="EC146" s="1563"/>
      <c r="ED146" s="1563">
        <v>1421</v>
      </c>
      <c r="EE146" s="1563"/>
      <c r="EF146" s="1563"/>
      <c r="EG146" s="1565">
        <v>9.2204472014223229E-3</v>
      </c>
      <c r="EH146" s="1563"/>
      <c r="EI146" s="1563">
        <v>0</v>
      </c>
      <c r="EJ146" s="1563"/>
      <c r="EK146" s="1563">
        <v>0</v>
      </c>
      <c r="EM146" s="1566"/>
      <c r="EN146" s="1566"/>
    </row>
    <row r="147" spans="128:144">
      <c r="DX147" s="933" t="s">
        <v>494</v>
      </c>
      <c r="DY147" s="933" t="s">
        <v>270</v>
      </c>
      <c r="DZ147" s="933" t="s">
        <v>8</v>
      </c>
      <c r="EA147" s="933" t="s">
        <v>271</v>
      </c>
      <c r="EB147" s="1563">
        <v>675</v>
      </c>
      <c r="EC147" s="1563"/>
      <c r="ED147" s="1563">
        <v>675</v>
      </c>
      <c r="EE147" s="1563"/>
      <c r="EF147" s="1563"/>
      <c r="EG147" s="1565">
        <v>4.3798746382547986E-3</v>
      </c>
      <c r="EH147" s="1563"/>
      <c r="EI147" s="1563">
        <v>0</v>
      </c>
      <c r="EJ147" s="1563"/>
      <c r="EK147" s="1563">
        <v>0</v>
      </c>
      <c r="EM147" s="1566"/>
      <c r="EN147" s="1566"/>
    </row>
    <row r="148" spans="128:144">
      <c r="DX148" s="933" t="s">
        <v>494</v>
      </c>
      <c r="DY148" s="933" t="s">
        <v>1025</v>
      </c>
      <c r="DZ148" s="933" t="s">
        <v>8</v>
      </c>
      <c r="EA148" s="933" t="s">
        <v>305</v>
      </c>
      <c r="EB148" s="1563">
        <v>406</v>
      </c>
      <c r="EC148" s="1563"/>
      <c r="ED148" s="1563">
        <v>406</v>
      </c>
      <c r="EE148" s="1563"/>
      <c r="EF148" s="1563"/>
      <c r="EG148" s="1565">
        <v>2.6344134861206641E-3</v>
      </c>
      <c r="EH148" s="1563"/>
      <c r="EI148" s="1563">
        <v>0</v>
      </c>
      <c r="EJ148" s="1563"/>
      <c r="EK148" s="1563">
        <v>0</v>
      </c>
      <c r="EM148" s="1566"/>
      <c r="EN148" s="1566"/>
    </row>
    <row r="149" spans="128:144">
      <c r="DX149" s="933" t="s">
        <v>494</v>
      </c>
      <c r="DY149" s="933" t="s">
        <v>306</v>
      </c>
      <c r="DZ149" s="933" t="s">
        <v>8</v>
      </c>
      <c r="EA149" s="933" t="s">
        <v>307</v>
      </c>
      <c r="EB149" s="1563">
        <v>373</v>
      </c>
      <c r="ED149" s="1563">
        <v>373</v>
      </c>
      <c r="EE149" s="1563"/>
      <c r="EF149" s="1563"/>
      <c r="EG149" s="1565">
        <v>2.4202862815837626E-3</v>
      </c>
      <c r="EH149" s="1563"/>
      <c r="EI149" s="1563">
        <v>0</v>
      </c>
      <c r="EJ149" s="1563"/>
      <c r="EK149" s="1563">
        <v>0</v>
      </c>
      <c r="EM149" s="1566"/>
      <c r="EN149" s="1566"/>
    </row>
    <row r="150" spans="128:144">
      <c r="DX150" s="933" t="s">
        <v>494</v>
      </c>
      <c r="DY150" s="933" t="s">
        <v>1013</v>
      </c>
      <c r="DZ150" s="933" t="s">
        <v>8</v>
      </c>
      <c r="EA150" s="933" t="s">
        <v>1014</v>
      </c>
      <c r="EB150" s="1563">
        <v>526</v>
      </c>
      <c r="ED150" s="1563">
        <v>526</v>
      </c>
      <c r="EE150" s="1563"/>
      <c r="EF150" s="1563"/>
      <c r="EG150" s="1565">
        <v>3.4130578662548501E-3</v>
      </c>
      <c r="EH150" s="1563"/>
      <c r="EI150" s="1563">
        <v>0</v>
      </c>
      <c r="EJ150" s="1563"/>
      <c r="EK150" s="1563">
        <v>0</v>
      </c>
      <c r="EM150" s="1566"/>
      <c r="EN150" s="1566"/>
    </row>
    <row r="151" spans="128:144">
      <c r="DX151" s="933" t="s">
        <v>494</v>
      </c>
      <c r="DY151" s="933" t="s">
        <v>1120</v>
      </c>
      <c r="DZ151" s="933" t="s">
        <v>8</v>
      </c>
      <c r="EA151" s="933" t="s">
        <v>1121</v>
      </c>
      <c r="EB151" s="1563">
        <v>136</v>
      </c>
      <c r="ED151" s="1563">
        <v>136</v>
      </c>
      <c r="EE151" s="1563"/>
      <c r="EF151" s="1563"/>
      <c r="EG151" s="1565">
        <v>8.8246363081874457E-4</v>
      </c>
      <c r="EH151" s="1563"/>
      <c r="EI151" s="1563">
        <v>0</v>
      </c>
      <c r="EJ151" s="1563"/>
      <c r="EK151" s="1563">
        <v>0</v>
      </c>
      <c r="EM151" s="1566"/>
      <c r="EN151" s="1566"/>
    </row>
    <row r="152" spans="128:144">
      <c r="DX152" s="933" t="s">
        <v>494</v>
      </c>
      <c r="DY152" s="933" t="s">
        <v>1122</v>
      </c>
      <c r="DZ152" s="933" t="s">
        <v>8</v>
      </c>
      <c r="EA152" s="933" t="s">
        <v>1123</v>
      </c>
      <c r="EB152" s="1563">
        <v>252</v>
      </c>
      <c r="ED152" s="1563">
        <v>252</v>
      </c>
      <c r="EE152" s="1563"/>
      <c r="EF152" s="1563"/>
      <c r="EG152" s="1565">
        <v>1.6351531982817915E-3</v>
      </c>
      <c r="EH152" s="1563"/>
      <c r="EI152" s="1563">
        <v>0</v>
      </c>
      <c r="EJ152" s="1563"/>
      <c r="EK152" s="1563">
        <v>0</v>
      </c>
      <c r="EM152" s="1566"/>
      <c r="EN152" s="1566"/>
    </row>
    <row r="153" spans="128:144">
      <c r="DX153" s="933" t="s">
        <v>494</v>
      </c>
      <c r="DY153" s="933" t="s">
        <v>1124</v>
      </c>
      <c r="DZ153" s="933" t="s">
        <v>8</v>
      </c>
      <c r="EA153" s="933" t="s">
        <v>1125</v>
      </c>
      <c r="EB153" s="1563">
        <v>127</v>
      </c>
      <c r="ED153" s="1563">
        <v>127</v>
      </c>
      <c r="EE153" s="1563"/>
      <c r="EF153" s="1563"/>
      <c r="EG153" s="1565">
        <v>8.240653023086806E-4</v>
      </c>
      <c r="EH153" s="1563"/>
      <c r="EI153" s="1563">
        <v>0</v>
      </c>
      <c r="EJ153" s="1563"/>
      <c r="EK153" s="1563">
        <v>0</v>
      </c>
      <c r="EM153" s="1566"/>
      <c r="EN153" s="1566"/>
    </row>
    <row r="154" spans="128:144">
      <c r="DX154" s="933" t="s">
        <v>494</v>
      </c>
      <c r="DY154" s="933" t="s">
        <v>1126</v>
      </c>
      <c r="DZ154" s="933" t="s">
        <v>8</v>
      </c>
      <c r="EA154" s="933" t="s">
        <v>1127</v>
      </c>
      <c r="EB154" s="1563">
        <v>415</v>
      </c>
      <c r="ED154" s="1563">
        <v>415</v>
      </c>
      <c r="EE154" s="1563">
        <v>154114</v>
      </c>
      <c r="EF154" s="1563"/>
      <c r="EG154" s="1565">
        <v>2.6928118146307277E-3</v>
      </c>
      <c r="EH154" s="1563"/>
      <c r="EI154" s="1563">
        <v>0</v>
      </c>
      <c r="EJ154" s="1563"/>
      <c r="EK154" s="1563">
        <v>0</v>
      </c>
      <c r="EM154" s="1566"/>
      <c r="EN154" s="1566"/>
    </row>
    <row r="155" spans="128:144">
      <c r="DX155" s="933" t="s">
        <v>496</v>
      </c>
      <c r="DY155" s="1575" t="s">
        <v>496</v>
      </c>
      <c r="DZ155" s="933" t="s">
        <v>901</v>
      </c>
      <c r="EA155" s="933" t="s">
        <v>497</v>
      </c>
      <c r="EB155" s="1563">
        <v>1976</v>
      </c>
      <c r="EC155" s="1563"/>
      <c r="ED155" s="1563">
        <v>1976</v>
      </c>
      <c r="EE155" s="1563">
        <v>1976</v>
      </c>
      <c r="EF155" s="1563"/>
      <c r="EG155" s="1565"/>
      <c r="EH155" s="1563"/>
      <c r="EI155" s="1563">
        <v>0</v>
      </c>
      <c r="EJ155" s="1563"/>
      <c r="EK155" s="1563">
        <v>0</v>
      </c>
      <c r="EL155" s="1563">
        <v>0</v>
      </c>
      <c r="EM155" s="1566">
        <v>0</v>
      </c>
      <c r="EN155" s="1566"/>
    </row>
    <row r="156" spans="128:144">
      <c r="DX156" s="933" t="s">
        <v>498</v>
      </c>
      <c r="DY156" s="1575" t="s">
        <v>498</v>
      </c>
      <c r="DZ156" s="933" t="s">
        <v>901</v>
      </c>
      <c r="EA156" s="933" t="s">
        <v>499</v>
      </c>
      <c r="EB156" s="1563">
        <v>4161</v>
      </c>
      <c r="EC156" s="1563"/>
      <c r="ED156" s="1563">
        <v>4161</v>
      </c>
      <c r="EE156" s="1563">
        <v>4161</v>
      </c>
      <c r="EF156" s="1563"/>
      <c r="EG156" s="1565"/>
      <c r="EH156" s="1563"/>
      <c r="EI156" s="1563">
        <v>973501</v>
      </c>
      <c r="EJ156" s="1563"/>
      <c r="EK156" s="1563">
        <v>973501</v>
      </c>
      <c r="EL156" s="1563">
        <v>973501</v>
      </c>
      <c r="EM156" s="1566">
        <v>0</v>
      </c>
      <c r="EN156" s="1566"/>
    </row>
    <row r="157" spans="128:144">
      <c r="DX157" s="933" t="s">
        <v>500</v>
      </c>
      <c r="DY157" s="1575" t="s">
        <v>500</v>
      </c>
      <c r="DZ157" s="933" t="s">
        <v>901</v>
      </c>
      <c r="EA157" s="933" t="s">
        <v>501</v>
      </c>
      <c r="EB157" s="1563">
        <v>12986</v>
      </c>
      <c r="EC157" s="1563"/>
      <c r="ED157" s="1563">
        <v>12986</v>
      </c>
      <c r="EE157" s="1563"/>
      <c r="EF157" s="1563"/>
      <c r="EG157" s="1565">
        <v>0.95795219828858069</v>
      </c>
      <c r="EH157" s="1563"/>
      <c r="EI157" s="1563">
        <v>0</v>
      </c>
      <c r="EJ157" s="1563"/>
      <c r="EK157" s="1563">
        <v>0</v>
      </c>
      <c r="EL157" s="1563">
        <v>0</v>
      </c>
      <c r="EM157" s="1566">
        <v>0</v>
      </c>
      <c r="EN157" s="1566"/>
    </row>
    <row r="158" spans="128:144">
      <c r="DX158" s="933" t="s">
        <v>500</v>
      </c>
      <c r="DY158" s="1575" t="s">
        <v>124</v>
      </c>
      <c r="DZ158" s="933" t="s">
        <v>8</v>
      </c>
      <c r="EA158" s="933" t="s">
        <v>828</v>
      </c>
      <c r="EB158" s="1563">
        <v>210</v>
      </c>
      <c r="EC158" s="1563"/>
      <c r="ED158" s="1563">
        <v>210</v>
      </c>
      <c r="EE158" s="1563"/>
      <c r="EF158" s="1563"/>
      <c r="EG158" s="1565">
        <v>1.5491295367365005E-2</v>
      </c>
      <c r="EH158" s="1563"/>
      <c r="EI158" s="1563">
        <v>0</v>
      </c>
      <c r="EJ158" s="1563"/>
      <c r="EK158" s="1563">
        <v>0</v>
      </c>
      <c r="EM158" s="1566"/>
      <c r="EN158" s="1566"/>
    </row>
    <row r="159" spans="128:144">
      <c r="DX159" s="933" t="s">
        <v>500</v>
      </c>
      <c r="DY159" s="1575" t="s">
        <v>125</v>
      </c>
      <c r="DZ159" s="933" t="s">
        <v>8</v>
      </c>
      <c r="EA159" s="933" t="s">
        <v>126</v>
      </c>
      <c r="EB159" s="1563">
        <v>360</v>
      </c>
      <c r="EC159" s="1563"/>
      <c r="ED159" s="1563">
        <v>360</v>
      </c>
      <c r="EE159" s="1563">
        <v>13556</v>
      </c>
      <c r="EF159" s="1563"/>
      <c r="EG159" s="1565">
        <v>2.6556506344054293E-2</v>
      </c>
      <c r="EH159" s="1563"/>
      <c r="EI159" s="1563">
        <v>0</v>
      </c>
      <c r="EJ159" s="1563"/>
      <c r="EK159" s="1563">
        <v>0</v>
      </c>
      <c r="EM159" s="1566"/>
      <c r="EN159" s="1566"/>
    </row>
    <row r="160" spans="128:144">
      <c r="DX160" s="933" t="s">
        <v>502</v>
      </c>
      <c r="DY160" s="1575" t="s">
        <v>502</v>
      </c>
      <c r="DZ160" s="933" t="s">
        <v>901</v>
      </c>
      <c r="EA160" s="933" t="s">
        <v>503</v>
      </c>
      <c r="EB160" s="1563">
        <v>16112</v>
      </c>
      <c r="EC160" s="1563"/>
      <c r="ED160" s="1563">
        <v>16112</v>
      </c>
      <c r="EE160" s="1563"/>
      <c r="EF160" s="1563"/>
      <c r="EG160" s="1565">
        <v>0.92528570608166316</v>
      </c>
      <c r="EH160" s="1563"/>
      <c r="EI160" s="1563">
        <v>5727658</v>
      </c>
      <c r="EJ160" s="1563"/>
      <c r="EK160" s="1563">
        <v>5299720</v>
      </c>
      <c r="EL160" s="1563">
        <v>5727658</v>
      </c>
      <c r="EM160" s="1566">
        <v>0</v>
      </c>
      <c r="EN160" s="1566"/>
    </row>
    <row r="161" spans="128:144">
      <c r="DX161" s="933" t="s">
        <v>502</v>
      </c>
      <c r="DY161" s="1575" t="s">
        <v>127</v>
      </c>
      <c r="DZ161" s="933" t="s">
        <v>8</v>
      </c>
      <c r="EA161" s="933" t="s">
        <v>829</v>
      </c>
      <c r="EB161" s="1563">
        <v>1301</v>
      </c>
      <c r="EC161" s="1563"/>
      <c r="ED161" s="1563">
        <v>1301</v>
      </c>
      <c r="EE161" s="1563">
        <v>17413</v>
      </c>
      <c r="EF161" s="1563"/>
      <c r="EG161" s="1565">
        <v>7.471429391833688E-2</v>
      </c>
      <c r="EH161" s="1563"/>
      <c r="EI161" s="1563">
        <v>0</v>
      </c>
      <c r="EJ161" s="1563"/>
      <c r="EK161" s="1563">
        <v>427938</v>
      </c>
      <c r="EM161" s="1566"/>
      <c r="EN161" s="1566"/>
    </row>
    <row r="162" spans="128:144">
      <c r="DX162" s="933" t="s">
        <v>504</v>
      </c>
      <c r="DY162" s="1575" t="s">
        <v>504</v>
      </c>
      <c r="DZ162" s="933" t="s">
        <v>901</v>
      </c>
      <c r="EA162" s="933" t="s">
        <v>505</v>
      </c>
      <c r="EB162" s="1563">
        <v>25852</v>
      </c>
      <c r="EC162" s="1563"/>
      <c r="ED162" s="1563">
        <v>25852</v>
      </c>
      <c r="EE162" s="1563"/>
      <c r="EF162" s="1563"/>
      <c r="EG162" s="1565">
        <v>0.97166052770051869</v>
      </c>
      <c r="EH162" s="1563"/>
      <c r="EI162" s="1563">
        <v>0</v>
      </c>
      <c r="EJ162" s="1563"/>
      <c r="EK162" s="1563">
        <v>0</v>
      </c>
      <c r="EL162" s="1563">
        <v>0</v>
      </c>
      <c r="EM162" s="1566">
        <v>0</v>
      </c>
      <c r="EN162" s="1566"/>
    </row>
    <row r="163" spans="128:144">
      <c r="DX163" s="933" t="s">
        <v>504</v>
      </c>
      <c r="DY163" s="1575" t="s">
        <v>128</v>
      </c>
      <c r="DZ163" s="933" t="s">
        <v>8</v>
      </c>
      <c r="EA163" s="933" t="s">
        <v>1026</v>
      </c>
      <c r="EB163" s="1563">
        <v>409</v>
      </c>
      <c r="EC163" s="1563"/>
      <c r="ED163" s="1563">
        <v>409</v>
      </c>
      <c r="EE163" s="1563"/>
      <c r="EF163" s="1563"/>
      <c r="EG163" s="1565">
        <v>1.5372472374652333E-2</v>
      </c>
      <c r="EH163" s="1563"/>
      <c r="EI163" s="1563">
        <v>0</v>
      </c>
      <c r="EJ163" s="1563"/>
      <c r="EK163" s="1563">
        <v>0</v>
      </c>
      <c r="EL163" s="1563"/>
      <c r="EM163" s="1566"/>
      <c r="EN163" s="1566"/>
    </row>
    <row r="164" spans="128:144">
      <c r="DX164" s="933" t="s">
        <v>504</v>
      </c>
      <c r="DY164" s="1575" t="s">
        <v>308</v>
      </c>
      <c r="DZ164" s="933" t="s">
        <v>8</v>
      </c>
      <c r="EA164" s="933" t="s">
        <v>1027</v>
      </c>
      <c r="EB164" s="1563">
        <v>130</v>
      </c>
      <c r="EC164" s="1563"/>
      <c r="ED164" s="1563">
        <v>130</v>
      </c>
      <c r="EE164" s="1563"/>
      <c r="EF164" s="1563"/>
      <c r="EG164" s="1565">
        <v>4.886115913703676E-3</v>
      </c>
      <c r="EH164" s="1563"/>
      <c r="EI164" s="1563">
        <v>0</v>
      </c>
      <c r="EJ164" s="1563"/>
      <c r="EK164" s="1563">
        <v>0</v>
      </c>
      <c r="EM164" s="1566"/>
      <c r="EN164" s="1566"/>
    </row>
    <row r="165" spans="128:144">
      <c r="DX165" s="933" t="s">
        <v>504</v>
      </c>
      <c r="DY165" s="1575" t="s">
        <v>1128</v>
      </c>
      <c r="DZ165" s="933" t="s">
        <v>8</v>
      </c>
      <c r="EA165" s="933" t="s">
        <v>1129</v>
      </c>
      <c r="EB165" s="1563">
        <v>47</v>
      </c>
      <c r="EC165" s="1563"/>
      <c r="ED165" s="1563">
        <v>47</v>
      </c>
      <c r="EE165" s="1563"/>
      <c r="EF165" s="1563"/>
      <c r="EG165" s="1565">
        <v>1.7665188303390212E-3</v>
      </c>
      <c r="EH165" s="1563"/>
      <c r="EI165" s="1563">
        <v>0</v>
      </c>
      <c r="EJ165" s="1563"/>
      <c r="EK165" s="1563">
        <v>0</v>
      </c>
      <c r="EM165" s="1566"/>
      <c r="EN165" s="1566"/>
    </row>
    <row r="166" spans="128:144">
      <c r="DX166" s="933" t="s">
        <v>504</v>
      </c>
      <c r="DY166" s="1575" t="s">
        <v>1130</v>
      </c>
      <c r="DZ166" s="933" t="s">
        <v>8</v>
      </c>
      <c r="EA166" s="933" t="s">
        <v>1131</v>
      </c>
      <c r="EB166" s="1563">
        <v>168</v>
      </c>
      <c r="EC166" s="1563"/>
      <c r="ED166" s="1563">
        <v>168</v>
      </c>
      <c r="EE166" s="1563">
        <v>26606</v>
      </c>
      <c r="EF166" s="1563"/>
      <c r="EG166" s="1565">
        <v>6.3143651807862885E-3</v>
      </c>
      <c r="EH166" s="1563"/>
      <c r="EI166" s="1563">
        <v>0</v>
      </c>
      <c r="EJ166" s="1563"/>
      <c r="EK166" s="1563">
        <v>0</v>
      </c>
      <c r="EM166" s="1566"/>
      <c r="EN166" s="1566"/>
    </row>
    <row r="167" spans="128:144">
      <c r="DX167" s="933" t="s">
        <v>506</v>
      </c>
      <c r="DY167" s="1575" t="s">
        <v>506</v>
      </c>
      <c r="DZ167" s="933" t="s">
        <v>901</v>
      </c>
      <c r="EA167" s="933" t="s">
        <v>507</v>
      </c>
      <c r="EB167" s="1563">
        <v>2040</v>
      </c>
      <c r="EC167" s="1563"/>
      <c r="ED167" s="1563">
        <v>2040</v>
      </c>
      <c r="EE167" s="1563"/>
      <c r="EF167" s="1563"/>
      <c r="EG167" s="1565">
        <v>0.64761904761904765</v>
      </c>
      <c r="EH167" s="1563"/>
      <c r="EI167" s="1563">
        <v>1228532</v>
      </c>
      <c r="EJ167" s="1563"/>
      <c r="EK167" s="1563">
        <v>795621</v>
      </c>
      <c r="EL167" s="1563">
        <v>1228532</v>
      </c>
      <c r="EM167" s="1566">
        <v>0</v>
      </c>
      <c r="EN167" s="1566"/>
    </row>
    <row r="168" spans="128:144">
      <c r="DX168" s="933" t="s">
        <v>506</v>
      </c>
      <c r="DY168" s="1575" t="s">
        <v>130</v>
      </c>
      <c r="DZ168" s="933" t="s">
        <v>8</v>
      </c>
      <c r="EA168" s="933" t="s">
        <v>131</v>
      </c>
      <c r="EB168" s="1563">
        <v>1110</v>
      </c>
      <c r="EC168" s="1563"/>
      <c r="ED168" s="1563">
        <v>1110</v>
      </c>
      <c r="EE168" s="1563">
        <v>3150</v>
      </c>
      <c r="EF168" s="1563"/>
      <c r="EG168" s="1565">
        <v>0.35238095238095241</v>
      </c>
      <c r="EH168" s="1563"/>
      <c r="EI168" s="1563">
        <v>0</v>
      </c>
      <c r="EJ168" s="1563"/>
      <c r="EK168" s="1563">
        <v>432911</v>
      </c>
      <c r="EM168" s="1566"/>
      <c r="EN168" s="1566"/>
    </row>
    <row r="169" spans="128:144">
      <c r="DX169" s="933" t="s">
        <v>508</v>
      </c>
      <c r="DY169" s="1575" t="s">
        <v>508</v>
      </c>
      <c r="DZ169" s="933" t="s">
        <v>901</v>
      </c>
      <c r="EA169" s="933" t="s">
        <v>509</v>
      </c>
      <c r="EB169" s="1563">
        <v>26010</v>
      </c>
      <c r="EC169" s="1563"/>
      <c r="ED169" s="1563">
        <v>26010</v>
      </c>
      <c r="EE169" s="1563"/>
      <c r="EF169" s="1563"/>
      <c r="EG169" s="1565">
        <v>0.99555997856541378</v>
      </c>
      <c r="EH169" s="1563"/>
      <c r="EI169" s="1563">
        <v>0</v>
      </c>
      <c r="EJ169" s="1563"/>
      <c r="EK169" s="1563">
        <v>0</v>
      </c>
      <c r="EL169" s="1563">
        <v>0</v>
      </c>
      <c r="EM169" s="1566">
        <v>0</v>
      </c>
      <c r="EN169" s="1566"/>
    </row>
    <row r="170" spans="128:144">
      <c r="DX170" s="933" t="s">
        <v>508</v>
      </c>
      <c r="DY170" s="1575" t="s">
        <v>1132</v>
      </c>
      <c r="DZ170" s="933" t="s">
        <v>8</v>
      </c>
      <c r="EA170" s="933" t="s">
        <v>1133</v>
      </c>
      <c r="EB170" s="1563">
        <v>116</v>
      </c>
      <c r="EC170" s="1563"/>
      <c r="ED170" s="1563">
        <v>116</v>
      </c>
      <c r="EE170" s="1563">
        <v>26126</v>
      </c>
      <c r="EF170" s="1563"/>
      <c r="EG170" s="1565">
        <v>4.4400214345862356E-3</v>
      </c>
      <c r="EH170" s="1563"/>
      <c r="EI170" s="1563">
        <v>0</v>
      </c>
      <c r="EJ170" s="1563"/>
      <c r="EK170" s="1563">
        <v>0</v>
      </c>
      <c r="EL170" s="1563"/>
      <c r="EM170" s="1566"/>
      <c r="EN170" s="1566"/>
    </row>
    <row r="171" spans="128:144">
      <c r="DX171" s="933" t="s">
        <v>510</v>
      </c>
      <c r="DY171" s="1575" t="s">
        <v>510</v>
      </c>
      <c r="DZ171" s="933" t="s">
        <v>901</v>
      </c>
      <c r="EA171" s="933" t="s">
        <v>511</v>
      </c>
      <c r="EB171" s="1563">
        <v>7698</v>
      </c>
      <c r="EC171" s="1563"/>
      <c r="ED171" s="1563">
        <v>7698</v>
      </c>
      <c r="EE171" s="1563"/>
      <c r="EF171" s="1563"/>
      <c r="EG171" s="1565">
        <v>0.37690951821386603</v>
      </c>
      <c r="EH171" s="1563"/>
      <c r="EI171" s="1563">
        <v>0</v>
      </c>
      <c r="EJ171" s="1563"/>
      <c r="EK171" s="1563">
        <v>0</v>
      </c>
      <c r="EL171" s="1563">
        <v>0</v>
      </c>
      <c r="EM171" s="1566">
        <v>0</v>
      </c>
      <c r="EN171" s="1566"/>
    </row>
    <row r="172" spans="128:144">
      <c r="DX172" s="933" t="s">
        <v>510</v>
      </c>
      <c r="DY172" s="1575" t="s">
        <v>132</v>
      </c>
      <c r="DZ172" s="933" t="s">
        <v>901</v>
      </c>
      <c r="EA172" s="933" t="s">
        <v>133</v>
      </c>
      <c r="EB172" s="1563">
        <v>12353</v>
      </c>
      <c r="EC172" s="1563"/>
      <c r="ED172" s="1563">
        <v>12353</v>
      </c>
      <c r="EE172" s="1563"/>
      <c r="EF172" s="1563"/>
      <c r="EG172" s="1565">
        <v>0.60482765374069725</v>
      </c>
      <c r="EH172" s="1563"/>
      <c r="EI172" s="1563">
        <v>0</v>
      </c>
      <c r="EJ172" s="1563"/>
      <c r="EK172" s="1563">
        <v>0</v>
      </c>
      <c r="EM172" s="1566"/>
      <c r="EN172" s="1566"/>
    </row>
    <row r="173" spans="128:144">
      <c r="DX173" s="933" t="s">
        <v>510</v>
      </c>
      <c r="DY173" s="1575" t="s">
        <v>134</v>
      </c>
      <c r="DZ173" s="933" t="s">
        <v>8</v>
      </c>
      <c r="EA173" s="933" t="s">
        <v>1028</v>
      </c>
      <c r="EB173" s="1563">
        <v>216</v>
      </c>
      <c r="EC173" s="1563"/>
      <c r="ED173" s="1563">
        <v>216</v>
      </c>
      <c r="EE173" s="1563"/>
      <c r="EF173" s="1563"/>
      <c r="EG173" s="1565">
        <v>1.0575793184488837E-2</v>
      </c>
      <c r="EH173" s="1563"/>
      <c r="EI173" s="1563">
        <v>0</v>
      </c>
      <c r="EJ173" s="1563"/>
      <c r="EK173" s="1563">
        <v>0</v>
      </c>
      <c r="EM173" s="1566"/>
      <c r="EN173" s="1566"/>
    </row>
    <row r="174" spans="128:144">
      <c r="DX174" s="933">
        <v>680</v>
      </c>
      <c r="DY174" s="933" t="s">
        <v>830</v>
      </c>
      <c r="DZ174" s="933" t="s">
        <v>8</v>
      </c>
      <c r="EA174" s="933" t="s">
        <v>831</v>
      </c>
      <c r="EB174" s="1563">
        <v>157</v>
      </c>
      <c r="EC174" s="1563"/>
      <c r="ED174" s="1563">
        <v>157</v>
      </c>
      <c r="EE174" s="1563">
        <v>20424</v>
      </c>
      <c r="EF174" s="1563"/>
      <c r="EG174" s="1565">
        <v>7.6870348609479047E-3</v>
      </c>
      <c r="EH174" s="1563"/>
      <c r="EI174" s="1563">
        <v>0</v>
      </c>
      <c r="EJ174" s="1563"/>
      <c r="EK174" s="1563">
        <v>0</v>
      </c>
      <c r="EM174" s="1566"/>
      <c r="EN174" s="1566"/>
    </row>
    <row r="175" spans="128:144">
      <c r="DX175" s="933" t="s">
        <v>512</v>
      </c>
      <c r="DY175" s="1575" t="s">
        <v>512</v>
      </c>
      <c r="DZ175" s="933" t="s">
        <v>901</v>
      </c>
      <c r="EA175" s="933" t="s">
        <v>513</v>
      </c>
      <c r="EB175" s="1563">
        <v>1274</v>
      </c>
      <c r="EC175" s="1563"/>
      <c r="ED175" s="1563">
        <v>1274</v>
      </c>
      <c r="EE175" s="1563"/>
      <c r="EF175" s="1563"/>
      <c r="EG175" s="1565">
        <v>0.71212968138624932</v>
      </c>
      <c r="EH175" s="1563"/>
      <c r="EI175" s="1563">
        <v>0</v>
      </c>
      <c r="EJ175" s="1563"/>
      <c r="EK175" s="1563">
        <v>0</v>
      </c>
      <c r="EL175" s="1563">
        <v>0</v>
      </c>
      <c r="EM175" s="1566">
        <v>0</v>
      </c>
      <c r="EN175" s="1566"/>
    </row>
    <row r="176" spans="128:144">
      <c r="DX176" s="933" t="s">
        <v>512</v>
      </c>
      <c r="DY176" s="1575" t="s">
        <v>137</v>
      </c>
      <c r="DZ176" s="933" t="s">
        <v>8</v>
      </c>
      <c r="EA176" s="933" t="s">
        <v>138</v>
      </c>
      <c r="EB176" s="1563">
        <v>515</v>
      </c>
      <c r="EC176" s="1563"/>
      <c r="ED176" s="1563">
        <v>515</v>
      </c>
      <c r="EE176" s="1563">
        <v>1789</v>
      </c>
      <c r="EF176" s="1563"/>
      <c r="EG176" s="1565">
        <v>0.28787031861375068</v>
      </c>
      <c r="EH176" s="1563"/>
      <c r="EI176" s="1563">
        <v>0</v>
      </c>
      <c r="EJ176" s="1563"/>
      <c r="EK176" s="1563">
        <v>0</v>
      </c>
      <c r="EM176" s="1566"/>
      <c r="EN176" s="1566"/>
    </row>
    <row r="177" spans="128:144">
      <c r="DX177" s="933" t="s">
        <v>514</v>
      </c>
      <c r="DY177" s="1575" t="s">
        <v>514</v>
      </c>
      <c r="DZ177" s="933" t="s">
        <v>901</v>
      </c>
      <c r="EA177" s="933" t="s">
        <v>515</v>
      </c>
      <c r="EB177" s="1563">
        <v>5678</v>
      </c>
      <c r="EC177" s="1563"/>
      <c r="ED177" s="1563">
        <v>5678</v>
      </c>
      <c r="EE177" s="1563">
        <v>5678</v>
      </c>
      <c r="EF177" s="1563"/>
      <c r="EG177" s="1565"/>
      <c r="EH177" s="1563"/>
      <c r="EI177" s="1563">
        <v>1329447</v>
      </c>
      <c r="EJ177" s="1563"/>
      <c r="EK177" s="1563">
        <v>1329447</v>
      </c>
      <c r="EL177" s="1563">
        <v>1329447</v>
      </c>
      <c r="EM177" s="1566">
        <v>0</v>
      </c>
      <c r="EN177" s="1566"/>
    </row>
    <row r="178" spans="128:144">
      <c r="DX178" s="933" t="s">
        <v>516</v>
      </c>
      <c r="DY178" s="1575" t="s">
        <v>516</v>
      </c>
      <c r="DZ178" s="933" t="s">
        <v>901</v>
      </c>
      <c r="EA178" s="933" t="s">
        <v>517</v>
      </c>
      <c r="EB178" s="1563">
        <v>9034</v>
      </c>
      <c r="EC178" s="1563"/>
      <c r="ED178" s="1563">
        <v>9034</v>
      </c>
      <c r="EE178" s="1563">
        <v>9034</v>
      </c>
      <c r="EF178" s="1563"/>
      <c r="EG178" s="1565"/>
      <c r="EH178" s="1563"/>
      <c r="EI178" s="1563">
        <v>1734869</v>
      </c>
      <c r="EJ178" s="1563"/>
      <c r="EK178" s="1563">
        <v>1734869</v>
      </c>
      <c r="EL178" s="1563">
        <v>1734869</v>
      </c>
      <c r="EM178" s="1566">
        <v>0</v>
      </c>
      <c r="EN178" s="1566"/>
    </row>
    <row r="179" spans="128:144">
      <c r="DX179" s="933" t="s">
        <v>518</v>
      </c>
      <c r="DY179" s="1575" t="s">
        <v>518</v>
      </c>
      <c r="DZ179" s="933" t="s">
        <v>901</v>
      </c>
      <c r="EA179" s="933" t="s">
        <v>519</v>
      </c>
      <c r="EB179" s="1563">
        <v>1800</v>
      </c>
      <c r="EC179" s="1563"/>
      <c r="ED179" s="1563">
        <v>1800</v>
      </c>
      <c r="EE179" s="1563">
        <v>1800</v>
      </c>
      <c r="EF179" s="1563"/>
      <c r="EG179" s="1565"/>
      <c r="EH179" s="1563"/>
      <c r="EI179" s="1563">
        <v>148130</v>
      </c>
      <c r="EJ179" s="1563"/>
      <c r="EK179" s="1563">
        <v>148130</v>
      </c>
      <c r="EL179" s="1563">
        <v>148130</v>
      </c>
      <c r="EM179" s="1566">
        <v>0</v>
      </c>
      <c r="EN179" s="1566"/>
    </row>
    <row r="180" spans="128:144">
      <c r="DX180" s="933" t="s">
        <v>520</v>
      </c>
      <c r="DY180" s="1575" t="s">
        <v>520</v>
      </c>
      <c r="DZ180" s="933" t="s">
        <v>901</v>
      </c>
      <c r="EA180" s="933" t="s">
        <v>521</v>
      </c>
      <c r="EB180" s="1563">
        <v>4622</v>
      </c>
      <c r="EC180" s="1563"/>
      <c r="ED180" s="1563">
        <v>4622</v>
      </c>
      <c r="EE180" s="1563"/>
      <c r="EF180" s="1563"/>
      <c r="EG180" s="1565">
        <v>0.80243055555555554</v>
      </c>
      <c r="EH180" s="1563"/>
      <c r="EI180" s="1563">
        <v>828634</v>
      </c>
      <c r="EJ180" s="1563"/>
      <c r="EK180" s="1563">
        <v>664921</v>
      </c>
      <c r="EL180" s="1563">
        <v>828634</v>
      </c>
      <c r="EM180" s="1566">
        <v>0</v>
      </c>
      <c r="EN180" s="1566"/>
    </row>
    <row r="181" spans="128:144">
      <c r="DX181" s="933" t="s">
        <v>520</v>
      </c>
      <c r="DY181" s="1575" t="s">
        <v>139</v>
      </c>
      <c r="DZ181" s="933" t="s">
        <v>8</v>
      </c>
      <c r="EA181" s="933" t="s">
        <v>140</v>
      </c>
      <c r="EB181" s="1563">
        <v>400</v>
      </c>
      <c r="EC181" s="1563"/>
      <c r="ED181" s="1563">
        <v>400</v>
      </c>
      <c r="EE181" s="1563"/>
      <c r="EF181" s="1563"/>
      <c r="EG181" s="1565">
        <v>6.9444444444444448E-2</v>
      </c>
      <c r="EH181" s="1563"/>
      <c r="EI181" s="1563">
        <v>0</v>
      </c>
      <c r="EJ181" s="1563"/>
      <c r="EK181" s="1563">
        <v>57544</v>
      </c>
      <c r="EM181" s="1566"/>
      <c r="EN181" s="1566"/>
    </row>
    <row r="182" spans="128:144">
      <c r="DX182" s="933" t="s">
        <v>520</v>
      </c>
      <c r="DY182" s="1575" t="s">
        <v>631</v>
      </c>
      <c r="DZ182" s="933" t="s">
        <v>8</v>
      </c>
      <c r="EA182" s="933" t="s">
        <v>632</v>
      </c>
      <c r="EB182" s="1563">
        <v>738</v>
      </c>
      <c r="EC182" s="1563"/>
      <c r="ED182" s="1563">
        <v>738</v>
      </c>
      <c r="EE182" s="1563">
        <v>5760</v>
      </c>
      <c r="EF182" s="1563"/>
      <c r="EG182" s="1565">
        <v>0.12812499999999999</v>
      </c>
      <c r="EH182" s="1563"/>
      <c r="EI182" s="1563">
        <v>0</v>
      </c>
      <c r="EJ182" s="1563"/>
      <c r="EK182" s="1563">
        <v>106169</v>
      </c>
      <c r="EM182" s="1566"/>
      <c r="EN182" s="1566"/>
    </row>
    <row r="183" spans="128:144">
      <c r="DX183" s="933" t="s">
        <v>522</v>
      </c>
      <c r="DY183" s="1575" t="s">
        <v>522</v>
      </c>
      <c r="DZ183" s="933" t="s">
        <v>901</v>
      </c>
      <c r="EA183" s="933" t="s">
        <v>523</v>
      </c>
      <c r="EB183" s="1563">
        <v>23881</v>
      </c>
      <c r="EC183" s="1563"/>
      <c r="ED183" s="1563">
        <v>23881</v>
      </c>
      <c r="EE183" s="1563">
        <v>23881</v>
      </c>
      <c r="EF183" s="1563"/>
      <c r="EG183" s="1565"/>
      <c r="EH183" s="1563"/>
      <c r="EI183" s="1563">
        <v>5695141</v>
      </c>
      <c r="EJ183" s="1563"/>
      <c r="EK183" s="1563">
        <v>5695141</v>
      </c>
      <c r="EL183" s="1563">
        <v>5695141</v>
      </c>
      <c r="EM183" s="1566">
        <v>0</v>
      </c>
      <c r="EN183" s="1566"/>
    </row>
    <row r="184" spans="128:144">
      <c r="DX184" s="933" t="s">
        <v>524</v>
      </c>
      <c r="DY184" s="1575" t="s">
        <v>524</v>
      </c>
      <c r="DZ184" s="933" t="s">
        <v>901</v>
      </c>
      <c r="EA184" s="933" t="s">
        <v>525</v>
      </c>
      <c r="EB184" s="1563">
        <v>2275</v>
      </c>
      <c r="EC184" s="1563"/>
      <c r="ED184" s="1563">
        <v>2275</v>
      </c>
      <c r="EE184" s="1563">
        <v>2275</v>
      </c>
      <c r="EF184" s="1563"/>
      <c r="EG184" s="1565"/>
      <c r="EH184" s="1563"/>
      <c r="EI184" s="1563">
        <v>0</v>
      </c>
      <c r="EJ184" s="1563"/>
      <c r="EK184" s="1563">
        <v>0</v>
      </c>
      <c r="EL184" s="1563">
        <v>0</v>
      </c>
      <c r="EM184" s="1566">
        <v>0</v>
      </c>
      <c r="EN184" s="1566"/>
    </row>
    <row r="185" spans="128:144">
      <c r="DX185" s="933" t="s">
        <v>526</v>
      </c>
      <c r="DY185" s="1575" t="s">
        <v>526</v>
      </c>
      <c r="DZ185" s="933" t="s">
        <v>901</v>
      </c>
      <c r="EA185" s="933" t="s">
        <v>527</v>
      </c>
      <c r="EB185" s="1563">
        <v>18139</v>
      </c>
      <c r="EC185" s="1563"/>
      <c r="ED185" s="1563">
        <v>18139</v>
      </c>
      <c r="EE185" s="1563"/>
      <c r="EF185" s="1563"/>
      <c r="EG185" s="1565">
        <v>0.78421962818849977</v>
      </c>
      <c r="EH185" s="1563"/>
      <c r="EI185" s="1563">
        <v>8579230</v>
      </c>
      <c r="EJ185" s="1563"/>
      <c r="EK185" s="1563">
        <v>6728001</v>
      </c>
      <c r="EL185" s="1563">
        <v>8579230</v>
      </c>
      <c r="EM185" s="1566">
        <v>0</v>
      </c>
      <c r="EN185" s="1566"/>
    </row>
    <row r="186" spans="128:144">
      <c r="DX186" s="933" t="s">
        <v>526</v>
      </c>
      <c r="DY186" s="1575" t="s">
        <v>141</v>
      </c>
      <c r="DZ186" s="933" t="s">
        <v>901</v>
      </c>
      <c r="EA186" s="933" t="s">
        <v>142</v>
      </c>
      <c r="EB186" s="1563">
        <v>4762</v>
      </c>
      <c r="EC186" s="1563"/>
      <c r="ED186" s="1563">
        <v>4762</v>
      </c>
      <c r="EE186" s="1563"/>
      <c r="EF186" s="1563"/>
      <c r="EG186" s="1565">
        <v>0.20587980977086034</v>
      </c>
      <c r="EH186" s="1563"/>
      <c r="EI186" s="1563">
        <v>0</v>
      </c>
      <c r="EJ186" s="1563"/>
      <c r="EK186" s="1563">
        <v>1766290</v>
      </c>
      <c r="EM186" s="1566"/>
      <c r="EN186" s="1566"/>
    </row>
    <row r="187" spans="128:144">
      <c r="DX187" s="933" t="s">
        <v>526</v>
      </c>
      <c r="DY187" s="1575" t="s">
        <v>1134</v>
      </c>
      <c r="DZ187" s="933" t="s">
        <v>8</v>
      </c>
      <c r="EA187" s="933" t="s">
        <v>1135</v>
      </c>
      <c r="EB187" s="1563">
        <v>229</v>
      </c>
      <c r="EC187" s="1563"/>
      <c r="ED187" s="1563">
        <v>229</v>
      </c>
      <c r="EE187" s="1563">
        <v>23130</v>
      </c>
      <c r="EF187" s="1563"/>
      <c r="EG187" s="1565">
        <v>9.9005620406398612E-3</v>
      </c>
      <c r="EH187" s="1563"/>
      <c r="EI187" s="1563">
        <v>0</v>
      </c>
      <c r="EJ187" s="1563"/>
      <c r="EK187" s="1563">
        <v>84939</v>
      </c>
      <c r="EM187" s="1566"/>
      <c r="EN187" s="1566"/>
    </row>
    <row r="188" spans="128:144">
      <c r="DX188" s="933" t="s">
        <v>528</v>
      </c>
      <c r="DY188" s="1575" t="s">
        <v>528</v>
      </c>
      <c r="DZ188" s="933" t="s">
        <v>901</v>
      </c>
      <c r="EA188" s="933" t="s">
        <v>529</v>
      </c>
      <c r="EB188" s="1563">
        <v>7703</v>
      </c>
      <c r="EC188" s="1563"/>
      <c r="ED188" s="1563">
        <v>7703</v>
      </c>
      <c r="EE188" s="1563">
        <v>7703</v>
      </c>
      <c r="EF188" s="1563"/>
      <c r="EG188" s="1565"/>
      <c r="EH188" s="1563"/>
      <c r="EI188" s="1563">
        <v>4289801</v>
      </c>
      <c r="EJ188" s="1563"/>
      <c r="EK188" s="1563">
        <v>4289801</v>
      </c>
      <c r="EL188" s="1563">
        <v>4289801</v>
      </c>
      <c r="EM188" s="1566">
        <v>0</v>
      </c>
      <c r="EN188" s="1566"/>
    </row>
    <row r="189" spans="128:144">
      <c r="DX189" s="933" t="s">
        <v>530</v>
      </c>
      <c r="DY189" s="1575" t="s">
        <v>530</v>
      </c>
      <c r="DZ189" s="933" t="s">
        <v>901</v>
      </c>
      <c r="EA189" s="933" t="s">
        <v>534</v>
      </c>
      <c r="EB189" s="1563">
        <v>23570</v>
      </c>
      <c r="EC189" s="1563"/>
      <c r="ED189" s="1563">
        <v>23570</v>
      </c>
      <c r="EE189" s="1563"/>
      <c r="EF189" s="1563"/>
      <c r="EG189" s="1565">
        <v>0.98610994895824622</v>
      </c>
      <c r="EH189" s="1563"/>
      <c r="EI189" s="1563">
        <v>17555302</v>
      </c>
      <c r="EJ189" s="1563"/>
      <c r="EK189" s="1563">
        <v>17311458</v>
      </c>
      <c r="EL189" s="1563">
        <v>17555302</v>
      </c>
      <c r="EM189" s="1566">
        <v>0</v>
      </c>
      <c r="EN189" s="1566"/>
    </row>
    <row r="190" spans="128:144">
      <c r="DX190" s="933" t="s">
        <v>530</v>
      </c>
      <c r="DY190" s="1575" t="s">
        <v>143</v>
      </c>
      <c r="DZ190" s="933" t="s">
        <v>8</v>
      </c>
      <c r="EA190" s="933" t="s">
        <v>144</v>
      </c>
      <c r="EB190" s="1563">
        <v>122</v>
      </c>
      <c r="EC190" s="1563"/>
      <c r="ED190" s="1563">
        <v>122</v>
      </c>
      <c r="EE190" s="1563"/>
      <c r="EF190" s="1563"/>
      <c r="EG190" s="1565">
        <v>5.1041753828131534E-3</v>
      </c>
      <c r="EH190" s="1563"/>
      <c r="EI190" s="1563">
        <v>0</v>
      </c>
      <c r="EJ190" s="1563"/>
      <c r="EK190" s="1563">
        <v>89605</v>
      </c>
      <c r="EM190" s="1566"/>
      <c r="EN190" s="1566"/>
    </row>
    <row r="191" spans="128:144">
      <c r="DX191" s="933" t="s">
        <v>530</v>
      </c>
      <c r="DY191" s="1575" t="s">
        <v>1136</v>
      </c>
      <c r="DZ191" s="933" t="s">
        <v>8</v>
      </c>
      <c r="EA191" s="933" t="s">
        <v>1137</v>
      </c>
      <c r="EB191" s="1563">
        <v>210</v>
      </c>
      <c r="EC191" s="1563"/>
      <c r="ED191" s="1563">
        <v>210</v>
      </c>
      <c r="EE191" s="1563">
        <v>23902</v>
      </c>
      <c r="EF191" s="1563"/>
      <c r="EG191" s="1565">
        <v>8.7858756589406749E-3</v>
      </c>
      <c r="EH191" s="1563"/>
      <c r="EI191" s="1563">
        <v>0</v>
      </c>
      <c r="EJ191" s="1563"/>
      <c r="EK191" s="1563">
        <v>154239</v>
      </c>
      <c r="EM191" s="1566"/>
      <c r="EN191" s="1566"/>
    </row>
    <row r="192" spans="128:144">
      <c r="DX192" s="933" t="s">
        <v>535</v>
      </c>
      <c r="DY192" s="1575" t="s">
        <v>535</v>
      </c>
      <c r="DZ192" s="933" t="s">
        <v>901</v>
      </c>
      <c r="EA192" s="933" t="s">
        <v>536</v>
      </c>
      <c r="EB192" s="1563">
        <v>13159</v>
      </c>
      <c r="EC192" s="1563"/>
      <c r="ED192" s="1563">
        <v>13159</v>
      </c>
      <c r="EE192" s="1563"/>
      <c r="EF192" s="1563"/>
      <c r="EG192" s="1565">
        <v>0.97843705851736185</v>
      </c>
      <c r="EH192" s="1563"/>
      <c r="EI192" s="1563">
        <v>4650530</v>
      </c>
      <c r="EJ192" s="1563"/>
      <c r="EK192" s="1563">
        <v>4550251</v>
      </c>
      <c r="EL192" s="1563">
        <v>4650530</v>
      </c>
      <c r="EM192" s="1566">
        <v>0</v>
      </c>
      <c r="EN192" s="1566"/>
    </row>
    <row r="193" spans="128:144">
      <c r="DX193" s="933" t="s">
        <v>535</v>
      </c>
      <c r="DY193" s="1575" t="s">
        <v>145</v>
      </c>
      <c r="DZ193" s="933" t="s">
        <v>8</v>
      </c>
      <c r="EA193" s="933" t="s">
        <v>146</v>
      </c>
      <c r="EB193" s="1563">
        <v>290</v>
      </c>
      <c r="EC193" s="1563"/>
      <c r="ED193" s="1563">
        <v>290</v>
      </c>
      <c r="EE193" s="1563">
        <v>13449</v>
      </c>
      <c r="EF193" s="1563"/>
      <c r="EG193" s="1565">
        <v>2.1562941482638116E-2</v>
      </c>
      <c r="EH193" s="1563"/>
      <c r="EI193" s="1563">
        <v>0</v>
      </c>
      <c r="EJ193" s="1563"/>
      <c r="EK193" s="1563">
        <v>100279</v>
      </c>
      <c r="EM193" s="1566"/>
      <c r="EN193" s="1566"/>
    </row>
    <row r="194" spans="128:144">
      <c r="DX194" s="933" t="s">
        <v>537</v>
      </c>
      <c r="DY194" s="1575" t="s">
        <v>537</v>
      </c>
      <c r="DZ194" s="933" t="s">
        <v>901</v>
      </c>
      <c r="EA194" s="933" t="s">
        <v>538</v>
      </c>
      <c r="EB194" s="1563">
        <v>19837</v>
      </c>
      <c r="EC194" s="1563"/>
      <c r="ED194" s="1563">
        <v>19837</v>
      </c>
      <c r="EE194" s="1563"/>
      <c r="EF194" s="1563"/>
      <c r="EG194" s="1565">
        <v>0.93951880269015819</v>
      </c>
      <c r="EH194" s="1563"/>
      <c r="EI194" s="1563">
        <v>4390445</v>
      </c>
      <c r="EJ194" s="1563"/>
      <c r="EK194" s="1563">
        <v>4124906</v>
      </c>
      <c r="EL194" s="1563">
        <v>4390445</v>
      </c>
      <c r="EM194" s="1566">
        <v>0</v>
      </c>
      <c r="EN194" s="1566"/>
    </row>
    <row r="195" spans="128:144">
      <c r="DX195" s="933">
        <v>800</v>
      </c>
      <c r="DY195" s="1575" t="s">
        <v>795</v>
      </c>
      <c r="DZ195" s="933" t="s">
        <v>901</v>
      </c>
      <c r="EA195" s="933" t="s">
        <v>796</v>
      </c>
      <c r="EB195" s="1563">
        <v>0</v>
      </c>
      <c r="EC195" s="1563">
        <v>1277</v>
      </c>
      <c r="ED195" s="1563">
        <v>1277</v>
      </c>
      <c r="EE195" s="1563">
        <v>21114</v>
      </c>
      <c r="EF195" s="1563"/>
      <c r="EG195" s="1565">
        <v>6.0481197309841812E-2</v>
      </c>
      <c r="EH195" s="1563"/>
      <c r="EI195" s="1563">
        <v>0</v>
      </c>
      <c r="EJ195" s="1563"/>
      <c r="EK195" s="1563">
        <v>265539</v>
      </c>
      <c r="EM195" s="1566"/>
      <c r="EN195" s="1566"/>
    </row>
    <row r="196" spans="128:144">
      <c r="DX196" s="933" t="s">
        <v>539</v>
      </c>
      <c r="DY196" s="1575" t="s">
        <v>539</v>
      </c>
      <c r="DZ196" s="933" t="s">
        <v>901</v>
      </c>
      <c r="EA196" s="933" t="s">
        <v>540</v>
      </c>
      <c r="EB196" s="1563">
        <v>8543</v>
      </c>
      <c r="EC196" s="1563"/>
      <c r="ED196" s="1563">
        <v>8543</v>
      </c>
      <c r="EE196" s="1563"/>
      <c r="EF196" s="1563"/>
      <c r="EG196" s="1565">
        <v>0.83159739121970211</v>
      </c>
      <c r="EH196" s="1563"/>
      <c r="EI196" s="1563">
        <v>3794298</v>
      </c>
      <c r="EJ196" s="1563"/>
      <c r="EK196" s="1563">
        <v>3155328</v>
      </c>
      <c r="EL196" s="1563">
        <v>3794298</v>
      </c>
      <c r="EM196" s="1566">
        <v>0</v>
      </c>
      <c r="EN196" s="1566"/>
    </row>
    <row r="197" spans="128:144">
      <c r="DX197" s="933" t="s">
        <v>539</v>
      </c>
      <c r="DY197" s="1575" t="s">
        <v>147</v>
      </c>
      <c r="DZ197" s="933" t="s">
        <v>8</v>
      </c>
      <c r="EA197" s="933" t="s">
        <v>148</v>
      </c>
      <c r="EB197" s="1563">
        <v>1384</v>
      </c>
      <c r="EC197" s="1563"/>
      <c r="ED197" s="1563">
        <v>1384</v>
      </c>
      <c r="EE197" s="1563"/>
      <c r="EF197" s="1563"/>
      <c r="EG197" s="1565">
        <v>0.1347220870242383</v>
      </c>
      <c r="EH197" s="1563"/>
      <c r="EI197" s="1563">
        <v>0</v>
      </c>
      <c r="EJ197" s="1563"/>
      <c r="EK197" s="1563">
        <v>511176</v>
      </c>
      <c r="EM197" s="1566"/>
      <c r="EN197" s="1566"/>
    </row>
    <row r="198" spans="128:144">
      <c r="DX198" s="933" t="s">
        <v>539</v>
      </c>
      <c r="DY198" s="1575" t="s">
        <v>598</v>
      </c>
      <c r="DZ198" s="933" t="s">
        <v>8</v>
      </c>
      <c r="EA198" s="933" t="s">
        <v>599</v>
      </c>
      <c r="EB198" s="1563">
        <v>346</v>
      </c>
      <c r="EC198" s="1563"/>
      <c r="ED198" s="1563">
        <v>346</v>
      </c>
      <c r="EE198" s="1563">
        <v>10273</v>
      </c>
      <c r="EF198" s="1563"/>
      <c r="EG198" s="1565">
        <v>3.3680521756059574E-2</v>
      </c>
      <c r="EH198" s="1563"/>
      <c r="EI198" s="1563">
        <v>0</v>
      </c>
      <c r="EJ198" s="1563"/>
      <c r="EK198" s="1563">
        <v>127794</v>
      </c>
      <c r="EM198" s="1566"/>
      <c r="EN198" s="1566"/>
    </row>
    <row r="199" spans="128:144">
      <c r="DX199" s="933" t="s">
        <v>541</v>
      </c>
      <c r="DY199" s="1575" t="s">
        <v>541</v>
      </c>
      <c r="DZ199" s="933" t="s">
        <v>901</v>
      </c>
      <c r="EA199" s="933" t="s">
        <v>542</v>
      </c>
      <c r="EB199" s="1563">
        <v>8613</v>
      </c>
      <c r="EC199" s="1563"/>
      <c r="ED199" s="1563">
        <v>8613</v>
      </c>
      <c r="EE199" s="1563"/>
      <c r="EF199" s="1563"/>
      <c r="EG199" s="1565">
        <v>0.73817278025368527</v>
      </c>
      <c r="EH199" s="1563"/>
      <c r="EI199" s="1563">
        <v>6120099</v>
      </c>
      <c r="EJ199" s="1563"/>
      <c r="EK199" s="1563">
        <v>4517690</v>
      </c>
      <c r="EL199" s="1563">
        <v>6120099</v>
      </c>
      <c r="EM199" s="1566">
        <v>0</v>
      </c>
      <c r="EN199" s="1566"/>
    </row>
    <row r="200" spans="128:144">
      <c r="DX200" s="933" t="s">
        <v>541</v>
      </c>
      <c r="DY200" s="1575" t="s">
        <v>149</v>
      </c>
      <c r="DZ200" s="933" t="s">
        <v>901</v>
      </c>
      <c r="EA200" s="933" t="s">
        <v>150</v>
      </c>
      <c r="EB200" s="1563">
        <v>3055</v>
      </c>
      <c r="EC200" s="1563"/>
      <c r="ED200" s="1563">
        <v>3055</v>
      </c>
      <c r="EE200" s="1563">
        <v>11668</v>
      </c>
      <c r="EF200" s="1563"/>
      <c r="EG200" s="1565">
        <v>0.26182721974631473</v>
      </c>
      <c r="EH200" s="1563"/>
      <c r="EI200" s="1563">
        <v>0</v>
      </c>
      <c r="EJ200" s="1563"/>
      <c r="EK200" s="1563">
        <v>1602409</v>
      </c>
      <c r="EM200" s="1566"/>
      <c r="EN200" s="1566"/>
    </row>
    <row r="201" spans="128:144">
      <c r="DX201" s="933" t="s">
        <v>543</v>
      </c>
      <c r="DY201" s="1575" t="s">
        <v>543</v>
      </c>
      <c r="DZ201" s="933" t="s">
        <v>901</v>
      </c>
      <c r="EA201" s="933" t="s">
        <v>544</v>
      </c>
      <c r="EB201" s="1563">
        <v>6069</v>
      </c>
      <c r="EC201" s="1563"/>
      <c r="ED201" s="1563">
        <v>6069</v>
      </c>
      <c r="EE201" s="1563">
        <v>6069</v>
      </c>
      <c r="EF201" s="1563"/>
      <c r="EG201" s="1565"/>
      <c r="EH201" s="1563"/>
      <c r="EI201" s="1563">
        <v>3413266</v>
      </c>
      <c r="EJ201" s="1563"/>
      <c r="EK201" s="1563">
        <v>3413266</v>
      </c>
      <c r="EL201" s="1563">
        <v>3413266</v>
      </c>
      <c r="EM201" s="1566">
        <v>0</v>
      </c>
      <c r="EN201" s="1566"/>
    </row>
    <row r="202" spans="128:144">
      <c r="DX202" s="933" t="s">
        <v>545</v>
      </c>
      <c r="DY202" s="1575" t="s">
        <v>545</v>
      </c>
      <c r="DZ202" s="933" t="s">
        <v>901</v>
      </c>
      <c r="EA202" s="933" t="s">
        <v>546</v>
      </c>
      <c r="EB202" s="1563">
        <v>8666</v>
      </c>
      <c r="EC202" s="1563"/>
      <c r="ED202" s="1563">
        <v>8666</v>
      </c>
      <c r="EE202" s="1563"/>
      <c r="EF202" s="1563"/>
      <c r="EG202" s="1565">
        <v>0.95074053757542509</v>
      </c>
      <c r="EH202" s="1563"/>
      <c r="EI202" s="1563">
        <v>2513106</v>
      </c>
      <c r="EJ202" s="1563"/>
      <c r="EK202" s="1563">
        <v>2389312</v>
      </c>
      <c r="EL202" s="1563">
        <v>2513106</v>
      </c>
      <c r="EM202" s="1566">
        <v>0</v>
      </c>
      <c r="EN202" s="1566"/>
    </row>
    <row r="203" spans="128:144">
      <c r="DX203" s="933" t="s">
        <v>545</v>
      </c>
      <c r="DY203" s="1575" t="s">
        <v>266</v>
      </c>
      <c r="DZ203" s="933" t="s">
        <v>8</v>
      </c>
      <c r="EA203" s="933" t="s">
        <v>267</v>
      </c>
      <c r="EB203" s="1563">
        <v>449</v>
      </c>
      <c r="EC203" s="1563"/>
      <c r="ED203" s="1563">
        <v>449</v>
      </c>
      <c r="EE203" s="1563">
        <v>9115</v>
      </c>
      <c r="EF203" s="1563"/>
      <c r="EG203" s="1565">
        <v>4.9259462424574879E-2</v>
      </c>
      <c r="EH203" s="1563"/>
      <c r="EI203" s="1563">
        <v>0</v>
      </c>
      <c r="EJ203" s="1563"/>
      <c r="EK203" s="1563">
        <v>123794</v>
      </c>
      <c r="EM203" s="1566"/>
      <c r="EN203" s="1566"/>
    </row>
    <row r="204" spans="128:144">
      <c r="DX204" s="933" t="s">
        <v>547</v>
      </c>
      <c r="DY204" s="1575" t="s">
        <v>547</v>
      </c>
      <c r="DZ204" s="933" t="s">
        <v>901</v>
      </c>
      <c r="EA204" s="933" t="s">
        <v>548</v>
      </c>
      <c r="EB204" s="1563">
        <v>6558</v>
      </c>
      <c r="EC204" s="1563"/>
      <c r="ED204" s="1563">
        <v>6558</v>
      </c>
      <c r="EE204" s="1563">
        <v>6558</v>
      </c>
      <c r="EF204" s="1563"/>
      <c r="EG204" s="1565"/>
      <c r="EH204" s="1563"/>
      <c r="EI204" s="1563">
        <v>2140728</v>
      </c>
      <c r="EJ204" s="1563"/>
      <c r="EK204" s="1563">
        <v>2140728</v>
      </c>
      <c r="EL204" s="1563">
        <v>2140728</v>
      </c>
      <c r="EM204" s="1566">
        <v>0</v>
      </c>
      <c r="EN204" s="1566"/>
    </row>
    <row r="205" spans="128:144">
      <c r="DX205" s="933" t="s">
        <v>549</v>
      </c>
      <c r="DY205" s="1575" t="s">
        <v>549</v>
      </c>
      <c r="DZ205" s="933" t="s">
        <v>901</v>
      </c>
      <c r="EA205" s="933" t="s">
        <v>550</v>
      </c>
      <c r="EB205" s="1563">
        <v>8398</v>
      </c>
      <c r="EC205" s="1563"/>
      <c r="ED205" s="1563">
        <v>8398</v>
      </c>
      <c r="EE205" s="1563"/>
      <c r="EF205" s="1563"/>
      <c r="EG205" s="1565">
        <v>0.70082617040807815</v>
      </c>
      <c r="EH205" s="1563"/>
      <c r="EI205" s="1563">
        <v>3833479</v>
      </c>
      <c r="EJ205" s="1563"/>
      <c r="EK205" s="1563">
        <v>2686602</v>
      </c>
      <c r="EL205" s="1563">
        <v>3833479</v>
      </c>
      <c r="EM205" s="1596">
        <v>0</v>
      </c>
      <c r="EN205" s="1566"/>
    </row>
    <row r="206" spans="128:144">
      <c r="DX206" s="933" t="s">
        <v>549</v>
      </c>
      <c r="DY206" s="1575" t="s">
        <v>153</v>
      </c>
      <c r="DZ206" s="933" t="s">
        <v>901</v>
      </c>
      <c r="EA206" s="933" t="s">
        <v>154</v>
      </c>
      <c r="EB206" s="1563">
        <v>1246</v>
      </c>
      <c r="EC206" s="1563"/>
      <c r="ED206" s="1563">
        <v>1246</v>
      </c>
      <c r="EE206" s="1563"/>
      <c r="EF206" s="1563"/>
      <c r="EG206" s="1565">
        <v>0.10398063923892181</v>
      </c>
      <c r="EH206" s="1563"/>
      <c r="EI206" s="1563">
        <v>0</v>
      </c>
      <c r="EJ206" s="1563"/>
      <c r="EK206" s="1563">
        <v>398608</v>
      </c>
      <c r="EM206" s="1566"/>
      <c r="EN206" s="1566"/>
    </row>
    <row r="207" spans="128:144">
      <c r="DX207" s="933" t="s">
        <v>549</v>
      </c>
      <c r="DY207" s="1575" t="s">
        <v>155</v>
      </c>
      <c r="DZ207" s="933" t="s">
        <v>901</v>
      </c>
      <c r="EA207" s="933" t="s">
        <v>156</v>
      </c>
      <c r="EB207" s="1563">
        <v>1703</v>
      </c>
      <c r="EC207" s="1563"/>
      <c r="ED207" s="1563">
        <v>1703</v>
      </c>
      <c r="EE207" s="1563"/>
      <c r="EF207" s="1563"/>
      <c r="EG207" s="1565">
        <v>0.14211800050070933</v>
      </c>
      <c r="EH207" s="1563"/>
      <c r="EI207" s="1563">
        <v>0</v>
      </c>
      <c r="EJ207" s="1563"/>
      <c r="EK207" s="1563">
        <v>544806</v>
      </c>
      <c r="EM207" s="1566"/>
      <c r="EN207" s="1566"/>
    </row>
    <row r="208" spans="128:144">
      <c r="DX208" s="933" t="s">
        <v>549</v>
      </c>
      <c r="DY208" s="1575" t="s">
        <v>309</v>
      </c>
      <c r="DZ208" s="933" t="s">
        <v>8</v>
      </c>
      <c r="EA208" s="933" t="s">
        <v>157</v>
      </c>
      <c r="EB208" s="1563">
        <v>636</v>
      </c>
      <c r="EC208" s="1563"/>
      <c r="ED208" s="1563">
        <v>636</v>
      </c>
      <c r="EE208" s="1563">
        <v>11983</v>
      </c>
      <c r="EF208" s="1563"/>
      <c r="EG208" s="1565">
        <v>5.3075189852290747E-2</v>
      </c>
      <c r="EH208" s="1563"/>
      <c r="EI208" s="1563">
        <v>0</v>
      </c>
      <c r="EJ208" s="1563"/>
      <c r="EK208" s="1563">
        <v>203463</v>
      </c>
      <c r="EM208" s="1566"/>
      <c r="EN208" s="1566"/>
    </row>
    <row r="209" spans="128:144">
      <c r="DX209" s="933" t="s">
        <v>551</v>
      </c>
      <c r="DY209" s="1575" t="s">
        <v>551</v>
      </c>
      <c r="DZ209" s="933" t="s">
        <v>901</v>
      </c>
      <c r="EA209" s="933" t="s">
        <v>552</v>
      </c>
      <c r="EB209" s="1563">
        <v>2067</v>
      </c>
      <c r="EC209" s="1563"/>
      <c r="ED209" s="1563">
        <v>2067</v>
      </c>
      <c r="EE209" s="1563"/>
      <c r="EF209" s="1563"/>
      <c r="EG209" s="1565">
        <v>0.91218005295675197</v>
      </c>
      <c r="EH209" s="1563"/>
      <c r="EI209" s="1563">
        <v>162599</v>
      </c>
      <c r="EJ209" s="1563"/>
      <c r="EK209" s="1563">
        <v>148320</v>
      </c>
      <c r="EL209" s="1563">
        <v>162599</v>
      </c>
      <c r="EM209" s="1566">
        <v>0</v>
      </c>
      <c r="EN209" s="1566"/>
    </row>
    <row r="210" spans="128:144">
      <c r="DX210" s="933">
        <v>870</v>
      </c>
      <c r="DY210" s="1575" t="s">
        <v>679</v>
      </c>
      <c r="DZ210" s="933" t="s">
        <v>8</v>
      </c>
      <c r="EA210" s="933" t="s">
        <v>288</v>
      </c>
      <c r="EB210" s="1563">
        <v>199</v>
      </c>
      <c r="EC210" s="1563"/>
      <c r="ED210" s="1563">
        <v>199</v>
      </c>
      <c r="EE210" s="1563">
        <v>2266</v>
      </c>
      <c r="EF210" s="1563"/>
      <c r="EG210" s="1565">
        <v>8.7819947043248012E-2</v>
      </c>
      <c r="EH210" s="1563"/>
      <c r="EI210" s="1563">
        <v>0</v>
      </c>
      <c r="EJ210" s="1563"/>
      <c r="EK210" s="1563">
        <v>14279</v>
      </c>
      <c r="EL210" s="1563"/>
      <c r="EM210" s="1566"/>
      <c r="EN210" s="1566"/>
    </row>
    <row r="211" spans="128:144">
      <c r="DX211" s="933" t="s">
        <v>553</v>
      </c>
      <c r="DY211" s="1575" t="s">
        <v>553</v>
      </c>
      <c r="DZ211" s="933" t="s">
        <v>901</v>
      </c>
      <c r="EA211" s="933" t="s">
        <v>554</v>
      </c>
      <c r="EB211" s="1563">
        <v>3534</v>
      </c>
      <c r="EC211" s="1563"/>
      <c r="ED211" s="1563">
        <v>3534</v>
      </c>
      <c r="EE211" s="1563"/>
      <c r="EF211" s="1563"/>
      <c r="EG211" s="1565">
        <v>0.93048973143759872</v>
      </c>
      <c r="EH211" s="1563"/>
      <c r="EI211" s="1563">
        <v>0</v>
      </c>
      <c r="EJ211" s="1563"/>
      <c r="EK211" s="1563">
        <v>0</v>
      </c>
      <c r="EL211" s="1563">
        <v>0</v>
      </c>
      <c r="EM211" s="1566">
        <v>0</v>
      </c>
      <c r="EN211" s="1566"/>
    </row>
    <row r="212" spans="128:144">
      <c r="DX212" s="933" t="s">
        <v>553</v>
      </c>
      <c r="DY212" s="1575" t="s">
        <v>158</v>
      </c>
      <c r="DZ212" s="933" t="s">
        <v>8</v>
      </c>
      <c r="EA212" s="933" t="s">
        <v>159</v>
      </c>
      <c r="EB212" s="1563">
        <v>264</v>
      </c>
      <c r="EC212" s="1563"/>
      <c r="ED212" s="1563">
        <v>264</v>
      </c>
      <c r="EE212" s="1563">
        <v>3798</v>
      </c>
      <c r="EF212" s="1563"/>
      <c r="EG212" s="1565">
        <v>6.9510268562401265E-2</v>
      </c>
      <c r="EH212" s="1563"/>
      <c r="EI212" s="1563">
        <v>0</v>
      </c>
      <c r="EJ212" s="1563"/>
      <c r="EK212" s="1563">
        <v>0</v>
      </c>
      <c r="EM212" s="1566"/>
      <c r="EN212" s="1566"/>
    </row>
    <row r="213" spans="128:144">
      <c r="DX213" s="933" t="s">
        <v>555</v>
      </c>
      <c r="DY213" s="1575" t="s">
        <v>555</v>
      </c>
      <c r="DZ213" s="933" t="s">
        <v>901</v>
      </c>
      <c r="EA213" s="933" t="s">
        <v>556</v>
      </c>
      <c r="EB213" s="1563">
        <v>561</v>
      </c>
      <c r="EC213" s="1563"/>
      <c r="ED213" s="1563">
        <v>561</v>
      </c>
      <c r="EE213" s="1563">
        <v>561</v>
      </c>
      <c r="EF213" s="1563"/>
      <c r="EG213" s="1565"/>
      <c r="EH213" s="1563"/>
      <c r="EI213" s="1563">
        <v>107667</v>
      </c>
      <c r="EJ213" s="1563"/>
      <c r="EK213" s="1563">
        <v>107667</v>
      </c>
      <c r="EL213" s="1563">
        <v>107667</v>
      </c>
      <c r="EM213" s="1566">
        <v>0</v>
      </c>
      <c r="EN213" s="1566"/>
    </row>
    <row r="214" spans="128:144">
      <c r="DX214" s="933" t="s">
        <v>557</v>
      </c>
      <c r="DY214" s="1575" t="s">
        <v>557</v>
      </c>
      <c r="DZ214" s="933" t="s">
        <v>901</v>
      </c>
      <c r="EA214" s="933" t="s">
        <v>558</v>
      </c>
      <c r="EB214" s="1563">
        <v>42105</v>
      </c>
      <c r="EC214" s="1563"/>
      <c r="ED214" s="1563">
        <v>42105</v>
      </c>
      <c r="EE214" s="1563"/>
      <c r="EF214" s="1563"/>
      <c r="EG214" s="1565">
        <v>0.96733062237232059</v>
      </c>
      <c r="EH214" s="1563"/>
      <c r="EI214" s="1563">
        <v>3813836</v>
      </c>
      <c r="EJ214" s="1563"/>
      <c r="EK214" s="1563">
        <v>3689240</v>
      </c>
      <c r="EL214" s="1563">
        <v>3813836</v>
      </c>
      <c r="EM214" s="1566">
        <v>0</v>
      </c>
      <c r="EN214" s="1566"/>
    </row>
    <row r="215" spans="128:144">
      <c r="DX215" s="933" t="s">
        <v>557</v>
      </c>
      <c r="DY215" s="1575" t="s">
        <v>160</v>
      </c>
      <c r="DZ215" s="933" t="s">
        <v>8</v>
      </c>
      <c r="EA215" s="933" t="s">
        <v>161</v>
      </c>
      <c r="EB215" s="1563">
        <v>1422</v>
      </c>
      <c r="EC215" s="1563"/>
      <c r="ED215" s="1563">
        <v>1422</v>
      </c>
      <c r="EE215" s="1563">
        <v>43527</v>
      </c>
      <c r="EF215" s="1563"/>
      <c r="EG215" s="1565">
        <v>3.2669377627679373E-2</v>
      </c>
      <c r="EH215" s="1563"/>
      <c r="EI215" s="1563">
        <v>0</v>
      </c>
      <c r="EJ215" s="1563"/>
      <c r="EK215" s="1563">
        <v>124596</v>
      </c>
      <c r="EM215" s="1566"/>
      <c r="EN215" s="1566"/>
    </row>
    <row r="216" spans="128:144">
      <c r="DX216" s="933" t="s">
        <v>559</v>
      </c>
      <c r="DY216" s="1575" t="s">
        <v>559</v>
      </c>
      <c r="DZ216" s="933" t="s">
        <v>901</v>
      </c>
      <c r="EA216" s="933" t="s">
        <v>560</v>
      </c>
      <c r="EB216" s="1563">
        <v>6588</v>
      </c>
      <c r="EC216" s="1563"/>
      <c r="ED216" s="1563">
        <v>6588</v>
      </c>
      <c r="EE216" s="1563"/>
      <c r="EF216" s="1563"/>
      <c r="EG216" s="1565">
        <v>0.86593059936908512</v>
      </c>
      <c r="EH216" s="1563"/>
      <c r="EI216" s="1563">
        <v>3904197</v>
      </c>
      <c r="EJ216" s="1563"/>
      <c r="EK216" s="1563">
        <v>3380764</v>
      </c>
      <c r="EL216" s="1563">
        <v>3904197</v>
      </c>
      <c r="EM216" s="1566">
        <v>0</v>
      </c>
      <c r="EN216" s="1566"/>
    </row>
    <row r="217" spans="128:144">
      <c r="DX217" s="933" t="s">
        <v>559</v>
      </c>
      <c r="DY217" s="1575" t="s">
        <v>162</v>
      </c>
      <c r="DZ217" s="933" t="s">
        <v>8</v>
      </c>
      <c r="EA217" s="933" t="s">
        <v>163</v>
      </c>
      <c r="EB217" s="1563">
        <v>541</v>
      </c>
      <c r="EC217" s="1563"/>
      <c r="ED217" s="1563">
        <v>541</v>
      </c>
      <c r="EE217" s="1563"/>
      <c r="EF217" s="1563"/>
      <c r="EG217" s="1565">
        <v>7.1109358569926395E-2</v>
      </c>
      <c r="EH217" s="1563"/>
      <c r="EI217" s="1563">
        <v>0</v>
      </c>
      <c r="EJ217" s="1563"/>
      <c r="EK217" s="1563">
        <v>277625</v>
      </c>
      <c r="EM217" s="1566"/>
      <c r="EN217" s="1566"/>
    </row>
    <row r="218" spans="128:144">
      <c r="DX218" s="933" t="s">
        <v>559</v>
      </c>
      <c r="DY218" s="1575" t="s">
        <v>600</v>
      </c>
      <c r="DZ218" s="933" t="s">
        <v>8</v>
      </c>
      <c r="EA218" s="933" t="s">
        <v>601</v>
      </c>
      <c r="EB218" s="1563">
        <v>479</v>
      </c>
      <c r="EC218" s="1563"/>
      <c r="ED218" s="1563">
        <v>479</v>
      </c>
      <c r="EE218" s="1563">
        <v>7608</v>
      </c>
      <c r="EF218" s="1563"/>
      <c r="EG218" s="1565">
        <v>6.296004206098843E-2</v>
      </c>
      <c r="EH218" s="1563"/>
      <c r="EI218" s="1563">
        <v>0</v>
      </c>
      <c r="EJ218" s="1563"/>
      <c r="EK218" s="1563">
        <v>245808</v>
      </c>
      <c r="EM218" s="1566"/>
      <c r="EN218" s="1566"/>
    </row>
    <row r="219" spans="128:144">
      <c r="DX219" s="933" t="s">
        <v>561</v>
      </c>
      <c r="DY219" s="1575" t="s">
        <v>561</v>
      </c>
      <c r="DZ219" s="933" t="s">
        <v>901</v>
      </c>
      <c r="EA219" s="933" t="s">
        <v>636</v>
      </c>
      <c r="EB219" s="1563">
        <v>156207</v>
      </c>
      <c r="EC219" s="1563"/>
      <c r="ED219" s="1563">
        <v>156207</v>
      </c>
      <c r="EE219" s="1563"/>
      <c r="EF219" s="1563"/>
      <c r="EG219" s="1565">
        <v>0.95173308799785539</v>
      </c>
      <c r="EH219" s="1563"/>
      <c r="EI219" s="1563">
        <v>0</v>
      </c>
      <c r="EJ219" s="1563"/>
      <c r="EK219" s="1563">
        <v>0</v>
      </c>
      <c r="EL219" s="1563">
        <v>0</v>
      </c>
      <c r="EM219" s="1566">
        <v>0</v>
      </c>
      <c r="EN219" s="1566"/>
    </row>
    <row r="220" spans="128:144">
      <c r="DX220" s="933" t="s">
        <v>561</v>
      </c>
      <c r="DY220" s="1575" t="s">
        <v>164</v>
      </c>
      <c r="DZ220" s="933" t="s">
        <v>8</v>
      </c>
      <c r="EA220" s="933" t="s">
        <v>165</v>
      </c>
      <c r="EB220" s="1563">
        <v>248</v>
      </c>
      <c r="EC220" s="1563"/>
      <c r="ED220" s="1563">
        <v>248</v>
      </c>
      <c r="EE220" s="1563"/>
      <c r="EF220" s="1563"/>
      <c r="EG220" s="1565">
        <v>1.511006586282741E-3</v>
      </c>
      <c r="EH220" s="1563"/>
      <c r="EI220" s="1563">
        <v>0</v>
      </c>
      <c r="EJ220" s="1563"/>
      <c r="EK220" s="1563">
        <v>0</v>
      </c>
      <c r="EM220" s="1566"/>
      <c r="EN220" s="1566"/>
    </row>
    <row r="221" spans="128:144">
      <c r="DX221" s="933" t="s">
        <v>561</v>
      </c>
      <c r="DY221" s="1575" t="s">
        <v>166</v>
      </c>
      <c r="DZ221" s="933" t="s">
        <v>8</v>
      </c>
      <c r="EA221" s="933" t="s">
        <v>167</v>
      </c>
      <c r="EB221" s="1563">
        <v>403</v>
      </c>
      <c r="EC221" s="1563"/>
      <c r="ED221" s="1563">
        <v>403</v>
      </c>
      <c r="EE221" s="1563"/>
      <c r="EF221" s="1563"/>
      <c r="EG221" s="1565">
        <v>2.455385702709454E-3</v>
      </c>
      <c r="EH221" s="1563"/>
      <c r="EI221" s="1563">
        <v>0</v>
      </c>
      <c r="EJ221" s="1563"/>
      <c r="EK221" s="1563">
        <v>0</v>
      </c>
      <c r="EM221" s="1566"/>
      <c r="EN221" s="1566"/>
    </row>
    <row r="222" spans="128:144">
      <c r="DX222" s="933" t="s">
        <v>561</v>
      </c>
      <c r="DY222" s="1575" t="s">
        <v>168</v>
      </c>
      <c r="DZ222" s="933" t="s">
        <v>8</v>
      </c>
      <c r="EA222" s="933" t="s">
        <v>169</v>
      </c>
      <c r="EB222" s="1563">
        <v>621</v>
      </c>
      <c r="EC222" s="1563"/>
      <c r="ED222" s="1563">
        <v>621</v>
      </c>
      <c r="EE222" s="1563"/>
      <c r="EF222" s="1563"/>
      <c r="EG222" s="1565">
        <v>3.783609234199928E-3</v>
      </c>
      <c r="EH222" s="1563"/>
      <c r="EI222" s="1563">
        <v>0</v>
      </c>
      <c r="EJ222" s="1563"/>
      <c r="EK222" s="1563">
        <v>0</v>
      </c>
      <c r="EM222" s="1566"/>
      <c r="EN222" s="1566"/>
    </row>
    <row r="223" spans="128:144">
      <c r="DX223" s="933" t="s">
        <v>561</v>
      </c>
      <c r="DY223" s="1575" t="s">
        <v>170</v>
      </c>
      <c r="DZ223" s="933" t="s">
        <v>8</v>
      </c>
      <c r="EA223" s="933" t="s">
        <v>171</v>
      </c>
      <c r="EB223" s="1563">
        <v>1665</v>
      </c>
      <c r="EC223" s="1563"/>
      <c r="ED223" s="1563">
        <v>1665</v>
      </c>
      <c r="EE223" s="1563"/>
      <c r="EF223" s="1563"/>
      <c r="EG223" s="1565">
        <v>1.0144459540970822E-2</v>
      </c>
      <c r="EH223" s="1563"/>
      <c r="EI223" s="1563">
        <v>0</v>
      </c>
      <c r="EJ223" s="1563"/>
      <c r="EK223" s="1563">
        <v>0</v>
      </c>
      <c r="EM223" s="1566"/>
      <c r="EN223" s="1566"/>
    </row>
    <row r="224" spans="128:144">
      <c r="DX224" s="933" t="s">
        <v>561</v>
      </c>
      <c r="DY224" s="1575" t="s">
        <v>172</v>
      </c>
      <c r="DZ224" s="933" t="s">
        <v>8</v>
      </c>
      <c r="EA224" s="933" t="s">
        <v>173</v>
      </c>
      <c r="EB224" s="1563">
        <v>1133</v>
      </c>
      <c r="EC224" s="1563"/>
      <c r="ED224" s="1563">
        <v>1133</v>
      </c>
      <c r="EE224" s="1563"/>
      <c r="EF224" s="1563"/>
      <c r="EG224" s="1565">
        <v>6.9031067026546194E-3</v>
      </c>
      <c r="EH224" s="1563"/>
      <c r="EI224" s="1563">
        <v>0</v>
      </c>
      <c r="EJ224" s="1563"/>
      <c r="EK224" s="1563">
        <v>0</v>
      </c>
      <c r="EM224" s="1566"/>
      <c r="EN224" s="1566"/>
    </row>
    <row r="225" spans="128:144">
      <c r="DX225" s="933" t="s">
        <v>561</v>
      </c>
      <c r="DY225" s="1575" t="s">
        <v>174</v>
      </c>
      <c r="DZ225" s="933" t="s">
        <v>8</v>
      </c>
      <c r="EA225" s="933" t="s">
        <v>175</v>
      </c>
      <c r="EB225" s="1563">
        <v>554</v>
      </c>
      <c r="EC225" s="1563"/>
      <c r="ED225" s="1563">
        <v>554</v>
      </c>
      <c r="EE225" s="1563"/>
      <c r="EF225" s="1563"/>
      <c r="EG225" s="1565">
        <v>3.375393745163865E-3</v>
      </c>
      <c r="EH225" s="1563"/>
      <c r="EI225" s="1563">
        <v>0</v>
      </c>
      <c r="EJ225" s="1563"/>
      <c r="EK225" s="1563">
        <v>0</v>
      </c>
      <c r="EM225" s="1566"/>
      <c r="EN225" s="1566"/>
    </row>
    <row r="226" spans="128:144">
      <c r="DX226" s="933" t="s">
        <v>561</v>
      </c>
      <c r="DY226" s="1575" t="s">
        <v>176</v>
      </c>
      <c r="DZ226" s="933" t="s">
        <v>8</v>
      </c>
      <c r="EA226" s="933" t="s">
        <v>633</v>
      </c>
      <c r="EB226" s="1563">
        <v>500</v>
      </c>
      <c r="EC226" s="1563"/>
      <c r="ED226" s="1563">
        <v>500</v>
      </c>
      <c r="EE226" s="1563"/>
      <c r="EF226" s="1563"/>
      <c r="EG226" s="1565">
        <v>3.0463842465377842E-3</v>
      </c>
      <c r="EH226" s="1563"/>
      <c r="EI226" s="1563">
        <v>0</v>
      </c>
      <c r="EJ226" s="1563"/>
      <c r="EK226" s="1563">
        <v>0</v>
      </c>
      <c r="EM226" s="1566"/>
      <c r="EN226" s="1566"/>
    </row>
    <row r="227" spans="128:144">
      <c r="DX227" s="933" t="s">
        <v>561</v>
      </c>
      <c r="DY227" s="1575" t="s">
        <v>177</v>
      </c>
      <c r="DZ227" s="933" t="s">
        <v>8</v>
      </c>
      <c r="EA227" s="933" t="s">
        <v>178</v>
      </c>
      <c r="EB227" s="1563">
        <v>636</v>
      </c>
      <c r="EC227" s="1563"/>
      <c r="ED227" s="1563">
        <v>636</v>
      </c>
      <c r="EE227" s="1563"/>
      <c r="EF227" s="1563"/>
      <c r="EG227" s="1565">
        <v>3.8750007615960618E-3</v>
      </c>
      <c r="EH227" s="1563"/>
      <c r="EI227" s="1563">
        <v>0</v>
      </c>
      <c r="EJ227" s="1563"/>
      <c r="EK227" s="1563">
        <v>0</v>
      </c>
      <c r="EM227" s="1566"/>
      <c r="EN227" s="1566"/>
    </row>
    <row r="228" spans="128:144">
      <c r="DX228" s="933" t="s">
        <v>561</v>
      </c>
      <c r="DY228" s="1575" t="s">
        <v>179</v>
      </c>
      <c r="DZ228" s="933" t="s">
        <v>8</v>
      </c>
      <c r="EA228" s="933" t="s">
        <v>180</v>
      </c>
      <c r="EB228" s="1563">
        <v>149</v>
      </c>
      <c r="EC228" s="1563"/>
      <c r="ED228" s="1563">
        <v>149</v>
      </c>
      <c r="EE228" s="1563"/>
      <c r="EF228" s="1563"/>
      <c r="EG228" s="1565">
        <v>9.0782250546825977E-4</v>
      </c>
      <c r="EH228" s="1563"/>
      <c r="EI228" s="1563">
        <v>0</v>
      </c>
      <c r="EJ228" s="1563"/>
      <c r="EK228" s="1563">
        <v>0</v>
      </c>
      <c r="EM228" s="1566"/>
      <c r="EN228" s="1566"/>
    </row>
    <row r="229" spans="128:144">
      <c r="DX229" s="933" t="s">
        <v>561</v>
      </c>
      <c r="DY229" s="1575" t="s">
        <v>181</v>
      </c>
      <c r="DZ229" s="933" t="s">
        <v>8</v>
      </c>
      <c r="EA229" s="933" t="s">
        <v>1029</v>
      </c>
      <c r="EB229" s="1563">
        <v>293</v>
      </c>
      <c r="EC229" s="1563"/>
      <c r="ED229" s="1563">
        <v>293</v>
      </c>
      <c r="EE229" s="1563"/>
      <c r="EF229" s="1563"/>
      <c r="EG229" s="1565">
        <v>1.7851811684711416E-3</v>
      </c>
      <c r="EH229" s="1563"/>
      <c r="EI229" s="1563">
        <v>0</v>
      </c>
      <c r="EJ229" s="1563"/>
      <c r="EK229" s="1563">
        <v>0</v>
      </c>
      <c r="EM229" s="1566"/>
      <c r="EN229" s="1566"/>
    </row>
    <row r="230" spans="128:144">
      <c r="DX230" s="933" t="s">
        <v>561</v>
      </c>
      <c r="DY230" s="1575" t="s">
        <v>183</v>
      </c>
      <c r="DZ230" s="933" t="s">
        <v>8</v>
      </c>
      <c r="EA230" s="933" t="s">
        <v>184</v>
      </c>
      <c r="EB230" s="1563">
        <v>117</v>
      </c>
      <c r="EC230" s="1563"/>
      <c r="ED230" s="1563">
        <v>117</v>
      </c>
      <c r="EE230" s="1563"/>
      <c r="EF230" s="1563"/>
      <c r="EG230" s="1565">
        <v>7.1285391368984151E-4</v>
      </c>
      <c r="EH230" s="1563"/>
      <c r="EI230" s="1563">
        <v>0</v>
      </c>
      <c r="EJ230" s="1563"/>
      <c r="EK230" s="1563">
        <v>0</v>
      </c>
      <c r="EM230" s="1566"/>
      <c r="EN230" s="1566"/>
    </row>
    <row r="231" spans="128:144">
      <c r="DX231" s="933" t="s">
        <v>561</v>
      </c>
      <c r="DY231" s="1575" t="s">
        <v>268</v>
      </c>
      <c r="DZ231" s="933" t="s">
        <v>8</v>
      </c>
      <c r="EA231" s="933" t="s">
        <v>269</v>
      </c>
      <c r="EB231" s="1563">
        <v>416</v>
      </c>
      <c r="EC231" s="1563"/>
      <c r="ED231" s="1563">
        <v>416</v>
      </c>
      <c r="EE231" s="1563"/>
      <c r="EF231" s="1563"/>
      <c r="EG231" s="1565">
        <v>2.5345916931194365E-3</v>
      </c>
      <c r="EH231" s="1563"/>
      <c r="EI231" s="1563">
        <v>0</v>
      </c>
      <c r="EJ231" s="1563"/>
      <c r="EK231" s="1563">
        <v>0</v>
      </c>
      <c r="EM231" s="1566"/>
      <c r="EN231" s="1566"/>
    </row>
    <row r="232" spans="128:144">
      <c r="DX232" s="933" t="s">
        <v>561</v>
      </c>
      <c r="DY232" s="1575" t="s">
        <v>310</v>
      </c>
      <c r="DZ232" s="933" t="s">
        <v>8</v>
      </c>
      <c r="EA232" s="933" t="s">
        <v>311</v>
      </c>
      <c r="EB232" s="1563">
        <v>541</v>
      </c>
      <c r="EC232" s="1563"/>
      <c r="ED232" s="1563">
        <v>541</v>
      </c>
      <c r="EE232" s="1563"/>
      <c r="EF232" s="1563"/>
      <c r="EG232" s="1565">
        <v>3.2961877547538826E-3</v>
      </c>
      <c r="EH232" s="1563"/>
      <c r="EI232" s="1563">
        <v>0</v>
      </c>
      <c r="EJ232" s="1563"/>
      <c r="EK232" s="1563">
        <v>0</v>
      </c>
      <c r="EM232" s="1566"/>
      <c r="EN232" s="1566"/>
    </row>
    <row r="233" spans="128:144">
      <c r="DX233" s="933" t="s">
        <v>561</v>
      </c>
      <c r="DY233" s="1575" t="s">
        <v>1015</v>
      </c>
      <c r="DZ233" s="933" t="s">
        <v>8</v>
      </c>
      <c r="EA233" s="933" t="s">
        <v>1016</v>
      </c>
      <c r="EB233" s="1563">
        <v>434</v>
      </c>
      <c r="EC233" s="1563"/>
      <c r="ED233" s="1563">
        <v>434</v>
      </c>
      <c r="EE233" s="1563"/>
      <c r="EF233" s="1563"/>
      <c r="EG233" s="1565">
        <v>2.6442615259947969E-3</v>
      </c>
      <c r="EH233" s="1563"/>
      <c r="EI233" s="1563">
        <v>0</v>
      </c>
      <c r="EJ233" s="1563"/>
      <c r="EK233" s="1563">
        <v>0</v>
      </c>
      <c r="EM233" s="1566"/>
      <c r="EN233" s="1566"/>
    </row>
    <row r="234" spans="128:144">
      <c r="DX234" s="933" t="s">
        <v>561</v>
      </c>
      <c r="DY234" s="1575" t="s">
        <v>1138</v>
      </c>
      <c r="DZ234" s="933" t="s">
        <v>8</v>
      </c>
      <c r="EA234" s="933" t="s">
        <v>1139</v>
      </c>
      <c r="EB234" s="1563">
        <v>212</v>
      </c>
      <c r="EC234" s="1563"/>
      <c r="ED234" s="1563">
        <v>212</v>
      </c>
      <c r="EE234" s="1563">
        <v>164129</v>
      </c>
      <c r="EF234" s="1563"/>
      <c r="EG234" s="1565">
        <v>1.2916669205320205E-3</v>
      </c>
      <c r="EH234" s="1563"/>
      <c r="EI234" s="1563">
        <v>0</v>
      </c>
      <c r="EJ234" s="1563"/>
      <c r="EK234" s="1563">
        <v>0</v>
      </c>
      <c r="EM234" s="1566"/>
      <c r="EN234" s="1566"/>
    </row>
    <row r="235" spans="128:144">
      <c r="DX235" s="933" t="s">
        <v>637</v>
      </c>
      <c r="DY235" s="1575" t="s">
        <v>637</v>
      </c>
      <c r="DZ235" s="933" t="s">
        <v>901</v>
      </c>
      <c r="EA235" s="933" t="s">
        <v>638</v>
      </c>
      <c r="EB235" s="1563">
        <v>2379</v>
      </c>
      <c r="EC235" s="1563"/>
      <c r="ED235" s="1563">
        <v>2379</v>
      </c>
      <c r="EE235" s="1563"/>
      <c r="EF235" s="1563"/>
      <c r="EG235" s="1565">
        <v>0.92316647264260765</v>
      </c>
      <c r="EH235" s="1563"/>
      <c r="EI235" s="1563">
        <v>287284</v>
      </c>
      <c r="EJ235" s="1563"/>
      <c r="EK235" s="1563">
        <v>265211</v>
      </c>
      <c r="EL235" s="1563">
        <v>287284</v>
      </c>
      <c r="EM235" s="1566">
        <v>0</v>
      </c>
      <c r="EN235" s="1566"/>
    </row>
    <row r="236" spans="128:144">
      <c r="DX236" s="933" t="s">
        <v>637</v>
      </c>
      <c r="DY236" s="1575" t="s">
        <v>185</v>
      </c>
      <c r="DZ236" s="933" t="s">
        <v>8</v>
      </c>
      <c r="EA236" s="933" t="s">
        <v>186</v>
      </c>
      <c r="EB236" s="1563">
        <v>198</v>
      </c>
      <c r="EC236" s="1563"/>
      <c r="ED236" s="1563">
        <v>198</v>
      </c>
      <c r="EE236" s="1563">
        <v>2577</v>
      </c>
      <c r="EF236" s="1563"/>
      <c r="EG236" s="1565">
        <v>7.6833527357392323E-2</v>
      </c>
      <c r="EH236" s="1563"/>
      <c r="EI236" s="1563">
        <v>0</v>
      </c>
      <c r="EJ236" s="1563"/>
      <c r="EK236" s="1563">
        <v>22073</v>
      </c>
      <c r="EM236" s="1566"/>
      <c r="EN236" s="1566"/>
    </row>
    <row r="237" spans="128:144">
      <c r="DX237" s="933" t="s">
        <v>639</v>
      </c>
      <c r="DY237" s="1575" t="s">
        <v>639</v>
      </c>
      <c r="DZ237" s="933" t="s">
        <v>901</v>
      </c>
      <c r="EA237" s="933" t="s">
        <v>640</v>
      </c>
      <c r="EB237" s="1563">
        <v>1711</v>
      </c>
      <c r="EC237" s="1563"/>
      <c r="ED237" s="1563">
        <v>1711</v>
      </c>
      <c r="EE237" s="1563">
        <v>1711</v>
      </c>
      <c r="EF237" s="1563"/>
      <c r="EG237" s="1565"/>
      <c r="EH237" s="1563"/>
      <c r="EI237" s="1563">
        <v>687582</v>
      </c>
      <c r="EJ237" s="1563"/>
      <c r="EK237" s="1563">
        <v>687582</v>
      </c>
      <c r="EL237" s="1563">
        <v>687582</v>
      </c>
      <c r="EM237" s="1566">
        <v>0</v>
      </c>
      <c r="EN237" s="1566"/>
    </row>
    <row r="238" spans="128:144">
      <c r="DX238" s="933" t="s">
        <v>641</v>
      </c>
      <c r="DY238" s="1575" t="s">
        <v>641</v>
      </c>
      <c r="DZ238" s="933" t="s">
        <v>901</v>
      </c>
      <c r="EA238" s="933" t="s">
        <v>642</v>
      </c>
      <c r="EB238" s="1563">
        <v>4386</v>
      </c>
      <c r="EC238" s="1563"/>
      <c r="ED238" s="1563">
        <v>4386</v>
      </c>
      <c r="EE238" s="1563"/>
      <c r="EF238" s="1563"/>
      <c r="EG238" s="1565">
        <v>0.95722391968572673</v>
      </c>
      <c r="EH238" s="1563"/>
      <c r="EI238" s="1563">
        <v>0</v>
      </c>
      <c r="EJ238" s="1563"/>
      <c r="EK238" s="1563">
        <v>0</v>
      </c>
      <c r="EL238" s="1563">
        <v>0</v>
      </c>
      <c r="EM238" s="1566">
        <v>0</v>
      </c>
      <c r="EN238" s="1566"/>
    </row>
    <row r="239" spans="128:144">
      <c r="DX239" s="933" t="s">
        <v>641</v>
      </c>
      <c r="DY239" s="933" t="s">
        <v>272</v>
      </c>
      <c r="DZ239" s="933" t="s">
        <v>8</v>
      </c>
      <c r="EA239" s="933" t="s">
        <v>273</v>
      </c>
      <c r="EB239" s="1563">
        <v>196</v>
      </c>
      <c r="EC239" s="1563"/>
      <c r="ED239" s="1563">
        <v>196</v>
      </c>
      <c r="EE239" s="1563">
        <v>4582</v>
      </c>
      <c r="EF239" s="1563"/>
      <c r="EG239" s="1565">
        <v>4.277608031427324E-2</v>
      </c>
      <c r="EH239" s="1563"/>
      <c r="EI239" s="1563">
        <v>0</v>
      </c>
      <c r="EJ239" s="1563"/>
      <c r="EK239" s="1563">
        <v>0</v>
      </c>
      <c r="EL239" s="1563"/>
      <c r="EM239" s="1566"/>
      <c r="EN239" s="1566"/>
    </row>
    <row r="240" spans="128:144">
      <c r="DX240" s="933" t="s">
        <v>643</v>
      </c>
      <c r="DY240" s="1575" t="s">
        <v>643</v>
      </c>
      <c r="DZ240" s="933" t="s">
        <v>901</v>
      </c>
      <c r="EA240" s="933" t="s">
        <v>644</v>
      </c>
      <c r="EB240" s="1563">
        <v>19303</v>
      </c>
      <c r="EC240" s="1563"/>
      <c r="ED240" s="1563">
        <v>19303</v>
      </c>
      <c r="EE240" s="1563"/>
      <c r="EF240" s="1563"/>
      <c r="EG240" s="1565">
        <v>0.9872647299509002</v>
      </c>
      <c r="EH240" s="1563"/>
      <c r="EI240" s="1563">
        <v>7165417</v>
      </c>
      <c r="EJ240" s="1563"/>
      <c r="EK240" s="1563">
        <v>7074163</v>
      </c>
      <c r="EL240" s="1563">
        <v>7165417</v>
      </c>
      <c r="EM240" s="1566">
        <v>0</v>
      </c>
      <c r="EN240" s="1566"/>
    </row>
    <row r="241" spans="128:144">
      <c r="DX241" s="933" t="s">
        <v>643</v>
      </c>
      <c r="DY241" s="1575" t="s">
        <v>187</v>
      </c>
      <c r="DZ241" s="933" t="s">
        <v>8</v>
      </c>
      <c r="EA241" s="933" t="s">
        <v>188</v>
      </c>
      <c r="EB241" s="1563">
        <v>249</v>
      </c>
      <c r="EC241" s="1563"/>
      <c r="ED241" s="1563">
        <v>249</v>
      </c>
      <c r="EE241" s="1563">
        <v>19552</v>
      </c>
      <c r="EF241" s="1563"/>
      <c r="EG241" s="1565">
        <v>1.2735270049099837E-2</v>
      </c>
      <c r="EH241" s="1563"/>
      <c r="EI241" s="1563">
        <v>0</v>
      </c>
      <c r="EJ241" s="1563"/>
      <c r="EK241" s="1563">
        <v>91254</v>
      </c>
      <c r="EM241" s="1566"/>
      <c r="EN241" s="1566"/>
    </row>
    <row r="242" spans="128:144">
      <c r="DX242" s="933" t="s">
        <v>645</v>
      </c>
      <c r="DY242" s="1575" t="s">
        <v>645</v>
      </c>
      <c r="DZ242" s="933" t="s">
        <v>901</v>
      </c>
      <c r="EA242" s="933" t="s">
        <v>646</v>
      </c>
      <c r="EB242" s="1563">
        <v>9928</v>
      </c>
      <c r="EC242" s="1563"/>
      <c r="ED242" s="1563">
        <v>9928</v>
      </c>
      <c r="EE242" s="1563"/>
      <c r="EF242" s="1563"/>
      <c r="EG242" s="1565">
        <v>0.98511609446318715</v>
      </c>
      <c r="EH242" s="1563"/>
      <c r="EI242" s="1563">
        <v>2586720</v>
      </c>
      <c r="EJ242" s="1563"/>
      <c r="EK242" s="1563">
        <v>2548220</v>
      </c>
      <c r="EL242" s="1563">
        <v>2586720</v>
      </c>
      <c r="EM242" s="1566">
        <v>0</v>
      </c>
      <c r="EN242" s="1566"/>
    </row>
    <row r="243" spans="128:144">
      <c r="DX243" s="933" t="s">
        <v>645</v>
      </c>
      <c r="DY243" s="1575" t="s">
        <v>189</v>
      </c>
      <c r="DZ243" s="933" t="s">
        <v>8</v>
      </c>
      <c r="EA243" s="933" t="s">
        <v>190</v>
      </c>
      <c r="EB243" s="1563">
        <v>150</v>
      </c>
      <c r="EC243" s="1563"/>
      <c r="ED243" s="1563">
        <v>150</v>
      </c>
      <c r="EE243" s="1563">
        <v>10078</v>
      </c>
      <c r="EF243" s="1563"/>
      <c r="EG243" s="1565">
        <v>1.4883905536812859E-2</v>
      </c>
      <c r="EH243" s="1563"/>
      <c r="EI243" s="1563">
        <v>0</v>
      </c>
      <c r="EJ243" s="1563"/>
      <c r="EK243" s="1563">
        <v>38500</v>
      </c>
      <c r="EM243" s="1566"/>
      <c r="EN243" s="1566"/>
    </row>
    <row r="244" spans="128:144">
      <c r="DX244" s="933" t="s">
        <v>647</v>
      </c>
      <c r="DY244" s="1575" t="s">
        <v>647</v>
      </c>
      <c r="DZ244" s="933" t="s">
        <v>901</v>
      </c>
      <c r="EA244" s="933" t="s">
        <v>648</v>
      </c>
      <c r="EB244" s="1563">
        <v>12497</v>
      </c>
      <c r="EC244" s="1563"/>
      <c r="ED244" s="1563">
        <v>12497</v>
      </c>
      <c r="EE244" s="1563"/>
      <c r="EF244" s="1563"/>
      <c r="EG244" s="1565">
        <v>0.94061418034020772</v>
      </c>
      <c r="EH244" s="1563"/>
      <c r="EI244" s="1563">
        <v>3281509</v>
      </c>
      <c r="EJ244" s="1563"/>
      <c r="EK244" s="1563">
        <v>3086634</v>
      </c>
      <c r="EL244" s="1563">
        <v>3281509</v>
      </c>
      <c r="EM244" s="1566">
        <v>0</v>
      </c>
      <c r="EN244" s="1566"/>
    </row>
    <row r="245" spans="128:144">
      <c r="DX245" s="933" t="s">
        <v>647</v>
      </c>
      <c r="DY245" s="1575" t="s">
        <v>191</v>
      </c>
      <c r="DZ245" s="933" t="s">
        <v>8</v>
      </c>
      <c r="EA245" s="933" t="s">
        <v>192</v>
      </c>
      <c r="EB245" s="1563">
        <v>789</v>
      </c>
      <c r="EC245" s="1563"/>
      <c r="ED245" s="1563">
        <v>789</v>
      </c>
      <c r="EE245" s="1563">
        <v>13286</v>
      </c>
      <c r="EF245" s="1563"/>
      <c r="EG245" s="1565">
        <v>5.9385819659792262E-2</v>
      </c>
      <c r="EH245" s="1563"/>
      <c r="EI245" s="1563">
        <v>0</v>
      </c>
      <c r="EJ245" s="1563"/>
      <c r="EK245" s="1563">
        <v>194875</v>
      </c>
      <c r="EM245" s="1566"/>
      <c r="EN245" s="1566"/>
    </row>
    <row r="246" spans="128:144">
      <c r="DX246" s="933" t="s">
        <v>649</v>
      </c>
      <c r="DY246" s="1575" t="s">
        <v>649</v>
      </c>
      <c r="DZ246" s="933" t="s">
        <v>901</v>
      </c>
      <c r="EA246" s="933" t="s">
        <v>650</v>
      </c>
      <c r="EB246" s="1563">
        <v>5484</v>
      </c>
      <c r="EC246" s="1563"/>
      <c r="ED246" s="1563">
        <v>5484</v>
      </c>
      <c r="EE246" s="1563">
        <v>5484</v>
      </c>
      <c r="EF246" s="1563"/>
      <c r="EG246" s="1565"/>
      <c r="EH246" s="1563"/>
      <c r="EI246" s="1563">
        <v>1971333</v>
      </c>
      <c r="EJ246" s="1563"/>
      <c r="EK246" s="1563">
        <v>1971333</v>
      </c>
      <c r="EL246" s="1563">
        <v>1971333</v>
      </c>
      <c r="EM246" s="1566">
        <v>0</v>
      </c>
      <c r="EN246" s="1566"/>
    </row>
    <row r="247" spans="128:144">
      <c r="DX247" s="933" t="s">
        <v>651</v>
      </c>
      <c r="DY247" s="1575" t="s">
        <v>651</v>
      </c>
      <c r="DZ247" s="933" t="s">
        <v>901</v>
      </c>
      <c r="EA247" s="933" t="s">
        <v>652</v>
      </c>
      <c r="EB247" s="1563">
        <v>2313</v>
      </c>
      <c r="EC247" s="1563"/>
      <c r="ED247" s="1563">
        <v>2313</v>
      </c>
      <c r="EE247" s="1563">
        <v>2313</v>
      </c>
      <c r="EF247" s="1563"/>
      <c r="EG247" s="1565"/>
      <c r="EH247" s="1563"/>
      <c r="EI247" s="1563">
        <v>0</v>
      </c>
      <c r="EJ247" s="1563"/>
      <c r="EK247" s="1563">
        <v>0</v>
      </c>
      <c r="EL247" s="1563">
        <v>0</v>
      </c>
      <c r="EM247" s="1566">
        <v>0</v>
      </c>
      <c r="EN247" s="1566"/>
    </row>
    <row r="248" spans="128:144">
      <c r="DY248" s="1575"/>
      <c r="EB248" s="1563">
        <v>1520305</v>
      </c>
      <c r="EC248" s="1563">
        <v>0</v>
      </c>
      <c r="ED248" s="1563">
        <v>1520305</v>
      </c>
      <c r="EE248" s="1563">
        <v>1520305</v>
      </c>
      <c r="EF248" s="1563"/>
      <c r="EG248" s="1565"/>
      <c r="EH248" s="1563"/>
      <c r="EI248" s="1563">
        <v>203120430</v>
      </c>
      <c r="EJ248" s="1563"/>
      <c r="EK248" s="1563">
        <v>203120430</v>
      </c>
      <c r="EL248" s="1563">
        <v>203120430</v>
      </c>
      <c r="EM248" s="1596">
        <v>0</v>
      </c>
      <c r="EN248" s="1566"/>
    </row>
    <row r="249" spans="128:144">
      <c r="DY249" s="1575"/>
      <c r="EB249" s="1563"/>
      <c r="EC249" s="1563"/>
      <c r="ED249" s="1563"/>
      <c r="EE249" s="1563"/>
      <c r="EF249" s="1563"/>
      <c r="EG249" s="1565"/>
      <c r="EH249" s="1563"/>
      <c r="EI249" s="1563"/>
      <c r="EJ249" s="1563"/>
      <c r="EK249" s="1563"/>
      <c r="EM249" s="1566"/>
      <c r="EN249" s="1566"/>
    </row>
  </sheetData>
  <mergeCells count="9">
    <mergeCell ref="ES127:EU131"/>
    <mergeCell ref="ES133:EU133"/>
    <mergeCell ref="DE1:DV1"/>
    <mergeCell ref="AX3:AZ3"/>
    <mergeCell ref="AQ4:AR4"/>
    <mergeCell ref="AS4:AU4"/>
    <mergeCell ref="AV4:AW4"/>
    <mergeCell ref="AX4:AZ4"/>
    <mergeCell ref="CC4:CJ4"/>
  </mergeCells>
  <hyperlinks>
    <hyperlink ref="N115" r:id="rId1" xr:uid="{00000000-0004-0000-0500-000000000000}"/>
  </hyperlinks>
  <pageMargins left="0.7" right="0.7" top="0.75" bottom="0.75" header="0.3" footer="0.3"/>
  <pageSetup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EW239"/>
  <sheetViews>
    <sheetView topLeftCell="CK93" workbookViewId="0">
      <selection activeCell="EP254" sqref="EP254"/>
    </sheetView>
  </sheetViews>
  <sheetFormatPr defaultColWidth="9.140625" defaultRowHeight="12"/>
  <cols>
    <col min="1" max="2" width="9.140625" style="1030"/>
    <col min="3" max="3" width="10.42578125" style="1030" customWidth="1"/>
    <col min="4" max="4" width="10.5703125" style="1030" customWidth="1"/>
    <col min="5" max="5" width="11" style="1030" customWidth="1"/>
    <col min="6" max="6" width="10.7109375" style="1030" customWidth="1"/>
    <col min="7" max="7" width="9.5703125" style="1030" customWidth="1"/>
    <col min="8" max="8" width="10.28515625" style="1030" customWidth="1"/>
    <col min="9" max="9" width="1.7109375" style="1030" customWidth="1"/>
    <col min="10" max="10" width="2" style="1030" customWidth="1"/>
    <col min="11" max="12" width="9.140625" style="1030"/>
    <col min="13" max="13" width="15.7109375" style="1030" customWidth="1"/>
    <col min="14" max="14" width="14.140625" style="1030" customWidth="1"/>
    <col min="15" max="15" width="15.85546875" style="1030" customWidth="1"/>
    <col min="16" max="16" width="9.140625" style="1030"/>
    <col min="17" max="17" width="8.5703125" style="1030" bestFit="1" customWidth="1"/>
    <col min="18" max="18" width="15" style="1030" bestFit="1" customWidth="1"/>
    <col min="19" max="20" width="14" style="1030" bestFit="1" customWidth="1"/>
    <col min="21" max="21" width="15" style="1030" bestFit="1" customWidth="1"/>
    <col min="22" max="22" width="16.42578125" style="1030" bestFit="1" customWidth="1"/>
    <col min="23" max="23" width="1.42578125" style="1030" customWidth="1"/>
    <col min="24" max="25" width="9.140625" style="1030"/>
    <col min="26" max="26" width="18.140625" style="1030" bestFit="1" customWidth="1"/>
    <col min="27" max="28" width="14.5703125" style="1030" bestFit="1" customWidth="1"/>
    <col min="29" max="29" width="12" style="1030" customWidth="1"/>
    <col min="30" max="30" width="14.5703125" style="1030" bestFit="1" customWidth="1"/>
    <col min="31" max="33" width="9.140625" style="1030"/>
    <col min="34" max="34" width="1.85546875" style="1030" customWidth="1"/>
    <col min="35" max="36" width="9.140625" style="1030"/>
    <col min="37" max="37" width="14" style="1030" bestFit="1" customWidth="1"/>
    <col min="38" max="44" width="9.140625" style="1030"/>
    <col min="45" max="45" width="9.42578125" style="1030" bestFit="1" customWidth="1"/>
    <col min="46" max="46" width="9.140625" style="1030"/>
    <col min="47" max="47" width="12.42578125" style="1030" bestFit="1" customWidth="1"/>
    <col min="48" max="48" width="9.140625" style="1030"/>
    <col min="49" max="49" width="13.140625" style="1030" bestFit="1" customWidth="1"/>
    <col min="50" max="51" width="9.140625" style="1030"/>
    <col min="52" max="52" width="12.42578125" style="1030" bestFit="1" customWidth="1"/>
    <col min="53" max="53" width="1.7109375" style="1030" customWidth="1"/>
    <col min="54" max="55" width="9.140625" style="1030"/>
    <col min="56" max="56" width="17.7109375" style="1030" bestFit="1" customWidth="1"/>
    <col min="57" max="57" width="12.42578125" style="1030" customWidth="1"/>
    <col min="58" max="58" width="12.28515625" style="1030" bestFit="1" customWidth="1"/>
    <col min="59" max="59" width="9.140625" style="1030"/>
    <col min="60" max="60" width="1" style="1030" customWidth="1"/>
    <col min="61" max="64" width="9.140625" style="1030"/>
    <col min="65" max="65" width="1.5703125" style="1030" customWidth="1"/>
    <col min="66" max="70" width="9.140625" style="1030"/>
    <col min="71" max="71" width="1.140625" style="1030" customWidth="1"/>
    <col min="72" max="73" width="9.140625" style="1030"/>
    <col min="74" max="74" width="1.42578125" style="1030" customWidth="1"/>
    <col min="75" max="77" width="9.140625" style="1030"/>
    <col min="78" max="78" width="1.42578125" style="1030" customWidth="1"/>
    <col min="79" max="85" width="9.140625" style="1030"/>
    <col min="86" max="86" width="2.140625" style="1030" customWidth="1"/>
    <col min="87" max="88" width="9.140625" style="1030"/>
    <col min="89" max="89" width="1.42578125" style="1030" customWidth="1"/>
    <col min="90" max="92" width="9.140625" style="1030"/>
    <col min="93" max="93" width="1" style="1030" customWidth="1"/>
    <col min="94" max="94" width="9.140625" style="1030"/>
    <col min="95" max="95" width="11.42578125" style="1030" bestFit="1" customWidth="1"/>
    <col min="96" max="96" width="9.140625" style="1030"/>
    <col min="97" max="97" width="11.5703125" style="1030" customWidth="1"/>
    <col min="98" max="98" width="9.140625" style="1030"/>
    <col min="99" max="99" width="1" style="1030" customWidth="1"/>
    <col min="100" max="102" width="9.140625" style="1030"/>
    <col min="103" max="103" width="1.140625" style="1030" customWidth="1"/>
    <col min="104" max="105" width="9.140625" style="1030"/>
    <col min="106" max="106" width="0.7109375" style="1030" customWidth="1"/>
    <col min="107" max="107" width="9.140625" style="1030"/>
    <col min="108" max="108" width="1.42578125" style="1030" customWidth="1"/>
    <col min="109" max="112" width="9.140625" style="1030"/>
    <col min="113" max="113" width="0.7109375" style="1030" customWidth="1"/>
    <col min="114" max="117" width="9.140625" style="1030"/>
    <col min="118" max="118" width="0.85546875" style="1030" customWidth="1"/>
    <col min="119" max="122" width="9.140625" style="1030"/>
    <col min="123" max="123" width="1" style="1030" customWidth="1"/>
    <col min="124" max="124" width="9.140625" style="1030"/>
    <col min="125" max="125" width="0.7109375" style="1030" customWidth="1"/>
    <col min="126" max="126" width="9.140625" style="1030"/>
    <col min="127" max="127" width="0.7109375" style="1030" customWidth="1"/>
    <col min="128" max="131" width="9.140625" style="1030"/>
    <col min="132" max="132" width="10.140625" style="1030" customWidth="1"/>
    <col min="133" max="135" width="9.140625" style="1030"/>
    <col min="136" max="136" width="0.85546875" style="1030" customWidth="1"/>
    <col min="137" max="137" width="9.140625" style="1030"/>
    <col min="138" max="138" width="0.7109375" style="1030" customWidth="1"/>
    <col min="139" max="139" width="12.5703125" style="1030" customWidth="1"/>
    <col min="140" max="140" width="0.85546875" style="1030" customWidth="1"/>
    <col min="141" max="141" width="12.5703125" style="1030" customWidth="1"/>
    <col min="142" max="142" width="12.42578125" style="1030" customWidth="1"/>
    <col min="143" max="145" width="9.140625" style="1030"/>
    <col min="146" max="146" width="1.85546875" style="1030" customWidth="1"/>
    <col min="147" max="147" width="2.28515625" style="1030" customWidth="1"/>
    <col min="148" max="148" width="1.85546875" style="1030" customWidth="1"/>
    <col min="149" max="149" width="9.140625" style="1030"/>
    <col min="150" max="150" width="34" style="1030" bestFit="1" customWidth="1"/>
    <col min="151" max="151" width="13.28515625" style="1030" customWidth="1"/>
    <col min="152" max="16384" width="9.140625" style="1030"/>
  </cols>
  <sheetData>
    <row r="1" spans="1:153" s="928" customFormat="1" ht="12.75">
      <c r="A1" s="927" t="s">
        <v>321</v>
      </c>
      <c r="K1" s="902"/>
      <c r="X1" s="902"/>
      <c r="AI1" s="929"/>
      <c r="AJ1" s="929"/>
      <c r="AK1" s="929"/>
      <c r="AL1" s="929"/>
      <c r="AM1" s="929"/>
      <c r="BB1" s="902"/>
      <c r="BN1" s="902"/>
      <c r="CA1" s="902"/>
      <c r="CL1" s="902"/>
      <c r="CS1" s="930"/>
      <c r="CT1" s="931"/>
      <c r="DB1" s="902"/>
      <c r="DE1" s="2275" t="s">
        <v>1035</v>
      </c>
      <c r="DF1" s="2275"/>
      <c r="DG1" s="2275"/>
      <c r="DH1" s="2275"/>
      <c r="DI1" s="2275"/>
      <c r="DJ1" s="2275"/>
      <c r="DK1" s="2275"/>
      <c r="DL1" s="2275"/>
      <c r="DM1" s="2275"/>
      <c r="DN1" s="2275"/>
      <c r="DO1" s="2275"/>
      <c r="DP1" s="2275"/>
      <c r="DQ1" s="2275"/>
      <c r="DR1" s="2275"/>
      <c r="DS1" s="2275"/>
      <c r="DT1" s="2275"/>
      <c r="DU1" s="2275"/>
      <c r="DV1" s="2275"/>
      <c r="DX1" s="932"/>
      <c r="DY1" s="933"/>
      <c r="DZ1" s="933"/>
      <c r="EA1" s="933"/>
      <c r="EB1" s="933"/>
      <c r="EC1" s="933"/>
      <c r="ED1" s="933"/>
      <c r="EE1" s="933"/>
      <c r="EF1" s="933"/>
      <c r="EG1" s="933"/>
      <c r="EH1" s="933"/>
      <c r="EI1" s="933"/>
      <c r="EJ1" s="933"/>
      <c r="EK1" s="933"/>
      <c r="EL1" s="933"/>
      <c r="EM1" s="933"/>
      <c r="EN1" s="933"/>
      <c r="EO1" s="933"/>
      <c r="EP1" s="933"/>
      <c r="EQ1" s="933"/>
      <c r="ER1" s="933"/>
    </row>
    <row r="2" spans="1:153" s="928" customFormat="1" ht="12.75">
      <c r="A2" s="934" t="s">
        <v>1033</v>
      </c>
      <c r="B2" s="935"/>
      <c r="C2" s="935"/>
      <c r="D2" s="936"/>
      <c r="E2" s="936"/>
      <c r="K2" s="937"/>
      <c r="L2" s="937"/>
      <c r="M2" s="938"/>
      <c r="N2" s="938"/>
      <c r="O2" s="939"/>
      <c r="P2" s="937"/>
      <c r="Q2" s="940"/>
      <c r="R2" s="941"/>
      <c r="S2" s="941"/>
      <c r="T2" s="941"/>
      <c r="V2" s="941"/>
      <c r="X2" s="942"/>
      <c r="Y2" s="942"/>
      <c r="AA2" s="942"/>
      <c r="AB2" s="943"/>
      <c r="AC2" s="942"/>
      <c r="AD2" s="942"/>
      <c r="AE2" s="942"/>
      <c r="AG2" s="942"/>
      <c r="AI2" s="902"/>
      <c r="AJ2" s="944"/>
      <c r="AK2" s="944"/>
      <c r="AL2" s="944"/>
      <c r="AM2" s="944"/>
      <c r="AN2" s="944"/>
      <c r="AO2" s="944"/>
      <c r="AP2" s="944"/>
      <c r="AQ2" s="945"/>
      <c r="AR2" s="944"/>
      <c r="AS2" s="944"/>
      <c r="AT2" s="944"/>
      <c r="AU2" s="944"/>
      <c r="AV2" s="944"/>
      <c r="AW2" s="946"/>
      <c r="AX2" s="946"/>
      <c r="AY2" s="944"/>
      <c r="BB2" s="947"/>
      <c r="BC2" s="947"/>
      <c r="BD2" s="943"/>
      <c r="BE2" s="946"/>
      <c r="BF2" s="943"/>
      <c r="BG2" s="947"/>
      <c r="BH2" s="947"/>
      <c r="BI2" s="943"/>
      <c r="BJ2" s="943"/>
      <c r="BL2" s="943"/>
      <c r="BN2" s="948" t="s">
        <v>328</v>
      </c>
      <c r="BO2" s="949"/>
      <c r="BP2" s="950"/>
      <c r="BQ2" s="951"/>
      <c r="BR2" s="951"/>
      <c r="BS2" s="949"/>
      <c r="BT2" s="952"/>
      <c r="BU2" s="953"/>
      <c r="BV2" s="952"/>
      <c r="BW2" s="954"/>
      <c r="BX2" s="955"/>
      <c r="BY2" s="949"/>
      <c r="CA2" s="902"/>
      <c r="CB2" s="956"/>
      <c r="CC2" s="956"/>
      <c r="CD2" s="957"/>
      <c r="CE2" s="958"/>
      <c r="CF2" s="956"/>
      <c r="CG2" s="956"/>
      <c r="CH2" s="956"/>
      <c r="CI2" s="956"/>
      <c r="CL2" s="902"/>
      <c r="CM2" s="959"/>
      <c r="CN2" s="959"/>
      <c r="CO2" s="959"/>
      <c r="CQ2" s="959"/>
      <c r="CR2" s="958"/>
      <c r="CS2" s="960"/>
      <c r="CT2" s="961"/>
      <c r="CU2" s="959"/>
      <c r="CV2" s="961"/>
      <c r="CW2" s="959"/>
      <c r="CX2" s="962"/>
      <c r="CY2" s="962"/>
      <c r="CZ2" s="962"/>
      <c r="DA2" s="962"/>
      <c r="DB2" s="963"/>
      <c r="DE2" s="964"/>
      <c r="DF2" s="965"/>
      <c r="DG2" s="965"/>
      <c r="DH2" s="965"/>
      <c r="DI2" s="965"/>
      <c r="DJ2" s="965"/>
      <c r="DK2" s="958"/>
      <c r="DL2" s="965"/>
      <c r="DM2" s="965"/>
      <c r="DN2" s="965"/>
      <c r="DO2" s="965"/>
      <c r="DP2" s="965"/>
      <c r="DQ2" s="966"/>
      <c r="DS2" s="966"/>
      <c r="DT2" s="966"/>
      <c r="DU2" s="966"/>
      <c r="DV2" s="967"/>
      <c r="DX2" s="968"/>
      <c r="DY2" s="969"/>
      <c r="EA2" s="970"/>
      <c r="EB2" s="971"/>
      <c r="EC2" s="958"/>
      <c r="ED2" s="972"/>
      <c r="EE2" s="971"/>
      <c r="EF2" s="972"/>
      <c r="EG2" s="973"/>
      <c r="EH2" s="972"/>
      <c r="EI2" s="971"/>
      <c r="EJ2" s="971"/>
      <c r="EL2" s="974"/>
      <c r="EM2" s="975"/>
      <c r="ES2" s="976"/>
      <c r="ET2" s="977"/>
    </row>
    <row r="3" spans="1:153" s="928" customFormat="1" ht="13.5" thickBot="1">
      <c r="A3" s="978" t="s">
        <v>278</v>
      </c>
      <c r="B3" s="935"/>
      <c r="C3" s="935"/>
      <c r="D3" s="936"/>
      <c r="E3" s="936"/>
      <c r="K3" s="979" t="s">
        <v>290</v>
      </c>
      <c r="L3" s="902"/>
      <c r="M3" s="925"/>
      <c r="N3" s="925"/>
      <c r="O3" s="939"/>
      <c r="P3" s="902"/>
      <c r="Q3" s="926"/>
      <c r="R3" s="980"/>
      <c r="S3" s="980"/>
      <c r="T3" s="925"/>
      <c r="U3" s="925"/>
      <c r="V3" s="980"/>
      <c r="X3" s="981" t="s">
        <v>323</v>
      </c>
      <c r="Y3" s="982"/>
      <c r="AA3" s="982"/>
      <c r="AB3" s="983"/>
      <c r="AC3" s="982"/>
      <c r="AD3" s="984"/>
      <c r="AE3" s="982"/>
      <c r="AF3" s="982"/>
      <c r="AG3" s="982"/>
      <c r="AI3" s="985" t="s">
        <v>325</v>
      </c>
      <c r="AJ3" s="986"/>
      <c r="AK3" s="986"/>
      <c r="AL3" s="986"/>
      <c r="AM3" s="986"/>
      <c r="AN3" s="986"/>
      <c r="AO3" s="986"/>
      <c r="AP3" s="986"/>
      <c r="AQ3" s="986"/>
      <c r="AR3" s="986"/>
      <c r="AS3" s="986"/>
      <c r="AT3" s="986"/>
      <c r="AU3" s="986"/>
      <c r="AV3" s="986"/>
      <c r="AW3" s="986"/>
      <c r="AX3" s="2296" t="s">
        <v>1036</v>
      </c>
      <c r="AY3" s="2296"/>
      <c r="AZ3" s="2296"/>
      <c r="BB3" s="987" t="s">
        <v>326</v>
      </c>
      <c r="BC3" s="947"/>
      <c r="BD3" s="943"/>
      <c r="BE3" s="946"/>
      <c r="BF3" s="943"/>
      <c r="BG3" s="947"/>
      <c r="BH3" s="947"/>
      <c r="BI3" s="943"/>
      <c r="BJ3" s="943"/>
      <c r="BL3" s="943"/>
      <c r="BN3" s="948"/>
      <c r="BO3" s="949"/>
      <c r="BP3" s="950"/>
      <c r="BQ3" s="951"/>
      <c r="BR3" s="951"/>
      <c r="BS3" s="949"/>
      <c r="BT3" s="952"/>
      <c r="BU3" s="953"/>
      <c r="BV3" s="952"/>
      <c r="BW3" s="954"/>
      <c r="BX3" s="955"/>
      <c r="BY3" s="949"/>
      <c r="CA3" s="988" t="s">
        <v>329</v>
      </c>
      <c r="CB3" s="957"/>
      <c r="CC3" s="957"/>
      <c r="CE3" s="957"/>
      <c r="CF3" s="957"/>
      <c r="CG3" s="957"/>
      <c r="CH3" s="957"/>
      <c r="CI3" s="957"/>
      <c r="CJ3" s="957"/>
      <c r="CL3" s="989" t="s">
        <v>451</v>
      </c>
      <c r="CM3" s="959"/>
      <c r="CN3" s="959"/>
      <c r="CO3" s="959"/>
      <c r="CQ3" s="959"/>
      <c r="CR3" s="958"/>
      <c r="CS3" s="960"/>
      <c r="CT3" s="961"/>
      <c r="CU3" s="959"/>
      <c r="CV3" s="961"/>
      <c r="CW3" s="959"/>
      <c r="CX3" s="962"/>
      <c r="CY3" s="962"/>
      <c r="CZ3" s="962"/>
      <c r="DA3" s="962"/>
      <c r="DB3" s="963"/>
      <c r="DE3" s="964" t="s">
        <v>331</v>
      </c>
      <c r="DF3" s="965"/>
      <c r="DG3" s="965"/>
      <c r="DH3" s="965"/>
      <c r="DI3" s="965"/>
      <c r="DJ3" s="966"/>
      <c r="DK3" s="958"/>
      <c r="DL3" s="965"/>
      <c r="DM3" s="965"/>
      <c r="DN3" s="965"/>
      <c r="DO3" s="966"/>
      <c r="DP3" s="965"/>
      <c r="DQ3" s="966"/>
      <c r="DS3" s="966"/>
      <c r="DT3" s="966"/>
      <c r="DU3" s="966"/>
      <c r="DV3" s="967"/>
      <c r="DX3" s="964" t="s">
        <v>332</v>
      </c>
      <c r="DY3" s="969"/>
      <c r="EA3" s="970"/>
      <c r="EB3" s="971"/>
      <c r="EC3" s="958"/>
      <c r="ED3" s="972"/>
      <c r="EE3" s="971"/>
      <c r="EF3" s="972"/>
      <c r="EG3" s="973"/>
      <c r="EH3" s="972"/>
      <c r="EI3" s="971"/>
      <c r="EJ3" s="971"/>
      <c r="EL3" s="974"/>
      <c r="EM3" s="975"/>
      <c r="ES3" s="990"/>
      <c r="ET3" s="991" t="s">
        <v>833</v>
      </c>
    </row>
    <row r="4" spans="1:153" s="928" customFormat="1" ht="28.5" customHeight="1" thickBot="1">
      <c r="A4" s="978" t="s">
        <v>279</v>
      </c>
      <c r="B4" s="992"/>
      <c r="C4" s="992"/>
      <c r="D4" s="993"/>
      <c r="E4" s="994"/>
      <c r="F4" s="994"/>
      <c r="G4" s="994"/>
      <c r="H4" s="994"/>
      <c r="I4" s="994"/>
      <c r="K4" s="995" t="s">
        <v>291</v>
      </c>
      <c r="L4" s="902"/>
      <c r="M4" s="925"/>
      <c r="N4" s="925"/>
      <c r="O4" s="925"/>
      <c r="P4" s="902"/>
      <c r="Q4" s="926"/>
      <c r="R4" s="996" t="s">
        <v>793</v>
      </c>
      <c r="S4" s="996" t="s">
        <v>207</v>
      </c>
      <c r="T4" s="996" t="s">
        <v>350</v>
      </c>
      <c r="U4" s="996" t="s">
        <v>804</v>
      </c>
      <c r="V4" s="996" t="s">
        <v>805</v>
      </c>
      <c r="X4" s="997" t="s">
        <v>324</v>
      </c>
      <c r="Y4" s="982"/>
      <c r="Z4" s="982"/>
      <c r="AA4" s="998" t="s">
        <v>806</v>
      </c>
      <c r="AB4" s="999" t="s">
        <v>807</v>
      </c>
      <c r="AC4" s="1000" t="s">
        <v>935</v>
      </c>
      <c r="AD4" s="1001" t="s">
        <v>903</v>
      </c>
      <c r="AE4" s="982"/>
      <c r="AF4" s="982"/>
      <c r="AG4" s="982"/>
      <c r="AI4" s="1002" t="s">
        <v>314</v>
      </c>
      <c r="AJ4" s="1003"/>
      <c r="AK4" s="1003"/>
      <c r="AL4" s="1004"/>
      <c r="AM4" s="1003"/>
      <c r="AN4" s="1005" t="s">
        <v>573</v>
      </c>
      <c r="AO4" s="1006"/>
      <c r="AP4" s="1007"/>
      <c r="AQ4" s="2303" t="s">
        <v>899</v>
      </c>
      <c r="AR4" s="2304"/>
      <c r="AS4" s="2305" t="s">
        <v>436</v>
      </c>
      <c r="AT4" s="2306"/>
      <c r="AU4" s="2307"/>
      <c r="AV4" s="2282" t="s">
        <v>439</v>
      </c>
      <c r="AW4" s="2283"/>
      <c r="AX4" s="2308" t="s">
        <v>438</v>
      </c>
      <c r="AY4" s="2309"/>
      <c r="AZ4" s="2310"/>
      <c r="BB4" s="1008" t="s">
        <v>945</v>
      </c>
      <c r="BC4" s="1009"/>
      <c r="BD4" s="983"/>
      <c r="BE4" s="1010"/>
      <c r="BF4" s="983"/>
      <c r="BG4" s="1009"/>
      <c r="BH4" s="1009"/>
      <c r="BI4" s="983"/>
      <c r="BJ4" s="983"/>
      <c r="BK4" s="983"/>
      <c r="BL4" s="983"/>
      <c r="BN4" s="902"/>
      <c r="BO4" s="949"/>
      <c r="BP4" s="1011"/>
      <c r="BQ4" s="1012"/>
      <c r="BR4" s="1013"/>
      <c r="BS4" s="949"/>
      <c r="BT4" s="952"/>
      <c r="BU4" s="953"/>
      <c r="BV4" s="952"/>
      <c r="BW4" s="954"/>
      <c r="BX4" s="955"/>
      <c r="BY4" s="949"/>
      <c r="CA4" s="988"/>
      <c r="CB4" s="957"/>
      <c r="CC4" s="2285"/>
      <c r="CD4" s="2285"/>
      <c r="CE4" s="2285"/>
      <c r="CF4" s="2285"/>
      <c r="CG4" s="2285"/>
      <c r="CH4" s="2285"/>
      <c r="CI4" s="2285"/>
      <c r="CJ4" s="2285"/>
      <c r="CL4" s="1014"/>
      <c r="CM4" s="962"/>
      <c r="CN4" s="1015"/>
      <c r="CO4" s="1016"/>
      <c r="CQ4" s="1016"/>
      <c r="CR4" s="1016"/>
      <c r="CS4" s="1017"/>
      <c r="CT4" s="1018"/>
      <c r="CU4" s="1016"/>
      <c r="CV4" s="1018"/>
      <c r="CW4" s="962"/>
      <c r="CX4" s="962"/>
      <c r="CY4" s="962"/>
      <c r="CZ4" s="962"/>
      <c r="DA4" s="962"/>
      <c r="DB4" s="963"/>
      <c r="DC4" s="962"/>
      <c r="DE4" s="964" t="s">
        <v>452</v>
      </c>
      <c r="DF4" s="966"/>
      <c r="DG4" s="966"/>
      <c r="DH4" s="966"/>
      <c r="DI4" s="966"/>
      <c r="DJ4" s="966"/>
      <c r="DK4" s="966"/>
      <c r="DL4" s="1019" t="s">
        <v>906</v>
      </c>
      <c r="DM4" s="1020">
        <f>DL106</f>
        <v>0</v>
      </c>
      <c r="DN4" s="966"/>
      <c r="DO4" s="966"/>
      <c r="DP4" s="966"/>
      <c r="DQ4" s="1019" t="s">
        <v>906</v>
      </c>
      <c r="DR4" s="1020">
        <f>DQ106</f>
        <v>0</v>
      </c>
      <c r="DS4" s="966"/>
      <c r="DT4" s="966"/>
      <c r="DU4" s="966"/>
      <c r="DV4" s="967"/>
      <c r="DX4" s="1021" t="s">
        <v>320</v>
      </c>
      <c r="DY4" s="1022"/>
      <c r="DZ4" s="975"/>
      <c r="EA4" s="975"/>
      <c r="EB4" s="975"/>
      <c r="EC4" s="975"/>
      <c r="ED4" s="975"/>
      <c r="EE4" s="975"/>
      <c r="EF4" s="975"/>
      <c r="EG4" s="975"/>
      <c r="EH4" s="975"/>
      <c r="EI4" s="1023" t="s">
        <v>793</v>
      </c>
      <c r="EJ4" s="975"/>
      <c r="EK4" s="975"/>
      <c r="EL4" s="1023" t="s">
        <v>207</v>
      </c>
      <c r="EM4" s="975"/>
      <c r="ET4" s="991" t="s">
        <v>1033</v>
      </c>
    </row>
    <row r="5" spans="1:153" ht="90.75" thickBot="1">
      <c r="A5" s="1024" t="s">
        <v>671</v>
      </c>
      <c r="B5" s="1025" t="s">
        <v>794</v>
      </c>
      <c r="C5" s="1026" t="s">
        <v>798</v>
      </c>
      <c r="D5" s="1027" t="s">
        <v>797</v>
      </c>
      <c r="E5" s="1028" t="s">
        <v>1037</v>
      </c>
      <c r="F5" s="1028" t="s">
        <v>564</v>
      </c>
      <c r="G5" s="1028" t="s">
        <v>565</v>
      </c>
      <c r="H5" s="1029" t="s">
        <v>260</v>
      </c>
      <c r="K5" s="1031" t="s">
        <v>658</v>
      </c>
      <c r="L5" s="1032" t="s">
        <v>655</v>
      </c>
      <c r="M5" s="870" t="s">
        <v>975</v>
      </c>
      <c r="N5" s="870" t="s">
        <v>656</v>
      </c>
      <c r="O5" s="871" t="s">
        <v>657</v>
      </c>
      <c r="P5" s="872" t="s">
        <v>531</v>
      </c>
      <c r="Q5" s="873" t="s">
        <v>914</v>
      </c>
      <c r="R5" s="874" t="s">
        <v>892</v>
      </c>
      <c r="S5" s="875" t="s">
        <v>661</v>
      </c>
      <c r="T5" s="876" t="s">
        <v>662</v>
      </c>
      <c r="U5" s="876" t="s">
        <v>663</v>
      </c>
      <c r="V5" s="877" t="s">
        <v>891</v>
      </c>
      <c r="X5" s="1033" t="s">
        <v>658</v>
      </c>
      <c r="Y5" s="1034" t="s">
        <v>655</v>
      </c>
      <c r="Z5" s="1035" t="s">
        <v>893</v>
      </c>
      <c r="AA5" s="1036" t="s">
        <v>562</v>
      </c>
      <c r="AB5" s="1037" t="s">
        <v>572</v>
      </c>
      <c r="AC5" s="1038" t="s">
        <v>980</v>
      </c>
      <c r="AD5" s="1039" t="s">
        <v>563</v>
      </c>
      <c r="AE5" s="1040" t="s">
        <v>987</v>
      </c>
      <c r="AF5" s="1041" t="s">
        <v>680</v>
      </c>
      <c r="AG5" s="1042" t="s">
        <v>681</v>
      </c>
      <c r="AI5" s="1043" t="s">
        <v>658</v>
      </c>
      <c r="AJ5" s="1044" t="s">
        <v>655</v>
      </c>
      <c r="AK5" s="1045" t="s">
        <v>895</v>
      </c>
      <c r="AL5" s="1045" t="s">
        <v>987</v>
      </c>
      <c r="AM5" s="1046" t="s">
        <v>896</v>
      </c>
      <c r="AN5" s="1043" t="s">
        <v>199</v>
      </c>
      <c r="AO5" s="1045" t="s">
        <v>198</v>
      </c>
      <c r="AP5" s="1047" t="s">
        <v>197</v>
      </c>
      <c r="AQ5" s="1048" t="s">
        <v>898</v>
      </c>
      <c r="AR5" s="1046" t="s">
        <v>200</v>
      </c>
      <c r="AS5" s="1043" t="s">
        <v>435</v>
      </c>
      <c r="AT5" s="1044" t="s">
        <v>603</v>
      </c>
      <c r="AU5" s="1046" t="s">
        <v>790</v>
      </c>
      <c r="AV5" s="1049" t="s">
        <v>437</v>
      </c>
      <c r="AW5" s="1050" t="s">
        <v>791</v>
      </c>
      <c r="AX5" s="1051" t="s">
        <v>2</v>
      </c>
      <c r="AY5" s="1052" t="s">
        <v>792</v>
      </c>
      <c r="AZ5" s="1053" t="s">
        <v>791</v>
      </c>
      <c r="BB5" s="1054" t="s">
        <v>658</v>
      </c>
      <c r="BC5" s="1055" t="s">
        <v>655</v>
      </c>
      <c r="BD5" s="1056" t="s">
        <v>893</v>
      </c>
      <c r="BE5" s="1057" t="s">
        <v>442</v>
      </c>
      <c r="BF5" s="1058" t="s">
        <v>605</v>
      </c>
      <c r="BG5" s="1054" t="s">
        <v>681</v>
      </c>
      <c r="BH5" s="1059"/>
      <c r="BI5" s="1060" t="s">
        <v>985</v>
      </c>
      <c r="BJ5" s="1058" t="s">
        <v>606</v>
      </c>
      <c r="BK5" s="1057" t="s">
        <v>986</v>
      </c>
      <c r="BL5" s="1058" t="s">
        <v>443</v>
      </c>
      <c r="BN5" s="1061" t="s">
        <v>616</v>
      </c>
      <c r="BO5" s="1061" t="s">
        <v>655</v>
      </c>
      <c r="BP5" s="1062">
        <v>2009</v>
      </c>
      <c r="BQ5" s="1063">
        <v>2010</v>
      </c>
      <c r="BR5" s="1064">
        <v>2011</v>
      </c>
      <c r="BT5" s="1065" t="s">
        <v>445</v>
      </c>
      <c r="BU5" s="1066" t="s">
        <v>446</v>
      </c>
      <c r="BW5" s="1067" t="s">
        <v>988</v>
      </c>
      <c r="BX5" s="1068" t="s">
        <v>447</v>
      </c>
      <c r="BY5" s="1068" t="s">
        <v>313</v>
      </c>
      <c r="CA5" s="1069" t="s">
        <v>616</v>
      </c>
      <c r="CB5" s="1069" t="s">
        <v>786</v>
      </c>
      <c r="CC5" s="1070">
        <v>2008</v>
      </c>
      <c r="CD5" s="1070">
        <v>2009</v>
      </c>
      <c r="CE5" s="1070">
        <v>2010</v>
      </c>
      <c r="CF5" s="1069" t="s">
        <v>787</v>
      </c>
      <c r="CG5" s="1071" t="s">
        <v>789</v>
      </c>
      <c r="CH5" s="1072"/>
      <c r="CI5" s="1069" t="str">
        <f>"Variance From " &amp; CE5</f>
        <v>Variance From 2010</v>
      </c>
      <c r="CJ5" s="1069" t="s">
        <v>788</v>
      </c>
      <c r="CL5" s="1073" t="s">
        <v>658</v>
      </c>
      <c r="CM5" s="1074" t="s">
        <v>655</v>
      </c>
      <c r="CN5" s="1075" t="s">
        <v>617</v>
      </c>
      <c r="CO5" s="1076"/>
      <c r="CP5" s="1077" t="s">
        <v>987</v>
      </c>
      <c r="CQ5" s="1078" t="s">
        <v>1000</v>
      </c>
      <c r="CR5" s="1078" t="s">
        <v>448</v>
      </c>
      <c r="CS5" s="1074" t="s">
        <v>654</v>
      </c>
      <c r="CT5" s="1079" t="s">
        <v>449</v>
      </c>
      <c r="CU5" s="1076"/>
      <c r="CV5" s="1080" t="str">
        <f>"Constructed Expenditures Per ADM :(a) x $" &amp; CT106</f>
        <v>Constructed Expenditures Per ADM :(a) x $1660.83</v>
      </c>
      <c r="CW5" s="1074" t="str">
        <f>"Difference from State Avg: $" &amp; CT106&amp; " less (c)"</f>
        <v>Difference from State Avg: $1660.83 less (c)</v>
      </c>
      <c r="CX5" s="1081" t="s">
        <v>618</v>
      </c>
      <c r="CY5" s="1082"/>
      <c r="CZ5" s="1083" t="s">
        <v>619</v>
      </c>
      <c r="DA5" s="1084" t="s">
        <v>208</v>
      </c>
      <c r="DB5" s="1085"/>
      <c r="DC5" s="1086" t="s">
        <v>209</v>
      </c>
      <c r="DE5" s="1087" t="s">
        <v>658</v>
      </c>
      <c r="DF5" s="1087" t="s">
        <v>655</v>
      </c>
      <c r="DG5" s="1088" t="s">
        <v>453</v>
      </c>
      <c r="DH5" s="1088" t="s">
        <v>454</v>
      </c>
      <c r="DI5" s="1089"/>
      <c r="DJ5" s="1090" t="s">
        <v>1031</v>
      </c>
      <c r="DK5" s="1091" t="s">
        <v>963</v>
      </c>
      <c r="DL5" s="1087" t="s">
        <v>664</v>
      </c>
      <c r="DM5" s="1087" t="s">
        <v>621</v>
      </c>
      <c r="DN5" s="1089"/>
      <c r="DO5" s="1090" t="s">
        <v>1032</v>
      </c>
      <c r="DP5" s="1091" t="s">
        <v>622</v>
      </c>
      <c r="DQ5" s="1087" t="s">
        <v>353</v>
      </c>
      <c r="DR5" s="1087" t="s">
        <v>623</v>
      </c>
      <c r="DS5" s="1092"/>
      <c r="DT5" s="1093" t="s">
        <v>908</v>
      </c>
      <c r="DU5" s="1092"/>
      <c r="DV5" s="1094" t="s">
        <v>909</v>
      </c>
      <c r="DX5" s="1095" t="s">
        <v>671</v>
      </c>
      <c r="DY5" s="1096" t="s">
        <v>5</v>
      </c>
      <c r="DZ5" s="1097" t="s">
        <v>6</v>
      </c>
      <c r="EA5" s="1098" t="s">
        <v>7</v>
      </c>
      <c r="EB5" s="1099" t="s">
        <v>1018</v>
      </c>
      <c r="EC5" s="1100" t="s">
        <v>277</v>
      </c>
      <c r="ED5" s="1100" t="s">
        <v>193</v>
      </c>
      <c r="EE5" s="1101" t="s">
        <v>627</v>
      </c>
      <c r="EF5" s="1102"/>
      <c r="EG5" s="1103" t="s">
        <v>194</v>
      </c>
      <c r="EH5" s="1104"/>
      <c r="EI5" s="1105" t="s">
        <v>628</v>
      </c>
      <c r="EJ5" s="1106"/>
      <c r="EK5" s="1107" t="s">
        <v>196</v>
      </c>
      <c r="EL5" s="1108" t="s">
        <v>629</v>
      </c>
      <c r="EM5" s="1109" t="s">
        <v>195</v>
      </c>
      <c r="EN5" s="1110" t="s">
        <v>819</v>
      </c>
      <c r="EO5" s="1111" t="s">
        <v>820</v>
      </c>
      <c r="ES5" s="1112" t="s">
        <v>658</v>
      </c>
      <c r="ET5" s="1113" t="s">
        <v>7</v>
      </c>
      <c r="EU5" s="1114" t="s">
        <v>832</v>
      </c>
    </row>
    <row r="6" spans="1:153" ht="15">
      <c r="A6" s="1115" t="s">
        <v>354</v>
      </c>
      <c r="B6" s="1116" t="s">
        <v>355</v>
      </c>
      <c r="C6" s="1117">
        <v>22690</v>
      </c>
      <c r="D6" s="1118">
        <v>23996</v>
      </c>
      <c r="E6" s="1119"/>
      <c r="F6" s="1119">
        <f t="shared" ref="F6:F69" si="0">SUM(D6:E6)</f>
        <v>23996</v>
      </c>
      <c r="G6" s="1119"/>
      <c r="H6" s="1120">
        <f t="shared" ref="H6:H69" si="1">SUM(F6:G6)</f>
        <v>23996</v>
      </c>
      <c r="K6" s="905" t="s">
        <v>354</v>
      </c>
      <c r="L6" s="906" t="s">
        <v>355</v>
      </c>
      <c r="M6" s="878">
        <v>9875433096</v>
      </c>
      <c r="N6" s="879">
        <v>163450196</v>
      </c>
      <c r="O6" s="880">
        <f>M6-N6</f>
        <v>9711982900</v>
      </c>
      <c r="P6" s="881">
        <v>2009</v>
      </c>
      <c r="Q6" s="882">
        <v>1.0154000000000001</v>
      </c>
      <c r="R6" s="883">
        <f t="shared" ref="R6:R69" si="2">ROUND(O6/Q6,0)</f>
        <v>9564686724</v>
      </c>
      <c r="S6" s="884">
        <f t="shared" ref="S6:S69" si="3">N6</f>
        <v>163450196</v>
      </c>
      <c r="T6" s="885">
        <v>254990363</v>
      </c>
      <c r="U6" s="885">
        <v>1989596559</v>
      </c>
      <c r="V6" s="883">
        <f t="shared" ref="V6:V69" si="4">SUM(R6:U6)</f>
        <v>11972723842</v>
      </c>
      <c r="X6" s="1121" t="s">
        <v>354</v>
      </c>
      <c r="Y6" s="1122" t="s">
        <v>355</v>
      </c>
      <c r="Z6" s="1123">
        <v>11972723842</v>
      </c>
      <c r="AA6" s="1124">
        <v>72195524.76726</v>
      </c>
      <c r="AB6" s="1125">
        <v>17504079</v>
      </c>
      <c r="AC6" s="1126">
        <v>731556</v>
      </c>
      <c r="AD6" s="1127">
        <v>90431159.76726</v>
      </c>
      <c r="AE6" s="1128">
        <v>23996</v>
      </c>
      <c r="AF6" s="1122">
        <v>3769</v>
      </c>
      <c r="AG6" s="1129">
        <v>0.76819999999999999</v>
      </c>
      <c r="AI6" s="1130" t="s">
        <v>354</v>
      </c>
      <c r="AJ6" s="1131" t="s">
        <v>355</v>
      </c>
      <c r="AK6" s="1132">
        <v>90431159.76726</v>
      </c>
      <c r="AL6" s="1133">
        <v>23996</v>
      </c>
      <c r="AM6" s="1134">
        <v>3769</v>
      </c>
      <c r="AN6" s="1129">
        <v>0.76819999999999999</v>
      </c>
      <c r="AO6" s="1135">
        <v>1.3503000000000001</v>
      </c>
      <c r="AP6" s="1136">
        <v>0.88529999999999998</v>
      </c>
      <c r="AQ6" s="1137">
        <v>0.88500000000000001</v>
      </c>
      <c r="AR6" s="1138">
        <v>0.88500000000000001</v>
      </c>
      <c r="AS6" s="1139">
        <v>1469.83</v>
      </c>
      <c r="AT6" s="1140">
        <v>191</v>
      </c>
      <c r="AU6" s="1141">
        <v>4583236</v>
      </c>
      <c r="AV6" s="1142">
        <v>0.97899999999999998</v>
      </c>
      <c r="AW6" s="1143">
        <v>4486988</v>
      </c>
      <c r="AX6" s="1144" t="s">
        <v>653</v>
      </c>
      <c r="AY6" s="1145">
        <v>0</v>
      </c>
      <c r="AZ6" s="1146">
        <f>AW6</f>
        <v>4486988</v>
      </c>
      <c r="BB6" s="1147" t="s">
        <v>354</v>
      </c>
      <c r="BC6" s="1148" t="s">
        <v>682</v>
      </c>
      <c r="BD6" s="1149">
        <v>11972723842</v>
      </c>
      <c r="BE6" s="1150">
        <v>429.98899999999998</v>
      </c>
      <c r="BF6" s="1151">
        <v>27844256</v>
      </c>
      <c r="BG6" s="1152">
        <v>1.3503000000000001</v>
      </c>
      <c r="BH6" s="1153"/>
      <c r="BI6" s="1154">
        <v>23996</v>
      </c>
      <c r="BJ6" s="1155">
        <v>55.81</v>
      </c>
      <c r="BK6" s="1154">
        <v>151533</v>
      </c>
      <c r="BL6" s="1151">
        <v>352</v>
      </c>
      <c r="BN6" s="1156" t="s">
        <v>354</v>
      </c>
      <c r="BO6" s="1157" t="s">
        <v>355</v>
      </c>
      <c r="BP6" s="1158">
        <v>0.996</v>
      </c>
      <c r="BQ6" s="1159">
        <v>1.0022</v>
      </c>
      <c r="BR6" s="1159">
        <v>1.0306999999999999</v>
      </c>
      <c r="BS6" s="1160"/>
      <c r="BT6" s="1161">
        <v>2009</v>
      </c>
      <c r="BU6" s="1162">
        <v>1.0154000000000001</v>
      </c>
      <c r="BV6" s="1163"/>
      <c r="BW6" s="1164">
        <v>0.52</v>
      </c>
      <c r="BX6" s="1165">
        <v>0.52800000000000002</v>
      </c>
      <c r="BY6" s="1166">
        <v>0.87560000000000004</v>
      </c>
      <c r="CA6" s="1167" t="s">
        <v>354</v>
      </c>
      <c r="CB6" s="1168" t="s">
        <v>682</v>
      </c>
      <c r="CC6" s="1154">
        <v>32001</v>
      </c>
      <c r="CD6" s="1154">
        <v>30140</v>
      </c>
      <c r="CE6" s="1154">
        <v>30720</v>
      </c>
      <c r="CF6" s="1169">
        <v>30953.666666666668</v>
      </c>
      <c r="CG6" s="1170">
        <v>0.88529999999999998</v>
      </c>
      <c r="CH6" s="1171"/>
      <c r="CI6" s="1169">
        <v>233.66666666666788</v>
      </c>
      <c r="CJ6" s="1170">
        <v>7.6E-3</v>
      </c>
      <c r="CL6" s="1172" t="s">
        <v>354</v>
      </c>
      <c r="CM6" s="1173" t="s">
        <v>682</v>
      </c>
      <c r="CN6" s="1174">
        <v>0.88500000000000001</v>
      </c>
      <c r="CO6" s="1175"/>
      <c r="CP6" s="1176">
        <v>23996</v>
      </c>
      <c r="CQ6" s="1177">
        <v>34520907</v>
      </c>
      <c r="CR6" s="1177">
        <v>0</v>
      </c>
      <c r="CS6" s="1178">
        <v>34520907</v>
      </c>
      <c r="CT6" s="1179">
        <v>1438.61</v>
      </c>
      <c r="CU6" s="1180"/>
      <c r="CV6" s="1181">
        <v>1469.83</v>
      </c>
      <c r="CW6" s="1182">
        <v>191</v>
      </c>
      <c r="CX6" s="1183">
        <v>0.97899999999999998</v>
      </c>
      <c r="CY6" s="1184"/>
      <c r="CZ6" s="1185">
        <v>0.52800000000000002</v>
      </c>
      <c r="DA6" s="1186" t="s">
        <v>4</v>
      </c>
      <c r="DB6" s="1187"/>
      <c r="DC6" s="1188">
        <v>0.97899999999999998</v>
      </c>
      <c r="DE6" s="1189" t="s">
        <v>354</v>
      </c>
      <c r="DF6" s="1190" t="s">
        <v>355</v>
      </c>
      <c r="DG6" s="1191"/>
      <c r="DH6" s="1192"/>
      <c r="DI6" s="1193"/>
      <c r="DJ6" s="1194"/>
      <c r="DK6" s="1195"/>
      <c r="DL6" s="1196"/>
      <c r="DM6" s="1197"/>
      <c r="DN6" s="1198"/>
      <c r="DO6" s="1194"/>
      <c r="DP6" s="1199"/>
      <c r="DQ6" s="1200"/>
      <c r="DR6" s="1201"/>
      <c r="DS6" s="1092"/>
      <c r="DT6" s="1202"/>
      <c r="DU6" s="1092"/>
      <c r="DV6" s="1203"/>
      <c r="DX6" s="1204" t="s">
        <v>354</v>
      </c>
      <c r="DY6" s="1205" t="s">
        <v>354</v>
      </c>
      <c r="DZ6" s="1204" t="s">
        <v>901</v>
      </c>
      <c r="EA6" s="1206" t="s">
        <v>355</v>
      </c>
      <c r="EB6" s="1207">
        <v>22690</v>
      </c>
      <c r="EC6" s="1104"/>
      <c r="ED6" s="1208">
        <v>22690</v>
      </c>
      <c r="EE6" s="1208"/>
      <c r="EF6" s="1104"/>
      <c r="EG6" s="1209">
        <v>0.94557426237706288</v>
      </c>
      <c r="EH6" s="1210"/>
      <c r="EI6" s="1211">
        <v>4486988</v>
      </c>
      <c r="EJ6" s="1208"/>
      <c r="EK6" s="1208">
        <v>4242780</v>
      </c>
      <c r="EL6" s="1212">
        <v>4486988</v>
      </c>
      <c r="EM6" s="1213">
        <v>0</v>
      </c>
      <c r="EN6" s="1214"/>
      <c r="EO6" s="1215"/>
      <c r="ES6" s="1216" t="s">
        <v>354</v>
      </c>
      <c r="ET6" s="1217" t="s">
        <v>355</v>
      </c>
      <c r="EU6" s="1218">
        <v>4242780</v>
      </c>
      <c r="EW6" s="1219"/>
    </row>
    <row r="7" spans="1:153" ht="15">
      <c r="A7" s="1220" t="s">
        <v>356</v>
      </c>
      <c r="B7" s="1221" t="s">
        <v>357</v>
      </c>
      <c r="C7" s="1117">
        <v>5374</v>
      </c>
      <c r="D7" s="1118">
        <v>5374</v>
      </c>
      <c r="E7" s="1222"/>
      <c r="F7" s="1222">
        <f t="shared" si="0"/>
        <v>5374</v>
      </c>
      <c r="G7" s="1222"/>
      <c r="H7" s="1223">
        <f t="shared" si="1"/>
        <v>5374</v>
      </c>
      <c r="K7" s="907" t="s">
        <v>356</v>
      </c>
      <c r="L7" s="908" t="s">
        <v>357</v>
      </c>
      <c r="M7" s="886">
        <v>2135888263</v>
      </c>
      <c r="N7" s="887">
        <v>136413247</v>
      </c>
      <c r="O7" s="888">
        <f t="shared" ref="O7:O70" si="5">M7-N7</f>
        <v>1999475016</v>
      </c>
      <c r="P7" s="889">
        <v>2007</v>
      </c>
      <c r="Q7" s="890">
        <v>0.92049999999999998</v>
      </c>
      <c r="R7" s="891">
        <f t="shared" si="2"/>
        <v>2172161886</v>
      </c>
      <c r="S7" s="892">
        <f t="shared" si="3"/>
        <v>136413247</v>
      </c>
      <c r="T7" s="893">
        <v>65844587</v>
      </c>
      <c r="U7" s="893">
        <v>380073981</v>
      </c>
      <c r="V7" s="891">
        <f t="shared" si="4"/>
        <v>2754493701</v>
      </c>
      <c r="X7" s="1224" t="s">
        <v>356</v>
      </c>
      <c r="Y7" s="1225" t="s">
        <v>357</v>
      </c>
      <c r="Z7" s="1226">
        <v>2754493701</v>
      </c>
      <c r="AA7" s="1227">
        <v>16609597.017029999</v>
      </c>
      <c r="AB7" s="1126">
        <v>4677666</v>
      </c>
      <c r="AC7" s="1126">
        <v>121332</v>
      </c>
      <c r="AD7" s="1228">
        <v>21408595.017030001</v>
      </c>
      <c r="AE7" s="1229">
        <v>5374</v>
      </c>
      <c r="AF7" s="1225">
        <v>3984</v>
      </c>
      <c r="AG7" s="1230">
        <v>0.81210000000000004</v>
      </c>
      <c r="AI7" s="1231" t="s">
        <v>356</v>
      </c>
      <c r="AJ7" s="1232" t="s">
        <v>357</v>
      </c>
      <c r="AK7" s="1132">
        <v>21408595.017030001</v>
      </c>
      <c r="AL7" s="1133">
        <v>5374</v>
      </c>
      <c r="AM7" s="1233">
        <v>3984</v>
      </c>
      <c r="AN7" s="1230">
        <v>0.81210000000000004</v>
      </c>
      <c r="AO7" s="1234">
        <v>0.51339999999999997</v>
      </c>
      <c r="AP7" s="1235">
        <v>0.84079999999999999</v>
      </c>
      <c r="AQ7" s="1236">
        <v>0.79649999999999999</v>
      </c>
      <c r="AR7" s="1237">
        <v>0.79649999999999999</v>
      </c>
      <c r="AS7" s="1238">
        <v>1322.85</v>
      </c>
      <c r="AT7" s="1239">
        <v>337.98</v>
      </c>
      <c r="AU7" s="1240">
        <v>1816305</v>
      </c>
      <c r="AV7" s="1241">
        <v>0.72399999999999998</v>
      </c>
      <c r="AW7" s="1242">
        <v>1315005</v>
      </c>
      <c r="AX7" s="1144" t="s">
        <v>653</v>
      </c>
      <c r="AY7" s="1145">
        <v>0</v>
      </c>
      <c r="AZ7" s="1242">
        <f t="shared" ref="AZ7:AZ70" si="6">AW7</f>
        <v>1315005</v>
      </c>
      <c r="BB7" s="1243" t="s">
        <v>356</v>
      </c>
      <c r="BC7" s="1244" t="s">
        <v>683</v>
      </c>
      <c r="BD7" s="1149">
        <v>2754493701</v>
      </c>
      <c r="BE7" s="1150">
        <v>260.185</v>
      </c>
      <c r="BF7" s="1245">
        <v>10586674</v>
      </c>
      <c r="BG7" s="1246">
        <v>0.51339999999999997</v>
      </c>
      <c r="BH7" s="1153"/>
      <c r="BI7" s="1154">
        <v>5374</v>
      </c>
      <c r="BJ7" s="1247">
        <v>20.65</v>
      </c>
      <c r="BK7" s="1154">
        <v>37240</v>
      </c>
      <c r="BL7" s="1248">
        <v>143</v>
      </c>
      <c r="BN7" s="1156" t="s">
        <v>356</v>
      </c>
      <c r="BO7" s="1157" t="s">
        <v>357</v>
      </c>
      <c r="BP7" s="1158">
        <v>0.91810000000000003</v>
      </c>
      <c r="BQ7" s="1158">
        <v>0.91410000000000002</v>
      </c>
      <c r="BR7" s="1158">
        <v>0.92549999999999999</v>
      </c>
      <c r="BS7" s="1160"/>
      <c r="BT7" s="1249">
        <v>2007</v>
      </c>
      <c r="BU7" s="1162">
        <v>0.92049999999999998</v>
      </c>
      <c r="BV7" s="1163"/>
      <c r="BW7" s="1164">
        <v>0.60499999999999998</v>
      </c>
      <c r="BX7" s="1165">
        <v>0.55700000000000005</v>
      </c>
      <c r="BY7" s="1166">
        <v>0.92369999999999997</v>
      </c>
      <c r="CA7" s="1250" t="s">
        <v>356</v>
      </c>
      <c r="CB7" s="1251" t="s">
        <v>683</v>
      </c>
      <c r="CC7" s="1154">
        <v>29782</v>
      </c>
      <c r="CD7" s="1154">
        <v>28716</v>
      </c>
      <c r="CE7" s="1154">
        <v>29700</v>
      </c>
      <c r="CF7" s="1252">
        <v>29399.333333333332</v>
      </c>
      <c r="CG7" s="1253">
        <v>0.84079999999999999</v>
      </c>
      <c r="CH7" s="1171"/>
      <c r="CI7" s="1254">
        <v>-300.66666666666788</v>
      </c>
      <c r="CJ7" s="1253">
        <v>-1.01E-2</v>
      </c>
      <c r="CL7" s="1255" t="s">
        <v>356</v>
      </c>
      <c r="CM7" s="1256" t="s">
        <v>683</v>
      </c>
      <c r="CN7" s="1174">
        <v>0.79649999999999999</v>
      </c>
      <c r="CO7" s="1175"/>
      <c r="CP7" s="1176">
        <v>5374</v>
      </c>
      <c r="CQ7" s="1257">
        <v>5150000</v>
      </c>
      <c r="CR7" s="1257">
        <v>0</v>
      </c>
      <c r="CS7" s="1258">
        <v>5150000</v>
      </c>
      <c r="CT7" s="1259">
        <v>958.32</v>
      </c>
      <c r="CU7" s="1260"/>
      <c r="CV7" s="1261">
        <v>1322.85</v>
      </c>
      <c r="CW7" s="1259">
        <v>337.98</v>
      </c>
      <c r="CX7" s="1183">
        <v>0.72399999999999998</v>
      </c>
      <c r="CY7" s="1184"/>
      <c r="CZ7" s="1185">
        <v>0.55700000000000005</v>
      </c>
      <c r="DA7" s="1262" t="s">
        <v>4</v>
      </c>
      <c r="DB7" s="1187"/>
      <c r="DC7" s="1183">
        <v>0.72399999999999998</v>
      </c>
      <c r="DE7" s="1263" t="s">
        <v>356</v>
      </c>
      <c r="DF7" s="1264" t="s">
        <v>357</v>
      </c>
      <c r="DG7" s="1191"/>
      <c r="DH7" s="1192"/>
      <c r="DI7" s="1193"/>
      <c r="DJ7" s="1194"/>
      <c r="DK7" s="1195"/>
      <c r="DL7" s="1265"/>
      <c r="DM7" s="1266"/>
      <c r="DN7" s="1267"/>
      <c r="DO7" s="1194"/>
      <c r="DP7" s="1199"/>
      <c r="DQ7" s="1265"/>
      <c r="DR7" s="1265"/>
      <c r="DS7" s="1092"/>
      <c r="DT7" s="1202"/>
      <c r="DU7" s="1092"/>
      <c r="DV7" s="1203"/>
      <c r="DX7" s="1204" t="s">
        <v>354</v>
      </c>
      <c r="DY7" s="1205" t="s">
        <v>9</v>
      </c>
      <c r="DZ7" s="1204" t="s">
        <v>8</v>
      </c>
      <c r="EA7" s="1206" t="s">
        <v>10</v>
      </c>
      <c r="EB7" s="1207">
        <v>600</v>
      </c>
      <c r="EC7" s="1104"/>
      <c r="ED7" s="1208">
        <v>600</v>
      </c>
      <c r="EE7" s="1208"/>
      <c r="EF7" s="1104"/>
      <c r="EG7" s="1209">
        <v>2.5004167361226872E-2</v>
      </c>
      <c r="EH7" s="1104"/>
      <c r="EI7" s="1211">
        <v>0</v>
      </c>
      <c r="EJ7" s="1208"/>
      <c r="EK7" s="1208">
        <v>112193</v>
      </c>
      <c r="EL7" s="1268"/>
      <c r="EM7" s="1214"/>
      <c r="EN7" s="1214"/>
      <c r="EO7" s="1215"/>
      <c r="ES7" s="1269" t="s">
        <v>356</v>
      </c>
      <c r="ET7" s="1270" t="s">
        <v>357</v>
      </c>
      <c r="EU7" s="1271">
        <v>1315005</v>
      </c>
      <c r="EW7" s="1219"/>
    </row>
    <row r="8" spans="1:153" ht="15">
      <c r="A8" s="1220" t="s">
        <v>358</v>
      </c>
      <c r="B8" s="1221" t="s">
        <v>359</v>
      </c>
      <c r="C8" s="1117">
        <v>1397</v>
      </c>
      <c r="D8" s="1118">
        <v>1397</v>
      </c>
      <c r="E8" s="1222"/>
      <c r="F8" s="1222">
        <f t="shared" si="0"/>
        <v>1397</v>
      </c>
      <c r="G8" s="1222"/>
      <c r="H8" s="1223">
        <f t="shared" si="1"/>
        <v>1397</v>
      </c>
      <c r="K8" s="907" t="s">
        <v>358</v>
      </c>
      <c r="L8" s="908" t="s">
        <v>359</v>
      </c>
      <c r="M8" s="886">
        <v>1603488837</v>
      </c>
      <c r="N8" s="887">
        <v>175597380</v>
      </c>
      <c r="O8" s="888">
        <f t="shared" si="5"/>
        <v>1427891457</v>
      </c>
      <c r="P8" s="889">
        <v>2007</v>
      </c>
      <c r="Q8" s="890">
        <v>0.95399999999999996</v>
      </c>
      <c r="R8" s="891">
        <f t="shared" si="2"/>
        <v>1496741569</v>
      </c>
      <c r="S8" s="892">
        <f t="shared" si="3"/>
        <v>175597380</v>
      </c>
      <c r="T8" s="893">
        <v>35692808</v>
      </c>
      <c r="U8" s="893">
        <v>155834446</v>
      </c>
      <c r="V8" s="891">
        <f t="shared" si="4"/>
        <v>1863866203</v>
      </c>
      <c r="X8" s="1224" t="s">
        <v>358</v>
      </c>
      <c r="Y8" s="1225" t="s">
        <v>359</v>
      </c>
      <c r="Z8" s="1226">
        <v>1863866203</v>
      </c>
      <c r="AA8" s="1227">
        <v>11239113.204089999</v>
      </c>
      <c r="AB8" s="1126">
        <v>1440032</v>
      </c>
      <c r="AC8" s="1126">
        <v>49009</v>
      </c>
      <c r="AD8" s="1228">
        <v>12728154.204089999</v>
      </c>
      <c r="AE8" s="1229">
        <v>1397</v>
      </c>
      <c r="AF8" s="1225">
        <v>9111</v>
      </c>
      <c r="AG8" s="1230">
        <v>1.8571</v>
      </c>
      <c r="AI8" s="1231" t="s">
        <v>358</v>
      </c>
      <c r="AJ8" s="1232" t="s">
        <v>359</v>
      </c>
      <c r="AK8" s="1132">
        <v>12728154.204089999</v>
      </c>
      <c r="AL8" s="1133">
        <v>1397</v>
      </c>
      <c r="AM8" s="1233">
        <v>9111</v>
      </c>
      <c r="AN8" s="1230">
        <v>1.8571</v>
      </c>
      <c r="AO8" s="1234">
        <v>0.38519999999999999</v>
      </c>
      <c r="AP8" s="1235">
        <v>0.85740000000000005</v>
      </c>
      <c r="AQ8" s="1236">
        <v>1.21</v>
      </c>
      <c r="AR8" s="1237" t="s">
        <v>4</v>
      </c>
      <c r="AS8" s="1272" t="s">
        <v>4</v>
      </c>
      <c r="AT8" s="1261" t="s">
        <v>4</v>
      </c>
      <c r="AU8" s="1240">
        <v>0</v>
      </c>
      <c r="AV8" s="1241" t="s">
        <v>4</v>
      </c>
      <c r="AW8" s="1242">
        <v>0</v>
      </c>
      <c r="AX8" s="1144" t="s">
        <v>653</v>
      </c>
      <c r="AY8" s="1145">
        <v>0</v>
      </c>
      <c r="AZ8" s="1242">
        <f t="shared" si="6"/>
        <v>0</v>
      </c>
      <c r="BB8" s="1243" t="s">
        <v>358</v>
      </c>
      <c r="BC8" s="1244" t="s">
        <v>684</v>
      </c>
      <c r="BD8" s="1149">
        <v>1863866203</v>
      </c>
      <c r="BE8" s="1150">
        <v>234.65</v>
      </c>
      <c r="BF8" s="1245">
        <v>7943176</v>
      </c>
      <c r="BG8" s="1246">
        <v>0.38519999999999999</v>
      </c>
      <c r="BH8" s="1153"/>
      <c r="BI8" s="1154">
        <v>1397</v>
      </c>
      <c r="BJ8" s="1247">
        <v>5.95</v>
      </c>
      <c r="BK8" s="1154">
        <v>11160</v>
      </c>
      <c r="BL8" s="1248">
        <v>48</v>
      </c>
      <c r="BN8" s="1156" t="s">
        <v>358</v>
      </c>
      <c r="BO8" s="1157" t="s">
        <v>359</v>
      </c>
      <c r="BP8" s="1158">
        <v>0.82799999999999996</v>
      </c>
      <c r="BQ8" s="1158">
        <v>0.94750000000000001</v>
      </c>
      <c r="BR8" s="1158">
        <v>1.0003</v>
      </c>
      <c r="BS8" s="1160"/>
      <c r="BT8" s="1161">
        <v>2007</v>
      </c>
      <c r="BU8" s="1162">
        <v>0.95399999999999996</v>
      </c>
      <c r="BV8" s="1163"/>
      <c r="BW8" s="1164">
        <v>0.45</v>
      </c>
      <c r="BX8" s="1165">
        <v>0.42899999999999999</v>
      </c>
      <c r="BY8" s="1166">
        <v>0.71140000000000003</v>
      </c>
      <c r="CA8" s="1250" t="s">
        <v>358</v>
      </c>
      <c r="CB8" s="1251" t="s">
        <v>684</v>
      </c>
      <c r="CC8" s="1154">
        <v>29726</v>
      </c>
      <c r="CD8" s="1154">
        <v>29686</v>
      </c>
      <c r="CE8" s="1154">
        <v>30522</v>
      </c>
      <c r="CF8" s="1252">
        <v>29978</v>
      </c>
      <c r="CG8" s="1253">
        <v>0.85740000000000005</v>
      </c>
      <c r="CH8" s="1171"/>
      <c r="CI8" s="1254">
        <v>-544</v>
      </c>
      <c r="CJ8" s="1253">
        <v>-1.78E-2</v>
      </c>
      <c r="CL8" s="1255" t="s">
        <v>358</v>
      </c>
      <c r="CM8" s="1256" t="s">
        <v>684</v>
      </c>
      <c r="CN8" s="1174" t="s">
        <v>4</v>
      </c>
      <c r="CO8" s="1175"/>
      <c r="CP8" s="1176">
        <v>1397</v>
      </c>
      <c r="CQ8" s="1257">
        <v>2558675</v>
      </c>
      <c r="CR8" s="1257">
        <v>0</v>
      </c>
      <c r="CS8" s="1258">
        <v>2558675</v>
      </c>
      <c r="CT8" s="1259">
        <v>1831.55</v>
      </c>
      <c r="CU8" s="1260"/>
      <c r="CV8" s="1261" t="s">
        <v>4</v>
      </c>
      <c r="CW8" s="1259" t="s">
        <v>4</v>
      </c>
      <c r="CX8" s="1183" t="s">
        <v>4</v>
      </c>
      <c r="CY8" s="1184"/>
      <c r="CZ8" s="1185">
        <v>0.42899999999999999</v>
      </c>
      <c r="DA8" s="1262" t="s">
        <v>4</v>
      </c>
      <c r="DB8" s="1187"/>
      <c r="DC8" s="1183" t="s">
        <v>4</v>
      </c>
      <c r="DE8" s="1263" t="s">
        <v>358</v>
      </c>
      <c r="DF8" s="1264" t="s">
        <v>359</v>
      </c>
      <c r="DG8" s="1191"/>
      <c r="DH8" s="1192"/>
      <c r="DI8" s="1193"/>
      <c r="DJ8" s="1194"/>
      <c r="DK8" s="1195"/>
      <c r="DL8" s="1265"/>
      <c r="DM8" s="1266"/>
      <c r="DN8" s="1267"/>
      <c r="DO8" s="1194"/>
      <c r="DP8" s="1199"/>
      <c r="DQ8" s="1265"/>
      <c r="DR8" s="1265"/>
      <c r="DS8" s="1092"/>
      <c r="DT8" s="1202"/>
      <c r="DU8" s="1092"/>
      <c r="DV8" s="1203"/>
      <c r="DX8" s="1204" t="s">
        <v>354</v>
      </c>
      <c r="DY8" s="1205" t="s">
        <v>11</v>
      </c>
      <c r="DZ8" s="1204" t="s">
        <v>8</v>
      </c>
      <c r="EA8" s="1206" t="s">
        <v>12</v>
      </c>
      <c r="EB8" s="1207">
        <v>510</v>
      </c>
      <c r="EC8" s="1104"/>
      <c r="ED8" s="1208">
        <v>510</v>
      </c>
      <c r="EE8" s="1208"/>
      <c r="EF8" s="1104"/>
      <c r="EG8" s="1209">
        <v>2.1253542257042842E-2</v>
      </c>
      <c r="EH8" s="1104"/>
      <c r="EI8" s="1211">
        <v>0</v>
      </c>
      <c r="EJ8" s="1208"/>
      <c r="EK8" s="1208">
        <v>95364</v>
      </c>
      <c r="EL8" s="1268"/>
      <c r="EM8" s="1214"/>
      <c r="EN8" s="1214"/>
      <c r="EO8" s="1215"/>
      <c r="ES8" s="1269" t="s">
        <v>358</v>
      </c>
      <c r="ET8" s="1270" t="s">
        <v>359</v>
      </c>
      <c r="EU8" s="1271">
        <v>0</v>
      </c>
      <c r="EW8" s="1219"/>
    </row>
    <row r="9" spans="1:153" ht="15">
      <c r="A9" s="1220" t="s">
        <v>360</v>
      </c>
      <c r="B9" s="1221" t="s">
        <v>361</v>
      </c>
      <c r="C9" s="1117">
        <v>3673</v>
      </c>
      <c r="D9" s="1118">
        <v>3673</v>
      </c>
      <c r="E9" s="1222"/>
      <c r="F9" s="1222">
        <f t="shared" si="0"/>
        <v>3673</v>
      </c>
      <c r="G9" s="1222"/>
      <c r="H9" s="1223">
        <f t="shared" si="1"/>
        <v>3673</v>
      </c>
      <c r="K9" s="907" t="s">
        <v>360</v>
      </c>
      <c r="L9" s="908" t="s">
        <v>361</v>
      </c>
      <c r="M9" s="886">
        <v>1167529542</v>
      </c>
      <c r="N9" s="887">
        <v>213332600</v>
      </c>
      <c r="O9" s="888">
        <f t="shared" si="5"/>
        <v>954196942</v>
      </c>
      <c r="P9" s="889">
        <v>2010</v>
      </c>
      <c r="Q9" s="890">
        <v>0.98150000000000004</v>
      </c>
      <c r="R9" s="891">
        <f t="shared" si="2"/>
        <v>972182315</v>
      </c>
      <c r="S9" s="892">
        <f t="shared" si="3"/>
        <v>213332600</v>
      </c>
      <c r="T9" s="893">
        <v>248204375</v>
      </c>
      <c r="U9" s="893">
        <v>291473626</v>
      </c>
      <c r="V9" s="891">
        <f t="shared" si="4"/>
        <v>1725192916</v>
      </c>
      <c r="X9" s="1224" t="s">
        <v>360</v>
      </c>
      <c r="Y9" s="1225" t="s">
        <v>361</v>
      </c>
      <c r="Z9" s="1226">
        <v>1725192916</v>
      </c>
      <c r="AA9" s="1227">
        <v>10402913.28348</v>
      </c>
      <c r="AB9" s="1126">
        <v>1871090</v>
      </c>
      <c r="AC9" s="1126">
        <v>253667</v>
      </c>
      <c r="AD9" s="1228">
        <v>12527670.28348</v>
      </c>
      <c r="AE9" s="1229">
        <v>3673</v>
      </c>
      <c r="AF9" s="1225">
        <v>3411</v>
      </c>
      <c r="AG9" s="1230">
        <v>0.69530000000000003</v>
      </c>
      <c r="AI9" s="1231" t="s">
        <v>360</v>
      </c>
      <c r="AJ9" s="1232" t="s">
        <v>361</v>
      </c>
      <c r="AK9" s="1132">
        <v>12527670.28348</v>
      </c>
      <c r="AL9" s="1133">
        <v>3673</v>
      </c>
      <c r="AM9" s="1233">
        <v>3411</v>
      </c>
      <c r="AN9" s="1230">
        <v>0.69530000000000003</v>
      </c>
      <c r="AO9" s="1234">
        <v>0.15740000000000001</v>
      </c>
      <c r="AP9" s="1235">
        <v>0.71130000000000004</v>
      </c>
      <c r="AQ9" s="1236">
        <v>0.64950000000000008</v>
      </c>
      <c r="AR9" s="1237">
        <v>0.64950000000000008</v>
      </c>
      <c r="AS9" s="1272">
        <v>1078.71</v>
      </c>
      <c r="AT9" s="1261">
        <v>582.11999999999989</v>
      </c>
      <c r="AU9" s="1240">
        <v>2138127</v>
      </c>
      <c r="AV9" s="1241">
        <v>1</v>
      </c>
      <c r="AW9" s="1242">
        <v>2138127</v>
      </c>
      <c r="AX9" s="1144" t="s">
        <v>653</v>
      </c>
      <c r="AY9" s="1145">
        <v>0</v>
      </c>
      <c r="AZ9" s="1242">
        <f t="shared" si="6"/>
        <v>2138127</v>
      </c>
      <c r="BB9" s="1243" t="s">
        <v>360</v>
      </c>
      <c r="BC9" s="1244" t="s">
        <v>685</v>
      </c>
      <c r="BD9" s="1149">
        <v>1725192916</v>
      </c>
      <c r="BE9" s="1150">
        <v>531.56700000000001</v>
      </c>
      <c r="BF9" s="1245">
        <v>3245485</v>
      </c>
      <c r="BG9" s="1246">
        <v>0.15740000000000001</v>
      </c>
      <c r="BH9" s="1153"/>
      <c r="BI9" s="1154">
        <v>3673</v>
      </c>
      <c r="BJ9" s="1247">
        <v>6.91</v>
      </c>
      <c r="BK9" s="1154">
        <v>26910</v>
      </c>
      <c r="BL9" s="1248">
        <v>51</v>
      </c>
      <c r="BN9" s="1156" t="s">
        <v>360</v>
      </c>
      <c r="BO9" s="1157" t="s">
        <v>361</v>
      </c>
      <c r="BP9" s="1158">
        <v>0.7229000000000001</v>
      </c>
      <c r="BQ9" s="1158">
        <v>1.0057</v>
      </c>
      <c r="BR9" s="1158">
        <v>0.96939999999999993</v>
      </c>
      <c r="BS9" s="1160"/>
      <c r="BT9" s="1249">
        <v>2010</v>
      </c>
      <c r="BU9" s="1162">
        <v>0.98150000000000004</v>
      </c>
      <c r="BV9" s="1163"/>
      <c r="BW9" s="1164">
        <v>0.76700000000000002</v>
      </c>
      <c r="BX9" s="1165">
        <v>0.753</v>
      </c>
      <c r="BY9" s="1166">
        <v>1.2487999999999999</v>
      </c>
      <c r="CA9" s="1250" t="s">
        <v>360</v>
      </c>
      <c r="CB9" s="1251" t="s">
        <v>685</v>
      </c>
      <c r="CC9" s="1154">
        <v>25477</v>
      </c>
      <c r="CD9" s="1154">
        <v>24312</v>
      </c>
      <c r="CE9" s="1154">
        <v>24822</v>
      </c>
      <c r="CF9" s="1252">
        <v>24870.333333333332</v>
      </c>
      <c r="CG9" s="1253">
        <v>0.71130000000000004</v>
      </c>
      <c r="CH9" s="1171"/>
      <c r="CI9" s="1254">
        <v>48.333333333332121</v>
      </c>
      <c r="CJ9" s="1253">
        <v>1.9E-3</v>
      </c>
      <c r="CL9" s="1255" t="s">
        <v>360</v>
      </c>
      <c r="CM9" s="1256" t="s">
        <v>685</v>
      </c>
      <c r="CN9" s="1174">
        <v>0.64950000000000008</v>
      </c>
      <c r="CO9" s="1175"/>
      <c r="CP9" s="1176">
        <v>3673</v>
      </c>
      <c r="CQ9" s="1257">
        <v>3678898</v>
      </c>
      <c r="CR9" s="1257">
        <v>0</v>
      </c>
      <c r="CS9" s="1258">
        <v>3678898</v>
      </c>
      <c r="CT9" s="1259">
        <v>1001.61</v>
      </c>
      <c r="CU9" s="1260"/>
      <c r="CV9" s="1261">
        <v>1078.71</v>
      </c>
      <c r="CW9" s="1259">
        <v>582.11999999999989</v>
      </c>
      <c r="CX9" s="1183">
        <v>0.92900000000000005</v>
      </c>
      <c r="CY9" s="1184"/>
      <c r="CZ9" s="1185">
        <v>0.753</v>
      </c>
      <c r="DA9" s="1262">
        <v>1</v>
      </c>
      <c r="DB9" s="1187"/>
      <c r="DC9" s="1183">
        <v>1</v>
      </c>
      <c r="DE9" s="1263" t="s">
        <v>360</v>
      </c>
      <c r="DF9" s="1264" t="s">
        <v>361</v>
      </c>
      <c r="DG9" s="1191"/>
      <c r="DH9" s="1192"/>
      <c r="DI9" s="1193"/>
      <c r="DJ9" s="1194"/>
      <c r="DK9" s="1195"/>
      <c r="DL9" s="1265"/>
      <c r="DM9" s="1266"/>
      <c r="DN9" s="1267"/>
      <c r="DO9" s="1194"/>
      <c r="DP9" s="1199"/>
      <c r="DQ9" s="1265"/>
      <c r="DR9" s="1265"/>
      <c r="DS9" s="1092"/>
      <c r="DT9" s="1202"/>
      <c r="DU9" s="1092"/>
      <c r="DV9" s="1203"/>
      <c r="DX9" s="1204" t="s">
        <v>354</v>
      </c>
      <c r="DY9" s="1205" t="s">
        <v>262</v>
      </c>
      <c r="DZ9" s="1204" t="s">
        <v>8</v>
      </c>
      <c r="EA9" s="1206" t="s">
        <v>1021</v>
      </c>
      <c r="EB9" s="1207">
        <v>196</v>
      </c>
      <c r="EC9" s="1104"/>
      <c r="ED9" s="1208">
        <v>196</v>
      </c>
      <c r="EE9" s="1208">
        <v>23996</v>
      </c>
      <c r="EF9" s="1104"/>
      <c r="EG9" s="1209">
        <v>8.1680280046674443E-3</v>
      </c>
      <c r="EH9" s="1104"/>
      <c r="EI9" s="1211">
        <v>0</v>
      </c>
      <c r="EJ9" s="1208"/>
      <c r="EK9" s="1208">
        <v>36651</v>
      </c>
      <c r="EL9" s="1268"/>
      <c r="EM9" s="1214"/>
      <c r="EN9" s="1214">
        <v>1</v>
      </c>
      <c r="EO9" s="1215"/>
      <c r="ES9" s="1269" t="s">
        <v>360</v>
      </c>
      <c r="ET9" s="1270" t="s">
        <v>361</v>
      </c>
      <c r="EU9" s="1271">
        <v>2138127</v>
      </c>
      <c r="EW9" s="1219"/>
    </row>
    <row r="10" spans="1:153" ht="15">
      <c r="A10" s="1220" t="s">
        <v>362</v>
      </c>
      <c r="B10" s="1221" t="s">
        <v>363</v>
      </c>
      <c r="C10" s="1117">
        <v>3196</v>
      </c>
      <c r="D10" s="1118">
        <v>3196</v>
      </c>
      <c r="E10" s="1222"/>
      <c r="F10" s="1222">
        <f t="shared" si="0"/>
        <v>3196</v>
      </c>
      <c r="G10" s="1222"/>
      <c r="H10" s="1223">
        <f t="shared" si="1"/>
        <v>3196</v>
      </c>
      <c r="K10" s="907" t="s">
        <v>362</v>
      </c>
      <c r="L10" s="908" t="s">
        <v>363</v>
      </c>
      <c r="M10" s="886">
        <v>3670702200</v>
      </c>
      <c r="N10" s="887">
        <v>101362200</v>
      </c>
      <c r="O10" s="888">
        <f t="shared" si="5"/>
        <v>3569340000</v>
      </c>
      <c r="P10" s="889">
        <v>2011</v>
      </c>
      <c r="Q10" s="890">
        <v>0.98809999999999998</v>
      </c>
      <c r="R10" s="891">
        <f t="shared" si="2"/>
        <v>3612326688</v>
      </c>
      <c r="S10" s="892">
        <f t="shared" si="3"/>
        <v>101362200</v>
      </c>
      <c r="T10" s="893">
        <v>81536848</v>
      </c>
      <c r="U10" s="893">
        <v>293127159</v>
      </c>
      <c r="V10" s="891">
        <f t="shared" si="4"/>
        <v>4088352895</v>
      </c>
      <c r="X10" s="1224" t="s">
        <v>362</v>
      </c>
      <c r="Y10" s="1225" t="s">
        <v>363</v>
      </c>
      <c r="Z10" s="1226">
        <v>4088352895</v>
      </c>
      <c r="AA10" s="1227">
        <v>24652767.95685</v>
      </c>
      <c r="AB10" s="1126">
        <v>4137601</v>
      </c>
      <c r="AC10" s="1126">
        <v>82619</v>
      </c>
      <c r="AD10" s="1228">
        <v>28872987.95685</v>
      </c>
      <c r="AE10" s="1229">
        <v>3196</v>
      </c>
      <c r="AF10" s="1225">
        <v>9034</v>
      </c>
      <c r="AG10" s="1230">
        <v>1.8413999999999999</v>
      </c>
      <c r="AI10" s="1231" t="s">
        <v>362</v>
      </c>
      <c r="AJ10" s="1232" t="s">
        <v>363</v>
      </c>
      <c r="AK10" s="1132">
        <v>28872987.95685</v>
      </c>
      <c r="AL10" s="1133">
        <v>3196</v>
      </c>
      <c r="AM10" s="1233">
        <v>9034</v>
      </c>
      <c r="AN10" s="1230">
        <v>1.8413999999999999</v>
      </c>
      <c r="AO10" s="1234">
        <v>0.46529999999999999</v>
      </c>
      <c r="AP10" s="1235">
        <v>0.80400000000000005</v>
      </c>
      <c r="AQ10" s="1236">
        <v>1.1851</v>
      </c>
      <c r="AR10" s="1237" t="s">
        <v>4</v>
      </c>
      <c r="AS10" s="1272" t="s">
        <v>4</v>
      </c>
      <c r="AT10" s="1261" t="s">
        <v>4</v>
      </c>
      <c r="AU10" s="1240">
        <v>0</v>
      </c>
      <c r="AV10" s="1241" t="s">
        <v>4</v>
      </c>
      <c r="AW10" s="1242">
        <v>0</v>
      </c>
      <c r="AX10" s="1144" t="s">
        <v>653</v>
      </c>
      <c r="AY10" s="1145">
        <v>0</v>
      </c>
      <c r="AZ10" s="1242">
        <f t="shared" si="6"/>
        <v>0</v>
      </c>
      <c r="BB10" s="1243" t="s">
        <v>362</v>
      </c>
      <c r="BC10" s="1244" t="s">
        <v>686</v>
      </c>
      <c r="BD10" s="1149">
        <v>4088352895</v>
      </c>
      <c r="BE10" s="1150">
        <v>426.12900000000002</v>
      </c>
      <c r="BF10" s="1245">
        <v>9594167</v>
      </c>
      <c r="BG10" s="1246">
        <v>0.46529999999999999</v>
      </c>
      <c r="BH10" s="1153"/>
      <c r="BI10" s="1154">
        <v>3196</v>
      </c>
      <c r="BJ10" s="1247">
        <v>7.5</v>
      </c>
      <c r="BK10" s="1154">
        <v>27305</v>
      </c>
      <c r="BL10" s="1248">
        <v>64</v>
      </c>
      <c r="BN10" s="1156" t="s">
        <v>362</v>
      </c>
      <c r="BO10" s="1157" t="s">
        <v>363</v>
      </c>
      <c r="BP10" s="1158">
        <v>0.75</v>
      </c>
      <c r="BQ10" s="1158">
        <v>0.79849999999999999</v>
      </c>
      <c r="BR10" s="1158">
        <v>0.98809999999999998</v>
      </c>
      <c r="BS10" s="1160"/>
      <c r="BT10" s="1161">
        <v>2011</v>
      </c>
      <c r="BU10" s="1162">
        <v>0.98809999999999998</v>
      </c>
      <c r="BV10" s="1163"/>
      <c r="BW10" s="1164">
        <v>0.4</v>
      </c>
      <c r="BX10" s="1165">
        <v>0.39500000000000002</v>
      </c>
      <c r="BY10" s="1166">
        <v>0.65510000000000002</v>
      </c>
      <c r="CA10" s="1250" t="s">
        <v>362</v>
      </c>
      <c r="CB10" s="1251" t="s">
        <v>686</v>
      </c>
      <c r="CC10" s="1154">
        <v>28589</v>
      </c>
      <c r="CD10" s="1154">
        <v>27646</v>
      </c>
      <c r="CE10" s="1154">
        <v>28101</v>
      </c>
      <c r="CF10" s="1252">
        <v>28112</v>
      </c>
      <c r="CG10" s="1253">
        <v>0.80400000000000005</v>
      </c>
      <c r="CH10" s="1171"/>
      <c r="CI10" s="1254">
        <v>11</v>
      </c>
      <c r="CJ10" s="1253">
        <v>4.0000000000000002E-4</v>
      </c>
      <c r="CL10" s="1255" t="s">
        <v>362</v>
      </c>
      <c r="CM10" s="1256" t="s">
        <v>686</v>
      </c>
      <c r="CN10" s="1174" t="s">
        <v>4</v>
      </c>
      <c r="CO10" s="1175"/>
      <c r="CP10" s="1176">
        <v>3196</v>
      </c>
      <c r="CQ10" s="1257">
        <v>3635520</v>
      </c>
      <c r="CR10" s="1257">
        <v>0</v>
      </c>
      <c r="CS10" s="1258">
        <v>3635520</v>
      </c>
      <c r="CT10" s="1259">
        <v>1137.52</v>
      </c>
      <c r="CU10" s="1260"/>
      <c r="CV10" s="1261" t="s">
        <v>4</v>
      </c>
      <c r="CW10" s="1259" t="s">
        <v>4</v>
      </c>
      <c r="CX10" s="1183" t="s">
        <v>4</v>
      </c>
      <c r="CY10" s="1184"/>
      <c r="CZ10" s="1185">
        <v>0.39500000000000002</v>
      </c>
      <c r="DA10" s="1262" t="s">
        <v>4</v>
      </c>
      <c r="DB10" s="1187"/>
      <c r="DC10" s="1183" t="s">
        <v>4</v>
      </c>
      <c r="DE10" s="1263" t="s">
        <v>362</v>
      </c>
      <c r="DF10" s="1264" t="s">
        <v>363</v>
      </c>
      <c r="DG10" s="1191"/>
      <c r="DH10" s="1192"/>
      <c r="DI10" s="1193"/>
      <c r="DJ10" s="1194"/>
      <c r="DK10" s="1195"/>
      <c r="DL10" s="1265"/>
      <c r="DM10" s="1266"/>
      <c r="DN10" s="1267"/>
      <c r="DO10" s="1194"/>
      <c r="DP10" s="1199"/>
      <c r="DQ10" s="1265"/>
      <c r="DR10" s="1265"/>
      <c r="DS10" s="1092"/>
      <c r="DT10" s="1202"/>
      <c r="DU10" s="1092"/>
      <c r="DV10" s="1203"/>
      <c r="DX10" s="1204" t="s">
        <v>356</v>
      </c>
      <c r="DY10" s="1205" t="s">
        <v>356</v>
      </c>
      <c r="DZ10" s="1204" t="s">
        <v>901</v>
      </c>
      <c r="EA10" s="1206" t="s">
        <v>357</v>
      </c>
      <c r="EB10" s="1207">
        <v>5374</v>
      </c>
      <c r="EC10" s="1104"/>
      <c r="ED10" s="1208">
        <v>5374</v>
      </c>
      <c r="EE10" s="1208">
        <v>5374</v>
      </c>
      <c r="EF10" s="1104"/>
      <c r="EG10" s="1209"/>
      <c r="EH10" s="1104"/>
      <c r="EI10" s="1211">
        <v>1315005</v>
      </c>
      <c r="EJ10" s="1208"/>
      <c r="EK10" s="1208">
        <v>1315005</v>
      </c>
      <c r="EL10" s="1208">
        <v>1315005</v>
      </c>
      <c r="EM10" s="1273">
        <v>0</v>
      </c>
      <c r="EN10" s="1214"/>
      <c r="EO10" s="1215"/>
      <c r="ES10" s="1269" t="s">
        <v>362</v>
      </c>
      <c r="ET10" s="1270" t="s">
        <v>363</v>
      </c>
      <c r="EU10" s="1271">
        <v>0</v>
      </c>
      <c r="EW10" s="1219"/>
    </row>
    <row r="11" spans="1:153" ht="15">
      <c r="A11" s="1220" t="s">
        <v>364</v>
      </c>
      <c r="B11" s="1221" t="s">
        <v>365</v>
      </c>
      <c r="C11" s="1117">
        <v>2164</v>
      </c>
      <c r="D11" s="1118">
        <v>2293</v>
      </c>
      <c r="E11" s="1222"/>
      <c r="F11" s="1222">
        <f t="shared" si="0"/>
        <v>2293</v>
      </c>
      <c r="G11" s="1222"/>
      <c r="H11" s="1223">
        <f t="shared" si="1"/>
        <v>2293</v>
      </c>
      <c r="K11" s="907" t="s">
        <v>364</v>
      </c>
      <c r="L11" s="908" t="s">
        <v>365</v>
      </c>
      <c r="M11" s="886">
        <v>4282750001</v>
      </c>
      <c r="N11" s="887">
        <v>68154900</v>
      </c>
      <c r="O11" s="888">
        <f t="shared" si="5"/>
        <v>4214595101</v>
      </c>
      <c r="P11" s="889">
        <v>2010</v>
      </c>
      <c r="Q11" s="890">
        <v>0.96040000000000003</v>
      </c>
      <c r="R11" s="891">
        <f t="shared" si="2"/>
        <v>4388374741</v>
      </c>
      <c r="S11" s="892">
        <f t="shared" si="3"/>
        <v>68154900</v>
      </c>
      <c r="T11" s="893">
        <v>32255382</v>
      </c>
      <c r="U11" s="893">
        <v>241578000</v>
      </c>
      <c r="V11" s="891">
        <f t="shared" si="4"/>
        <v>4730363023</v>
      </c>
      <c r="X11" s="1224" t="s">
        <v>364</v>
      </c>
      <c r="Y11" s="1225" t="s">
        <v>365</v>
      </c>
      <c r="Z11" s="1226">
        <v>4730363023</v>
      </c>
      <c r="AA11" s="1227">
        <v>28524089.028689999</v>
      </c>
      <c r="AB11" s="1126">
        <v>3627741</v>
      </c>
      <c r="AC11" s="1126">
        <v>81533</v>
      </c>
      <c r="AD11" s="1228">
        <v>32233363.028689999</v>
      </c>
      <c r="AE11" s="1229">
        <v>2293</v>
      </c>
      <c r="AF11" s="1225">
        <v>14057</v>
      </c>
      <c r="AG11" s="1230">
        <v>2.8653</v>
      </c>
      <c r="AI11" s="1231" t="s">
        <v>364</v>
      </c>
      <c r="AJ11" s="1232" t="s">
        <v>365</v>
      </c>
      <c r="AK11" s="1132">
        <v>32233363.028689999</v>
      </c>
      <c r="AL11" s="1133">
        <v>2293</v>
      </c>
      <c r="AM11" s="1233">
        <v>14057</v>
      </c>
      <c r="AN11" s="1230">
        <v>2.8653</v>
      </c>
      <c r="AO11" s="1234">
        <v>0.92869999999999997</v>
      </c>
      <c r="AP11" s="1235">
        <v>0.79479999999999995</v>
      </c>
      <c r="AQ11" s="1236">
        <v>1.6363999999999999</v>
      </c>
      <c r="AR11" s="1237" t="s">
        <v>4</v>
      </c>
      <c r="AS11" s="1272" t="s">
        <v>4</v>
      </c>
      <c r="AT11" s="1261" t="s">
        <v>4</v>
      </c>
      <c r="AU11" s="1240">
        <v>0</v>
      </c>
      <c r="AV11" s="1241" t="s">
        <v>4</v>
      </c>
      <c r="AW11" s="1242">
        <v>0</v>
      </c>
      <c r="AX11" s="1144" t="s">
        <v>653</v>
      </c>
      <c r="AY11" s="1145">
        <v>0</v>
      </c>
      <c r="AZ11" s="1242">
        <f t="shared" si="6"/>
        <v>0</v>
      </c>
      <c r="BB11" s="1243" t="s">
        <v>364</v>
      </c>
      <c r="BC11" s="1244" t="s">
        <v>687</v>
      </c>
      <c r="BD11" s="1149">
        <v>4730363023</v>
      </c>
      <c r="BE11" s="1150">
        <v>247.00399999999999</v>
      </c>
      <c r="BF11" s="1245">
        <v>19150957</v>
      </c>
      <c r="BG11" s="1246">
        <v>0.92869999999999997</v>
      </c>
      <c r="BH11" s="1153"/>
      <c r="BI11" s="1154">
        <v>2293</v>
      </c>
      <c r="BJ11" s="1247">
        <v>9.2799999999999994</v>
      </c>
      <c r="BK11" s="1154">
        <v>17767</v>
      </c>
      <c r="BL11" s="1248">
        <v>72</v>
      </c>
      <c r="BN11" s="1156" t="s">
        <v>364</v>
      </c>
      <c r="BO11" s="1157" t="s">
        <v>365</v>
      </c>
      <c r="BP11" s="1158">
        <v>0.77680000000000005</v>
      </c>
      <c r="BQ11" s="1158">
        <v>0.93300000000000005</v>
      </c>
      <c r="BR11" s="1158">
        <v>0.97409999999999997</v>
      </c>
      <c r="BS11" s="1160"/>
      <c r="BT11" s="1249">
        <v>2010</v>
      </c>
      <c r="BU11" s="1162">
        <v>0.96040000000000003</v>
      </c>
      <c r="BV11" s="1163"/>
      <c r="BW11" s="1164">
        <v>0.37</v>
      </c>
      <c r="BX11" s="1165">
        <v>0.35499999999999998</v>
      </c>
      <c r="BY11" s="1166">
        <v>0.5887</v>
      </c>
      <c r="CA11" s="1250" t="s">
        <v>364</v>
      </c>
      <c r="CB11" s="1251" t="s">
        <v>687</v>
      </c>
      <c r="CC11" s="1154">
        <v>27775</v>
      </c>
      <c r="CD11" s="1154">
        <v>27325</v>
      </c>
      <c r="CE11" s="1154">
        <v>28275</v>
      </c>
      <c r="CF11" s="1252">
        <v>27791.666666666668</v>
      </c>
      <c r="CG11" s="1253">
        <v>0.79479999999999995</v>
      </c>
      <c r="CH11" s="1171"/>
      <c r="CI11" s="1254">
        <v>-483.33333333333212</v>
      </c>
      <c r="CJ11" s="1253">
        <v>-1.7100000000000001E-2</v>
      </c>
      <c r="CL11" s="1255" t="s">
        <v>364</v>
      </c>
      <c r="CM11" s="1256" t="s">
        <v>687</v>
      </c>
      <c r="CN11" s="1174" t="s">
        <v>4</v>
      </c>
      <c r="CO11" s="1175"/>
      <c r="CP11" s="1176">
        <v>2293</v>
      </c>
      <c r="CQ11" s="1257">
        <v>4024000</v>
      </c>
      <c r="CR11" s="1257">
        <v>0</v>
      </c>
      <c r="CS11" s="1258">
        <v>4024000</v>
      </c>
      <c r="CT11" s="1259">
        <v>1754.91</v>
      </c>
      <c r="CU11" s="1260"/>
      <c r="CV11" s="1261" t="s">
        <v>4</v>
      </c>
      <c r="CW11" s="1259" t="s">
        <v>4</v>
      </c>
      <c r="CX11" s="1183" t="s">
        <v>4</v>
      </c>
      <c r="CY11" s="1184"/>
      <c r="CZ11" s="1185">
        <v>0.35499999999999998</v>
      </c>
      <c r="DA11" s="1262" t="s">
        <v>4</v>
      </c>
      <c r="DB11" s="1187"/>
      <c r="DC11" s="1183" t="s">
        <v>4</v>
      </c>
      <c r="DE11" s="1263" t="s">
        <v>364</v>
      </c>
      <c r="DF11" s="1264" t="s">
        <v>365</v>
      </c>
      <c r="DG11" s="1191"/>
      <c r="DH11" s="1192"/>
      <c r="DI11" s="1193"/>
      <c r="DJ11" s="1194"/>
      <c r="DK11" s="1195"/>
      <c r="DL11" s="1265"/>
      <c r="DM11" s="1266"/>
      <c r="DN11" s="1267"/>
      <c r="DO11" s="1194"/>
      <c r="DP11" s="1199"/>
      <c r="DQ11" s="1265"/>
      <c r="DR11" s="1265"/>
      <c r="DS11" s="1092"/>
      <c r="DT11" s="1202"/>
      <c r="DU11" s="1092"/>
      <c r="DV11" s="1203"/>
      <c r="DX11" s="1204" t="s">
        <v>358</v>
      </c>
      <c r="DY11" s="1205" t="s">
        <v>358</v>
      </c>
      <c r="DZ11" s="1204" t="s">
        <v>901</v>
      </c>
      <c r="EA11" s="1206" t="s">
        <v>359</v>
      </c>
      <c r="EB11" s="1207">
        <v>1397</v>
      </c>
      <c r="EC11" s="1104"/>
      <c r="ED11" s="1208">
        <v>1397</v>
      </c>
      <c r="EE11" s="1208">
        <v>1397</v>
      </c>
      <c r="EF11" s="1104"/>
      <c r="EG11" s="1209"/>
      <c r="EH11" s="1104"/>
      <c r="EI11" s="1211">
        <v>0</v>
      </c>
      <c r="EJ11" s="1208"/>
      <c r="EK11" s="1208">
        <v>0</v>
      </c>
      <c r="EL11" s="1208">
        <v>0</v>
      </c>
      <c r="EM11" s="1214">
        <v>0</v>
      </c>
      <c r="EN11" s="1214"/>
      <c r="EO11" s="1215"/>
      <c r="ES11" s="1269" t="s">
        <v>364</v>
      </c>
      <c r="ET11" s="1270" t="s">
        <v>365</v>
      </c>
      <c r="EU11" s="1271">
        <v>0</v>
      </c>
      <c r="EW11" s="1219"/>
    </row>
    <row r="12" spans="1:153" ht="15">
      <c r="A12" s="1220" t="s">
        <v>366</v>
      </c>
      <c r="B12" s="1221" t="s">
        <v>367</v>
      </c>
      <c r="C12" s="1117">
        <v>7039</v>
      </c>
      <c r="D12" s="1118">
        <v>7361</v>
      </c>
      <c r="E12" s="1222"/>
      <c r="F12" s="1222">
        <f t="shared" si="0"/>
        <v>7361</v>
      </c>
      <c r="G12" s="1222"/>
      <c r="H12" s="1223">
        <f t="shared" si="1"/>
        <v>7361</v>
      </c>
      <c r="K12" s="907" t="s">
        <v>366</v>
      </c>
      <c r="L12" s="908" t="s">
        <v>367</v>
      </c>
      <c r="M12" s="886">
        <v>4008392124</v>
      </c>
      <c r="N12" s="887">
        <v>218917995</v>
      </c>
      <c r="O12" s="888">
        <f t="shared" si="5"/>
        <v>3789474129</v>
      </c>
      <c r="P12" s="889">
        <v>2010</v>
      </c>
      <c r="Q12" s="890">
        <v>0.99360000000000004</v>
      </c>
      <c r="R12" s="891">
        <f t="shared" si="2"/>
        <v>3813882980</v>
      </c>
      <c r="S12" s="892">
        <f t="shared" si="3"/>
        <v>218917995</v>
      </c>
      <c r="T12" s="893">
        <v>84195741</v>
      </c>
      <c r="U12" s="893">
        <v>1623376603</v>
      </c>
      <c r="V12" s="891">
        <f t="shared" si="4"/>
        <v>5740373319</v>
      </c>
      <c r="X12" s="1224" t="s">
        <v>366</v>
      </c>
      <c r="Y12" s="1225" t="s">
        <v>367</v>
      </c>
      <c r="Z12" s="1226">
        <v>5740373319</v>
      </c>
      <c r="AA12" s="1227">
        <v>34614451.113569997</v>
      </c>
      <c r="AB12" s="1126">
        <v>6454879</v>
      </c>
      <c r="AC12" s="1126">
        <v>378513</v>
      </c>
      <c r="AD12" s="1228">
        <v>41447843.113569997</v>
      </c>
      <c r="AE12" s="1229">
        <v>7361</v>
      </c>
      <c r="AF12" s="1225">
        <v>5631</v>
      </c>
      <c r="AG12" s="1230">
        <v>1.1477999999999999</v>
      </c>
      <c r="AI12" s="1231" t="s">
        <v>366</v>
      </c>
      <c r="AJ12" s="1232" t="s">
        <v>367</v>
      </c>
      <c r="AK12" s="1132">
        <v>41447843.113569997</v>
      </c>
      <c r="AL12" s="1133">
        <v>7361</v>
      </c>
      <c r="AM12" s="1233">
        <v>5631</v>
      </c>
      <c r="AN12" s="1230">
        <v>1.1477999999999999</v>
      </c>
      <c r="AO12" s="1234">
        <v>0.3362</v>
      </c>
      <c r="AP12" s="1235">
        <v>0.89780000000000004</v>
      </c>
      <c r="AQ12" s="1236">
        <v>0.94159999999999999</v>
      </c>
      <c r="AR12" s="1237">
        <v>0.94159999999999999</v>
      </c>
      <c r="AS12" s="1272">
        <v>1563.84</v>
      </c>
      <c r="AT12" s="1261">
        <v>96.990000000000009</v>
      </c>
      <c r="AU12" s="1240">
        <v>713943</v>
      </c>
      <c r="AV12" s="1241">
        <v>1</v>
      </c>
      <c r="AW12" s="1242">
        <v>713943</v>
      </c>
      <c r="AX12" s="1144" t="s">
        <v>653</v>
      </c>
      <c r="AY12" s="1145">
        <v>0</v>
      </c>
      <c r="AZ12" s="1242">
        <f t="shared" si="6"/>
        <v>713943</v>
      </c>
      <c r="BB12" s="1243" t="s">
        <v>366</v>
      </c>
      <c r="BC12" s="1244" t="s">
        <v>688</v>
      </c>
      <c r="BD12" s="1149">
        <v>5740373319</v>
      </c>
      <c r="BE12" s="1150">
        <v>827.96699999999998</v>
      </c>
      <c r="BF12" s="1245">
        <v>6933094</v>
      </c>
      <c r="BG12" s="1246">
        <v>0.3362</v>
      </c>
      <c r="BH12" s="1153"/>
      <c r="BI12" s="1154">
        <v>7361</v>
      </c>
      <c r="BJ12" s="1247">
        <v>8.89</v>
      </c>
      <c r="BK12" s="1154">
        <v>47783</v>
      </c>
      <c r="BL12" s="1248">
        <v>58</v>
      </c>
      <c r="BN12" s="1156" t="s">
        <v>366</v>
      </c>
      <c r="BO12" s="1157" t="s">
        <v>367</v>
      </c>
      <c r="BP12" s="1158">
        <v>0.69290000000000007</v>
      </c>
      <c r="BQ12" s="1158">
        <v>0.98939999999999995</v>
      </c>
      <c r="BR12" s="1158">
        <v>0.99569999999999992</v>
      </c>
      <c r="BS12" s="1160"/>
      <c r="BT12" s="1249">
        <v>2010</v>
      </c>
      <c r="BU12" s="1162">
        <v>0.99360000000000004</v>
      </c>
      <c r="BV12" s="1163"/>
      <c r="BW12" s="1164">
        <v>0.53</v>
      </c>
      <c r="BX12" s="1165">
        <v>0.52700000000000002</v>
      </c>
      <c r="BY12" s="1166">
        <v>0.874</v>
      </c>
      <c r="CA12" s="1250" t="s">
        <v>366</v>
      </c>
      <c r="CB12" s="1251" t="s">
        <v>688</v>
      </c>
      <c r="CC12" s="1154">
        <v>31559</v>
      </c>
      <c r="CD12" s="1154">
        <v>31111</v>
      </c>
      <c r="CE12" s="1154">
        <v>31509</v>
      </c>
      <c r="CF12" s="1252">
        <v>31393</v>
      </c>
      <c r="CG12" s="1253">
        <v>0.89780000000000004</v>
      </c>
      <c r="CH12" s="1171"/>
      <c r="CI12" s="1254">
        <v>-116</v>
      </c>
      <c r="CJ12" s="1253">
        <v>-3.7000000000000002E-3</v>
      </c>
      <c r="CL12" s="1255" t="s">
        <v>366</v>
      </c>
      <c r="CM12" s="1256" t="s">
        <v>688</v>
      </c>
      <c r="CN12" s="1174">
        <v>0.94159999999999999</v>
      </c>
      <c r="CO12" s="1175"/>
      <c r="CP12" s="1176">
        <v>7361</v>
      </c>
      <c r="CQ12" s="1257">
        <v>12435150</v>
      </c>
      <c r="CR12" s="1257">
        <v>0</v>
      </c>
      <c r="CS12" s="1258">
        <v>12435150</v>
      </c>
      <c r="CT12" s="1259">
        <v>1689.33</v>
      </c>
      <c r="CU12" s="1260"/>
      <c r="CV12" s="1261">
        <v>1563.84</v>
      </c>
      <c r="CW12" s="1259">
        <v>96.990000000000009</v>
      </c>
      <c r="CX12" s="1183">
        <v>1</v>
      </c>
      <c r="CY12" s="1184"/>
      <c r="CZ12" s="1185">
        <v>0.52700000000000002</v>
      </c>
      <c r="DA12" s="1262" t="s">
        <v>4</v>
      </c>
      <c r="DB12" s="1187"/>
      <c r="DC12" s="1183">
        <v>1</v>
      </c>
      <c r="DE12" s="1263" t="s">
        <v>366</v>
      </c>
      <c r="DF12" s="1264" t="s">
        <v>367</v>
      </c>
      <c r="DG12" s="1191"/>
      <c r="DH12" s="1192"/>
      <c r="DI12" s="1193"/>
      <c r="DJ12" s="1194"/>
      <c r="DK12" s="1195"/>
      <c r="DL12" s="1265"/>
      <c r="DM12" s="1266"/>
      <c r="DN12" s="1267"/>
      <c r="DO12" s="1194"/>
      <c r="DP12" s="1199"/>
      <c r="DQ12" s="1265"/>
      <c r="DR12" s="1265"/>
      <c r="DS12" s="1092"/>
      <c r="DT12" s="1202"/>
      <c r="DU12" s="1092"/>
      <c r="DV12" s="1203"/>
      <c r="DX12" s="1204" t="s">
        <v>360</v>
      </c>
      <c r="DY12" s="1205" t="s">
        <v>360</v>
      </c>
      <c r="DZ12" s="1204" t="s">
        <v>901</v>
      </c>
      <c r="EA12" s="1206" t="s">
        <v>361</v>
      </c>
      <c r="EB12" s="1207">
        <v>3673</v>
      </c>
      <c r="EC12" s="1104"/>
      <c r="ED12" s="1208">
        <v>3673</v>
      </c>
      <c r="EE12" s="1208">
        <v>3673</v>
      </c>
      <c r="EF12" s="1104"/>
      <c r="EG12" s="1209"/>
      <c r="EH12" s="1104"/>
      <c r="EI12" s="1211">
        <v>2138127</v>
      </c>
      <c r="EJ12" s="1208"/>
      <c r="EK12" s="1208">
        <v>2138127</v>
      </c>
      <c r="EL12" s="1208">
        <v>2138127</v>
      </c>
      <c r="EM12" s="1214">
        <v>0</v>
      </c>
      <c r="EN12" s="1214"/>
      <c r="EO12" s="1215"/>
      <c r="ES12" s="1269" t="s">
        <v>366</v>
      </c>
      <c r="ET12" s="1270" t="s">
        <v>367</v>
      </c>
      <c r="EU12" s="1271">
        <v>682712</v>
      </c>
      <c r="EW12" s="1219"/>
    </row>
    <row r="13" spans="1:153" ht="15">
      <c r="A13" s="1220" t="s">
        <v>368</v>
      </c>
      <c r="B13" s="1221" t="s">
        <v>369</v>
      </c>
      <c r="C13" s="1117">
        <v>2984</v>
      </c>
      <c r="D13" s="1118">
        <v>2984</v>
      </c>
      <c r="E13" s="1222"/>
      <c r="F13" s="1222">
        <f t="shared" si="0"/>
        <v>2984</v>
      </c>
      <c r="G13" s="1222"/>
      <c r="H13" s="1223">
        <f t="shared" si="1"/>
        <v>2984</v>
      </c>
      <c r="K13" s="907" t="s">
        <v>368</v>
      </c>
      <c r="L13" s="908" t="s">
        <v>369</v>
      </c>
      <c r="M13" s="886">
        <v>817147834</v>
      </c>
      <c r="N13" s="887">
        <v>125242608</v>
      </c>
      <c r="O13" s="888">
        <f t="shared" si="5"/>
        <v>691905226</v>
      </c>
      <c r="P13" s="889">
        <v>2004</v>
      </c>
      <c r="Q13" s="890">
        <v>0.8619</v>
      </c>
      <c r="R13" s="891">
        <f t="shared" si="2"/>
        <v>802767405</v>
      </c>
      <c r="S13" s="892">
        <f t="shared" si="3"/>
        <v>125242608</v>
      </c>
      <c r="T13" s="893">
        <v>37794681</v>
      </c>
      <c r="U13" s="893">
        <v>249141426</v>
      </c>
      <c r="V13" s="891">
        <f t="shared" si="4"/>
        <v>1214946120</v>
      </c>
      <c r="X13" s="1224" t="s">
        <v>368</v>
      </c>
      <c r="Y13" s="1225" t="s">
        <v>369</v>
      </c>
      <c r="Z13" s="1226">
        <v>1214946120</v>
      </c>
      <c r="AA13" s="1227">
        <v>7326125.1036</v>
      </c>
      <c r="AB13" s="1126">
        <v>1355220</v>
      </c>
      <c r="AC13" s="1126">
        <v>139798</v>
      </c>
      <c r="AD13" s="1228">
        <v>8821143.1035999991</v>
      </c>
      <c r="AE13" s="1229">
        <v>2984</v>
      </c>
      <c r="AF13" s="1225">
        <v>2956</v>
      </c>
      <c r="AG13" s="1230">
        <v>0.60250000000000004</v>
      </c>
      <c r="AI13" s="1231" t="s">
        <v>368</v>
      </c>
      <c r="AJ13" s="1232" t="s">
        <v>369</v>
      </c>
      <c r="AK13" s="1132">
        <v>8821143.1035999991</v>
      </c>
      <c r="AL13" s="1133">
        <v>2984</v>
      </c>
      <c r="AM13" s="1233">
        <v>2956</v>
      </c>
      <c r="AN13" s="1230">
        <v>0.60250000000000004</v>
      </c>
      <c r="AO13" s="1234">
        <v>8.43E-2</v>
      </c>
      <c r="AP13" s="1235">
        <v>0.80449999999999999</v>
      </c>
      <c r="AQ13" s="1236">
        <v>0.65169999999999995</v>
      </c>
      <c r="AR13" s="1237">
        <v>0.65169999999999995</v>
      </c>
      <c r="AS13" s="1272">
        <v>1082.3599999999999</v>
      </c>
      <c r="AT13" s="1261">
        <v>578.47</v>
      </c>
      <c r="AU13" s="1240">
        <v>1726154</v>
      </c>
      <c r="AV13" s="1241">
        <v>1</v>
      </c>
      <c r="AW13" s="1242">
        <v>1726154</v>
      </c>
      <c r="AX13" s="1144" t="s">
        <v>653</v>
      </c>
      <c r="AY13" s="1145">
        <v>0</v>
      </c>
      <c r="AZ13" s="1242">
        <f t="shared" si="6"/>
        <v>1726154</v>
      </c>
      <c r="BB13" s="1243" t="s">
        <v>368</v>
      </c>
      <c r="BC13" s="1244" t="s">
        <v>689</v>
      </c>
      <c r="BD13" s="1149">
        <v>1214946120</v>
      </c>
      <c r="BE13" s="1150">
        <v>699.19299999999998</v>
      </c>
      <c r="BF13" s="1245">
        <v>1737641</v>
      </c>
      <c r="BG13" s="1246">
        <v>8.43E-2</v>
      </c>
      <c r="BH13" s="1153"/>
      <c r="BI13" s="1154">
        <v>2984</v>
      </c>
      <c r="BJ13" s="1247">
        <v>4.2699999999999996</v>
      </c>
      <c r="BK13" s="1154">
        <v>21237</v>
      </c>
      <c r="BL13" s="1248">
        <v>30</v>
      </c>
      <c r="BN13" s="1156" t="s">
        <v>368</v>
      </c>
      <c r="BO13" s="1157" t="s">
        <v>369</v>
      </c>
      <c r="BP13" s="1158">
        <v>0.82730000000000004</v>
      </c>
      <c r="BQ13" s="1158">
        <v>0.87219999999999998</v>
      </c>
      <c r="BR13" s="1158">
        <v>0.86650000000000005</v>
      </c>
      <c r="BS13" s="1160"/>
      <c r="BT13" s="1161">
        <v>2004</v>
      </c>
      <c r="BU13" s="1162">
        <v>0.8619</v>
      </c>
      <c r="BV13" s="1163"/>
      <c r="BW13" s="1164">
        <v>0.78</v>
      </c>
      <c r="BX13" s="1165">
        <v>0.67200000000000004</v>
      </c>
      <c r="BY13" s="1166">
        <v>1.1144000000000001</v>
      </c>
      <c r="CA13" s="1250" t="s">
        <v>368</v>
      </c>
      <c r="CB13" s="1251" t="s">
        <v>689</v>
      </c>
      <c r="CC13" s="1154">
        <v>27257</v>
      </c>
      <c r="CD13" s="1154">
        <v>28247</v>
      </c>
      <c r="CE13" s="1154">
        <v>28884</v>
      </c>
      <c r="CF13" s="1252">
        <v>28129.333333333332</v>
      </c>
      <c r="CG13" s="1253">
        <v>0.80449999999999999</v>
      </c>
      <c r="CH13" s="1171"/>
      <c r="CI13" s="1254">
        <v>-754.66666666666788</v>
      </c>
      <c r="CJ13" s="1253">
        <v>-2.6100000000000002E-2</v>
      </c>
      <c r="CL13" s="1255" t="s">
        <v>368</v>
      </c>
      <c r="CM13" s="1256" t="s">
        <v>689</v>
      </c>
      <c r="CN13" s="1174">
        <v>0.65169999999999995</v>
      </c>
      <c r="CO13" s="1175"/>
      <c r="CP13" s="1176">
        <v>2984</v>
      </c>
      <c r="CQ13" s="1257">
        <v>2887500</v>
      </c>
      <c r="CR13" s="1257">
        <v>0</v>
      </c>
      <c r="CS13" s="1258">
        <v>2887500</v>
      </c>
      <c r="CT13" s="1259">
        <v>967.66</v>
      </c>
      <c r="CU13" s="1260"/>
      <c r="CV13" s="1261">
        <v>1082.3599999999999</v>
      </c>
      <c r="CW13" s="1259">
        <v>578.47</v>
      </c>
      <c r="CX13" s="1183">
        <v>0.89400000000000002</v>
      </c>
      <c r="CY13" s="1184"/>
      <c r="CZ13" s="1185">
        <v>0.67200000000000004</v>
      </c>
      <c r="DA13" s="1262">
        <v>1</v>
      </c>
      <c r="DB13" s="1187"/>
      <c r="DC13" s="1183">
        <v>1</v>
      </c>
      <c r="DE13" s="1263" t="s">
        <v>368</v>
      </c>
      <c r="DF13" s="1264" t="s">
        <v>369</v>
      </c>
      <c r="DG13" s="1191"/>
      <c r="DH13" s="1192"/>
      <c r="DI13" s="1193"/>
      <c r="DJ13" s="1194"/>
      <c r="DK13" s="1195"/>
      <c r="DL13" s="1265"/>
      <c r="DM13" s="1266"/>
      <c r="DN13" s="1267"/>
      <c r="DO13" s="1194"/>
      <c r="DP13" s="1199"/>
      <c r="DQ13" s="1265"/>
      <c r="DR13" s="1265"/>
      <c r="DS13" s="1092"/>
      <c r="DT13" s="1202"/>
      <c r="DU13" s="1092"/>
      <c r="DV13" s="1203"/>
      <c r="DX13" s="1204" t="s">
        <v>362</v>
      </c>
      <c r="DY13" s="1205" t="s">
        <v>362</v>
      </c>
      <c r="DZ13" s="1204" t="s">
        <v>901</v>
      </c>
      <c r="EA13" s="1206" t="s">
        <v>363</v>
      </c>
      <c r="EB13" s="1207">
        <v>3196</v>
      </c>
      <c r="EC13" s="1104"/>
      <c r="ED13" s="1208">
        <v>3196</v>
      </c>
      <c r="EE13" s="1208">
        <v>3196</v>
      </c>
      <c r="EF13" s="1104"/>
      <c r="EG13" s="1209"/>
      <c r="EH13" s="1104"/>
      <c r="EI13" s="1211">
        <v>0</v>
      </c>
      <c r="EJ13" s="1208"/>
      <c r="EK13" s="1208">
        <v>0</v>
      </c>
      <c r="EL13" s="1208">
        <v>0</v>
      </c>
      <c r="EM13" s="1214">
        <v>0</v>
      </c>
      <c r="EN13" s="1214"/>
      <c r="EO13" s="1215"/>
      <c r="ES13" s="1269" t="s">
        <v>368</v>
      </c>
      <c r="ET13" s="1270" t="s">
        <v>369</v>
      </c>
      <c r="EU13" s="1271">
        <v>1726154</v>
      </c>
      <c r="EW13" s="1219"/>
    </row>
    <row r="14" spans="1:153" ht="15">
      <c r="A14" s="1220" t="s">
        <v>370</v>
      </c>
      <c r="B14" s="1221" t="s">
        <v>371</v>
      </c>
      <c r="C14" s="1117">
        <v>4985</v>
      </c>
      <c r="D14" s="1118">
        <v>4985</v>
      </c>
      <c r="E14" s="1222"/>
      <c r="F14" s="1222">
        <f t="shared" si="0"/>
        <v>4985</v>
      </c>
      <c r="G14" s="1222"/>
      <c r="H14" s="1223">
        <f t="shared" si="1"/>
        <v>4985</v>
      </c>
      <c r="K14" s="907" t="s">
        <v>370</v>
      </c>
      <c r="L14" s="908" t="s">
        <v>371</v>
      </c>
      <c r="M14" s="886">
        <v>1911173480</v>
      </c>
      <c r="N14" s="887">
        <v>173556950</v>
      </c>
      <c r="O14" s="888">
        <f t="shared" si="5"/>
        <v>1737616530</v>
      </c>
      <c r="P14" s="889">
        <v>2007</v>
      </c>
      <c r="Q14" s="890">
        <v>0.87949999999999995</v>
      </c>
      <c r="R14" s="891">
        <f t="shared" si="2"/>
        <v>1975686788</v>
      </c>
      <c r="S14" s="892">
        <f t="shared" si="3"/>
        <v>173556950</v>
      </c>
      <c r="T14" s="893">
        <v>97594073</v>
      </c>
      <c r="U14" s="893">
        <v>576073588</v>
      </c>
      <c r="V14" s="891">
        <f t="shared" si="4"/>
        <v>2822911399</v>
      </c>
      <c r="X14" s="1224" t="s">
        <v>370</v>
      </c>
      <c r="Y14" s="1225" t="s">
        <v>371</v>
      </c>
      <c r="Z14" s="1226">
        <v>2822911399</v>
      </c>
      <c r="AA14" s="1227">
        <v>17022155.735969998</v>
      </c>
      <c r="AB14" s="1126">
        <v>3906678</v>
      </c>
      <c r="AC14" s="1126">
        <v>164673</v>
      </c>
      <c r="AD14" s="1228">
        <v>21093506.735969998</v>
      </c>
      <c r="AE14" s="1229">
        <v>4985</v>
      </c>
      <c r="AF14" s="1225">
        <v>4231</v>
      </c>
      <c r="AG14" s="1230">
        <v>0.86240000000000006</v>
      </c>
      <c r="AI14" s="1231" t="s">
        <v>370</v>
      </c>
      <c r="AJ14" s="1232" t="s">
        <v>371</v>
      </c>
      <c r="AK14" s="1132">
        <v>21093506.735969998</v>
      </c>
      <c r="AL14" s="1133">
        <v>4985</v>
      </c>
      <c r="AM14" s="1233">
        <v>4231</v>
      </c>
      <c r="AN14" s="1230">
        <v>0.86240000000000006</v>
      </c>
      <c r="AO14" s="1234">
        <v>0.1565</v>
      </c>
      <c r="AP14" s="1235">
        <v>0.79259999999999997</v>
      </c>
      <c r="AQ14" s="1236">
        <v>0.75700000000000001</v>
      </c>
      <c r="AR14" s="1237">
        <v>0.75700000000000001</v>
      </c>
      <c r="AS14" s="1272">
        <v>1257.25</v>
      </c>
      <c r="AT14" s="1261">
        <v>403.57999999999993</v>
      </c>
      <c r="AU14" s="1240">
        <v>2011846</v>
      </c>
      <c r="AV14" s="1241">
        <v>1</v>
      </c>
      <c r="AW14" s="1242">
        <v>2011846</v>
      </c>
      <c r="AX14" s="1144" t="s">
        <v>653</v>
      </c>
      <c r="AY14" s="1145">
        <v>0</v>
      </c>
      <c r="AZ14" s="1242">
        <f t="shared" si="6"/>
        <v>2011846</v>
      </c>
      <c r="BB14" s="1243" t="s">
        <v>370</v>
      </c>
      <c r="BC14" s="1244" t="s">
        <v>690</v>
      </c>
      <c r="BD14" s="1149">
        <v>2822911399</v>
      </c>
      <c r="BE14" s="1150">
        <v>874.93600000000004</v>
      </c>
      <c r="BF14" s="1245">
        <v>3226420</v>
      </c>
      <c r="BG14" s="1246">
        <v>0.1565</v>
      </c>
      <c r="BH14" s="1153"/>
      <c r="BI14" s="1154">
        <v>4985</v>
      </c>
      <c r="BJ14" s="1247">
        <v>5.7</v>
      </c>
      <c r="BK14" s="1154">
        <v>35205</v>
      </c>
      <c r="BL14" s="1248">
        <v>40</v>
      </c>
      <c r="BN14" s="1156" t="s">
        <v>370</v>
      </c>
      <c r="BO14" s="1157" t="s">
        <v>371</v>
      </c>
      <c r="BP14" s="1158">
        <v>0.8</v>
      </c>
      <c r="BQ14" s="1158">
        <v>0.86399999999999999</v>
      </c>
      <c r="BR14" s="1158">
        <v>0.9163</v>
      </c>
      <c r="BS14" s="1160"/>
      <c r="BT14" s="1161">
        <v>2007</v>
      </c>
      <c r="BU14" s="1162">
        <v>0.87949999999999995</v>
      </c>
      <c r="BV14" s="1163"/>
      <c r="BW14" s="1164">
        <v>0.74</v>
      </c>
      <c r="BX14" s="1165">
        <v>0.65100000000000002</v>
      </c>
      <c r="BY14" s="1166">
        <v>1.0795999999999999</v>
      </c>
      <c r="CA14" s="1250" t="s">
        <v>370</v>
      </c>
      <c r="CB14" s="1251" t="s">
        <v>690</v>
      </c>
      <c r="CC14" s="1154">
        <v>27239</v>
      </c>
      <c r="CD14" s="1154">
        <v>27497</v>
      </c>
      <c r="CE14" s="1154">
        <v>28406</v>
      </c>
      <c r="CF14" s="1252">
        <v>27714</v>
      </c>
      <c r="CG14" s="1253">
        <v>0.79259999999999997</v>
      </c>
      <c r="CH14" s="1171"/>
      <c r="CI14" s="1254">
        <v>-692</v>
      </c>
      <c r="CJ14" s="1253">
        <v>-2.4400000000000002E-2</v>
      </c>
      <c r="CL14" s="1255" t="s">
        <v>370</v>
      </c>
      <c r="CM14" s="1256" t="s">
        <v>690</v>
      </c>
      <c r="CN14" s="1174">
        <v>0.75700000000000001</v>
      </c>
      <c r="CO14" s="1175"/>
      <c r="CP14" s="1176">
        <v>4985</v>
      </c>
      <c r="CQ14" s="1257">
        <v>6032245</v>
      </c>
      <c r="CR14" s="1257">
        <v>0</v>
      </c>
      <c r="CS14" s="1258">
        <v>6032245</v>
      </c>
      <c r="CT14" s="1259">
        <v>1210.08</v>
      </c>
      <c r="CU14" s="1260"/>
      <c r="CV14" s="1261">
        <v>1257.25</v>
      </c>
      <c r="CW14" s="1259">
        <v>403.57999999999993</v>
      </c>
      <c r="CX14" s="1183">
        <v>0.96199999999999997</v>
      </c>
      <c r="CY14" s="1184"/>
      <c r="CZ14" s="1185">
        <v>0.65100000000000002</v>
      </c>
      <c r="DA14" s="1262">
        <v>1</v>
      </c>
      <c r="DB14" s="1187"/>
      <c r="DC14" s="1183">
        <v>1</v>
      </c>
      <c r="DE14" s="1263" t="s">
        <v>370</v>
      </c>
      <c r="DF14" s="1264" t="s">
        <v>371</v>
      </c>
      <c r="DG14" s="1191"/>
      <c r="DH14" s="1192"/>
      <c r="DI14" s="1193"/>
      <c r="DJ14" s="1194"/>
      <c r="DK14" s="1195"/>
      <c r="DL14" s="1265"/>
      <c r="DM14" s="1266"/>
      <c r="DN14" s="1267"/>
      <c r="DO14" s="1194"/>
      <c r="DP14" s="1199"/>
      <c r="DQ14" s="1265"/>
      <c r="DR14" s="1265"/>
      <c r="DS14" s="1092"/>
      <c r="DT14" s="1202"/>
      <c r="DU14" s="1092"/>
      <c r="DV14" s="1203"/>
      <c r="DX14" s="1204" t="s">
        <v>364</v>
      </c>
      <c r="DY14" s="1205" t="s">
        <v>364</v>
      </c>
      <c r="DZ14" s="1204" t="s">
        <v>901</v>
      </c>
      <c r="EA14" s="1206" t="s">
        <v>365</v>
      </c>
      <c r="EB14" s="1207">
        <v>2164</v>
      </c>
      <c r="EC14" s="1104"/>
      <c r="ED14" s="1208">
        <v>2164</v>
      </c>
      <c r="EE14" s="1208"/>
      <c r="EF14" s="1104"/>
      <c r="EG14" s="1209">
        <v>0.94374182293938069</v>
      </c>
      <c r="EH14" s="1104"/>
      <c r="EI14" s="1211">
        <v>0</v>
      </c>
      <c r="EJ14" s="1208"/>
      <c r="EK14" s="1208">
        <v>0</v>
      </c>
      <c r="EL14" s="1208">
        <v>0</v>
      </c>
      <c r="EM14" s="1214">
        <v>0</v>
      </c>
      <c r="EN14" s="1214"/>
      <c r="EO14" s="1215"/>
      <c r="ES14" s="1269" t="s">
        <v>370</v>
      </c>
      <c r="ET14" s="1270" t="s">
        <v>371</v>
      </c>
      <c r="EU14" s="1271">
        <v>2011846</v>
      </c>
      <c r="EW14" s="1219"/>
    </row>
    <row r="15" spans="1:153" ht="15">
      <c r="A15" s="1220" t="s">
        <v>372</v>
      </c>
      <c r="B15" s="1221" t="s">
        <v>373</v>
      </c>
      <c r="C15" s="1117">
        <v>12668</v>
      </c>
      <c r="D15" s="1118">
        <v>13593</v>
      </c>
      <c r="E15" s="1222"/>
      <c r="F15" s="1222">
        <f t="shared" si="0"/>
        <v>13593</v>
      </c>
      <c r="G15" s="1222"/>
      <c r="H15" s="1223">
        <f t="shared" si="1"/>
        <v>13593</v>
      </c>
      <c r="K15" s="907" t="s">
        <v>372</v>
      </c>
      <c r="L15" s="908" t="s">
        <v>373</v>
      </c>
      <c r="M15" s="886">
        <v>21516090139</v>
      </c>
      <c r="N15" s="887">
        <v>67687500</v>
      </c>
      <c r="O15" s="888">
        <f t="shared" si="5"/>
        <v>21448402639</v>
      </c>
      <c r="P15" s="889">
        <v>2011</v>
      </c>
      <c r="Q15" s="890">
        <v>0.97270000000000001</v>
      </c>
      <c r="R15" s="891">
        <f t="shared" si="2"/>
        <v>22050377957</v>
      </c>
      <c r="S15" s="892">
        <f t="shared" si="3"/>
        <v>67687500</v>
      </c>
      <c r="T15" s="893">
        <v>1198574131</v>
      </c>
      <c r="U15" s="893">
        <v>1541571835</v>
      </c>
      <c r="V15" s="891">
        <f t="shared" si="4"/>
        <v>24858211423</v>
      </c>
      <c r="X15" s="1224" t="s">
        <v>372</v>
      </c>
      <c r="Y15" s="1225" t="s">
        <v>373</v>
      </c>
      <c r="Z15" s="1226">
        <v>24858211423</v>
      </c>
      <c r="AA15" s="1227">
        <v>149895014.88069001</v>
      </c>
      <c r="AB15" s="1126">
        <v>14379806</v>
      </c>
      <c r="AC15" s="1126">
        <v>408132</v>
      </c>
      <c r="AD15" s="1228">
        <v>164682952.88069001</v>
      </c>
      <c r="AE15" s="1229">
        <v>13593</v>
      </c>
      <c r="AF15" s="1225">
        <v>12115</v>
      </c>
      <c r="AG15" s="1230">
        <v>2.4693999999999998</v>
      </c>
      <c r="AI15" s="1231" t="s">
        <v>372</v>
      </c>
      <c r="AJ15" s="1232" t="s">
        <v>373</v>
      </c>
      <c r="AK15" s="1132">
        <v>164682952.88069001</v>
      </c>
      <c r="AL15" s="1133">
        <v>13593</v>
      </c>
      <c r="AM15" s="1233">
        <v>12115</v>
      </c>
      <c r="AN15" s="1230">
        <v>2.4693999999999998</v>
      </c>
      <c r="AO15" s="1234">
        <v>1.4101999999999999</v>
      </c>
      <c r="AP15" s="1235">
        <v>0.92220000000000002</v>
      </c>
      <c r="AQ15" s="1236">
        <v>1.5899000000000001</v>
      </c>
      <c r="AR15" s="1237" t="s">
        <v>4</v>
      </c>
      <c r="AS15" s="1272" t="s">
        <v>4</v>
      </c>
      <c r="AT15" s="1261" t="s">
        <v>4</v>
      </c>
      <c r="AU15" s="1240">
        <v>0</v>
      </c>
      <c r="AV15" s="1241" t="s">
        <v>4</v>
      </c>
      <c r="AW15" s="1242">
        <v>0</v>
      </c>
      <c r="AX15" s="1144" t="s">
        <v>653</v>
      </c>
      <c r="AY15" s="1145">
        <v>0</v>
      </c>
      <c r="AZ15" s="1242">
        <f t="shared" si="6"/>
        <v>0</v>
      </c>
      <c r="BB15" s="1243" t="s">
        <v>372</v>
      </c>
      <c r="BC15" s="1244" t="s">
        <v>691</v>
      </c>
      <c r="BD15" s="1149">
        <v>24858211423</v>
      </c>
      <c r="BE15" s="1150">
        <v>854.79399999999998</v>
      </c>
      <c r="BF15" s="1245">
        <v>29080938</v>
      </c>
      <c r="BG15" s="1246">
        <v>1.4101999999999999</v>
      </c>
      <c r="BH15" s="1153"/>
      <c r="BI15" s="1154">
        <v>13593</v>
      </c>
      <c r="BJ15" s="1247">
        <v>15.9</v>
      </c>
      <c r="BK15" s="1154">
        <v>108071</v>
      </c>
      <c r="BL15" s="1248">
        <v>126</v>
      </c>
      <c r="BN15" s="1156" t="s">
        <v>372</v>
      </c>
      <c r="BO15" s="1157" t="s">
        <v>373</v>
      </c>
      <c r="BP15" s="1158">
        <v>1.0193000000000001</v>
      </c>
      <c r="BQ15" s="1158">
        <v>1.1358999999999999</v>
      </c>
      <c r="BR15" s="1158">
        <v>0.97270000000000001</v>
      </c>
      <c r="BS15" s="1160"/>
      <c r="BT15" s="1161">
        <v>2011</v>
      </c>
      <c r="BU15" s="1162">
        <v>0.97270000000000001</v>
      </c>
      <c r="BV15" s="1163"/>
      <c r="BW15" s="1164">
        <v>0.4425</v>
      </c>
      <c r="BX15" s="1165">
        <v>0.43</v>
      </c>
      <c r="BY15" s="1166">
        <v>0.71309999999999996</v>
      </c>
      <c r="CA15" s="1250" t="s">
        <v>372</v>
      </c>
      <c r="CB15" s="1251" t="s">
        <v>691</v>
      </c>
      <c r="CC15" s="1154">
        <v>32870</v>
      </c>
      <c r="CD15" s="1154">
        <v>31645</v>
      </c>
      <c r="CE15" s="1154">
        <v>32220</v>
      </c>
      <c r="CF15" s="1252">
        <v>32245</v>
      </c>
      <c r="CG15" s="1253">
        <v>0.92220000000000002</v>
      </c>
      <c r="CH15" s="1171"/>
      <c r="CI15" s="1254">
        <v>25</v>
      </c>
      <c r="CJ15" s="1253">
        <v>8.0000000000000004E-4</v>
      </c>
      <c r="CL15" s="1255" t="s">
        <v>372</v>
      </c>
      <c r="CM15" s="1256" t="s">
        <v>691</v>
      </c>
      <c r="CN15" s="1174" t="s">
        <v>4</v>
      </c>
      <c r="CO15" s="1175"/>
      <c r="CP15" s="1176">
        <v>13593</v>
      </c>
      <c r="CQ15" s="1257">
        <v>29515717</v>
      </c>
      <c r="CR15" s="1257">
        <v>0</v>
      </c>
      <c r="CS15" s="1258">
        <v>29515717</v>
      </c>
      <c r="CT15" s="1259">
        <v>2171.39</v>
      </c>
      <c r="CU15" s="1260"/>
      <c r="CV15" s="1261" t="s">
        <v>4</v>
      </c>
      <c r="CW15" s="1259" t="s">
        <v>4</v>
      </c>
      <c r="CX15" s="1183" t="s">
        <v>4</v>
      </c>
      <c r="CY15" s="1184"/>
      <c r="CZ15" s="1185">
        <v>0.43</v>
      </c>
      <c r="DA15" s="1262" t="s">
        <v>4</v>
      </c>
      <c r="DB15" s="1187"/>
      <c r="DC15" s="1183" t="s">
        <v>4</v>
      </c>
      <c r="DE15" s="1263" t="s">
        <v>372</v>
      </c>
      <c r="DF15" s="1264" t="s">
        <v>373</v>
      </c>
      <c r="DG15" s="1191"/>
      <c r="DH15" s="1192"/>
      <c r="DI15" s="1193"/>
      <c r="DJ15" s="1194"/>
      <c r="DK15" s="1195"/>
      <c r="DL15" s="1265"/>
      <c r="DM15" s="1266"/>
      <c r="DN15" s="1267"/>
      <c r="DO15" s="1194"/>
      <c r="DP15" s="1199"/>
      <c r="DQ15" s="1265"/>
      <c r="DR15" s="1265"/>
      <c r="DS15" s="1092"/>
      <c r="DT15" s="1202"/>
      <c r="DU15" s="1092"/>
      <c r="DV15" s="1203"/>
      <c r="DX15" s="1204" t="s">
        <v>364</v>
      </c>
      <c r="DY15" s="1205" t="s">
        <v>13</v>
      </c>
      <c r="DZ15" s="1204" t="s">
        <v>8</v>
      </c>
      <c r="EA15" s="1206" t="s">
        <v>14</v>
      </c>
      <c r="EB15" s="1207">
        <v>34</v>
      </c>
      <c r="EC15" s="1104"/>
      <c r="ED15" s="1208">
        <v>34</v>
      </c>
      <c r="EE15" s="1208"/>
      <c r="EF15" s="1104"/>
      <c r="EG15" s="1209">
        <v>1.4827736589620584E-2</v>
      </c>
      <c r="EH15" s="1104"/>
      <c r="EI15" s="1211">
        <v>0</v>
      </c>
      <c r="EJ15" s="1208"/>
      <c r="EK15" s="1208">
        <v>0</v>
      </c>
      <c r="EL15" s="1268"/>
      <c r="EM15" s="1214"/>
      <c r="EN15" s="1214"/>
      <c r="EO15" s="1215"/>
      <c r="ES15" s="1269" t="s">
        <v>372</v>
      </c>
      <c r="ET15" s="1270" t="s">
        <v>373</v>
      </c>
      <c r="EU15" s="1271">
        <v>0</v>
      </c>
      <c r="EW15" s="1219"/>
    </row>
    <row r="16" spans="1:153" ht="15">
      <c r="A16" s="1220" t="s">
        <v>374</v>
      </c>
      <c r="B16" s="1221" t="s">
        <v>375</v>
      </c>
      <c r="C16" s="1117">
        <v>25782</v>
      </c>
      <c r="D16" s="1118">
        <v>31068</v>
      </c>
      <c r="E16" s="1222"/>
      <c r="F16" s="1222">
        <f t="shared" si="0"/>
        <v>31068</v>
      </c>
      <c r="G16" s="1222"/>
      <c r="H16" s="1223">
        <f t="shared" si="1"/>
        <v>31068</v>
      </c>
      <c r="K16" s="907" t="s">
        <v>374</v>
      </c>
      <c r="L16" s="908" t="s">
        <v>375</v>
      </c>
      <c r="M16" s="886">
        <v>25621513466</v>
      </c>
      <c r="N16" s="887">
        <v>339696800</v>
      </c>
      <c r="O16" s="888">
        <f t="shared" si="5"/>
        <v>25281816666</v>
      </c>
      <c r="P16" s="889">
        <v>2006</v>
      </c>
      <c r="Q16" s="890">
        <v>0.92369999999999997</v>
      </c>
      <c r="R16" s="891">
        <f t="shared" si="2"/>
        <v>27370159864</v>
      </c>
      <c r="S16" s="892">
        <f t="shared" si="3"/>
        <v>339696800</v>
      </c>
      <c r="T16" s="893">
        <v>525643818</v>
      </c>
      <c r="U16" s="893">
        <v>3132436658</v>
      </c>
      <c r="V16" s="891">
        <f t="shared" si="4"/>
        <v>31367937140</v>
      </c>
      <c r="X16" s="1224" t="s">
        <v>374</v>
      </c>
      <c r="Y16" s="1225" t="s">
        <v>375</v>
      </c>
      <c r="Z16" s="1226">
        <v>31367937140</v>
      </c>
      <c r="AA16" s="1227">
        <v>189148660.9542</v>
      </c>
      <c r="AB16" s="1126">
        <v>45489366</v>
      </c>
      <c r="AC16" s="1126">
        <v>870939</v>
      </c>
      <c r="AD16" s="1228">
        <v>235508965.9542</v>
      </c>
      <c r="AE16" s="1229">
        <v>31068</v>
      </c>
      <c r="AF16" s="1225">
        <v>7580</v>
      </c>
      <c r="AG16" s="1230">
        <v>1.5449999999999999</v>
      </c>
      <c r="AI16" s="1231" t="s">
        <v>374</v>
      </c>
      <c r="AJ16" s="1232" t="s">
        <v>375</v>
      </c>
      <c r="AK16" s="1132">
        <v>235508965.9542</v>
      </c>
      <c r="AL16" s="1133">
        <v>31068</v>
      </c>
      <c r="AM16" s="1233">
        <v>7580</v>
      </c>
      <c r="AN16" s="1230">
        <v>1.5449999999999999</v>
      </c>
      <c r="AO16" s="1234">
        <v>2.3188</v>
      </c>
      <c r="AP16" s="1235">
        <v>0.9718</v>
      </c>
      <c r="AQ16" s="1236">
        <v>1.3357999999999999</v>
      </c>
      <c r="AR16" s="1237" t="s">
        <v>4</v>
      </c>
      <c r="AS16" s="1272" t="s">
        <v>4</v>
      </c>
      <c r="AT16" s="1261" t="s">
        <v>4</v>
      </c>
      <c r="AU16" s="1240">
        <v>0</v>
      </c>
      <c r="AV16" s="1241" t="s">
        <v>4</v>
      </c>
      <c r="AW16" s="1242">
        <v>0</v>
      </c>
      <c r="AX16" s="1144" t="s">
        <v>653</v>
      </c>
      <c r="AY16" s="1145">
        <v>0</v>
      </c>
      <c r="AZ16" s="1242">
        <f t="shared" si="6"/>
        <v>0</v>
      </c>
      <c r="BB16" s="1243" t="s">
        <v>374</v>
      </c>
      <c r="BC16" s="1244" t="s">
        <v>692</v>
      </c>
      <c r="BD16" s="1149">
        <v>31367937140</v>
      </c>
      <c r="BE16" s="1150">
        <v>655.99</v>
      </c>
      <c r="BF16" s="1245">
        <v>47817706</v>
      </c>
      <c r="BG16" s="1246">
        <v>2.3188</v>
      </c>
      <c r="BH16" s="1153"/>
      <c r="BI16" s="1154">
        <v>31068</v>
      </c>
      <c r="BJ16" s="1247">
        <v>47.36</v>
      </c>
      <c r="BK16" s="1154">
        <v>238870</v>
      </c>
      <c r="BL16" s="1248">
        <v>364</v>
      </c>
      <c r="BN16" s="1156" t="s">
        <v>374</v>
      </c>
      <c r="BO16" s="1157" t="s">
        <v>375</v>
      </c>
      <c r="BP16" s="1158">
        <v>0.86519999999999997</v>
      </c>
      <c r="BQ16" s="1158">
        <v>0.93559999999999999</v>
      </c>
      <c r="BR16" s="1158">
        <v>0.93530000000000002</v>
      </c>
      <c r="BS16" s="1160"/>
      <c r="BT16" s="1249">
        <v>2006</v>
      </c>
      <c r="BU16" s="1162">
        <v>0.92369999999999997</v>
      </c>
      <c r="BV16" s="1163"/>
      <c r="BW16" s="1164">
        <v>0.52500000000000002</v>
      </c>
      <c r="BX16" s="1165">
        <v>0.48499999999999999</v>
      </c>
      <c r="BY16" s="1166">
        <v>0.80430000000000001</v>
      </c>
      <c r="CA16" s="1250" t="s">
        <v>374</v>
      </c>
      <c r="CB16" s="1251" t="s">
        <v>692</v>
      </c>
      <c r="CC16" s="1154">
        <v>34987</v>
      </c>
      <c r="CD16" s="1154">
        <v>33171</v>
      </c>
      <c r="CE16" s="1154">
        <v>33777</v>
      </c>
      <c r="CF16" s="1252">
        <v>33978.333333333336</v>
      </c>
      <c r="CG16" s="1253">
        <v>0.9718</v>
      </c>
      <c r="CH16" s="1171"/>
      <c r="CI16" s="1254">
        <v>201.33333333333576</v>
      </c>
      <c r="CJ16" s="1253">
        <v>6.0000000000000001E-3</v>
      </c>
      <c r="CL16" s="1255" t="s">
        <v>374</v>
      </c>
      <c r="CM16" s="1256" t="s">
        <v>692</v>
      </c>
      <c r="CN16" s="1174" t="s">
        <v>4</v>
      </c>
      <c r="CO16" s="1175"/>
      <c r="CP16" s="1176">
        <v>31068</v>
      </c>
      <c r="CQ16" s="1257">
        <v>53333340</v>
      </c>
      <c r="CR16" s="1257">
        <v>8053018</v>
      </c>
      <c r="CS16" s="1258">
        <v>61386358</v>
      </c>
      <c r="CT16" s="1259">
        <v>1975.87</v>
      </c>
      <c r="CU16" s="1260"/>
      <c r="CV16" s="1261" t="s">
        <v>4</v>
      </c>
      <c r="CW16" s="1259" t="s">
        <v>4</v>
      </c>
      <c r="CX16" s="1183" t="s">
        <v>4</v>
      </c>
      <c r="CY16" s="1184"/>
      <c r="CZ16" s="1185">
        <v>0.48499999999999999</v>
      </c>
      <c r="DA16" s="1262" t="s">
        <v>4</v>
      </c>
      <c r="DB16" s="1187"/>
      <c r="DC16" s="1183" t="s">
        <v>4</v>
      </c>
      <c r="DE16" s="1263" t="s">
        <v>374</v>
      </c>
      <c r="DF16" s="1264" t="s">
        <v>375</v>
      </c>
      <c r="DG16" s="1191"/>
      <c r="DH16" s="1192"/>
      <c r="DI16" s="1193"/>
      <c r="DJ16" s="1194"/>
      <c r="DK16" s="1195"/>
      <c r="DL16" s="1265"/>
      <c r="DM16" s="1266"/>
      <c r="DN16" s="1267"/>
      <c r="DO16" s="1194"/>
      <c r="DP16" s="1199"/>
      <c r="DQ16" s="1265"/>
      <c r="DR16" s="1265"/>
      <c r="DS16" s="1092"/>
      <c r="DT16" s="1202"/>
      <c r="DU16" s="1092"/>
      <c r="DV16" s="1203"/>
      <c r="DX16" s="1204" t="s">
        <v>364</v>
      </c>
      <c r="DY16" s="1205" t="s">
        <v>15</v>
      </c>
      <c r="DZ16" s="1204" t="s">
        <v>8</v>
      </c>
      <c r="EA16" s="1206" t="s">
        <v>16</v>
      </c>
      <c r="EB16" s="1207">
        <v>95</v>
      </c>
      <c r="EC16" s="1104"/>
      <c r="ED16" s="1208">
        <v>95</v>
      </c>
      <c r="EE16" s="1208">
        <v>2293</v>
      </c>
      <c r="EF16" s="1104"/>
      <c r="EG16" s="1209">
        <v>4.143044047099869E-2</v>
      </c>
      <c r="EH16" s="1104"/>
      <c r="EI16" s="1211">
        <v>0</v>
      </c>
      <c r="EJ16" s="1208"/>
      <c r="EK16" s="1208">
        <v>0</v>
      </c>
      <c r="EL16" s="1268"/>
      <c r="EM16" s="1214"/>
      <c r="EN16" s="1214"/>
      <c r="EO16" s="1215"/>
      <c r="ES16" s="1269" t="s">
        <v>374</v>
      </c>
      <c r="ET16" s="1270" t="s">
        <v>375</v>
      </c>
      <c r="EU16" s="1271">
        <v>0</v>
      </c>
      <c r="EW16" s="1219"/>
    </row>
    <row r="17" spans="1:153" ht="15">
      <c r="A17" s="1220" t="s">
        <v>376</v>
      </c>
      <c r="B17" s="1221" t="s">
        <v>377</v>
      </c>
      <c r="C17" s="1117">
        <v>12891</v>
      </c>
      <c r="D17" s="1118">
        <v>13127</v>
      </c>
      <c r="E17" s="1222"/>
      <c r="F17" s="1222">
        <f t="shared" si="0"/>
        <v>13127</v>
      </c>
      <c r="G17" s="1222"/>
      <c r="H17" s="1223">
        <f t="shared" si="1"/>
        <v>13127</v>
      </c>
      <c r="K17" s="907" t="s">
        <v>376</v>
      </c>
      <c r="L17" s="908" t="s">
        <v>377</v>
      </c>
      <c r="M17" s="886">
        <v>5413307614</v>
      </c>
      <c r="N17" s="887">
        <v>79515757</v>
      </c>
      <c r="O17" s="888">
        <f t="shared" si="5"/>
        <v>5333791857</v>
      </c>
      <c r="P17" s="889">
        <v>2007</v>
      </c>
      <c r="Q17" s="890">
        <v>1.0142</v>
      </c>
      <c r="R17" s="891">
        <f t="shared" si="2"/>
        <v>5259112460</v>
      </c>
      <c r="S17" s="892">
        <f t="shared" si="3"/>
        <v>79515757</v>
      </c>
      <c r="T17" s="893">
        <v>201007104</v>
      </c>
      <c r="U17" s="893">
        <v>1110561736</v>
      </c>
      <c r="V17" s="891">
        <f t="shared" si="4"/>
        <v>6650197057</v>
      </c>
      <c r="X17" s="1224" t="s">
        <v>376</v>
      </c>
      <c r="Y17" s="1225" t="s">
        <v>377</v>
      </c>
      <c r="Z17" s="1226">
        <v>6650197057</v>
      </c>
      <c r="AA17" s="1227">
        <v>40100688.253710002</v>
      </c>
      <c r="AB17" s="1126">
        <v>9048775</v>
      </c>
      <c r="AC17" s="1126">
        <v>540109</v>
      </c>
      <c r="AD17" s="1228">
        <v>49689572.253710002</v>
      </c>
      <c r="AE17" s="1229">
        <v>13127</v>
      </c>
      <c r="AF17" s="1225">
        <v>3785</v>
      </c>
      <c r="AG17" s="1230">
        <v>0.77149999999999996</v>
      </c>
      <c r="AI17" s="1231" t="s">
        <v>376</v>
      </c>
      <c r="AJ17" s="1232" t="s">
        <v>377</v>
      </c>
      <c r="AK17" s="1132">
        <v>49689572.253710002</v>
      </c>
      <c r="AL17" s="1133">
        <v>13127</v>
      </c>
      <c r="AM17" s="1233">
        <v>3785</v>
      </c>
      <c r="AN17" s="1230">
        <v>0.77149999999999996</v>
      </c>
      <c r="AO17" s="1234">
        <v>0.63639999999999997</v>
      </c>
      <c r="AP17" s="1235">
        <v>0.83440000000000003</v>
      </c>
      <c r="AQ17" s="1236">
        <v>0.78939999999999999</v>
      </c>
      <c r="AR17" s="1237">
        <v>0.78939999999999999</v>
      </c>
      <c r="AS17" s="1272">
        <v>1311.06</v>
      </c>
      <c r="AT17" s="1261">
        <v>349.77</v>
      </c>
      <c r="AU17" s="1240">
        <v>4591431</v>
      </c>
      <c r="AV17" s="1241">
        <v>0.85099999999999998</v>
      </c>
      <c r="AW17" s="1242">
        <v>3907308</v>
      </c>
      <c r="AX17" s="1144" t="s">
        <v>653</v>
      </c>
      <c r="AY17" s="1145">
        <v>0</v>
      </c>
      <c r="AZ17" s="1242">
        <f t="shared" si="6"/>
        <v>3907308</v>
      </c>
      <c r="BB17" s="1243" t="s">
        <v>376</v>
      </c>
      <c r="BC17" s="1244" t="s">
        <v>693</v>
      </c>
      <c r="BD17" s="1149">
        <v>6650197057</v>
      </c>
      <c r="BE17" s="1150">
        <v>506.72500000000002</v>
      </c>
      <c r="BF17" s="1245">
        <v>13123878</v>
      </c>
      <c r="BG17" s="1246">
        <v>0.63639999999999997</v>
      </c>
      <c r="BH17" s="1153"/>
      <c r="BI17" s="1154">
        <v>13127</v>
      </c>
      <c r="BJ17" s="1247">
        <v>25.91</v>
      </c>
      <c r="BK17" s="1154">
        <v>90752</v>
      </c>
      <c r="BL17" s="1248">
        <v>179</v>
      </c>
      <c r="BN17" s="1156" t="s">
        <v>376</v>
      </c>
      <c r="BO17" s="1157" t="s">
        <v>377</v>
      </c>
      <c r="BP17" s="1158">
        <v>0.95050000000000001</v>
      </c>
      <c r="BQ17" s="1158">
        <v>1</v>
      </c>
      <c r="BR17" s="1158">
        <v>1.0448999999999999</v>
      </c>
      <c r="BS17" s="1160"/>
      <c r="BT17" s="1161">
        <v>2007</v>
      </c>
      <c r="BU17" s="1162">
        <v>1.0142</v>
      </c>
      <c r="BV17" s="1163"/>
      <c r="BW17" s="1164">
        <v>0.52</v>
      </c>
      <c r="BX17" s="1165">
        <v>0.52700000000000002</v>
      </c>
      <c r="BY17" s="1166">
        <v>0.874</v>
      </c>
      <c r="CA17" s="1250" t="s">
        <v>376</v>
      </c>
      <c r="CB17" s="1251" t="s">
        <v>693</v>
      </c>
      <c r="CC17" s="1154">
        <v>29629</v>
      </c>
      <c r="CD17" s="1154">
        <v>28574</v>
      </c>
      <c r="CE17" s="1154">
        <v>29317</v>
      </c>
      <c r="CF17" s="1252">
        <v>29173.333333333332</v>
      </c>
      <c r="CG17" s="1253">
        <v>0.83440000000000003</v>
      </c>
      <c r="CH17" s="1171"/>
      <c r="CI17" s="1254">
        <v>-143.66666666666788</v>
      </c>
      <c r="CJ17" s="1253">
        <v>-4.8999999999999998E-3</v>
      </c>
      <c r="CL17" s="1255" t="s">
        <v>376</v>
      </c>
      <c r="CM17" s="1256" t="s">
        <v>693</v>
      </c>
      <c r="CN17" s="1174">
        <v>0.78939999999999999</v>
      </c>
      <c r="CO17" s="1175"/>
      <c r="CP17" s="1176">
        <v>13127</v>
      </c>
      <c r="CQ17" s="1257">
        <v>14654127</v>
      </c>
      <c r="CR17" s="1257">
        <v>0</v>
      </c>
      <c r="CS17" s="1258">
        <v>14654127</v>
      </c>
      <c r="CT17" s="1259">
        <v>1116.33</v>
      </c>
      <c r="CU17" s="1260"/>
      <c r="CV17" s="1261">
        <v>1311.06</v>
      </c>
      <c r="CW17" s="1259">
        <v>349.77</v>
      </c>
      <c r="CX17" s="1183">
        <v>0.85099999999999998</v>
      </c>
      <c r="CY17" s="1184"/>
      <c r="CZ17" s="1185">
        <v>0.52700000000000002</v>
      </c>
      <c r="DA17" s="1262" t="s">
        <v>4</v>
      </c>
      <c r="DB17" s="1187"/>
      <c r="DC17" s="1183">
        <v>0.85099999999999998</v>
      </c>
      <c r="DE17" s="1263" t="s">
        <v>376</v>
      </c>
      <c r="DF17" s="1264" t="s">
        <v>377</v>
      </c>
      <c r="DG17" s="1191"/>
      <c r="DH17" s="1192"/>
      <c r="DI17" s="1193"/>
      <c r="DJ17" s="1194"/>
      <c r="DK17" s="1195"/>
      <c r="DL17" s="1265"/>
      <c r="DM17" s="1266"/>
      <c r="DN17" s="1267"/>
      <c r="DO17" s="1194"/>
      <c r="DP17" s="1199"/>
      <c r="DQ17" s="1265"/>
      <c r="DR17" s="1265"/>
      <c r="DS17" s="1092"/>
      <c r="DT17" s="1202"/>
      <c r="DU17" s="1092"/>
      <c r="DV17" s="1203"/>
      <c r="DX17" s="1204" t="s">
        <v>366</v>
      </c>
      <c r="DY17" s="1205" t="s">
        <v>366</v>
      </c>
      <c r="DZ17" s="1204" t="s">
        <v>901</v>
      </c>
      <c r="EA17" s="1206" t="s">
        <v>367</v>
      </c>
      <c r="EB17" s="1207">
        <v>7039</v>
      </c>
      <c r="EC17" s="1104"/>
      <c r="ED17" s="1208">
        <v>7039</v>
      </c>
      <c r="EE17" s="1208"/>
      <c r="EF17" s="1104"/>
      <c r="EG17" s="1209">
        <v>0.95625594348593945</v>
      </c>
      <c r="EH17" s="1104"/>
      <c r="EI17" s="1211">
        <v>713943</v>
      </c>
      <c r="EJ17" s="1208"/>
      <c r="EK17" s="1208">
        <v>682712</v>
      </c>
      <c r="EL17" s="1208">
        <v>713943</v>
      </c>
      <c r="EM17" s="1214">
        <v>0</v>
      </c>
      <c r="EN17" s="1214"/>
      <c r="EO17" s="1274"/>
      <c r="ES17" s="1269" t="s">
        <v>21</v>
      </c>
      <c r="ET17" s="1270" t="s">
        <v>22</v>
      </c>
      <c r="EU17" s="1271">
        <v>0</v>
      </c>
      <c r="EW17" s="1219"/>
    </row>
    <row r="18" spans="1:153" ht="15">
      <c r="A18" s="1220" t="s">
        <v>378</v>
      </c>
      <c r="B18" s="1221" t="s">
        <v>379</v>
      </c>
      <c r="C18" s="1117">
        <v>30743</v>
      </c>
      <c r="D18" s="1118">
        <v>36697</v>
      </c>
      <c r="E18" s="1275">
        <f>G114</f>
        <v>-1256</v>
      </c>
      <c r="F18" s="1222">
        <f t="shared" si="0"/>
        <v>35441</v>
      </c>
      <c r="G18" s="1222"/>
      <c r="H18" s="1223">
        <f t="shared" si="1"/>
        <v>35441</v>
      </c>
      <c r="K18" s="907" t="s">
        <v>378</v>
      </c>
      <c r="L18" s="908" t="s">
        <v>379</v>
      </c>
      <c r="M18" s="886">
        <v>18172555885</v>
      </c>
      <c r="N18" s="887">
        <v>93178080</v>
      </c>
      <c r="O18" s="888">
        <f t="shared" si="5"/>
        <v>18079377805</v>
      </c>
      <c r="P18" s="889">
        <v>2008</v>
      </c>
      <c r="Q18" s="890">
        <v>1.0470999999999999</v>
      </c>
      <c r="R18" s="891">
        <f t="shared" si="2"/>
        <v>17266142494</v>
      </c>
      <c r="S18" s="892">
        <f t="shared" si="3"/>
        <v>93178080</v>
      </c>
      <c r="T18" s="893">
        <v>285837655</v>
      </c>
      <c r="U18" s="893">
        <v>2653621607</v>
      </c>
      <c r="V18" s="891">
        <f t="shared" si="4"/>
        <v>20298779836</v>
      </c>
      <c r="X18" s="1224" t="s">
        <v>378</v>
      </c>
      <c r="Y18" s="1225" t="s">
        <v>379</v>
      </c>
      <c r="Z18" s="1226">
        <v>20298779836</v>
      </c>
      <c r="AA18" s="1227">
        <v>122401642.41107999</v>
      </c>
      <c r="AB18" s="1126">
        <v>25532760</v>
      </c>
      <c r="AC18" s="1126">
        <v>1457516</v>
      </c>
      <c r="AD18" s="1228">
        <v>149391918.41108</v>
      </c>
      <c r="AE18" s="1229">
        <v>35441</v>
      </c>
      <c r="AF18" s="1225">
        <v>4215</v>
      </c>
      <c r="AG18" s="1230">
        <v>0.85919999999999996</v>
      </c>
      <c r="AI18" s="1231" t="s">
        <v>378</v>
      </c>
      <c r="AJ18" s="1232" t="s">
        <v>379</v>
      </c>
      <c r="AK18" s="1132">
        <v>149391918.41108</v>
      </c>
      <c r="AL18" s="1133">
        <v>35441</v>
      </c>
      <c r="AM18" s="1233">
        <v>4215</v>
      </c>
      <c r="AN18" s="1230">
        <v>0.85919999999999996</v>
      </c>
      <c r="AO18" s="1234">
        <v>2.7014</v>
      </c>
      <c r="AP18" s="1235">
        <v>0.98499999999999999</v>
      </c>
      <c r="AQ18" s="1236">
        <v>1.1063000000000001</v>
      </c>
      <c r="AR18" s="1237" t="s">
        <v>4</v>
      </c>
      <c r="AS18" s="1272" t="s">
        <v>4</v>
      </c>
      <c r="AT18" s="1261" t="s">
        <v>4</v>
      </c>
      <c r="AU18" s="1240">
        <v>0</v>
      </c>
      <c r="AV18" s="1241" t="s">
        <v>4</v>
      </c>
      <c r="AW18" s="1242">
        <v>0</v>
      </c>
      <c r="AX18" s="1144" t="s">
        <v>653</v>
      </c>
      <c r="AY18" s="1145">
        <v>0</v>
      </c>
      <c r="AZ18" s="1242">
        <f t="shared" si="6"/>
        <v>0</v>
      </c>
      <c r="BB18" s="1243" t="s">
        <v>378</v>
      </c>
      <c r="BC18" s="1244" t="s">
        <v>694</v>
      </c>
      <c r="BD18" s="1149">
        <v>20298779836</v>
      </c>
      <c r="BE18" s="1150">
        <v>364.39</v>
      </c>
      <c r="BF18" s="1245">
        <v>55706193</v>
      </c>
      <c r="BG18" s="1246">
        <v>2.7014</v>
      </c>
      <c r="BH18" s="1153"/>
      <c r="BI18" s="1154">
        <v>35441</v>
      </c>
      <c r="BJ18" s="1247">
        <v>97.26</v>
      </c>
      <c r="BK18" s="1154">
        <v>178564</v>
      </c>
      <c r="BL18" s="1248">
        <v>490</v>
      </c>
      <c r="BN18" s="1156" t="s">
        <v>378</v>
      </c>
      <c r="BO18" s="1157" t="s">
        <v>379</v>
      </c>
      <c r="BP18" s="1158">
        <v>0.99670000000000003</v>
      </c>
      <c r="BQ18" s="1158">
        <v>1.0362</v>
      </c>
      <c r="BR18" s="1158">
        <v>1.0710999999999999</v>
      </c>
      <c r="BS18" s="1160"/>
      <c r="BT18" s="1161">
        <v>2008</v>
      </c>
      <c r="BU18" s="1162">
        <v>1.0470999999999999</v>
      </c>
      <c r="BV18" s="1163"/>
      <c r="BW18" s="1164">
        <v>0.63</v>
      </c>
      <c r="BX18" s="1165">
        <v>0.66</v>
      </c>
      <c r="BY18" s="1166">
        <v>1.0945</v>
      </c>
      <c r="CA18" s="1250" t="s">
        <v>378</v>
      </c>
      <c r="CB18" s="1251" t="s">
        <v>694</v>
      </c>
      <c r="CC18" s="1154">
        <v>35744</v>
      </c>
      <c r="CD18" s="1154">
        <v>33651</v>
      </c>
      <c r="CE18" s="1154">
        <v>33926</v>
      </c>
      <c r="CF18" s="1252">
        <v>34440.333333333336</v>
      </c>
      <c r="CG18" s="1253">
        <v>0.98499999999999999</v>
      </c>
      <c r="CH18" s="1171"/>
      <c r="CI18" s="1254">
        <v>514.33333333333576</v>
      </c>
      <c r="CJ18" s="1253">
        <v>1.52E-2</v>
      </c>
      <c r="CL18" s="1255" t="s">
        <v>378</v>
      </c>
      <c r="CM18" s="1256" t="s">
        <v>694</v>
      </c>
      <c r="CN18" s="1174" t="s">
        <v>4</v>
      </c>
      <c r="CO18" s="1175"/>
      <c r="CP18" s="1176">
        <v>35441</v>
      </c>
      <c r="CQ18" s="1257">
        <v>53814329</v>
      </c>
      <c r="CR18" s="1257">
        <v>0</v>
      </c>
      <c r="CS18" s="1258">
        <v>53814329</v>
      </c>
      <c r="CT18" s="1259">
        <v>1518.42</v>
      </c>
      <c r="CU18" s="1260"/>
      <c r="CV18" s="1261" t="s">
        <v>4</v>
      </c>
      <c r="CW18" s="1259" t="s">
        <v>4</v>
      </c>
      <c r="CX18" s="1183" t="s">
        <v>4</v>
      </c>
      <c r="CY18" s="1184"/>
      <c r="CZ18" s="1185">
        <v>0.66</v>
      </c>
      <c r="DA18" s="1262">
        <v>1</v>
      </c>
      <c r="DB18" s="1187"/>
      <c r="DC18" s="1183" t="s">
        <v>4</v>
      </c>
      <c r="DE18" s="1263" t="s">
        <v>378</v>
      </c>
      <c r="DF18" s="1264" t="s">
        <v>379</v>
      </c>
      <c r="DG18" s="1191"/>
      <c r="DH18" s="1192"/>
      <c r="DI18" s="1193"/>
      <c r="DJ18" s="1194"/>
      <c r="DK18" s="1195"/>
      <c r="DL18" s="1265"/>
      <c r="DM18" s="1266"/>
      <c r="DN18" s="1267"/>
      <c r="DO18" s="1194"/>
      <c r="DP18" s="1199"/>
      <c r="DQ18" s="1265"/>
      <c r="DR18" s="1265"/>
      <c r="DS18" s="1092"/>
      <c r="DT18" s="1202"/>
      <c r="DU18" s="1092"/>
      <c r="DV18" s="1203"/>
      <c r="DX18" s="1204" t="s">
        <v>366</v>
      </c>
      <c r="DY18" s="1205" t="s">
        <v>17</v>
      </c>
      <c r="DZ18" s="1204" t="s">
        <v>8</v>
      </c>
      <c r="EA18" s="1206" t="s">
        <v>18</v>
      </c>
      <c r="EB18" s="1207">
        <v>322</v>
      </c>
      <c r="EC18" s="1104"/>
      <c r="ED18" s="1208">
        <v>322</v>
      </c>
      <c r="EE18" s="1208">
        <v>7361</v>
      </c>
      <c r="EF18" s="1104"/>
      <c r="EG18" s="1209">
        <v>4.3744056514060589E-2</v>
      </c>
      <c r="EH18" s="1104"/>
      <c r="EI18" s="1211">
        <v>0</v>
      </c>
      <c r="EJ18" s="1208"/>
      <c r="EK18" s="1208">
        <v>31231</v>
      </c>
      <c r="EL18" s="1268"/>
      <c r="EM18" s="1214"/>
      <c r="EN18" s="1214"/>
      <c r="EO18" s="1215"/>
      <c r="ES18" s="1269" t="s">
        <v>376</v>
      </c>
      <c r="ET18" s="1270" t="s">
        <v>377</v>
      </c>
      <c r="EU18" s="1271">
        <v>3837062</v>
      </c>
      <c r="EW18" s="1219"/>
    </row>
    <row r="19" spans="1:153" ht="15">
      <c r="A19" s="1220" t="s">
        <v>380</v>
      </c>
      <c r="B19" s="1221" t="s">
        <v>381</v>
      </c>
      <c r="C19" s="1117">
        <v>12375</v>
      </c>
      <c r="D19" s="1118">
        <v>12375</v>
      </c>
      <c r="E19" s="1222"/>
      <c r="F19" s="1222">
        <f t="shared" si="0"/>
        <v>12375</v>
      </c>
      <c r="G19" s="1222"/>
      <c r="H19" s="1223">
        <f t="shared" si="1"/>
        <v>12375</v>
      </c>
      <c r="K19" s="907" t="s">
        <v>380</v>
      </c>
      <c r="L19" s="908" t="s">
        <v>381</v>
      </c>
      <c r="M19" s="886">
        <v>4534218097</v>
      </c>
      <c r="N19" s="887">
        <v>76286145</v>
      </c>
      <c r="O19" s="888">
        <f t="shared" si="5"/>
        <v>4457931952</v>
      </c>
      <c r="P19" s="889">
        <v>2005</v>
      </c>
      <c r="Q19" s="890">
        <v>0.9304</v>
      </c>
      <c r="R19" s="891">
        <f t="shared" si="2"/>
        <v>4791414394</v>
      </c>
      <c r="S19" s="892">
        <f t="shared" si="3"/>
        <v>76286145</v>
      </c>
      <c r="T19" s="893">
        <v>148757743</v>
      </c>
      <c r="U19" s="893">
        <v>835478458</v>
      </c>
      <c r="V19" s="891">
        <f t="shared" si="4"/>
        <v>5851936740</v>
      </c>
      <c r="X19" s="1224" t="s">
        <v>380</v>
      </c>
      <c r="Y19" s="1225" t="s">
        <v>381</v>
      </c>
      <c r="Z19" s="1226">
        <v>5851936740</v>
      </c>
      <c r="AA19" s="1227">
        <v>35287178.542199999</v>
      </c>
      <c r="AB19" s="1126">
        <v>7180320</v>
      </c>
      <c r="AC19" s="1126">
        <v>356264</v>
      </c>
      <c r="AD19" s="1228">
        <v>42823762.542199999</v>
      </c>
      <c r="AE19" s="1229">
        <v>12375</v>
      </c>
      <c r="AF19" s="1225">
        <v>3461</v>
      </c>
      <c r="AG19" s="1230">
        <v>0.70550000000000002</v>
      </c>
      <c r="AI19" s="1231" t="s">
        <v>380</v>
      </c>
      <c r="AJ19" s="1232" t="s">
        <v>381</v>
      </c>
      <c r="AK19" s="1132">
        <v>42823762.542199999</v>
      </c>
      <c r="AL19" s="1133">
        <v>12375</v>
      </c>
      <c r="AM19" s="1233">
        <v>3461</v>
      </c>
      <c r="AN19" s="1230">
        <v>0.70550000000000002</v>
      </c>
      <c r="AO19" s="1234">
        <v>0.60170000000000001</v>
      </c>
      <c r="AP19" s="1235">
        <v>0.76339999999999997</v>
      </c>
      <c r="AQ19" s="1236">
        <v>0.72409999999999997</v>
      </c>
      <c r="AR19" s="1237">
        <v>0.72409999999999997</v>
      </c>
      <c r="AS19" s="1272">
        <v>1202.6099999999999</v>
      </c>
      <c r="AT19" s="1261">
        <v>458.22</v>
      </c>
      <c r="AU19" s="1240">
        <v>5670473</v>
      </c>
      <c r="AV19" s="1241">
        <v>1</v>
      </c>
      <c r="AW19" s="1242">
        <v>5670473</v>
      </c>
      <c r="AX19" s="1144" t="s">
        <v>653</v>
      </c>
      <c r="AY19" s="1145">
        <v>0</v>
      </c>
      <c r="AZ19" s="1242">
        <f t="shared" si="6"/>
        <v>5670473</v>
      </c>
      <c r="BB19" s="1243" t="s">
        <v>380</v>
      </c>
      <c r="BC19" s="1244" t="s">
        <v>695</v>
      </c>
      <c r="BD19" s="1149">
        <v>5851936740</v>
      </c>
      <c r="BE19" s="1150">
        <v>471.59899999999999</v>
      </c>
      <c r="BF19" s="1245">
        <v>12408713</v>
      </c>
      <c r="BG19" s="1246">
        <v>0.60170000000000001</v>
      </c>
      <c r="BH19" s="1153"/>
      <c r="BI19" s="1154">
        <v>12375</v>
      </c>
      <c r="BJ19" s="1247">
        <v>26.24</v>
      </c>
      <c r="BK19" s="1154">
        <v>83006</v>
      </c>
      <c r="BL19" s="1248">
        <v>176</v>
      </c>
      <c r="BN19" s="1156" t="s">
        <v>380</v>
      </c>
      <c r="BO19" s="1157" t="s">
        <v>381</v>
      </c>
      <c r="BP19" s="1158">
        <v>0.87</v>
      </c>
      <c r="BQ19" s="1158">
        <v>0.90790000000000004</v>
      </c>
      <c r="BR19" s="1158">
        <v>0.96560000000000001</v>
      </c>
      <c r="BS19" s="1160"/>
      <c r="BT19" s="1161">
        <v>2005</v>
      </c>
      <c r="BU19" s="1162">
        <v>0.9304</v>
      </c>
      <c r="BV19" s="1163"/>
      <c r="BW19" s="1164">
        <v>0.65990000000000004</v>
      </c>
      <c r="BX19" s="1165">
        <v>0.61399999999999999</v>
      </c>
      <c r="BY19" s="1166">
        <v>1.0182</v>
      </c>
      <c r="CA19" s="1250" t="s">
        <v>380</v>
      </c>
      <c r="CB19" s="1251" t="s">
        <v>695</v>
      </c>
      <c r="CC19" s="1154">
        <v>26977</v>
      </c>
      <c r="CD19" s="1154">
        <v>26138</v>
      </c>
      <c r="CE19" s="1154">
        <v>26958</v>
      </c>
      <c r="CF19" s="1252">
        <v>26691</v>
      </c>
      <c r="CG19" s="1253">
        <v>0.76339999999999997</v>
      </c>
      <c r="CH19" s="1171"/>
      <c r="CI19" s="1254">
        <v>-267</v>
      </c>
      <c r="CJ19" s="1253">
        <v>-9.9000000000000008E-3</v>
      </c>
      <c r="CL19" s="1255" t="s">
        <v>380</v>
      </c>
      <c r="CM19" s="1256" t="s">
        <v>695</v>
      </c>
      <c r="CN19" s="1174">
        <v>0.72409999999999997</v>
      </c>
      <c r="CO19" s="1175"/>
      <c r="CP19" s="1176">
        <v>12375</v>
      </c>
      <c r="CQ19" s="1257">
        <v>14435922</v>
      </c>
      <c r="CR19" s="1257">
        <v>0</v>
      </c>
      <c r="CS19" s="1258">
        <v>14435922</v>
      </c>
      <c r="CT19" s="1259">
        <v>1166.54</v>
      </c>
      <c r="CU19" s="1260"/>
      <c r="CV19" s="1261">
        <v>1202.6099999999999</v>
      </c>
      <c r="CW19" s="1259">
        <v>458.22</v>
      </c>
      <c r="CX19" s="1183">
        <v>0.97</v>
      </c>
      <c r="CY19" s="1184"/>
      <c r="CZ19" s="1185">
        <v>0.61399999999999999</v>
      </c>
      <c r="DA19" s="1262">
        <v>1</v>
      </c>
      <c r="DB19" s="1187"/>
      <c r="DC19" s="1183">
        <v>1</v>
      </c>
      <c r="DE19" s="1263" t="s">
        <v>380</v>
      </c>
      <c r="DF19" s="1264" t="s">
        <v>381</v>
      </c>
      <c r="DG19" s="1191"/>
      <c r="DH19" s="1192"/>
      <c r="DI19" s="1193"/>
      <c r="DJ19" s="1194"/>
      <c r="DK19" s="1195"/>
      <c r="DL19" s="1265"/>
      <c r="DM19" s="1266"/>
      <c r="DN19" s="1267"/>
      <c r="DO19" s="1194"/>
      <c r="DP19" s="1199"/>
      <c r="DQ19" s="1265"/>
      <c r="DR19" s="1265"/>
      <c r="DS19" s="1092"/>
      <c r="DT19" s="1202"/>
      <c r="DU19" s="1092"/>
      <c r="DV19" s="1203"/>
      <c r="DX19" s="1204" t="s">
        <v>368</v>
      </c>
      <c r="DY19" s="1205" t="s">
        <v>368</v>
      </c>
      <c r="DZ19" s="1204" t="s">
        <v>901</v>
      </c>
      <c r="EA19" s="1206" t="s">
        <v>369</v>
      </c>
      <c r="EB19" s="1207">
        <v>2984</v>
      </c>
      <c r="EC19" s="1104"/>
      <c r="ED19" s="1208">
        <v>2984</v>
      </c>
      <c r="EE19" s="1208">
        <v>2984</v>
      </c>
      <c r="EF19" s="1104"/>
      <c r="EG19" s="1209"/>
      <c r="EH19" s="1104"/>
      <c r="EI19" s="1211">
        <v>1726154</v>
      </c>
      <c r="EJ19" s="1208"/>
      <c r="EK19" s="1208">
        <v>1726154</v>
      </c>
      <c r="EL19" s="1208">
        <v>1726154</v>
      </c>
      <c r="EM19" s="1214">
        <v>0</v>
      </c>
      <c r="EN19" s="1214"/>
      <c r="EO19" s="1215"/>
      <c r="ES19" s="1269" t="s">
        <v>378</v>
      </c>
      <c r="ET19" s="1270" t="s">
        <v>379</v>
      </c>
      <c r="EU19" s="1271">
        <v>0</v>
      </c>
      <c r="EW19" s="1219"/>
    </row>
    <row r="20" spans="1:153" ht="15">
      <c r="A20" s="1220" t="s">
        <v>382</v>
      </c>
      <c r="B20" s="1221" t="s">
        <v>383</v>
      </c>
      <c r="C20" s="1117">
        <v>1920</v>
      </c>
      <c r="D20" s="1118">
        <v>1920</v>
      </c>
      <c r="E20" s="1222"/>
      <c r="F20" s="1222">
        <f t="shared" si="0"/>
        <v>1920</v>
      </c>
      <c r="G20" s="1222"/>
      <c r="H20" s="1223">
        <f t="shared" si="1"/>
        <v>1920</v>
      </c>
      <c r="K20" s="907" t="s">
        <v>382</v>
      </c>
      <c r="L20" s="908" t="s">
        <v>383</v>
      </c>
      <c r="M20" s="886">
        <v>1037299673</v>
      </c>
      <c r="N20" s="887">
        <v>60921087</v>
      </c>
      <c r="O20" s="888">
        <f t="shared" si="5"/>
        <v>976378586</v>
      </c>
      <c r="P20" s="889">
        <v>2007</v>
      </c>
      <c r="Q20" s="890">
        <v>1.08</v>
      </c>
      <c r="R20" s="891">
        <f t="shared" si="2"/>
        <v>904054246</v>
      </c>
      <c r="S20" s="892">
        <f t="shared" si="3"/>
        <v>60921087</v>
      </c>
      <c r="T20" s="893">
        <v>16502165</v>
      </c>
      <c r="U20" s="893">
        <v>124040748</v>
      </c>
      <c r="V20" s="891">
        <f t="shared" si="4"/>
        <v>1105518246</v>
      </c>
      <c r="X20" s="1224" t="s">
        <v>382</v>
      </c>
      <c r="Y20" s="1225" t="s">
        <v>383</v>
      </c>
      <c r="Z20" s="1226">
        <v>1105518246</v>
      </c>
      <c r="AA20" s="1227">
        <v>6666275.0233800001</v>
      </c>
      <c r="AB20" s="1126">
        <v>1340226</v>
      </c>
      <c r="AC20" s="1126">
        <v>101306</v>
      </c>
      <c r="AD20" s="1228">
        <v>8107807.0233800001</v>
      </c>
      <c r="AE20" s="1229">
        <v>1920</v>
      </c>
      <c r="AF20" s="1225">
        <v>4223</v>
      </c>
      <c r="AG20" s="1230">
        <v>0.86080000000000001</v>
      </c>
      <c r="AI20" s="1231" t="s">
        <v>382</v>
      </c>
      <c r="AJ20" s="1232" t="s">
        <v>383</v>
      </c>
      <c r="AK20" s="1132">
        <v>8107807.0233800001</v>
      </c>
      <c r="AL20" s="1133">
        <v>1920</v>
      </c>
      <c r="AM20" s="1233">
        <v>4223</v>
      </c>
      <c r="AN20" s="1230">
        <v>0.86080000000000001</v>
      </c>
      <c r="AO20" s="1234">
        <v>0.22270000000000001</v>
      </c>
      <c r="AP20" s="1235">
        <v>1.0028999999999999</v>
      </c>
      <c r="AQ20" s="1236">
        <v>0.86809999999999987</v>
      </c>
      <c r="AR20" s="1237">
        <v>0.86809999999999987</v>
      </c>
      <c r="AS20" s="1272">
        <v>1441.77</v>
      </c>
      <c r="AT20" s="1261">
        <v>219.05999999999995</v>
      </c>
      <c r="AU20" s="1240">
        <v>420595</v>
      </c>
      <c r="AV20" s="1241">
        <v>1</v>
      </c>
      <c r="AW20" s="1242">
        <v>420595</v>
      </c>
      <c r="AX20" s="1144" t="s">
        <v>653</v>
      </c>
      <c r="AY20" s="1145">
        <v>0</v>
      </c>
      <c r="AZ20" s="1242">
        <f t="shared" si="6"/>
        <v>420595</v>
      </c>
      <c r="BB20" s="1243" t="s">
        <v>382</v>
      </c>
      <c r="BC20" s="1244" t="s">
        <v>696</v>
      </c>
      <c r="BD20" s="1149">
        <v>1105518246</v>
      </c>
      <c r="BE20" s="1150">
        <v>240.67699999999999</v>
      </c>
      <c r="BF20" s="1245">
        <v>4593369</v>
      </c>
      <c r="BG20" s="1246">
        <v>0.22270000000000001</v>
      </c>
      <c r="BH20" s="1153"/>
      <c r="BI20" s="1154">
        <v>1920</v>
      </c>
      <c r="BJ20" s="1247">
        <v>7.98</v>
      </c>
      <c r="BK20" s="1154">
        <v>10006</v>
      </c>
      <c r="BL20" s="1248">
        <v>42</v>
      </c>
      <c r="BN20" s="1156" t="s">
        <v>382</v>
      </c>
      <c r="BO20" s="1157" t="s">
        <v>383</v>
      </c>
      <c r="BP20" s="1158">
        <v>1.0441</v>
      </c>
      <c r="BQ20" s="1158">
        <v>1.0430999999999999</v>
      </c>
      <c r="BR20" s="1158">
        <v>1.1165</v>
      </c>
      <c r="BS20" s="1160"/>
      <c r="BT20" s="1161">
        <v>2007</v>
      </c>
      <c r="BU20" s="1162">
        <v>1.08</v>
      </c>
      <c r="BV20" s="1163"/>
      <c r="BW20" s="1164">
        <v>0.59</v>
      </c>
      <c r="BX20" s="1165">
        <v>0.63700000000000001</v>
      </c>
      <c r="BY20" s="1166">
        <v>1.0564</v>
      </c>
      <c r="CA20" s="1250" t="s">
        <v>382</v>
      </c>
      <c r="CB20" s="1251" t="s">
        <v>696</v>
      </c>
      <c r="CC20" s="1154">
        <v>35159</v>
      </c>
      <c r="CD20" s="1154">
        <v>34628</v>
      </c>
      <c r="CE20" s="1154">
        <v>35414</v>
      </c>
      <c r="CF20" s="1252">
        <v>35067</v>
      </c>
      <c r="CG20" s="1253">
        <v>1.0028999999999999</v>
      </c>
      <c r="CH20" s="1171"/>
      <c r="CI20" s="1254">
        <v>-347</v>
      </c>
      <c r="CJ20" s="1253">
        <v>-9.7999999999999997E-3</v>
      </c>
      <c r="CL20" s="1255" t="s">
        <v>382</v>
      </c>
      <c r="CM20" s="1256" t="s">
        <v>696</v>
      </c>
      <c r="CN20" s="1174">
        <v>0.86809999999999987</v>
      </c>
      <c r="CO20" s="1175"/>
      <c r="CP20" s="1176">
        <v>1920</v>
      </c>
      <c r="CQ20" s="1257">
        <v>1749000</v>
      </c>
      <c r="CR20" s="1257">
        <v>0</v>
      </c>
      <c r="CS20" s="1258">
        <v>1749000</v>
      </c>
      <c r="CT20" s="1259">
        <v>910.94</v>
      </c>
      <c r="CU20" s="1260"/>
      <c r="CV20" s="1261">
        <v>1441.77</v>
      </c>
      <c r="CW20" s="1259">
        <v>219.05999999999995</v>
      </c>
      <c r="CX20" s="1183">
        <v>0.63200000000000001</v>
      </c>
      <c r="CY20" s="1184"/>
      <c r="CZ20" s="1185">
        <v>0.63700000000000001</v>
      </c>
      <c r="DA20" s="1262">
        <v>1</v>
      </c>
      <c r="DB20" s="1187"/>
      <c r="DC20" s="1183">
        <v>1</v>
      </c>
      <c r="DE20" s="1263" t="s">
        <v>382</v>
      </c>
      <c r="DF20" s="1264" t="s">
        <v>383</v>
      </c>
      <c r="DG20" s="1191"/>
      <c r="DH20" s="1192"/>
      <c r="DI20" s="1193"/>
      <c r="DJ20" s="1194"/>
      <c r="DK20" s="1195"/>
      <c r="DL20" s="1265"/>
      <c r="DM20" s="1266"/>
      <c r="DN20" s="1267"/>
      <c r="DO20" s="1194"/>
      <c r="DP20" s="1199"/>
      <c r="DQ20" s="1265"/>
      <c r="DR20" s="1265"/>
      <c r="DS20" s="1092"/>
      <c r="DT20" s="1202"/>
      <c r="DU20" s="1092"/>
      <c r="DV20" s="1203"/>
      <c r="DX20" s="1204" t="s">
        <v>370</v>
      </c>
      <c r="DY20" s="1205" t="s">
        <v>370</v>
      </c>
      <c r="DZ20" s="1204" t="s">
        <v>901</v>
      </c>
      <c r="EA20" s="1206" t="s">
        <v>371</v>
      </c>
      <c r="EB20" s="1207">
        <v>4985</v>
      </c>
      <c r="EC20" s="1104"/>
      <c r="ED20" s="1208">
        <v>4985</v>
      </c>
      <c r="EE20" s="1208">
        <v>4985</v>
      </c>
      <c r="EF20" s="1104"/>
      <c r="EG20" s="1209"/>
      <c r="EH20" s="1104"/>
      <c r="EI20" s="1211">
        <v>2011846</v>
      </c>
      <c r="EJ20" s="1208"/>
      <c r="EK20" s="1208">
        <v>2011846</v>
      </c>
      <c r="EL20" s="1208">
        <v>2011846</v>
      </c>
      <c r="EM20" s="1214">
        <v>0</v>
      </c>
      <c r="EN20" s="1214"/>
      <c r="EO20" s="1215"/>
      <c r="ES20" s="1269" t="s">
        <v>795</v>
      </c>
      <c r="ET20" s="1270" t="s">
        <v>796</v>
      </c>
      <c r="EU20" s="1271">
        <v>291417</v>
      </c>
      <c r="EW20" s="1219"/>
    </row>
    <row r="21" spans="1:153" ht="15">
      <c r="A21" s="1220" t="s">
        <v>384</v>
      </c>
      <c r="B21" s="1221" t="s">
        <v>665</v>
      </c>
      <c r="C21" s="1117">
        <v>8579</v>
      </c>
      <c r="D21" s="1118">
        <v>8827</v>
      </c>
      <c r="E21" s="1222"/>
      <c r="F21" s="1222">
        <f t="shared" si="0"/>
        <v>8827</v>
      </c>
      <c r="G21" s="1222"/>
      <c r="H21" s="1223">
        <f t="shared" si="1"/>
        <v>8827</v>
      </c>
      <c r="K21" s="907" t="s">
        <v>384</v>
      </c>
      <c r="L21" s="908" t="s">
        <v>385</v>
      </c>
      <c r="M21" s="886">
        <v>13993598496</v>
      </c>
      <c r="N21" s="887">
        <v>68607085</v>
      </c>
      <c r="O21" s="888">
        <f t="shared" si="5"/>
        <v>13924991411</v>
      </c>
      <c r="P21" s="889">
        <v>2011</v>
      </c>
      <c r="Q21" s="890">
        <v>0.98030000000000006</v>
      </c>
      <c r="R21" s="891">
        <f t="shared" si="2"/>
        <v>14204826493</v>
      </c>
      <c r="S21" s="892">
        <f t="shared" si="3"/>
        <v>68607085</v>
      </c>
      <c r="T21" s="893">
        <v>137116774</v>
      </c>
      <c r="U21" s="893">
        <v>952555055</v>
      </c>
      <c r="V21" s="891">
        <f t="shared" si="4"/>
        <v>15363105407</v>
      </c>
      <c r="X21" s="1224" t="s">
        <v>384</v>
      </c>
      <c r="Y21" s="1225" t="s">
        <v>665</v>
      </c>
      <c r="Z21" s="1226">
        <v>15363105407</v>
      </c>
      <c r="AA21" s="1227">
        <v>92639525.604209989</v>
      </c>
      <c r="AB21" s="1126">
        <v>12048696</v>
      </c>
      <c r="AC21" s="1126">
        <v>379315</v>
      </c>
      <c r="AD21" s="1228">
        <v>105067536.60420999</v>
      </c>
      <c r="AE21" s="1229">
        <v>8827</v>
      </c>
      <c r="AF21" s="1225">
        <v>11903</v>
      </c>
      <c r="AG21" s="1230">
        <v>2.4262000000000001</v>
      </c>
      <c r="AI21" s="1231" t="s">
        <v>384</v>
      </c>
      <c r="AJ21" s="1232" t="s">
        <v>665</v>
      </c>
      <c r="AK21" s="1132">
        <v>105067536.60420999</v>
      </c>
      <c r="AL21" s="1133">
        <v>8827</v>
      </c>
      <c r="AM21" s="1233">
        <v>11903</v>
      </c>
      <c r="AN21" s="1230">
        <v>2.4262000000000001</v>
      </c>
      <c r="AO21" s="1234">
        <v>1.4332</v>
      </c>
      <c r="AP21" s="1235">
        <v>1.0974999999999999</v>
      </c>
      <c r="AQ21" s="1236">
        <v>1.6625999999999999</v>
      </c>
      <c r="AR21" s="1237" t="s">
        <v>4</v>
      </c>
      <c r="AS21" s="1272" t="s">
        <v>4</v>
      </c>
      <c r="AT21" s="1261" t="s">
        <v>4</v>
      </c>
      <c r="AU21" s="1240">
        <v>0</v>
      </c>
      <c r="AV21" s="1241" t="s">
        <v>4</v>
      </c>
      <c r="AW21" s="1242">
        <v>0</v>
      </c>
      <c r="AX21" s="1144" t="s">
        <v>653</v>
      </c>
      <c r="AY21" s="1145">
        <v>0</v>
      </c>
      <c r="AZ21" s="1242">
        <f t="shared" si="6"/>
        <v>0</v>
      </c>
      <c r="BB21" s="1243" t="s">
        <v>384</v>
      </c>
      <c r="BC21" s="1244" t="s">
        <v>697</v>
      </c>
      <c r="BD21" s="1149">
        <v>15363105407</v>
      </c>
      <c r="BE21" s="1150">
        <v>519.84100000000001</v>
      </c>
      <c r="BF21" s="1245">
        <v>29553470</v>
      </c>
      <c r="BG21" s="1246">
        <v>1.4332</v>
      </c>
      <c r="BH21" s="1153"/>
      <c r="BI21" s="1154">
        <v>8827</v>
      </c>
      <c r="BJ21" s="1247">
        <v>16.98</v>
      </c>
      <c r="BK21" s="1154">
        <v>66711</v>
      </c>
      <c r="BL21" s="1248">
        <v>128</v>
      </c>
      <c r="BN21" s="1156" t="s">
        <v>384</v>
      </c>
      <c r="BO21" s="1157" t="s">
        <v>665</v>
      </c>
      <c r="BP21" s="1158">
        <v>1.0656999999999999</v>
      </c>
      <c r="BQ21" s="1158">
        <v>1.1265000000000001</v>
      </c>
      <c r="BR21" s="1158">
        <v>0.98030000000000006</v>
      </c>
      <c r="BS21" s="1160"/>
      <c r="BT21" s="1161">
        <v>2011</v>
      </c>
      <c r="BU21" s="1162">
        <v>0.98030000000000006</v>
      </c>
      <c r="BV21" s="1163"/>
      <c r="BW21" s="1164">
        <v>0.3</v>
      </c>
      <c r="BX21" s="1165">
        <v>0.29399999999999998</v>
      </c>
      <c r="BY21" s="1166">
        <v>0.48759999999999998</v>
      </c>
      <c r="CA21" s="1250" t="s">
        <v>384</v>
      </c>
      <c r="CB21" s="1251" t="s">
        <v>697</v>
      </c>
      <c r="CC21" s="1154">
        <v>38476</v>
      </c>
      <c r="CD21" s="1154">
        <v>37919</v>
      </c>
      <c r="CE21" s="1154">
        <v>38728</v>
      </c>
      <c r="CF21" s="1252">
        <v>38374.333333333336</v>
      </c>
      <c r="CG21" s="1253">
        <v>1.0974999999999999</v>
      </c>
      <c r="CH21" s="1171"/>
      <c r="CI21" s="1254">
        <v>-353.66666666666424</v>
      </c>
      <c r="CJ21" s="1253">
        <v>-9.1000000000000004E-3</v>
      </c>
      <c r="CL21" s="1255" t="s">
        <v>384</v>
      </c>
      <c r="CM21" s="1256" t="s">
        <v>697</v>
      </c>
      <c r="CN21" s="1174" t="s">
        <v>4</v>
      </c>
      <c r="CO21" s="1175"/>
      <c r="CP21" s="1176">
        <v>8827</v>
      </c>
      <c r="CQ21" s="1257">
        <v>19331353</v>
      </c>
      <c r="CR21" s="1257">
        <v>0</v>
      </c>
      <c r="CS21" s="1258">
        <v>19331353</v>
      </c>
      <c r="CT21" s="1259">
        <v>2190.0300000000002</v>
      </c>
      <c r="CU21" s="1260"/>
      <c r="CV21" s="1261" t="s">
        <v>4</v>
      </c>
      <c r="CW21" s="1259" t="s">
        <v>4</v>
      </c>
      <c r="CX21" s="1183" t="s">
        <v>4</v>
      </c>
      <c r="CY21" s="1184"/>
      <c r="CZ21" s="1185">
        <v>0.29399999999999998</v>
      </c>
      <c r="DA21" s="1262" t="s">
        <v>4</v>
      </c>
      <c r="DB21" s="1187"/>
      <c r="DC21" s="1183" t="s">
        <v>4</v>
      </c>
      <c r="DE21" s="1263" t="s">
        <v>384</v>
      </c>
      <c r="DF21" s="1264" t="s">
        <v>665</v>
      </c>
      <c r="DG21" s="1191"/>
      <c r="DH21" s="1192"/>
      <c r="DI21" s="1193"/>
      <c r="DJ21" s="1194"/>
      <c r="DK21" s="1195"/>
      <c r="DL21" s="1265"/>
      <c r="DM21" s="1266"/>
      <c r="DN21" s="1267"/>
      <c r="DO21" s="1194"/>
      <c r="DP21" s="1199"/>
      <c r="DQ21" s="1265"/>
      <c r="DR21" s="1265"/>
      <c r="DS21" s="1092"/>
      <c r="DT21" s="1202"/>
      <c r="DU21" s="1092"/>
      <c r="DV21" s="1203"/>
      <c r="DX21" s="1204" t="s">
        <v>372</v>
      </c>
      <c r="DY21" s="1205" t="s">
        <v>372</v>
      </c>
      <c r="DZ21" s="1204" t="s">
        <v>901</v>
      </c>
      <c r="EA21" s="1206" t="s">
        <v>373</v>
      </c>
      <c r="EB21" s="1207">
        <v>12668</v>
      </c>
      <c r="EC21" s="1104"/>
      <c r="ED21" s="1208">
        <v>12668</v>
      </c>
      <c r="EE21" s="1208"/>
      <c r="EF21" s="1104"/>
      <c r="EG21" s="1209">
        <v>0.93195026852056206</v>
      </c>
      <c r="EH21" s="1104"/>
      <c r="EI21" s="1211">
        <v>0</v>
      </c>
      <c r="EJ21" s="1208"/>
      <c r="EK21" s="1208">
        <v>0</v>
      </c>
      <c r="EL21" s="1208">
        <v>0</v>
      </c>
      <c r="EM21" s="1214">
        <v>0</v>
      </c>
      <c r="EN21" s="1214"/>
      <c r="EO21" s="1215"/>
      <c r="ES21" s="1269" t="s">
        <v>380</v>
      </c>
      <c r="ET21" s="1270" t="s">
        <v>381</v>
      </c>
      <c r="EU21" s="1271">
        <v>5670473</v>
      </c>
      <c r="EW21" s="1219"/>
    </row>
    <row r="22" spans="1:153" ht="15">
      <c r="A22" s="1220" t="s">
        <v>386</v>
      </c>
      <c r="B22" s="1221" t="s">
        <v>387</v>
      </c>
      <c r="C22" s="1117">
        <v>2811</v>
      </c>
      <c r="D22" s="1118">
        <v>2811</v>
      </c>
      <c r="E22" s="1222"/>
      <c r="F22" s="1222">
        <f t="shared" si="0"/>
        <v>2811</v>
      </c>
      <c r="G22" s="1222"/>
      <c r="H22" s="1223">
        <f t="shared" si="1"/>
        <v>2811</v>
      </c>
      <c r="K22" s="907" t="s">
        <v>386</v>
      </c>
      <c r="L22" s="908" t="s">
        <v>387</v>
      </c>
      <c r="M22" s="886">
        <v>1256897284</v>
      </c>
      <c r="N22" s="887">
        <v>50671809</v>
      </c>
      <c r="O22" s="888">
        <f t="shared" si="5"/>
        <v>1206225475</v>
      </c>
      <c r="P22" s="889">
        <v>2008</v>
      </c>
      <c r="Q22" s="890">
        <v>0.99380000000000002</v>
      </c>
      <c r="R22" s="891">
        <f t="shared" si="2"/>
        <v>1213750730</v>
      </c>
      <c r="S22" s="892">
        <f t="shared" si="3"/>
        <v>50671809</v>
      </c>
      <c r="T22" s="893">
        <v>63219493</v>
      </c>
      <c r="U22" s="893">
        <v>159948209</v>
      </c>
      <c r="V22" s="891">
        <f t="shared" si="4"/>
        <v>1487590241</v>
      </c>
      <c r="X22" s="1224" t="s">
        <v>386</v>
      </c>
      <c r="Y22" s="1225" t="s">
        <v>387</v>
      </c>
      <c r="Z22" s="1226">
        <v>1487590241</v>
      </c>
      <c r="AA22" s="1227">
        <v>8970169.1532300003</v>
      </c>
      <c r="AB22" s="1126">
        <v>2119439</v>
      </c>
      <c r="AC22" s="1126">
        <v>145218</v>
      </c>
      <c r="AD22" s="1228">
        <v>11234826.15323</v>
      </c>
      <c r="AE22" s="1229">
        <v>2811</v>
      </c>
      <c r="AF22" s="1225">
        <v>3997</v>
      </c>
      <c r="AG22" s="1230">
        <v>0.81469999999999998</v>
      </c>
      <c r="AI22" s="1231" t="s">
        <v>386</v>
      </c>
      <c r="AJ22" s="1232" t="s">
        <v>387</v>
      </c>
      <c r="AK22" s="1132">
        <v>11234826.15323</v>
      </c>
      <c r="AL22" s="1133">
        <v>2811</v>
      </c>
      <c r="AM22" s="1233">
        <v>3997</v>
      </c>
      <c r="AN22" s="1230">
        <v>0.81469999999999998</v>
      </c>
      <c r="AO22" s="1234">
        <v>0.1699</v>
      </c>
      <c r="AP22" s="1235">
        <v>0.84699999999999998</v>
      </c>
      <c r="AQ22" s="1236">
        <v>0.76640000000000008</v>
      </c>
      <c r="AR22" s="1237">
        <v>0.76640000000000008</v>
      </c>
      <c r="AS22" s="1272">
        <v>1272.8599999999999</v>
      </c>
      <c r="AT22" s="1261">
        <v>387.97</v>
      </c>
      <c r="AU22" s="1240">
        <v>1090584</v>
      </c>
      <c r="AV22" s="1241">
        <v>1</v>
      </c>
      <c r="AW22" s="1242">
        <v>1090584</v>
      </c>
      <c r="AX22" s="1144" t="s">
        <v>653</v>
      </c>
      <c r="AY22" s="1145">
        <v>0</v>
      </c>
      <c r="AZ22" s="1242">
        <f t="shared" si="6"/>
        <v>1090584</v>
      </c>
      <c r="BB22" s="1243" t="s">
        <v>386</v>
      </c>
      <c r="BC22" s="1244" t="s">
        <v>698</v>
      </c>
      <c r="BD22" s="1149">
        <v>1487590241</v>
      </c>
      <c r="BE22" s="1150">
        <v>424.666</v>
      </c>
      <c r="BF22" s="1245">
        <v>3502965</v>
      </c>
      <c r="BG22" s="1246">
        <v>0.1699</v>
      </c>
      <c r="BH22" s="1153"/>
      <c r="BI22" s="1154">
        <v>2811</v>
      </c>
      <c r="BJ22" s="1247">
        <v>6.62</v>
      </c>
      <c r="BK22" s="1154">
        <v>23714</v>
      </c>
      <c r="BL22" s="1248">
        <v>56</v>
      </c>
      <c r="BN22" s="1156" t="s">
        <v>386</v>
      </c>
      <c r="BO22" s="1157" t="s">
        <v>387</v>
      </c>
      <c r="BP22" s="1158">
        <v>0.90040000000000009</v>
      </c>
      <c r="BQ22" s="1158">
        <v>1.0488</v>
      </c>
      <c r="BR22" s="1158">
        <v>0.98829999999999996</v>
      </c>
      <c r="BS22" s="1160"/>
      <c r="BT22" s="1161">
        <v>2008</v>
      </c>
      <c r="BU22" s="1162">
        <v>0.99380000000000002</v>
      </c>
      <c r="BV22" s="1163"/>
      <c r="BW22" s="1164">
        <v>0.65900000000000003</v>
      </c>
      <c r="BX22" s="1165">
        <v>0.65500000000000003</v>
      </c>
      <c r="BY22" s="1166">
        <v>1.0862000000000001</v>
      </c>
      <c r="CA22" s="1250" t="s">
        <v>386</v>
      </c>
      <c r="CB22" s="1251" t="s">
        <v>698</v>
      </c>
      <c r="CC22" s="1154">
        <v>29465</v>
      </c>
      <c r="CD22" s="1154">
        <v>29400</v>
      </c>
      <c r="CE22" s="1154">
        <v>29984</v>
      </c>
      <c r="CF22" s="1252">
        <v>29616.333333333332</v>
      </c>
      <c r="CG22" s="1253">
        <v>0.84699999999999998</v>
      </c>
      <c r="CH22" s="1171"/>
      <c r="CI22" s="1254">
        <v>-367.66666666666788</v>
      </c>
      <c r="CJ22" s="1253">
        <v>-1.23E-2</v>
      </c>
      <c r="CL22" s="1255" t="s">
        <v>386</v>
      </c>
      <c r="CM22" s="1256" t="s">
        <v>698</v>
      </c>
      <c r="CN22" s="1174">
        <v>0.76640000000000008</v>
      </c>
      <c r="CO22" s="1175"/>
      <c r="CP22" s="1176">
        <v>2811</v>
      </c>
      <c r="CQ22" s="1257">
        <v>2490085</v>
      </c>
      <c r="CR22" s="1257">
        <v>0</v>
      </c>
      <c r="CS22" s="1258">
        <v>2490085</v>
      </c>
      <c r="CT22" s="1259">
        <v>885.84</v>
      </c>
      <c r="CU22" s="1260"/>
      <c r="CV22" s="1261">
        <v>1272.8599999999999</v>
      </c>
      <c r="CW22" s="1259">
        <v>387.97</v>
      </c>
      <c r="CX22" s="1183">
        <v>0.69599999999999995</v>
      </c>
      <c r="CY22" s="1184"/>
      <c r="CZ22" s="1185">
        <v>0.65500000000000003</v>
      </c>
      <c r="DA22" s="1262">
        <v>1</v>
      </c>
      <c r="DB22" s="1187"/>
      <c r="DC22" s="1183">
        <v>1</v>
      </c>
      <c r="DE22" s="1263" t="s">
        <v>386</v>
      </c>
      <c r="DF22" s="1264" t="s">
        <v>387</v>
      </c>
      <c r="DG22" s="1191"/>
      <c r="DH22" s="1192"/>
      <c r="DI22" s="1193"/>
      <c r="DJ22" s="1194"/>
      <c r="DK22" s="1195"/>
      <c r="DL22" s="1265"/>
      <c r="DM22" s="1266"/>
      <c r="DN22" s="1267"/>
      <c r="DO22" s="1194"/>
      <c r="DP22" s="1199"/>
      <c r="DQ22" s="1265"/>
      <c r="DR22" s="1265"/>
      <c r="DS22" s="1092"/>
      <c r="DT22" s="1202"/>
      <c r="DU22" s="1092"/>
      <c r="DV22" s="1203"/>
      <c r="DX22" s="1204" t="s">
        <v>372</v>
      </c>
      <c r="DY22" s="1205" t="s">
        <v>19</v>
      </c>
      <c r="DZ22" s="1204" t="s">
        <v>8</v>
      </c>
      <c r="EA22" s="1206" t="s">
        <v>20</v>
      </c>
      <c r="EB22" s="1207">
        <v>925</v>
      </c>
      <c r="EC22" s="1104"/>
      <c r="ED22" s="1208">
        <v>925</v>
      </c>
      <c r="EE22" s="1208">
        <v>13593</v>
      </c>
      <c r="EF22" s="1104"/>
      <c r="EG22" s="1209">
        <v>6.804973147943795E-2</v>
      </c>
      <c r="EH22" s="1104"/>
      <c r="EI22" s="1211">
        <v>0</v>
      </c>
      <c r="EJ22" s="1208"/>
      <c r="EK22" s="1208">
        <v>0</v>
      </c>
      <c r="EL22" s="1268"/>
      <c r="EM22" s="1214"/>
      <c r="EN22" s="1214"/>
      <c r="EO22" s="1215"/>
      <c r="ES22" s="1269" t="s">
        <v>382</v>
      </c>
      <c r="ET22" s="1270" t="s">
        <v>383</v>
      </c>
      <c r="EU22" s="1271">
        <v>420595</v>
      </c>
      <c r="EW22" s="1219"/>
    </row>
    <row r="23" spans="1:153" ht="15">
      <c r="A23" s="1220" t="s">
        <v>388</v>
      </c>
      <c r="B23" s="1221" t="s">
        <v>389</v>
      </c>
      <c r="C23" s="1117">
        <v>17055</v>
      </c>
      <c r="D23" s="1118">
        <v>24462</v>
      </c>
      <c r="E23" s="1222"/>
      <c r="F23" s="1222">
        <f t="shared" si="0"/>
        <v>24462</v>
      </c>
      <c r="G23" s="1222"/>
      <c r="H23" s="1223">
        <f t="shared" si="1"/>
        <v>24462</v>
      </c>
      <c r="K23" s="907" t="s">
        <v>388</v>
      </c>
      <c r="L23" s="908" t="s">
        <v>389</v>
      </c>
      <c r="M23" s="886">
        <v>12129331825</v>
      </c>
      <c r="N23" s="887">
        <v>91445700</v>
      </c>
      <c r="O23" s="888">
        <f t="shared" si="5"/>
        <v>12037886125</v>
      </c>
      <c r="P23" s="889">
        <v>2011</v>
      </c>
      <c r="Q23" s="890">
        <v>1</v>
      </c>
      <c r="R23" s="891">
        <f t="shared" si="2"/>
        <v>12037886125</v>
      </c>
      <c r="S23" s="892">
        <f t="shared" si="3"/>
        <v>91445700</v>
      </c>
      <c r="T23" s="893">
        <v>606953741</v>
      </c>
      <c r="U23" s="893">
        <v>2355529061</v>
      </c>
      <c r="V23" s="891">
        <f t="shared" si="4"/>
        <v>15091814627</v>
      </c>
      <c r="X23" s="1224" t="s">
        <v>388</v>
      </c>
      <c r="Y23" s="1225" t="s">
        <v>389</v>
      </c>
      <c r="Z23" s="1226">
        <v>15091814627</v>
      </c>
      <c r="AA23" s="1227">
        <v>91003642.20081</v>
      </c>
      <c r="AB23" s="1126">
        <v>26301310</v>
      </c>
      <c r="AC23" s="1126">
        <v>801699</v>
      </c>
      <c r="AD23" s="1228">
        <v>118106651.20081</v>
      </c>
      <c r="AE23" s="1229">
        <v>24462</v>
      </c>
      <c r="AF23" s="1225">
        <v>4828</v>
      </c>
      <c r="AG23" s="1230">
        <v>0.98409999999999997</v>
      </c>
      <c r="AI23" s="1231" t="s">
        <v>388</v>
      </c>
      <c r="AJ23" s="1232" t="s">
        <v>389</v>
      </c>
      <c r="AK23" s="1132">
        <v>118106651.20081</v>
      </c>
      <c r="AL23" s="1133">
        <v>24462</v>
      </c>
      <c r="AM23" s="1233">
        <v>4828</v>
      </c>
      <c r="AN23" s="1230">
        <v>0.98409999999999997</v>
      </c>
      <c r="AO23" s="1234">
        <v>1.8298000000000001</v>
      </c>
      <c r="AP23" s="1235">
        <v>0.92369999999999997</v>
      </c>
      <c r="AQ23" s="1236">
        <v>1.0385</v>
      </c>
      <c r="AR23" s="1237" t="s">
        <v>4</v>
      </c>
      <c r="AS23" s="1272" t="s">
        <v>4</v>
      </c>
      <c r="AT23" s="1261" t="s">
        <v>4</v>
      </c>
      <c r="AU23" s="1240">
        <v>0</v>
      </c>
      <c r="AV23" s="1241" t="s">
        <v>4</v>
      </c>
      <c r="AW23" s="1242">
        <v>0</v>
      </c>
      <c r="AX23" s="1144" t="s">
        <v>653</v>
      </c>
      <c r="AY23" s="1145">
        <v>0</v>
      </c>
      <c r="AZ23" s="1242">
        <f t="shared" si="6"/>
        <v>0</v>
      </c>
      <c r="BB23" s="1243" t="s">
        <v>388</v>
      </c>
      <c r="BC23" s="1244" t="s">
        <v>699</v>
      </c>
      <c r="BD23" s="1149">
        <v>15091814627</v>
      </c>
      <c r="BE23" s="1150">
        <v>399.96800000000002</v>
      </c>
      <c r="BF23" s="1245">
        <v>37732555</v>
      </c>
      <c r="BG23" s="1246">
        <v>1.8298000000000001</v>
      </c>
      <c r="BH23" s="1153"/>
      <c r="BI23" s="1154">
        <v>24462</v>
      </c>
      <c r="BJ23" s="1247">
        <v>61.16</v>
      </c>
      <c r="BK23" s="1154">
        <v>154354</v>
      </c>
      <c r="BL23" s="1248">
        <v>386</v>
      </c>
      <c r="BN23" s="1156" t="s">
        <v>388</v>
      </c>
      <c r="BO23" s="1157" t="s">
        <v>389</v>
      </c>
      <c r="BP23" s="1158">
        <v>0.97409999999999997</v>
      </c>
      <c r="BQ23" s="1158">
        <v>0.97850000000000004</v>
      </c>
      <c r="BR23" s="1158">
        <v>1</v>
      </c>
      <c r="BS23" s="1160"/>
      <c r="BT23" s="1161">
        <v>2011</v>
      </c>
      <c r="BU23" s="1162">
        <v>1</v>
      </c>
      <c r="BV23" s="1163"/>
      <c r="BW23" s="1164">
        <v>0.53</v>
      </c>
      <c r="BX23" s="1165">
        <v>0.53</v>
      </c>
      <c r="BY23" s="1166">
        <v>0.87890000000000001</v>
      </c>
      <c r="CA23" s="1250" t="s">
        <v>388</v>
      </c>
      <c r="CB23" s="1251" t="s">
        <v>699</v>
      </c>
      <c r="CC23" s="1154">
        <v>33008</v>
      </c>
      <c r="CD23" s="1154">
        <v>31381</v>
      </c>
      <c r="CE23" s="1154">
        <v>32504</v>
      </c>
      <c r="CF23" s="1252">
        <v>32297.666666666668</v>
      </c>
      <c r="CG23" s="1253">
        <v>0.92369999999999997</v>
      </c>
      <c r="CH23" s="1171"/>
      <c r="CI23" s="1254">
        <v>-206.33333333333212</v>
      </c>
      <c r="CJ23" s="1253">
        <v>-6.3E-3</v>
      </c>
      <c r="CL23" s="1255" t="s">
        <v>388</v>
      </c>
      <c r="CM23" s="1256" t="s">
        <v>699</v>
      </c>
      <c r="CN23" s="1174" t="s">
        <v>4</v>
      </c>
      <c r="CO23" s="1175"/>
      <c r="CP23" s="1176">
        <v>24462</v>
      </c>
      <c r="CQ23" s="1257">
        <v>35218974</v>
      </c>
      <c r="CR23" s="1257">
        <v>0</v>
      </c>
      <c r="CS23" s="1258">
        <v>35218974</v>
      </c>
      <c r="CT23" s="1259">
        <v>1439.74</v>
      </c>
      <c r="CU23" s="1260"/>
      <c r="CV23" s="1261" t="s">
        <v>4</v>
      </c>
      <c r="CW23" s="1259" t="s">
        <v>4</v>
      </c>
      <c r="CX23" s="1183" t="s">
        <v>4</v>
      </c>
      <c r="CY23" s="1184"/>
      <c r="CZ23" s="1185">
        <v>0.53</v>
      </c>
      <c r="DA23" s="1262" t="s">
        <v>4</v>
      </c>
      <c r="DB23" s="1187"/>
      <c r="DC23" s="1183" t="s">
        <v>4</v>
      </c>
      <c r="DE23" s="1263" t="s">
        <v>388</v>
      </c>
      <c r="DF23" s="1264" t="s">
        <v>389</v>
      </c>
      <c r="DG23" s="1191"/>
      <c r="DH23" s="1192"/>
      <c r="DI23" s="1193"/>
      <c r="DJ23" s="1194"/>
      <c r="DK23" s="1195"/>
      <c r="DL23" s="1265"/>
      <c r="DM23" s="1266"/>
      <c r="DN23" s="1267"/>
      <c r="DO23" s="1194"/>
      <c r="DP23" s="1199"/>
      <c r="DQ23" s="1265"/>
      <c r="DR23" s="1265"/>
      <c r="DS23" s="1092"/>
      <c r="DT23" s="1202"/>
      <c r="DU23" s="1092"/>
      <c r="DV23" s="1203"/>
      <c r="DX23" s="1204" t="s">
        <v>374</v>
      </c>
      <c r="DY23" s="1205" t="s">
        <v>374</v>
      </c>
      <c r="DZ23" s="1204" t="s">
        <v>901</v>
      </c>
      <c r="EA23" s="1206" t="s">
        <v>375</v>
      </c>
      <c r="EB23" s="1207">
        <v>25782</v>
      </c>
      <c r="EC23" s="1104"/>
      <c r="ED23" s="1208">
        <v>25782</v>
      </c>
      <c r="EE23" s="1208"/>
      <c r="EF23" s="1104"/>
      <c r="EG23" s="1209">
        <v>0.82985708767864041</v>
      </c>
      <c r="EH23" s="1104"/>
      <c r="EI23" s="1211">
        <v>0</v>
      </c>
      <c r="EJ23" s="1208"/>
      <c r="EK23" s="1208">
        <v>0</v>
      </c>
      <c r="EL23" s="1208">
        <v>0</v>
      </c>
      <c r="EM23" s="1214">
        <v>0</v>
      </c>
      <c r="EN23" s="1214"/>
      <c r="EO23" s="1215"/>
      <c r="ES23" s="1269" t="s">
        <v>384</v>
      </c>
      <c r="ET23" s="1270" t="s">
        <v>665</v>
      </c>
      <c r="EU23" s="1271">
        <v>0</v>
      </c>
      <c r="EW23" s="1219"/>
    </row>
    <row r="24" spans="1:153" ht="15">
      <c r="A24" s="1220" t="s">
        <v>390</v>
      </c>
      <c r="B24" s="1221" t="s">
        <v>391</v>
      </c>
      <c r="C24" s="1117">
        <v>8310</v>
      </c>
      <c r="D24" s="1118">
        <v>9208</v>
      </c>
      <c r="E24" s="1222"/>
      <c r="F24" s="1222">
        <f t="shared" si="0"/>
        <v>9208</v>
      </c>
      <c r="G24" s="1222"/>
      <c r="H24" s="1223">
        <f t="shared" si="1"/>
        <v>9208</v>
      </c>
      <c r="K24" s="907" t="s">
        <v>390</v>
      </c>
      <c r="L24" s="908" t="s">
        <v>391</v>
      </c>
      <c r="M24" s="886">
        <v>7580480356</v>
      </c>
      <c r="N24" s="887">
        <v>353570794</v>
      </c>
      <c r="O24" s="888">
        <f t="shared" si="5"/>
        <v>7226909562</v>
      </c>
      <c r="P24" s="889">
        <v>2009</v>
      </c>
      <c r="Q24" s="890">
        <v>1.0096000000000001</v>
      </c>
      <c r="R24" s="891">
        <f t="shared" si="2"/>
        <v>7158190929</v>
      </c>
      <c r="S24" s="892">
        <f t="shared" si="3"/>
        <v>353570794</v>
      </c>
      <c r="T24" s="893">
        <v>252455354</v>
      </c>
      <c r="U24" s="893">
        <v>968174539</v>
      </c>
      <c r="V24" s="891">
        <f t="shared" si="4"/>
        <v>8732391616</v>
      </c>
      <c r="X24" s="1224" t="s">
        <v>390</v>
      </c>
      <c r="Y24" s="1225" t="s">
        <v>391</v>
      </c>
      <c r="Z24" s="1226">
        <v>8732391616</v>
      </c>
      <c r="AA24" s="1227">
        <v>52656321.444479994</v>
      </c>
      <c r="AB24" s="1126">
        <v>7699369</v>
      </c>
      <c r="AC24" s="1126">
        <v>281165</v>
      </c>
      <c r="AD24" s="1228">
        <v>60636855.444479994</v>
      </c>
      <c r="AE24" s="1229">
        <v>9208</v>
      </c>
      <c r="AF24" s="1225">
        <v>6585</v>
      </c>
      <c r="AG24" s="1230">
        <v>1.3422000000000001</v>
      </c>
      <c r="AI24" s="1231" t="s">
        <v>390</v>
      </c>
      <c r="AJ24" s="1232" t="s">
        <v>391</v>
      </c>
      <c r="AK24" s="1132">
        <v>60636855.444479994</v>
      </c>
      <c r="AL24" s="1133">
        <v>9208</v>
      </c>
      <c r="AM24" s="1233">
        <v>6585</v>
      </c>
      <c r="AN24" s="1230">
        <v>1.3422000000000001</v>
      </c>
      <c r="AO24" s="1234">
        <v>0.62009999999999998</v>
      </c>
      <c r="AP24" s="1235">
        <v>1.3057000000000001</v>
      </c>
      <c r="AQ24" s="1236">
        <v>1.2518</v>
      </c>
      <c r="AR24" s="1237" t="s">
        <v>4</v>
      </c>
      <c r="AS24" s="1272" t="s">
        <v>4</v>
      </c>
      <c r="AT24" s="1261" t="s">
        <v>4</v>
      </c>
      <c r="AU24" s="1240">
        <v>0</v>
      </c>
      <c r="AV24" s="1241" t="s">
        <v>4</v>
      </c>
      <c r="AW24" s="1242">
        <v>0</v>
      </c>
      <c r="AX24" s="1144" t="s">
        <v>653</v>
      </c>
      <c r="AY24" s="1145">
        <v>0</v>
      </c>
      <c r="AZ24" s="1242">
        <f t="shared" si="6"/>
        <v>0</v>
      </c>
      <c r="BB24" s="1243" t="s">
        <v>390</v>
      </c>
      <c r="BC24" s="1244" t="s">
        <v>700</v>
      </c>
      <c r="BD24" s="1149">
        <v>8732391616</v>
      </c>
      <c r="BE24" s="1150">
        <v>682.85299999999995</v>
      </c>
      <c r="BF24" s="1245">
        <v>12788099</v>
      </c>
      <c r="BG24" s="1246">
        <v>0.62009999999999998</v>
      </c>
      <c r="BH24" s="1153"/>
      <c r="BI24" s="1154">
        <v>9208</v>
      </c>
      <c r="BJ24" s="1247">
        <v>13.48</v>
      </c>
      <c r="BK24" s="1154">
        <v>63806</v>
      </c>
      <c r="BL24" s="1248">
        <v>93</v>
      </c>
      <c r="BN24" s="1156" t="s">
        <v>390</v>
      </c>
      <c r="BO24" s="1157" t="s">
        <v>391</v>
      </c>
      <c r="BP24" s="1158">
        <v>0.99860000000000004</v>
      </c>
      <c r="BQ24" s="1159">
        <v>1.0011000000000001</v>
      </c>
      <c r="BR24" s="1159">
        <v>1.0190000000000001</v>
      </c>
      <c r="BS24" s="1160"/>
      <c r="BT24" s="1161">
        <v>2009</v>
      </c>
      <c r="BU24" s="1162">
        <v>1.0096000000000001</v>
      </c>
      <c r="BV24" s="1163"/>
      <c r="BW24" s="1164">
        <v>0.62190000000000001</v>
      </c>
      <c r="BX24" s="1165">
        <v>0.628</v>
      </c>
      <c r="BY24" s="1166">
        <v>1.0415000000000001</v>
      </c>
      <c r="CA24" s="1250" t="s">
        <v>390</v>
      </c>
      <c r="CB24" s="1251" t="s">
        <v>700</v>
      </c>
      <c r="CC24" s="1154">
        <v>46441</v>
      </c>
      <c r="CD24" s="1154">
        <v>44716</v>
      </c>
      <c r="CE24" s="1154">
        <v>45804</v>
      </c>
      <c r="CF24" s="1252">
        <v>45653.666666666664</v>
      </c>
      <c r="CG24" s="1253">
        <v>1.3057000000000001</v>
      </c>
      <c r="CH24" s="1171"/>
      <c r="CI24" s="1254">
        <v>-150.33333333333576</v>
      </c>
      <c r="CJ24" s="1253">
        <v>-3.3E-3</v>
      </c>
      <c r="CL24" s="1255" t="s">
        <v>390</v>
      </c>
      <c r="CM24" s="1256" t="s">
        <v>700</v>
      </c>
      <c r="CN24" s="1174" t="s">
        <v>4</v>
      </c>
      <c r="CO24" s="1175"/>
      <c r="CP24" s="1176">
        <v>9208</v>
      </c>
      <c r="CQ24" s="1257">
        <v>21838821</v>
      </c>
      <c r="CR24" s="1257">
        <v>3480876</v>
      </c>
      <c r="CS24" s="1258">
        <v>25319697</v>
      </c>
      <c r="CT24" s="1259">
        <v>2749.75</v>
      </c>
      <c r="CU24" s="1260"/>
      <c r="CV24" s="1261" t="s">
        <v>4</v>
      </c>
      <c r="CW24" s="1259" t="s">
        <v>4</v>
      </c>
      <c r="CX24" s="1183" t="s">
        <v>4</v>
      </c>
      <c r="CY24" s="1184"/>
      <c r="CZ24" s="1185">
        <v>0.628</v>
      </c>
      <c r="DA24" s="1262">
        <v>1</v>
      </c>
      <c r="DB24" s="1187"/>
      <c r="DC24" s="1183" t="s">
        <v>4</v>
      </c>
      <c r="DE24" s="1263" t="s">
        <v>390</v>
      </c>
      <c r="DF24" s="1264" t="s">
        <v>391</v>
      </c>
      <c r="DG24" s="1191"/>
      <c r="DH24" s="1192"/>
      <c r="DI24" s="1193"/>
      <c r="DJ24" s="1194"/>
      <c r="DK24" s="1195"/>
      <c r="DL24" s="1265"/>
      <c r="DM24" s="1266"/>
      <c r="DN24" s="1267"/>
      <c r="DO24" s="1194"/>
      <c r="DP24" s="1199"/>
      <c r="DQ24" s="1265"/>
      <c r="DR24" s="1265"/>
      <c r="DS24" s="1092"/>
      <c r="DT24" s="1202"/>
      <c r="DU24" s="1092"/>
      <c r="DV24" s="1203"/>
      <c r="DX24" s="1204" t="s">
        <v>374</v>
      </c>
      <c r="DY24" s="1205" t="s">
        <v>21</v>
      </c>
      <c r="DZ24" s="1204" t="s">
        <v>901</v>
      </c>
      <c r="EA24" s="1206" t="s">
        <v>22</v>
      </c>
      <c r="EB24" s="1207">
        <v>4331</v>
      </c>
      <c r="EC24" s="1104"/>
      <c r="ED24" s="1208">
        <v>4331</v>
      </c>
      <c r="EE24" s="1208"/>
      <c r="EF24" s="1104"/>
      <c r="EG24" s="1209">
        <v>0.13940388824513969</v>
      </c>
      <c r="EH24" s="1104"/>
      <c r="EI24" s="1211">
        <v>0</v>
      </c>
      <c r="EJ24" s="1208"/>
      <c r="EK24" s="1208">
        <v>0</v>
      </c>
      <c r="EL24" s="1268"/>
      <c r="EM24" s="1214"/>
      <c r="EN24" s="1214"/>
      <c r="EO24" s="1215"/>
      <c r="ES24" s="1269" t="s">
        <v>386</v>
      </c>
      <c r="ET24" s="1270" t="s">
        <v>387</v>
      </c>
      <c r="EU24" s="1271">
        <v>1090584</v>
      </c>
      <c r="EW24" s="1219"/>
    </row>
    <row r="25" spans="1:153" ht="15">
      <c r="A25" s="1220" t="s">
        <v>392</v>
      </c>
      <c r="B25" s="1221" t="s">
        <v>393</v>
      </c>
      <c r="C25" s="1117">
        <v>3377</v>
      </c>
      <c r="D25" s="1118">
        <v>3566</v>
      </c>
      <c r="E25" s="1222"/>
      <c r="F25" s="1222">
        <f t="shared" si="0"/>
        <v>3566</v>
      </c>
      <c r="G25" s="1222"/>
      <c r="H25" s="1223">
        <f t="shared" si="1"/>
        <v>3566</v>
      </c>
      <c r="K25" s="907" t="s">
        <v>392</v>
      </c>
      <c r="L25" s="908" t="s">
        <v>393</v>
      </c>
      <c r="M25" s="886">
        <v>3776536910</v>
      </c>
      <c r="N25" s="887">
        <v>85673950</v>
      </c>
      <c r="O25" s="888">
        <f t="shared" si="5"/>
        <v>3690862960</v>
      </c>
      <c r="P25" s="889">
        <v>2008</v>
      </c>
      <c r="Q25" s="890">
        <v>1.2081999999999999</v>
      </c>
      <c r="R25" s="891">
        <f t="shared" si="2"/>
        <v>3054844364</v>
      </c>
      <c r="S25" s="892">
        <f t="shared" si="3"/>
        <v>85673950</v>
      </c>
      <c r="T25" s="893">
        <v>50170961</v>
      </c>
      <c r="U25" s="893">
        <v>291798702</v>
      </c>
      <c r="V25" s="891">
        <f t="shared" si="4"/>
        <v>3482487977</v>
      </c>
      <c r="X25" s="1224" t="s">
        <v>392</v>
      </c>
      <c r="Y25" s="1225" t="s">
        <v>393</v>
      </c>
      <c r="Z25" s="1226">
        <v>3482487977</v>
      </c>
      <c r="AA25" s="1227">
        <v>20999402.501309998</v>
      </c>
      <c r="AB25" s="1126">
        <v>4468664</v>
      </c>
      <c r="AC25" s="1126">
        <v>142611</v>
      </c>
      <c r="AD25" s="1228">
        <v>25610677.501309998</v>
      </c>
      <c r="AE25" s="1229">
        <v>3566</v>
      </c>
      <c r="AF25" s="1225">
        <v>7182</v>
      </c>
      <c r="AG25" s="1230">
        <v>1.4639</v>
      </c>
      <c r="AI25" s="1231" t="s">
        <v>392</v>
      </c>
      <c r="AJ25" s="1232" t="s">
        <v>393</v>
      </c>
      <c r="AK25" s="1132">
        <v>25610677.501309998</v>
      </c>
      <c r="AL25" s="1133">
        <v>3566</v>
      </c>
      <c r="AM25" s="1233">
        <v>7182</v>
      </c>
      <c r="AN25" s="1230">
        <v>1.4639</v>
      </c>
      <c r="AO25" s="1234">
        <v>0.371</v>
      </c>
      <c r="AP25" s="1235">
        <v>0.71970000000000001</v>
      </c>
      <c r="AQ25" s="1236">
        <v>0.98260000000000003</v>
      </c>
      <c r="AR25" s="1237">
        <v>0.98260000000000003</v>
      </c>
      <c r="AS25" s="1272">
        <v>1631.93</v>
      </c>
      <c r="AT25" s="1261">
        <v>28.899999999999864</v>
      </c>
      <c r="AU25" s="1240">
        <v>103057</v>
      </c>
      <c r="AV25" s="1241">
        <v>0.82899999999999996</v>
      </c>
      <c r="AW25" s="1242">
        <v>85434</v>
      </c>
      <c r="AX25" s="1144" t="s">
        <v>653</v>
      </c>
      <c r="AY25" s="1145">
        <v>0</v>
      </c>
      <c r="AZ25" s="1242">
        <f t="shared" si="6"/>
        <v>85434</v>
      </c>
      <c r="BB25" s="1243" t="s">
        <v>392</v>
      </c>
      <c r="BC25" s="1244" t="s">
        <v>701</v>
      </c>
      <c r="BD25" s="1149">
        <v>3482487977</v>
      </c>
      <c r="BE25" s="1150">
        <v>455.18799999999999</v>
      </c>
      <c r="BF25" s="1245">
        <v>7650659</v>
      </c>
      <c r="BG25" s="1246">
        <v>0.371</v>
      </c>
      <c r="BH25" s="1153"/>
      <c r="BI25" s="1154">
        <v>3566</v>
      </c>
      <c r="BJ25" s="1247">
        <v>7.83</v>
      </c>
      <c r="BK25" s="1154">
        <v>27433</v>
      </c>
      <c r="BL25" s="1248">
        <v>60</v>
      </c>
      <c r="BN25" s="1156" t="s">
        <v>392</v>
      </c>
      <c r="BO25" s="1157" t="s">
        <v>393</v>
      </c>
      <c r="BP25" s="1158">
        <v>1.0095999999999998</v>
      </c>
      <c r="BQ25" s="1158">
        <v>1.1504000000000001</v>
      </c>
      <c r="BR25" s="1158">
        <v>1.3129</v>
      </c>
      <c r="BS25" s="1160"/>
      <c r="BT25" s="1161">
        <v>2008</v>
      </c>
      <c r="BU25" s="1162">
        <v>1.2081999999999999</v>
      </c>
      <c r="BV25" s="1163"/>
      <c r="BW25" s="1164">
        <v>0.38500000000000001</v>
      </c>
      <c r="BX25" s="1165">
        <v>0.46500000000000002</v>
      </c>
      <c r="BY25" s="1166">
        <v>0.77110000000000001</v>
      </c>
      <c r="CA25" s="1250" t="s">
        <v>392</v>
      </c>
      <c r="CB25" s="1251" t="s">
        <v>701</v>
      </c>
      <c r="CC25" s="1154">
        <v>24985</v>
      </c>
      <c r="CD25" s="1154">
        <v>24994</v>
      </c>
      <c r="CE25" s="1154">
        <v>25518</v>
      </c>
      <c r="CF25" s="1252">
        <v>25165.666666666668</v>
      </c>
      <c r="CG25" s="1253">
        <v>0.71970000000000001</v>
      </c>
      <c r="CH25" s="1171"/>
      <c r="CI25" s="1254">
        <v>-352.33333333333212</v>
      </c>
      <c r="CJ25" s="1253">
        <v>-1.38E-2</v>
      </c>
      <c r="CL25" s="1255" t="s">
        <v>392</v>
      </c>
      <c r="CM25" s="1256" t="s">
        <v>701</v>
      </c>
      <c r="CN25" s="1174">
        <v>0.98260000000000003</v>
      </c>
      <c r="CO25" s="1175"/>
      <c r="CP25" s="1176">
        <v>3566</v>
      </c>
      <c r="CQ25" s="1257">
        <v>4822163</v>
      </c>
      <c r="CR25" s="1257">
        <v>0</v>
      </c>
      <c r="CS25" s="1258">
        <v>4822163</v>
      </c>
      <c r="CT25" s="1259">
        <v>1352.26</v>
      </c>
      <c r="CU25" s="1260"/>
      <c r="CV25" s="1261">
        <v>1631.93</v>
      </c>
      <c r="CW25" s="1259">
        <v>28.899999999999864</v>
      </c>
      <c r="CX25" s="1183">
        <v>0.82899999999999996</v>
      </c>
      <c r="CY25" s="1184"/>
      <c r="CZ25" s="1185">
        <v>0.46500000000000002</v>
      </c>
      <c r="DA25" s="1262" t="s">
        <v>4</v>
      </c>
      <c r="DB25" s="1187"/>
      <c r="DC25" s="1183">
        <v>0.82899999999999996</v>
      </c>
      <c r="DE25" s="1263" t="s">
        <v>392</v>
      </c>
      <c r="DF25" s="1264" t="s">
        <v>393</v>
      </c>
      <c r="DG25" s="1191"/>
      <c r="DH25" s="1192"/>
      <c r="DI25" s="1193"/>
      <c r="DJ25" s="1194"/>
      <c r="DK25" s="1195"/>
      <c r="DL25" s="1265"/>
      <c r="DM25" s="1266"/>
      <c r="DN25" s="1267"/>
      <c r="DO25" s="1194"/>
      <c r="DP25" s="1199"/>
      <c r="DQ25" s="1265"/>
      <c r="DR25" s="1265"/>
      <c r="DS25" s="1092"/>
      <c r="DT25" s="1202"/>
      <c r="DU25" s="1092"/>
      <c r="DV25" s="1203"/>
      <c r="DX25" s="1204" t="s">
        <v>374</v>
      </c>
      <c r="DY25" s="1205" t="s">
        <v>23</v>
      </c>
      <c r="DZ25" s="1204" t="s">
        <v>8</v>
      </c>
      <c r="EA25" s="1206" t="s">
        <v>24</v>
      </c>
      <c r="EB25" s="1207">
        <v>408</v>
      </c>
      <c r="EC25" s="1104"/>
      <c r="ED25" s="1208">
        <v>408</v>
      </c>
      <c r="EE25" s="1208"/>
      <c r="EF25" s="1104"/>
      <c r="EG25" s="1209">
        <v>1.313248358439552E-2</v>
      </c>
      <c r="EH25" s="1104"/>
      <c r="EI25" s="1211">
        <v>0</v>
      </c>
      <c r="EJ25" s="1208"/>
      <c r="EK25" s="1208">
        <v>0</v>
      </c>
      <c r="EL25" s="1268"/>
      <c r="EM25" s="1214"/>
      <c r="EN25" s="1214"/>
      <c r="EO25" s="1215"/>
      <c r="ES25" s="1269" t="s">
        <v>388</v>
      </c>
      <c r="ET25" s="1270" t="s">
        <v>389</v>
      </c>
      <c r="EU25" s="1271">
        <v>0</v>
      </c>
      <c r="EW25" s="1219"/>
    </row>
    <row r="26" spans="1:153" ht="15">
      <c r="A26" s="1220" t="s">
        <v>394</v>
      </c>
      <c r="B26" s="1221" t="s">
        <v>395</v>
      </c>
      <c r="C26" s="1117">
        <v>2238</v>
      </c>
      <c r="D26" s="1118">
        <v>2238</v>
      </c>
      <c r="E26" s="1222"/>
      <c r="F26" s="1222">
        <f t="shared" si="0"/>
        <v>2238</v>
      </c>
      <c r="G26" s="1222"/>
      <c r="H26" s="1223">
        <f t="shared" si="1"/>
        <v>2238</v>
      </c>
      <c r="K26" s="907" t="s">
        <v>394</v>
      </c>
      <c r="L26" s="908" t="s">
        <v>395</v>
      </c>
      <c r="M26" s="886">
        <v>1256780341</v>
      </c>
      <c r="N26" s="887">
        <v>86330463</v>
      </c>
      <c r="O26" s="888">
        <f t="shared" si="5"/>
        <v>1170449878</v>
      </c>
      <c r="P26" s="889">
        <v>2006</v>
      </c>
      <c r="Q26" s="890">
        <v>0.92410000000000003</v>
      </c>
      <c r="R26" s="891">
        <f t="shared" si="2"/>
        <v>1266583571</v>
      </c>
      <c r="S26" s="892">
        <f t="shared" si="3"/>
        <v>86330463</v>
      </c>
      <c r="T26" s="893">
        <v>23459236</v>
      </c>
      <c r="U26" s="893">
        <v>204640357</v>
      </c>
      <c r="V26" s="891">
        <f t="shared" si="4"/>
        <v>1581013627</v>
      </c>
      <c r="X26" s="1224" t="s">
        <v>394</v>
      </c>
      <c r="Y26" s="1225" t="s">
        <v>395</v>
      </c>
      <c r="Z26" s="1226">
        <v>1581013627</v>
      </c>
      <c r="AA26" s="1227">
        <v>9533512.1708099991</v>
      </c>
      <c r="AB26" s="1126">
        <v>2155995</v>
      </c>
      <c r="AC26" s="1126">
        <v>83824</v>
      </c>
      <c r="AD26" s="1228">
        <v>11773331.170809999</v>
      </c>
      <c r="AE26" s="1229">
        <v>2238</v>
      </c>
      <c r="AF26" s="1225">
        <v>5261</v>
      </c>
      <c r="AG26" s="1230">
        <v>1.0724</v>
      </c>
      <c r="AI26" s="1231" t="s">
        <v>394</v>
      </c>
      <c r="AJ26" s="1232" t="s">
        <v>395</v>
      </c>
      <c r="AK26" s="1132">
        <v>11773331.170809999</v>
      </c>
      <c r="AL26" s="1133">
        <v>2238</v>
      </c>
      <c r="AM26" s="1233">
        <v>5261</v>
      </c>
      <c r="AN26" s="1230">
        <v>1.0724</v>
      </c>
      <c r="AO26" s="1234">
        <v>0.44409999999999999</v>
      </c>
      <c r="AP26" s="1235">
        <v>0.94969999999999999</v>
      </c>
      <c r="AQ26" s="1236">
        <v>0.94829999999999992</v>
      </c>
      <c r="AR26" s="1237">
        <v>0.94829999999999992</v>
      </c>
      <c r="AS26" s="1272">
        <v>1574.97</v>
      </c>
      <c r="AT26" s="1261">
        <v>85.8599999999999</v>
      </c>
      <c r="AU26" s="1240">
        <v>192155</v>
      </c>
      <c r="AV26" s="1241">
        <v>1</v>
      </c>
      <c r="AW26" s="1242">
        <v>192155</v>
      </c>
      <c r="AX26" s="1144" t="s">
        <v>653</v>
      </c>
      <c r="AY26" s="1145">
        <v>0</v>
      </c>
      <c r="AZ26" s="1242">
        <f t="shared" si="6"/>
        <v>192155</v>
      </c>
      <c r="BB26" s="1243" t="s">
        <v>394</v>
      </c>
      <c r="BC26" s="1244" t="s">
        <v>702</v>
      </c>
      <c r="BD26" s="1149">
        <v>1581013627</v>
      </c>
      <c r="BE26" s="1150">
        <v>172.637</v>
      </c>
      <c r="BF26" s="1245">
        <v>9158023</v>
      </c>
      <c r="BG26" s="1246">
        <v>0.44409999999999999</v>
      </c>
      <c r="BH26" s="1153"/>
      <c r="BI26" s="1154">
        <v>2238</v>
      </c>
      <c r="BJ26" s="1247">
        <v>12.96</v>
      </c>
      <c r="BK26" s="1154">
        <v>14763</v>
      </c>
      <c r="BL26" s="1248">
        <v>86</v>
      </c>
      <c r="BN26" s="1156" t="s">
        <v>394</v>
      </c>
      <c r="BO26" s="1157" t="s">
        <v>395</v>
      </c>
      <c r="BP26" s="1158">
        <v>0.82989999999999997</v>
      </c>
      <c r="BQ26" s="1158">
        <v>0.92789999999999995</v>
      </c>
      <c r="BR26" s="1158">
        <v>0.95290000000000008</v>
      </c>
      <c r="BS26" s="1160"/>
      <c r="BT26" s="1161">
        <v>2006</v>
      </c>
      <c r="BU26" s="1162">
        <v>0.92410000000000003</v>
      </c>
      <c r="BV26" s="1163"/>
      <c r="BW26" s="1164">
        <v>0.68500000000000005</v>
      </c>
      <c r="BX26" s="1165">
        <v>0.63300000000000001</v>
      </c>
      <c r="BY26" s="1166">
        <v>1.0498000000000001</v>
      </c>
      <c r="CA26" s="1250" t="s">
        <v>394</v>
      </c>
      <c r="CB26" s="1251" t="s">
        <v>702</v>
      </c>
      <c r="CC26" s="1154">
        <v>33842</v>
      </c>
      <c r="CD26" s="1154">
        <v>32653</v>
      </c>
      <c r="CE26" s="1154">
        <v>33122</v>
      </c>
      <c r="CF26" s="1252">
        <v>33205.666666666664</v>
      </c>
      <c r="CG26" s="1253">
        <v>0.94969999999999999</v>
      </c>
      <c r="CH26" s="1171"/>
      <c r="CI26" s="1254">
        <v>83.666666666664241</v>
      </c>
      <c r="CJ26" s="1253">
        <v>2.5000000000000001E-3</v>
      </c>
      <c r="CL26" s="1255" t="s">
        <v>394</v>
      </c>
      <c r="CM26" s="1256" t="s">
        <v>702</v>
      </c>
      <c r="CN26" s="1174">
        <v>0.94829999999999992</v>
      </c>
      <c r="CO26" s="1175"/>
      <c r="CP26" s="1176">
        <v>2238</v>
      </c>
      <c r="CQ26" s="1257">
        <v>3609824</v>
      </c>
      <c r="CR26" s="1257">
        <v>0</v>
      </c>
      <c r="CS26" s="1258">
        <v>3609824</v>
      </c>
      <c r="CT26" s="1259">
        <v>1612.97</v>
      </c>
      <c r="CU26" s="1260"/>
      <c r="CV26" s="1261">
        <v>1574.97</v>
      </c>
      <c r="CW26" s="1259">
        <v>85.8599999999999</v>
      </c>
      <c r="CX26" s="1183">
        <v>1</v>
      </c>
      <c r="CY26" s="1184"/>
      <c r="CZ26" s="1185">
        <v>0.63300000000000001</v>
      </c>
      <c r="DA26" s="1262">
        <v>1</v>
      </c>
      <c r="DB26" s="1187"/>
      <c r="DC26" s="1183">
        <v>1</v>
      </c>
      <c r="DE26" s="1263" t="s">
        <v>394</v>
      </c>
      <c r="DF26" s="1264" t="s">
        <v>395</v>
      </c>
      <c r="DG26" s="1191"/>
      <c r="DH26" s="1192"/>
      <c r="DI26" s="1193"/>
      <c r="DJ26" s="1194"/>
      <c r="DK26" s="1195"/>
      <c r="DL26" s="1265"/>
      <c r="DM26" s="1266"/>
      <c r="DN26" s="1267"/>
      <c r="DO26" s="1194"/>
      <c r="DP26" s="1199"/>
      <c r="DQ26" s="1265"/>
      <c r="DR26" s="1265"/>
      <c r="DS26" s="1092"/>
      <c r="DT26" s="1202"/>
      <c r="DU26" s="1092"/>
      <c r="DV26" s="1203"/>
      <c r="DX26" s="1204" t="s">
        <v>374</v>
      </c>
      <c r="DY26" s="1205" t="s">
        <v>25</v>
      </c>
      <c r="DZ26" s="1204" t="s">
        <v>8</v>
      </c>
      <c r="EA26" s="1206" t="s">
        <v>26</v>
      </c>
      <c r="EB26" s="1207">
        <v>383</v>
      </c>
      <c r="EC26" s="1104"/>
      <c r="ED26" s="1208">
        <v>383</v>
      </c>
      <c r="EE26" s="1208"/>
      <c r="EF26" s="1104"/>
      <c r="EG26" s="1209">
        <v>1.2327797090253638E-2</v>
      </c>
      <c r="EH26" s="1104"/>
      <c r="EI26" s="1211">
        <v>0</v>
      </c>
      <c r="EJ26" s="1208"/>
      <c r="EK26" s="1208">
        <v>0</v>
      </c>
      <c r="EL26" s="1268"/>
      <c r="EM26" s="1214"/>
      <c r="EN26" s="1214"/>
      <c r="EO26" s="1215"/>
      <c r="ES26" s="1269" t="s">
        <v>36</v>
      </c>
      <c r="ET26" s="1270" t="s">
        <v>37</v>
      </c>
      <c r="EU26" s="1271">
        <v>0</v>
      </c>
      <c r="EW26" s="1219"/>
    </row>
    <row r="27" spans="1:153" ht="15">
      <c r="A27" s="1220" t="s">
        <v>396</v>
      </c>
      <c r="B27" s="1221" t="s">
        <v>397</v>
      </c>
      <c r="C27" s="1117">
        <v>1323</v>
      </c>
      <c r="D27" s="1118">
        <v>1323</v>
      </c>
      <c r="E27" s="1222"/>
      <c r="F27" s="1222">
        <f t="shared" si="0"/>
        <v>1323</v>
      </c>
      <c r="G27" s="1222"/>
      <c r="H27" s="1223">
        <f t="shared" si="1"/>
        <v>1323</v>
      </c>
      <c r="K27" s="907" t="s">
        <v>396</v>
      </c>
      <c r="L27" s="908" t="s">
        <v>397</v>
      </c>
      <c r="M27" s="886">
        <v>1926698731</v>
      </c>
      <c r="N27" s="887">
        <v>41190341</v>
      </c>
      <c r="O27" s="888">
        <f t="shared" si="5"/>
        <v>1885508390</v>
      </c>
      <c r="P27" s="889">
        <v>2010</v>
      </c>
      <c r="Q27" s="890">
        <v>1.0923</v>
      </c>
      <c r="R27" s="891">
        <f t="shared" si="2"/>
        <v>1726181809</v>
      </c>
      <c r="S27" s="892">
        <f t="shared" si="3"/>
        <v>41190341</v>
      </c>
      <c r="T27" s="893">
        <v>28686446</v>
      </c>
      <c r="U27" s="893">
        <v>130543335</v>
      </c>
      <c r="V27" s="891">
        <f t="shared" si="4"/>
        <v>1926601931</v>
      </c>
      <c r="X27" s="1224" t="s">
        <v>396</v>
      </c>
      <c r="Y27" s="1225" t="s">
        <v>397</v>
      </c>
      <c r="Z27" s="1226">
        <v>1926601931</v>
      </c>
      <c r="AA27" s="1227">
        <v>11617409.643929999</v>
      </c>
      <c r="AB27" s="1126">
        <v>1479698</v>
      </c>
      <c r="AC27" s="1126">
        <v>56774</v>
      </c>
      <c r="AD27" s="1228">
        <v>13153881.643929999</v>
      </c>
      <c r="AE27" s="1229">
        <v>1323</v>
      </c>
      <c r="AF27" s="1225">
        <v>9942</v>
      </c>
      <c r="AG27" s="1230">
        <v>2.0265</v>
      </c>
      <c r="AI27" s="1231" t="s">
        <v>396</v>
      </c>
      <c r="AJ27" s="1232" t="s">
        <v>397</v>
      </c>
      <c r="AK27" s="1132">
        <v>13153881.643929999</v>
      </c>
      <c r="AL27" s="1133">
        <v>1323</v>
      </c>
      <c r="AM27" s="1233">
        <v>9942</v>
      </c>
      <c r="AN27" s="1230">
        <v>2.0265</v>
      </c>
      <c r="AO27" s="1234">
        <v>0.43519999999999998</v>
      </c>
      <c r="AP27" s="1235">
        <v>0.77580000000000005</v>
      </c>
      <c r="AQ27" s="1236">
        <v>1.2420000000000002</v>
      </c>
      <c r="AR27" s="1237" t="s">
        <v>4</v>
      </c>
      <c r="AS27" s="1272" t="s">
        <v>4</v>
      </c>
      <c r="AT27" s="1261" t="s">
        <v>4</v>
      </c>
      <c r="AU27" s="1240">
        <v>0</v>
      </c>
      <c r="AV27" s="1241" t="s">
        <v>4</v>
      </c>
      <c r="AW27" s="1242">
        <v>0</v>
      </c>
      <c r="AX27" s="1144" t="s">
        <v>653</v>
      </c>
      <c r="AY27" s="1145">
        <v>0</v>
      </c>
      <c r="AZ27" s="1242">
        <f t="shared" si="6"/>
        <v>0</v>
      </c>
      <c r="BB27" s="1243" t="s">
        <v>396</v>
      </c>
      <c r="BC27" s="1244" t="s">
        <v>703</v>
      </c>
      <c r="BD27" s="1149">
        <v>1926601931</v>
      </c>
      <c r="BE27" s="1150">
        <v>214.702</v>
      </c>
      <c r="BF27" s="1245">
        <v>8973377</v>
      </c>
      <c r="BG27" s="1246">
        <v>0.43519999999999998</v>
      </c>
      <c r="BH27" s="1153"/>
      <c r="BI27" s="1154">
        <v>1323</v>
      </c>
      <c r="BJ27" s="1247">
        <v>6.16</v>
      </c>
      <c r="BK27" s="1154">
        <v>10580</v>
      </c>
      <c r="BL27" s="1248">
        <v>49</v>
      </c>
      <c r="BN27" s="1156" t="s">
        <v>396</v>
      </c>
      <c r="BO27" s="1157" t="s">
        <v>397</v>
      </c>
      <c r="BP27" s="1158">
        <v>0.63290000000000002</v>
      </c>
      <c r="BQ27" s="1158">
        <v>1</v>
      </c>
      <c r="BR27" s="1158">
        <v>1.1384999999999998</v>
      </c>
      <c r="BS27" s="1160"/>
      <c r="BT27" s="1249">
        <v>2010</v>
      </c>
      <c r="BU27" s="1162">
        <v>1.0923</v>
      </c>
      <c r="BV27" s="1163"/>
      <c r="BW27" s="1164">
        <v>0.36</v>
      </c>
      <c r="BX27" s="1165">
        <v>0.39300000000000002</v>
      </c>
      <c r="BY27" s="1166">
        <v>0.65169999999999995</v>
      </c>
      <c r="CA27" s="1250" t="s">
        <v>396</v>
      </c>
      <c r="CB27" s="1251" t="s">
        <v>703</v>
      </c>
      <c r="CC27" s="1154">
        <v>27653</v>
      </c>
      <c r="CD27" s="1154">
        <v>26526</v>
      </c>
      <c r="CE27" s="1154">
        <v>27199</v>
      </c>
      <c r="CF27" s="1252">
        <v>27126</v>
      </c>
      <c r="CG27" s="1253">
        <v>0.77580000000000005</v>
      </c>
      <c r="CH27" s="1171"/>
      <c r="CI27" s="1254">
        <v>-73</v>
      </c>
      <c r="CJ27" s="1253">
        <v>-2.7000000000000001E-3</v>
      </c>
      <c r="CL27" s="1255" t="s">
        <v>396</v>
      </c>
      <c r="CM27" s="1256" t="s">
        <v>703</v>
      </c>
      <c r="CN27" s="1174" t="s">
        <v>4</v>
      </c>
      <c r="CO27" s="1175"/>
      <c r="CP27" s="1176">
        <v>1323</v>
      </c>
      <c r="CQ27" s="1257">
        <v>980279</v>
      </c>
      <c r="CR27" s="1257">
        <v>0</v>
      </c>
      <c r="CS27" s="1258">
        <v>980279</v>
      </c>
      <c r="CT27" s="1259">
        <v>740.95</v>
      </c>
      <c r="CU27" s="1260"/>
      <c r="CV27" s="1261" t="s">
        <v>4</v>
      </c>
      <c r="CW27" s="1259" t="s">
        <v>4</v>
      </c>
      <c r="CX27" s="1183" t="s">
        <v>4</v>
      </c>
      <c r="CY27" s="1184"/>
      <c r="CZ27" s="1185">
        <v>0.39300000000000002</v>
      </c>
      <c r="DA27" s="1262" t="s">
        <v>4</v>
      </c>
      <c r="DB27" s="1187"/>
      <c r="DC27" s="1183" t="s">
        <v>4</v>
      </c>
      <c r="DE27" s="1263" t="s">
        <v>396</v>
      </c>
      <c r="DF27" s="1264" t="s">
        <v>397</v>
      </c>
      <c r="DG27" s="1191"/>
      <c r="DH27" s="1192"/>
      <c r="DI27" s="1193"/>
      <c r="DJ27" s="1194"/>
      <c r="DK27" s="1195"/>
      <c r="DL27" s="1265"/>
      <c r="DM27" s="1266"/>
      <c r="DN27" s="1267"/>
      <c r="DO27" s="1194"/>
      <c r="DP27" s="1199"/>
      <c r="DQ27" s="1265"/>
      <c r="DR27" s="1265"/>
      <c r="DS27" s="1092"/>
      <c r="DT27" s="1202"/>
      <c r="DU27" s="1092"/>
      <c r="DV27" s="1203"/>
      <c r="DX27" s="1204" t="s">
        <v>374</v>
      </c>
      <c r="DY27" s="1205" t="s">
        <v>27</v>
      </c>
      <c r="DZ27" s="1204" t="s">
        <v>8</v>
      </c>
      <c r="EA27" s="1206" t="s">
        <v>28</v>
      </c>
      <c r="EB27" s="1207">
        <v>164</v>
      </c>
      <c r="EC27" s="1104"/>
      <c r="ED27" s="1208">
        <v>164</v>
      </c>
      <c r="EE27" s="1208">
        <v>31068</v>
      </c>
      <c r="EF27" s="1104"/>
      <c r="EG27" s="1209">
        <v>5.2787434015707478E-3</v>
      </c>
      <c r="EH27" s="1104"/>
      <c r="EI27" s="1211">
        <v>0</v>
      </c>
      <c r="EJ27" s="1208"/>
      <c r="EK27" s="1208">
        <v>0</v>
      </c>
      <c r="EL27" s="1268"/>
      <c r="EM27" s="1214"/>
      <c r="EN27" s="1214"/>
      <c r="EO27" s="1215"/>
      <c r="ES27" s="1269" t="s">
        <v>38</v>
      </c>
      <c r="ET27" s="1270" t="s">
        <v>39</v>
      </c>
      <c r="EU27" s="1271">
        <v>0</v>
      </c>
      <c r="EW27" s="1219"/>
    </row>
    <row r="28" spans="1:153" ht="15">
      <c r="A28" s="1220" t="s">
        <v>398</v>
      </c>
      <c r="B28" s="1221" t="s">
        <v>399</v>
      </c>
      <c r="C28" s="1117">
        <v>15453</v>
      </c>
      <c r="D28" s="1118">
        <v>15453</v>
      </c>
      <c r="E28" s="1222"/>
      <c r="F28" s="1222">
        <f t="shared" si="0"/>
        <v>15453</v>
      </c>
      <c r="G28" s="1222"/>
      <c r="H28" s="1223">
        <f t="shared" si="1"/>
        <v>15453</v>
      </c>
      <c r="K28" s="907" t="s">
        <v>398</v>
      </c>
      <c r="L28" s="908" t="s">
        <v>399</v>
      </c>
      <c r="M28" s="886">
        <v>5032371850</v>
      </c>
      <c r="N28" s="887">
        <v>205090808</v>
      </c>
      <c r="O28" s="888">
        <f t="shared" si="5"/>
        <v>4827281042</v>
      </c>
      <c r="P28" s="889">
        <v>2008</v>
      </c>
      <c r="Q28" s="890">
        <v>0.9708</v>
      </c>
      <c r="R28" s="891">
        <f t="shared" si="2"/>
        <v>4972477382</v>
      </c>
      <c r="S28" s="892">
        <f t="shared" si="3"/>
        <v>205090808</v>
      </c>
      <c r="T28" s="893">
        <v>604756377</v>
      </c>
      <c r="U28" s="893">
        <v>1316454799</v>
      </c>
      <c r="V28" s="891">
        <f t="shared" si="4"/>
        <v>7098779366</v>
      </c>
      <c r="X28" s="1224" t="s">
        <v>398</v>
      </c>
      <c r="Y28" s="1225" t="s">
        <v>399</v>
      </c>
      <c r="Z28" s="1226">
        <v>7098779366</v>
      </c>
      <c r="AA28" s="1227">
        <v>42805639.576979995</v>
      </c>
      <c r="AB28" s="1126">
        <v>12438722</v>
      </c>
      <c r="AC28" s="1126">
        <v>496048</v>
      </c>
      <c r="AD28" s="1228">
        <v>55740409.576979995</v>
      </c>
      <c r="AE28" s="1229">
        <v>15453</v>
      </c>
      <c r="AF28" s="1225">
        <v>3607</v>
      </c>
      <c r="AG28" s="1230">
        <v>0.73519999999999996</v>
      </c>
      <c r="AI28" s="1231" t="s">
        <v>398</v>
      </c>
      <c r="AJ28" s="1232" t="s">
        <v>399</v>
      </c>
      <c r="AK28" s="1132">
        <v>55740409.576979995</v>
      </c>
      <c r="AL28" s="1133">
        <v>15453</v>
      </c>
      <c r="AM28" s="1233">
        <v>3607</v>
      </c>
      <c r="AN28" s="1230">
        <v>0.73519999999999996</v>
      </c>
      <c r="AO28" s="1234">
        <v>0.7409</v>
      </c>
      <c r="AP28" s="1235">
        <v>0.85429999999999995</v>
      </c>
      <c r="AQ28" s="1236">
        <v>0.79540000000000011</v>
      </c>
      <c r="AR28" s="1237">
        <v>0.79540000000000011</v>
      </c>
      <c r="AS28" s="1272">
        <v>1321.02</v>
      </c>
      <c r="AT28" s="1261">
        <v>339.80999999999995</v>
      </c>
      <c r="AU28" s="1240">
        <v>5251084</v>
      </c>
      <c r="AV28" s="1241">
        <v>1</v>
      </c>
      <c r="AW28" s="1242">
        <v>5251084</v>
      </c>
      <c r="AX28" s="1144" t="s">
        <v>653</v>
      </c>
      <c r="AY28" s="1145">
        <v>0</v>
      </c>
      <c r="AZ28" s="1242">
        <f t="shared" si="6"/>
        <v>5251084</v>
      </c>
      <c r="BB28" s="1243" t="s">
        <v>398</v>
      </c>
      <c r="BC28" s="1244" t="s">
        <v>704</v>
      </c>
      <c r="BD28" s="1149">
        <v>7098779366</v>
      </c>
      <c r="BE28" s="1150">
        <v>464.62900000000002</v>
      </c>
      <c r="BF28" s="1245">
        <v>15278382</v>
      </c>
      <c r="BG28" s="1246">
        <v>0.7409</v>
      </c>
      <c r="BH28" s="1153"/>
      <c r="BI28" s="1154">
        <v>15453</v>
      </c>
      <c r="BJ28" s="1247">
        <v>33.26</v>
      </c>
      <c r="BK28" s="1154">
        <v>98020</v>
      </c>
      <c r="BL28" s="1248">
        <v>211</v>
      </c>
      <c r="BN28" s="1156" t="s">
        <v>398</v>
      </c>
      <c r="BO28" s="1157" t="s">
        <v>399</v>
      </c>
      <c r="BP28" s="1158">
        <v>0.96400000000000008</v>
      </c>
      <c r="BQ28" s="1158">
        <v>0.97519999999999996</v>
      </c>
      <c r="BR28" s="1158">
        <v>0.97019999999999995</v>
      </c>
      <c r="BS28" s="1160"/>
      <c r="BT28" s="1161">
        <v>2008</v>
      </c>
      <c r="BU28" s="1162">
        <v>0.9708</v>
      </c>
      <c r="BV28" s="1163"/>
      <c r="BW28" s="1164">
        <v>0.72</v>
      </c>
      <c r="BX28" s="1165">
        <v>0.69899999999999995</v>
      </c>
      <c r="BY28" s="1166">
        <v>1.1592</v>
      </c>
      <c r="CA28" s="1250" t="s">
        <v>398</v>
      </c>
      <c r="CB28" s="1251" t="s">
        <v>704</v>
      </c>
      <c r="CC28" s="1154">
        <v>30361</v>
      </c>
      <c r="CD28" s="1154">
        <v>29258</v>
      </c>
      <c r="CE28" s="1154">
        <v>29990</v>
      </c>
      <c r="CF28" s="1252">
        <v>29869.666666666668</v>
      </c>
      <c r="CG28" s="1253">
        <v>0.85429999999999995</v>
      </c>
      <c r="CH28" s="1171"/>
      <c r="CI28" s="1254">
        <v>-120.33333333333212</v>
      </c>
      <c r="CJ28" s="1253">
        <v>-4.0000000000000001E-3</v>
      </c>
      <c r="CL28" s="1255" t="s">
        <v>398</v>
      </c>
      <c r="CM28" s="1256" t="s">
        <v>704</v>
      </c>
      <c r="CN28" s="1174">
        <v>0.79540000000000011</v>
      </c>
      <c r="CO28" s="1175"/>
      <c r="CP28" s="1176">
        <v>15453</v>
      </c>
      <c r="CQ28" s="1257">
        <v>10408213</v>
      </c>
      <c r="CR28" s="1257">
        <v>9993633</v>
      </c>
      <c r="CS28" s="1258">
        <v>20401846</v>
      </c>
      <c r="CT28" s="1259">
        <v>1320.25</v>
      </c>
      <c r="CU28" s="1260"/>
      <c r="CV28" s="1261">
        <v>1321.02</v>
      </c>
      <c r="CW28" s="1259">
        <v>339.80999999999995</v>
      </c>
      <c r="CX28" s="1183">
        <v>0.999</v>
      </c>
      <c r="CY28" s="1184"/>
      <c r="CZ28" s="1185">
        <v>0.69899999999999995</v>
      </c>
      <c r="DA28" s="1262">
        <v>1</v>
      </c>
      <c r="DB28" s="1187"/>
      <c r="DC28" s="1183">
        <v>1</v>
      </c>
      <c r="DE28" s="1263" t="s">
        <v>398</v>
      </c>
      <c r="DF28" s="1264" t="s">
        <v>399</v>
      </c>
      <c r="DG28" s="1191"/>
      <c r="DH28" s="1192"/>
      <c r="DI28" s="1193"/>
      <c r="DJ28" s="1194"/>
      <c r="DK28" s="1195"/>
      <c r="DL28" s="1265"/>
      <c r="DM28" s="1266"/>
      <c r="DN28" s="1267"/>
      <c r="DO28" s="1194"/>
      <c r="DP28" s="1199"/>
      <c r="DQ28" s="1265"/>
      <c r="DR28" s="1265"/>
      <c r="DS28" s="1092"/>
      <c r="DT28" s="1202"/>
      <c r="DU28" s="1092"/>
      <c r="DV28" s="1203"/>
      <c r="DX28" s="1204" t="s">
        <v>376</v>
      </c>
      <c r="DY28" s="1205" t="s">
        <v>376</v>
      </c>
      <c r="DZ28" s="1204" t="s">
        <v>901</v>
      </c>
      <c r="EA28" s="1206" t="s">
        <v>377</v>
      </c>
      <c r="EB28" s="1207">
        <v>12891</v>
      </c>
      <c r="EC28" s="1104"/>
      <c r="ED28" s="1208">
        <v>12891</v>
      </c>
      <c r="EE28" s="1208"/>
      <c r="EF28" s="1104"/>
      <c r="EG28" s="1209">
        <v>0.98202178715624289</v>
      </c>
      <c r="EH28" s="1104"/>
      <c r="EI28" s="1211">
        <v>3907308</v>
      </c>
      <c r="EJ28" s="1208"/>
      <c r="EK28" s="1208">
        <v>3837062</v>
      </c>
      <c r="EL28" s="1208">
        <v>3907308</v>
      </c>
      <c r="EM28" s="1214">
        <v>0</v>
      </c>
      <c r="EN28" s="1214"/>
      <c r="EO28" s="1215"/>
      <c r="ES28" s="1269" t="s">
        <v>390</v>
      </c>
      <c r="ET28" s="1270" t="s">
        <v>391</v>
      </c>
      <c r="EU28" s="1271">
        <v>0</v>
      </c>
      <c r="EW28" s="1219"/>
    </row>
    <row r="29" spans="1:153" ht="15">
      <c r="A29" s="1220" t="s">
        <v>400</v>
      </c>
      <c r="B29" s="1221" t="s">
        <v>666</v>
      </c>
      <c r="C29" s="1117">
        <v>6356</v>
      </c>
      <c r="D29" s="1118">
        <v>9543</v>
      </c>
      <c r="E29" s="1222"/>
      <c r="F29" s="1222">
        <f t="shared" si="0"/>
        <v>9543</v>
      </c>
      <c r="G29" s="1222"/>
      <c r="H29" s="1223">
        <f t="shared" si="1"/>
        <v>9543</v>
      </c>
      <c r="K29" s="907" t="s">
        <v>400</v>
      </c>
      <c r="L29" s="908" t="s">
        <v>401</v>
      </c>
      <c r="M29" s="886">
        <v>2280118503</v>
      </c>
      <c r="N29" s="887">
        <v>219408100</v>
      </c>
      <c r="O29" s="888">
        <f t="shared" si="5"/>
        <v>2060710403</v>
      </c>
      <c r="P29" s="889">
        <v>2005</v>
      </c>
      <c r="Q29" s="890">
        <v>0.84670000000000001</v>
      </c>
      <c r="R29" s="891">
        <f t="shared" si="2"/>
        <v>2433814105</v>
      </c>
      <c r="S29" s="892">
        <f t="shared" si="3"/>
        <v>219408100</v>
      </c>
      <c r="T29" s="893">
        <v>124900121</v>
      </c>
      <c r="U29" s="893">
        <v>988949759</v>
      </c>
      <c r="V29" s="891">
        <f t="shared" si="4"/>
        <v>3767072085</v>
      </c>
      <c r="X29" s="1224" t="s">
        <v>400</v>
      </c>
      <c r="Y29" s="1225" t="s">
        <v>666</v>
      </c>
      <c r="Z29" s="1226">
        <v>3767072085</v>
      </c>
      <c r="AA29" s="1227">
        <v>22715444.67255</v>
      </c>
      <c r="AB29" s="1126">
        <v>5853693</v>
      </c>
      <c r="AC29" s="1126">
        <v>232107</v>
      </c>
      <c r="AD29" s="1228">
        <v>28801244.67255</v>
      </c>
      <c r="AE29" s="1229">
        <v>9543</v>
      </c>
      <c r="AF29" s="1225">
        <v>3018</v>
      </c>
      <c r="AG29" s="1230">
        <v>0.61519999999999997</v>
      </c>
      <c r="AI29" s="1231" t="s">
        <v>400</v>
      </c>
      <c r="AJ29" s="1232" t="s">
        <v>666</v>
      </c>
      <c r="AK29" s="1132">
        <v>28801244.67255</v>
      </c>
      <c r="AL29" s="1133">
        <v>9543</v>
      </c>
      <c r="AM29" s="1233">
        <v>3018</v>
      </c>
      <c r="AN29" s="1230">
        <v>0.61519999999999997</v>
      </c>
      <c r="AO29" s="1234">
        <v>0.19500000000000001</v>
      </c>
      <c r="AP29" s="1235">
        <v>0.80620000000000003</v>
      </c>
      <c r="AQ29" s="1236">
        <v>0.66869999999999996</v>
      </c>
      <c r="AR29" s="1237">
        <v>0.66869999999999996</v>
      </c>
      <c r="AS29" s="1272">
        <v>1110.5999999999999</v>
      </c>
      <c r="AT29" s="1261">
        <v>550.23</v>
      </c>
      <c r="AU29" s="1240">
        <v>5250845</v>
      </c>
      <c r="AV29" s="1241">
        <v>1</v>
      </c>
      <c r="AW29" s="1242">
        <v>5250845</v>
      </c>
      <c r="AX29" s="1144" t="s">
        <v>653</v>
      </c>
      <c r="AY29" s="1145">
        <v>0</v>
      </c>
      <c r="AZ29" s="1242">
        <f t="shared" si="6"/>
        <v>5250845</v>
      </c>
      <c r="BB29" s="1243" t="s">
        <v>400</v>
      </c>
      <c r="BC29" s="1244" t="s">
        <v>705</v>
      </c>
      <c r="BD29" s="1149">
        <v>3767072085</v>
      </c>
      <c r="BE29" s="1150">
        <v>936.80399999999997</v>
      </c>
      <c r="BF29" s="1245">
        <v>4021196</v>
      </c>
      <c r="BG29" s="1246">
        <v>0.19500000000000001</v>
      </c>
      <c r="BH29" s="1153"/>
      <c r="BI29" s="1154">
        <v>9543</v>
      </c>
      <c r="BJ29" s="1247">
        <v>10.19</v>
      </c>
      <c r="BK29" s="1154">
        <v>57971</v>
      </c>
      <c r="BL29" s="1248">
        <v>62</v>
      </c>
      <c r="BN29" s="1156" t="s">
        <v>400</v>
      </c>
      <c r="BO29" s="1157" t="s">
        <v>666</v>
      </c>
      <c r="BP29" s="1158">
        <v>0.81010000000000004</v>
      </c>
      <c r="BQ29" s="1158">
        <v>0.86619999999999997</v>
      </c>
      <c r="BR29" s="1158">
        <v>0.8458</v>
      </c>
      <c r="BS29" s="1160"/>
      <c r="BT29" s="1161">
        <v>2005</v>
      </c>
      <c r="BU29" s="1162">
        <v>0.84670000000000001</v>
      </c>
      <c r="BV29" s="1163"/>
      <c r="BW29" s="1164">
        <v>0.81499999999999995</v>
      </c>
      <c r="BX29" s="1165">
        <v>0.69</v>
      </c>
      <c r="BY29" s="1166">
        <v>1.1443000000000001</v>
      </c>
      <c r="CA29" s="1250" t="s">
        <v>400</v>
      </c>
      <c r="CB29" s="1251" t="s">
        <v>705</v>
      </c>
      <c r="CC29" s="1154">
        <v>28785</v>
      </c>
      <c r="CD29" s="1154">
        <v>27485</v>
      </c>
      <c r="CE29" s="1154">
        <v>28300</v>
      </c>
      <c r="CF29" s="1252">
        <v>28190</v>
      </c>
      <c r="CG29" s="1253">
        <v>0.80620000000000003</v>
      </c>
      <c r="CH29" s="1171"/>
      <c r="CI29" s="1254">
        <v>-110</v>
      </c>
      <c r="CJ29" s="1253">
        <v>-3.8999999999999998E-3</v>
      </c>
      <c r="CL29" s="1255" t="s">
        <v>400</v>
      </c>
      <c r="CM29" s="1256" t="s">
        <v>705</v>
      </c>
      <c r="CN29" s="1174">
        <v>0.66869999999999996</v>
      </c>
      <c r="CO29" s="1175"/>
      <c r="CP29" s="1176">
        <v>9543</v>
      </c>
      <c r="CQ29" s="1257">
        <v>6382246</v>
      </c>
      <c r="CR29" s="1257">
        <v>0</v>
      </c>
      <c r="CS29" s="1258">
        <v>6382246</v>
      </c>
      <c r="CT29" s="1259">
        <v>668.79</v>
      </c>
      <c r="CU29" s="1260"/>
      <c r="CV29" s="1261">
        <v>1110.5999999999999</v>
      </c>
      <c r="CW29" s="1259">
        <v>550.23</v>
      </c>
      <c r="CX29" s="1183">
        <v>0.60199999999999998</v>
      </c>
      <c r="CY29" s="1184"/>
      <c r="CZ29" s="1185">
        <v>0.69</v>
      </c>
      <c r="DA29" s="1262">
        <v>1</v>
      </c>
      <c r="DB29" s="1187"/>
      <c r="DC29" s="1183">
        <v>1</v>
      </c>
      <c r="DE29" s="1263" t="s">
        <v>400</v>
      </c>
      <c r="DF29" s="1264" t="s">
        <v>666</v>
      </c>
      <c r="DG29" s="1191"/>
      <c r="DH29" s="1192"/>
      <c r="DI29" s="1193"/>
      <c r="DJ29" s="1194"/>
      <c r="DK29" s="1195"/>
      <c r="DL29" s="1265"/>
      <c r="DM29" s="1266"/>
      <c r="DN29" s="1267"/>
      <c r="DO29" s="1194"/>
      <c r="DP29" s="1199"/>
      <c r="DQ29" s="1265"/>
      <c r="DR29" s="1265"/>
      <c r="DS29" s="1092"/>
      <c r="DT29" s="1202"/>
      <c r="DU29" s="1092"/>
      <c r="DV29" s="1203"/>
      <c r="DX29" s="1204" t="s">
        <v>376</v>
      </c>
      <c r="DY29" s="1205" t="s">
        <v>29</v>
      </c>
      <c r="DZ29" s="1204" t="s">
        <v>8</v>
      </c>
      <c r="EA29" s="1206" t="s">
        <v>30</v>
      </c>
      <c r="EB29" s="1207">
        <v>236</v>
      </c>
      <c r="EC29" s="1104"/>
      <c r="ED29" s="1208">
        <v>236</v>
      </c>
      <c r="EE29" s="1208">
        <v>13127</v>
      </c>
      <c r="EF29" s="1104"/>
      <c r="EG29" s="1209">
        <v>1.7978212843757141E-2</v>
      </c>
      <c r="EH29" s="1104"/>
      <c r="EI29" s="1211">
        <v>0</v>
      </c>
      <c r="EJ29" s="1208"/>
      <c r="EK29" s="1208">
        <v>70246</v>
      </c>
      <c r="EL29" s="1268"/>
      <c r="EM29" s="1214"/>
      <c r="EN29" s="1214"/>
      <c r="EO29" s="1215"/>
      <c r="ES29" s="1269" t="s">
        <v>392</v>
      </c>
      <c r="ET29" s="1270" t="s">
        <v>393</v>
      </c>
      <c r="EU29" s="1271">
        <v>80906</v>
      </c>
      <c r="EW29" s="1219"/>
    </row>
    <row r="30" spans="1:153" ht="15">
      <c r="A30" s="1220" t="s">
        <v>402</v>
      </c>
      <c r="B30" s="1221" t="s">
        <v>403</v>
      </c>
      <c r="C30" s="1117">
        <v>14829</v>
      </c>
      <c r="D30" s="1118">
        <v>14829</v>
      </c>
      <c r="E30" s="1222"/>
      <c r="F30" s="1222">
        <f t="shared" si="0"/>
        <v>14829</v>
      </c>
      <c r="G30" s="1222"/>
      <c r="H30" s="1223">
        <f t="shared" si="1"/>
        <v>14829</v>
      </c>
      <c r="K30" s="907" t="s">
        <v>402</v>
      </c>
      <c r="L30" s="908" t="s">
        <v>403</v>
      </c>
      <c r="M30" s="886">
        <v>8079093874</v>
      </c>
      <c r="N30" s="887">
        <v>129376082</v>
      </c>
      <c r="O30" s="888">
        <f t="shared" si="5"/>
        <v>7949717792</v>
      </c>
      <c r="P30" s="889">
        <v>2010</v>
      </c>
      <c r="Q30" s="890">
        <v>1.0079</v>
      </c>
      <c r="R30" s="891">
        <f t="shared" si="2"/>
        <v>7887407275</v>
      </c>
      <c r="S30" s="892">
        <f t="shared" si="3"/>
        <v>129376082</v>
      </c>
      <c r="T30" s="893">
        <v>143182465</v>
      </c>
      <c r="U30" s="893">
        <v>1396127010</v>
      </c>
      <c r="V30" s="891">
        <f t="shared" si="4"/>
        <v>9556092832</v>
      </c>
      <c r="X30" s="1224" t="s">
        <v>402</v>
      </c>
      <c r="Y30" s="1225" t="s">
        <v>403</v>
      </c>
      <c r="Z30" s="1226">
        <v>9556092832</v>
      </c>
      <c r="AA30" s="1227">
        <v>57623239.77696</v>
      </c>
      <c r="AB30" s="1126">
        <v>12355427</v>
      </c>
      <c r="AC30" s="1126">
        <v>358622</v>
      </c>
      <c r="AD30" s="1228">
        <v>70337288.77696</v>
      </c>
      <c r="AE30" s="1229">
        <v>14829</v>
      </c>
      <c r="AF30" s="1225">
        <v>4743</v>
      </c>
      <c r="AG30" s="1230">
        <v>0.96679999999999999</v>
      </c>
      <c r="AI30" s="1231" t="s">
        <v>402</v>
      </c>
      <c r="AJ30" s="1232" t="s">
        <v>403</v>
      </c>
      <c r="AK30" s="1132">
        <v>70337288.77696</v>
      </c>
      <c r="AL30" s="1133">
        <v>14829</v>
      </c>
      <c r="AM30" s="1233">
        <v>4743</v>
      </c>
      <c r="AN30" s="1230">
        <v>0.96679999999999999</v>
      </c>
      <c r="AO30" s="1234">
        <v>0.65410000000000001</v>
      </c>
      <c r="AP30" s="1235">
        <v>1.0230999999999999</v>
      </c>
      <c r="AQ30" s="1236">
        <v>0.96370000000000011</v>
      </c>
      <c r="AR30" s="1237">
        <v>0.96370000000000011</v>
      </c>
      <c r="AS30" s="1272">
        <v>1600.54</v>
      </c>
      <c r="AT30" s="1261">
        <v>60.289999999999964</v>
      </c>
      <c r="AU30" s="1240">
        <v>894040</v>
      </c>
      <c r="AV30" s="1241">
        <v>0.752</v>
      </c>
      <c r="AW30" s="1242">
        <v>672318</v>
      </c>
      <c r="AX30" s="1144" t="s">
        <v>653</v>
      </c>
      <c r="AY30" s="1145">
        <v>0</v>
      </c>
      <c r="AZ30" s="1242">
        <f t="shared" si="6"/>
        <v>672318</v>
      </c>
      <c r="BB30" s="1243" t="s">
        <v>402</v>
      </c>
      <c r="BC30" s="1244" t="s">
        <v>706</v>
      </c>
      <c r="BD30" s="1149">
        <v>9556092832</v>
      </c>
      <c r="BE30" s="1150">
        <v>708.42700000000002</v>
      </c>
      <c r="BF30" s="1245">
        <v>13489171</v>
      </c>
      <c r="BG30" s="1246">
        <v>0.65410000000000001</v>
      </c>
      <c r="BH30" s="1153"/>
      <c r="BI30" s="1154">
        <v>14829</v>
      </c>
      <c r="BJ30" s="1247">
        <v>20.93</v>
      </c>
      <c r="BK30" s="1154">
        <v>104170</v>
      </c>
      <c r="BL30" s="1248">
        <v>147</v>
      </c>
      <c r="BN30" s="1156" t="s">
        <v>402</v>
      </c>
      <c r="BO30" s="1157" t="s">
        <v>403</v>
      </c>
      <c r="BP30" s="1158">
        <v>0.66680000000000006</v>
      </c>
      <c r="BQ30" s="1158">
        <v>0.999</v>
      </c>
      <c r="BR30" s="1158">
        <v>1.0123</v>
      </c>
      <c r="BS30" s="1160"/>
      <c r="BT30" s="1249">
        <v>2010</v>
      </c>
      <c r="BU30" s="1162">
        <v>1.0079</v>
      </c>
      <c r="BV30" s="1163"/>
      <c r="BW30" s="1164">
        <v>0.4728</v>
      </c>
      <c r="BX30" s="1165">
        <v>0.47699999999999998</v>
      </c>
      <c r="BY30" s="1166">
        <v>0.79100000000000004</v>
      </c>
      <c r="CA30" s="1250" t="s">
        <v>402</v>
      </c>
      <c r="CB30" s="1251" t="s">
        <v>706</v>
      </c>
      <c r="CC30" s="1154">
        <v>36134</v>
      </c>
      <c r="CD30" s="1154">
        <v>35318</v>
      </c>
      <c r="CE30" s="1154">
        <v>35867</v>
      </c>
      <c r="CF30" s="1252">
        <v>35773</v>
      </c>
      <c r="CG30" s="1253">
        <v>1.0230999999999999</v>
      </c>
      <c r="CH30" s="1171"/>
      <c r="CI30" s="1254">
        <v>-94</v>
      </c>
      <c r="CJ30" s="1253">
        <v>-2.5999999999999999E-3</v>
      </c>
      <c r="CL30" s="1255" t="s">
        <v>402</v>
      </c>
      <c r="CM30" s="1256" t="s">
        <v>706</v>
      </c>
      <c r="CN30" s="1174">
        <v>0.96370000000000011</v>
      </c>
      <c r="CO30" s="1175"/>
      <c r="CP30" s="1176">
        <v>14829</v>
      </c>
      <c r="CQ30" s="1257">
        <v>17858438</v>
      </c>
      <c r="CR30" s="1257">
        <v>0</v>
      </c>
      <c r="CS30" s="1258">
        <v>17858438</v>
      </c>
      <c r="CT30" s="1259">
        <v>1204.29</v>
      </c>
      <c r="CU30" s="1260"/>
      <c r="CV30" s="1261">
        <v>1600.54</v>
      </c>
      <c r="CW30" s="1259">
        <v>60.289999999999964</v>
      </c>
      <c r="CX30" s="1183">
        <v>0.752</v>
      </c>
      <c r="CY30" s="1184"/>
      <c r="CZ30" s="1185">
        <v>0.47699999999999998</v>
      </c>
      <c r="DA30" s="1262" t="s">
        <v>4</v>
      </c>
      <c r="DB30" s="1187"/>
      <c r="DC30" s="1183">
        <v>0.752</v>
      </c>
      <c r="DE30" s="1263" t="s">
        <v>402</v>
      </c>
      <c r="DF30" s="1264" t="s">
        <v>403</v>
      </c>
      <c r="DG30" s="1191"/>
      <c r="DH30" s="1192"/>
      <c r="DI30" s="1193"/>
      <c r="DJ30" s="1194"/>
      <c r="DK30" s="1195"/>
      <c r="DL30" s="1265"/>
      <c r="DM30" s="1266"/>
      <c r="DN30" s="1267"/>
      <c r="DO30" s="1194"/>
      <c r="DP30" s="1199"/>
      <c r="DQ30" s="1265"/>
      <c r="DR30" s="1265"/>
      <c r="DS30" s="1092"/>
      <c r="DT30" s="1202"/>
      <c r="DU30" s="1092"/>
      <c r="DV30" s="1203"/>
      <c r="DX30" s="1204" t="s">
        <v>378</v>
      </c>
      <c r="DY30" s="1205" t="s">
        <v>378</v>
      </c>
      <c r="DZ30" s="1204" t="s">
        <v>901</v>
      </c>
      <c r="EA30" s="1206" t="s">
        <v>379</v>
      </c>
      <c r="EB30" s="1207">
        <v>30743</v>
      </c>
      <c r="EC30" s="1104"/>
      <c r="ED30" s="1208">
        <v>30743</v>
      </c>
      <c r="EE30" s="1208"/>
      <c r="EF30" s="1104"/>
      <c r="EG30" s="1209">
        <v>0.86744166360994324</v>
      </c>
      <c r="EH30" s="1104"/>
      <c r="EI30" s="1211">
        <v>0</v>
      </c>
      <c r="EJ30" s="1208"/>
      <c r="EK30" s="1208">
        <v>0</v>
      </c>
      <c r="EL30" s="1208">
        <v>0</v>
      </c>
      <c r="EM30" s="1214">
        <v>0</v>
      </c>
      <c r="EN30" s="1214"/>
      <c r="EO30" s="1215"/>
      <c r="ES30" s="1269" t="s">
        <v>394</v>
      </c>
      <c r="ET30" s="1270" t="s">
        <v>395</v>
      </c>
      <c r="EU30" s="1271">
        <v>192155</v>
      </c>
      <c r="EW30" s="1219"/>
    </row>
    <row r="31" spans="1:153" ht="15">
      <c r="A31" s="1220" t="s">
        <v>404</v>
      </c>
      <c r="B31" s="1221" t="s">
        <v>667</v>
      </c>
      <c r="C31" s="1117">
        <v>51774</v>
      </c>
      <c r="D31" s="1118">
        <v>52336</v>
      </c>
      <c r="E31" s="1222"/>
      <c r="F31" s="1222">
        <f t="shared" si="0"/>
        <v>52336</v>
      </c>
      <c r="G31" s="1222"/>
      <c r="H31" s="1223">
        <f t="shared" si="1"/>
        <v>52336</v>
      </c>
      <c r="K31" s="907" t="s">
        <v>404</v>
      </c>
      <c r="L31" s="908" t="s">
        <v>405</v>
      </c>
      <c r="M31" s="886">
        <v>17738753331</v>
      </c>
      <c r="N31" s="887">
        <v>80950900</v>
      </c>
      <c r="O31" s="888">
        <f t="shared" si="5"/>
        <v>17657802431</v>
      </c>
      <c r="P31" s="889">
        <v>2009</v>
      </c>
      <c r="Q31" s="890">
        <v>0.99960000000000004</v>
      </c>
      <c r="R31" s="891">
        <f t="shared" si="2"/>
        <v>17664868378</v>
      </c>
      <c r="S31" s="892">
        <f t="shared" si="3"/>
        <v>80950900</v>
      </c>
      <c r="T31" s="893">
        <v>369869869</v>
      </c>
      <c r="U31" s="893">
        <v>3335833423</v>
      </c>
      <c r="V31" s="891">
        <f t="shared" si="4"/>
        <v>21451522570</v>
      </c>
      <c r="X31" s="1224" t="s">
        <v>404</v>
      </c>
      <c r="Y31" s="1225" t="s">
        <v>667</v>
      </c>
      <c r="Z31" s="1226">
        <v>21451522570</v>
      </c>
      <c r="AA31" s="1227">
        <v>129352681.09709999</v>
      </c>
      <c r="AB31" s="1126">
        <v>41749217</v>
      </c>
      <c r="AC31" s="1126">
        <v>919684</v>
      </c>
      <c r="AD31" s="1228">
        <v>172021582.09709999</v>
      </c>
      <c r="AE31" s="1229">
        <v>52336</v>
      </c>
      <c r="AF31" s="1225">
        <v>3287</v>
      </c>
      <c r="AG31" s="1230">
        <v>0.67</v>
      </c>
      <c r="AI31" s="1231" t="s">
        <v>404</v>
      </c>
      <c r="AJ31" s="1232" t="s">
        <v>667</v>
      </c>
      <c r="AK31" s="1132">
        <v>172021582.09709999</v>
      </c>
      <c r="AL31" s="1133">
        <v>52336</v>
      </c>
      <c r="AM31" s="1233">
        <v>3287</v>
      </c>
      <c r="AN31" s="1230">
        <v>0.67</v>
      </c>
      <c r="AO31" s="1234">
        <v>1.5936999999999999</v>
      </c>
      <c r="AP31" s="1235">
        <v>1.1825000000000001</v>
      </c>
      <c r="AQ31" s="1236">
        <v>1.0186999999999999</v>
      </c>
      <c r="AR31" s="1237" t="s">
        <v>4</v>
      </c>
      <c r="AS31" s="1272" t="s">
        <v>4</v>
      </c>
      <c r="AT31" s="1261" t="s">
        <v>4</v>
      </c>
      <c r="AU31" s="1240">
        <v>0</v>
      </c>
      <c r="AV31" s="1241" t="s">
        <v>4</v>
      </c>
      <c r="AW31" s="1242">
        <v>0</v>
      </c>
      <c r="AX31" s="1144" t="s">
        <v>653</v>
      </c>
      <c r="AY31" s="1145">
        <v>0</v>
      </c>
      <c r="AZ31" s="1242">
        <f t="shared" si="6"/>
        <v>0</v>
      </c>
      <c r="BB31" s="1243" t="s">
        <v>404</v>
      </c>
      <c r="BC31" s="1244" t="s">
        <v>707</v>
      </c>
      <c r="BD31" s="1149">
        <v>21451522570</v>
      </c>
      <c r="BE31" s="1150">
        <v>652.71600000000001</v>
      </c>
      <c r="BF31" s="1245">
        <v>32865017</v>
      </c>
      <c r="BG31" s="1246">
        <v>1.5936999999999999</v>
      </c>
      <c r="BH31" s="1153"/>
      <c r="BI31" s="1154">
        <v>52336</v>
      </c>
      <c r="BJ31" s="1247">
        <v>80.180000000000007</v>
      </c>
      <c r="BK31" s="1154">
        <v>327348</v>
      </c>
      <c r="BL31" s="1248">
        <v>502</v>
      </c>
      <c r="BN31" s="1156" t="s">
        <v>404</v>
      </c>
      <c r="BO31" s="1157" t="s">
        <v>667</v>
      </c>
      <c r="BP31" s="1158">
        <v>0.99890000000000001</v>
      </c>
      <c r="BQ31" s="1159">
        <v>0.99839999999999995</v>
      </c>
      <c r="BR31" s="1159">
        <v>1.0006999999999999</v>
      </c>
      <c r="BS31" s="1160"/>
      <c r="BT31" s="1161">
        <v>2009</v>
      </c>
      <c r="BU31" s="1162">
        <v>0.99960000000000004</v>
      </c>
      <c r="BV31" s="1163"/>
      <c r="BW31" s="1164">
        <v>0.74</v>
      </c>
      <c r="BX31" s="1165">
        <v>0.74</v>
      </c>
      <c r="BY31" s="1166">
        <v>1.2272000000000001</v>
      </c>
      <c r="CA31" s="1250" t="s">
        <v>404</v>
      </c>
      <c r="CB31" s="1251" t="s">
        <v>707</v>
      </c>
      <c r="CC31" s="1154">
        <v>40674</v>
      </c>
      <c r="CD31" s="1154">
        <v>40839</v>
      </c>
      <c r="CE31" s="1154">
        <v>42523</v>
      </c>
      <c r="CF31" s="1252">
        <v>41345.333333333336</v>
      </c>
      <c r="CG31" s="1253">
        <v>1.1825000000000001</v>
      </c>
      <c r="CH31" s="1171"/>
      <c r="CI31" s="1254">
        <v>-1177.6666666666642</v>
      </c>
      <c r="CJ31" s="1253">
        <v>-2.7699999999999999E-2</v>
      </c>
      <c r="CL31" s="1255" t="s">
        <v>404</v>
      </c>
      <c r="CM31" s="1256" t="s">
        <v>707</v>
      </c>
      <c r="CN31" s="1174" t="s">
        <v>4</v>
      </c>
      <c r="CO31" s="1175"/>
      <c r="CP31" s="1176">
        <v>52336</v>
      </c>
      <c r="CQ31" s="1257">
        <v>76646227</v>
      </c>
      <c r="CR31" s="1257">
        <v>0</v>
      </c>
      <c r="CS31" s="1258">
        <v>76646227</v>
      </c>
      <c r="CT31" s="1259">
        <v>1464.5</v>
      </c>
      <c r="CU31" s="1260"/>
      <c r="CV31" s="1261" t="s">
        <v>4</v>
      </c>
      <c r="CW31" s="1259" t="s">
        <v>4</v>
      </c>
      <c r="CX31" s="1183" t="s">
        <v>4</v>
      </c>
      <c r="CY31" s="1184"/>
      <c r="CZ31" s="1185">
        <v>0.74</v>
      </c>
      <c r="DA31" s="1262">
        <v>1</v>
      </c>
      <c r="DB31" s="1187"/>
      <c r="DC31" s="1183" t="s">
        <v>4</v>
      </c>
      <c r="DE31" s="1263" t="s">
        <v>404</v>
      </c>
      <c r="DF31" s="1264" t="s">
        <v>667</v>
      </c>
      <c r="DG31" s="1191"/>
      <c r="DH31" s="1192"/>
      <c r="DI31" s="1193"/>
      <c r="DJ31" s="1194"/>
      <c r="DK31" s="1195"/>
      <c r="DL31" s="1265"/>
      <c r="DM31" s="1266"/>
      <c r="DN31" s="1267"/>
      <c r="DO31" s="1194"/>
      <c r="DP31" s="1199"/>
      <c r="DQ31" s="1265"/>
      <c r="DR31" s="1265"/>
      <c r="DS31" s="1092"/>
      <c r="DT31" s="1202"/>
      <c r="DU31" s="1092"/>
      <c r="DV31" s="1203"/>
      <c r="DX31" s="1276">
        <v>130</v>
      </c>
      <c r="DY31" s="1277" t="s">
        <v>821</v>
      </c>
      <c r="DZ31" s="1204" t="s">
        <v>8</v>
      </c>
      <c r="EA31" s="1278" t="s">
        <v>822</v>
      </c>
      <c r="EB31" s="1207">
        <v>634</v>
      </c>
      <c r="EC31" s="1104"/>
      <c r="ED31" s="1208">
        <v>634</v>
      </c>
      <c r="EE31" s="1208"/>
      <c r="EF31" s="1104"/>
      <c r="EG31" s="1209">
        <v>1.7888885753787987E-2</v>
      </c>
      <c r="EH31" s="1104"/>
      <c r="EI31" s="1211">
        <v>0</v>
      </c>
      <c r="EJ31" s="1208"/>
      <c r="EK31" s="1208">
        <v>0</v>
      </c>
      <c r="EL31" s="1208"/>
      <c r="EM31" s="1214"/>
      <c r="EN31" s="1214"/>
      <c r="EO31" s="1215"/>
      <c r="ES31" s="1269" t="s">
        <v>396</v>
      </c>
      <c r="ET31" s="1270" t="s">
        <v>397</v>
      </c>
      <c r="EU31" s="1271">
        <v>0</v>
      </c>
      <c r="EW31" s="1219"/>
    </row>
    <row r="32" spans="1:153" ht="15">
      <c r="A32" s="1220" t="s">
        <v>406</v>
      </c>
      <c r="B32" s="1221" t="s">
        <v>407</v>
      </c>
      <c r="C32" s="1117">
        <v>3842</v>
      </c>
      <c r="D32" s="1118">
        <v>3860</v>
      </c>
      <c r="E32" s="1222"/>
      <c r="F32" s="1222">
        <f t="shared" si="0"/>
        <v>3860</v>
      </c>
      <c r="G32" s="1222"/>
      <c r="H32" s="1223">
        <f t="shared" si="1"/>
        <v>3860</v>
      </c>
      <c r="K32" s="907" t="s">
        <v>406</v>
      </c>
      <c r="L32" s="908" t="s">
        <v>407</v>
      </c>
      <c r="M32" s="886">
        <v>7864572549</v>
      </c>
      <c r="N32" s="887">
        <v>82511245</v>
      </c>
      <c r="O32" s="888">
        <f t="shared" si="5"/>
        <v>7782061304</v>
      </c>
      <c r="P32" s="889">
        <v>2005</v>
      </c>
      <c r="Q32" s="890">
        <v>1.103</v>
      </c>
      <c r="R32" s="891">
        <f t="shared" si="2"/>
        <v>7055359296</v>
      </c>
      <c r="S32" s="892">
        <f t="shared" si="3"/>
        <v>82511245</v>
      </c>
      <c r="T32" s="893">
        <v>76099274</v>
      </c>
      <c r="U32" s="893">
        <v>372305406</v>
      </c>
      <c r="V32" s="891">
        <f t="shared" si="4"/>
        <v>7586275221</v>
      </c>
      <c r="X32" s="1224" t="s">
        <v>406</v>
      </c>
      <c r="Y32" s="1225" t="s">
        <v>407</v>
      </c>
      <c r="Z32" s="1226">
        <v>7586275221</v>
      </c>
      <c r="AA32" s="1227">
        <v>45745239.582630001</v>
      </c>
      <c r="AB32" s="1126">
        <v>6842310</v>
      </c>
      <c r="AC32" s="1126">
        <v>318973</v>
      </c>
      <c r="AD32" s="1228">
        <v>52906522.582630001</v>
      </c>
      <c r="AE32" s="1229">
        <v>3860</v>
      </c>
      <c r="AF32" s="1225">
        <v>13706</v>
      </c>
      <c r="AG32" s="1230">
        <v>2.7936999999999999</v>
      </c>
      <c r="AI32" s="1231" t="s">
        <v>406</v>
      </c>
      <c r="AJ32" s="1232" t="s">
        <v>407</v>
      </c>
      <c r="AK32" s="1132">
        <v>52906522.582630001</v>
      </c>
      <c r="AL32" s="1133">
        <v>3860</v>
      </c>
      <c r="AM32" s="1233">
        <v>13706</v>
      </c>
      <c r="AN32" s="1230">
        <v>2.7936999999999999</v>
      </c>
      <c r="AO32" s="1234">
        <v>1.4057999999999999</v>
      </c>
      <c r="AP32" s="1235">
        <v>1.0702</v>
      </c>
      <c r="AQ32" s="1236">
        <v>1.7932000000000001</v>
      </c>
      <c r="AR32" s="1237" t="s">
        <v>4</v>
      </c>
      <c r="AS32" s="1272" t="s">
        <v>4</v>
      </c>
      <c r="AT32" s="1261" t="s">
        <v>4</v>
      </c>
      <c r="AU32" s="1240">
        <v>0</v>
      </c>
      <c r="AV32" s="1241" t="s">
        <v>4</v>
      </c>
      <c r="AW32" s="1242">
        <v>0</v>
      </c>
      <c r="AX32" s="1144" t="s">
        <v>653</v>
      </c>
      <c r="AY32" s="1145">
        <v>0</v>
      </c>
      <c r="AZ32" s="1242">
        <f t="shared" si="6"/>
        <v>0</v>
      </c>
      <c r="BB32" s="1243" t="s">
        <v>406</v>
      </c>
      <c r="BC32" s="1244" t="s">
        <v>708</v>
      </c>
      <c r="BD32" s="1149">
        <v>7586275221</v>
      </c>
      <c r="BE32" s="1150">
        <v>261.69600000000003</v>
      </c>
      <c r="BF32" s="1245">
        <v>28988885</v>
      </c>
      <c r="BG32" s="1246">
        <v>1.4057999999999999</v>
      </c>
      <c r="BH32" s="1153"/>
      <c r="BI32" s="1154">
        <v>3860</v>
      </c>
      <c r="BJ32" s="1247">
        <v>14.75</v>
      </c>
      <c r="BK32" s="1154">
        <v>23652</v>
      </c>
      <c r="BL32" s="1248">
        <v>90</v>
      </c>
      <c r="BN32" s="1156" t="s">
        <v>406</v>
      </c>
      <c r="BO32" s="1157" t="s">
        <v>407</v>
      </c>
      <c r="BP32" s="1158">
        <v>0.96799999999999997</v>
      </c>
      <c r="BQ32" s="1158">
        <v>1.024</v>
      </c>
      <c r="BR32" s="1158">
        <v>1.2006999999999999</v>
      </c>
      <c r="BS32" s="1160"/>
      <c r="BT32" s="1161">
        <v>2005</v>
      </c>
      <c r="BU32" s="1162">
        <v>1.103</v>
      </c>
      <c r="BV32" s="1163"/>
      <c r="BW32" s="1164">
        <v>0.32</v>
      </c>
      <c r="BX32" s="1165">
        <v>0.35299999999999998</v>
      </c>
      <c r="BY32" s="1166">
        <v>0.58540000000000003</v>
      </c>
      <c r="CA32" s="1250" t="s">
        <v>406</v>
      </c>
      <c r="CB32" s="1251" t="s">
        <v>708</v>
      </c>
      <c r="CC32" s="1154">
        <v>36901</v>
      </c>
      <c r="CD32" s="1154">
        <v>37119</v>
      </c>
      <c r="CE32" s="1154">
        <v>38239</v>
      </c>
      <c r="CF32" s="1252">
        <v>37419.666666666664</v>
      </c>
      <c r="CG32" s="1253">
        <v>1.0702</v>
      </c>
      <c r="CH32" s="1171"/>
      <c r="CI32" s="1254">
        <v>-819.33333333333576</v>
      </c>
      <c r="CJ32" s="1253">
        <v>-2.1399999999999999E-2</v>
      </c>
      <c r="CL32" s="1255" t="s">
        <v>406</v>
      </c>
      <c r="CM32" s="1256" t="s">
        <v>708</v>
      </c>
      <c r="CN32" s="1174" t="s">
        <v>4</v>
      </c>
      <c r="CO32" s="1175"/>
      <c r="CP32" s="1176">
        <v>3860</v>
      </c>
      <c r="CQ32" s="1257">
        <v>8720781</v>
      </c>
      <c r="CR32" s="1257">
        <v>0</v>
      </c>
      <c r="CS32" s="1258">
        <v>8720781</v>
      </c>
      <c r="CT32" s="1259">
        <v>2259.27</v>
      </c>
      <c r="CU32" s="1260"/>
      <c r="CV32" s="1261" t="s">
        <v>4</v>
      </c>
      <c r="CW32" s="1259" t="s">
        <v>4</v>
      </c>
      <c r="CX32" s="1183" t="s">
        <v>4</v>
      </c>
      <c r="CY32" s="1184"/>
      <c r="CZ32" s="1185">
        <v>0.35299999999999998</v>
      </c>
      <c r="DA32" s="1262" t="s">
        <v>4</v>
      </c>
      <c r="DB32" s="1187"/>
      <c r="DC32" s="1183" t="s">
        <v>4</v>
      </c>
      <c r="DE32" s="1263" t="s">
        <v>406</v>
      </c>
      <c r="DF32" s="1264" t="s">
        <v>407</v>
      </c>
      <c r="DG32" s="1191"/>
      <c r="DH32" s="1192"/>
      <c r="DI32" s="1193"/>
      <c r="DJ32" s="1194"/>
      <c r="DK32" s="1195"/>
      <c r="DL32" s="1265"/>
      <c r="DM32" s="1266"/>
      <c r="DN32" s="1267"/>
      <c r="DO32" s="1194"/>
      <c r="DP32" s="1199"/>
      <c r="DQ32" s="1265"/>
      <c r="DR32" s="1265"/>
      <c r="DS32" s="1092"/>
      <c r="DT32" s="1202"/>
      <c r="DU32" s="1092"/>
      <c r="DV32" s="1203"/>
      <c r="DX32" s="1204" t="s">
        <v>378</v>
      </c>
      <c r="DY32" s="1205" t="s">
        <v>795</v>
      </c>
      <c r="DZ32" s="1204" t="s">
        <v>901</v>
      </c>
      <c r="EA32" s="1206" t="s">
        <v>796</v>
      </c>
      <c r="EB32" s="1207">
        <v>5320</v>
      </c>
      <c r="EC32" s="1279">
        <v>-1256</v>
      </c>
      <c r="ED32" s="1208">
        <v>4064</v>
      </c>
      <c r="EE32" s="1208">
        <v>35441</v>
      </c>
      <c r="EF32" s="1104"/>
      <c r="EG32" s="1209">
        <v>0.11466945063626872</v>
      </c>
      <c r="EH32" s="1104"/>
      <c r="EI32" s="1211">
        <v>0</v>
      </c>
      <c r="EJ32" s="1208"/>
      <c r="EK32" s="1208">
        <v>0</v>
      </c>
      <c r="EL32" s="1268"/>
      <c r="EM32" s="1214"/>
      <c r="EN32" s="1214"/>
      <c r="EO32" s="1215"/>
      <c r="ES32" s="1269" t="s">
        <v>398</v>
      </c>
      <c r="ET32" s="1270" t="s">
        <v>399</v>
      </c>
      <c r="EU32" s="1271">
        <v>5251084</v>
      </c>
      <c r="EW32" s="1219"/>
    </row>
    <row r="33" spans="1:153" ht="15">
      <c r="A33" s="1220" t="s">
        <v>408</v>
      </c>
      <c r="B33" s="1221" t="s">
        <v>409</v>
      </c>
      <c r="C33" s="1117">
        <v>4932</v>
      </c>
      <c r="D33" s="1118">
        <v>4932</v>
      </c>
      <c r="E33" s="1222"/>
      <c r="F33" s="1222">
        <f t="shared" si="0"/>
        <v>4932</v>
      </c>
      <c r="G33" s="1222"/>
      <c r="H33" s="1223">
        <f t="shared" si="1"/>
        <v>4932</v>
      </c>
      <c r="K33" s="907" t="s">
        <v>408</v>
      </c>
      <c r="L33" s="908" t="s">
        <v>409</v>
      </c>
      <c r="M33" s="886">
        <v>16811663972</v>
      </c>
      <c r="N33" s="887">
        <v>86800</v>
      </c>
      <c r="O33" s="888">
        <f t="shared" si="5"/>
        <v>16811577172</v>
      </c>
      <c r="P33" s="889">
        <v>2005</v>
      </c>
      <c r="Q33" s="890">
        <v>1.1337999999999999</v>
      </c>
      <c r="R33" s="891">
        <f t="shared" si="2"/>
        <v>14827639065</v>
      </c>
      <c r="S33" s="892">
        <f t="shared" si="3"/>
        <v>86800</v>
      </c>
      <c r="T33" s="893">
        <v>129588738</v>
      </c>
      <c r="U33" s="893">
        <v>651196436</v>
      </c>
      <c r="V33" s="891">
        <f t="shared" si="4"/>
        <v>15608511039</v>
      </c>
      <c r="X33" s="1224" t="s">
        <v>408</v>
      </c>
      <c r="Y33" s="1225" t="s">
        <v>409</v>
      </c>
      <c r="Z33" s="1226">
        <v>15608511039</v>
      </c>
      <c r="AA33" s="1227">
        <v>94119321.56516999</v>
      </c>
      <c r="AB33" s="1126">
        <v>15492218</v>
      </c>
      <c r="AC33" s="1126">
        <v>481055</v>
      </c>
      <c r="AD33" s="1228">
        <v>110092594.56516999</v>
      </c>
      <c r="AE33" s="1229">
        <v>4932</v>
      </c>
      <c r="AF33" s="1225">
        <v>22322</v>
      </c>
      <c r="AG33" s="1230">
        <v>4.5499000000000001</v>
      </c>
      <c r="AI33" s="1231" t="s">
        <v>408</v>
      </c>
      <c r="AJ33" s="1232" t="s">
        <v>409</v>
      </c>
      <c r="AK33" s="1132">
        <v>110092594.56516999</v>
      </c>
      <c r="AL33" s="1133">
        <v>4932</v>
      </c>
      <c r="AM33" s="1233">
        <v>22322</v>
      </c>
      <c r="AN33" s="1230">
        <v>4.5499000000000001</v>
      </c>
      <c r="AO33" s="1234">
        <v>1.9733000000000001</v>
      </c>
      <c r="AP33" s="1235">
        <v>1.0827</v>
      </c>
      <c r="AQ33" s="1236">
        <v>2.5587</v>
      </c>
      <c r="AR33" s="1237" t="s">
        <v>4</v>
      </c>
      <c r="AS33" s="1272" t="s">
        <v>4</v>
      </c>
      <c r="AT33" s="1261" t="s">
        <v>4</v>
      </c>
      <c r="AU33" s="1240">
        <v>0</v>
      </c>
      <c r="AV33" s="1241" t="s">
        <v>4</v>
      </c>
      <c r="AW33" s="1242">
        <v>0</v>
      </c>
      <c r="AX33" s="1144" t="s">
        <v>653</v>
      </c>
      <c r="AY33" s="1145">
        <v>0</v>
      </c>
      <c r="AZ33" s="1242">
        <f t="shared" si="6"/>
        <v>0</v>
      </c>
      <c r="BB33" s="1243" t="s">
        <v>408</v>
      </c>
      <c r="BC33" s="1244" t="s">
        <v>709</v>
      </c>
      <c r="BD33" s="1149">
        <v>15608511039</v>
      </c>
      <c r="BE33" s="1150">
        <v>383.577</v>
      </c>
      <c r="BF33" s="1245">
        <v>40691989</v>
      </c>
      <c r="BG33" s="1246">
        <v>1.9733000000000001</v>
      </c>
      <c r="BH33" s="1153"/>
      <c r="BI33" s="1154">
        <v>4932</v>
      </c>
      <c r="BJ33" s="1247">
        <v>12.86</v>
      </c>
      <c r="BK33" s="1154">
        <v>34015</v>
      </c>
      <c r="BL33" s="1248">
        <v>89</v>
      </c>
      <c r="BN33" s="1156" t="s">
        <v>408</v>
      </c>
      <c r="BO33" s="1157" t="s">
        <v>409</v>
      </c>
      <c r="BP33" s="1158">
        <v>0.98419999999999996</v>
      </c>
      <c r="BQ33" s="1158">
        <v>1.1283000000000001</v>
      </c>
      <c r="BR33" s="1158">
        <v>1.1873</v>
      </c>
      <c r="BS33" s="1160"/>
      <c r="BT33" s="1161">
        <v>2005</v>
      </c>
      <c r="BU33" s="1162">
        <v>1.1337999999999999</v>
      </c>
      <c r="BV33" s="1163"/>
      <c r="BW33" s="1164">
        <v>0.28000000000000003</v>
      </c>
      <c r="BX33" s="1165">
        <v>0.317</v>
      </c>
      <c r="BY33" s="1166">
        <v>0.52569999999999995</v>
      </c>
      <c r="CA33" s="1250" t="s">
        <v>408</v>
      </c>
      <c r="CB33" s="1251" t="s">
        <v>709</v>
      </c>
      <c r="CC33" s="1154">
        <v>38785</v>
      </c>
      <c r="CD33" s="1154">
        <v>37040</v>
      </c>
      <c r="CE33" s="1154">
        <v>37747</v>
      </c>
      <c r="CF33" s="1252">
        <v>37857.333333333336</v>
      </c>
      <c r="CG33" s="1253">
        <v>1.0827</v>
      </c>
      <c r="CH33" s="1171"/>
      <c r="CI33" s="1254">
        <v>110.33333333333576</v>
      </c>
      <c r="CJ33" s="1253">
        <v>2.8999999999999998E-3</v>
      </c>
      <c r="CL33" s="1255" t="s">
        <v>408</v>
      </c>
      <c r="CM33" s="1256" t="s">
        <v>709</v>
      </c>
      <c r="CN33" s="1174" t="s">
        <v>4</v>
      </c>
      <c r="CO33" s="1175"/>
      <c r="CP33" s="1176">
        <v>4932</v>
      </c>
      <c r="CQ33" s="1257">
        <v>19649333</v>
      </c>
      <c r="CR33" s="1257">
        <v>0</v>
      </c>
      <c r="CS33" s="1258">
        <v>19649333</v>
      </c>
      <c r="CT33" s="1259">
        <v>3984.05</v>
      </c>
      <c r="CU33" s="1260"/>
      <c r="CV33" s="1261" t="s">
        <v>4</v>
      </c>
      <c r="CW33" s="1259" t="s">
        <v>4</v>
      </c>
      <c r="CX33" s="1183" t="s">
        <v>4</v>
      </c>
      <c r="CY33" s="1184"/>
      <c r="CZ33" s="1185">
        <v>0.317</v>
      </c>
      <c r="DA33" s="1262" t="s">
        <v>4</v>
      </c>
      <c r="DB33" s="1187"/>
      <c r="DC33" s="1183" t="s">
        <v>4</v>
      </c>
      <c r="DE33" s="1263" t="s">
        <v>408</v>
      </c>
      <c r="DF33" s="1264" t="s">
        <v>409</v>
      </c>
      <c r="DG33" s="1191"/>
      <c r="DH33" s="1192"/>
      <c r="DI33" s="1193"/>
      <c r="DJ33" s="1194"/>
      <c r="DK33" s="1195"/>
      <c r="DL33" s="1265"/>
      <c r="DM33" s="1266"/>
      <c r="DN33" s="1267"/>
      <c r="DO33" s="1194"/>
      <c r="DP33" s="1199"/>
      <c r="DQ33" s="1265"/>
      <c r="DR33" s="1265"/>
      <c r="DS33" s="1092"/>
      <c r="DT33" s="1202"/>
      <c r="DU33" s="1092"/>
      <c r="DV33" s="1203"/>
      <c r="DX33" s="1204" t="s">
        <v>380</v>
      </c>
      <c r="DY33" s="1205" t="s">
        <v>380</v>
      </c>
      <c r="DZ33" s="1204" t="s">
        <v>901</v>
      </c>
      <c r="EA33" s="1206" t="s">
        <v>381</v>
      </c>
      <c r="EB33" s="1207">
        <v>12375</v>
      </c>
      <c r="EC33" s="1104"/>
      <c r="ED33" s="1208">
        <v>12375</v>
      </c>
      <c r="EE33" s="1208">
        <v>12375</v>
      </c>
      <c r="EF33" s="1104"/>
      <c r="EG33" s="1209"/>
      <c r="EH33" s="1104"/>
      <c r="EI33" s="1211">
        <v>5670473</v>
      </c>
      <c r="EJ33" s="1208"/>
      <c r="EK33" s="1208">
        <v>5670473</v>
      </c>
      <c r="EL33" s="1208">
        <v>5670473</v>
      </c>
      <c r="EM33" s="1214">
        <v>0</v>
      </c>
      <c r="EN33" s="1214"/>
      <c r="EO33" s="1215"/>
      <c r="ES33" s="1269" t="s">
        <v>400</v>
      </c>
      <c r="ET33" s="1270" t="s">
        <v>666</v>
      </c>
      <c r="EU33" s="1271">
        <v>3497262</v>
      </c>
      <c r="EW33" s="1219"/>
    </row>
    <row r="34" spans="1:153" ht="15">
      <c r="A34" s="1220" t="s">
        <v>410</v>
      </c>
      <c r="B34" s="1221" t="s">
        <v>411</v>
      </c>
      <c r="C34" s="1117">
        <v>20062</v>
      </c>
      <c r="D34" s="1118">
        <v>25690</v>
      </c>
      <c r="E34" s="1222"/>
      <c r="F34" s="1222">
        <f t="shared" si="0"/>
        <v>25690</v>
      </c>
      <c r="G34" s="1222"/>
      <c r="H34" s="1223">
        <f t="shared" si="1"/>
        <v>25690</v>
      </c>
      <c r="K34" s="907" t="s">
        <v>410</v>
      </c>
      <c r="L34" s="908" t="s">
        <v>411</v>
      </c>
      <c r="M34" s="886">
        <v>10868607442</v>
      </c>
      <c r="N34" s="887">
        <v>0</v>
      </c>
      <c r="O34" s="888">
        <f t="shared" si="5"/>
        <v>10868607442</v>
      </c>
      <c r="P34" s="889">
        <v>2007</v>
      </c>
      <c r="Q34" s="890">
        <v>1.0028999999999999</v>
      </c>
      <c r="R34" s="891">
        <f t="shared" si="2"/>
        <v>10837179621</v>
      </c>
      <c r="S34" s="892">
        <f t="shared" si="3"/>
        <v>0</v>
      </c>
      <c r="T34" s="893">
        <v>385251949</v>
      </c>
      <c r="U34" s="893">
        <v>1682959105</v>
      </c>
      <c r="V34" s="891">
        <f t="shared" si="4"/>
        <v>12905390675</v>
      </c>
      <c r="X34" s="1224" t="s">
        <v>410</v>
      </c>
      <c r="Y34" s="1225" t="s">
        <v>411</v>
      </c>
      <c r="Z34" s="1226">
        <v>12905390675</v>
      </c>
      <c r="AA34" s="1227">
        <v>77819505.770249993</v>
      </c>
      <c r="AB34" s="1126">
        <v>15356815</v>
      </c>
      <c r="AC34" s="1126">
        <v>739690</v>
      </c>
      <c r="AD34" s="1228">
        <v>93916010.770249993</v>
      </c>
      <c r="AE34" s="1229">
        <v>25690</v>
      </c>
      <c r="AF34" s="1225">
        <v>3656</v>
      </c>
      <c r="AG34" s="1230">
        <v>0.74519999999999997</v>
      </c>
      <c r="AI34" s="1231" t="s">
        <v>410</v>
      </c>
      <c r="AJ34" s="1232" t="s">
        <v>411</v>
      </c>
      <c r="AK34" s="1132">
        <v>93916010.770249993</v>
      </c>
      <c r="AL34" s="1133">
        <v>25690</v>
      </c>
      <c r="AM34" s="1233">
        <v>3656</v>
      </c>
      <c r="AN34" s="1230">
        <v>0.74519999999999997</v>
      </c>
      <c r="AO34" s="1234">
        <v>1.1334</v>
      </c>
      <c r="AP34" s="1235">
        <v>0.90849999999999997</v>
      </c>
      <c r="AQ34" s="1236">
        <v>0.86569999999999991</v>
      </c>
      <c r="AR34" s="1237">
        <v>0.86569999999999991</v>
      </c>
      <c r="AS34" s="1272">
        <v>1437.78</v>
      </c>
      <c r="AT34" s="1261">
        <v>223.04999999999995</v>
      </c>
      <c r="AU34" s="1240">
        <v>5730155</v>
      </c>
      <c r="AV34" s="1241">
        <v>0.83499999999999996</v>
      </c>
      <c r="AW34" s="1242">
        <v>4784679</v>
      </c>
      <c r="AX34" s="1144" t="s">
        <v>653</v>
      </c>
      <c r="AY34" s="1145">
        <v>0</v>
      </c>
      <c r="AZ34" s="1242">
        <f t="shared" si="6"/>
        <v>4784679</v>
      </c>
      <c r="BB34" s="1243" t="s">
        <v>410</v>
      </c>
      <c r="BC34" s="1244" t="s">
        <v>710</v>
      </c>
      <c r="BD34" s="1149">
        <v>12905390675</v>
      </c>
      <c r="BE34" s="1150">
        <v>552.149</v>
      </c>
      <c r="BF34" s="1245">
        <v>23373022</v>
      </c>
      <c r="BG34" s="1246">
        <v>1.1334</v>
      </c>
      <c r="BH34" s="1153"/>
      <c r="BI34" s="1154">
        <v>25690</v>
      </c>
      <c r="BJ34" s="1247">
        <v>46.53</v>
      </c>
      <c r="BK34" s="1154">
        <v>162874</v>
      </c>
      <c r="BL34" s="1248">
        <v>295</v>
      </c>
      <c r="BN34" s="1156" t="s">
        <v>410</v>
      </c>
      <c r="BO34" s="1157" t="s">
        <v>411</v>
      </c>
      <c r="BP34" s="1158">
        <v>0.99400000000000011</v>
      </c>
      <c r="BQ34" s="1158">
        <v>1.0036</v>
      </c>
      <c r="BR34" s="1158">
        <v>1.0054000000000001</v>
      </c>
      <c r="BS34" s="1160"/>
      <c r="BT34" s="1161">
        <v>2007</v>
      </c>
      <c r="BU34" s="1162">
        <v>1.0028999999999999</v>
      </c>
      <c r="BV34" s="1163"/>
      <c r="BW34" s="1164">
        <v>0.54</v>
      </c>
      <c r="BX34" s="1165">
        <v>0.54200000000000004</v>
      </c>
      <c r="BY34" s="1166">
        <v>0.89880000000000004</v>
      </c>
      <c r="CA34" s="1250" t="s">
        <v>410</v>
      </c>
      <c r="CB34" s="1251" t="s">
        <v>710</v>
      </c>
      <c r="CC34" s="1154">
        <v>32055</v>
      </c>
      <c r="CD34" s="1154">
        <v>31172</v>
      </c>
      <c r="CE34" s="1154">
        <v>32068</v>
      </c>
      <c r="CF34" s="1252">
        <v>31765</v>
      </c>
      <c r="CG34" s="1253">
        <v>0.90849999999999997</v>
      </c>
      <c r="CH34" s="1171"/>
      <c r="CI34" s="1254">
        <v>-303</v>
      </c>
      <c r="CJ34" s="1253">
        <v>-9.4000000000000004E-3</v>
      </c>
      <c r="CL34" s="1255" t="s">
        <v>410</v>
      </c>
      <c r="CM34" s="1256" t="s">
        <v>710</v>
      </c>
      <c r="CN34" s="1174">
        <v>0.86569999999999991</v>
      </c>
      <c r="CO34" s="1175"/>
      <c r="CP34" s="1176">
        <v>25690</v>
      </c>
      <c r="CQ34" s="1257">
        <v>28065317</v>
      </c>
      <c r="CR34" s="1257">
        <v>2781830</v>
      </c>
      <c r="CS34" s="1258">
        <v>30847147</v>
      </c>
      <c r="CT34" s="1259">
        <v>1200.75</v>
      </c>
      <c r="CU34" s="1260"/>
      <c r="CV34" s="1261">
        <v>1437.78</v>
      </c>
      <c r="CW34" s="1259">
        <v>223.04999999999995</v>
      </c>
      <c r="CX34" s="1183">
        <v>0.83499999999999996</v>
      </c>
      <c r="CY34" s="1184"/>
      <c r="CZ34" s="1185">
        <v>0.54200000000000004</v>
      </c>
      <c r="DA34" s="1262" t="s">
        <v>4</v>
      </c>
      <c r="DB34" s="1187"/>
      <c r="DC34" s="1183">
        <v>0.83499999999999996</v>
      </c>
      <c r="DE34" s="1263" t="s">
        <v>410</v>
      </c>
      <c r="DF34" s="1264" t="s">
        <v>411</v>
      </c>
      <c r="DG34" s="1191"/>
      <c r="DH34" s="1192"/>
      <c r="DI34" s="1193"/>
      <c r="DJ34" s="1194"/>
      <c r="DK34" s="1195"/>
      <c r="DL34" s="1265"/>
      <c r="DM34" s="1266"/>
      <c r="DN34" s="1267"/>
      <c r="DO34" s="1194"/>
      <c r="DP34" s="1199"/>
      <c r="DQ34" s="1265"/>
      <c r="DR34" s="1265"/>
      <c r="DS34" s="1092"/>
      <c r="DT34" s="1202"/>
      <c r="DU34" s="1092"/>
      <c r="DV34" s="1203"/>
      <c r="DX34" s="1204" t="s">
        <v>382</v>
      </c>
      <c r="DY34" s="1205" t="s">
        <v>382</v>
      </c>
      <c r="DZ34" s="1204" t="s">
        <v>901</v>
      </c>
      <c r="EA34" s="1206" t="s">
        <v>383</v>
      </c>
      <c r="EB34" s="1207">
        <v>1920</v>
      </c>
      <c r="EC34" s="1104"/>
      <c r="ED34" s="1208">
        <v>1920</v>
      </c>
      <c r="EE34" s="1208">
        <v>1920</v>
      </c>
      <c r="EF34" s="1104"/>
      <c r="EG34" s="1209"/>
      <c r="EH34" s="1104"/>
      <c r="EI34" s="1211">
        <v>420595</v>
      </c>
      <c r="EJ34" s="1208"/>
      <c r="EK34" s="1208">
        <v>420595</v>
      </c>
      <c r="EL34" s="1208">
        <v>420595</v>
      </c>
      <c r="EM34" s="1214">
        <v>0</v>
      </c>
      <c r="EN34" s="1214"/>
      <c r="EO34" s="1215"/>
      <c r="ES34" s="1269" t="s">
        <v>46</v>
      </c>
      <c r="ET34" s="1270" t="s">
        <v>47</v>
      </c>
      <c r="EU34" s="1271">
        <v>1274883</v>
      </c>
      <c r="EW34" s="1219"/>
    </row>
    <row r="35" spans="1:153" ht="15">
      <c r="A35" s="1220" t="s">
        <v>412</v>
      </c>
      <c r="B35" s="1221" t="s">
        <v>413</v>
      </c>
      <c r="C35" s="1117">
        <v>6489</v>
      </c>
      <c r="D35" s="1118">
        <v>6489</v>
      </c>
      <c r="E35" s="1222"/>
      <c r="F35" s="1222">
        <f t="shared" si="0"/>
        <v>6489</v>
      </c>
      <c r="G35" s="1222"/>
      <c r="H35" s="1223">
        <f t="shared" si="1"/>
        <v>6489</v>
      </c>
      <c r="K35" s="907" t="s">
        <v>412</v>
      </c>
      <c r="L35" s="908" t="s">
        <v>413</v>
      </c>
      <c r="M35" s="886">
        <v>3589648461</v>
      </c>
      <c r="N35" s="887">
        <v>53888240</v>
      </c>
      <c r="O35" s="888">
        <f t="shared" si="5"/>
        <v>3535760221</v>
      </c>
      <c r="P35" s="889">
        <v>2009</v>
      </c>
      <c r="Q35" s="890">
        <v>1.0316000000000001</v>
      </c>
      <c r="R35" s="891">
        <f t="shared" si="2"/>
        <v>3427452715</v>
      </c>
      <c r="S35" s="892">
        <f t="shared" si="3"/>
        <v>53888240</v>
      </c>
      <c r="T35" s="893">
        <v>75096783</v>
      </c>
      <c r="U35" s="893">
        <v>605506864</v>
      </c>
      <c r="V35" s="891">
        <f t="shared" si="4"/>
        <v>4161944602</v>
      </c>
      <c r="X35" s="1224" t="s">
        <v>412</v>
      </c>
      <c r="Y35" s="1225" t="s">
        <v>413</v>
      </c>
      <c r="Z35" s="1226">
        <v>4161944602</v>
      </c>
      <c r="AA35" s="1227">
        <v>25096525.950059999</v>
      </c>
      <c r="AB35" s="1126">
        <v>4737232</v>
      </c>
      <c r="AC35" s="1126">
        <v>218819</v>
      </c>
      <c r="AD35" s="1228">
        <v>30052576.950059999</v>
      </c>
      <c r="AE35" s="1229">
        <v>6489</v>
      </c>
      <c r="AF35" s="1225">
        <v>4631</v>
      </c>
      <c r="AG35" s="1230">
        <v>0.94389999999999996</v>
      </c>
      <c r="AI35" s="1231" t="s">
        <v>412</v>
      </c>
      <c r="AJ35" s="1232" t="s">
        <v>413</v>
      </c>
      <c r="AK35" s="1132">
        <v>30052576.950059999</v>
      </c>
      <c r="AL35" s="1133">
        <v>6489</v>
      </c>
      <c r="AM35" s="1233">
        <v>4631</v>
      </c>
      <c r="AN35" s="1230">
        <v>0.94389999999999996</v>
      </c>
      <c r="AO35" s="1234">
        <v>0.7611</v>
      </c>
      <c r="AP35" s="1235">
        <v>1.0173000000000001</v>
      </c>
      <c r="AQ35" s="1236">
        <v>0.96240000000000014</v>
      </c>
      <c r="AR35" s="1237">
        <v>0.96240000000000014</v>
      </c>
      <c r="AS35" s="1272">
        <v>1598.38</v>
      </c>
      <c r="AT35" s="1261">
        <v>62.449999999999818</v>
      </c>
      <c r="AU35" s="1240">
        <v>405238</v>
      </c>
      <c r="AV35" s="1241">
        <v>1</v>
      </c>
      <c r="AW35" s="1242">
        <v>405238</v>
      </c>
      <c r="AX35" s="1144" t="s">
        <v>653</v>
      </c>
      <c r="AY35" s="1145">
        <v>0</v>
      </c>
      <c r="AZ35" s="1242">
        <f t="shared" si="6"/>
        <v>405238</v>
      </c>
      <c r="BB35" s="1243" t="s">
        <v>412</v>
      </c>
      <c r="BC35" s="1244" t="s">
        <v>711</v>
      </c>
      <c r="BD35" s="1149">
        <v>4161944602</v>
      </c>
      <c r="BE35" s="1150">
        <v>265.185</v>
      </c>
      <c r="BF35" s="1245">
        <v>15694495</v>
      </c>
      <c r="BG35" s="1246">
        <v>0.7611</v>
      </c>
      <c r="BH35" s="1153"/>
      <c r="BI35" s="1154">
        <v>6489</v>
      </c>
      <c r="BJ35" s="1247">
        <v>24.47</v>
      </c>
      <c r="BK35" s="1154">
        <v>41333</v>
      </c>
      <c r="BL35" s="1248">
        <v>156</v>
      </c>
      <c r="BN35" s="1156" t="s">
        <v>412</v>
      </c>
      <c r="BO35" s="1157" t="s">
        <v>413</v>
      </c>
      <c r="BP35" s="1158">
        <v>1.0004999999999999</v>
      </c>
      <c r="BQ35" s="1159">
        <v>1.0256000000000001</v>
      </c>
      <c r="BR35" s="1159">
        <v>1.0459000000000001</v>
      </c>
      <c r="BS35" s="1160"/>
      <c r="BT35" s="1161">
        <v>2009</v>
      </c>
      <c r="BU35" s="1162">
        <v>1.0316000000000001</v>
      </c>
      <c r="BV35" s="1163"/>
      <c r="BW35" s="1164">
        <v>0.62</v>
      </c>
      <c r="BX35" s="1165">
        <v>0.64</v>
      </c>
      <c r="BY35" s="1166">
        <v>1.0613999999999999</v>
      </c>
      <c r="CA35" s="1250" t="s">
        <v>412</v>
      </c>
      <c r="CB35" s="1251" t="s">
        <v>711</v>
      </c>
      <c r="CC35" s="1154">
        <v>37011</v>
      </c>
      <c r="CD35" s="1154">
        <v>34471</v>
      </c>
      <c r="CE35" s="1154">
        <v>35231</v>
      </c>
      <c r="CF35" s="1252">
        <v>35571</v>
      </c>
      <c r="CG35" s="1253">
        <v>1.0173000000000001</v>
      </c>
      <c r="CH35" s="1171"/>
      <c r="CI35" s="1254">
        <v>340</v>
      </c>
      <c r="CJ35" s="1253">
        <v>9.7000000000000003E-3</v>
      </c>
      <c r="CL35" s="1255" t="s">
        <v>412</v>
      </c>
      <c r="CM35" s="1256" t="s">
        <v>711</v>
      </c>
      <c r="CN35" s="1174">
        <v>0.96240000000000014</v>
      </c>
      <c r="CO35" s="1175"/>
      <c r="CP35" s="1176">
        <v>6489</v>
      </c>
      <c r="CQ35" s="1257">
        <v>9540366</v>
      </c>
      <c r="CR35" s="1257">
        <v>0</v>
      </c>
      <c r="CS35" s="1258">
        <v>9540366</v>
      </c>
      <c r="CT35" s="1259">
        <v>1470.24</v>
      </c>
      <c r="CU35" s="1260"/>
      <c r="CV35" s="1261">
        <v>1598.38</v>
      </c>
      <c r="CW35" s="1259">
        <v>62.449999999999818</v>
      </c>
      <c r="CX35" s="1183">
        <v>0.92</v>
      </c>
      <c r="CY35" s="1184"/>
      <c r="CZ35" s="1185">
        <v>0.64</v>
      </c>
      <c r="DA35" s="1262">
        <v>1</v>
      </c>
      <c r="DB35" s="1187"/>
      <c r="DC35" s="1183">
        <v>1</v>
      </c>
      <c r="DE35" s="1263" t="s">
        <v>412</v>
      </c>
      <c r="DF35" s="1264" t="s">
        <v>413</v>
      </c>
      <c r="DG35" s="1191"/>
      <c r="DH35" s="1192"/>
      <c r="DI35" s="1193"/>
      <c r="DJ35" s="1194"/>
      <c r="DK35" s="1195"/>
      <c r="DL35" s="1265"/>
      <c r="DM35" s="1266"/>
      <c r="DN35" s="1267"/>
      <c r="DO35" s="1194"/>
      <c r="DP35" s="1199"/>
      <c r="DQ35" s="1265"/>
      <c r="DR35" s="1265"/>
      <c r="DS35" s="1092"/>
      <c r="DT35" s="1202"/>
      <c r="DU35" s="1092"/>
      <c r="DV35" s="1203"/>
      <c r="DX35" s="1204" t="s">
        <v>384</v>
      </c>
      <c r="DY35" s="1205" t="s">
        <v>384</v>
      </c>
      <c r="DZ35" s="1204" t="s">
        <v>901</v>
      </c>
      <c r="EA35" s="1206" t="s">
        <v>665</v>
      </c>
      <c r="EB35" s="1207">
        <v>8579</v>
      </c>
      <c r="EC35" s="1104"/>
      <c r="ED35" s="1208">
        <v>8579</v>
      </c>
      <c r="EE35" s="1208"/>
      <c r="EF35" s="1104"/>
      <c r="EG35" s="1209">
        <v>0.97190438427551828</v>
      </c>
      <c r="EH35" s="1104"/>
      <c r="EI35" s="1211">
        <v>0</v>
      </c>
      <c r="EJ35" s="1208"/>
      <c r="EK35" s="1208">
        <v>0</v>
      </c>
      <c r="EL35" s="1208">
        <v>0</v>
      </c>
      <c r="EM35" s="1214">
        <v>0</v>
      </c>
      <c r="EN35" s="1214"/>
      <c r="EO35" s="1215"/>
      <c r="ES35" s="1269" t="s">
        <v>402</v>
      </c>
      <c r="ET35" s="1270" t="s">
        <v>403</v>
      </c>
      <c r="EU35" s="1271">
        <v>672318</v>
      </c>
      <c r="EW35" s="1219"/>
    </row>
    <row r="36" spans="1:153" ht="15">
      <c r="A36" s="1220" t="s">
        <v>414</v>
      </c>
      <c r="B36" s="1221" t="s">
        <v>415</v>
      </c>
      <c r="C36" s="1117">
        <v>9581</v>
      </c>
      <c r="D36" s="1118">
        <v>9581</v>
      </c>
      <c r="E36" s="1222"/>
      <c r="F36" s="1222">
        <f t="shared" si="0"/>
        <v>9581</v>
      </c>
      <c r="G36" s="1222"/>
      <c r="H36" s="1223">
        <f t="shared" si="1"/>
        <v>9581</v>
      </c>
      <c r="K36" s="907" t="s">
        <v>414</v>
      </c>
      <c r="L36" s="908" t="s">
        <v>415</v>
      </c>
      <c r="M36" s="886">
        <v>2911342590</v>
      </c>
      <c r="N36" s="887">
        <v>199810600</v>
      </c>
      <c r="O36" s="888">
        <f t="shared" si="5"/>
        <v>2711531990</v>
      </c>
      <c r="P36" s="889">
        <v>2009</v>
      </c>
      <c r="Q36" s="890">
        <v>0.97799999999999998</v>
      </c>
      <c r="R36" s="891">
        <f t="shared" si="2"/>
        <v>2772527597</v>
      </c>
      <c r="S36" s="892">
        <f t="shared" si="3"/>
        <v>199810600</v>
      </c>
      <c r="T36" s="893">
        <v>117945792</v>
      </c>
      <c r="U36" s="893">
        <v>736374471</v>
      </c>
      <c r="V36" s="891">
        <f t="shared" si="4"/>
        <v>3826658460</v>
      </c>
      <c r="X36" s="1224" t="s">
        <v>414</v>
      </c>
      <c r="Y36" s="1225" t="s">
        <v>415</v>
      </c>
      <c r="Z36" s="1226">
        <v>3826658460</v>
      </c>
      <c r="AA36" s="1227">
        <v>23074750.513799999</v>
      </c>
      <c r="AB36" s="1126">
        <v>6020567</v>
      </c>
      <c r="AC36" s="1126">
        <v>572958</v>
      </c>
      <c r="AD36" s="1228">
        <v>29668275.513799999</v>
      </c>
      <c r="AE36" s="1229">
        <v>9581</v>
      </c>
      <c r="AF36" s="1225">
        <v>3097</v>
      </c>
      <c r="AG36" s="1230">
        <v>0.63129999999999997</v>
      </c>
      <c r="AI36" s="1231" t="s">
        <v>414</v>
      </c>
      <c r="AJ36" s="1232" t="s">
        <v>415</v>
      </c>
      <c r="AK36" s="1132">
        <v>29668275.513799999</v>
      </c>
      <c r="AL36" s="1133">
        <v>9581</v>
      </c>
      <c r="AM36" s="1233">
        <v>3097</v>
      </c>
      <c r="AN36" s="1230">
        <v>0.63129999999999997</v>
      </c>
      <c r="AO36" s="1234">
        <v>0.22689999999999999</v>
      </c>
      <c r="AP36" s="1235">
        <v>0.78720000000000001</v>
      </c>
      <c r="AQ36" s="1236">
        <v>0.66880000000000006</v>
      </c>
      <c r="AR36" s="1237">
        <v>0.66880000000000006</v>
      </c>
      <c r="AS36" s="1272">
        <v>1110.76</v>
      </c>
      <c r="AT36" s="1261">
        <v>550.06999999999994</v>
      </c>
      <c r="AU36" s="1240">
        <v>5270221</v>
      </c>
      <c r="AV36" s="1241">
        <v>1</v>
      </c>
      <c r="AW36" s="1242">
        <v>5270221</v>
      </c>
      <c r="AX36" s="1144" t="s">
        <v>653</v>
      </c>
      <c r="AY36" s="1145">
        <v>0</v>
      </c>
      <c r="AZ36" s="1242">
        <f t="shared" si="6"/>
        <v>5270221</v>
      </c>
      <c r="BB36" s="1243" t="s">
        <v>414</v>
      </c>
      <c r="BC36" s="1244" t="s">
        <v>712</v>
      </c>
      <c r="BD36" s="1149">
        <v>3826658460</v>
      </c>
      <c r="BE36" s="1150">
        <v>817.72799999999995</v>
      </c>
      <c r="BF36" s="1245">
        <v>4679623</v>
      </c>
      <c r="BG36" s="1246">
        <v>0.22689999999999999</v>
      </c>
      <c r="BH36" s="1153"/>
      <c r="BI36" s="1154">
        <v>9581</v>
      </c>
      <c r="BJ36" s="1247">
        <v>11.72</v>
      </c>
      <c r="BK36" s="1154">
        <v>58728</v>
      </c>
      <c r="BL36" s="1248">
        <v>72</v>
      </c>
      <c r="BN36" s="1156" t="s">
        <v>414</v>
      </c>
      <c r="BO36" s="1157" t="s">
        <v>415</v>
      </c>
      <c r="BP36" s="1158">
        <v>0.99529999999999996</v>
      </c>
      <c r="BQ36" s="1159">
        <v>0.98509999999999998</v>
      </c>
      <c r="BR36" s="1159">
        <v>0.96739999999999993</v>
      </c>
      <c r="BS36" s="1160"/>
      <c r="BT36" s="1161">
        <v>2009</v>
      </c>
      <c r="BU36" s="1162">
        <v>0.97799999999999998</v>
      </c>
      <c r="BV36" s="1163"/>
      <c r="BW36" s="1164">
        <v>0.71</v>
      </c>
      <c r="BX36" s="1165">
        <v>0.69399999999999995</v>
      </c>
      <c r="BY36" s="1166">
        <v>1.1509</v>
      </c>
      <c r="CA36" s="1250" t="s">
        <v>414</v>
      </c>
      <c r="CB36" s="1251" t="s">
        <v>712</v>
      </c>
      <c r="CC36" s="1154">
        <v>27301</v>
      </c>
      <c r="CD36" s="1154">
        <v>26963</v>
      </c>
      <c r="CE36" s="1154">
        <v>28306</v>
      </c>
      <c r="CF36" s="1252">
        <v>27523.333333333332</v>
      </c>
      <c r="CG36" s="1253">
        <v>0.78720000000000001</v>
      </c>
      <c r="CH36" s="1171"/>
      <c r="CI36" s="1254">
        <v>-782.66666666666788</v>
      </c>
      <c r="CJ36" s="1253">
        <v>-2.7699999999999999E-2</v>
      </c>
      <c r="CL36" s="1255" t="s">
        <v>414</v>
      </c>
      <c r="CM36" s="1256" t="s">
        <v>712</v>
      </c>
      <c r="CN36" s="1174">
        <v>0.66880000000000006</v>
      </c>
      <c r="CO36" s="1175"/>
      <c r="CP36" s="1176">
        <v>9581</v>
      </c>
      <c r="CQ36" s="1257">
        <v>8861720</v>
      </c>
      <c r="CR36" s="1257">
        <v>0</v>
      </c>
      <c r="CS36" s="1258">
        <v>8861720</v>
      </c>
      <c r="CT36" s="1259">
        <v>924.93</v>
      </c>
      <c r="CU36" s="1260"/>
      <c r="CV36" s="1261">
        <v>1110.76</v>
      </c>
      <c r="CW36" s="1259">
        <v>550.06999999999994</v>
      </c>
      <c r="CX36" s="1183">
        <v>0.83299999999999996</v>
      </c>
      <c r="CY36" s="1184"/>
      <c r="CZ36" s="1185">
        <v>0.69399999999999995</v>
      </c>
      <c r="DA36" s="1262">
        <v>1</v>
      </c>
      <c r="DB36" s="1187"/>
      <c r="DC36" s="1183">
        <v>1</v>
      </c>
      <c r="DE36" s="1263" t="s">
        <v>414</v>
      </c>
      <c r="DF36" s="1264" t="s">
        <v>415</v>
      </c>
      <c r="DG36" s="1191"/>
      <c r="DH36" s="1192"/>
      <c r="DI36" s="1193"/>
      <c r="DJ36" s="1194"/>
      <c r="DK36" s="1195"/>
      <c r="DL36" s="1265"/>
      <c r="DM36" s="1266"/>
      <c r="DN36" s="1267"/>
      <c r="DO36" s="1194"/>
      <c r="DP36" s="1199"/>
      <c r="DQ36" s="1265"/>
      <c r="DR36" s="1265"/>
      <c r="DS36" s="1092"/>
      <c r="DT36" s="1202"/>
      <c r="DU36" s="1092"/>
      <c r="DV36" s="1203"/>
      <c r="DX36" s="1204" t="s">
        <v>384</v>
      </c>
      <c r="DY36" s="1205" t="s">
        <v>31</v>
      </c>
      <c r="DZ36" s="1204" t="s">
        <v>8</v>
      </c>
      <c r="EA36" s="1206" t="s">
        <v>32</v>
      </c>
      <c r="EB36" s="1207">
        <v>59</v>
      </c>
      <c r="EC36" s="1104"/>
      <c r="ED36" s="1208">
        <v>59</v>
      </c>
      <c r="EE36" s="1208"/>
      <c r="EF36" s="1104"/>
      <c r="EG36" s="1209">
        <v>6.6840376118726631E-3</v>
      </c>
      <c r="EH36" s="1104"/>
      <c r="EI36" s="1211">
        <v>0</v>
      </c>
      <c r="EJ36" s="1208"/>
      <c r="EK36" s="1208">
        <v>0</v>
      </c>
      <c r="EL36" s="1268"/>
      <c r="EM36" s="1214"/>
      <c r="EN36" s="1214"/>
      <c r="EO36" s="1215"/>
      <c r="ES36" s="1269" t="s">
        <v>404</v>
      </c>
      <c r="ET36" s="1270" t="s">
        <v>667</v>
      </c>
      <c r="EU36" s="1271">
        <v>1808886</v>
      </c>
      <c r="EW36" s="1219"/>
    </row>
    <row r="37" spans="1:153" ht="15">
      <c r="A37" s="1220" t="s">
        <v>416</v>
      </c>
      <c r="B37" s="1221" t="s">
        <v>417</v>
      </c>
      <c r="C37" s="1117">
        <v>33114</v>
      </c>
      <c r="D37" s="1118">
        <v>38293</v>
      </c>
      <c r="E37" s="1222"/>
      <c r="F37" s="1222">
        <f t="shared" si="0"/>
        <v>38293</v>
      </c>
      <c r="G37" s="1222"/>
      <c r="H37" s="1223">
        <f t="shared" si="1"/>
        <v>38293</v>
      </c>
      <c r="K37" s="907" t="s">
        <v>416</v>
      </c>
      <c r="L37" s="908" t="s">
        <v>417</v>
      </c>
      <c r="M37" s="886">
        <v>24586468320</v>
      </c>
      <c r="N37" s="887">
        <v>58090611</v>
      </c>
      <c r="O37" s="888">
        <f t="shared" si="5"/>
        <v>24528377709</v>
      </c>
      <c r="P37" s="889">
        <v>2008</v>
      </c>
      <c r="Q37" s="890">
        <v>1.0129999999999999</v>
      </c>
      <c r="R37" s="891">
        <f t="shared" si="2"/>
        <v>24213600897</v>
      </c>
      <c r="S37" s="892">
        <f t="shared" si="3"/>
        <v>58090611</v>
      </c>
      <c r="T37" s="893">
        <v>471720126</v>
      </c>
      <c r="U37" s="893">
        <v>4863589634</v>
      </c>
      <c r="V37" s="891">
        <f t="shared" si="4"/>
        <v>29607001268</v>
      </c>
      <c r="X37" s="1224" t="s">
        <v>416</v>
      </c>
      <c r="Y37" s="1225" t="s">
        <v>417</v>
      </c>
      <c r="Z37" s="1226">
        <v>29607001268</v>
      </c>
      <c r="AA37" s="1227">
        <v>178530217.64603999</v>
      </c>
      <c r="AB37" s="1126">
        <v>33858194</v>
      </c>
      <c r="AC37" s="1126">
        <v>950718</v>
      </c>
      <c r="AD37" s="1228">
        <v>213339129.64603999</v>
      </c>
      <c r="AE37" s="1229">
        <v>38293</v>
      </c>
      <c r="AF37" s="1225">
        <v>5571</v>
      </c>
      <c r="AG37" s="1230">
        <v>1.1355</v>
      </c>
      <c r="AI37" s="1231" t="s">
        <v>416</v>
      </c>
      <c r="AJ37" s="1232" t="s">
        <v>417</v>
      </c>
      <c r="AK37" s="1132">
        <v>213339129.64603999</v>
      </c>
      <c r="AL37" s="1133">
        <v>38293</v>
      </c>
      <c r="AM37" s="1233">
        <v>5571</v>
      </c>
      <c r="AN37" s="1230">
        <v>1.1355</v>
      </c>
      <c r="AO37" s="1234">
        <v>4.9454000000000002</v>
      </c>
      <c r="AP37" s="1235">
        <v>1.1045</v>
      </c>
      <c r="AQ37" s="1236">
        <v>1.5009999999999999</v>
      </c>
      <c r="AR37" s="1237" t="s">
        <v>4</v>
      </c>
      <c r="AS37" s="1272" t="s">
        <v>4</v>
      </c>
      <c r="AT37" s="1261" t="s">
        <v>4</v>
      </c>
      <c r="AU37" s="1240">
        <v>0</v>
      </c>
      <c r="AV37" s="1241" t="s">
        <v>4</v>
      </c>
      <c r="AW37" s="1242">
        <v>0</v>
      </c>
      <c r="AX37" s="1144" t="s">
        <v>653</v>
      </c>
      <c r="AY37" s="1145">
        <v>0</v>
      </c>
      <c r="AZ37" s="1242">
        <f t="shared" si="6"/>
        <v>0</v>
      </c>
      <c r="BB37" s="1243" t="s">
        <v>416</v>
      </c>
      <c r="BC37" s="1244" t="s">
        <v>782</v>
      </c>
      <c r="BD37" s="1149">
        <v>29607001268</v>
      </c>
      <c r="BE37" s="1150">
        <v>290.31700000000001</v>
      </c>
      <c r="BF37" s="1245">
        <v>101981631</v>
      </c>
      <c r="BG37" s="1246">
        <v>4.9454000000000002</v>
      </c>
      <c r="BH37" s="1153"/>
      <c r="BI37" s="1154">
        <v>38293</v>
      </c>
      <c r="BJ37" s="1247">
        <v>131.9</v>
      </c>
      <c r="BK37" s="1154">
        <v>268412</v>
      </c>
      <c r="BL37" s="1248">
        <v>925</v>
      </c>
      <c r="BN37" s="1156" t="s">
        <v>416</v>
      </c>
      <c r="BO37" s="1157" t="s">
        <v>417</v>
      </c>
      <c r="BP37" s="1158">
        <v>1.0002</v>
      </c>
      <c r="BQ37" s="1158">
        <v>0.99870000000000003</v>
      </c>
      <c r="BR37" s="1158">
        <v>1.0268000000000002</v>
      </c>
      <c r="BS37" s="1160"/>
      <c r="BT37" s="1161">
        <v>2008</v>
      </c>
      <c r="BU37" s="1162">
        <v>1.0129999999999999</v>
      </c>
      <c r="BV37" s="1163"/>
      <c r="BW37" s="1164">
        <v>0.74590000000000001</v>
      </c>
      <c r="BX37" s="1165">
        <v>0.75600000000000001</v>
      </c>
      <c r="BY37" s="1166">
        <v>1.2537</v>
      </c>
      <c r="CA37" s="1250" t="s">
        <v>416</v>
      </c>
      <c r="CB37" s="1251" t="s">
        <v>782</v>
      </c>
      <c r="CC37" s="1154">
        <v>39967</v>
      </c>
      <c r="CD37" s="1154">
        <v>37926</v>
      </c>
      <c r="CE37" s="1154">
        <v>37964</v>
      </c>
      <c r="CF37" s="1252">
        <v>38619</v>
      </c>
      <c r="CG37" s="1253">
        <v>1.1045</v>
      </c>
      <c r="CH37" s="1171"/>
      <c r="CI37" s="1254">
        <v>655</v>
      </c>
      <c r="CJ37" s="1253">
        <v>1.7299999999999999E-2</v>
      </c>
      <c r="CL37" s="1255" t="s">
        <v>416</v>
      </c>
      <c r="CM37" s="1256" t="s">
        <v>782</v>
      </c>
      <c r="CN37" s="1174" t="s">
        <v>4</v>
      </c>
      <c r="CO37" s="1175"/>
      <c r="CP37" s="1176">
        <v>38293</v>
      </c>
      <c r="CQ37" s="1257">
        <v>107032189</v>
      </c>
      <c r="CR37" s="1257">
        <v>0</v>
      </c>
      <c r="CS37" s="1258">
        <v>107032189</v>
      </c>
      <c r="CT37" s="1259">
        <v>2795.08</v>
      </c>
      <c r="CU37" s="1260"/>
      <c r="CV37" s="1261" t="s">
        <v>4</v>
      </c>
      <c r="CW37" s="1259" t="s">
        <v>4</v>
      </c>
      <c r="CX37" s="1183" t="s">
        <v>4</v>
      </c>
      <c r="CY37" s="1184"/>
      <c r="CZ37" s="1185">
        <v>0.75600000000000001</v>
      </c>
      <c r="DA37" s="1262">
        <v>1</v>
      </c>
      <c r="DB37" s="1187"/>
      <c r="DC37" s="1183" t="s">
        <v>4</v>
      </c>
      <c r="DE37" s="1263" t="s">
        <v>416</v>
      </c>
      <c r="DF37" s="1264" t="s">
        <v>417</v>
      </c>
      <c r="DG37" s="1191"/>
      <c r="DH37" s="1192"/>
      <c r="DI37" s="1193"/>
      <c r="DJ37" s="1194"/>
      <c r="DK37" s="1195"/>
      <c r="DL37" s="1265"/>
      <c r="DM37" s="1266"/>
      <c r="DN37" s="1267"/>
      <c r="DO37" s="1194"/>
      <c r="DP37" s="1199"/>
      <c r="DQ37" s="1265"/>
      <c r="DR37" s="1265"/>
      <c r="DS37" s="1092"/>
      <c r="DT37" s="1202"/>
      <c r="DU37" s="1092"/>
      <c r="DV37" s="1203"/>
      <c r="DX37" s="1204" t="s">
        <v>384</v>
      </c>
      <c r="DY37" s="1205" t="s">
        <v>33</v>
      </c>
      <c r="DZ37" s="1204" t="s">
        <v>8</v>
      </c>
      <c r="EA37" s="1206" t="s">
        <v>35</v>
      </c>
      <c r="EB37" s="1207">
        <v>189</v>
      </c>
      <c r="EC37" s="1104"/>
      <c r="ED37" s="1208">
        <v>189</v>
      </c>
      <c r="EE37" s="1208">
        <v>8827</v>
      </c>
      <c r="EF37" s="1104"/>
      <c r="EG37" s="1209">
        <v>2.1411578112609041E-2</v>
      </c>
      <c r="EH37" s="1104"/>
      <c r="EI37" s="1211">
        <v>0</v>
      </c>
      <c r="EJ37" s="1208"/>
      <c r="EK37" s="1208">
        <v>0</v>
      </c>
      <c r="EL37" s="1268"/>
      <c r="EM37" s="1214"/>
      <c r="EN37" s="1214"/>
      <c r="EO37" s="1215"/>
      <c r="ES37" s="1269" t="s">
        <v>406</v>
      </c>
      <c r="ET37" s="1270" t="s">
        <v>407</v>
      </c>
      <c r="EU37" s="1271">
        <v>0</v>
      </c>
      <c r="EW37" s="1219"/>
    </row>
    <row r="38" spans="1:153" ht="15">
      <c r="A38" s="1220" t="s">
        <v>418</v>
      </c>
      <c r="B38" s="1221" t="s">
        <v>419</v>
      </c>
      <c r="C38" s="1117">
        <v>6679</v>
      </c>
      <c r="D38" s="1118">
        <v>7148</v>
      </c>
      <c r="E38" s="1222"/>
      <c r="F38" s="1222">
        <f t="shared" si="0"/>
        <v>7148</v>
      </c>
      <c r="G38" s="1222"/>
      <c r="H38" s="1223">
        <f t="shared" si="1"/>
        <v>7148</v>
      </c>
      <c r="K38" s="907" t="s">
        <v>418</v>
      </c>
      <c r="L38" s="908" t="s">
        <v>419</v>
      </c>
      <c r="M38" s="886">
        <v>2279489085</v>
      </c>
      <c r="N38" s="887">
        <v>189578958</v>
      </c>
      <c r="O38" s="888">
        <f t="shared" si="5"/>
        <v>2089910127</v>
      </c>
      <c r="P38" s="889">
        <v>2009</v>
      </c>
      <c r="Q38" s="890">
        <v>0.9788</v>
      </c>
      <c r="R38" s="891">
        <f t="shared" si="2"/>
        <v>2135175855</v>
      </c>
      <c r="S38" s="892">
        <f t="shared" si="3"/>
        <v>189578958</v>
      </c>
      <c r="T38" s="893">
        <v>142983907</v>
      </c>
      <c r="U38" s="893">
        <v>662893378</v>
      </c>
      <c r="V38" s="891">
        <f t="shared" si="4"/>
        <v>3130632098</v>
      </c>
      <c r="X38" s="1224" t="s">
        <v>418</v>
      </c>
      <c r="Y38" s="1225" t="s">
        <v>419</v>
      </c>
      <c r="Z38" s="1226">
        <v>3130632098</v>
      </c>
      <c r="AA38" s="1227">
        <v>18877711.55094</v>
      </c>
      <c r="AB38" s="1126">
        <v>3902918</v>
      </c>
      <c r="AC38" s="1126">
        <v>462749</v>
      </c>
      <c r="AD38" s="1228">
        <v>23243378.55094</v>
      </c>
      <c r="AE38" s="1229">
        <v>7148</v>
      </c>
      <c r="AF38" s="1225">
        <v>3252</v>
      </c>
      <c r="AG38" s="1230">
        <v>0.66290000000000004</v>
      </c>
      <c r="AI38" s="1231" t="s">
        <v>418</v>
      </c>
      <c r="AJ38" s="1232" t="s">
        <v>419</v>
      </c>
      <c r="AK38" s="1132">
        <v>23243378.55094</v>
      </c>
      <c r="AL38" s="1133">
        <v>7148</v>
      </c>
      <c r="AM38" s="1233">
        <v>3252</v>
      </c>
      <c r="AN38" s="1230">
        <v>0.66290000000000004</v>
      </c>
      <c r="AO38" s="1234">
        <v>0.30059999999999998</v>
      </c>
      <c r="AP38" s="1235">
        <v>0.76380000000000003</v>
      </c>
      <c r="AQ38" s="1236">
        <v>0.67720000000000002</v>
      </c>
      <c r="AR38" s="1237">
        <v>0.67720000000000002</v>
      </c>
      <c r="AS38" s="1272">
        <v>1124.71</v>
      </c>
      <c r="AT38" s="1261">
        <v>536.11999999999989</v>
      </c>
      <c r="AU38" s="1240">
        <v>3832186</v>
      </c>
      <c r="AV38" s="1241">
        <v>1</v>
      </c>
      <c r="AW38" s="1242">
        <v>3832186</v>
      </c>
      <c r="AX38" s="1144" t="s">
        <v>653</v>
      </c>
      <c r="AY38" s="1145">
        <v>0</v>
      </c>
      <c r="AZ38" s="1242">
        <f t="shared" si="6"/>
        <v>3832186</v>
      </c>
      <c r="BB38" s="1243" t="s">
        <v>418</v>
      </c>
      <c r="BC38" s="1244" t="s">
        <v>713</v>
      </c>
      <c r="BD38" s="1149">
        <v>3130632098</v>
      </c>
      <c r="BE38" s="1150">
        <v>505.02600000000001</v>
      </c>
      <c r="BF38" s="1245">
        <v>6198952</v>
      </c>
      <c r="BG38" s="1246">
        <v>0.30059999999999998</v>
      </c>
      <c r="BH38" s="1153"/>
      <c r="BI38" s="1154">
        <v>7148</v>
      </c>
      <c r="BJ38" s="1247">
        <v>14.15</v>
      </c>
      <c r="BK38" s="1154">
        <v>56583</v>
      </c>
      <c r="BL38" s="1248">
        <v>112</v>
      </c>
      <c r="BN38" s="1156" t="s">
        <v>418</v>
      </c>
      <c r="BO38" s="1157" t="s">
        <v>419</v>
      </c>
      <c r="BP38" s="1158">
        <v>0.99680000000000002</v>
      </c>
      <c r="BQ38" s="1159">
        <v>0.98309999999999997</v>
      </c>
      <c r="BR38" s="1159">
        <v>0.97</v>
      </c>
      <c r="BS38" s="1160"/>
      <c r="BT38" s="1161">
        <v>2009</v>
      </c>
      <c r="BU38" s="1162">
        <v>0.9788</v>
      </c>
      <c r="BV38" s="1163"/>
      <c r="BW38" s="1164">
        <v>0.86</v>
      </c>
      <c r="BX38" s="1165">
        <v>0.84199999999999997</v>
      </c>
      <c r="BY38" s="1166">
        <v>1.3964000000000001</v>
      </c>
      <c r="CA38" s="1250" t="s">
        <v>418</v>
      </c>
      <c r="CB38" s="1251" t="s">
        <v>713</v>
      </c>
      <c r="CC38" s="1154">
        <v>26308</v>
      </c>
      <c r="CD38" s="1154">
        <v>26707</v>
      </c>
      <c r="CE38" s="1154">
        <v>27103</v>
      </c>
      <c r="CF38" s="1252">
        <v>26706</v>
      </c>
      <c r="CG38" s="1253">
        <v>0.76380000000000003</v>
      </c>
      <c r="CH38" s="1171"/>
      <c r="CI38" s="1254">
        <v>-397</v>
      </c>
      <c r="CJ38" s="1253">
        <v>-1.46E-2</v>
      </c>
      <c r="CL38" s="1255" t="s">
        <v>418</v>
      </c>
      <c r="CM38" s="1256" t="s">
        <v>713</v>
      </c>
      <c r="CN38" s="1174">
        <v>0.67720000000000002</v>
      </c>
      <c r="CO38" s="1175"/>
      <c r="CP38" s="1176">
        <v>7148</v>
      </c>
      <c r="CQ38" s="1257">
        <v>6802316</v>
      </c>
      <c r="CR38" s="1257">
        <v>0</v>
      </c>
      <c r="CS38" s="1258">
        <v>6802316</v>
      </c>
      <c r="CT38" s="1259">
        <v>951.64</v>
      </c>
      <c r="CU38" s="1260"/>
      <c r="CV38" s="1261">
        <v>1124.71</v>
      </c>
      <c r="CW38" s="1259">
        <v>536.11999999999989</v>
      </c>
      <c r="CX38" s="1183">
        <v>0.84599999999999997</v>
      </c>
      <c r="CY38" s="1184"/>
      <c r="CZ38" s="1185">
        <v>0.84199999999999997</v>
      </c>
      <c r="DA38" s="1262">
        <v>1</v>
      </c>
      <c r="DB38" s="1187"/>
      <c r="DC38" s="1183">
        <v>1</v>
      </c>
      <c r="DE38" s="1263" t="s">
        <v>418</v>
      </c>
      <c r="DF38" s="1264" t="s">
        <v>419</v>
      </c>
      <c r="DG38" s="1191"/>
      <c r="DH38" s="1192"/>
      <c r="DI38" s="1193"/>
      <c r="DJ38" s="1194"/>
      <c r="DK38" s="1195"/>
      <c r="DL38" s="1265"/>
      <c r="DM38" s="1266"/>
      <c r="DN38" s="1267"/>
      <c r="DO38" s="1194"/>
      <c r="DP38" s="1199"/>
      <c r="DQ38" s="1265"/>
      <c r="DR38" s="1265"/>
      <c r="DS38" s="1092"/>
      <c r="DT38" s="1202"/>
      <c r="DU38" s="1092"/>
      <c r="DV38" s="1203"/>
      <c r="DX38" s="1204" t="s">
        <v>386</v>
      </c>
      <c r="DY38" s="1205" t="s">
        <v>386</v>
      </c>
      <c r="DZ38" s="1204" t="s">
        <v>901</v>
      </c>
      <c r="EA38" s="1206" t="s">
        <v>387</v>
      </c>
      <c r="EB38" s="1207">
        <v>2811</v>
      </c>
      <c r="EC38" s="1104"/>
      <c r="ED38" s="1208">
        <v>2811</v>
      </c>
      <c r="EE38" s="1208">
        <v>2811</v>
      </c>
      <c r="EF38" s="1104"/>
      <c r="EG38" s="1209"/>
      <c r="EH38" s="1104"/>
      <c r="EI38" s="1211">
        <v>1090584</v>
      </c>
      <c r="EJ38" s="1208"/>
      <c r="EK38" s="1208">
        <v>1090584</v>
      </c>
      <c r="EL38" s="1208">
        <v>1090584</v>
      </c>
      <c r="EM38" s="1214">
        <v>0</v>
      </c>
      <c r="EN38" s="1214"/>
      <c r="EO38" s="1215"/>
      <c r="ES38" s="1269" t="s">
        <v>408</v>
      </c>
      <c r="ET38" s="1270" t="s">
        <v>409</v>
      </c>
      <c r="EU38" s="1271">
        <v>0</v>
      </c>
      <c r="EW38" s="1219"/>
    </row>
    <row r="39" spans="1:153" ht="15">
      <c r="A39" s="1220" t="s">
        <v>420</v>
      </c>
      <c r="B39" s="1221" t="s">
        <v>421</v>
      </c>
      <c r="C39" s="1117">
        <v>53789</v>
      </c>
      <c r="D39" s="1118">
        <v>56063</v>
      </c>
      <c r="E39" s="1222"/>
      <c r="F39" s="1222">
        <f t="shared" si="0"/>
        <v>56063</v>
      </c>
      <c r="G39" s="1222"/>
      <c r="H39" s="1223">
        <f t="shared" si="1"/>
        <v>56063</v>
      </c>
      <c r="K39" s="907" t="s">
        <v>420</v>
      </c>
      <c r="L39" s="908" t="s">
        <v>421</v>
      </c>
      <c r="M39" s="886">
        <v>28030623929</v>
      </c>
      <c r="N39" s="887">
        <v>115386928</v>
      </c>
      <c r="O39" s="888">
        <f t="shared" si="5"/>
        <v>27915237001</v>
      </c>
      <c r="P39" s="889">
        <v>2009</v>
      </c>
      <c r="Q39" s="890">
        <v>1.0216000000000001</v>
      </c>
      <c r="R39" s="891">
        <f t="shared" si="2"/>
        <v>27325016642</v>
      </c>
      <c r="S39" s="892">
        <f t="shared" si="3"/>
        <v>115386928</v>
      </c>
      <c r="T39" s="893">
        <v>598732969</v>
      </c>
      <c r="U39" s="893">
        <v>5189801298</v>
      </c>
      <c r="V39" s="891">
        <f t="shared" si="4"/>
        <v>33228937837</v>
      </c>
      <c r="X39" s="1224" t="s">
        <v>420</v>
      </c>
      <c r="Y39" s="1225" t="s">
        <v>421</v>
      </c>
      <c r="Z39" s="1226">
        <v>33228937837</v>
      </c>
      <c r="AA39" s="1227">
        <v>200370495.15711001</v>
      </c>
      <c r="AB39" s="1126">
        <v>48779171</v>
      </c>
      <c r="AC39" s="1126">
        <v>1985961</v>
      </c>
      <c r="AD39" s="1228">
        <v>251135627.15711001</v>
      </c>
      <c r="AE39" s="1229">
        <v>56063</v>
      </c>
      <c r="AF39" s="1225">
        <v>4480</v>
      </c>
      <c r="AG39" s="1230">
        <v>0.91320000000000001</v>
      </c>
      <c r="AI39" s="1231" t="s">
        <v>420</v>
      </c>
      <c r="AJ39" s="1232" t="s">
        <v>421</v>
      </c>
      <c r="AK39" s="1132">
        <v>251135627.15711001</v>
      </c>
      <c r="AL39" s="1133">
        <v>56063</v>
      </c>
      <c r="AM39" s="1233">
        <v>4480</v>
      </c>
      <c r="AN39" s="1230">
        <v>0.91320000000000001</v>
      </c>
      <c r="AO39" s="1234">
        <v>3.9340999999999999</v>
      </c>
      <c r="AP39" s="1235">
        <v>1.0708</v>
      </c>
      <c r="AQ39" s="1236">
        <v>1.2941</v>
      </c>
      <c r="AR39" s="1237" t="s">
        <v>4</v>
      </c>
      <c r="AS39" s="1272" t="s">
        <v>4</v>
      </c>
      <c r="AT39" s="1261" t="s">
        <v>4</v>
      </c>
      <c r="AU39" s="1240">
        <v>0</v>
      </c>
      <c r="AV39" s="1241" t="s">
        <v>4</v>
      </c>
      <c r="AW39" s="1242">
        <v>0</v>
      </c>
      <c r="AX39" s="1144" t="s">
        <v>653</v>
      </c>
      <c r="AY39" s="1145">
        <v>0</v>
      </c>
      <c r="AZ39" s="1242">
        <f t="shared" si="6"/>
        <v>0</v>
      </c>
      <c r="BB39" s="1243" t="s">
        <v>420</v>
      </c>
      <c r="BC39" s="1244" t="s">
        <v>714</v>
      </c>
      <c r="BD39" s="1149">
        <v>33228937837</v>
      </c>
      <c r="BE39" s="1150">
        <v>409.59500000000003</v>
      </c>
      <c r="BF39" s="1245">
        <v>81126327</v>
      </c>
      <c r="BG39" s="1246">
        <v>3.9340999999999999</v>
      </c>
      <c r="BH39" s="1153"/>
      <c r="BI39" s="1154">
        <v>56063</v>
      </c>
      <c r="BJ39" s="1247">
        <v>136.87</v>
      </c>
      <c r="BK39" s="1154">
        <v>351378</v>
      </c>
      <c r="BL39" s="1248">
        <v>858</v>
      </c>
      <c r="BN39" s="1156" t="s">
        <v>420</v>
      </c>
      <c r="BO39" s="1157" t="s">
        <v>421</v>
      </c>
      <c r="BP39" s="1158">
        <v>0.98659999999999992</v>
      </c>
      <c r="BQ39" s="1159">
        <v>1.0128999999999999</v>
      </c>
      <c r="BR39" s="1159">
        <v>1.0390000000000001</v>
      </c>
      <c r="BS39" s="1160"/>
      <c r="BT39" s="1161">
        <v>2009</v>
      </c>
      <c r="BU39" s="1162">
        <v>1.0216000000000001</v>
      </c>
      <c r="BV39" s="1163"/>
      <c r="BW39" s="1164">
        <v>0.67400000000000004</v>
      </c>
      <c r="BX39" s="1165">
        <v>0.68899999999999995</v>
      </c>
      <c r="BY39" s="1166">
        <v>1.1426000000000001</v>
      </c>
      <c r="CA39" s="1250" t="s">
        <v>420</v>
      </c>
      <c r="CB39" s="1251" t="s">
        <v>714</v>
      </c>
      <c r="CC39" s="1154">
        <v>39041</v>
      </c>
      <c r="CD39" s="1154">
        <v>36223</v>
      </c>
      <c r="CE39" s="1154">
        <v>37059</v>
      </c>
      <c r="CF39" s="1252">
        <v>37441</v>
      </c>
      <c r="CG39" s="1253">
        <v>1.0708</v>
      </c>
      <c r="CH39" s="1171"/>
      <c r="CI39" s="1254">
        <v>382</v>
      </c>
      <c r="CJ39" s="1253">
        <v>1.03E-2</v>
      </c>
      <c r="CL39" s="1255" t="s">
        <v>420</v>
      </c>
      <c r="CM39" s="1256" t="s">
        <v>714</v>
      </c>
      <c r="CN39" s="1174" t="s">
        <v>4</v>
      </c>
      <c r="CO39" s="1175"/>
      <c r="CP39" s="1176">
        <v>56063</v>
      </c>
      <c r="CQ39" s="1257">
        <v>109898447</v>
      </c>
      <c r="CR39" s="1257">
        <v>0</v>
      </c>
      <c r="CS39" s="1258">
        <v>109898447</v>
      </c>
      <c r="CT39" s="1259">
        <v>1960.27</v>
      </c>
      <c r="CU39" s="1260"/>
      <c r="CV39" s="1261" t="s">
        <v>4</v>
      </c>
      <c r="CW39" s="1259" t="s">
        <v>4</v>
      </c>
      <c r="CX39" s="1183" t="s">
        <v>4</v>
      </c>
      <c r="CY39" s="1184"/>
      <c r="CZ39" s="1185">
        <v>0.68899999999999995</v>
      </c>
      <c r="DA39" s="1262">
        <v>1</v>
      </c>
      <c r="DB39" s="1187"/>
      <c r="DC39" s="1183" t="s">
        <v>4</v>
      </c>
      <c r="DE39" s="1263" t="s">
        <v>420</v>
      </c>
      <c r="DF39" s="1264" t="s">
        <v>421</v>
      </c>
      <c r="DG39" s="1191"/>
      <c r="DH39" s="1192"/>
      <c r="DI39" s="1193"/>
      <c r="DJ39" s="1194"/>
      <c r="DK39" s="1195"/>
      <c r="DL39" s="1265"/>
      <c r="DM39" s="1266"/>
      <c r="DN39" s="1267"/>
      <c r="DO39" s="1194"/>
      <c r="DP39" s="1199"/>
      <c r="DQ39" s="1265"/>
      <c r="DR39" s="1265"/>
      <c r="DS39" s="1092"/>
      <c r="DT39" s="1202"/>
      <c r="DU39" s="1092"/>
      <c r="DV39" s="1203"/>
      <c r="DX39" s="1204" t="s">
        <v>388</v>
      </c>
      <c r="DY39" s="1205" t="s">
        <v>388</v>
      </c>
      <c r="DZ39" s="1204" t="s">
        <v>901</v>
      </c>
      <c r="EA39" s="1206" t="s">
        <v>389</v>
      </c>
      <c r="EB39" s="1207">
        <v>17055</v>
      </c>
      <c r="EC39" s="1104"/>
      <c r="ED39" s="1208">
        <v>17055</v>
      </c>
      <c r="EE39" s="1208"/>
      <c r="EF39" s="1104"/>
      <c r="EG39" s="1209">
        <v>0.69720382634289924</v>
      </c>
      <c r="EH39" s="1104"/>
      <c r="EI39" s="1211">
        <v>0</v>
      </c>
      <c r="EJ39" s="1208"/>
      <c r="EK39" s="1208">
        <v>0</v>
      </c>
      <c r="EL39" s="1208">
        <v>0</v>
      </c>
      <c r="EM39" s="1214">
        <v>0</v>
      </c>
      <c r="EN39" s="1214"/>
      <c r="EO39" s="1215"/>
      <c r="ES39" s="1269" t="s">
        <v>410</v>
      </c>
      <c r="ET39" s="1270" t="s">
        <v>411</v>
      </c>
      <c r="EU39" s="1271">
        <v>3736482</v>
      </c>
      <c r="EW39" s="1219"/>
    </row>
    <row r="40" spans="1:153" ht="15">
      <c r="A40" s="1220" t="s">
        <v>422</v>
      </c>
      <c r="B40" s="1221" t="s">
        <v>423</v>
      </c>
      <c r="C40" s="1117">
        <v>8671</v>
      </c>
      <c r="D40" s="1118">
        <v>8857</v>
      </c>
      <c r="E40" s="1222"/>
      <c r="F40" s="1222">
        <f t="shared" si="0"/>
        <v>8857</v>
      </c>
      <c r="G40" s="1222"/>
      <c r="H40" s="1223">
        <f t="shared" si="1"/>
        <v>8857</v>
      </c>
      <c r="K40" s="907" t="s">
        <v>422</v>
      </c>
      <c r="L40" s="908" t="s">
        <v>423</v>
      </c>
      <c r="M40" s="886">
        <v>3284277254</v>
      </c>
      <c r="N40" s="887">
        <v>171047859</v>
      </c>
      <c r="O40" s="888">
        <f t="shared" si="5"/>
        <v>3113229395</v>
      </c>
      <c r="P40" s="889">
        <v>2004</v>
      </c>
      <c r="Q40" s="890">
        <v>0.91479999999999995</v>
      </c>
      <c r="R40" s="891">
        <f t="shared" si="2"/>
        <v>3403180362</v>
      </c>
      <c r="S40" s="892">
        <f t="shared" si="3"/>
        <v>171047859</v>
      </c>
      <c r="T40" s="893">
        <v>129086200</v>
      </c>
      <c r="U40" s="893">
        <v>689622526</v>
      </c>
      <c r="V40" s="891">
        <f t="shared" si="4"/>
        <v>4392936947</v>
      </c>
      <c r="X40" s="1224" t="s">
        <v>422</v>
      </c>
      <c r="Y40" s="1225" t="s">
        <v>423</v>
      </c>
      <c r="Z40" s="1226">
        <v>4392936947</v>
      </c>
      <c r="AA40" s="1227">
        <v>26489409.790410001</v>
      </c>
      <c r="AB40" s="1126">
        <v>6382851</v>
      </c>
      <c r="AC40" s="1126">
        <v>272999</v>
      </c>
      <c r="AD40" s="1228">
        <v>33145259.790410001</v>
      </c>
      <c r="AE40" s="1229">
        <v>8857</v>
      </c>
      <c r="AF40" s="1225">
        <v>3742</v>
      </c>
      <c r="AG40" s="1230">
        <v>0.76270000000000004</v>
      </c>
      <c r="AI40" s="1231" t="s">
        <v>422</v>
      </c>
      <c r="AJ40" s="1232" t="s">
        <v>423</v>
      </c>
      <c r="AK40" s="1132">
        <v>33145259.790410001</v>
      </c>
      <c r="AL40" s="1133">
        <v>8857</v>
      </c>
      <c r="AM40" s="1233">
        <v>3742</v>
      </c>
      <c r="AN40" s="1230">
        <v>0.76270000000000004</v>
      </c>
      <c r="AO40" s="1234">
        <v>0.433</v>
      </c>
      <c r="AP40" s="1235">
        <v>0.83819999999999995</v>
      </c>
      <c r="AQ40" s="1236">
        <v>0.76749999999999996</v>
      </c>
      <c r="AR40" s="1237">
        <v>0.76749999999999996</v>
      </c>
      <c r="AS40" s="1272">
        <v>1274.69</v>
      </c>
      <c r="AT40" s="1261">
        <v>386.13999999999987</v>
      </c>
      <c r="AU40" s="1240">
        <v>3420042</v>
      </c>
      <c r="AV40" s="1241">
        <v>1</v>
      </c>
      <c r="AW40" s="1242">
        <v>3420042</v>
      </c>
      <c r="AX40" s="1144" t="s">
        <v>653</v>
      </c>
      <c r="AY40" s="1145">
        <v>0</v>
      </c>
      <c r="AZ40" s="1242">
        <f t="shared" si="6"/>
        <v>3420042</v>
      </c>
      <c r="BB40" s="1243" t="s">
        <v>422</v>
      </c>
      <c r="BC40" s="1244" t="s">
        <v>715</v>
      </c>
      <c r="BD40" s="1149">
        <v>4392936947</v>
      </c>
      <c r="BE40" s="1150">
        <v>492.02300000000002</v>
      </c>
      <c r="BF40" s="1245">
        <v>8928316</v>
      </c>
      <c r="BG40" s="1246">
        <v>0.433</v>
      </c>
      <c r="BH40" s="1153"/>
      <c r="BI40" s="1154">
        <v>8857</v>
      </c>
      <c r="BJ40" s="1247">
        <v>18</v>
      </c>
      <c r="BK40" s="1154">
        <v>60836</v>
      </c>
      <c r="BL40" s="1248">
        <v>124</v>
      </c>
      <c r="BN40" s="1156" t="s">
        <v>422</v>
      </c>
      <c r="BO40" s="1157" t="s">
        <v>423</v>
      </c>
      <c r="BP40" s="1158">
        <v>0.83920000000000006</v>
      </c>
      <c r="BQ40" s="1158">
        <v>0.9425</v>
      </c>
      <c r="BR40" s="1158">
        <v>0.92159999999999997</v>
      </c>
      <c r="BS40" s="1160"/>
      <c r="BT40" s="1161">
        <v>2004</v>
      </c>
      <c r="BU40" s="1162">
        <v>0.91479999999999995</v>
      </c>
      <c r="BV40" s="1163"/>
      <c r="BW40" s="1164">
        <v>0.87250000000000005</v>
      </c>
      <c r="BX40" s="1165">
        <v>0.79800000000000004</v>
      </c>
      <c r="BY40" s="1166">
        <v>1.3233999999999999</v>
      </c>
      <c r="CA40" s="1250" t="s">
        <v>422</v>
      </c>
      <c r="CB40" s="1251" t="s">
        <v>715</v>
      </c>
      <c r="CC40" s="1154">
        <v>30127</v>
      </c>
      <c r="CD40" s="1154">
        <v>28722</v>
      </c>
      <c r="CE40" s="1154">
        <v>29071</v>
      </c>
      <c r="CF40" s="1252">
        <v>29306.666666666668</v>
      </c>
      <c r="CG40" s="1253">
        <v>0.83819999999999995</v>
      </c>
      <c r="CH40" s="1171"/>
      <c r="CI40" s="1254">
        <v>235.66666666666788</v>
      </c>
      <c r="CJ40" s="1253">
        <v>8.0999999999999996E-3</v>
      </c>
      <c r="CL40" s="1255" t="s">
        <v>422</v>
      </c>
      <c r="CM40" s="1256" t="s">
        <v>715</v>
      </c>
      <c r="CN40" s="1174">
        <v>0.76749999999999996</v>
      </c>
      <c r="CO40" s="1175"/>
      <c r="CP40" s="1176">
        <v>8857</v>
      </c>
      <c r="CQ40" s="1257">
        <v>11749053</v>
      </c>
      <c r="CR40" s="1257">
        <v>0</v>
      </c>
      <c r="CS40" s="1258">
        <v>11749053</v>
      </c>
      <c r="CT40" s="1259">
        <v>1326.53</v>
      </c>
      <c r="CU40" s="1260"/>
      <c r="CV40" s="1261">
        <v>1274.69</v>
      </c>
      <c r="CW40" s="1259">
        <v>386.13999999999987</v>
      </c>
      <c r="CX40" s="1183">
        <v>1</v>
      </c>
      <c r="CY40" s="1184"/>
      <c r="CZ40" s="1185">
        <v>0.79800000000000004</v>
      </c>
      <c r="DA40" s="1262">
        <v>1</v>
      </c>
      <c r="DB40" s="1187"/>
      <c r="DC40" s="1183">
        <v>1</v>
      </c>
      <c r="DE40" s="1263" t="s">
        <v>422</v>
      </c>
      <c r="DF40" s="1264" t="s">
        <v>423</v>
      </c>
      <c r="DG40" s="1191"/>
      <c r="DH40" s="1192"/>
      <c r="DI40" s="1193"/>
      <c r="DJ40" s="1194"/>
      <c r="DK40" s="1195"/>
      <c r="DL40" s="1265"/>
      <c r="DM40" s="1266"/>
      <c r="DN40" s="1267"/>
      <c r="DO40" s="1194"/>
      <c r="DP40" s="1199"/>
      <c r="DQ40" s="1265"/>
      <c r="DR40" s="1265"/>
      <c r="DS40" s="1092"/>
      <c r="DT40" s="1202"/>
      <c r="DU40" s="1092"/>
      <c r="DV40" s="1203"/>
      <c r="DX40" s="1204" t="s">
        <v>388</v>
      </c>
      <c r="DY40" s="1205" t="s">
        <v>36</v>
      </c>
      <c r="DZ40" s="1204" t="s">
        <v>901</v>
      </c>
      <c r="EA40" s="1206" t="s">
        <v>37</v>
      </c>
      <c r="EB40" s="1207">
        <v>4407</v>
      </c>
      <c r="EC40" s="1104"/>
      <c r="ED40" s="1208">
        <v>4407</v>
      </c>
      <c r="EE40" s="1208"/>
      <c r="EF40" s="1104"/>
      <c r="EG40" s="1209">
        <v>0.18015697817022319</v>
      </c>
      <c r="EH40" s="1104"/>
      <c r="EI40" s="1211">
        <v>0</v>
      </c>
      <c r="EJ40" s="1208"/>
      <c r="EK40" s="1208">
        <v>0</v>
      </c>
      <c r="EL40" s="1268"/>
      <c r="EM40" s="1214"/>
      <c r="EN40" s="1214"/>
      <c r="EO40" s="1215"/>
      <c r="ES40" s="1269" t="s">
        <v>58</v>
      </c>
      <c r="ET40" s="1270" t="s">
        <v>59</v>
      </c>
      <c r="EU40" s="1271">
        <v>587795</v>
      </c>
      <c r="EW40" s="1219"/>
    </row>
    <row r="41" spans="1:153" ht="15">
      <c r="A41" s="1220" t="s">
        <v>424</v>
      </c>
      <c r="B41" s="1221" t="s">
        <v>668</v>
      </c>
      <c r="C41" s="1117">
        <v>31166</v>
      </c>
      <c r="D41" s="1118">
        <v>33358</v>
      </c>
      <c r="E41" s="1222"/>
      <c r="F41" s="1222">
        <f t="shared" si="0"/>
        <v>33358</v>
      </c>
      <c r="G41" s="1222"/>
      <c r="H41" s="1223">
        <f t="shared" si="1"/>
        <v>33358</v>
      </c>
      <c r="K41" s="907" t="s">
        <v>424</v>
      </c>
      <c r="L41" s="908" t="s">
        <v>425</v>
      </c>
      <c r="M41" s="886">
        <v>11676202749</v>
      </c>
      <c r="N41" s="887">
        <v>110390884</v>
      </c>
      <c r="O41" s="888">
        <f t="shared" si="5"/>
        <v>11565811865</v>
      </c>
      <c r="P41" s="889">
        <v>2007</v>
      </c>
      <c r="Q41" s="890">
        <v>1.002</v>
      </c>
      <c r="R41" s="891">
        <f t="shared" si="2"/>
        <v>11542726412</v>
      </c>
      <c r="S41" s="892">
        <f t="shared" si="3"/>
        <v>110390884</v>
      </c>
      <c r="T41" s="893">
        <v>684047832</v>
      </c>
      <c r="U41" s="893">
        <v>2351121484</v>
      </c>
      <c r="V41" s="891">
        <f t="shared" si="4"/>
        <v>14688286612</v>
      </c>
      <c r="X41" s="1224" t="s">
        <v>424</v>
      </c>
      <c r="Y41" s="1225" t="s">
        <v>668</v>
      </c>
      <c r="Z41" s="1226">
        <v>14688286612</v>
      </c>
      <c r="AA41" s="1227">
        <v>88570368.270359993</v>
      </c>
      <c r="AB41" s="1126">
        <v>25237992</v>
      </c>
      <c r="AC41" s="1126">
        <v>817125</v>
      </c>
      <c r="AD41" s="1228">
        <v>114625485.27035999</v>
      </c>
      <c r="AE41" s="1229">
        <v>33358</v>
      </c>
      <c r="AF41" s="1225">
        <v>3436</v>
      </c>
      <c r="AG41" s="1230">
        <v>0.70040000000000002</v>
      </c>
      <c r="AI41" s="1231" t="s">
        <v>424</v>
      </c>
      <c r="AJ41" s="1232" t="s">
        <v>668</v>
      </c>
      <c r="AK41" s="1132">
        <v>114625485.27035999</v>
      </c>
      <c r="AL41" s="1133">
        <v>33358</v>
      </c>
      <c r="AM41" s="1233">
        <v>3436</v>
      </c>
      <c r="AN41" s="1230">
        <v>0.70040000000000002</v>
      </c>
      <c r="AO41" s="1234">
        <v>1.9996</v>
      </c>
      <c r="AP41" s="1235">
        <v>0.94889999999999997</v>
      </c>
      <c r="AQ41" s="1236">
        <v>0.95469999999999988</v>
      </c>
      <c r="AR41" s="1237">
        <v>0.95469999999999988</v>
      </c>
      <c r="AS41" s="1272">
        <v>1585.59</v>
      </c>
      <c r="AT41" s="1261">
        <v>75.240000000000009</v>
      </c>
      <c r="AU41" s="1240">
        <v>2509856</v>
      </c>
      <c r="AV41" s="1241">
        <v>1</v>
      </c>
      <c r="AW41" s="1242">
        <v>2509856</v>
      </c>
      <c r="AX41" s="1144" t="s">
        <v>653</v>
      </c>
      <c r="AY41" s="1145">
        <v>0</v>
      </c>
      <c r="AZ41" s="1242">
        <f t="shared" si="6"/>
        <v>2509856</v>
      </c>
      <c r="BB41" s="1243" t="s">
        <v>424</v>
      </c>
      <c r="BC41" s="1244" t="s">
        <v>716</v>
      </c>
      <c r="BD41" s="1149">
        <v>14688286612</v>
      </c>
      <c r="BE41" s="1150">
        <v>356.21499999999997</v>
      </c>
      <c r="BF41" s="1245">
        <v>41234329</v>
      </c>
      <c r="BG41" s="1246">
        <v>1.9996</v>
      </c>
      <c r="BH41" s="1153"/>
      <c r="BI41" s="1154">
        <v>33358</v>
      </c>
      <c r="BJ41" s="1247">
        <v>93.65</v>
      </c>
      <c r="BK41" s="1154">
        <v>206186</v>
      </c>
      <c r="BL41" s="1248">
        <v>579</v>
      </c>
      <c r="BN41" s="1156" t="s">
        <v>424</v>
      </c>
      <c r="BO41" s="1157" t="s">
        <v>668</v>
      </c>
      <c r="BP41" s="1158">
        <v>0.94840000000000002</v>
      </c>
      <c r="BQ41" s="1158">
        <v>0.98350000000000004</v>
      </c>
      <c r="BR41" s="1158">
        <v>1.0322</v>
      </c>
      <c r="BS41" s="1160"/>
      <c r="BT41" s="1161">
        <v>2007</v>
      </c>
      <c r="BU41" s="1162">
        <v>1.002</v>
      </c>
      <c r="BV41" s="1163"/>
      <c r="BW41" s="1164">
        <v>0.83499999999999996</v>
      </c>
      <c r="BX41" s="1165">
        <v>0.83699999999999997</v>
      </c>
      <c r="BY41" s="1166">
        <v>1.3880999999999999</v>
      </c>
      <c r="CA41" s="1250" t="s">
        <v>424</v>
      </c>
      <c r="CB41" s="1251" t="s">
        <v>716</v>
      </c>
      <c r="CC41" s="1154">
        <v>33398</v>
      </c>
      <c r="CD41" s="1154">
        <v>32214</v>
      </c>
      <c r="CE41" s="1154">
        <v>33922</v>
      </c>
      <c r="CF41" s="1252">
        <v>33178</v>
      </c>
      <c r="CG41" s="1253">
        <v>0.94889999999999997</v>
      </c>
      <c r="CH41" s="1171"/>
      <c r="CI41" s="1254">
        <v>-744</v>
      </c>
      <c r="CJ41" s="1253">
        <v>-2.1899999999999999E-2</v>
      </c>
      <c r="CL41" s="1255" t="s">
        <v>424</v>
      </c>
      <c r="CM41" s="1256" t="s">
        <v>716</v>
      </c>
      <c r="CN41" s="1174">
        <v>0.95469999999999988</v>
      </c>
      <c r="CO41" s="1175"/>
      <c r="CP41" s="1176">
        <v>33358</v>
      </c>
      <c r="CQ41" s="1257">
        <v>41526704</v>
      </c>
      <c r="CR41" s="1257">
        <v>0</v>
      </c>
      <c r="CS41" s="1258">
        <v>41526704</v>
      </c>
      <c r="CT41" s="1259">
        <v>1244.8800000000001</v>
      </c>
      <c r="CU41" s="1260"/>
      <c r="CV41" s="1261">
        <v>1585.59</v>
      </c>
      <c r="CW41" s="1259">
        <v>75.240000000000009</v>
      </c>
      <c r="CX41" s="1183">
        <v>0.78500000000000003</v>
      </c>
      <c r="CY41" s="1184"/>
      <c r="CZ41" s="1185">
        <v>0.83699999999999997</v>
      </c>
      <c r="DA41" s="1262">
        <v>1</v>
      </c>
      <c r="DB41" s="1187"/>
      <c r="DC41" s="1183">
        <v>1</v>
      </c>
      <c r="DE41" s="1263" t="s">
        <v>424</v>
      </c>
      <c r="DF41" s="1264" t="s">
        <v>668</v>
      </c>
      <c r="DG41" s="1191"/>
      <c r="DH41" s="1192"/>
      <c r="DI41" s="1193"/>
      <c r="DJ41" s="1194"/>
      <c r="DK41" s="1195"/>
      <c r="DL41" s="1265"/>
      <c r="DM41" s="1266"/>
      <c r="DN41" s="1267"/>
      <c r="DO41" s="1194"/>
      <c r="DP41" s="1199"/>
      <c r="DQ41" s="1265"/>
      <c r="DR41" s="1265"/>
      <c r="DS41" s="1092"/>
      <c r="DT41" s="1202"/>
      <c r="DU41" s="1092"/>
      <c r="DV41" s="1203"/>
      <c r="DX41" s="1204" t="s">
        <v>388</v>
      </c>
      <c r="DY41" s="1205" t="s">
        <v>38</v>
      </c>
      <c r="DZ41" s="1204" t="s">
        <v>901</v>
      </c>
      <c r="EA41" s="1206" t="s">
        <v>39</v>
      </c>
      <c r="EB41" s="1207">
        <v>3000</v>
      </c>
      <c r="EC41" s="1104"/>
      <c r="ED41" s="1208">
        <v>3000</v>
      </c>
      <c r="EE41" s="1208">
        <v>24462</v>
      </c>
      <c r="EF41" s="1104"/>
      <c r="EG41" s="1209">
        <v>0.1226391954868776</v>
      </c>
      <c r="EH41" s="1104"/>
      <c r="EI41" s="1211">
        <v>0</v>
      </c>
      <c r="EJ41" s="1208"/>
      <c r="EK41" s="1208">
        <v>0</v>
      </c>
      <c r="EL41" s="1268"/>
      <c r="EM41" s="1214"/>
      <c r="EN41" s="1214"/>
      <c r="EO41" s="1215"/>
      <c r="ES41" s="1269" t="s">
        <v>60</v>
      </c>
      <c r="ET41" s="1270" t="s">
        <v>61</v>
      </c>
      <c r="EU41" s="1271">
        <v>460402</v>
      </c>
      <c r="EW41" s="1219"/>
    </row>
    <row r="42" spans="1:153" ht="15">
      <c r="A42" s="1220" t="s">
        <v>426</v>
      </c>
      <c r="B42" s="1221" t="s">
        <v>85</v>
      </c>
      <c r="C42" s="1117">
        <v>1740</v>
      </c>
      <c r="D42" s="1118">
        <v>1740</v>
      </c>
      <c r="E42" s="1222"/>
      <c r="F42" s="1222">
        <f t="shared" si="0"/>
        <v>1740</v>
      </c>
      <c r="G42" s="1222"/>
      <c r="H42" s="1223">
        <f t="shared" si="1"/>
        <v>1740</v>
      </c>
      <c r="K42" s="907" t="s">
        <v>426</v>
      </c>
      <c r="L42" s="908" t="s">
        <v>427</v>
      </c>
      <c r="M42" s="886">
        <v>784941753</v>
      </c>
      <c r="N42" s="887">
        <v>114716351</v>
      </c>
      <c r="O42" s="888">
        <f t="shared" si="5"/>
        <v>670225402</v>
      </c>
      <c r="P42" s="889">
        <v>2009</v>
      </c>
      <c r="Q42" s="890">
        <v>1.0370999999999999</v>
      </c>
      <c r="R42" s="891">
        <f t="shared" si="2"/>
        <v>646249544</v>
      </c>
      <c r="S42" s="892">
        <f t="shared" si="3"/>
        <v>114716351</v>
      </c>
      <c r="T42" s="893">
        <v>21166695</v>
      </c>
      <c r="U42" s="893">
        <v>126664294</v>
      </c>
      <c r="V42" s="891">
        <f t="shared" si="4"/>
        <v>908796884</v>
      </c>
      <c r="X42" s="1224" t="s">
        <v>426</v>
      </c>
      <c r="Y42" s="1225" t="s">
        <v>427</v>
      </c>
      <c r="Z42" s="1226">
        <v>908796884</v>
      </c>
      <c r="AA42" s="1227">
        <v>5480045.2105200002</v>
      </c>
      <c r="AB42" s="1126">
        <v>1090523</v>
      </c>
      <c r="AC42" s="1126">
        <v>65064</v>
      </c>
      <c r="AD42" s="1228">
        <v>6635632.2105200002</v>
      </c>
      <c r="AE42" s="1229">
        <v>1740</v>
      </c>
      <c r="AF42" s="1225">
        <v>3814</v>
      </c>
      <c r="AG42" s="1230">
        <v>0.77739999999999998</v>
      </c>
      <c r="AI42" s="1231" t="s">
        <v>426</v>
      </c>
      <c r="AJ42" s="1232" t="s">
        <v>85</v>
      </c>
      <c r="AK42" s="1132">
        <v>6635632.2105200002</v>
      </c>
      <c r="AL42" s="1133">
        <v>1740</v>
      </c>
      <c r="AM42" s="1233">
        <v>3814</v>
      </c>
      <c r="AN42" s="1230">
        <v>0.77739999999999998</v>
      </c>
      <c r="AO42" s="1234">
        <v>0.12939999999999999</v>
      </c>
      <c r="AP42" s="1235">
        <v>0.74</v>
      </c>
      <c r="AQ42" s="1236">
        <v>0.69390000000000007</v>
      </c>
      <c r="AR42" s="1237">
        <v>0.69390000000000007</v>
      </c>
      <c r="AS42" s="1272">
        <v>1152.45</v>
      </c>
      <c r="AT42" s="1261">
        <v>508.37999999999988</v>
      </c>
      <c r="AU42" s="1240">
        <v>884581</v>
      </c>
      <c r="AV42" s="1241">
        <v>1</v>
      </c>
      <c r="AW42" s="1242">
        <v>884581</v>
      </c>
      <c r="AX42" s="1144" t="s">
        <v>653</v>
      </c>
      <c r="AY42" s="1145">
        <v>0</v>
      </c>
      <c r="AZ42" s="1242">
        <f t="shared" si="6"/>
        <v>884581</v>
      </c>
      <c r="BB42" s="1243" t="s">
        <v>426</v>
      </c>
      <c r="BC42" s="1244" t="s">
        <v>783</v>
      </c>
      <c r="BD42" s="1149">
        <v>908796884</v>
      </c>
      <c r="BE42" s="1150">
        <v>340.60700000000003</v>
      </c>
      <c r="BF42" s="1245">
        <v>2668169</v>
      </c>
      <c r="BG42" s="1246">
        <v>0.12939999999999999</v>
      </c>
      <c r="BH42" s="1153"/>
      <c r="BI42" s="1154">
        <v>1740</v>
      </c>
      <c r="BJ42" s="1247">
        <v>5.1100000000000003</v>
      </c>
      <c r="BK42" s="1154">
        <v>12192</v>
      </c>
      <c r="BL42" s="1248">
        <v>36</v>
      </c>
      <c r="BN42" s="1156" t="s">
        <v>426</v>
      </c>
      <c r="BO42" s="1157" t="s">
        <v>85</v>
      </c>
      <c r="BP42" s="1158">
        <v>0.995</v>
      </c>
      <c r="BQ42" s="1159">
        <v>1.0445</v>
      </c>
      <c r="BR42" s="1159">
        <v>1.0461</v>
      </c>
      <c r="BS42" s="1160"/>
      <c r="BT42" s="1161">
        <v>2009</v>
      </c>
      <c r="BU42" s="1162">
        <v>1.0370999999999999</v>
      </c>
      <c r="BV42" s="1163"/>
      <c r="BW42" s="1164">
        <v>0.64</v>
      </c>
      <c r="BX42" s="1165">
        <v>0.66400000000000003</v>
      </c>
      <c r="BY42" s="1166">
        <v>1.1012</v>
      </c>
      <c r="CA42" s="1250" t="s">
        <v>426</v>
      </c>
      <c r="CB42" s="1251" t="s">
        <v>783</v>
      </c>
      <c r="CC42" s="1154">
        <v>25706</v>
      </c>
      <c r="CD42" s="1154">
        <v>25811</v>
      </c>
      <c r="CE42" s="1154">
        <v>26105</v>
      </c>
      <c r="CF42" s="1252">
        <v>25874</v>
      </c>
      <c r="CG42" s="1253">
        <v>0.74</v>
      </c>
      <c r="CH42" s="1171"/>
      <c r="CI42" s="1254">
        <v>-231</v>
      </c>
      <c r="CJ42" s="1253">
        <v>-8.8000000000000005E-3</v>
      </c>
      <c r="CL42" s="1255" t="s">
        <v>426</v>
      </c>
      <c r="CM42" s="1256" t="s">
        <v>783</v>
      </c>
      <c r="CN42" s="1174">
        <v>0.69390000000000007</v>
      </c>
      <c r="CO42" s="1175"/>
      <c r="CP42" s="1176">
        <v>1740</v>
      </c>
      <c r="CQ42" s="1257">
        <v>2762079</v>
      </c>
      <c r="CR42" s="1257">
        <v>0</v>
      </c>
      <c r="CS42" s="1258">
        <v>2762079</v>
      </c>
      <c r="CT42" s="1259">
        <v>1587.4</v>
      </c>
      <c r="CU42" s="1260"/>
      <c r="CV42" s="1261">
        <v>1152.45</v>
      </c>
      <c r="CW42" s="1259">
        <v>508.37999999999988</v>
      </c>
      <c r="CX42" s="1183">
        <v>1</v>
      </c>
      <c r="CY42" s="1184"/>
      <c r="CZ42" s="1185">
        <v>0.66400000000000003</v>
      </c>
      <c r="DA42" s="1262">
        <v>1</v>
      </c>
      <c r="DB42" s="1187"/>
      <c r="DC42" s="1183">
        <v>1</v>
      </c>
      <c r="DE42" s="1263" t="s">
        <v>426</v>
      </c>
      <c r="DF42" s="1264" t="s">
        <v>427</v>
      </c>
      <c r="DG42" s="1191"/>
      <c r="DH42" s="1192"/>
      <c r="DI42" s="1193"/>
      <c r="DJ42" s="1194"/>
      <c r="DK42" s="1195"/>
      <c r="DL42" s="1265"/>
      <c r="DM42" s="1266"/>
      <c r="DN42" s="1267"/>
      <c r="DO42" s="1194"/>
      <c r="DP42" s="1199"/>
      <c r="DQ42" s="1265"/>
      <c r="DR42" s="1265"/>
      <c r="DS42" s="1092"/>
      <c r="DT42" s="1202"/>
      <c r="DU42" s="1092"/>
      <c r="DV42" s="1203"/>
      <c r="DX42" s="1204" t="s">
        <v>390</v>
      </c>
      <c r="DY42" s="1205" t="s">
        <v>390</v>
      </c>
      <c r="DZ42" s="1204" t="s">
        <v>901</v>
      </c>
      <c r="EA42" s="1206" t="s">
        <v>391</v>
      </c>
      <c r="EB42" s="1207">
        <v>8310</v>
      </c>
      <c r="EC42" s="1104"/>
      <c r="ED42" s="1208">
        <v>8310</v>
      </c>
      <c r="EE42" s="1208"/>
      <c r="EF42" s="1104"/>
      <c r="EG42" s="1209">
        <v>0.90247610773240661</v>
      </c>
      <c r="EH42" s="1104"/>
      <c r="EI42" s="1211">
        <v>0</v>
      </c>
      <c r="EJ42" s="1208"/>
      <c r="EK42" s="1208">
        <v>0</v>
      </c>
      <c r="EL42" s="1208">
        <v>0</v>
      </c>
      <c r="EM42" s="1214">
        <v>0</v>
      </c>
      <c r="EN42" s="1214"/>
      <c r="EO42" s="1215"/>
      <c r="ES42" s="1269" t="s">
        <v>412</v>
      </c>
      <c r="ET42" s="1270" t="s">
        <v>413</v>
      </c>
      <c r="EU42" s="1271">
        <v>405238</v>
      </c>
      <c r="EW42" s="1219"/>
    </row>
    <row r="43" spans="1:153" ht="15">
      <c r="A43" s="1220" t="s">
        <v>428</v>
      </c>
      <c r="B43" s="1221" t="s">
        <v>429</v>
      </c>
      <c r="C43" s="1117">
        <v>1209</v>
      </c>
      <c r="D43" s="1118">
        <v>1209</v>
      </c>
      <c r="E43" s="1222"/>
      <c r="F43" s="1222">
        <f t="shared" si="0"/>
        <v>1209</v>
      </c>
      <c r="G43" s="1222"/>
      <c r="H43" s="1223">
        <f t="shared" si="1"/>
        <v>1209</v>
      </c>
      <c r="K43" s="907" t="s">
        <v>428</v>
      </c>
      <c r="L43" s="908" t="s">
        <v>429</v>
      </c>
      <c r="M43" s="886">
        <v>1121761865</v>
      </c>
      <c r="N43" s="887">
        <v>15593900</v>
      </c>
      <c r="O43" s="888">
        <f t="shared" si="5"/>
        <v>1106167965</v>
      </c>
      <c r="P43" s="889">
        <v>2010</v>
      </c>
      <c r="Q43" s="890">
        <v>1.0031000000000001</v>
      </c>
      <c r="R43" s="891">
        <f t="shared" si="2"/>
        <v>1102749442</v>
      </c>
      <c r="S43" s="892">
        <f t="shared" si="3"/>
        <v>15593900</v>
      </c>
      <c r="T43" s="893">
        <v>25784071</v>
      </c>
      <c r="U43" s="893">
        <v>109227733</v>
      </c>
      <c r="V43" s="891">
        <f t="shared" si="4"/>
        <v>1253355146</v>
      </c>
      <c r="X43" s="1224" t="s">
        <v>428</v>
      </c>
      <c r="Y43" s="1225" t="s">
        <v>429</v>
      </c>
      <c r="Z43" s="1226">
        <v>1253355146</v>
      </c>
      <c r="AA43" s="1227">
        <v>7557731.5303799994</v>
      </c>
      <c r="AB43" s="1126">
        <v>1117227</v>
      </c>
      <c r="AC43" s="1126">
        <v>29901</v>
      </c>
      <c r="AD43" s="1228">
        <v>8704859.5303799994</v>
      </c>
      <c r="AE43" s="1229">
        <v>1209</v>
      </c>
      <c r="AF43" s="1225">
        <v>7200</v>
      </c>
      <c r="AG43" s="1230">
        <v>1.4676</v>
      </c>
      <c r="AI43" s="1231" t="s">
        <v>428</v>
      </c>
      <c r="AJ43" s="1232" t="s">
        <v>429</v>
      </c>
      <c r="AK43" s="1132">
        <v>8704859.5303799994</v>
      </c>
      <c r="AL43" s="1133">
        <v>1209</v>
      </c>
      <c r="AM43" s="1233">
        <v>7200</v>
      </c>
      <c r="AN43" s="1230">
        <v>1.4676</v>
      </c>
      <c r="AO43" s="1234">
        <v>0.20810000000000001</v>
      </c>
      <c r="AP43" s="1235">
        <v>0.70250000000000001</v>
      </c>
      <c r="AQ43" s="1236">
        <v>0.95909999999999995</v>
      </c>
      <c r="AR43" s="1237">
        <v>0.95909999999999995</v>
      </c>
      <c r="AS43" s="1272">
        <v>1592.9</v>
      </c>
      <c r="AT43" s="1261">
        <v>67.929999999999836</v>
      </c>
      <c r="AU43" s="1240">
        <v>82127</v>
      </c>
      <c r="AV43" s="1241">
        <v>0.29599999999999999</v>
      </c>
      <c r="AW43" s="1242">
        <v>24310</v>
      </c>
      <c r="AX43" s="1144" t="s">
        <v>653</v>
      </c>
      <c r="AY43" s="1145">
        <v>0</v>
      </c>
      <c r="AZ43" s="1242">
        <f t="shared" si="6"/>
        <v>24310</v>
      </c>
      <c r="BB43" s="1243" t="s">
        <v>428</v>
      </c>
      <c r="BC43" s="1244" t="s">
        <v>717</v>
      </c>
      <c r="BD43" s="1149">
        <v>1253355146</v>
      </c>
      <c r="BE43" s="1150">
        <v>292.06700000000001</v>
      </c>
      <c r="BF43" s="1245">
        <v>4291327</v>
      </c>
      <c r="BG43" s="1246">
        <v>0.20810000000000001</v>
      </c>
      <c r="BH43" s="1153"/>
      <c r="BI43" s="1154">
        <v>1209</v>
      </c>
      <c r="BJ43" s="1247">
        <v>4.1399999999999997</v>
      </c>
      <c r="BK43" s="1154">
        <v>8882</v>
      </c>
      <c r="BL43" s="1248">
        <v>30</v>
      </c>
      <c r="BN43" s="1156" t="s">
        <v>428</v>
      </c>
      <c r="BO43" s="1157" t="s">
        <v>429</v>
      </c>
      <c r="BP43" s="1158">
        <v>0.51749999999999996</v>
      </c>
      <c r="BQ43" s="1158">
        <v>1.0008999999999999</v>
      </c>
      <c r="BR43" s="1158">
        <v>1.0042</v>
      </c>
      <c r="BS43" s="1160"/>
      <c r="BT43" s="1249">
        <v>2010</v>
      </c>
      <c r="BU43" s="1162">
        <v>1.0031000000000001</v>
      </c>
      <c r="BV43" s="1163"/>
      <c r="BW43" s="1164">
        <v>0.44</v>
      </c>
      <c r="BX43" s="1165">
        <v>0.441</v>
      </c>
      <c r="BY43" s="1166">
        <v>0.73129999999999995</v>
      </c>
      <c r="CA43" s="1250" t="s">
        <v>428</v>
      </c>
      <c r="CB43" s="1251" t="s">
        <v>717</v>
      </c>
      <c r="CC43" s="1154">
        <v>25083</v>
      </c>
      <c r="CD43" s="1154">
        <v>24134</v>
      </c>
      <c r="CE43" s="1154">
        <v>24468</v>
      </c>
      <c r="CF43" s="1252">
        <v>24561.666666666668</v>
      </c>
      <c r="CG43" s="1253">
        <v>0.70250000000000001</v>
      </c>
      <c r="CH43" s="1171"/>
      <c r="CI43" s="1254">
        <v>93.666666666667879</v>
      </c>
      <c r="CJ43" s="1253">
        <v>3.8E-3</v>
      </c>
      <c r="CL43" s="1255" t="s">
        <v>428</v>
      </c>
      <c r="CM43" s="1256" t="s">
        <v>717</v>
      </c>
      <c r="CN43" s="1174">
        <v>0.95909999999999995</v>
      </c>
      <c r="CO43" s="1175"/>
      <c r="CP43" s="1176">
        <v>1209</v>
      </c>
      <c r="CQ43" s="1257">
        <v>570000</v>
      </c>
      <c r="CR43" s="1257">
        <v>0</v>
      </c>
      <c r="CS43" s="1258">
        <v>570000</v>
      </c>
      <c r="CT43" s="1259">
        <v>471.46</v>
      </c>
      <c r="CU43" s="1260"/>
      <c r="CV43" s="1261">
        <v>1592.9</v>
      </c>
      <c r="CW43" s="1259">
        <v>67.929999999999836</v>
      </c>
      <c r="CX43" s="1183">
        <v>0.29599999999999999</v>
      </c>
      <c r="CY43" s="1184"/>
      <c r="CZ43" s="1185">
        <v>0.441</v>
      </c>
      <c r="DA43" s="1262" t="s">
        <v>4</v>
      </c>
      <c r="DB43" s="1187"/>
      <c r="DC43" s="1183">
        <v>0.29599999999999999</v>
      </c>
      <c r="DE43" s="1263" t="s">
        <v>428</v>
      </c>
      <c r="DF43" s="1264" t="s">
        <v>429</v>
      </c>
      <c r="DG43" s="1191"/>
      <c r="DH43" s="1192"/>
      <c r="DI43" s="1193"/>
      <c r="DJ43" s="1194"/>
      <c r="DK43" s="1195"/>
      <c r="DL43" s="1265"/>
      <c r="DM43" s="1266"/>
      <c r="DN43" s="1267"/>
      <c r="DO43" s="1194"/>
      <c r="DP43" s="1199"/>
      <c r="DQ43" s="1265"/>
      <c r="DR43" s="1265"/>
      <c r="DS43" s="1092"/>
      <c r="DT43" s="1202"/>
      <c r="DU43" s="1092"/>
      <c r="DV43" s="1203"/>
      <c r="DX43" s="1204" t="s">
        <v>390</v>
      </c>
      <c r="DY43" s="1205" t="s">
        <v>40</v>
      </c>
      <c r="DZ43" s="1204" t="s">
        <v>8</v>
      </c>
      <c r="EA43" s="1206" t="s">
        <v>41</v>
      </c>
      <c r="EB43" s="1207">
        <v>394</v>
      </c>
      <c r="EC43" s="1104"/>
      <c r="ED43" s="1208">
        <v>394</v>
      </c>
      <c r="EE43" s="1208"/>
      <c r="EF43" s="1104"/>
      <c r="EG43" s="1209">
        <v>4.2788879235447434E-2</v>
      </c>
      <c r="EH43" s="1104"/>
      <c r="EI43" s="1211">
        <v>0</v>
      </c>
      <c r="EJ43" s="1208"/>
      <c r="EK43" s="1208">
        <v>0</v>
      </c>
      <c r="EL43" s="1268"/>
      <c r="EM43" s="1214"/>
      <c r="EN43" s="1214"/>
      <c r="EO43" s="1215"/>
      <c r="ES43" s="1269" t="s">
        <v>414</v>
      </c>
      <c r="ET43" s="1270" t="s">
        <v>415</v>
      </c>
      <c r="EU43" s="1271">
        <v>5270221</v>
      </c>
      <c r="EW43" s="1219"/>
    </row>
    <row r="44" spans="1:153" ht="15">
      <c r="A44" s="1220" t="s">
        <v>430</v>
      </c>
      <c r="B44" s="1221" t="s">
        <v>431</v>
      </c>
      <c r="C44" s="1117">
        <v>8512</v>
      </c>
      <c r="D44" s="1118">
        <v>8512</v>
      </c>
      <c r="E44" s="1222"/>
      <c r="F44" s="1222">
        <f t="shared" si="0"/>
        <v>8512</v>
      </c>
      <c r="G44" s="1222"/>
      <c r="H44" s="1223">
        <f t="shared" si="1"/>
        <v>8512</v>
      </c>
      <c r="K44" s="907" t="s">
        <v>430</v>
      </c>
      <c r="L44" s="908" t="s">
        <v>431</v>
      </c>
      <c r="M44" s="886">
        <v>3170536901</v>
      </c>
      <c r="N44" s="887">
        <v>211932248</v>
      </c>
      <c r="O44" s="888">
        <f t="shared" si="5"/>
        <v>2958604653</v>
      </c>
      <c r="P44" s="889">
        <v>2010</v>
      </c>
      <c r="Q44" s="890">
        <v>0.99650000000000005</v>
      </c>
      <c r="R44" s="891">
        <f t="shared" si="2"/>
        <v>2968996139</v>
      </c>
      <c r="S44" s="892">
        <f t="shared" si="3"/>
        <v>211932248</v>
      </c>
      <c r="T44" s="893">
        <v>108333974</v>
      </c>
      <c r="U44" s="893">
        <v>699183390</v>
      </c>
      <c r="V44" s="891">
        <f t="shared" si="4"/>
        <v>3988445751</v>
      </c>
      <c r="X44" s="1224" t="s">
        <v>430</v>
      </c>
      <c r="Y44" s="1225" t="s">
        <v>431</v>
      </c>
      <c r="Z44" s="1226">
        <v>3988445751</v>
      </c>
      <c r="AA44" s="1227">
        <v>24050327.878529999</v>
      </c>
      <c r="AB44" s="1126">
        <v>4512652</v>
      </c>
      <c r="AC44" s="1126">
        <v>326309</v>
      </c>
      <c r="AD44" s="1228">
        <v>28889288.878529999</v>
      </c>
      <c r="AE44" s="1229">
        <v>8512</v>
      </c>
      <c r="AF44" s="1225">
        <v>3394</v>
      </c>
      <c r="AG44" s="1230">
        <v>0.69179999999999997</v>
      </c>
      <c r="AI44" s="1231" t="s">
        <v>430</v>
      </c>
      <c r="AJ44" s="1232" t="s">
        <v>431</v>
      </c>
      <c r="AK44" s="1132">
        <v>28889288.878529999</v>
      </c>
      <c r="AL44" s="1133">
        <v>8512</v>
      </c>
      <c r="AM44" s="1233">
        <v>3394</v>
      </c>
      <c r="AN44" s="1230">
        <v>0.69179999999999997</v>
      </c>
      <c r="AO44" s="1234">
        <v>0.36420000000000002</v>
      </c>
      <c r="AP44" s="1235">
        <v>0.7893</v>
      </c>
      <c r="AQ44" s="1236">
        <v>0.70779999999999998</v>
      </c>
      <c r="AR44" s="1237">
        <v>0.70779999999999998</v>
      </c>
      <c r="AS44" s="1272">
        <v>1175.54</v>
      </c>
      <c r="AT44" s="1261">
        <v>485.28999999999996</v>
      </c>
      <c r="AU44" s="1240">
        <v>4130788</v>
      </c>
      <c r="AV44" s="1241">
        <v>1</v>
      </c>
      <c r="AW44" s="1242">
        <v>4130788</v>
      </c>
      <c r="AX44" s="1144" t="s">
        <v>653</v>
      </c>
      <c r="AY44" s="1145">
        <v>0</v>
      </c>
      <c r="AZ44" s="1242">
        <f t="shared" si="6"/>
        <v>4130788</v>
      </c>
      <c r="BB44" s="1243" t="s">
        <v>430</v>
      </c>
      <c r="BC44" s="1244" t="s">
        <v>718</v>
      </c>
      <c r="BD44" s="1149">
        <v>3988445751</v>
      </c>
      <c r="BE44" s="1150">
        <v>531.11699999999996</v>
      </c>
      <c r="BF44" s="1245">
        <v>7509543</v>
      </c>
      <c r="BG44" s="1246">
        <v>0.36420000000000002</v>
      </c>
      <c r="BH44" s="1153"/>
      <c r="BI44" s="1154">
        <v>8512</v>
      </c>
      <c r="BJ44" s="1247">
        <v>16.03</v>
      </c>
      <c r="BK44" s="1154">
        <v>60513</v>
      </c>
      <c r="BL44" s="1248">
        <v>114</v>
      </c>
      <c r="BN44" s="1156" t="s">
        <v>430</v>
      </c>
      <c r="BO44" s="1157" t="s">
        <v>431</v>
      </c>
      <c r="BP44" s="1158">
        <v>0.92269999999999996</v>
      </c>
      <c r="BQ44" s="1158">
        <v>0.98219999999999996</v>
      </c>
      <c r="BR44" s="1158">
        <v>1.0037</v>
      </c>
      <c r="BS44" s="1160"/>
      <c r="BT44" s="1249">
        <v>2010</v>
      </c>
      <c r="BU44" s="1162">
        <v>0.99650000000000005</v>
      </c>
      <c r="BV44" s="1163"/>
      <c r="BW44" s="1164">
        <v>0.79500000000000004</v>
      </c>
      <c r="BX44" s="1165">
        <v>0.79200000000000004</v>
      </c>
      <c r="BY44" s="1166">
        <v>1.3133999999999999</v>
      </c>
      <c r="CA44" s="1250" t="s">
        <v>430</v>
      </c>
      <c r="CB44" s="1251" t="s">
        <v>718</v>
      </c>
      <c r="CC44" s="1154">
        <v>28098</v>
      </c>
      <c r="CD44" s="1154">
        <v>27104</v>
      </c>
      <c r="CE44" s="1154">
        <v>27588</v>
      </c>
      <c r="CF44" s="1252">
        <v>27596.666666666668</v>
      </c>
      <c r="CG44" s="1253">
        <v>0.7893</v>
      </c>
      <c r="CH44" s="1171"/>
      <c r="CI44" s="1254">
        <v>8.6666666666678793</v>
      </c>
      <c r="CJ44" s="1253">
        <v>2.9999999999999997E-4</v>
      </c>
      <c r="CL44" s="1255" t="s">
        <v>430</v>
      </c>
      <c r="CM44" s="1256" t="s">
        <v>718</v>
      </c>
      <c r="CN44" s="1174">
        <v>0.70779999999999998</v>
      </c>
      <c r="CO44" s="1175"/>
      <c r="CP44" s="1176">
        <v>8512</v>
      </c>
      <c r="CQ44" s="1257">
        <v>12385287</v>
      </c>
      <c r="CR44" s="1257">
        <v>0</v>
      </c>
      <c r="CS44" s="1258">
        <v>12385287</v>
      </c>
      <c r="CT44" s="1259">
        <v>1455.04</v>
      </c>
      <c r="CU44" s="1260"/>
      <c r="CV44" s="1261">
        <v>1175.54</v>
      </c>
      <c r="CW44" s="1259">
        <v>485.28999999999996</v>
      </c>
      <c r="CX44" s="1183">
        <v>1</v>
      </c>
      <c r="CY44" s="1184"/>
      <c r="CZ44" s="1185">
        <v>0.79200000000000004</v>
      </c>
      <c r="DA44" s="1262">
        <v>1</v>
      </c>
      <c r="DB44" s="1187"/>
      <c r="DC44" s="1183">
        <v>1</v>
      </c>
      <c r="DE44" s="1263" t="s">
        <v>430</v>
      </c>
      <c r="DF44" s="1264" t="s">
        <v>431</v>
      </c>
      <c r="DG44" s="1191"/>
      <c r="DH44" s="1192"/>
      <c r="DI44" s="1193"/>
      <c r="DJ44" s="1194"/>
      <c r="DK44" s="1195"/>
      <c r="DL44" s="1265"/>
      <c r="DM44" s="1266"/>
      <c r="DN44" s="1267"/>
      <c r="DO44" s="1194"/>
      <c r="DP44" s="1199"/>
      <c r="DQ44" s="1265"/>
      <c r="DR44" s="1265"/>
      <c r="DS44" s="1092"/>
      <c r="DT44" s="1202"/>
      <c r="DU44" s="1092"/>
      <c r="DV44" s="1203"/>
      <c r="DX44" s="1204" t="s">
        <v>390</v>
      </c>
      <c r="DY44" s="1205" t="s">
        <v>42</v>
      </c>
      <c r="DZ44" s="1204" t="s">
        <v>8</v>
      </c>
      <c r="EA44" s="1206" t="s">
        <v>43</v>
      </c>
      <c r="EB44" s="1207">
        <v>504</v>
      </c>
      <c r="EC44" s="1104"/>
      <c r="ED44" s="1208">
        <v>504</v>
      </c>
      <c r="EE44" s="1208">
        <v>9208</v>
      </c>
      <c r="EF44" s="1104"/>
      <c r="EG44" s="1209">
        <v>5.4735013032145959E-2</v>
      </c>
      <c r="EH44" s="1104"/>
      <c r="EI44" s="1211">
        <v>0</v>
      </c>
      <c r="EJ44" s="1208"/>
      <c r="EK44" s="1208">
        <v>0</v>
      </c>
      <c r="EL44" s="1268"/>
      <c r="EM44" s="1214"/>
      <c r="EN44" s="1214"/>
      <c r="EO44" s="1215"/>
      <c r="ES44" s="1269" t="s">
        <v>416</v>
      </c>
      <c r="ET44" s="1270" t="s">
        <v>202</v>
      </c>
      <c r="EU44" s="1271">
        <v>0</v>
      </c>
      <c r="EW44" s="1219"/>
    </row>
    <row r="45" spans="1:153" ht="15">
      <c r="A45" s="1220" t="s">
        <v>432</v>
      </c>
      <c r="B45" s="1221" t="s">
        <v>455</v>
      </c>
      <c r="C45" s="1117">
        <v>3182</v>
      </c>
      <c r="D45" s="1118">
        <v>3182</v>
      </c>
      <c r="E45" s="1222"/>
      <c r="F45" s="1222">
        <f t="shared" si="0"/>
        <v>3182</v>
      </c>
      <c r="G45" s="1222"/>
      <c r="H45" s="1223">
        <f t="shared" si="1"/>
        <v>3182</v>
      </c>
      <c r="K45" s="907" t="s">
        <v>432</v>
      </c>
      <c r="L45" s="908" t="s">
        <v>455</v>
      </c>
      <c r="M45" s="886">
        <v>748438565</v>
      </c>
      <c r="N45" s="887">
        <v>265756132</v>
      </c>
      <c r="O45" s="888">
        <f t="shared" si="5"/>
        <v>482682433</v>
      </c>
      <c r="P45" s="889">
        <v>2005</v>
      </c>
      <c r="Q45" s="890">
        <v>0.9506</v>
      </c>
      <c r="R45" s="891">
        <f t="shared" si="2"/>
        <v>507766077</v>
      </c>
      <c r="S45" s="892">
        <f t="shared" si="3"/>
        <v>265756132</v>
      </c>
      <c r="T45" s="893">
        <v>34439162</v>
      </c>
      <c r="U45" s="893">
        <v>220599575</v>
      </c>
      <c r="V45" s="891">
        <f t="shared" si="4"/>
        <v>1028560946</v>
      </c>
      <c r="X45" s="1224" t="s">
        <v>432</v>
      </c>
      <c r="Y45" s="1225" t="s">
        <v>455</v>
      </c>
      <c r="Z45" s="1226">
        <v>1028560946</v>
      </c>
      <c r="AA45" s="1227">
        <v>6202222.5043799998</v>
      </c>
      <c r="AB45" s="1126">
        <v>1831044</v>
      </c>
      <c r="AC45" s="1126">
        <v>162357</v>
      </c>
      <c r="AD45" s="1228">
        <v>8195623.5043799998</v>
      </c>
      <c r="AE45" s="1229">
        <v>3182</v>
      </c>
      <c r="AF45" s="1225">
        <v>2576</v>
      </c>
      <c r="AG45" s="1230">
        <v>0.52510000000000001</v>
      </c>
      <c r="AI45" s="1231" t="s">
        <v>432</v>
      </c>
      <c r="AJ45" s="1232" t="s">
        <v>455</v>
      </c>
      <c r="AK45" s="1132">
        <v>8195623.5043799998</v>
      </c>
      <c r="AL45" s="1133">
        <v>3182</v>
      </c>
      <c r="AM45" s="1233">
        <v>2576</v>
      </c>
      <c r="AN45" s="1230">
        <v>0.52510000000000001</v>
      </c>
      <c r="AO45" s="1234">
        <v>0.18790000000000001</v>
      </c>
      <c r="AP45" s="1235">
        <v>0.73750000000000004</v>
      </c>
      <c r="AQ45" s="1236">
        <v>0.59760000000000002</v>
      </c>
      <c r="AR45" s="1237">
        <v>0.59760000000000002</v>
      </c>
      <c r="AS45" s="1272">
        <v>992.51</v>
      </c>
      <c r="AT45" s="1261">
        <v>668.31999999999994</v>
      </c>
      <c r="AU45" s="1240">
        <v>2126594</v>
      </c>
      <c r="AV45" s="1241">
        <v>1</v>
      </c>
      <c r="AW45" s="1242">
        <v>2126594</v>
      </c>
      <c r="AX45" s="1144" t="s">
        <v>653</v>
      </c>
      <c r="AY45" s="1145">
        <v>0</v>
      </c>
      <c r="AZ45" s="1242">
        <f t="shared" si="6"/>
        <v>2126594</v>
      </c>
      <c r="BB45" s="1243" t="s">
        <v>432</v>
      </c>
      <c r="BC45" s="1244" t="s">
        <v>719</v>
      </c>
      <c r="BD45" s="1149">
        <v>1028560946</v>
      </c>
      <c r="BE45" s="1150">
        <v>265.399</v>
      </c>
      <c r="BF45" s="1245">
        <v>3875527</v>
      </c>
      <c r="BG45" s="1246">
        <v>0.18790000000000001</v>
      </c>
      <c r="BH45" s="1153"/>
      <c r="BI45" s="1154">
        <v>3182</v>
      </c>
      <c r="BJ45" s="1247">
        <v>11.99</v>
      </c>
      <c r="BK45" s="1154">
        <v>21260</v>
      </c>
      <c r="BL45" s="1248">
        <v>80</v>
      </c>
      <c r="BN45" s="1156" t="s">
        <v>432</v>
      </c>
      <c r="BO45" s="1157" t="s">
        <v>455</v>
      </c>
      <c r="BP45" s="1158">
        <v>0.99180000000000001</v>
      </c>
      <c r="BQ45" s="1158">
        <v>0.99309999999999998</v>
      </c>
      <c r="BR45" s="1158">
        <v>0.90859999999999996</v>
      </c>
      <c r="BS45" s="1160"/>
      <c r="BT45" s="1161">
        <v>2005</v>
      </c>
      <c r="BU45" s="1162">
        <v>0.9506</v>
      </c>
      <c r="BV45" s="1163"/>
      <c r="BW45" s="1164">
        <v>0.75600000000000001</v>
      </c>
      <c r="BX45" s="1165">
        <v>0.71899999999999997</v>
      </c>
      <c r="BY45" s="1166">
        <v>1.1923999999999999</v>
      </c>
      <c r="CA45" s="1250" t="s">
        <v>432</v>
      </c>
      <c r="CB45" s="1251" t="s">
        <v>719</v>
      </c>
      <c r="CC45" s="1154">
        <v>25745</v>
      </c>
      <c r="CD45" s="1154">
        <v>25516</v>
      </c>
      <c r="CE45" s="1154">
        <v>26103</v>
      </c>
      <c r="CF45" s="1252">
        <v>25788</v>
      </c>
      <c r="CG45" s="1253">
        <v>0.73750000000000004</v>
      </c>
      <c r="CH45" s="1171"/>
      <c r="CI45" s="1254">
        <v>-315</v>
      </c>
      <c r="CJ45" s="1253">
        <v>-1.21E-2</v>
      </c>
      <c r="CL45" s="1255" t="s">
        <v>432</v>
      </c>
      <c r="CM45" s="1256" t="s">
        <v>719</v>
      </c>
      <c r="CN45" s="1174">
        <v>0.59760000000000002</v>
      </c>
      <c r="CO45" s="1175"/>
      <c r="CP45" s="1176">
        <v>3182</v>
      </c>
      <c r="CQ45" s="1257">
        <v>2247000</v>
      </c>
      <c r="CR45" s="1257">
        <v>0</v>
      </c>
      <c r="CS45" s="1258">
        <v>2247000</v>
      </c>
      <c r="CT45" s="1259">
        <v>706.16</v>
      </c>
      <c r="CU45" s="1260"/>
      <c r="CV45" s="1261">
        <v>992.51</v>
      </c>
      <c r="CW45" s="1259">
        <v>668.31999999999994</v>
      </c>
      <c r="CX45" s="1183">
        <v>0.71099999999999997</v>
      </c>
      <c r="CY45" s="1184"/>
      <c r="CZ45" s="1185">
        <v>0.71899999999999997</v>
      </c>
      <c r="DA45" s="1262">
        <v>1</v>
      </c>
      <c r="DB45" s="1187"/>
      <c r="DC45" s="1183">
        <v>1</v>
      </c>
      <c r="DE45" s="1263" t="s">
        <v>432</v>
      </c>
      <c r="DF45" s="1264" t="s">
        <v>455</v>
      </c>
      <c r="DG45" s="1191"/>
      <c r="DH45" s="1192"/>
      <c r="DI45" s="1193"/>
      <c r="DJ45" s="1194"/>
      <c r="DK45" s="1195"/>
      <c r="DL45" s="1265"/>
      <c r="DM45" s="1266"/>
      <c r="DN45" s="1267"/>
      <c r="DO45" s="1194"/>
      <c r="DP45" s="1199"/>
      <c r="DQ45" s="1265"/>
      <c r="DR45" s="1265"/>
      <c r="DS45" s="1092"/>
      <c r="DT45" s="1202"/>
      <c r="DU45" s="1092"/>
      <c r="DV45" s="1203"/>
      <c r="DX45" s="1204" t="s">
        <v>392</v>
      </c>
      <c r="DY45" s="1205" t="s">
        <v>392</v>
      </c>
      <c r="DZ45" s="1204" t="s">
        <v>901</v>
      </c>
      <c r="EA45" s="1206" t="s">
        <v>393</v>
      </c>
      <c r="EB45" s="1207">
        <v>3377</v>
      </c>
      <c r="EC45" s="1104"/>
      <c r="ED45" s="1208">
        <v>3377</v>
      </c>
      <c r="EE45" s="1208"/>
      <c r="EF45" s="1104"/>
      <c r="EG45" s="1209">
        <v>0.94699943914750417</v>
      </c>
      <c r="EH45" s="1104"/>
      <c r="EI45" s="1211">
        <v>85434</v>
      </c>
      <c r="EJ45" s="1208"/>
      <c r="EK45" s="1208">
        <v>80906</v>
      </c>
      <c r="EL45" s="1208">
        <v>85434</v>
      </c>
      <c r="EM45" s="1214">
        <v>0</v>
      </c>
      <c r="EN45" s="1214"/>
      <c r="EO45" s="1215"/>
      <c r="ES45" s="1269" t="s">
        <v>418</v>
      </c>
      <c r="ET45" s="1270" t="s">
        <v>419</v>
      </c>
      <c r="EU45" s="1271">
        <v>3580746</v>
      </c>
      <c r="EW45" s="1219"/>
    </row>
    <row r="46" spans="1:153" ht="15">
      <c r="A46" s="1220" t="s">
        <v>456</v>
      </c>
      <c r="B46" s="1221" t="s">
        <v>457</v>
      </c>
      <c r="C46" s="1117">
        <v>72895</v>
      </c>
      <c r="D46" s="1118">
        <v>75691</v>
      </c>
      <c r="E46" s="1222"/>
      <c r="F46" s="1222">
        <f t="shared" si="0"/>
        <v>75691</v>
      </c>
      <c r="G46" s="1222"/>
      <c r="H46" s="1223">
        <f t="shared" si="1"/>
        <v>75691</v>
      </c>
      <c r="K46" s="907" t="s">
        <v>456</v>
      </c>
      <c r="L46" s="908" t="s">
        <v>457</v>
      </c>
      <c r="M46" s="886">
        <v>37050457734</v>
      </c>
      <c r="N46" s="887">
        <v>51956720</v>
      </c>
      <c r="O46" s="888">
        <f t="shared" si="5"/>
        <v>36998501014</v>
      </c>
      <c r="P46" s="889">
        <v>2004</v>
      </c>
      <c r="Q46" s="890">
        <v>0.98709999999999998</v>
      </c>
      <c r="R46" s="891">
        <f t="shared" si="2"/>
        <v>37482019060</v>
      </c>
      <c r="S46" s="892">
        <f t="shared" si="3"/>
        <v>51956720</v>
      </c>
      <c r="T46" s="893">
        <v>1015778352</v>
      </c>
      <c r="U46" s="893">
        <v>7227866545</v>
      </c>
      <c r="V46" s="891">
        <f t="shared" si="4"/>
        <v>45777620677</v>
      </c>
      <c r="X46" s="1224" t="s">
        <v>456</v>
      </c>
      <c r="Y46" s="1225" t="s">
        <v>457</v>
      </c>
      <c r="Z46" s="1226">
        <v>45777620677</v>
      </c>
      <c r="AA46" s="1227">
        <v>276039052.68230999</v>
      </c>
      <c r="AB46" s="1126">
        <v>60780125</v>
      </c>
      <c r="AC46" s="1126">
        <v>2614276</v>
      </c>
      <c r="AD46" s="1228">
        <v>339433453.68230999</v>
      </c>
      <c r="AE46" s="1229">
        <v>75691</v>
      </c>
      <c r="AF46" s="1225">
        <v>4484</v>
      </c>
      <c r="AG46" s="1230">
        <v>0.91400000000000003</v>
      </c>
      <c r="AI46" s="1231" t="s">
        <v>456</v>
      </c>
      <c r="AJ46" s="1232" t="s">
        <v>457</v>
      </c>
      <c r="AK46" s="1132">
        <v>339433453.68230999</v>
      </c>
      <c r="AL46" s="1133">
        <v>75691</v>
      </c>
      <c r="AM46" s="1233">
        <v>4484</v>
      </c>
      <c r="AN46" s="1230">
        <v>0.91400000000000003</v>
      </c>
      <c r="AO46" s="1234">
        <v>3.4182999999999999</v>
      </c>
      <c r="AP46" s="1235">
        <v>1.0548999999999999</v>
      </c>
      <c r="AQ46" s="1236">
        <v>1.2349000000000001</v>
      </c>
      <c r="AR46" s="1237" t="s">
        <v>4</v>
      </c>
      <c r="AS46" s="1272" t="s">
        <v>4</v>
      </c>
      <c r="AT46" s="1261" t="s">
        <v>4</v>
      </c>
      <c r="AU46" s="1240">
        <v>0</v>
      </c>
      <c r="AV46" s="1241" t="s">
        <v>4</v>
      </c>
      <c r="AW46" s="1242">
        <v>0</v>
      </c>
      <c r="AX46" s="1144" t="s">
        <v>653</v>
      </c>
      <c r="AY46" s="1145">
        <v>0</v>
      </c>
      <c r="AZ46" s="1242">
        <f t="shared" si="6"/>
        <v>0</v>
      </c>
      <c r="BB46" s="1243" t="s">
        <v>456</v>
      </c>
      <c r="BC46" s="1244" t="s">
        <v>720</v>
      </c>
      <c r="BD46" s="1149">
        <v>45777620677</v>
      </c>
      <c r="BE46" s="1150">
        <v>649.423</v>
      </c>
      <c r="BF46" s="1245">
        <v>70489682</v>
      </c>
      <c r="BG46" s="1246">
        <v>3.4182999999999999</v>
      </c>
      <c r="BH46" s="1153"/>
      <c r="BI46" s="1154">
        <v>75691</v>
      </c>
      <c r="BJ46" s="1247">
        <v>116.55</v>
      </c>
      <c r="BK46" s="1154">
        <v>489671</v>
      </c>
      <c r="BL46" s="1248">
        <v>754</v>
      </c>
      <c r="BN46" s="1156" t="s">
        <v>456</v>
      </c>
      <c r="BO46" s="1157" t="s">
        <v>457</v>
      </c>
      <c r="BP46" s="1158">
        <v>0.91049999999999998</v>
      </c>
      <c r="BQ46" s="1158">
        <v>0.95020000000000004</v>
      </c>
      <c r="BR46" s="1158">
        <v>1.0371999999999999</v>
      </c>
      <c r="BS46" s="1160"/>
      <c r="BT46" s="1161">
        <v>2004</v>
      </c>
      <c r="BU46" s="1162">
        <v>0.98709999999999998</v>
      </c>
      <c r="BV46" s="1163"/>
      <c r="BW46" s="1164">
        <v>0.78239999999999998</v>
      </c>
      <c r="BX46" s="1165">
        <v>0.77200000000000002</v>
      </c>
      <c r="BY46" s="1166">
        <v>1.2803</v>
      </c>
      <c r="CA46" s="1250" t="s">
        <v>456</v>
      </c>
      <c r="CB46" s="1251" t="s">
        <v>720</v>
      </c>
      <c r="CC46" s="1154">
        <v>37869</v>
      </c>
      <c r="CD46" s="1154">
        <v>36034</v>
      </c>
      <c r="CE46" s="1154">
        <v>36748</v>
      </c>
      <c r="CF46" s="1252">
        <v>36883.666666666664</v>
      </c>
      <c r="CG46" s="1253">
        <v>1.0548999999999999</v>
      </c>
      <c r="CH46" s="1171"/>
      <c r="CI46" s="1254">
        <v>135.66666666666424</v>
      </c>
      <c r="CJ46" s="1253">
        <v>3.7000000000000002E-3</v>
      </c>
      <c r="CL46" s="1255" t="s">
        <v>456</v>
      </c>
      <c r="CM46" s="1256" t="s">
        <v>720</v>
      </c>
      <c r="CN46" s="1174" t="s">
        <v>4</v>
      </c>
      <c r="CO46" s="1175"/>
      <c r="CP46" s="1176">
        <v>75691</v>
      </c>
      <c r="CQ46" s="1257">
        <v>175165521</v>
      </c>
      <c r="CR46" s="1257">
        <v>0</v>
      </c>
      <c r="CS46" s="1258">
        <v>175165521</v>
      </c>
      <c r="CT46" s="1259">
        <v>2314.2199999999998</v>
      </c>
      <c r="CU46" s="1260"/>
      <c r="CV46" s="1261" t="s">
        <v>4</v>
      </c>
      <c r="CW46" s="1259" t="s">
        <v>4</v>
      </c>
      <c r="CX46" s="1183" t="s">
        <v>4</v>
      </c>
      <c r="CY46" s="1184"/>
      <c r="CZ46" s="1185">
        <v>0.77200000000000002</v>
      </c>
      <c r="DA46" s="1262">
        <v>1</v>
      </c>
      <c r="DB46" s="1187"/>
      <c r="DC46" s="1183" t="s">
        <v>4</v>
      </c>
      <c r="DE46" s="1263" t="s">
        <v>456</v>
      </c>
      <c r="DF46" s="1264" t="s">
        <v>457</v>
      </c>
      <c r="DG46" s="1191"/>
      <c r="DH46" s="1192"/>
      <c r="DI46" s="1193"/>
      <c r="DJ46" s="1194"/>
      <c r="DK46" s="1195"/>
      <c r="DL46" s="1265"/>
      <c r="DM46" s="1266"/>
      <c r="DN46" s="1267"/>
      <c r="DO46" s="1194"/>
      <c r="DP46" s="1199"/>
      <c r="DQ46" s="1265"/>
      <c r="DR46" s="1265"/>
      <c r="DS46" s="1092"/>
      <c r="DT46" s="1202"/>
      <c r="DU46" s="1092"/>
      <c r="DV46" s="1203"/>
      <c r="DX46" s="1204" t="s">
        <v>392</v>
      </c>
      <c r="DY46" s="1205" t="s">
        <v>44</v>
      </c>
      <c r="DZ46" s="1204" t="s">
        <v>8</v>
      </c>
      <c r="EA46" s="1206" t="s">
        <v>45</v>
      </c>
      <c r="EB46" s="1207">
        <v>189</v>
      </c>
      <c r="EC46" s="1104"/>
      <c r="ED46" s="1208">
        <v>189</v>
      </c>
      <c r="EE46" s="1208">
        <v>3566</v>
      </c>
      <c r="EF46" s="1104"/>
      <c r="EG46" s="1209">
        <v>5.3000560852495791E-2</v>
      </c>
      <c r="EH46" s="1104"/>
      <c r="EI46" s="1211">
        <v>0</v>
      </c>
      <c r="EJ46" s="1208"/>
      <c r="EK46" s="1208">
        <v>4528</v>
      </c>
      <c r="EL46" s="1268"/>
      <c r="EM46" s="1214"/>
      <c r="EN46" s="1214"/>
      <c r="EO46" s="1215"/>
      <c r="ES46" s="1269" t="s">
        <v>420</v>
      </c>
      <c r="ET46" s="1270" t="s">
        <v>421</v>
      </c>
      <c r="EU46" s="1271">
        <v>0</v>
      </c>
      <c r="EW46" s="1219"/>
    </row>
    <row r="47" spans="1:153" ht="15">
      <c r="A47" s="1220" t="s">
        <v>458</v>
      </c>
      <c r="B47" s="1221" t="s">
        <v>459</v>
      </c>
      <c r="C47" s="1117">
        <v>3427</v>
      </c>
      <c r="D47" s="1118">
        <v>7521</v>
      </c>
      <c r="E47" s="1222"/>
      <c r="F47" s="1222">
        <f t="shared" si="0"/>
        <v>7521</v>
      </c>
      <c r="G47" s="1222"/>
      <c r="H47" s="1223">
        <f t="shared" si="1"/>
        <v>7521</v>
      </c>
      <c r="K47" s="907" t="s">
        <v>458</v>
      </c>
      <c r="L47" s="908" t="s">
        <v>459</v>
      </c>
      <c r="M47" s="886">
        <v>2679669691</v>
      </c>
      <c r="N47" s="887">
        <v>146110797</v>
      </c>
      <c r="O47" s="888">
        <f t="shared" si="5"/>
        <v>2533558894</v>
      </c>
      <c r="P47" s="889">
        <v>2007</v>
      </c>
      <c r="Q47" s="890">
        <v>0.9405</v>
      </c>
      <c r="R47" s="891">
        <f t="shared" si="2"/>
        <v>2693842524</v>
      </c>
      <c r="S47" s="892">
        <f t="shared" si="3"/>
        <v>146110797</v>
      </c>
      <c r="T47" s="893">
        <v>172366132</v>
      </c>
      <c r="U47" s="893">
        <v>730181111</v>
      </c>
      <c r="V47" s="891">
        <f t="shared" si="4"/>
        <v>3742500564</v>
      </c>
      <c r="X47" s="1224" t="s">
        <v>458</v>
      </c>
      <c r="Y47" s="1225" t="s">
        <v>459</v>
      </c>
      <c r="Z47" s="1226">
        <v>3742500564</v>
      </c>
      <c r="AA47" s="1227">
        <v>22567278.40092</v>
      </c>
      <c r="AB47" s="1126">
        <v>6740881</v>
      </c>
      <c r="AC47" s="1126">
        <v>317518</v>
      </c>
      <c r="AD47" s="1228">
        <v>29625677.40092</v>
      </c>
      <c r="AE47" s="1229">
        <v>7521</v>
      </c>
      <c r="AF47" s="1225">
        <v>3939</v>
      </c>
      <c r="AG47" s="1230">
        <v>0.80289999999999995</v>
      </c>
      <c r="AI47" s="1231" t="s">
        <v>458</v>
      </c>
      <c r="AJ47" s="1232" t="s">
        <v>459</v>
      </c>
      <c r="AK47" s="1132">
        <v>29625677.40092</v>
      </c>
      <c r="AL47" s="1133">
        <v>7521</v>
      </c>
      <c r="AM47" s="1233">
        <v>3939</v>
      </c>
      <c r="AN47" s="1230">
        <v>0.80289999999999995</v>
      </c>
      <c r="AO47" s="1234">
        <v>0.25019999999999998</v>
      </c>
      <c r="AP47" s="1235">
        <v>0.80520000000000003</v>
      </c>
      <c r="AQ47" s="1236">
        <v>0.74880000000000002</v>
      </c>
      <c r="AR47" s="1237">
        <v>0.74880000000000002</v>
      </c>
      <c r="AS47" s="1272">
        <v>1243.6300000000001</v>
      </c>
      <c r="AT47" s="1261">
        <v>417.19999999999982</v>
      </c>
      <c r="AU47" s="1240">
        <v>3137761</v>
      </c>
      <c r="AV47" s="1241">
        <v>1</v>
      </c>
      <c r="AW47" s="1242">
        <v>3137761</v>
      </c>
      <c r="AX47" s="1144" t="s">
        <v>653</v>
      </c>
      <c r="AY47" s="1145">
        <v>0</v>
      </c>
      <c r="AZ47" s="1242">
        <f t="shared" si="6"/>
        <v>3137761</v>
      </c>
      <c r="BB47" s="1243" t="s">
        <v>458</v>
      </c>
      <c r="BC47" s="1244" t="s">
        <v>721</v>
      </c>
      <c r="BD47" s="1149">
        <v>3742500564</v>
      </c>
      <c r="BE47" s="1150">
        <v>725.35699999999997</v>
      </c>
      <c r="BF47" s="1245">
        <v>5159529</v>
      </c>
      <c r="BG47" s="1246">
        <v>0.25019999999999998</v>
      </c>
      <c r="BH47" s="1153"/>
      <c r="BI47" s="1154">
        <v>7521</v>
      </c>
      <c r="BJ47" s="1247">
        <v>10.37</v>
      </c>
      <c r="BK47" s="1154">
        <v>54565</v>
      </c>
      <c r="BL47" s="1248">
        <v>75</v>
      </c>
      <c r="BN47" s="1156" t="s">
        <v>458</v>
      </c>
      <c r="BO47" s="1157" t="s">
        <v>459</v>
      </c>
      <c r="BP47" s="1158">
        <v>0.91930000000000012</v>
      </c>
      <c r="BQ47" s="1158">
        <v>0.92920000000000003</v>
      </c>
      <c r="BR47" s="1158">
        <v>0.95499999999999996</v>
      </c>
      <c r="BS47" s="1160"/>
      <c r="BT47" s="1161">
        <v>2007</v>
      </c>
      <c r="BU47" s="1162">
        <v>0.9405</v>
      </c>
      <c r="BV47" s="1163"/>
      <c r="BW47" s="1164">
        <v>0.68</v>
      </c>
      <c r="BX47" s="1165">
        <v>0.64</v>
      </c>
      <c r="BY47" s="1166">
        <v>1.0613999999999999</v>
      </c>
      <c r="CA47" s="1250" t="s">
        <v>458</v>
      </c>
      <c r="CB47" s="1251" t="s">
        <v>721</v>
      </c>
      <c r="CC47" s="1154">
        <v>27642</v>
      </c>
      <c r="CD47" s="1154">
        <v>28004</v>
      </c>
      <c r="CE47" s="1154">
        <v>28819</v>
      </c>
      <c r="CF47" s="1252">
        <v>28155</v>
      </c>
      <c r="CG47" s="1253">
        <v>0.80520000000000003</v>
      </c>
      <c r="CH47" s="1171"/>
      <c r="CI47" s="1254">
        <v>-664</v>
      </c>
      <c r="CJ47" s="1253">
        <v>-2.3E-2</v>
      </c>
      <c r="CL47" s="1255" t="s">
        <v>458</v>
      </c>
      <c r="CM47" s="1256" t="s">
        <v>721</v>
      </c>
      <c r="CN47" s="1174">
        <v>0.74880000000000002</v>
      </c>
      <c r="CO47" s="1175"/>
      <c r="CP47" s="1176">
        <v>7521</v>
      </c>
      <c r="CQ47" s="1257">
        <v>5403446</v>
      </c>
      <c r="CR47" s="1257">
        <v>3075453</v>
      </c>
      <c r="CS47" s="1258">
        <v>8478899</v>
      </c>
      <c r="CT47" s="1259">
        <v>1127.3599999999999</v>
      </c>
      <c r="CU47" s="1260"/>
      <c r="CV47" s="1261">
        <v>1243.6300000000001</v>
      </c>
      <c r="CW47" s="1259">
        <v>417.19999999999982</v>
      </c>
      <c r="CX47" s="1183">
        <v>0.90700000000000003</v>
      </c>
      <c r="CY47" s="1184"/>
      <c r="CZ47" s="1185">
        <v>0.64</v>
      </c>
      <c r="DA47" s="1262">
        <v>1</v>
      </c>
      <c r="DB47" s="1187"/>
      <c r="DC47" s="1183">
        <v>1</v>
      </c>
      <c r="DE47" s="1263" t="s">
        <v>458</v>
      </c>
      <c r="DF47" s="1264" t="s">
        <v>459</v>
      </c>
      <c r="DG47" s="1191"/>
      <c r="DH47" s="1192"/>
      <c r="DI47" s="1193"/>
      <c r="DJ47" s="1194"/>
      <c r="DK47" s="1195"/>
      <c r="DL47" s="1265"/>
      <c r="DM47" s="1266"/>
      <c r="DN47" s="1267"/>
      <c r="DO47" s="1194"/>
      <c r="DP47" s="1199"/>
      <c r="DQ47" s="1265"/>
      <c r="DR47" s="1265"/>
      <c r="DS47" s="1092"/>
      <c r="DT47" s="1202"/>
      <c r="DU47" s="1092"/>
      <c r="DV47" s="1203"/>
      <c r="DX47" s="1204" t="s">
        <v>394</v>
      </c>
      <c r="DY47" s="1205" t="s">
        <v>394</v>
      </c>
      <c r="DZ47" s="1204" t="s">
        <v>901</v>
      </c>
      <c r="EA47" s="1206" t="s">
        <v>395</v>
      </c>
      <c r="EB47" s="1207">
        <v>2238</v>
      </c>
      <c r="EC47" s="1104"/>
      <c r="ED47" s="1208">
        <v>2238</v>
      </c>
      <c r="EE47" s="1208">
        <v>2238</v>
      </c>
      <c r="EF47" s="1104"/>
      <c r="EG47" s="1209"/>
      <c r="EH47" s="1104"/>
      <c r="EI47" s="1211">
        <v>192155</v>
      </c>
      <c r="EJ47" s="1208"/>
      <c r="EK47" s="1208">
        <v>192155</v>
      </c>
      <c r="EL47" s="1208">
        <v>192155</v>
      </c>
      <c r="EM47" s="1214">
        <v>0</v>
      </c>
      <c r="EN47" s="1214"/>
      <c r="EO47" s="1215"/>
      <c r="ES47" s="1269" t="s">
        <v>422</v>
      </c>
      <c r="ET47" s="1270" t="s">
        <v>423</v>
      </c>
      <c r="EU47" s="1271">
        <v>3348220</v>
      </c>
      <c r="EW47" s="1219"/>
    </row>
    <row r="48" spans="1:153" ht="15">
      <c r="A48" s="1220" t="s">
        <v>460</v>
      </c>
      <c r="B48" s="1221" t="s">
        <v>461</v>
      </c>
      <c r="C48" s="1117">
        <v>20813</v>
      </c>
      <c r="D48" s="1118">
        <v>20813</v>
      </c>
      <c r="E48" s="1222"/>
      <c r="F48" s="1222">
        <f t="shared" si="0"/>
        <v>20813</v>
      </c>
      <c r="G48" s="1222"/>
      <c r="H48" s="1223">
        <f t="shared" si="1"/>
        <v>20813</v>
      </c>
      <c r="K48" s="907" t="s">
        <v>460</v>
      </c>
      <c r="L48" s="908" t="s">
        <v>461</v>
      </c>
      <c r="M48" s="886">
        <v>6023339503</v>
      </c>
      <c r="N48" s="887">
        <v>162623120</v>
      </c>
      <c r="O48" s="888">
        <f t="shared" si="5"/>
        <v>5860716383</v>
      </c>
      <c r="P48" s="889">
        <v>2009</v>
      </c>
      <c r="Q48" s="890">
        <v>0.98729999999999996</v>
      </c>
      <c r="R48" s="891">
        <f t="shared" si="2"/>
        <v>5936104915</v>
      </c>
      <c r="S48" s="892">
        <f t="shared" si="3"/>
        <v>162623120</v>
      </c>
      <c r="T48" s="893">
        <v>170022538</v>
      </c>
      <c r="U48" s="893">
        <v>1068488290</v>
      </c>
      <c r="V48" s="891">
        <f t="shared" si="4"/>
        <v>7337238863</v>
      </c>
      <c r="X48" s="1224" t="s">
        <v>460</v>
      </c>
      <c r="Y48" s="1225" t="s">
        <v>461</v>
      </c>
      <c r="Z48" s="1226">
        <v>7337238863</v>
      </c>
      <c r="AA48" s="1227">
        <v>44243550.343889996</v>
      </c>
      <c r="AB48" s="1126">
        <v>12800047</v>
      </c>
      <c r="AC48" s="1126">
        <v>377153</v>
      </c>
      <c r="AD48" s="1228">
        <v>57420750.343889996</v>
      </c>
      <c r="AE48" s="1229">
        <v>20813</v>
      </c>
      <c r="AF48" s="1225">
        <v>2759</v>
      </c>
      <c r="AG48" s="1230">
        <v>0.56240000000000001</v>
      </c>
      <c r="AI48" s="1231" t="s">
        <v>460</v>
      </c>
      <c r="AJ48" s="1232" t="s">
        <v>461</v>
      </c>
      <c r="AK48" s="1132">
        <v>57420750.343889996</v>
      </c>
      <c r="AL48" s="1133">
        <v>20813</v>
      </c>
      <c r="AM48" s="1233">
        <v>2759</v>
      </c>
      <c r="AN48" s="1230">
        <v>0.56240000000000001</v>
      </c>
      <c r="AO48" s="1234">
        <v>0.59799999999999998</v>
      </c>
      <c r="AP48" s="1235">
        <v>0.82979999999999998</v>
      </c>
      <c r="AQ48" s="1236">
        <v>0.69969999999999999</v>
      </c>
      <c r="AR48" s="1237">
        <v>0.69969999999999999</v>
      </c>
      <c r="AS48" s="1272">
        <v>1162.08</v>
      </c>
      <c r="AT48" s="1261">
        <v>498.75</v>
      </c>
      <c r="AU48" s="1240">
        <v>10380484</v>
      </c>
      <c r="AV48" s="1241">
        <v>1</v>
      </c>
      <c r="AW48" s="1242">
        <v>10380484</v>
      </c>
      <c r="AX48" s="1144" t="s">
        <v>653</v>
      </c>
      <c r="AY48" s="1145">
        <v>0</v>
      </c>
      <c r="AZ48" s="1242">
        <f t="shared" si="6"/>
        <v>10380484</v>
      </c>
      <c r="BB48" s="1243" t="s">
        <v>460</v>
      </c>
      <c r="BC48" s="1244" t="s">
        <v>784</v>
      </c>
      <c r="BD48" s="1149">
        <v>7337238863</v>
      </c>
      <c r="BE48" s="1150">
        <v>595.01300000000003</v>
      </c>
      <c r="BF48" s="1245">
        <v>12331224</v>
      </c>
      <c r="BG48" s="1246">
        <v>0.59799999999999998</v>
      </c>
      <c r="BH48" s="1153"/>
      <c r="BI48" s="1154">
        <v>20813</v>
      </c>
      <c r="BJ48" s="1247">
        <v>34.979999999999997</v>
      </c>
      <c r="BK48" s="1154">
        <v>115792</v>
      </c>
      <c r="BL48" s="1248">
        <v>195</v>
      </c>
      <c r="BN48" s="1156" t="s">
        <v>460</v>
      </c>
      <c r="BO48" s="1157" t="s">
        <v>461</v>
      </c>
      <c r="BP48" s="1158">
        <v>0.99010000000000009</v>
      </c>
      <c r="BQ48" s="1159">
        <v>1.0024</v>
      </c>
      <c r="BR48" s="1159">
        <v>0.97620000000000007</v>
      </c>
      <c r="BS48" s="1160"/>
      <c r="BT48" s="1161">
        <v>2009</v>
      </c>
      <c r="BU48" s="1162">
        <v>0.98729999999999996</v>
      </c>
      <c r="BV48" s="1163"/>
      <c r="BW48" s="1164">
        <v>0.72499999999999998</v>
      </c>
      <c r="BX48" s="1165">
        <v>0.71599999999999997</v>
      </c>
      <c r="BY48" s="1166">
        <v>1.1874</v>
      </c>
      <c r="CA48" s="1250" t="s">
        <v>460</v>
      </c>
      <c r="CB48" s="1251" t="s">
        <v>784</v>
      </c>
      <c r="CC48" s="1154">
        <v>29772</v>
      </c>
      <c r="CD48" s="1154">
        <v>28730</v>
      </c>
      <c r="CE48" s="1154">
        <v>28537</v>
      </c>
      <c r="CF48" s="1252">
        <v>29013</v>
      </c>
      <c r="CG48" s="1253">
        <v>0.82979999999999998</v>
      </c>
      <c r="CH48" s="1171"/>
      <c r="CI48" s="1254">
        <v>476</v>
      </c>
      <c r="CJ48" s="1253">
        <v>1.67E-2</v>
      </c>
      <c r="CL48" s="1255" t="s">
        <v>460</v>
      </c>
      <c r="CM48" s="1256" t="s">
        <v>784</v>
      </c>
      <c r="CN48" s="1174">
        <v>0.69969999999999999</v>
      </c>
      <c r="CO48" s="1175"/>
      <c r="CP48" s="1176">
        <v>20813</v>
      </c>
      <c r="CQ48" s="1257">
        <v>20288004</v>
      </c>
      <c r="CR48" s="1257">
        <v>262666</v>
      </c>
      <c r="CS48" s="1258">
        <v>20550670</v>
      </c>
      <c r="CT48" s="1259">
        <v>987.4</v>
      </c>
      <c r="CU48" s="1260"/>
      <c r="CV48" s="1261">
        <v>1162.08</v>
      </c>
      <c r="CW48" s="1259">
        <v>498.75</v>
      </c>
      <c r="CX48" s="1183">
        <v>0.85</v>
      </c>
      <c r="CY48" s="1184"/>
      <c r="CZ48" s="1185">
        <v>0.71599999999999997</v>
      </c>
      <c r="DA48" s="1262">
        <v>1</v>
      </c>
      <c r="DB48" s="1187"/>
      <c r="DC48" s="1183">
        <v>1</v>
      </c>
      <c r="DE48" s="1263" t="s">
        <v>460</v>
      </c>
      <c r="DF48" s="1264" t="s">
        <v>461</v>
      </c>
      <c r="DG48" s="1191"/>
      <c r="DH48" s="1192"/>
      <c r="DI48" s="1193"/>
      <c r="DJ48" s="1194"/>
      <c r="DK48" s="1195"/>
      <c r="DL48" s="1265"/>
      <c r="DM48" s="1266"/>
      <c r="DN48" s="1267"/>
      <c r="DO48" s="1194"/>
      <c r="DP48" s="1199"/>
      <c r="DQ48" s="1265"/>
      <c r="DR48" s="1265"/>
      <c r="DS48" s="1092"/>
      <c r="DT48" s="1202"/>
      <c r="DU48" s="1092"/>
      <c r="DV48" s="1203"/>
      <c r="DX48" s="1204" t="s">
        <v>396</v>
      </c>
      <c r="DY48" s="1205" t="s">
        <v>396</v>
      </c>
      <c r="DZ48" s="1204" t="s">
        <v>901</v>
      </c>
      <c r="EA48" s="1206" t="s">
        <v>397</v>
      </c>
      <c r="EB48" s="1207">
        <v>1323</v>
      </c>
      <c r="EC48" s="1104"/>
      <c r="ED48" s="1208">
        <v>1323</v>
      </c>
      <c r="EE48" s="1208">
        <v>1323</v>
      </c>
      <c r="EF48" s="1104"/>
      <c r="EG48" s="1209"/>
      <c r="EH48" s="1104"/>
      <c r="EI48" s="1211">
        <v>0</v>
      </c>
      <c r="EJ48" s="1208"/>
      <c r="EK48" s="1208">
        <v>0</v>
      </c>
      <c r="EL48" s="1208">
        <v>0</v>
      </c>
      <c r="EM48" s="1214">
        <v>0</v>
      </c>
      <c r="EN48" s="1214"/>
      <c r="EO48" s="1215"/>
      <c r="ES48" s="1269" t="s">
        <v>424</v>
      </c>
      <c r="ET48" s="1270" t="s">
        <v>668</v>
      </c>
      <c r="EU48" s="1271">
        <v>2344930</v>
      </c>
      <c r="EW48" s="1219"/>
    </row>
    <row r="49" spans="1:153" ht="15">
      <c r="A49" s="1220" t="s">
        <v>462</v>
      </c>
      <c r="B49" s="1221" t="s">
        <v>463</v>
      </c>
      <c r="C49" s="1117">
        <v>7564</v>
      </c>
      <c r="D49" s="1118">
        <v>7564</v>
      </c>
      <c r="E49" s="1222"/>
      <c r="F49" s="1222">
        <f t="shared" si="0"/>
        <v>7564</v>
      </c>
      <c r="G49" s="1222"/>
      <c r="H49" s="1223">
        <f t="shared" si="1"/>
        <v>7564</v>
      </c>
      <c r="K49" s="907" t="s">
        <v>462</v>
      </c>
      <c r="L49" s="908" t="s">
        <v>463</v>
      </c>
      <c r="M49" s="886">
        <v>6149833834</v>
      </c>
      <c r="N49" s="887">
        <v>193767104</v>
      </c>
      <c r="O49" s="888">
        <f t="shared" si="5"/>
        <v>5956066730</v>
      </c>
      <c r="P49" s="889">
        <v>2011</v>
      </c>
      <c r="Q49" s="890">
        <v>0.97060000000000002</v>
      </c>
      <c r="R49" s="891">
        <f t="shared" si="2"/>
        <v>6136479219</v>
      </c>
      <c r="S49" s="892">
        <f t="shared" si="3"/>
        <v>193767104</v>
      </c>
      <c r="T49" s="893">
        <v>148080203</v>
      </c>
      <c r="U49" s="893">
        <v>825219069</v>
      </c>
      <c r="V49" s="891">
        <f t="shared" si="4"/>
        <v>7303545595</v>
      </c>
      <c r="X49" s="1224" t="s">
        <v>462</v>
      </c>
      <c r="Y49" s="1225" t="s">
        <v>463</v>
      </c>
      <c r="Z49" s="1226">
        <v>7303545595</v>
      </c>
      <c r="AA49" s="1227">
        <v>44040379.937849998</v>
      </c>
      <c r="AB49" s="1126">
        <v>9776586</v>
      </c>
      <c r="AC49" s="1126">
        <v>388909</v>
      </c>
      <c r="AD49" s="1228">
        <v>54205874.937849998</v>
      </c>
      <c r="AE49" s="1229">
        <v>7564</v>
      </c>
      <c r="AF49" s="1225">
        <v>7166</v>
      </c>
      <c r="AG49" s="1230">
        <v>1.4607000000000001</v>
      </c>
      <c r="AI49" s="1231" t="s">
        <v>462</v>
      </c>
      <c r="AJ49" s="1232" t="s">
        <v>463</v>
      </c>
      <c r="AK49" s="1132">
        <v>54205874.937849998</v>
      </c>
      <c r="AL49" s="1133">
        <v>7564</v>
      </c>
      <c r="AM49" s="1233">
        <v>7166</v>
      </c>
      <c r="AN49" s="1230">
        <v>1.4607000000000001</v>
      </c>
      <c r="AO49" s="1234">
        <v>0.63970000000000005</v>
      </c>
      <c r="AP49" s="1235">
        <v>0.88090000000000002</v>
      </c>
      <c r="AQ49" s="1236">
        <v>1.0888</v>
      </c>
      <c r="AR49" s="1237" t="s">
        <v>4</v>
      </c>
      <c r="AS49" s="1272" t="s">
        <v>4</v>
      </c>
      <c r="AT49" s="1261" t="s">
        <v>4</v>
      </c>
      <c r="AU49" s="1240">
        <v>0</v>
      </c>
      <c r="AV49" s="1241" t="s">
        <v>4</v>
      </c>
      <c r="AW49" s="1242">
        <v>0</v>
      </c>
      <c r="AX49" s="1144" t="s">
        <v>653</v>
      </c>
      <c r="AY49" s="1145">
        <v>0</v>
      </c>
      <c r="AZ49" s="1242">
        <f t="shared" si="6"/>
        <v>0</v>
      </c>
      <c r="BB49" s="1243" t="s">
        <v>462</v>
      </c>
      <c r="BC49" s="1244" t="s">
        <v>722</v>
      </c>
      <c r="BD49" s="1149">
        <v>7303545595</v>
      </c>
      <c r="BE49" s="1150">
        <v>553.66399999999999</v>
      </c>
      <c r="BF49" s="1245">
        <v>13191296</v>
      </c>
      <c r="BG49" s="1246">
        <v>0.63970000000000005</v>
      </c>
      <c r="BH49" s="1153"/>
      <c r="BI49" s="1154">
        <v>7564</v>
      </c>
      <c r="BJ49" s="1247">
        <v>13.66</v>
      </c>
      <c r="BK49" s="1154">
        <v>58971</v>
      </c>
      <c r="BL49" s="1248">
        <v>107</v>
      </c>
      <c r="BN49" s="1156" t="s">
        <v>462</v>
      </c>
      <c r="BO49" s="1157" t="s">
        <v>463</v>
      </c>
      <c r="BP49" s="1158">
        <v>0.83609999999999995</v>
      </c>
      <c r="BQ49" s="1158">
        <v>0.88929999999999998</v>
      </c>
      <c r="BR49" s="1158">
        <v>0.97060000000000002</v>
      </c>
      <c r="BS49" s="1160"/>
      <c r="BT49" s="1249">
        <v>2011</v>
      </c>
      <c r="BU49" s="1162">
        <v>0.97060000000000002</v>
      </c>
      <c r="BV49" s="1163"/>
      <c r="BW49" s="1164">
        <v>0.5413</v>
      </c>
      <c r="BX49" s="1165">
        <v>0.52500000000000002</v>
      </c>
      <c r="BY49" s="1166">
        <v>0.87060000000000004</v>
      </c>
      <c r="CA49" s="1250" t="s">
        <v>462</v>
      </c>
      <c r="CB49" s="1251" t="s">
        <v>722</v>
      </c>
      <c r="CC49" s="1154">
        <v>31313</v>
      </c>
      <c r="CD49" s="1154">
        <v>30105</v>
      </c>
      <c r="CE49" s="1154">
        <v>30980</v>
      </c>
      <c r="CF49" s="1252">
        <v>30799.333333333332</v>
      </c>
      <c r="CG49" s="1253">
        <v>0.88090000000000002</v>
      </c>
      <c r="CH49" s="1171"/>
      <c r="CI49" s="1254">
        <v>-180.66666666666788</v>
      </c>
      <c r="CJ49" s="1253">
        <v>-5.7999999999999996E-3</v>
      </c>
      <c r="CL49" s="1255" t="s">
        <v>462</v>
      </c>
      <c r="CM49" s="1256" t="s">
        <v>722</v>
      </c>
      <c r="CN49" s="1174" t="s">
        <v>4</v>
      </c>
      <c r="CO49" s="1175"/>
      <c r="CP49" s="1176">
        <v>7564</v>
      </c>
      <c r="CQ49" s="1257">
        <v>14403307</v>
      </c>
      <c r="CR49" s="1257">
        <v>0</v>
      </c>
      <c r="CS49" s="1258">
        <v>14403307</v>
      </c>
      <c r="CT49" s="1259">
        <v>1904.19</v>
      </c>
      <c r="CU49" s="1260"/>
      <c r="CV49" s="1261" t="s">
        <v>4</v>
      </c>
      <c r="CW49" s="1259" t="s">
        <v>4</v>
      </c>
      <c r="CX49" s="1183" t="s">
        <v>4</v>
      </c>
      <c r="CY49" s="1184"/>
      <c r="CZ49" s="1185">
        <v>0.52500000000000002</v>
      </c>
      <c r="DA49" s="1262" t="s">
        <v>4</v>
      </c>
      <c r="DB49" s="1187"/>
      <c r="DC49" s="1183" t="s">
        <v>4</v>
      </c>
      <c r="DE49" s="1263" t="s">
        <v>462</v>
      </c>
      <c r="DF49" s="1264" t="s">
        <v>463</v>
      </c>
      <c r="DG49" s="1191"/>
      <c r="DH49" s="1192"/>
      <c r="DI49" s="1193"/>
      <c r="DJ49" s="1194"/>
      <c r="DK49" s="1195"/>
      <c r="DL49" s="1265"/>
      <c r="DM49" s="1266"/>
      <c r="DN49" s="1267"/>
      <c r="DO49" s="1194"/>
      <c r="DP49" s="1199"/>
      <c r="DQ49" s="1265"/>
      <c r="DR49" s="1265"/>
      <c r="DS49" s="1092"/>
      <c r="DT49" s="1202"/>
      <c r="DU49" s="1092"/>
      <c r="DV49" s="1203"/>
      <c r="DX49" s="1204" t="s">
        <v>398</v>
      </c>
      <c r="DY49" s="1205" t="s">
        <v>398</v>
      </c>
      <c r="DZ49" s="1204" t="s">
        <v>901</v>
      </c>
      <c r="EA49" s="1206" t="s">
        <v>399</v>
      </c>
      <c r="EB49" s="1207">
        <v>15453</v>
      </c>
      <c r="EC49" s="1104"/>
      <c r="ED49" s="1208">
        <v>15453</v>
      </c>
      <c r="EE49" s="1208">
        <v>15453</v>
      </c>
      <c r="EF49" s="1104"/>
      <c r="EG49" s="1209"/>
      <c r="EH49" s="1104"/>
      <c r="EI49" s="1211">
        <v>5251084</v>
      </c>
      <c r="EJ49" s="1208"/>
      <c r="EK49" s="1208">
        <v>5251084</v>
      </c>
      <c r="EL49" s="1208">
        <v>5251084</v>
      </c>
      <c r="EM49" s="1214">
        <v>0</v>
      </c>
      <c r="EN49" s="1214"/>
      <c r="EO49" s="1215"/>
      <c r="ES49" s="1269" t="s">
        <v>426</v>
      </c>
      <c r="ET49" s="1270" t="s">
        <v>85</v>
      </c>
      <c r="EU49" s="1271">
        <v>884581</v>
      </c>
      <c r="EW49" s="1219"/>
    </row>
    <row r="50" spans="1:153" ht="15">
      <c r="A50" s="1220" t="s">
        <v>464</v>
      </c>
      <c r="B50" s="1221" t="s">
        <v>465</v>
      </c>
      <c r="C50" s="1117">
        <v>13547</v>
      </c>
      <c r="D50" s="1118">
        <v>13727</v>
      </c>
      <c r="E50" s="1222"/>
      <c r="F50" s="1222">
        <f t="shared" si="0"/>
        <v>13727</v>
      </c>
      <c r="G50" s="1222"/>
      <c r="H50" s="1223">
        <f t="shared" si="1"/>
        <v>13727</v>
      </c>
      <c r="K50" s="907" t="s">
        <v>464</v>
      </c>
      <c r="L50" s="908" t="s">
        <v>465</v>
      </c>
      <c r="M50" s="886">
        <v>10213254128</v>
      </c>
      <c r="N50" s="887">
        <v>152004206</v>
      </c>
      <c r="O50" s="888">
        <f t="shared" si="5"/>
        <v>10061249922</v>
      </c>
      <c r="P50" s="889">
        <v>2011</v>
      </c>
      <c r="Q50" s="890">
        <v>0.95</v>
      </c>
      <c r="R50" s="891">
        <f t="shared" si="2"/>
        <v>10590789392</v>
      </c>
      <c r="S50" s="892">
        <f t="shared" si="3"/>
        <v>152004206</v>
      </c>
      <c r="T50" s="893">
        <v>199963948</v>
      </c>
      <c r="U50" s="893">
        <v>1658893486</v>
      </c>
      <c r="V50" s="891">
        <f t="shared" si="4"/>
        <v>12601651032</v>
      </c>
      <c r="X50" s="1224" t="s">
        <v>464</v>
      </c>
      <c r="Y50" s="1225" t="s">
        <v>465</v>
      </c>
      <c r="Z50" s="1226">
        <v>12601651032</v>
      </c>
      <c r="AA50" s="1227">
        <v>75987955.722959995</v>
      </c>
      <c r="AB50" s="1126">
        <v>15918072</v>
      </c>
      <c r="AC50" s="1126">
        <v>415919</v>
      </c>
      <c r="AD50" s="1228">
        <v>92321946.722959995</v>
      </c>
      <c r="AE50" s="1229">
        <v>13727</v>
      </c>
      <c r="AF50" s="1225">
        <v>6726</v>
      </c>
      <c r="AG50" s="1230">
        <v>1.371</v>
      </c>
      <c r="AI50" s="1231" t="s">
        <v>464</v>
      </c>
      <c r="AJ50" s="1232" t="s">
        <v>465</v>
      </c>
      <c r="AK50" s="1132">
        <v>92321946.722959995</v>
      </c>
      <c r="AL50" s="1133">
        <v>13727</v>
      </c>
      <c r="AM50" s="1233">
        <v>6726</v>
      </c>
      <c r="AN50" s="1230">
        <v>1.371</v>
      </c>
      <c r="AO50" s="1234">
        <v>1.6338999999999999</v>
      </c>
      <c r="AP50" s="1235">
        <v>1.0194000000000001</v>
      </c>
      <c r="AQ50" s="1236">
        <v>1.2215</v>
      </c>
      <c r="AR50" s="1237" t="s">
        <v>4</v>
      </c>
      <c r="AS50" s="1272" t="s">
        <v>4</v>
      </c>
      <c r="AT50" s="1261" t="s">
        <v>4</v>
      </c>
      <c r="AU50" s="1240">
        <v>0</v>
      </c>
      <c r="AV50" s="1241" t="s">
        <v>4</v>
      </c>
      <c r="AW50" s="1242">
        <v>0</v>
      </c>
      <c r="AX50" s="1144" t="s">
        <v>653</v>
      </c>
      <c r="AY50" s="1145">
        <v>0</v>
      </c>
      <c r="AZ50" s="1242">
        <f t="shared" si="6"/>
        <v>0</v>
      </c>
      <c r="BB50" s="1243" t="s">
        <v>464</v>
      </c>
      <c r="BC50" s="1244" t="s">
        <v>723</v>
      </c>
      <c r="BD50" s="1149">
        <v>12601651032</v>
      </c>
      <c r="BE50" s="1150">
        <v>374.00200000000001</v>
      </c>
      <c r="BF50" s="1245">
        <v>33694074</v>
      </c>
      <c r="BG50" s="1246">
        <v>1.6338999999999999</v>
      </c>
      <c r="BH50" s="1153"/>
      <c r="BI50" s="1154">
        <v>13727</v>
      </c>
      <c r="BJ50" s="1247">
        <v>36.700000000000003</v>
      </c>
      <c r="BK50" s="1154">
        <v>106966</v>
      </c>
      <c r="BL50" s="1248">
        <v>286</v>
      </c>
      <c r="BN50" s="1156" t="s">
        <v>464</v>
      </c>
      <c r="BO50" s="1157" t="s">
        <v>465</v>
      </c>
      <c r="BP50" s="1158">
        <v>0.87190000000000001</v>
      </c>
      <c r="BQ50" s="1158">
        <v>0.94750000000000001</v>
      </c>
      <c r="BR50" s="1158">
        <v>0.95</v>
      </c>
      <c r="BS50" s="1160"/>
      <c r="BT50" s="1161">
        <v>2011</v>
      </c>
      <c r="BU50" s="1162">
        <v>0.95</v>
      </c>
      <c r="BV50" s="1163"/>
      <c r="BW50" s="1164">
        <v>0.51359999999999995</v>
      </c>
      <c r="BX50" s="1165">
        <v>0.48799999999999999</v>
      </c>
      <c r="BY50" s="1166">
        <v>0.80930000000000002</v>
      </c>
      <c r="CA50" s="1250" t="s">
        <v>464</v>
      </c>
      <c r="CB50" s="1251" t="s">
        <v>723</v>
      </c>
      <c r="CC50" s="1154">
        <v>36708</v>
      </c>
      <c r="CD50" s="1154">
        <v>34650</v>
      </c>
      <c r="CE50" s="1154">
        <v>35577</v>
      </c>
      <c r="CF50" s="1252">
        <v>35645</v>
      </c>
      <c r="CG50" s="1253">
        <v>1.0194000000000001</v>
      </c>
      <c r="CH50" s="1171"/>
      <c r="CI50" s="1254">
        <v>68</v>
      </c>
      <c r="CJ50" s="1253">
        <v>1.9E-3</v>
      </c>
      <c r="CL50" s="1255" t="s">
        <v>464</v>
      </c>
      <c r="CM50" s="1256" t="s">
        <v>723</v>
      </c>
      <c r="CN50" s="1174" t="s">
        <v>4</v>
      </c>
      <c r="CO50" s="1175"/>
      <c r="CP50" s="1176">
        <v>13727</v>
      </c>
      <c r="CQ50" s="1257">
        <v>20698218</v>
      </c>
      <c r="CR50" s="1257">
        <v>0</v>
      </c>
      <c r="CS50" s="1258">
        <v>20698218</v>
      </c>
      <c r="CT50" s="1259">
        <v>1507.85</v>
      </c>
      <c r="CU50" s="1260"/>
      <c r="CV50" s="1261" t="s">
        <v>4</v>
      </c>
      <c r="CW50" s="1259" t="s">
        <v>4</v>
      </c>
      <c r="CX50" s="1183" t="s">
        <v>4</v>
      </c>
      <c r="CY50" s="1184"/>
      <c r="CZ50" s="1185">
        <v>0.48799999999999999</v>
      </c>
      <c r="DA50" s="1262" t="s">
        <v>4</v>
      </c>
      <c r="DB50" s="1187"/>
      <c r="DC50" s="1183" t="s">
        <v>4</v>
      </c>
      <c r="DE50" s="1263" t="s">
        <v>464</v>
      </c>
      <c r="DF50" s="1264" t="s">
        <v>465</v>
      </c>
      <c r="DG50" s="1191"/>
      <c r="DH50" s="1192"/>
      <c r="DI50" s="1193"/>
      <c r="DJ50" s="1194"/>
      <c r="DK50" s="1195"/>
      <c r="DL50" s="1265"/>
      <c r="DM50" s="1266"/>
      <c r="DN50" s="1267"/>
      <c r="DO50" s="1194"/>
      <c r="DP50" s="1199"/>
      <c r="DQ50" s="1265"/>
      <c r="DR50" s="1265"/>
      <c r="DS50" s="1092"/>
      <c r="DT50" s="1202"/>
      <c r="DU50" s="1092"/>
      <c r="DV50" s="1203"/>
      <c r="DX50" s="1204" t="s">
        <v>400</v>
      </c>
      <c r="DY50" s="1205" t="s">
        <v>400</v>
      </c>
      <c r="DZ50" s="1204" t="s">
        <v>901</v>
      </c>
      <c r="EA50" s="1206" t="s">
        <v>666</v>
      </c>
      <c r="EB50" s="1207">
        <v>6356</v>
      </c>
      <c r="EC50" s="1104"/>
      <c r="ED50" s="1208">
        <v>6356</v>
      </c>
      <c r="EE50" s="1208"/>
      <c r="EF50" s="1104"/>
      <c r="EG50" s="1209">
        <v>0.66603793356386876</v>
      </c>
      <c r="EH50" s="1104"/>
      <c r="EI50" s="1211">
        <v>5250845</v>
      </c>
      <c r="EJ50" s="1208"/>
      <c r="EK50" s="1208">
        <v>3497262</v>
      </c>
      <c r="EL50" s="1208">
        <v>5250845</v>
      </c>
      <c r="EM50" s="1214">
        <v>0</v>
      </c>
      <c r="EN50" s="1214"/>
      <c r="EO50" s="1215"/>
      <c r="ES50" s="1269" t="s">
        <v>428</v>
      </c>
      <c r="ET50" s="1270" t="s">
        <v>429</v>
      </c>
      <c r="EU50" s="1271">
        <v>24310</v>
      </c>
      <c r="EW50" s="1219"/>
    </row>
    <row r="51" spans="1:153" ht="15">
      <c r="A51" s="1220" t="s">
        <v>466</v>
      </c>
      <c r="B51" s="1221" t="s">
        <v>467</v>
      </c>
      <c r="C51" s="1117">
        <v>3041</v>
      </c>
      <c r="D51" s="1118">
        <v>3041</v>
      </c>
      <c r="E51" s="1222"/>
      <c r="F51" s="1222">
        <f t="shared" si="0"/>
        <v>3041</v>
      </c>
      <c r="G51" s="1222"/>
      <c r="H51" s="1223">
        <f t="shared" si="1"/>
        <v>3041</v>
      </c>
      <c r="K51" s="907" t="s">
        <v>466</v>
      </c>
      <c r="L51" s="908" t="s">
        <v>467</v>
      </c>
      <c r="M51" s="886">
        <v>1057077136</v>
      </c>
      <c r="N51" s="887">
        <v>0</v>
      </c>
      <c r="O51" s="888">
        <f t="shared" si="5"/>
        <v>1057077136</v>
      </c>
      <c r="P51" s="889">
        <v>2011</v>
      </c>
      <c r="Q51" s="890">
        <v>1.0112999999999999</v>
      </c>
      <c r="R51" s="891">
        <f t="shared" si="2"/>
        <v>1045265634</v>
      </c>
      <c r="S51" s="892">
        <f t="shared" si="3"/>
        <v>0</v>
      </c>
      <c r="T51" s="893">
        <v>70059264</v>
      </c>
      <c r="U51" s="893">
        <v>267410356</v>
      </c>
      <c r="V51" s="891">
        <f t="shared" si="4"/>
        <v>1382735254</v>
      </c>
      <c r="X51" s="1224" t="s">
        <v>466</v>
      </c>
      <c r="Y51" s="1225" t="s">
        <v>467</v>
      </c>
      <c r="Z51" s="1226">
        <v>1382735254</v>
      </c>
      <c r="AA51" s="1227">
        <v>8337893.5816199994</v>
      </c>
      <c r="AB51" s="1126">
        <v>3436814</v>
      </c>
      <c r="AC51" s="1126">
        <v>144645</v>
      </c>
      <c r="AD51" s="1228">
        <v>11919352.58162</v>
      </c>
      <c r="AE51" s="1229">
        <v>3041</v>
      </c>
      <c r="AF51" s="1225">
        <v>3920</v>
      </c>
      <c r="AG51" s="1230">
        <v>0.79900000000000004</v>
      </c>
      <c r="AI51" s="1231" t="s">
        <v>466</v>
      </c>
      <c r="AJ51" s="1232" t="s">
        <v>467</v>
      </c>
      <c r="AK51" s="1132">
        <v>11919352.58162</v>
      </c>
      <c r="AL51" s="1133">
        <v>3041</v>
      </c>
      <c r="AM51" s="1233">
        <v>3920</v>
      </c>
      <c r="AN51" s="1230">
        <v>0.79900000000000004</v>
      </c>
      <c r="AO51" s="1234">
        <v>0.1898</v>
      </c>
      <c r="AP51" s="1235">
        <v>0.77270000000000005</v>
      </c>
      <c r="AQ51" s="1236">
        <v>0.72499999999999998</v>
      </c>
      <c r="AR51" s="1237">
        <v>0.72499999999999998</v>
      </c>
      <c r="AS51" s="1272">
        <v>1204.0999999999999</v>
      </c>
      <c r="AT51" s="1261">
        <v>456.73</v>
      </c>
      <c r="AU51" s="1240">
        <v>1388916</v>
      </c>
      <c r="AV51" s="1241">
        <v>1</v>
      </c>
      <c r="AW51" s="1242">
        <v>1388916</v>
      </c>
      <c r="AX51" s="1144" t="s">
        <v>653</v>
      </c>
      <c r="AY51" s="1145">
        <v>0</v>
      </c>
      <c r="AZ51" s="1242">
        <f t="shared" si="6"/>
        <v>1388916</v>
      </c>
      <c r="BB51" s="1243" t="s">
        <v>466</v>
      </c>
      <c r="BC51" s="1244" t="s">
        <v>724</v>
      </c>
      <c r="BD51" s="1149">
        <v>1382735254</v>
      </c>
      <c r="BE51" s="1150">
        <v>353.25799999999998</v>
      </c>
      <c r="BF51" s="1245">
        <v>3914236</v>
      </c>
      <c r="BG51" s="1246">
        <v>0.1898</v>
      </c>
      <c r="BH51" s="1153"/>
      <c r="BI51" s="1154">
        <v>3041</v>
      </c>
      <c r="BJ51" s="1247">
        <v>8.61</v>
      </c>
      <c r="BK51" s="1154">
        <v>24755</v>
      </c>
      <c r="BL51" s="1248">
        <v>70</v>
      </c>
      <c r="BN51" s="1156" t="s">
        <v>466</v>
      </c>
      <c r="BO51" s="1157" t="s">
        <v>467</v>
      </c>
      <c r="BP51" s="1158">
        <v>0.86450000000000005</v>
      </c>
      <c r="BQ51" s="1158">
        <v>0.90200000000000002</v>
      </c>
      <c r="BR51" s="1158">
        <v>1.0112999999999999</v>
      </c>
      <c r="BS51" s="1160"/>
      <c r="BT51" s="1161">
        <v>2011</v>
      </c>
      <c r="BU51" s="1162">
        <v>1.0112999999999999</v>
      </c>
      <c r="BV51" s="1163"/>
      <c r="BW51" s="1164">
        <v>0.84</v>
      </c>
      <c r="BX51" s="1165">
        <v>0.84899999999999998</v>
      </c>
      <c r="BY51" s="1166">
        <v>1.4079999999999999</v>
      </c>
      <c r="CA51" s="1250" t="s">
        <v>466</v>
      </c>
      <c r="CB51" s="1251" t="s">
        <v>724</v>
      </c>
      <c r="CC51" s="1154">
        <v>26974</v>
      </c>
      <c r="CD51" s="1154">
        <v>26983</v>
      </c>
      <c r="CE51" s="1154">
        <v>27093</v>
      </c>
      <c r="CF51" s="1252">
        <v>27016.666666666668</v>
      </c>
      <c r="CG51" s="1253">
        <v>0.77270000000000005</v>
      </c>
      <c r="CH51" s="1171"/>
      <c r="CI51" s="1254">
        <v>-76.333333333332121</v>
      </c>
      <c r="CJ51" s="1253">
        <v>-2.8E-3</v>
      </c>
      <c r="CL51" s="1255" t="s">
        <v>466</v>
      </c>
      <c r="CM51" s="1256" t="s">
        <v>724</v>
      </c>
      <c r="CN51" s="1174">
        <v>0.72499999999999998</v>
      </c>
      <c r="CO51" s="1175"/>
      <c r="CP51" s="1176">
        <v>3041</v>
      </c>
      <c r="CQ51" s="1257">
        <v>4173524</v>
      </c>
      <c r="CR51" s="1257">
        <v>0</v>
      </c>
      <c r="CS51" s="1258">
        <v>4173524</v>
      </c>
      <c r="CT51" s="1259">
        <v>1372.42</v>
      </c>
      <c r="CU51" s="1260"/>
      <c r="CV51" s="1261">
        <v>1204.0999999999999</v>
      </c>
      <c r="CW51" s="1259">
        <v>456.73</v>
      </c>
      <c r="CX51" s="1183">
        <v>1</v>
      </c>
      <c r="CY51" s="1184"/>
      <c r="CZ51" s="1185">
        <v>0.84899999999999998</v>
      </c>
      <c r="DA51" s="1262">
        <v>1</v>
      </c>
      <c r="DB51" s="1187"/>
      <c r="DC51" s="1183">
        <v>1</v>
      </c>
      <c r="DE51" s="1263" t="s">
        <v>466</v>
      </c>
      <c r="DF51" s="1264" t="s">
        <v>467</v>
      </c>
      <c r="DG51" s="1191"/>
      <c r="DH51" s="1192"/>
      <c r="DI51" s="1193"/>
      <c r="DJ51" s="1194"/>
      <c r="DK51" s="1195"/>
      <c r="DL51" s="1265"/>
      <c r="DM51" s="1266"/>
      <c r="DN51" s="1267"/>
      <c r="DO51" s="1194"/>
      <c r="DP51" s="1199"/>
      <c r="DQ51" s="1265"/>
      <c r="DR51" s="1265"/>
      <c r="DS51" s="1092"/>
      <c r="DT51" s="1202"/>
      <c r="DU51" s="1092"/>
      <c r="DV51" s="1203"/>
      <c r="DX51" s="1204" t="s">
        <v>400</v>
      </c>
      <c r="DY51" s="1205" t="s">
        <v>46</v>
      </c>
      <c r="DZ51" s="1204" t="s">
        <v>901</v>
      </c>
      <c r="EA51" s="1206" t="s">
        <v>47</v>
      </c>
      <c r="EB51" s="1207">
        <v>2317</v>
      </c>
      <c r="EC51" s="1104"/>
      <c r="ED51" s="1208">
        <v>2317</v>
      </c>
      <c r="EE51" s="1208"/>
      <c r="EF51" s="1104"/>
      <c r="EG51" s="1209">
        <v>0.24279576653044116</v>
      </c>
      <c r="EH51" s="1104"/>
      <c r="EI51" s="1211">
        <v>0</v>
      </c>
      <c r="EJ51" s="1208"/>
      <c r="EK51" s="1208">
        <v>1274883</v>
      </c>
      <c r="EL51" s="1268"/>
      <c r="EM51" s="1214"/>
      <c r="EN51" s="1214"/>
      <c r="EO51" s="1215"/>
      <c r="ES51" s="1269" t="s">
        <v>430</v>
      </c>
      <c r="ET51" s="1270" t="s">
        <v>431</v>
      </c>
      <c r="EU51" s="1271">
        <v>4130788</v>
      </c>
      <c r="EW51" s="1219"/>
    </row>
    <row r="52" spans="1:153" ht="15">
      <c r="A52" s="1220" t="s">
        <v>468</v>
      </c>
      <c r="B52" s="1221" t="s">
        <v>469</v>
      </c>
      <c r="C52" s="1117">
        <v>8247</v>
      </c>
      <c r="D52" s="1118">
        <v>8247</v>
      </c>
      <c r="E52" s="1222"/>
      <c r="F52" s="1222">
        <f t="shared" si="0"/>
        <v>8247</v>
      </c>
      <c r="G52" s="1222"/>
      <c r="H52" s="1223">
        <f t="shared" si="1"/>
        <v>8247</v>
      </c>
      <c r="K52" s="907" t="s">
        <v>468</v>
      </c>
      <c r="L52" s="908" t="s">
        <v>469</v>
      </c>
      <c r="M52" s="886">
        <v>2140047416</v>
      </c>
      <c r="N52" s="887">
        <v>76443460</v>
      </c>
      <c r="O52" s="888">
        <f t="shared" si="5"/>
        <v>2063603956</v>
      </c>
      <c r="P52" s="889">
        <v>2006</v>
      </c>
      <c r="Q52" s="890">
        <v>0.92579999999999996</v>
      </c>
      <c r="R52" s="891">
        <f t="shared" si="2"/>
        <v>2228995416</v>
      </c>
      <c r="S52" s="892">
        <f t="shared" si="3"/>
        <v>76443460</v>
      </c>
      <c r="T52" s="893">
        <v>65352488</v>
      </c>
      <c r="U52" s="893">
        <v>547643845</v>
      </c>
      <c r="V52" s="891">
        <f t="shared" si="4"/>
        <v>2918435209</v>
      </c>
      <c r="X52" s="1224" t="s">
        <v>468</v>
      </c>
      <c r="Y52" s="1225" t="s">
        <v>469</v>
      </c>
      <c r="Z52" s="1226">
        <v>2918435209</v>
      </c>
      <c r="AA52" s="1227">
        <v>17598164.31027</v>
      </c>
      <c r="AB52" s="1126">
        <v>4397164</v>
      </c>
      <c r="AC52" s="1126">
        <v>244548</v>
      </c>
      <c r="AD52" s="1228">
        <v>22239876.31027</v>
      </c>
      <c r="AE52" s="1229">
        <v>8247</v>
      </c>
      <c r="AF52" s="1225">
        <v>2697</v>
      </c>
      <c r="AG52" s="1230">
        <v>0.54969999999999997</v>
      </c>
      <c r="AI52" s="1231" t="s">
        <v>468</v>
      </c>
      <c r="AJ52" s="1232" t="s">
        <v>469</v>
      </c>
      <c r="AK52" s="1132">
        <v>22239876.31027</v>
      </c>
      <c r="AL52" s="1133">
        <v>8247</v>
      </c>
      <c r="AM52" s="1233">
        <v>2697</v>
      </c>
      <c r="AN52" s="1230">
        <v>0.54969999999999997</v>
      </c>
      <c r="AO52" s="1234">
        <v>0.36180000000000001</v>
      </c>
      <c r="AP52" s="1235">
        <v>0.84450000000000003</v>
      </c>
      <c r="AQ52" s="1236">
        <v>0.6784</v>
      </c>
      <c r="AR52" s="1237">
        <v>0.6784</v>
      </c>
      <c r="AS52" s="1272">
        <v>1126.71</v>
      </c>
      <c r="AT52" s="1261">
        <v>534.11999999999989</v>
      </c>
      <c r="AU52" s="1240">
        <v>4404888</v>
      </c>
      <c r="AV52" s="1241">
        <v>1</v>
      </c>
      <c r="AW52" s="1242">
        <v>4404888</v>
      </c>
      <c r="AX52" s="1144" t="s">
        <v>653</v>
      </c>
      <c r="AY52" s="1145">
        <v>0</v>
      </c>
      <c r="AZ52" s="1242">
        <f t="shared" si="6"/>
        <v>4404888</v>
      </c>
      <c r="BB52" s="1243" t="s">
        <v>468</v>
      </c>
      <c r="BC52" s="1244" t="s">
        <v>725</v>
      </c>
      <c r="BD52" s="1149">
        <v>2918435209</v>
      </c>
      <c r="BE52" s="1150">
        <v>391.21499999999997</v>
      </c>
      <c r="BF52" s="1245">
        <v>7459927</v>
      </c>
      <c r="BG52" s="1246">
        <v>0.36180000000000001</v>
      </c>
      <c r="BH52" s="1153"/>
      <c r="BI52" s="1154">
        <v>8247</v>
      </c>
      <c r="BJ52" s="1247">
        <v>21.08</v>
      </c>
      <c r="BK52" s="1154">
        <v>47606</v>
      </c>
      <c r="BL52" s="1248">
        <v>122</v>
      </c>
      <c r="BN52" s="1156" t="s">
        <v>468</v>
      </c>
      <c r="BO52" s="1157" t="s">
        <v>469</v>
      </c>
      <c r="BP52" s="1158">
        <v>0.92489999999999994</v>
      </c>
      <c r="BQ52" s="1158">
        <v>0.92469999999999997</v>
      </c>
      <c r="BR52" s="1158">
        <v>0.92689999999999995</v>
      </c>
      <c r="BS52" s="1160"/>
      <c r="BT52" s="1161">
        <v>2006</v>
      </c>
      <c r="BU52" s="1162">
        <v>0.92579999999999996</v>
      </c>
      <c r="BV52" s="1163"/>
      <c r="BW52" s="1164">
        <v>0.73</v>
      </c>
      <c r="BX52" s="1165">
        <v>0.67600000000000005</v>
      </c>
      <c r="BY52" s="1166">
        <v>1.1211</v>
      </c>
      <c r="CA52" s="1250" t="s">
        <v>468</v>
      </c>
      <c r="CB52" s="1251" t="s">
        <v>725</v>
      </c>
      <c r="CC52" s="1154">
        <v>27523</v>
      </c>
      <c r="CD52" s="1154">
        <v>30088</v>
      </c>
      <c r="CE52" s="1154">
        <v>30972</v>
      </c>
      <c r="CF52" s="1252">
        <v>29527.666666666668</v>
      </c>
      <c r="CG52" s="1253">
        <v>0.84450000000000003</v>
      </c>
      <c r="CH52" s="1171"/>
      <c r="CI52" s="1254">
        <v>-1444.3333333333321</v>
      </c>
      <c r="CJ52" s="1253">
        <v>-4.6600000000000003E-2</v>
      </c>
      <c r="CL52" s="1255" t="s">
        <v>468</v>
      </c>
      <c r="CM52" s="1256" t="s">
        <v>725</v>
      </c>
      <c r="CN52" s="1174">
        <v>0.6784</v>
      </c>
      <c r="CO52" s="1175"/>
      <c r="CP52" s="1176">
        <v>8247</v>
      </c>
      <c r="CQ52" s="1257">
        <v>3890251</v>
      </c>
      <c r="CR52" s="1257">
        <v>0</v>
      </c>
      <c r="CS52" s="1258">
        <v>3890251</v>
      </c>
      <c r="CT52" s="1259">
        <v>471.72</v>
      </c>
      <c r="CU52" s="1260"/>
      <c r="CV52" s="1261">
        <v>1126.71</v>
      </c>
      <c r="CW52" s="1259">
        <v>534.11999999999989</v>
      </c>
      <c r="CX52" s="1183">
        <v>0.41899999999999998</v>
      </c>
      <c r="CY52" s="1184"/>
      <c r="CZ52" s="1185">
        <v>0.67600000000000005</v>
      </c>
      <c r="DA52" s="1262">
        <v>1</v>
      </c>
      <c r="DB52" s="1187"/>
      <c r="DC52" s="1183">
        <v>1</v>
      </c>
      <c r="DE52" s="1263" t="s">
        <v>468</v>
      </c>
      <c r="DF52" s="1264" t="s">
        <v>469</v>
      </c>
      <c r="DG52" s="1191"/>
      <c r="DH52" s="1192"/>
      <c r="DI52" s="1193"/>
      <c r="DJ52" s="1194"/>
      <c r="DK52" s="1195"/>
      <c r="DL52" s="1265"/>
      <c r="DM52" s="1266"/>
      <c r="DN52" s="1267"/>
      <c r="DO52" s="1194"/>
      <c r="DP52" s="1199"/>
      <c r="DQ52" s="1265"/>
      <c r="DR52" s="1265"/>
      <c r="DS52" s="1092"/>
      <c r="DT52" s="1202"/>
      <c r="DU52" s="1092"/>
      <c r="DV52" s="1203"/>
      <c r="DX52" s="1280" t="s">
        <v>400</v>
      </c>
      <c r="DY52" s="1205" t="s">
        <v>294</v>
      </c>
      <c r="DZ52" s="1204" t="s">
        <v>8</v>
      </c>
      <c r="EA52" s="1206" t="s">
        <v>295</v>
      </c>
      <c r="EB52" s="1207">
        <v>870</v>
      </c>
      <c r="EC52" s="1104"/>
      <c r="ED52" s="1208">
        <v>870</v>
      </c>
      <c r="EE52" s="1208">
        <v>9543</v>
      </c>
      <c r="EF52" s="1104"/>
      <c r="EG52" s="1209">
        <v>9.1166299905690029E-2</v>
      </c>
      <c r="EH52" s="1104"/>
      <c r="EI52" s="1211">
        <v>0</v>
      </c>
      <c r="EJ52" s="1208"/>
      <c r="EK52" s="1208">
        <v>478700</v>
      </c>
      <c r="EL52" s="1268"/>
      <c r="EM52" s="1214"/>
      <c r="EN52" s="1214"/>
      <c r="EO52" s="1215"/>
      <c r="ES52" s="1269" t="s">
        <v>432</v>
      </c>
      <c r="ET52" s="1270" t="s">
        <v>455</v>
      </c>
      <c r="EU52" s="1271">
        <v>2126594</v>
      </c>
      <c r="EW52" s="1219"/>
    </row>
    <row r="53" spans="1:153" ht="15">
      <c r="A53" s="1220" t="s">
        <v>470</v>
      </c>
      <c r="B53" s="1221" t="s">
        <v>471</v>
      </c>
      <c r="C53" s="1117">
        <v>566</v>
      </c>
      <c r="D53" s="1118">
        <v>566</v>
      </c>
      <c r="E53" s="1222"/>
      <c r="F53" s="1222">
        <f t="shared" si="0"/>
        <v>566</v>
      </c>
      <c r="G53" s="1222"/>
      <c r="H53" s="1223">
        <f t="shared" si="1"/>
        <v>566</v>
      </c>
      <c r="K53" s="907" t="s">
        <v>470</v>
      </c>
      <c r="L53" s="908" t="s">
        <v>471</v>
      </c>
      <c r="M53" s="886">
        <v>1017626072</v>
      </c>
      <c r="N53" s="887">
        <v>110039861</v>
      </c>
      <c r="O53" s="888">
        <f t="shared" si="5"/>
        <v>907586211</v>
      </c>
      <c r="P53" s="889">
        <v>2009</v>
      </c>
      <c r="Q53" s="890">
        <v>0.98799999999999999</v>
      </c>
      <c r="R53" s="891">
        <f t="shared" si="2"/>
        <v>918609525</v>
      </c>
      <c r="S53" s="892">
        <f t="shared" si="3"/>
        <v>110039861</v>
      </c>
      <c r="T53" s="893">
        <v>23139963</v>
      </c>
      <c r="U53" s="893">
        <v>78433656</v>
      </c>
      <c r="V53" s="891">
        <f t="shared" si="4"/>
        <v>1130223005</v>
      </c>
      <c r="X53" s="1224" t="s">
        <v>470</v>
      </c>
      <c r="Y53" s="1225" t="s">
        <v>471</v>
      </c>
      <c r="Z53" s="1226">
        <v>1130223005</v>
      </c>
      <c r="AA53" s="1227">
        <v>6815244.7201499995</v>
      </c>
      <c r="AB53" s="1126">
        <v>1148807</v>
      </c>
      <c r="AC53" s="1126">
        <v>47323</v>
      </c>
      <c r="AD53" s="1228">
        <v>8011374.7201499995</v>
      </c>
      <c r="AE53" s="1229">
        <v>566</v>
      </c>
      <c r="AF53" s="1225">
        <v>14154</v>
      </c>
      <c r="AG53" s="1230">
        <v>2.8849999999999998</v>
      </c>
      <c r="AI53" s="1231" t="s">
        <v>470</v>
      </c>
      <c r="AJ53" s="1232" t="s">
        <v>471</v>
      </c>
      <c r="AK53" s="1132">
        <v>8011374.7201499995</v>
      </c>
      <c r="AL53" s="1133">
        <v>566</v>
      </c>
      <c r="AM53" s="1233">
        <v>14154</v>
      </c>
      <c r="AN53" s="1230">
        <v>2.8849999999999998</v>
      </c>
      <c r="AO53" s="1234">
        <v>8.9399999999999993E-2</v>
      </c>
      <c r="AP53" s="1235">
        <v>0.79210000000000003</v>
      </c>
      <c r="AQ53" s="1236">
        <v>1.5589999999999999</v>
      </c>
      <c r="AR53" s="1237" t="s">
        <v>4</v>
      </c>
      <c r="AS53" s="1272" t="s">
        <v>4</v>
      </c>
      <c r="AT53" s="1261" t="s">
        <v>4</v>
      </c>
      <c r="AU53" s="1240">
        <v>0</v>
      </c>
      <c r="AV53" s="1241" t="s">
        <v>4</v>
      </c>
      <c r="AW53" s="1242">
        <v>0</v>
      </c>
      <c r="AX53" s="1144" t="s">
        <v>653</v>
      </c>
      <c r="AY53" s="1145">
        <v>0</v>
      </c>
      <c r="AZ53" s="1242">
        <f t="shared" si="6"/>
        <v>0</v>
      </c>
      <c r="BB53" s="1243" t="s">
        <v>470</v>
      </c>
      <c r="BC53" s="1244" t="s">
        <v>726</v>
      </c>
      <c r="BD53" s="1149">
        <v>1130223005</v>
      </c>
      <c r="BE53" s="1150">
        <v>612.79499999999996</v>
      </c>
      <c r="BF53" s="1245">
        <v>1844374</v>
      </c>
      <c r="BG53" s="1246">
        <v>8.9399999999999993E-2</v>
      </c>
      <c r="BH53" s="1153"/>
      <c r="BI53" s="1154">
        <v>566</v>
      </c>
      <c r="BJ53" s="1247">
        <v>0.92</v>
      </c>
      <c r="BK53" s="1154">
        <v>5800</v>
      </c>
      <c r="BL53" s="1248">
        <v>9</v>
      </c>
      <c r="BN53" s="1156" t="s">
        <v>470</v>
      </c>
      <c r="BO53" s="1157" t="s">
        <v>471</v>
      </c>
      <c r="BP53" s="1158">
        <v>0.9798</v>
      </c>
      <c r="BQ53" s="1159">
        <v>0.97409999999999997</v>
      </c>
      <c r="BR53" s="1159">
        <v>1</v>
      </c>
      <c r="BS53" s="1160"/>
      <c r="BT53" s="1161">
        <v>2009</v>
      </c>
      <c r="BU53" s="1162">
        <v>0.98799999999999999</v>
      </c>
      <c r="BV53" s="1163"/>
      <c r="BW53" s="1164">
        <v>0.57999999999999996</v>
      </c>
      <c r="BX53" s="1165">
        <v>0.57299999999999995</v>
      </c>
      <c r="BY53" s="1166">
        <v>0.95020000000000004</v>
      </c>
      <c r="CA53" s="1250" t="s">
        <v>470</v>
      </c>
      <c r="CB53" s="1251" t="s">
        <v>726</v>
      </c>
      <c r="CC53" s="1154">
        <v>26981</v>
      </c>
      <c r="CD53" s="1154">
        <v>27364</v>
      </c>
      <c r="CE53" s="1154">
        <v>28745</v>
      </c>
      <c r="CF53" s="1252">
        <v>27696.666666666668</v>
      </c>
      <c r="CG53" s="1253">
        <v>0.79210000000000003</v>
      </c>
      <c r="CH53" s="1171"/>
      <c r="CI53" s="1254">
        <v>-1048.3333333333321</v>
      </c>
      <c r="CJ53" s="1253">
        <v>-3.6499999999999998E-2</v>
      </c>
      <c r="CL53" s="1255" t="s">
        <v>470</v>
      </c>
      <c r="CM53" s="1256" t="s">
        <v>726</v>
      </c>
      <c r="CN53" s="1174" t="s">
        <v>4</v>
      </c>
      <c r="CO53" s="1175"/>
      <c r="CP53" s="1176">
        <v>566</v>
      </c>
      <c r="CQ53" s="1257">
        <v>1340468</v>
      </c>
      <c r="CR53" s="1257">
        <v>0</v>
      </c>
      <c r="CS53" s="1258">
        <v>1340468</v>
      </c>
      <c r="CT53" s="1259">
        <v>2368.3200000000002</v>
      </c>
      <c r="CU53" s="1260"/>
      <c r="CV53" s="1261" t="s">
        <v>4</v>
      </c>
      <c r="CW53" s="1259" t="s">
        <v>4</v>
      </c>
      <c r="CX53" s="1183" t="s">
        <v>4</v>
      </c>
      <c r="CY53" s="1184"/>
      <c r="CZ53" s="1185">
        <v>0.57299999999999995</v>
      </c>
      <c r="DA53" s="1262" t="s">
        <v>4</v>
      </c>
      <c r="DB53" s="1187"/>
      <c r="DC53" s="1183" t="s">
        <v>4</v>
      </c>
      <c r="DE53" s="1263" t="s">
        <v>470</v>
      </c>
      <c r="DF53" s="1264" t="s">
        <v>471</v>
      </c>
      <c r="DG53" s="1191"/>
      <c r="DH53" s="1192"/>
      <c r="DI53" s="1193"/>
      <c r="DJ53" s="1194"/>
      <c r="DK53" s="1195"/>
      <c r="DL53" s="1265"/>
      <c r="DM53" s="1266"/>
      <c r="DN53" s="1267"/>
      <c r="DO53" s="1194"/>
      <c r="DP53" s="1199"/>
      <c r="DQ53" s="1265"/>
      <c r="DR53" s="1265"/>
      <c r="DS53" s="1092"/>
      <c r="DT53" s="1202"/>
      <c r="DU53" s="1092"/>
      <c r="DV53" s="1203"/>
      <c r="DX53" s="1204" t="s">
        <v>402</v>
      </c>
      <c r="DY53" s="1205" t="s">
        <v>402</v>
      </c>
      <c r="DZ53" s="1204" t="s">
        <v>901</v>
      </c>
      <c r="EA53" s="1206" t="s">
        <v>403</v>
      </c>
      <c r="EB53" s="1207">
        <v>14829</v>
      </c>
      <c r="EC53" s="1104"/>
      <c r="ED53" s="1208">
        <v>14829</v>
      </c>
      <c r="EE53" s="1208">
        <v>14829</v>
      </c>
      <c r="EF53" s="1104"/>
      <c r="EG53" s="1209"/>
      <c r="EH53" s="1104"/>
      <c r="EI53" s="1211">
        <v>672318</v>
      </c>
      <c r="EJ53" s="1208"/>
      <c r="EK53" s="1208">
        <v>672318</v>
      </c>
      <c r="EL53" s="1208">
        <v>672318</v>
      </c>
      <c r="EM53" s="1214">
        <v>0</v>
      </c>
      <c r="EN53" s="1214"/>
      <c r="EO53" s="1215"/>
      <c r="ES53" s="1269" t="s">
        <v>456</v>
      </c>
      <c r="ET53" s="1270" t="s">
        <v>457</v>
      </c>
      <c r="EU53" s="1271">
        <v>0</v>
      </c>
      <c r="EW53" s="1219"/>
    </row>
    <row r="54" spans="1:153" ht="15">
      <c r="A54" s="1220" t="s">
        <v>472</v>
      </c>
      <c r="B54" s="1221" t="s">
        <v>473</v>
      </c>
      <c r="C54" s="1117">
        <v>21452</v>
      </c>
      <c r="D54" s="1118">
        <v>29691</v>
      </c>
      <c r="E54" s="1222"/>
      <c r="F54" s="1222">
        <f t="shared" si="0"/>
        <v>29691</v>
      </c>
      <c r="G54" s="1222"/>
      <c r="H54" s="1223">
        <f t="shared" si="1"/>
        <v>29691</v>
      </c>
      <c r="K54" s="907" t="s">
        <v>472</v>
      </c>
      <c r="L54" s="908" t="s">
        <v>473</v>
      </c>
      <c r="M54" s="886">
        <v>16855989648</v>
      </c>
      <c r="N54" s="887">
        <v>308796500</v>
      </c>
      <c r="O54" s="888">
        <f t="shared" si="5"/>
        <v>16547193148</v>
      </c>
      <c r="P54" s="889">
        <v>2011</v>
      </c>
      <c r="Q54" s="890">
        <v>0.98699999999999999</v>
      </c>
      <c r="R54" s="891">
        <f t="shared" si="2"/>
        <v>16765139968</v>
      </c>
      <c r="S54" s="892">
        <f t="shared" si="3"/>
        <v>308796500</v>
      </c>
      <c r="T54" s="893">
        <v>334091772</v>
      </c>
      <c r="U54" s="893">
        <v>3122583032</v>
      </c>
      <c r="V54" s="891">
        <f t="shared" si="4"/>
        <v>20530611272</v>
      </c>
      <c r="X54" s="1224" t="s">
        <v>472</v>
      </c>
      <c r="Y54" s="1225" t="s">
        <v>473</v>
      </c>
      <c r="Z54" s="1226">
        <v>20530611272</v>
      </c>
      <c r="AA54" s="1227">
        <v>123799585.97015999</v>
      </c>
      <c r="AB54" s="1126">
        <v>23590902</v>
      </c>
      <c r="AC54" s="1126">
        <v>950650</v>
      </c>
      <c r="AD54" s="1228">
        <v>148341137.97016001</v>
      </c>
      <c r="AE54" s="1229">
        <v>29691</v>
      </c>
      <c r="AF54" s="1225">
        <v>4996</v>
      </c>
      <c r="AG54" s="1230">
        <v>1.0183</v>
      </c>
      <c r="AI54" s="1231" t="s">
        <v>472</v>
      </c>
      <c r="AJ54" s="1232" t="s">
        <v>473</v>
      </c>
      <c r="AK54" s="1132">
        <v>148341137.97016001</v>
      </c>
      <c r="AL54" s="1133">
        <v>29691</v>
      </c>
      <c r="AM54" s="1233">
        <v>4996</v>
      </c>
      <c r="AN54" s="1230">
        <v>1.0183</v>
      </c>
      <c r="AO54" s="1234">
        <v>1.7298</v>
      </c>
      <c r="AP54" s="1235">
        <v>0.92530000000000001</v>
      </c>
      <c r="AQ54" s="1236">
        <v>1.0429999999999999</v>
      </c>
      <c r="AR54" s="1237" t="s">
        <v>4</v>
      </c>
      <c r="AS54" s="1272" t="s">
        <v>4</v>
      </c>
      <c r="AT54" s="1261" t="s">
        <v>4</v>
      </c>
      <c r="AU54" s="1240">
        <v>0</v>
      </c>
      <c r="AV54" s="1241" t="s">
        <v>4</v>
      </c>
      <c r="AW54" s="1242">
        <v>0</v>
      </c>
      <c r="AX54" s="1144" t="s">
        <v>653</v>
      </c>
      <c r="AY54" s="1145">
        <v>0</v>
      </c>
      <c r="AZ54" s="1242">
        <f t="shared" si="6"/>
        <v>0</v>
      </c>
      <c r="BB54" s="1243" t="s">
        <v>472</v>
      </c>
      <c r="BC54" s="1244" t="s">
        <v>727</v>
      </c>
      <c r="BD54" s="1149">
        <v>20530611272</v>
      </c>
      <c r="BE54" s="1150">
        <v>575.56799999999998</v>
      </c>
      <c r="BF54" s="1245">
        <v>35670175</v>
      </c>
      <c r="BG54" s="1246">
        <v>1.7298</v>
      </c>
      <c r="BH54" s="1153"/>
      <c r="BI54" s="1154">
        <v>29691</v>
      </c>
      <c r="BJ54" s="1247">
        <v>51.59</v>
      </c>
      <c r="BK54" s="1154">
        <v>159766</v>
      </c>
      <c r="BL54" s="1248">
        <v>278</v>
      </c>
      <c r="BN54" s="1156" t="s">
        <v>472</v>
      </c>
      <c r="BO54" s="1157" t="s">
        <v>473</v>
      </c>
      <c r="BP54" s="1158">
        <v>0.9486</v>
      </c>
      <c r="BQ54" s="1158">
        <v>0.98060000000000003</v>
      </c>
      <c r="BR54" s="1158">
        <v>0.98699999999999999</v>
      </c>
      <c r="BS54" s="1160"/>
      <c r="BT54" s="1161">
        <v>2011</v>
      </c>
      <c r="BU54" s="1162">
        <v>0.98699999999999999</v>
      </c>
      <c r="BV54" s="1163"/>
      <c r="BW54" s="1164">
        <v>0.48499999999999999</v>
      </c>
      <c r="BX54" s="1165">
        <v>0.47899999999999998</v>
      </c>
      <c r="BY54" s="1166">
        <v>0.7944</v>
      </c>
      <c r="CA54" s="1250" t="s">
        <v>472</v>
      </c>
      <c r="CB54" s="1251" t="s">
        <v>727</v>
      </c>
      <c r="CC54" s="1154">
        <v>33713</v>
      </c>
      <c r="CD54" s="1154">
        <v>31539</v>
      </c>
      <c r="CE54" s="1154">
        <v>31810</v>
      </c>
      <c r="CF54" s="1252">
        <v>32354</v>
      </c>
      <c r="CG54" s="1253">
        <v>0.92530000000000001</v>
      </c>
      <c r="CH54" s="1171"/>
      <c r="CI54" s="1254">
        <v>544</v>
      </c>
      <c r="CJ54" s="1253">
        <v>1.7100000000000001E-2</v>
      </c>
      <c r="CL54" s="1255" t="s">
        <v>472</v>
      </c>
      <c r="CM54" s="1256" t="s">
        <v>727</v>
      </c>
      <c r="CN54" s="1174" t="s">
        <v>4</v>
      </c>
      <c r="CO54" s="1175"/>
      <c r="CP54" s="1176">
        <v>29691</v>
      </c>
      <c r="CQ54" s="1257">
        <v>36617760</v>
      </c>
      <c r="CR54" s="1257">
        <v>2901949</v>
      </c>
      <c r="CS54" s="1258">
        <v>39519709</v>
      </c>
      <c r="CT54" s="1259">
        <v>1331.03</v>
      </c>
      <c r="CU54" s="1260"/>
      <c r="CV54" s="1261" t="s">
        <v>4</v>
      </c>
      <c r="CW54" s="1259" t="s">
        <v>4</v>
      </c>
      <c r="CX54" s="1183" t="s">
        <v>4</v>
      </c>
      <c r="CY54" s="1184"/>
      <c r="CZ54" s="1185">
        <v>0.47899999999999998</v>
      </c>
      <c r="DA54" s="1262" t="s">
        <v>4</v>
      </c>
      <c r="DB54" s="1187"/>
      <c r="DC54" s="1183" t="s">
        <v>4</v>
      </c>
      <c r="DE54" s="1263" t="s">
        <v>472</v>
      </c>
      <c r="DF54" s="1264" t="s">
        <v>473</v>
      </c>
      <c r="DG54" s="1191"/>
      <c r="DH54" s="1192"/>
      <c r="DI54" s="1193"/>
      <c r="DJ54" s="1194"/>
      <c r="DK54" s="1195"/>
      <c r="DL54" s="1265"/>
      <c r="DM54" s="1266"/>
      <c r="DN54" s="1267"/>
      <c r="DO54" s="1194"/>
      <c r="DP54" s="1199"/>
      <c r="DQ54" s="1265"/>
      <c r="DR54" s="1265"/>
      <c r="DS54" s="1092"/>
      <c r="DT54" s="1202"/>
      <c r="DU54" s="1092"/>
      <c r="DV54" s="1203"/>
      <c r="DX54" s="1204" t="s">
        <v>404</v>
      </c>
      <c r="DY54" s="1205" t="s">
        <v>404</v>
      </c>
      <c r="DZ54" s="1204" t="s">
        <v>901</v>
      </c>
      <c r="EA54" s="1206" t="s">
        <v>667</v>
      </c>
      <c r="EB54" s="1207">
        <v>51774</v>
      </c>
      <c r="EC54" s="1104"/>
      <c r="ED54" s="1208">
        <v>51774</v>
      </c>
      <c r="EE54" s="1208"/>
      <c r="EF54" s="1104"/>
      <c r="EG54" s="1209">
        <v>0.98926169367166006</v>
      </c>
      <c r="EH54" s="1104"/>
      <c r="EI54" s="1211">
        <v>0</v>
      </c>
      <c r="EJ54" s="1208"/>
      <c r="EK54" s="1208">
        <v>0</v>
      </c>
      <c r="EL54" s="1208">
        <v>0</v>
      </c>
      <c r="EM54" s="1214">
        <v>0</v>
      </c>
      <c r="EN54" s="1214"/>
      <c r="EO54" s="1215"/>
      <c r="ES54" s="1269" t="s">
        <v>458</v>
      </c>
      <c r="ET54" s="1270" t="s">
        <v>459</v>
      </c>
      <c r="EU54" s="1271">
        <v>1429744</v>
      </c>
      <c r="EW54" s="1219"/>
    </row>
    <row r="55" spans="1:153" ht="15">
      <c r="A55" s="1220" t="s">
        <v>474</v>
      </c>
      <c r="B55" s="1221" t="s">
        <v>475</v>
      </c>
      <c r="C55" s="1117">
        <v>3645</v>
      </c>
      <c r="D55" s="1118">
        <v>3842</v>
      </c>
      <c r="E55" s="1222"/>
      <c r="F55" s="1222">
        <f t="shared" si="0"/>
        <v>3842</v>
      </c>
      <c r="G55" s="1222"/>
      <c r="H55" s="1223">
        <f t="shared" si="1"/>
        <v>3842</v>
      </c>
      <c r="K55" s="907" t="s">
        <v>474</v>
      </c>
      <c r="L55" s="908" t="s">
        <v>475</v>
      </c>
      <c r="M55" s="886">
        <v>10715283107</v>
      </c>
      <c r="N55" s="887">
        <v>157317849</v>
      </c>
      <c r="O55" s="888">
        <f t="shared" si="5"/>
        <v>10557965258</v>
      </c>
      <c r="P55" s="889">
        <v>2008</v>
      </c>
      <c r="Q55" s="890">
        <v>1.0775999999999999</v>
      </c>
      <c r="R55" s="891">
        <f t="shared" si="2"/>
        <v>9797666349</v>
      </c>
      <c r="S55" s="892">
        <f t="shared" si="3"/>
        <v>157317849</v>
      </c>
      <c r="T55" s="893">
        <v>132889081</v>
      </c>
      <c r="U55" s="893">
        <v>429309360</v>
      </c>
      <c r="V55" s="891">
        <f t="shared" si="4"/>
        <v>10517182639</v>
      </c>
      <c r="X55" s="1224" t="s">
        <v>474</v>
      </c>
      <c r="Y55" s="1225" t="s">
        <v>475</v>
      </c>
      <c r="Z55" s="1226">
        <v>10517182639</v>
      </c>
      <c r="AA55" s="1227">
        <v>63418611.313170001</v>
      </c>
      <c r="AB55" s="1126">
        <v>7276617</v>
      </c>
      <c r="AC55" s="1126">
        <v>221076</v>
      </c>
      <c r="AD55" s="1228">
        <v>70916304.313170001</v>
      </c>
      <c r="AE55" s="1229">
        <v>3842</v>
      </c>
      <c r="AF55" s="1225">
        <v>18458</v>
      </c>
      <c r="AG55" s="1230">
        <v>3.7623000000000002</v>
      </c>
      <c r="AI55" s="1231" t="s">
        <v>474</v>
      </c>
      <c r="AJ55" s="1232" t="s">
        <v>475</v>
      </c>
      <c r="AK55" s="1132">
        <v>70916304.313170001</v>
      </c>
      <c r="AL55" s="1133">
        <v>3842</v>
      </c>
      <c r="AM55" s="1233">
        <v>18458</v>
      </c>
      <c r="AN55" s="1230">
        <v>3.7623000000000002</v>
      </c>
      <c r="AO55" s="1234">
        <v>1.0392999999999999</v>
      </c>
      <c r="AP55" s="1235">
        <v>0.78449999999999998</v>
      </c>
      <c r="AQ55" s="1236">
        <v>2.0010999999999997</v>
      </c>
      <c r="AR55" s="1237" t="s">
        <v>4</v>
      </c>
      <c r="AS55" s="1272" t="s">
        <v>4</v>
      </c>
      <c r="AT55" s="1261" t="s">
        <v>4</v>
      </c>
      <c r="AU55" s="1240">
        <v>0</v>
      </c>
      <c r="AV55" s="1241" t="s">
        <v>4</v>
      </c>
      <c r="AW55" s="1242">
        <v>0</v>
      </c>
      <c r="AX55" s="1144" t="s">
        <v>653</v>
      </c>
      <c r="AY55" s="1145">
        <v>0</v>
      </c>
      <c r="AZ55" s="1242">
        <f t="shared" si="6"/>
        <v>0</v>
      </c>
      <c r="BB55" s="1243" t="s">
        <v>474</v>
      </c>
      <c r="BC55" s="1244" t="s">
        <v>728</v>
      </c>
      <c r="BD55" s="1149">
        <v>10517182639</v>
      </c>
      <c r="BE55" s="1150">
        <v>490.714</v>
      </c>
      <c r="BF55" s="1245">
        <v>21432408</v>
      </c>
      <c r="BG55" s="1246">
        <v>1.0392999999999999</v>
      </c>
      <c r="BH55" s="1153"/>
      <c r="BI55" s="1154">
        <v>3842</v>
      </c>
      <c r="BJ55" s="1247">
        <v>7.83</v>
      </c>
      <c r="BK55" s="1154">
        <v>40330</v>
      </c>
      <c r="BL55" s="1248">
        <v>82</v>
      </c>
      <c r="BN55" s="1156" t="s">
        <v>474</v>
      </c>
      <c r="BO55" s="1157" t="s">
        <v>475</v>
      </c>
      <c r="BP55" s="1158">
        <v>1.0583</v>
      </c>
      <c r="BQ55" s="1158">
        <v>1.0771999999999999</v>
      </c>
      <c r="BR55" s="1158">
        <v>1.0842000000000001</v>
      </c>
      <c r="BS55" s="1160"/>
      <c r="BT55" s="1161">
        <v>2008</v>
      </c>
      <c r="BU55" s="1162">
        <v>1.0775999999999999</v>
      </c>
      <c r="BV55" s="1163"/>
      <c r="BW55" s="1164">
        <v>0.28000000000000003</v>
      </c>
      <c r="BX55" s="1165">
        <v>0.30199999999999999</v>
      </c>
      <c r="BY55" s="1166">
        <v>0.50080000000000002</v>
      </c>
      <c r="CA55" s="1250" t="s">
        <v>474</v>
      </c>
      <c r="CB55" s="1251" t="s">
        <v>728</v>
      </c>
      <c r="CC55" s="1154">
        <v>28286</v>
      </c>
      <c r="CD55" s="1154">
        <v>26782</v>
      </c>
      <c r="CE55" s="1154">
        <v>27218</v>
      </c>
      <c r="CF55" s="1252">
        <v>27428.666666666668</v>
      </c>
      <c r="CG55" s="1253">
        <v>0.78449999999999998</v>
      </c>
      <c r="CH55" s="1171"/>
      <c r="CI55" s="1254">
        <v>210.66666666666788</v>
      </c>
      <c r="CJ55" s="1253">
        <v>7.7000000000000002E-3</v>
      </c>
      <c r="CL55" s="1255" t="s">
        <v>474</v>
      </c>
      <c r="CM55" s="1256" t="s">
        <v>728</v>
      </c>
      <c r="CN55" s="1174" t="s">
        <v>4</v>
      </c>
      <c r="CO55" s="1175"/>
      <c r="CP55" s="1176">
        <v>3842</v>
      </c>
      <c r="CQ55" s="1257">
        <v>6779482</v>
      </c>
      <c r="CR55" s="1257">
        <v>0</v>
      </c>
      <c r="CS55" s="1258">
        <v>6779482</v>
      </c>
      <c r="CT55" s="1259">
        <v>1764.57</v>
      </c>
      <c r="CU55" s="1260"/>
      <c r="CV55" s="1261" t="s">
        <v>4</v>
      </c>
      <c r="CW55" s="1259" t="s">
        <v>4</v>
      </c>
      <c r="CX55" s="1183" t="s">
        <v>4</v>
      </c>
      <c r="CY55" s="1184"/>
      <c r="CZ55" s="1185">
        <v>0.30199999999999999</v>
      </c>
      <c r="DA55" s="1262" t="s">
        <v>4</v>
      </c>
      <c r="DB55" s="1187"/>
      <c r="DC55" s="1183" t="s">
        <v>4</v>
      </c>
      <c r="DE55" s="1263" t="s">
        <v>474</v>
      </c>
      <c r="DF55" s="1264" t="s">
        <v>475</v>
      </c>
      <c r="DG55" s="1191"/>
      <c r="DH55" s="1192"/>
      <c r="DI55" s="1193"/>
      <c r="DJ55" s="1194"/>
      <c r="DK55" s="1195"/>
      <c r="DL55" s="1265"/>
      <c r="DM55" s="1266"/>
      <c r="DN55" s="1267"/>
      <c r="DO55" s="1194"/>
      <c r="DP55" s="1199"/>
      <c r="DQ55" s="1265"/>
      <c r="DR55" s="1265"/>
      <c r="DS55" s="1092"/>
      <c r="DT55" s="1202"/>
      <c r="DU55" s="1092"/>
      <c r="DV55" s="1203"/>
      <c r="DX55" s="1204" t="s">
        <v>404</v>
      </c>
      <c r="DY55" s="1205" t="s">
        <v>56</v>
      </c>
      <c r="DZ55" s="1204" t="s">
        <v>8</v>
      </c>
      <c r="EA55" s="1206" t="s">
        <v>57</v>
      </c>
      <c r="EB55" s="1207">
        <v>562</v>
      </c>
      <c r="EC55" s="1104"/>
      <c r="ED55" s="1208">
        <v>562</v>
      </c>
      <c r="EE55" s="1208">
        <v>52336</v>
      </c>
      <c r="EF55" s="1104"/>
      <c r="EG55" s="1209">
        <v>1.0738306328339957E-2</v>
      </c>
      <c r="EH55" s="1104"/>
      <c r="EI55" s="1211">
        <v>0</v>
      </c>
      <c r="EJ55" s="1208"/>
      <c r="EK55" s="1208">
        <v>0</v>
      </c>
      <c r="EL55" s="1268"/>
      <c r="EM55" s="1214"/>
      <c r="EN55" s="1214"/>
      <c r="EO55" s="1215"/>
      <c r="ES55" s="1269" t="s">
        <v>91</v>
      </c>
      <c r="ET55" s="1270" t="s">
        <v>92</v>
      </c>
      <c r="EU55" s="1271">
        <v>1299995</v>
      </c>
      <c r="EW55" s="1219"/>
    </row>
    <row r="56" spans="1:153" ht="15">
      <c r="A56" s="1220" t="s">
        <v>476</v>
      </c>
      <c r="B56" s="1221" t="s">
        <v>477</v>
      </c>
      <c r="C56" s="1117">
        <v>33786</v>
      </c>
      <c r="D56" s="1118">
        <v>34552</v>
      </c>
      <c r="E56" s="1222"/>
      <c r="F56" s="1222">
        <f t="shared" si="0"/>
        <v>34552</v>
      </c>
      <c r="G56" s="1222"/>
      <c r="H56" s="1223">
        <f t="shared" si="1"/>
        <v>34552</v>
      </c>
      <c r="K56" s="907" t="s">
        <v>476</v>
      </c>
      <c r="L56" s="908" t="s">
        <v>477</v>
      </c>
      <c r="M56" s="886">
        <v>10653991635</v>
      </c>
      <c r="N56" s="887">
        <v>233421800</v>
      </c>
      <c r="O56" s="888">
        <f t="shared" si="5"/>
        <v>10420569835</v>
      </c>
      <c r="P56" s="889">
        <v>2011</v>
      </c>
      <c r="Q56" s="890">
        <v>0.9869</v>
      </c>
      <c r="R56" s="891">
        <f t="shared" si="2"/>
        <v>10558891311</v>
      </c>
      <c r="S56" s="892">
        <f t="shared" si="3"/>
        <v>233421800</v>
      </c>
      <c r="T56" s="893">
        <v>281956126</v>
      </c>
      <c r="U56" s="893">
        <v>2162209263</v>
      </c>
      <c r="V56" s="891">
        <f t="shared" si="4"/>
        <v>13236478500</v>
      </c>
      <c r="X56" s="1224" t="s">
        <v>476</v>
      </c>
      <c r="Y56" s="1225" t="s">
        <v>477</v>
      </c>
      <c r="Z56" s="1226">
        <v>13236478500</v>
      </c>
      <c r="AA56" s="1227">
        <v>79815965.355000004</v>
      </c>
      <c r="AB56" s="1126">
        <v>22014019</v>
      </c>
      <c r="AC56" s="1126">
        <v>790122</v>
      </c>
      <c r="AD56" s="1228">
        <v>102620106.355</v>
      </c>
      <c r="AE56" s="1229">
        <v>34552</v>
      </c>
      <c r="AF56" s="1225">
        <v>2970</v>
      </c>
      <c r="AG56" s="1230">
        <v>0.60540000000000005</v>
      </c>
      <c r="AI56" s="1231" t="s">
        <v>476</v>
      </c>
      <c r="AJ56" s="1232" t="s">
        <v>477</v>
      </c>
      <c r="AK56" s="1132">
        <v>102620106.355</v>
      </c>
      <c r="AL56" s="1133">
        <v>34552</v>
      </c>
      <c r="AM56" s="1233">
        <v>2970</v>
      </c>
      <c r="AN56" s="1230">
        <v>0.60540000000000005</v>
      </c>
      <c r="AO56" s="1234">
        <v>0.81059999999999999</v>
      </c>
      <c r="AP56" s="1235">
        <v>0.93559999999999999</v>
      </c>
      <c r="AQ56" s="1236">
        <v>0.79109999999999991</v>
      </c>
      <c r="AR56" s="1237">
        <v>0.79109999999999991</v>
      </c>
      <c r="AS56" s="1272">
        <v>1313.88</v>
      </c>
      <c r="AT56" s="1261">
        <v>346.94999999999982</v>
      </c>
      <c r="AU56" s="1240">
        <v>11987816</v>
      </c>
      <c r="AV56" s="1241">
        <v>1</v>
      </c>
      <c r="AW56" s="1242">
        <v>11987816</v>
      </c>
      <c r="AX56" s="1144" t="s">
        <v>653</v>
      </c>
      <c r="AY56" s="1145">
        <v>0</v>
      </c>
      <c r="AZ56" s="1242">
        <f t="shared" si="6"/>
        <v>11987816</v>
      </c>
      <c r="BB56" s="1243" t="s">
        <v>476</v>
      </c>
      <c r="BC56" s="1244" t="s">
        <v>729</v>
      </c>
      <c r="BD56" s="1149">
        <v>13236478500</v>
      </c>
      <c r="BE56" s="1150">
        <v>791.85500000000002</v>
      </c>
      <c r="BF56" s="1245">
        <v>16715786</v>
      </c>
      <c r="BG56" s="1246">
        <v>0.81059999999999999</v>
      </c>
      <c r="BH56" s="1153"/>
      <c r="BI56" s="1154">
        <v>34552</v>
      </c>
      <c r="BJ56" s="1247">
        <v>43.63</v>
      </c>
      <c r="BK56" s="1154">
        <v>169669</v>
      </c>
      <c r="BL56" s="1248">
        <v>214</v>
      </c>
      <c r="BN56" s="1156" t="s">
        <v>476</v>
      </c>
      <c r="BO56" s="1157" t="s">
        <v>477</v>
      </c>
      <c r="BP56" s="1158">
        <v>0.86549999999999994</v>
      </c>
      <c r="BQ56" s="1158">
        <v>0.90049999999999997</v>
      </c>
      <c r="BR56" s="1158">
        <v>0.9869</v>
      </c>
      <c r="BS56" s="1160"/>
      <c r="BT56" s="1161">
        <v>2011</v>
      </c>
      <c r="BU56" s="1162">
        <v>0.9869</v>
      </c>
      <c r="BV56" s="1163"/>
      <c r="BW56" s="1164">
        <v>0.78</v>
      </c>
      <c r="BX56" s="1165">
        <v>0.77</v>
      </c>
      <c r="BY56" s="1166">
        <v>1.2768999999999999</v>
      </c>
      <c r="CA56" s="1250" t="s">
        <v>476</v>
      </c>
      <c r="CB56" s="1251" t="s">
        <v>729</v>
      </c>
      <c r="CC56" s="1154">
        <v>33292</v>
      </c>
      <c r="CD56" s="1154">
        <v>32118</v>
      </c>
      <c r="CE56" s="1154">
        <v>32731</v>
      </c>
      <c r="CF56" s="1252">
        <v>32713.666666666668</v>
      </c>
      <c r="CG56" s="1253">
        <v>0.93559999999999999</v>
      </c>
      <c r="CH56" s="1171"/>
      <c r="CI56" s="1254">
        <v>-17.333333333332121</v>
      </c>
      <c r="CJ56" s="1253">
        <v>-5.0000000000000001E-4</v>
      </c>
      <c r="CL56" s="1255" t="s">
        <v>476</v>
      </c>
      <c r="CM56" s="1256" t="s">
        <v>729</v>
      </c>
      <c r="CN56" s="1174">
        <v>0.79109999999999991</v>
      </c>
      <c r="CO56" s="1175"/>
      <c r="CP56" s="1176">
        <v>34552</v>
      </c>
      <c r="CQ56" s="1257">
        <v>51400000</v>
      </c>
      <c r="CR56" s="1257">
        <v>0</v>
      </c>
      <c r="CS56" s="1258">
        <v>51400000</v>
      </c>
      <c r="CT56" s="1259">
        <v>1487.61</v>
      </c>
      <c r="CU56" s="1260"/>
      <c r="CV56" s="1261">
        <v>1313.88</v>
      </c>
      <c r="CW56" s="1259">
        <v>346.94999999999982</v>
      </c>
      <c r="CX56" s="1183">
        <v>1</v>
      </c>
      <c r="CY56" s="1184"/>
      <c r="CZ56" s="1185">
        <v>0.77</v>
      </c>
      <c r="DA56" s="1262">
        <v>1</v>
      </c>
      <c r="DB56" s="1187"/>
      <c r="DC56" s="1183">
        <v>1</v>
      </c>
      <c r="DE56" s="1263" t="s">
        <v>476</v>
      </c>
      <c r="DF56" s="1264" t="s">
        <v>477</v>
      </c>
      <c r="DG56" s="1191"/>
      <c r="DH56" s="1192"/>
      <c r="DI56" s="1193"/>
      <c r="DJ56" s="1194"/>
      <c r="DK56" s="1195"/>
      <c r="DL56" s="1265"/>
      <c r="DM56" s="1266"/>
      <c r="DN56" s="1267"/>
      <c r="DO56" s="1194"/>
      <c r="DP56" s="1199"/>
      <c r="DQ56" s="1265"/>
      <c r="DR56" s="1265"/>
      <c r="DS56" s="1092"/>
      <c r="DT56" s="1202"/>
      <c r="DU56" s="1092"/>
      <c r="DV56" s="1203"/>
      <c r="DX56" s="1204" t="s">
        <v>406</v>
      </c>
      <c r="DY56" s="1205" t="s">
        <v>406</v>
      </c>
      <c r="DZ56" s="1204" t="s">
        <v>901</v>
      </c>
      <c r="EA56" s="1206" t="s">
        <v>407</v>
      </c>
      <c r="EB56" s="1207">
        <v>3842</v>
      </c>
      <c r="EC56" s="1104"/>
      <c r="ED56" s="1208">
        <v>3842</v>
      </c>
      <c r="EE56" s="1208"/>
      <c r="EF56" s="1104"/>
      <c r="EG56" s="1209">
        <v>0.99533678756476685</v>
      </c>
      <c r="EH56" s="1104"/>
      <c r="EI56" s="1211">
        <v>0</v>
      </c>
      <c r="EJ56" s="1208"/>
      <c r="EK56" s="1208">
        <v>0</v>
      </c>
      <c r="EL56" s="1208">
        <v>0</v>
      </c>
      <c r="EM56" s="1214">
        <v>0</v>
      </c>
      <c r="EN56" s="1214"/>
      <c r="EO56" s="1215"/>
      <c r="ES56" s="1269" t="s">
        <v>93</v>
      </c>
      <c r="ET56" s="1270" t="s">
        <v>94</v>
      </c>
      <c r="EU56" s="1271">
        <v>408022</v>
      </c>
      <c r="EW56" s="1219"/>
    </row>
    <row r="57" spans="1:153" ht="15">
      <c r="A57" s="1220" t="s">
        <v>478</v>
      </c>
      <c r="B57" s="1221" t="s">
        <v>479</v>
      </c>
      <c r="C57" s="1117">
        <v>1169</v>
      </c>
      <c r="D57" s="1118">
        <v>1169</v>
      </c>
      <c r="E57" s="1222"/>
      <c r="F57" s="1222">
        <f t="shared" si="0"/>
        <v>1169</v>
      </c>
      <c r="G57" s="1222"/>
      <c r="H57" s="1223">
        <f t="shared" si="1"/>
        <v>1169</v>
      </c>
      <c r="K57" s="907" t="s">
        <v>478</v>
      </c>
      <c r="L57" s="908" t="s">
        <v>479</v>
      </c>
      <c r="M57" s="886">
        <v>585143930</v>
      </c>
      <c r="N57" s="887">
        <v>91001793</v>
      </c>
      <c r="O57" s="888">
        <f t="shared" si="5"/>
        <v>494142137</v>
      </c>
      <c r="P57" s="889">
        <v>2006</v>
      </c>
      <c r="Q57" s="890">
        <v>0.86409999999999998</v>
      </c>
      <c r="R57" s="891">
        <f t="shared" si="2"/>
        <v>571857582</v>
      </c>
      <c r="S57" s="892">
        <f t="shared" si="3"/>
        <v>91001793</v>
      </c>
      <c r="T57" s="893">
        <v>33535141</v>
      </c>
      <c r="U57" s="893">
        <v>113995795</v>
      </c>
      <c r="V57" s="891">
        <f t="shared" si="4"/>
        <v>810390311</v>
      </c>
      <c r="X57" s="1224" t="s">
        <v>478</v>
      </c>
      <c r="Y57" s="1225" t="s">
        <v>479</v>
      </c>
      <c r="Z57" s="1226">
        <v>810390311</v>
      </c>
      <c r="AA57" s="1227">
        <v>4886653.5753299994</v>
      </c>
      <c r="AB57" s="1126">
        <v>911595</v>
      </c>
      <c r="AC57" s="1126">
        <v>91874</v>
      </c>
      <c r="AD57" s="1228">
        <v>5890122.5753299994</v>
      </c>
      <c r="AE57" s="1229">
        <v>1169</v>
      </c>
      <c r="AF57" s="1225">
        <v>5039</v>
      </c>
      <c r="AG57" s="1230">
        <v>1.0270999999999999</v>
      </c>
      <c r="AI57" s="1231" t="s">
        <v>478</v>
      </c>
      <c r="AJ57" s="1232" t="s">
        <v>479</v>
      </c>
      <c r="AK57" s="1132">
        <v>5890122.5753299994</v>
      </c>
      <c r="AL57" s="1133">
        <v>1169</v>
      </c>
      <c r="AM57" s="1233">
        <v>5039</v>
      </c>
      <c r="AN57" s="1230">
        <v>1.0270999999999999</v>
      </c>
      <c r="AO57" s="1234">
        <v>8.3299999999999999E-2</v>
      </c>
      <c r="AP57" s="1235">
        <v>0.92069999999999996</v>
      </c>
      <c r="AQ57" s="1236">
        <v>0.87949999999999995</v>
      </c>
      <c r="AR57" s="1237">
        <v>0.87949999999999995</v>
      </c>
      <c r="AS57" s="1272">
        <v>1460.7</v>
      </c>
      <c r="AT57" s="1261">
        <v>200.12999999999988</v>
      </c>
      <c r="AU57" s="1240">
        <v>233952</v>
      </c>
      <c r="AV57" s="1241">
        <v>1</v>
      </c>
      <c r="AW57" s="1242">
        <v>233952</v>
      </c>
      <c r="AX57" s="1144" t="s">
        <v>653</v>
      </c>
      <c r="AY57" s="1145">
        <v>0</v>
      </c>
      <c r="AZ57" s="1242">
        <f t="shared" si="6"/>
        <v>233952</v>
      </c>
      <c r="BB57" s="1243" t="s">
        <v>478</v>
      </c>
      <c r="BC57" s="1244" t="s">
        <v>730</v>
      </c>
      <c r="BD57" s="1149">
        <v>810390311</v>
      </c>
      <c r="BE57" s="1150">
        <v>471.87799999999999</v>
      </c>
      <c r="BF57" s="1245">
        <v>1717373</v>
      </c>
      <c r="BG57" s="1246">
        <v>8.3299999999999999E-2</v>
      </c>
      <c r="BH57" s="1153"/>
      <c r="BI57" s="1154">
        <v>1169</v>
      </c>
      <c r="BJ57" s="1247">
        <v>2.48</v>
      </c>
      <c r="BK57" s="1154">
        <v>10156</v>
      </c>
      <c r="BL57" s="1248">
        <v>22</v>
      </c>
      <c r="BN57" s="1156" t="s">
        <v>478</v>
      </c>
      <c r="BO57" s="1157" t="s">
        <v>479</v>
      </c>
      <c r="BP57" s="1158">
        <v>0.89170000000000005</v>
      </c>
      <c r="BQ57" s="1158">
        <v>0.875</v>
      </c>
      <c r="BR57" s="1158">
        <v>0.84770000000000001</v>
      </c>
      <c r="BS57" s="1160"/>
      <c r="BT57" s="1161">
        <v>2006</v>
      </c>
      <c r="BU57" s="1162">
        <v>0.86409999999999998</v>
      </c>
      <c r="BV57" s="1163"/>
      <c r="BW57" s="1164">
        <v>0.74</v>
      </c>
      <c r="BX57" s="1165">
        <v>0.63900000000000001</v>
      </c>
      <c r="BY57" s="1166">
        <v>1.0597000000000001</v>
      </c>
      <c r="CA57" s="1250" t="s">
        <v>478</v>
      </c>
      <c r="CB57" s="1251" t="s">
        <v>730</v>
      </c>
      <c r="CC57" s="1154">
        <v>31292</v>
      </c>
      <c r="CD57" s="1154">
        <v>31888</v>
      </c>
      <c r="CE57" s="1154">
        <v>33393</v>
      </c>
      <c r="CF57" s="1252">
        <v>32191</v>
      </c>
      <c r="CG57" s="1253">
        <v>0.92069999999999996</v>
      </c>
      <c r="CH57" s="1171"/>
      <c r="CI57" s="1254">
        <v>-1202</v>
      </c>
      <c r="CJ57" s="1253">
        <v>-3.5999999999999997E-2</v>
      </c>
      <c r="CL57" s="1255" t="s">
        <v>478</v>
      </c>
      <c r="CM57" s="1256" t="s">
        <v>730</v>
      </c>
      <c r="CN57" s="1174">
        <v>0.87949999999999995</v>
      </c>
      <c r="CO57" s="1175"/>
      <c r="CP57" s="1176">
        <v>1169</v>
      </c>
      <c r="CQ57" s="1257">
        <v>1378000</v>
      </c>
      <c r="CR57" s="1257">
        <v>0</v>
      </c>
      <c r="CS57" s="1258">
        <v>1378000</v>
      </c>
      <c r="CT57" s="1259">
        <v>1178.79</v>
      </c>
      <c r="CU57" s="1260"/>
      <c r="CV57" s="1261">
        <v>1460.7</v>
      </c>
      <c r="CW57" s="1259">
        <v>200.12999999999988</v>
      </c>
      <c r="CX57" s="1183">
        <v>0.80700000000000005</v>
      </c>
      <c r="CY57" s="1184"/>
      <c r="CZ57" s="1185">
        <v>0.63900000000000001</v>
      </c>
      <c r="DA57" s="1262">
        <v>1</v>
      </c>
      <c r="DB57" s="1187"/>
      <c r="DC57" s="1183">
        <v>1</v>
      </c>
      <c r="DE57" s="1263" t="s">
        <v>478</v>
      </c>
      <c r="DF57" s="1264" t="s">
        <v>479</v>
      </c>
      <c r="DG57" s="1191"/>
      <c r="DH57" s="1192"/>
      <c r="DI57" s="1193"/>
      <c r="DJ57" s="1194"/>
      <c r="DK57" s="1195"/>
      <c r="DL57" s="1265"/>
      <c r="DM57" s="1266"/>
      <c r="DN57" s="1267"/>
      <c r="DO57" s="1194"/>
      <c r="DP57" s="1199"/>
      <c r="DQ57" s="1265"/>
      <c r="DR57" s="1265"/>
      <c r="DS57" s="1092"/>
      <c r="DT57" s="1202"/>
      <c r="DU57" s="1092"/>
      <c r="DV57" s="1203"/>
      <c r="DX57" s="1204" t="s">
        <v>406</v>
      </c>
      <c r="DY57" s="1205" t="s">
        <v>1001</v>
      </c>
      <c r="DZ57" s="1204" t="s">
        <v>8</v>
      </c>
      <c r="EA57" s="1206" t="s">
        <v>1002</v>
      </c>
      <c r="EB57" s="1207">
        <v>18</v>
      </c>
      <c r="EC57" s="1104"/>
      <c r="ED57" s="1208">
        <v>18</v>
      </c>
      <c r="EE57" s="1208">
        <v>3860</v>
      </c>
      <c r="EF57" s="1104"/>
      <c r="EG57" s="1209">
        <v>4.6632124352331602E-3</v>
      </c>
      <c r="EH57" s="1104"/>
      <c r="EI57" s="1211">
        <v>0</v>
      </c>
      <c r="EJ57" s="1208"/>
      <c r="EK57" s="1208">
        <v>0</v>
      </c>
      <c r="EL57" s="1208"/>
      <c r="EM57" s="1214"/>
      <c r="EN57" s="1214"/>
      <c r="EO57" s="1215"/>
      <c r="ES57" s="1269" t="s">
        <v>460</v>
      </c>
      <c r="ET57" s="1270" t="s">
        <v>461</v>
      </c>
      <c r="EU57" s="1271">
        <v>10380484</v>
      </c>
      <c r="EW57" s="1219"/>
    </row>
    <row r="58" spans="1:153" ht="15">
      <c r="A58" s="1220" t="s">
        <v>480</v>
      </c>
      <c r="B58" s="1221" t="s">
        <v>481</v>
      </c>
      <c r="C58" s="1117">
        <v>9918</v>
      </c>
      <c r="D58" s="1118">
        <v>9918</v>
      </c>
      <c r="E58" s="1222"/>
      <c r="F58" s="1222">
        <f t="shared" si="0"/>
        <v>9918</v>
      </c>
      <c r="G58" s="1222"/>
      <c r="H58" s="1223">
        <f t="shared" si="1"/>
        <v>9918</v>
      </c>
      <c r="K58" s="907" t="s">
        <v>480</v>
      </c>
      <c r="L58" s="908" t="s">
        <v>481</v>
      </c>
      <c r="M58" s="886">
        <v>3489705308</v>
      </c>
      <c r="N58" s="887">
        <v>47553300</v>
      </c>
      <c r="O58" s="888">
        <f t="shared" si="5"/>
        <v>3442152008</v>
      </c>
      <c r="P58" s="889">
        <v>2007</v>
      </c>
      <c r="Q58" s="890">
        <v>0.95940000000000003</v>
      </c>
      <c r="R58" s="891">
        <f t="shared" si="2"/>
        <v>3587817394</v>
      </c>
      <c r="S58" s="892">
        <f t="shared" si="3"/>
        <v>47553300</v>
      </c>
      <c r="T58" s="893">
        <v>117865942</v>
      </c>
      <c r="U58" s="893">
        <v>1173944368</v>
      </c>
      <c r="V58" s="891">
        <f t="shared" si="4"/>
        <v>4927181004</v>
      </c>
      <c r="X58" s="1224" t="s">
        <v>480</v>
      </c>
      <c r="Y58" s="1225" t="s">
        <v>481</v>
      </c>
      <c r="Z58" s="1226">
        <v>4927181004</v>
      </c>
      <c r="AA58" s="1227">
        <v>29710901.454119999</v>
      </c>
      <c r="AB58" s="1126">
        <v>8314259</v>
      </c>
      <c r="AC58" s="1126">
        <v>249133</v>
      </c>
      <c r="AD58" s="1228">
        <v>38274293.454119995</v>
      </c>
      <c r="AE58" s="1229">
        <v>9918</v>
      </c>
      <c r="AF58" s="1225">
        <v>3859</v>
      </c>
      <c r="AG58" s="1230">
        <v>0.78659999999999997</v>
      </c>
      <c r="AI58" s="1231" t="s">
        <v>480</v>
      </c>
      <c r="AJ58" s="1232" t="s">
        <v>481</v>
      </c>
      <c r="AK58" s="1132">
        <v>38274293.454119995</v>
      </c>
      <c r="AL58" s="1133">
        <v>9918</v>
      </c>
      <c r="AM58" s="1233">
        <v>3859</v>
      </c>
      <c r="AN58" s="1230">
        <v>0.78659999999999997</v>
      </c>
      <c r="AO58" s="1234">
        <v>0.92879999999999996</v>
      </c>
      <c r="AP58" s="1235">
        <v>0.92610000000000003</v>
      </c>
      <c r="AQ58" s="1236">
        <v>0.87060000000000004</v>
      </c>
      <c r="AR58" s="1237">
        <v>0.87060000000000004</v>
      </c>
      <c r="AS58" s="1272">
        <v>1445.92</v>
      </c>
      <c r="AT58" s="1261">
        <v>214.90999999999985</v>
      </c>
      <c r="AU58" s="1240">
        <v>2131477</v>
      </c>
      <c r="AV58" s="1241">
        <v>1</v>
      </c>
      <c r="AW58" s="1242">
        <v>2131477</v>
      </c>
      <c r="AX58" s="1144" t="s">
        <v>653</v>
      </c>
      <c r="AY58" s="1145">
        <v>0</v>
      </c>
      <c r="AZ58" s="1242">
        <f t="shared" si="6"/>
        <v>2131477</v>
      </c>
      <c r="BB58" s="1243" t="s">
        <v>480</v>
      </c>
      <c r="BC58" s="1244" t="s">
        <v>731</v>
      </c>
      <c r="BD58" s="1149">
        <v>4927181004</v>
      </c>
      <c r="BE58" s="1150">
        <v>257.26100000000002</v>
      </c>
      <c r="BF58" s="1245">
        <v>19152460</v>
      </c>
      <c r="BG58" s="1246">
        <v>0.92879999999999996</v>
      </c>
      <c r="BH58" s="1153"/>
      <c r="BI58" s="1154">
        <v>9918</v>
      </c>
      <c r="BJ58" s="1247">
        <v>38.549999999999997</v>
      </c>
      <c r="BK58" s="1154">
        <v>57882</v>
      </c>
      <c r="BL58" s="1248">
        <v>225</v>
      </c>
      <c r="BN58" s="1156" t="s">
        <v>480</v>
      </c>
      <c r="BO58" s="1157" t="s">
        <v>481</v>
      </c>
      <c r="BP58" s="1158">
        <v>0.95499999999999996</v>
      </c>
      <c r="BQ58" s="1158">
        <v>0.9577</v>
      </c>
      <c r="BR58" s="1158">
        <v>0.96200000000000008</v>
      </c>
      <c r="BS58" s="1160"/>
      <c r="BT58" s="1161">
        <v>2007</v>
      </c>
      <c r="BU58" s="1162">
        <v>0.95940000000000003</v>
      </c>
      <c r="BV58" s="1163"/>
      <c r="BW58" s="1164">
        <v>0.75</v>
      </c>
      <c r="BX58" s="1165">
        <v>0.72</v>
      </c>
      <c r="BY58" s="1166">
        <v>1.194</v>
      </c>
      <c r="CA58" s="1250" t="s">
        <v>480</v>
      </c>
      <c r="CB58" s="1251" t="s">
        <v>731</v>
      </c>
      <c r="CC58" s="1154">
        <v>33460</v>
      </c>
      <c r="CD58" s="1154">
        <v>31494</v>
      </c>
      <c r="CE58" s="1154">
        <v>32193</v>
      </c>
      <c r="CF58" s="1252">
        <v>32382.333333333332</v>
      </c>
      <c r="CG58" s="1253">
        <v>0.92610000000000003</v>
      </c>
      <c r="CH58" s="1171"/>
      <c r="CI58" s="1254">
        <v>189.33333333333212</v>
      </c>
      <c r="CJ58" s="1253">
        <v>5.8999999999999999E-3</v>
      </c>
      <c r="CL58" s="1255" t="s">
        <v>480</v>
      </c>
      <c r="CM58" s="1256" t="s">
        <v>731</v>
      </c>
      <c r="CN58" s="1174">
        <v>0.87060000000000004</v>
      </c>
      <c r="CO58" s="1175"/>
      <c r="CP58" s="1176">
        <v>9918</v>
      </c>
      <c r="CQ58" s="1257">
        <v>15178050</v>
      </c>
      <c r="CR58" s="1257">
        <v>0</v>
      </c>
      <c r="CS58" s="1258">
        <v>15178050</v>
      </c>
      <c r="CT58" s="1259">
        <v>1530.35</v>
      </c>
      <c r="CU58" s="1260"/>
      <c r="CV58" s="1261">
        <v>1445.92</v>
      </c>
      <c r="CW58" s="1259">
        <v>214.90999999999985</v>
      </c>
      <c r="CX58" s="1183">
        <v>1</v>
      </c>
      <c r="CY58" s="1184"/>
      <c r="CZ58" s="1185">
        <v>0.72</v>
      </c>
      <c r="DA58" s="1262">
        <v>1</v>
      </c>
      <c r="DB58" s="1187"/>
      <c r="DC58" s="1183">
        <v>1</v>
      </c>
      <c r="DE58" s="1263" t="s">
        <v>480</v>
      </c>
      <c r="DF58" s="1264" t="s">
        <v>481</v>
      </c>
      <c r="DG58" s="1191"/>
      <c r="DH58" s="1192"/>
      <c r="DI58" s="1193"/>
      <c r="DJ58" s="1194"/>
      <c r="DK58" s="1195"/>
      <c r="DL58" s="1265"/>
      <c r="DM58" s="1266"/>
      <c r="DN58" s="1267"/>
      <c r="DO58" s="1194"/>
      <c r="DP58" s="1199"/>
      <c r="DQ58" s="1265"/>
      <c r="DR58" s="1265"/>
      <c r="DS58" s="1092"/>
      <c r="DT58" s="1202"/>
      <c r="DU58" s="1092"/>
      <c r="DV58" s="1203"/>
      <c r="DX58" s="1204" t="s">
        <v>408</v>
      </c>
      <c r="DY58" s="1205" t="s">
        <v>408</v>
      </c>
      <c r="DZ58" s="1204" t="s">
        <v>901</v>
      </c>
      <c r="EA58" s="1206" t="s">
        <v>409</v>
      </c>
      <c r="EB58" s="1207">
        <v>4932</v>
      </c>
      <c r="EC58" s="1104"/>
      <c r="ED58" s="1208">
        <v>4932</v>
      </c>
      <c r="EE58" s="1208">
        <v>4932</v>
      </c>
      <c r="EF58" s="1104"/>
      <c r="EG58" s="1209"/>
      <c r="EH58" s="1104"/>
      <c r="EI58" s="1211">
        <v>0</v>
      </c>
      <c r="EJ58" s="1208"/>
      <c r="EK58" s="1208">
        <v>0</v>
      </c>
      <c r="EL58" s="1208">
        <v>0</v>
      </c>
      <c r="EM58" s="1214">
        <v>0</v>
      </c>
      <c r="EN58" s="1214"/>
      <c r="EO58" s="1215"/>
      <c r="ES58" s="1269" t="s">
        <v>462</v>
      </c>
      <c r="ET58" s="1270" t="s">
        <v>463</v>
      </c>
      <c r="EU58" s="1271">
        <v>0</v>
      </c>
      <c r="EW58" s="1219"/>
    </row>
    <row r="59" spans="1:153" ht="15">
      <c r="A59" s="1220" t="s">
        <v>482</v>
      </c>
      <c r="B59" s="1221" t="s">
        <v>483</v>
      </c>
      <c r="C59" s="1117">
        <v>9079</v>
      </c>
      <c r="D59" s="1118">
        <v>9611</v>
      </c>
      <c r="E59" s="1222"/>
      <c r="F59" s="1222">
        <f t="shared" si="0"/>
        <v>9611</v>
      </c>
      <c r="G59" s="1222"/>
      <c r="H59" s="1223">
        <f t="shared" si="1"/>
        <v>9611</v>
      </c>
      <c r="K59" s="907" t="s">
        <v>482</v>
      </c>
      <c r="L59" s="908" t="s">
        <v>483</v>
      </c>
      <c r="M59" s="886">
        <v>2786728092</v>
      </c>
      <c r="N59" s="887">
        <v>188312412</v>
      </c>
      <c r="O59" s="888">
        <f t="shared" si="5"/>
        <v>2598415680</v>
      </c>
      <c r="P59" s="889">
        <v>2009</v>
      </c>
      <c r="Q59" s="890">
        <v>1.016</v>
      </c>
      <c r="R59" s="891">
        <f t="shared" si="2"/>
        <v>2557495748</v>
      </c>
      <c r="S59" s="892">
        <f t="shared" si="3"/>
        <v>188312412</v>
      </c>
      <c r="T59" s="893">
        <v>93916424</v>
      </c>
      <c r="U59" s="893">
        <v>1056712849</v>
      </c>
      <c r="V59" s="891">
        <f t="shared" si="4"/>
        <v>3896437433</v>
      </c>
      <c r="X59" s="1224" t="s">
        <v>482</v>
      </c>
      <c r="Y59" s="1225" t="s">
        <v>483</v>
      </c>
      <c r="Z59" s="1226">
        <v>3896437433</v>
      </c>
      <c r="AA59" s="1227">
        <v>23495517.720989998</v>
      </c>
      <c r="AB59" s="1126">
        <v>7724958</v>
      </c>
      <c r="AC59" s="1126">
        <v>393180</v>
      </c>
      <c r="AD59" s="1228">
        <v>31613655.720989998</v>
      </c>
      <c r="AE59" s="1229">
        <v>9611</v>
      </c>
      <c r="AF59" s="1225">
        <v>3289</v>
      </c>
      <c r="AG59" s="1230">
        <v>0.6704</v>
      </c>
      <c r="AI59" s="1231" t="s">
        <v>482</v>
      </c>
      <c r="AJ59" s="1232" t="s">
        <v>483</v>
      </c>
      <c r="AK59" s="1132">
        <v>31613655.720989998</v>
      </c>
      <c r="AL59" s="1133">
        <v>9611</v>
      </c>
      <c r="AM59" s="1233">
        <v>3289</v>
      </c>
      <c r="AN59" s="1230">
        <v>0.6704</v>
      </c>
      <c r="AO59" s="1234">
        <v>0.47260000000000002</v>
      </c>
      <c r="AP59" s="1235">
        <v>0.89</v>
      </c>
      <c r="AQ59" s="1236">
        <v>0.76050000000000006</v>
      </c>
      <c r="AR59" s="1237">
        <v>0.76050000000000006</v>
      </c>
      <c r="AS59" s="1272">
        <v>1263.06</v>
      </c>
      <c r="AT59" s="1261">
        <v>397.77</v>
      </c>
      <c r="AU59" s="1240">
        <v>3822967</v>
      </c>
      <c r="AV59" s="1241">
        <v>1</v>
      </c>
      <c r="AW59" s="1242">
        <v>3822967</v>
      </c>
      <c r="AX59" s="1144" t="s">
        <v>653</v>
      </c>
      <c r="AY59" s="1145">
        <v>0</v>
      </c>
      <c r="AZ59" s="1242">
        <f t="shared" si="6"/>
        <v>3822967</v>
      </c>
      <c r="BB59" s="1243" t="s">
        <v>482</v>
      </c>
      <c r="BC59" s="1244" t="s">
        <v>732</v>
      </c>
      <c r="BD59" s="1149">
        <v>3896437433</v>
      </c>
      <c r="BE59" s="1150">
        <v>399.85199999999998</v>
      </c>
      <c r="BF59" s="1245">
        <v>9744699</v>
      </c>
      <c r="BG59" s="1246">
        <v>0.47260000000000002</v>
      </c>
      <c r="BH59" s="1153"/>
      <c r="BI59" s="1154">
        <v>9611</v>
      </c>
      <c r="BJ59" s="1247">
        <v>24.04</v>
      </c>
      <c r="BK59" s="1154">
        <v>59400</v>
      </c>
      <c r="BL59" s="1248">
        <v>149</v>
      </c>
      <c r="BN59" s="1156" t="s">
        <v>482</v>
      </c>
      <c r="BO59" s="1157" t="s">
        <v>483</v>
      </c>
      <c r="BP59" s="1158">
        <v>0.99590000000000001</v>
      </c>
      <c r="BQ59" s="1159">
        <v>1.0055000000000001</v>
      </c>
      <c r="BR59" s="1159">
        <v>1.0295999999999998</v>
      </c>
      <c r="BS59" s="1160"/>
      <c r="BT59" s="1161">
        <v>2009</v>
      </c>
      <c r="BU59" s="1162">
        <v>1.016</v>
      </c>
      <c r="BV59" s="1163"/>
      <c r="BW59" s="1164">
        <v>0.8</v>
      </c>
      <c r="BX59" s="1165">
        <v>0.81299999999999994</v>
      </c>
      <c r="BY59" s="1166">
        <v>1.3483000000000001</v>
      </c>
      <c r="CA59" s="1250" t="s">
        <v>482</v>
      </c>
      <c r="CB59" s="1251" t="s">
        <v>732</v>
      </c>
      <c r="CC59" s="1154">
        <v>31318</v>
      </c>
      <c r="CD59" s="1154">
        <v>30615</v>
      </c>
      <c r="CE59" s="1154">
        <v>31426</v>
      </c>
      <c r="CF59" s="1252">
        <v>31119.666666666668</v>
      </c>
      <c r="CG59" s="1253">
        <v>0.89</v>
      </c>
      <c r="CH59" s="1171"/>
      <c r="CI59" s="1254">
        <v>-306.33333333333212</v>
      </c>
      <c r="CJ59" s="1253">
        <v>-9.7000000000000003E-3</v>
      </c>
      <c r="CL59" s="1255" t="s">
        <v>482</v>
      </c>
      <c r="CM59" s="1256" t="s">
        <v>732</v>
      </c>
      <c r="CN59" s="1174">
        <v>0.76050000000000006</v>
      </c>
      <c r="CO59" s="1175"/>
      <c r="CP59" s="1176">
        <v>9611</v>
      </c>
      <c r="CQ59" s="1257">
        <v>9900000</v>
      </c>
      <c r="CR59" s="1257">
        <v>0</v>
      </c>
      <c r="CS59" s="1258">
        <v>9900000</v>
      </c>
      <c r="CT59" s="1259">
        <v>1030.07</v>
      </c>
      <c r="CU59" s="1260"/>
      <c r="CV59" s="1261">
        <v>1263.06</v>
      </c>
      <c r="CW59" s="1259">
        <v>397.77</v>
      </c>
      <c r="CX59" s="1183">
        <v>0.81599999999999995</v>
      </c>
      <c r="CY59" s="1184"/>
      <c r="CZ59" s="1185">
        <v>0.81299999999999994</v>
      </c>
      <c r="DA59" s="1262">
        <v>1</v>
      </c>
      <c r="DB59" s="1187"/>
      <c r="DC59" s="1183">
        <v>1</v>
      </c>
      <c r="DE59" s="1263" t="s">
        <v>482</v>
      </c>
      <c r="DF59" s="1264" t="s">
        <v>483</v>
      </c>
      <c r="DG59" s="1191"/>
      <c r="DH59" s="1192"/>
      <c r="DI59" s="1193"/>
      <c r="DJ59" s="1194"/>
      <c r="DK59" s="1195"/>
      <c r="DL59" s="1265"/>
      <c r="DM59" s="1266"/>
      <c r="DN59" s="1267"/>
      <c r="DO59" s="1194"/>
      <c r="DP59" s="1199"/>
      <c r="DQ59" s="1265"/>
      <c r="DR59" s="1265"/>
      <c r="DS59" s="1092"/>
      <c r="DT59" s="1202"/>
      <c r="DU59" s="1092"/>
      <c r="DV59" s="1203"/>
      <c r="DX59" s="1204" t="s">
        <v>410</v>
      </c>
      <c r="DY59" s="1205" t="s">
        <v>410</v>
      </c>
      <c r="DZ59" s="1204" t="s">
        <v>901</v>
      </c>
      <c r="EA59" s="1206" t="s">
        <v>411</v>
      </c>
      <c r="EB59" s="1207">
        <v>20062</v>
      </c>
      <c r="EC59" s="1104"/>
      <c r="ED59" s="1208">
        <v>20062</v>
      </c>
      <c r="EE59" s="1208"/>
      <c r="EF59" s="1104"/>
      <c r="EG59" s="1209">
        <v>0.78092643051771116</v>
      </c>
      <c r="EH59" s="1104"/>
      <c r="EI59" s="1211">
        <v>4784679</v>
      </c>
      <c r="EJ59" s="1208"/>
      <c r="EK59" s="1208">
        <v>3736482</v>
      </c>
      <c r="EL59" s="1208">
        <v>4784679</v>
      </c>
      <c r="EM59" s="1214">
        <v>0</v>
      </c>
      <c r="EN59" s="1214"/>
      <c r="EO59" s="1215"/>
      <c r="ES59" s="1269" t="s">
        <v>464</v>
      </c>
      <c r="ET59" s="1270" t="s">
        <v>465</v>
      </c>
      <c r="EU59" s="1271">
        <v>0</v>
      </c>
      <c r="EW59" s="1219"/>
    </row>
    <row r="60" spans="1:153" ht="15">
      <c r="A60" s="1220" t="s">
        <v>484</v>
      </c>
      <c r="B60" s="1221" t="s">
        <v>485</v>
      </c>
      <c r="C60" s="1117">
        <v>11688</v>
      </c>
      <c r="D60" s="1118">
        <v>13406</v>
      </c>
      <c r="E60" s="1222"/>
      <c r="F60" s="1222">
        <f t="shared" si="0"/>
        <v>13406</v>
      </c>
      <c r="G60" s="1222"/>
      <c r="H60" s="1223">
        <f t="shared" si="1"/>
        <v>13406</v>
      </c>
      <c r="K60" s="907" t="s">
        <v>484</v>
      </c>
      <c r="L60" s="908" t="s">
        <v>485</v>
      </c>
      <c r="M60" s="886">
        <v>6748222394</v>
      </c>
      <c r="N60" s="887">
        <v>135048797</v>
      </c>
      <c r="O60" s="888">
        <f t="shared" si="5"/>
        <v>6613173597</v>
      </c>
      <c r="P60" s="889">
        <v>2011</v>
      </c>
      <c r="Q60" s="890">
        <v>0.98670000000000002</v>
      </c>
      <c r="R60" s="891">
        <f t="shared" si="2"/>
        <v>6702314378</v>
      </c>
      <c r="S60" s="892">
        <f t="shared" si="3"/>
        <v>135048797</v>
      </c>
      <c r="T60" s="893">
        <v>335163723</v>
      </c>
      <c r="U60" s="893">
        <v>1159744951</v>
      </c>
      <c r="V60" s="891">
        <f t="shared" si="4"/>
        <v>8332271849</v>
      </c>
      <c r="X60" s="1224" t="s">
        <v>484</v>
      </c>
      <c r="Y60" s="1225" t="s">
        <v>485</v>
      </c>
      <c r="Z60" s="1226">
        <v>8332271849</v>
      </c>
      <c r="AA60" s="1227">
        <v>50243599.249469995</v>
      </c>
      <c r="AB60" s="1126">
        <v>10297346</v>
      </c>
      <c r="AC60" s="1126">
        <v>480808</v>
      </c>
      <c r="AD60" s="1228">
        <v>61021753.249469995</v>
      </c>
      <c r="AE60" s="1229">
        <v>13406</v>
      </c>
      <c r="AF60" s="1225">
        <v>4552</v>
      </c>
      <c r="AG60" s="1230">
        <v>0.92779999999999996</v>
      </c>
      <c r="AI60" s="1231" t="s">
        <v>484</v>
      </c>
      <c r="AJ60" s="1232" t="s">
        <v>485</v>
      </c>
      <c r="AK60" s="1132">
        <v>61021753.249469995</v>
      </c>
      <c r="AL60" s="1133">
        <v>13406</v>
      </c>
      <c r="AM60" s="1233">
        <v>4552</v>
      </c>
      <c r="AN60" s="1230">
        <v>0.92779999999999996</v>
      </c>
      <c r="AO60" s="1234">
        <v>1.3523000000000001</v>
      </c>
      <c r="AP60" s="1235">
        <v>0.93310000000000004</v>
      </c>
      <c r="AQ60" s="1236">
        <v>0.97289999999999999</v>
      </c>
      <c r="AR60" s="1237">
        <v>0.97289999999999999</v>
      </c>
      <c r="AS60" s="1272">
        <v>1615.82</v>
      </c>
      <c r="AT60" s="1261">
        <v>45.009999999999991</v>
      </c>
      <c r="AU60" s="1240">
        <v>603404</v>
      </c>
      <c r="AV60" s="1241">
        <v>0.79300000000000004</v>
      </c>
      <c r="AW60" s="1242">
        <v>478499</v>
      </c>
      <c r="AX60" s="1144" t="s">
        <v>653</v>
      </c>
      <c r="AY60" s="1145">
        <v>0</v>
      </c>
      <c r="AZ60" s="1242">
        <f t="shared" si="6"/>
        <v>478499</v>
      </c>
      <c r="BB60" s="1243" t="s">
        <v>484</v>
      </c>
      <c r="BC60" s="1244" t="s">
        <v>733</v>
      </c>
      <c r="BD60" s="1149">
        <v>8332271849</v>
      </c>
      <c r="BE60" s="1150">
        <v>298.791</v>
      </c>
      <c r="BF60" s="1245">
        <v>27886623</v>
      </c>
      <c r="BG60" s="1246">
        <v>1.3523000000000001</v>
      </c>
      <c r="BH60" s="1153"/>
      <c r="BI60" s="1154">
        <v>13406</v>
      </c>
      <c r="BJ60" s="1247">
        <v>44.87</v>
      </c>
      <c r="BK60" s="1154">
        <v>78396</v>
      </c>
      <c r="BL60" s="1248">
        <v>262</v>
      </c>
      <c r="BN60" s="1156" t="s">
        <v>484</v>
      </c>
      <c r="BO60" s="1157" t="s">
        <v>485</v>
      </c>
      <c r="BP60" s="1158">
        <v>0.97540000000000004</v>
      </c>
      <c r="BQ60" s="1158">
        <v>1.0701000000000001</v>
      </c>
      <c r="BR60" s="1158">
        <v>0.98670000000000002</v>
      </c>
      <c r="BS60" s="1160"/>
      <c r="BT60" s="1161">
        <v>2011</v>
      </c>
      <c r="BU60" s="1162">
        <v>0.98670000000000002</v>
      </c>
      <c r="BV60" s="1163"/>
      <c r="BW60" s="1164">
        <v>0.59799999999999998</v>
      </c>
      <c r="BX60" s="1165">
        <v>0.59</v>
      </c>
      <c r="BY60" s="1166">
        <v>0.97840000000000005</v>
      </c>
      <c r="CA60" s="1250" t="s">
        <v>484</v>
      </c>
      <c r="CB60" s="1251" t="s">
        <v>733</v>
      </c>
      <c r="CC60" s="1154">
        <v>32678</v>
      </c>
      <c r="CD60" s="1154">
        <v>32167</v>
      </c>
      <c r="CE60" s="1154">
        <v>33029</v>
      </c>
      <c r="CF60" s="1252">
        <v>32624.666666666668</v>
      </c>
      <c r="CG60" s="1253">
        <v>0.93310000000000004</v>
      </c>
      <c r="CH60" s="1171"/>
      <c r="CI60" s="1254">
        <v>-404.33333333333212</v>
      </c>
      <c r="CJ60" s="1253">
        <v>-1.2200000000000001E-2</v>
      </c>
      <c r="CL60" s="1255" t="s">
        <v>484</v>
      </c>
      <c r="CM60" s="1256" t="s">
        <v>733</v>
      </c>
      <c r="CN60" s="1174">
        <v>0.97289999999999999</v>
      </c>
      <c r="CO60" s="1175"/>
      <c r="CP60" s="1176">
        <v>13406</v>
      </c>
      <c r="CQ60" s="1257">
        <v>17172729</v>
      </c>
      <c r="CR60" s="1257">
        <v>0</v>
      </c>
      <c r="CS60" s="1258">
        <v>17172729</v>
      </c>
      <c r="CT60" s="1259">
        <v>1280.97</v>
      </c>
      <c r="CU60" s="1260"/>
      <c r="CV60" s="1261">
        <v>1615.82</v>
      </c>
      <c r="CW60" s="1259">
        <v>45.009999999999991</v>
      </c>
      <c r="CX60" s="1183">
        <v>0.79300000000000004</v>
      </c>
      <c r="CY60" s="1184"/>
      <c r="CZ60" s="1185">
        <v>0.59</v>
      </c>
      <c r="DA60" s="1262" t="s">
        <v>4</v>
      </c>
      <c r="DB60" s="1187"/>
      <c r="DC60" s="1183">
        <v>0.79300000000000004</v>
      </c>
      <c r="DE60" s="1263" t="s">
        <v>484</v>
      </c>
      <c r="DF60" s="1264" t="s">
        <v>485</v>
      </c>
      <c r="DG60" s="1191"/>
      <c r="DH60" s="1192"/>
      <c r="DI60" s="1193"/>
      <c r="DJ60" s="1194"/>
      <c r="DK60" s="1195"/>
      <c r="DL60" s="1265"/>
      <c r="DM60" s="1266"/>
      <c r="DN60" s="1267"/>
      <c r="DO60" s="1194"/>
      <c r="DP60" s="1199"/>
      <c r="DQ60" s="1265"/>
      <c r="DR60" s="1265"/>
      <c r="DS60" s="1092"/>
      <c r="DT60" s="1202"/>
      <c r="DU60" s="1092"/>
      <c r="DV60" s="1203"/>
      <c r="DX60" s="1204" t="s">
        <v>410</v>
      </c>
      <c r="DY60" s="1205" t="s">
        <v>58</v>
      </c>
      <c r="DZ60" s="1204" t="s">
        <v>901</v>
      </c>
      <c r="EA60" s="1206" t="s">
        <v>59</v>
      </c>
      <c r="EB60" s="1207">
        <v>3156</v>
      </c>
      <c r="EC60" s="1104"/>
      <c r="ED60" s="1208">
        <v>3156</v>
      </c>
      <c r="EE60" s="1208"/>
      <c r="EF60" s="1104"/>
      <c r="EG60" s="1209">
        <v>0.12284935772674192</v>
      </c>
      <c r="EH60" s="1104"/>
      <c r="EI60" s="1211">
        <v>0</v>
      </c>
      <c r="EJ60" s="1208"/>
      <c r="EK60" s="1208">
        <v>587795</v>
      </c>
      <c r="EL60" s="1268"/>
      <c r="EM60" s="1214"/>
      <c r="EN60" s="1214"/>
      <c r="EO60" s="1215"/>
      <c r="ES60" s="1269" t="s">
        <v>466</v>
      </c>
      <c r="ET60" s="1270" t="s">
        <v>467</v>
      </c>
      <c r="EU60" s="1271">
        <v>1388916</v>
      </c>
      <c r="EW60" s="1219"/>
    </row>
    <row r="61" spans="1:153" ht="15">
      <c r="A61" s="1220" t="s">
        <v>486</v>
      </c>
      <c r="B61" s="1221" t="s">
        <v>487</v>
      </c>
      <c r="C61" s="1117">
        <v>4402</v>
      </c>
      <c r="D61" s="1118">
        <v>4402</v>
      </c>
      <c r="E61" s="1222"/>
      <c r="F61" s="1222">
        <f t="shared" si="0"/>
        <v>4402</v>
      </c>
      <c r="G61" s="1222"/>
      <c r="H61" s="1223">
        <f t="shared" si="1"/>
        <v>4402</v>
      </c>
      <c r="K61" s="907" t="s">
        <v>486</v>
      </c>
      <c r="L61" s="908" t="s">
        <v>487</v>
      </c>
      <c r="M61" s="886">
        <v>8798480523</v>
      </c>
      <c r="N61" s="887">
        <v>108649135</v>
      </c>
      <c r="O61" s="888">
        <f t="shared" si="5"/>
        <v>8689831388</v>
      </c>
      <c r="P61" s="889">
        <v>2007</v>
      </c>
      <c r="Q61" s="890">
        <v>1.0926</v>
      </c>
      <c r="R61" s="891">
        <f t="shared" si="2"/>
        <v>7953351078</v>
      </c>
      <c r="S61" s="892">
        <f t="shared" si="3"/>
        <v>108649135</v>
      </c>
      <c r="T61" s="893">
        <v>115221533</v>
      </c>
      <c r="U61" s="893">
        <v>393521524</v>
      </c>
      <c r="V61" s="891">
        <f t="shared" si="4"/>
        <v>8570743270</v>
      </c>
      <c r="X61" s="1224" t="s">
        <v>486</v>
      </c>
      <c r="Y61" s="1225" t="s">
        <v>487</v>
      </c>
      <c r="Z61" s="1226">
        <v>8570743270</v>
      </c>
      <c r="AA61" s="1227">
        <v>51681581.918099999</v>
      </c>
      <c r="AB61" s="1126">
        <v>6708730</v>
      </c>
      <c r="AC61" s="1126">
        <v>198896</v>
      </c>
      <c r="AD61" s="1228">
        <v>58589207.918099999</v>
      </c>
      <c r="AE61" s="1229">
        <v>4402</v>
      </c>
      <c r="AF61" s="1225">
        <v>13310</v>
      </c>
      <c r="AG61" s="1230">
        <v>2.7130000000000001</v>
      </c>
      <c r="AI61" s="1231" t="s">
        <v>486</v>
      </c>
      <c r="AJ61" s="1232" t="s">
        <v>487</v>
      </c>
      <c r="AK61" s="1132">
        <v>58589207.918099999</v>
      </c>
      <c r="AL61" s="1133">
        <v>4402</v>
      </c>
      <c r="AM61" s="1233">
        <v>13310</v>
      </c>
      <c r="AN61" s="1230">
        <v>2.7130000000000001</v>
      </c>
      <c r="AO61" s="1234">
        <v>0.80469999999999997</v>
      </c>
      <c r="AP61" s="1235">
        <v>0.85350000000000004</v>
      </c>
      <c r="AQ61" s="1236">
        <v>1.5925</v>
      </c>
      <c r="AR61" s="1237" t="s">
        <v>4</v>
      </c>
      <c r="AS61" s="1272" t="s">
        <v>4</v>
      </c>
      <c r="AT61" s="1261" t="s">
        <v>4</v>
      </c>
      <c r="AU61" s="1240">
        <v>0</v>
      </c>
      <c r="AV61" s="1241" t="s">
        <v>4</v>
      </c>
      <c r="AW61" s="1242">
        <v>0</v>
      </c>
      <c r="AX61" s="1144" t="s">
        <v>653</v>
      </c>
      <c r="AY61" s="1145">
        <v>0</v>
      </c>
      <c r="AZ61" s="1242">
        <f t="shared" si="6"/>
        <v>0</v>
      </c>
      <c r="BB61" s="1243" t="s">
        <v>486</v>
      </c>
      <c r="BC61" s="1244" t="s">
        <v>734</v>
      </c>
      <c r="BD61" s="1149">
        <v>8570743270</v>
      </c>
      <c r="BE61" s="1150">
        <v>516.471</v>
      </c>
      <c r="BF61" s="1245">
        <v>16594820</v>
      </c>
      <c r="BG61" s="1246">
        <v>0.80469999999999997</v>
      </c>
      <c r="BH61" s="1153"/>
      <c r="BI61" s="1154">
        <v>4402</v>
      </c>
      <c r="BJ61" s="1247">
        <v>8.52</v>
      </c>
      <c r="BK61" s="1154">
        <v>33928</v>
      </c>
      <c r="BL61" s="1248">
        <v>66</v>
      </c>
      <c r="BN61" s="1156" t="s">
        <v>486</v>
      </c>
      <c r="BO61" s="1157" t="s">
        <v>487</v>
      </c>
      <c r="BP61" s="1158">
        <v>0.98170000000000002</v>
      </c>
      <c r="BQ61" s="1158">
        <v>1.0929</v>
      </c>
      <c r="BR61" s="1158">
        <v>1.1294</v>
      </c>
      <c r="BS61" s="1160"/>
      <c r="BT61" s="1161">
        <v>2007</v>
      </c>
      <c r="BU61" s="1162">
        <v>1.0926</v>
      </c>
      <c r="BV61" s="1163"/>
      <c r="BW61" s="1164">
        <v>0.27900000000000003</v>
      </c>
      <c r="BX61" s="1165">
        <v>0.30499999999999999</v>
      </c>
      <c r="BY61" s="1166">
        <v>0.50580000000000003</v>
      </c>
      <c r="CA61" s="1250" t="s">
        <v>486</v>
      </c>
      <c r="CB61" s="1251" t="s">
        <v>734</v>
      </c>
      <c r="CC61" s="1154">
        <v>30729</v>
      </c>
      <c r="CD61" s="1154">
        <v>29008</v>
      </c>
      <c r="CE61" s="1154">
        <v>29793</v>
      </c>
      <c r="CF61" s="1252">
        <v>29843.333333333332</v>
      </c>
      <c r="CG61" s="1253">
        <v>0.85350000000000004</v>
      </c>
      <c r="CH61" s="1171"/>
      <c r="CI61" s="1254">
        <v>50.333333333332121</v>
      </c>
      <c r="CJ61" s="1253">
        <v>1.6999999999999999E-3</v>
      </c>
      <c r="CL61" s="1255" t="s">
        <v>486</v>
      </c>
      <c r="CM61" s="1256" t="s">
        <v>734</v>
      </c>
      <c r="CN61" s="1174" t="s">
        <v>4</v>
      </c>
      <c r="CO61" s="1175"/>
      <c r="CP61" s="1176">
        <v>4402</v>
      </c>
      <c r="CQ61" s="1257">
        <v>6976513</v>
      </c>
      <c r="CR61" s="1257">
        <v>417597</v>
      </c>
      <c r="CS61" s="1258">
        <v>7394110</v>
      </c>
      <c r="CT61" s="1259">
        <v>1679.72</v>
      </c>
      <c r="CU61" s="1260"/>
      <c r="CV61" s="1261" t="s">
        <v>4</v>
      </c>
      <c r="CW61" s="1259" t="s">
        <v>4</v>
      </c>
      <c r="CX61" s="1183" t="s">
        <v>4</v>
      </c>
      <c r="CY61" s="1184"/>
      <c r="CZ61" s="1185">
        <v>0.30499999999999999</v>
      </c>
      <c r="DA61" s="1262" t="s">
        <v>4</v>
      </c>
      <c r="DB61" s="1187"/>
      <c r="DC61" s="1183" t="s">
        <v>4</v>
      </c>
      <c r="DE61" s="1263" t="s">
        <v>486</v>
      </c>
      <c r="DF61" s="1264" t="s">
        <v>487</v>
      </c>
      <c r="DG61" s="1191"/>
      <c r="DH61" s="1192"/>
      <c r="DI61" s="1193"/>
      <c r="DJ61" s="1194"/>
      <c r="DK61" s="1195"/>
      <c r="DL61" s="1265"/>
      <c r="DM61" s="1266"/>
      <c r="DN61" s="1267"/>
      <c r="DO61" s="1194"/>
      <c r="DP61" s="1199"/>
      <c r="DQ61" s="1265"/>
      <c r="DR61" s="1265"/>
      <c r="DS61" s="1092"/>
      <c r="DT61" s="1202"/>
      <c r="DU61" s="1092"/>
      <c r="DV61" s="1203"/>
      <c r="DX61" s="1204" t="s">
        <v>410</v>
      </c>
      <c r="DY61" s="1205" t="s">
        <v>60</v>
      </c>
      <c r="DZ61" s="1204" t="s">
        <v>901</v>
      </c>
      <c r="EA61" s="1206" t="s">
        <v>61</v>
      </c>
      <c r="EB61" s="1207">
        <v>2472</v>
      </c>
      <c r="EC61" s="1104"/>
      <c r="ED61" s="1208">
        <v>2472</v>
      </c>
      <c r="EE61" s="1208">
        <v>25690</v>
      </c>
      <c r="EF61" s="1104"/>
      <c r="EG61" s="1209">
        <v>9.6224211755546907E-2</v>
      </c>
      <c r="EH61" s="1104"/>
      <c r="EI61" s="1211">
        <v>0</v>
      </c>
      <c r="EJ61" s="1208"/>
      <c r="EK61" s="1208">
        <v>460402</v>
      </c>
      <c r="EL61" s="1268"/>
      <c r="EM61" s="1214"/>
      <c r="EN61" s="1214"/>
      <c r="EO61" s="1215"/>
      <c r="ES61" s="1269" t="s">
        <v>468</v>
      </c>
      <c r="ET61" s="1270" t="s">
        <v>469</v>
      </c>
      <c r="EU61" s="1271">
        <v>4404888</v>
      </c>
      <c r="EW61" s="1219"/>
    </row>
    <row r="62" spans="1:153" ht="15">
      <c r="A62" s="1220" t="s">
        <v>488</v>
      </c>
      <c r="B62" s="1221" t="s">
        <v>489</v>
      </c>
      <c r="C62" s="1117">
        <v>2602</v>
      </c>
      <c r="D62" s="1118">
        <v>2602</v>
      </c>
      <c r="E62" s="1222"/>
      <c r="F62" s="1222">
        <f t="shared" si="0"/>
        <v>2602</v>
      </c>
      <c r="G62" s="1222"/>
      <c r="H62" s="1223">
        <f t="shared" si="1"/>
        <v>2602</v>
      </c>
      <c r="K62" s="907" t="s">
        <v>488</v>
      </c>
      <c r="L62" s="908" t="s">
        <v>489</v>
      </c>
      <c r="M62" s="886">
        <v>1674573903</v>
      </c>
      <c r="N62" s="887">
        <v>122396500</v>
      </c>
      <c r="O62" s="888">
        <f t="shared" si="5"/>
        <v>1552177403</v>
      </c>
      <c r="P62" s="889">
        <v>2004</v>
      </c>
      <c r="Q62" s="890">
        <v>0.73829999999999996</v>
      </c>
      <c r="R62" s="891">
        <f t="shared" si="2"/>
        <v>2102366793</v>
      </c>
      <c r="S62" s="892">
        <f t="shared" si="3"/>
        <v>122396500</v>
      </c>
      <c r="T62" s="893">
        <v>54033969</v>
      </c>
      <c r="U62" s="893">
        <v>204104658</v>
      </c>
      <c r="V62" s="891">
        <f t="shared" si="4"/>
        <v>2482901920</v>
      </c>
      <c r="X62" s="1224" t="s">
        <v>488</v>
      </c>
      <c r="Y62" s="1225" t="s">
        <v>489</v>
      </c>
      <c r="Z62" s="1226">
        <v>2482901920</v>
      </c>
      <c r="AA62" s="1227">
        <v>14971898.577599999</v>
      </c>
      <c r="AB62" s="1126">
        <v>1760950</v>
      </c>
      <c r="AC62" s="1126">
        <v>208237</v>
      </c>
      <c r="AD62" s="1228">
        <v>16941085.577599999</v>
      </c>
      <c r="AE62" s="1229">
        <v>2602</v>
      </c>
      <c r="AF62" s="1225">
        <v>6511</v>
      </c>
      <c r="AG62" s="1230">
        <v>1.3271999999999999</v>
      </c>
      <c r="AI62" s="1231" t="s">
        <v>488</v>
      </c>
      <c r="AJ62" s="1232" t="s">
        <v>489</v>
      </c>
      <c r="AK62" s="1132">
        <v>16941085.577599999</v>
      </c>
      <c r="AL62" s="1133">
        <v>2602</v>
      </c>
      <c r="AM62" s="1233">
        <v>6511</v>
      </c>
      <c r="AN62" s="1230">
        <v>1.3271999999999999</v>
      </c>
      <c r="AO62" s="1234">
        <v>0.26790000000000003</v>
      </c>
      <c r="AP62" s="1235">
        <v>0.79349999999999998</v>
      </c>
      <c r="AQ62" s="1236">
        <v>0.95450000000000002</v>
      </c>
      <c r="AR62" s="1237">
        <v>0.95450000000000002</v>
      </c>
      <c r="AS62" s="1272">
        <v>1585.26</v>
      </c>
      <c r="AT62" s="1261">
        <v>75.569999999999936</v>
      </c>
      <c r="AU62" s="1240">
        <v>196633</v>
      </c>
      <c r="AV62" s="1241">
        <v>0.57899999999999996</v>
      </c>
      <c r="AW62" s="1242">
        <v>113851</v>
      </c>
      <c r="AX62" s="1144" t="s">
        <v>653</v>
      </c>
      <c r="AY62" s="1145">
        <v>0</v>
      </c>
      <c r="AZ62" s="1242">
        <f t="shared" si="6"/>
        <v>113851</v>
      </c>
      <c r="BB62" s="1243" t="s">
        <v>488</v>
      </c>
      <c r="BC62" s="1244" t="s">
        <v>735</v>
      </c>
      <c r="BD62" s="1149">
        <v>2482901920</v>
      </c>
      <c r="BE62" s="1150">
        <v>449.42</v>
      </c>
      <c r="BF62" s="1245">
        <v>5524681</v>
      </c>
      <c r="BG62" s="1246">
        <v>0.26790000000000003</v>
      </c>
      <c r="BH62" s="1153"/>
      <c r="BI62" s="1154">
        <v>2602</v>
      </c>
      <c r="BJ62" s="1247">
        <v>5.79</v>
      </c>
      <c r="BK62" s="1154">
        <v>20782</v>
      </c>
      <c r="BL62" s="1248">
        <v>46</v>
      </c>
      <c r="BN62" s="1156" t="s">
        <v>488</v>
      </c>
      <c r="BO62" s="1157" t="s">
        <v>489</v>
      </c>
      <c r="BP62" s="1158">
        <v>0.66510000000000002</v>
      </c>
      <c r="BQ62" s="1158">
        <v>0.75329999999999997</v>
      </c>
      <c r="BR62" s="1158">
        <v>0.75260000000000005</v>
      </c>
      <c r="BS62" s="1160"/>
      <c r="BT62" s="1161">
        <v>2004</v>
      </c>
      <c r="BU62" s="1162">
        <v>0.73829999999999996</v>
      </c>
      <c r="BV62" s="1163"/>
      <c r="BW62" s="1164">
        <v>0.56000000000000005</v>
      </c>
      <c r="BX62" s="1165">
        <v>0.41299999999999998</v>
      </c>
      <c r="BY62" s="1166">
        <v>0.68489999999999995</v>
      </c>
      <c r="CA62" s="1250" t="s">
        <v>488</v>
      </c>
      <c r="CB62" s="1251" t="s">
        <v>735</v>
      </c>
      <c r="CC62" s="1154">
        <v>27562</v>
      </c>
      <c r="CD62" s="1154">
        <v>27524</v>
      </c>
      <c r="CE62" s="1154">
        <v>28153</v>
      </c>
      <c r="CF62" s="1252">
        <v>27746.333333333332</v>
      </c>
      <c r="CG62" s="1253">
        <v>0.79349999999999998</v>
      </c>
      <c r="CH62" s="1171"/>
      <c r="CI62" s="1254">
        <v>-406.66666666666788</v>
      </c>
      <c r="CJ62" s="1253">
        <v>-1.44E-2</v>
      </c>
      <c r="CL62" s="1255" t="s">
        <v>488</v>
      </c>
      <c r="CM62" s="1256" t="s">
        <v>735</v>
      </c>
      <c r="CN62" s="1174">
        <v>0.95450000000000002</v>
      </c>
      <c r="CO62" s="1175"/>
      <c r="CP62" s="1176">
        <v>2602</v>
      </c>
      <c r="CQ62" s="1257">
        <v>2387247</v>
      </c>
      <c r="CR62" s="1257">
        <v>0</v>
      </c>
      <c r="CS62" s="1258">
        <v>2387247</v>
      </c>
      <c r="CT62" s="1259">
        <v>917.47</v>
      </c>
      <c r="CU62" s="1260"/>
      <c r="CV62" s="1261">
        <v>1585.26</v>
      </c>
      <c r="CW62" s="1259">
        <v>75.569999999999936</v>
      </c>
      <c r="CX62" s="1183">
        <v>0.57899999999999996</v>
      </c>
      <c r="CY62" s="1184"/>
      <c r="CZ62" s="1185">
        <v>0.41299999999999998</v>
      </c>
      <c r="DA62" s="1262" t="s">
        <v>4</v>
      </c>
      <c r="DB62" s="1187"/>
      <c r="DC62" s="1183">
        <v>0.57899999999999996</v>
      </c>
      <c r="DE62" s="1263" t="s">
        <v>488</v>
      </c>
      <c r="DF62" s="1264" t="s">
        <v>489</v>
      </c>
      <c r="DG62" s="1191"/>
      <c r="DH62" s="1192"/>
      <c r="DI62" s="1193"/>
      <c r="DJ62" s="1194"/>
      <c r="DK62" s="1195"/>
      <c r="DL62" s="1265"/>
      <c r="DM62" s="1266"/>
      <c r="DN62" s="1267"/>
      <c r="DO62" s="1194"/>
      <c r="DP62" s="1199"/>
      <c r="DQ62" s="1265"/>
      <c r="DR62" s="1265"/>
      <c r="DS62" s="1092"/>
      <c r="DT62" s="1202"/>
      <c r="DU62" s="1092"/>
      <c r="DV62" s="1203"/>
      <c r="DX62" s="1204" t="s">
        <v>412</v>
      </c>
      <c r="DY62" s="1205" t="s">
        <v>412</v>
      </c>
      <c r="DZ62" s="1204" t="s">
        <v>901</v>
      </c>
      <c r="EA62" s="1206" t="s">
        <v>413</v>
      </c>
      <c r="EB62" s="1207">
        <v>6489</v>
      </c>
      <c r="EC62" s="1104"/>
      <c r="ED62" s="1208">
        <v>6489</v>
      </c>
      <c r="EE62" s="1208">
        <v>6489</v>
      </c>
      <c r="EF62" s="1104"/>
      <c r="EG62" s="1209"/>
      <c r="EH62" s="1104"/>
      <c r="EI62" s="1211">
        <v>405238</v>
      </c>
      <c r="EJ62" s="1208"/>
      <c r="EK62" s="1208">
        <v>405238</v>
      </c>
      <c r="EL62" s="1208">
        <v>405238</v>
      </c>
      <c r="EM62" s="1214">
        <v>0</v>
      </c>
      <c r="EN62" s="1214"/>
      <c r="EO62" s="1215"/>
      <c r="ES62" s="1269" t="s">
        <v>470</v>
      </c>
      <c r="ET62" s="1270" t="s">
        <v>471</v>
      </c>
      <c r="EU62" s="1271">
        <v>0</v>
      </c>
      <c r="EW62" s="1219"/>
    </row>
    <row r="63" spans="1:153" ht="15">
      <c r="A63" s="1220" t="s">
        <v>490</v>
      </c>
      <c r="B63" s="1221" t="s">
        <v>491</v>
      </c>
      <c r="C63" s="1117">
        <v>3500</v>
      </c>
      <c r="D63" s="1118">
        <v>3807</v>
      </c>
      <c r="E63" s="1222"/>
      <c r="F63" s="1222">
        <f t="shared" si="0"/>
        <v>3807</v>
      </c>
      <c r="G63" s="1222"/>
      <c r="H63" s="1223">
        <f t="shared" si="1"/>
        <v>3807</v>
      </c>
      <c r="K63" s="907" t="s">
        <v>490</v>
      </c>
      <c r="L63" s="908" t="s">
        <v>491</v>
      </c>
      <c r="M63" s="886">
        <v>1163464129</v>
      </c>
      <c r="N63" s="887">
        <v>0</v>
      </c>
      <c r="O63" s="888">
        <f t="shared" si="5"/>
        <v>1163464129</v>
      </c>
      <c r="P63" s="889">
        <v>2009</v>
      </c>
      <c r="Q63" s="890">
        <v>0.98480000000000001</v>
      </c>
      <c r="R63" s="891">
        <f t="shared" si="2"/>
        <v>1181421739</v>
      </c>
      <c r="S63" s="892">
        <f t="shared" si="3"/>
        <v>0</v>
      </c>
      <c r="T63" s="893">
        <v>59202219</v>
      </c>
      <c r="U63" s="893">
        <v>646734982</v>
      </c>
      <c r="V63" s="891">
        <f t="shared" si="4"/>
        <v>1887358940</v>
      </c>
      <c r="X63" s="1224" t="s">
        <v>490</v>
      </c>
      <c r="Y63" s="1225" t="s">
        <v>491</v>
      </c>
      <c r="Z63" s="1226">
        <v>1887358940</v>
      </c>
      <c r="AA63" s="1227">
        <v>11380774.408199999</v>
      </c>
      <c r="AB63" s="1126">
        <v>3650157</v>
      </c>
      <c r="AC63" s="1126">
        <v>236896</v>
      </c>
      <c r="AD63" s="1228">
        <v>15267827.408199999</v>
      </c>
      <c r="AE63" s="1229">
        <v>3807</v>
      </c>
      <c r="AF63" s="1225">
        <v>4010</v>
      </c>
      <c r="AG63" s="1230">
        <v>0.81740000000000002</v>
      </c>
      <c r="AI63" s="1231" t="s">
        <v>490</v>
      </c>
      <c r="AJ63" s="1232" t="s">
        <v>491</v>
      </c>
      <c r="AK63" s="1132">
        <v>15267827.408199999</v>
      </c>
      <c r="AL63" s="1133">
        <v>3807</v>
      </c>
      <c r="AM63" s="1233">
        <v>4010</v>
      </c>
      <c r="AN63" s="1230">
        <v>0.81740000000000002</v>
      </c>
      <c r="AO63" s="1234">
        <v>0.19850000000000001</v>
      </c>
      <c r="AP63" s="1235">
        <v>0.84640000000000004</v>
      </c>
      <c r="AQ63" s="1236">
        <v>0.77010000000000001</v>
      </c>
      <c r="AR63" s="1237">
        <v>0.77010000000000001</v>
      </c>
      <c r="AS63" s="1272">
        <v>1279.01</v>
      </c>
      <c r="AT63" s="1261">
        <v>381.81999999999994</v>
      </c>
      <c r="AU63" s="1240">
        <v>1453589</v>
      </c>
      <c r="AV63" s="1241">
        <v>1</v>
      </c>
      <c r="AW63" s="1242">
        <v>1453589</v>
      </c>
      <c r="AX63" s="1144" t="s">
        <v>653</v>
      </c>
      <c r="AY63" s="1145">
        <v>0</v>
      </c>
      <c r="AZ63" s="1242">
        <f t="shared" si="6"/>
        <v>1453589</v>
      </c>
      <c r="BB63" s="1243" t="s">
        <v>490</v>
      </c>
      <c r="BC63" s="1244" t="s">
        <v>736</v>
      </c>
      <c r="BD63" s="1149">
        <v>1887358940</v>
      </c>
      <c r="BE63" s="1150">
        <v>461.17500000000001</v>
      </c>
      <c r="BF63" s="1245">
        <v>4092501</v>
      </c>
      <c r="BG63" s="1246">
        <v>0.19850000000000001</v>
      </c>
      <c r="BH63" s="1153"/>
      <c r="BI63" s="1154">
        <v>3807</v>
      </c>
      <c r="BJ63" s="1247">
        <v>8.26</v>
      </c>
      <c r="BK63" s="1154">
        <v>24492</v>
      </c>
      <c r="BL63" s="1248">
        <v>53</v>
      </c>
      <c r="BN63" s="1156" t="s">
        <v>490</v>
      </c>
      <c r="BO63" s="1157" t="s">
        <v>491</v>
      </c>
      <c r="BP63" s="1158">
        <v>1.002</v>
      </c>
      <c r="BQ63" s="1159">
        <v>0.97019999999999995</v>
      </c>
      <c r="BR63" s="1159">
        <v>0.9887999999999999</v>
      </c>
      <c r="BS63" s="1160"/>
      <c r="BT63" s="1161">
        <v>2009</v>
      </c>
      <c r="BU63" s="1162">
        <v>0.98480000000000001</v>
      </c>
      <c r="BV63" s="1163"/>
      <c r="BW63" s="1164">
        <v>0.67</v>
      </c>
      <c r="BX63" s="1165">
        <v>0.66</v>
      </c>
      <c r="BY63" s="1166">
        <v>1.0945</v>
      </c>
      <c r="CA63" s="1250" t="s">
        <v>490</v>
      </c>
      <c r="CB63" s="1251" t="s">
        <v>736</v>
      </c>
      <c r="CC63" s="1154">
        <v>29354</v>
      </c>
      <c r="CD63" s="1154">
        <v>29705</v>
      </c>
      <c r="CE63" s="1154">
        <v>29728</v>
      </c>
      <c r="CF63" s="1252">
        <v>29595.666666666668</v>
      </c>
      <c r="CG63" s="1253">
        <v>0.84640000000000004</v>
      </c>
      <c r="CH63" s="1171"/>
      <c r="CI63" s="1254">
        <v>-132.33333333333212</v>
      </c>
      <c r="CJ63" s="1253">
        <v>-4.4999999999999997E-3</v>
      </c>
      <c r="CL63" s="1255" t="s">
        <v>490</v>
      </c>
      <c r="CM63" s="1256" t="s">
        <v>736</v>
      </c>
      <c r="CN63" s="1174">
        <v>0.77010000000000001</v>
      </c>
      <c r="CO63" s="1175"/>
      <c r="CP63" s="1176">
        <v>3807</v>
      </c>
      <c r="CQ63" s="1257">
        <v>5526401</v>
      </c>
      <c r="CR63" s="1257">
        <v>0</v>
      </c>
      <c r="CS63" s="1258">
        <v>5526401</v>
      </c>
      <c r="CT63" s="1259">
        <v>1451.64</v>
      </c>
      <c r="CU63" s="1260"/>
      <c r="CV63" s="1261">
        <v>1279.01</v>
      </c>
      <c r="CW63" s="1259">
        <v>381.81999999999994</v>
      </c>
      <c r="CX63" s="1183">
        <v>1</v>
      </c>
      <c r="CY63" s="1184"/>
      <c r="CZ63" s="1185">
        <v>0.66</v>
      </c>
      <c r="DA63" s="1262">
        <v>1</v>
      </c>
      <c r="DB63" s="1187"/>
      <c r="DC63" s="1183">
        <v>1</v>
      </c>
      <c r="DE63" s="1263" t="s">
        <v>490</v>
      </c>
      <c r="DF63" s="1264" t="s">
        <v>491</v>
      </c>
      <c r="DG63" s="1191"/>
      <c r="DH63" s="1192"/>
      <c r="DI63" s="1193"/>
      <c r="DJ63" s="1194"/>
      <c r="DK63" s="1195"/>
      <c r="DL63" s="1265"/>
      <c r="DM63" s="1266"/>
      <c r="DN63" s="1267"/>
      <c r="DO63" s="1194"/>
      <c r="DP63" s="1199"/>
      <c r="DQ63" s="1265"/>
      <c r="DR63" s="1265"/>
      <c r="DS63" s="1092"/>
      <c r="DT63" s="1202"/>
      <c r="DU63" s="1092"/>
      <c r="DV63" s="1203"/>
      <c r="DX63" s="1204" t="s">
        <v>414</v>
      </c>
      <c r="DY63" s="1205" t="s">
        <v>414</v>
      </c>
      <c r="DZ63" s="1204" t="s">
        <v>901</v>
      </c>
      <c r="EA63" s="1206" t="s">
        <v>415</v>
      </c>
      <c r="EB63" s="1207">
        <v>9581</v>
      </c>
      <c r="EC63" s="1104"/>
      <c r="ED63" s="1208">
        <v>9581</v>
      </c>
      <c r="EE63" s="1208">
        <v>9581</v>
      </c>
      <c r="EF63" s="1104"/>
      <c r="EG63" s="1209"/>
      <c r="EH63" s="1104"/>
      <c r="EI63" s="1211">
        <v>5270221</v>
      </c>
      <c r="EJ63" s="1208"/>
      <c r="EK63" s="1208">
        <v>5270221</v>
      </c>
      <c r="EL63" s="1208">
        <v>5270221</v>
      </c>
      <c r="EM63" s="1214">
        <v>0</v>
      </c>
      <c r="EN63" s="1214"/>
      <c r="EO63" s="1215"/>
      <c r="ES63" s="1269" t="s">
        <v>472</v>
      </c>
      <c r="ET63" s="1270" t="s">
        <v>473</v>
      </c>
      <c r="EU63" s="1271">
        <v>0</v>
      </c>
      <c r="EW63" s="1219"/>
    </row>
    <row r="64" spans="1:153" ht="15">
      <c r="A64" s="1220" t="s">
        <v>492</v>
      </c>
      <c r="B64" s="1221" t="s">
        <v>493</v>
      </c>
      <c r="C64" s="1117">
        <v>6430</v>
      </c>
      <c r="D64" s="1118">
        <v>6430</v>
      </c>
      <c r="E64" s="1222"/>
      <c r="F64" s="1222">
        <f t="shared" si="0"/>
        <v>6430</v>
      </c>
      <c r="G64" s="1222"/>
      <c r="H64" s="1223">
        <f t="shared" si="1"/>
        <v>6430</v>
      </c>
      <c r="K64" s="907" t="s">
        <v>492</v>
      </c>
      <c r="L64" s="908" t="s">
        <v>493</v>
      </c>
      <c r="M64" s="886">
        <v>2348430680</v>
      </c>
      <c r="N64" s="887">
        <v>45757580</v>
      </c>
      <c r="O64" s="888">
        <f t="shared" si="5"/>
        <v>2302673100</v>
      </c>
      <c r="P64" s="889">
        <v>2011</v>
      </c>
      <c r="Q64" s="890">
        <v>0.94989999999999997</v>
      </c>
      <c r="R64" s="891">
        <f t="shared" si="2"/>
        <v>2424121592</v>
      </c>
      <c r="S64" s="892">
        <f t="shared" si="3"/>
        <v>45757580</v>
      </c>
      <c r="T64" s="893">
        <v>178710681</v>
      </c>
      <c r="U64" s="893">
        <v>599798915</v>
      </c>
      <c r="V64" s="891">
        <f t="shared" si="4"/>
        <v>3248388768</v>
      </c>
      <c r="X64" s="1224" t="s">
        <v>492</v>
      </c>
      <c r="Y64" s="1225" t="s">
        <v>493</v>
      </c>
      <c r="Z64" s="1226">
        <v>3248388768</v>
      </c>
      <c r="AA64" s="1227">
        <v>19587784.27104</v>
      </c>
      <c r="AB64" s="1126">
        <v>6272951</v>
      </c>
      <c r="AC64" s="1126">
        <v>190005</v>
      </c>
      <c r="AD64" s="1228">
        <v>26050740.27104</v>
      </c>
      <c r="AE64" s="1229">
        <v>6430</v>
      </c>
      <c r="AF64" s="1225">
        <v>4051</v>
      </c>
      <c r="AG64" s="1230">
        <v>0.82569999999999999</v>
      </c>
      <c r="AI64" s="1231" t="s">
        <v>492</v>
      </c>
      <c r="AJ64" s="1232" t="s">
        <v>493</v>
      </c>
      <c r="AK64" s="1132">
        <v>26050740.27104</v>
      </c>
      <c r="AL64" s="1133">
        <v>6430</v>
      </c>
      <c r="AM64" s="1233">
        <v>4051</v>
      </c>
      <c r="AN64" s="1230">
        <v>0.82569999999999999</v>
      </c>
      <c r="AO64" s="1234">
        <v>0.35670000000000002</v>
      </c>
      <c r="AP64" s="1235">
        <v>0.71830000000000005</v>
      </c>
      <c r="AQ64" s="1236">
        <v>0.72519999999999996</v>
      </c>
      <c r="AR64" s="1237">
        <v>0.72519999999999996</v>
      </c>
      <c r="AS64" s="1272">
        <v>1204.43</v>
      </c>
      <c r="AT64" s="1261">
        <v>456.39999999999986</v>
      </c>
      <c r="AU64" s="1240">
        <v>2934652</v>
      </c>
      <c r="AV64" s="1241">
        <v>0.90400000000000003</v>
      </c>
      <c r="AW64" s="1242">
        <v>2652925</v>
      </c>
      <c r="AX64" s="1144" t="s">
        <v>653</v>
      </c>
      <c r="AY64" s="1145">
        <v>0</v>
      </c>
      <c r="AZ64" s="1242">
        <f t="shared" si="6"/>
        <v>2652925</v>
      </c>
      <c r="BB64" s="1243" t="s">
        <v>492</v>
      </c>
      <c r="BC64" s="1244" t="s">
        <v>737</v>
      </c>
      <c r="BD64" s="1149">
        <v>3248388768</v>
      </c>
      <c r="BE64" s="1150">
        <v>441.68</v>
      </c>
      <c r="BF64" s="1245">
        <v>7354620</v>
      </c>
      <c r="BG64" s="1246">
        <v>0.35670000000000002</v>
      </c>
      <c r="BH64" s="1153"/>
      <c r="BI64" s="1154">
        <v>6430</v>
      </c>
      <c r="BJ64" s="1247">
        <v>14.56</v>
      </c>
      <c r="BK64" s="1154">
        <v>45053</v>
      </c>
      <c r="BL64" s="1248">
        <v>102</v>
      </c>
      <c r="BN64" s="1156" t="s">
        <v>492</v>
      </c>
      <c r="BO64" s="1157" t="s">
        <v>493</v>
      </c>
      <c r="BP64" s="1158">
        <v>0.74080000000000001</v>
      </c>
      <c r="BQ64" s="1158">
        <v>0.82</v>
      </c>
      <c r="BR64" s="1158">
        <v>0.94989999999999997</v>
      </c>
      <c r="BS64" s="1160"/>
      <c r="BT64" s="1161">
        <v>2011</v>
      </c>
      <c r="BU64" s="1162">
        <v>0.94989999999999997</v>
      </c>
      <c r="BV64" s="1163"/>
      <c r="BW64" s="1164">
        <v>0.55000000000000004</v>
      </c>
      <c r="BX64" s="1165">
        <v>0.52200000000000002</v>
      </c>
      <c r="BY64" s="1166">
        <v>0.86570000000000003</v>
      </c>
      <c r="CA64" s="1250" t="s">
        <v>492</v>
      </c>
      <c r="CB64" s="1251" t="s">
        <v>737</v>
      </c>
      <c r="CC64" s="1154">
        <v>25184</v>
      </c>
      <c r="CD64" s="1154">
        <v>24810</v>
      </c>
      <c r="CE64" s="1154">
        <v>25353</v>
      </c>
      <c r="CF64" s="1252">
        <v>25115.666666666668</v>
      </c>
      <c r="CG64" s="1253">
        <v>0.71830000000000005</v>
      </c>
      <c r="CH64" s="1171"/>
      <c r="CI64" s="1254">
        <v>-237.33333333333212</v>
      </c>
      <c r="CJ64" s="1253">
        <v>-9.4000000000000004E-3</v>
      </c>
      <c r="CL64" s="1255" t="s">
        <v>492</v>
      </c>
      <c r="CM64" s="1256" t="s">
        <v>737</v>
      </c>
      <c r="CN64" s="1174">
        <v>0.72519999999999996</v>
      </c>
      <c r="CO64" s="1175"/>
      <c r="CP64" s="1176">
        <v>6430</v>
      </c>
      <c r="CQ64" s="1257">
        <v>7003268</v>
      </c>
      <c r="CR64" s="1257">
        <v>0</v>
      </c>
      <c r="CS64" s="1258">
        <v>7003268</v>
      </c>
      <c r="CT64" s="1259">
        <v>1089.1600000000001</v>
      </c>
      <c r="CU64" s="1260"/>
      <c r="CV64" s="1261">
        <v>1204.43</v>
      </c>
      <c r="CW64" s="1259">
        <v>456.39999999999986</v>
      </c>
      <c r="CX64" s="1183">
        <v>0.90400000000000003</v>
      </c>
      <c r="CY64" s="1184"/>
      <c r="CZ64" s="1185">
        <v>0.52200000000000002</v>
      </c>
      <c r="DA64" s="1262" t="s">
        <v>4</v>
      </c>
      <c r="DB64" s="1187"/>
      <c r="DC64" s="1183">
        <v>0.90400000000000003</v>
      </c>
      <c r="DE64" s="1263" t="s">
        <v>492</v>
      </c>
      <c r="DF64" s="1264" t="s">
        <v>493</v>
      </c>
      <c r="DG64" s="1191"/>
      <c r="DH64" s="1192"/>
      <c r="DI64" s="1193"/>
      <c r="DJ64" s="1194"/>
      <c r="DK64" s="1195"/>
      <c r="DL64" s="1265"/>
      <c r="DM64" s="1266"/>
      <c r="DN64" s="1267"/>
      <c r="DO64" s="1194"/>
      <c r="DP64" s="1199"/>
      <c r="DQ64" s="1265"/>
      <c r="DR64" s="1265"/>
      <c r="DS64" s="1092"/>
      <c r="DT64" s="1202"/>
      <c r="DU64" s="1092"/>
      <c r="DV64" s="1203"/>
      <c r="DX64" s="1204" t="s">
        <v>416</v>
      </c>
      <c r="DY64" s="1205" t="s">
        <v>416</v>
      </c>
      <c r="DZ64" s="1204" t="s">
        <v>901</v>
      </c>
      <c r="EA64" s="1206" t="s">
        <v>417</v>
      </c>
      <c r="EB64" s="1207">
        <v>33114</v>
      </c>
      <c r="EC64" s="1104"/>
      <c r="ED64" s="1208">
        <v>33114</v>
      </c>
      <c r="EE64" s="1208"/>
      <c r="EF64" s="1104"/>
      <c r="EG64" s="1209">
        <v>0.86475334917608959</v>
      </c>
      <c r="EH64" s="1104"/>
      <c r="EI64" s="1211">
        <v>0</v>
      </c>
      <c r="EJ64" s="1208"/>
      <c r="EK64" s="1208">
        <v>0</v>
      </c>
      <c r="EL64" s="1208">
        <v>0</v>
      </c>
      <c r="EM64" s="1214">
        <v>0</v>
      </c>
      <c r="EN64" s="1214"/>
      <c r="EO64" s="1215"/>
      <c r="ES64" s="1269" t="s">
        <v>97</v>
      </c>
      <c r="ET64" s="1270" t="s">
        <v>98</v>
      </c>
      <c r="EU64" s="1271">
        <v>0</v>
      </c>
      <c r="EW64" s="1219"/>
    </row>
    <row r="65" spans="1:153" ht="15">
      <c r="A65" s="1220" t="s">
        <v>494</v>
      </c>
      <c r="B65" s="1221" t="s">
        <v>669</v>
      </c>
      <c r="C65" s="1117">
        <v>144470</v>
      </c>
      <c r="D65" s="1118">
        <v>152321</v>
      </c>
      <c r="E65" s="1222"/>
      <c r="F65" s="1222">
        <f t="shared" si="0"/>
        <v>152321</v>
      </c>
      <c r="G65" s="1222"/>
      <c r="H65" s="1223">
        <f t="shared" si="1"/>
        <v>152321</v>
      </c>
      <c r="K65" s="907" t="s">
        <v>494</v>
      </c>
      <c r="L65" s="908" t="s">
        <v>495</v>
      </c>
      <c r="M65" s="886">
        <v>98703110263</v>
      </c>
      <c r="N65" s="887">
        <v>104066587</v>
      </c>
      <c r="O65" s="888">
        <f t="shared" si="5"/>
        <v>98599043676</v>
      </c>
      <c r="P65" s="889">
        <v>2011</v>
      </c>
      <c r="Q65" s="890">
        <v>0.96</v>
      </c>
      <c r="R65" s="891">
        <f t="shared" si="2"/>
        <v>102707337163</v>
      </c>
      <c r="S65" s="892">
        <f t="shared" si="3"/>
        <v>104066587</v>
      </c>
      <c r="T65" s="893">
        <v>3322752246</v>
      </c>
      <c r="U65" s="893">
        <v>15063583541</v>
      </c>
      <c r="V65" s="891">
        <f t="shared" si="4"/>
        <v>121197739537</v>
      </c>
      <c r="X65" s="1224" t="s">
        <v>494</v>
      </c>
      <c r="Y65" s="1225" t="s">
        <v>669</v>
      </c>
      <c r="Z65" s="1226">
        <v>121197739537</v>
      </c>
      <c r="AA65" s="1227">
        <v>730822369.40811002</v>
      </c>
      <c r="AB65" s="1126">
        <v>177390659</v>
      </c>
      <c r="AC65" s="1126">
        <v>2004685</v>
      </c>
      <c r="AD65" s="1228">
        <v>910217713.40811002</v>
      </c>
      <c r="AE65" s="1229">
        <v>152321</v>
      </c>
      <c r="AF65" s="1225">
        <v>5976</v>
      </c>
      <c r="AG65" s="1230">
        <v>1.2181</v>
      </c>
      <c r="AI65" s="1231" t="s">
        <v>494</v>
      </c>
      <c r="AJ65" s="1232" t="s">
        <v>669</v>
      </c>
      <c r="AK65" s="1132">
        <v>910217713.40811002</v>
      </c>
      <c r="AL65" s="1133">
        <v>152321</v>
      </c>
      <c r="AM65" s="1233">
        <v>5976</v>
      </c>
      <c r="AN65" s="1230">
        <v>1.2181</v>
      </c>
      <c r="AO65" s="1234">
        <v>11.1677</v>
      </c>
      <c r="AP65" s="1235">
        <v>1.2669999999999999</v>
      </c>
      <c r="AQ65" s="1236">
        <v>2.2374999999999998</v>
      </c>
      <c r="AR65" s="1237" t="s">
        <v>4</v>
      </c>
      <c r="AS65" s="1272" t="s">
        <v>4</v>
      </c>
      <c r="AT65" s="1261" t="s">
        <v>4</v>
      </c>
      <c r="AU65" s="1240">
        <v>0</v>
      </c>
      <c r="AV65" s="1241" t="s">
        <v>4</v>
      </c>
      <c r="AW65" s="1242">
        <v>0</v>
      </c>
      <c r="AX65" s="1144" t="s">
        <v>653</v>
      </c>
      <c r="AY65" s="1145">
        <v>0</v>
      </c>
      <c r="AZ65" s="1242">
        <f t="shared" si="6"/>
        <v>0</v>
      </c>
      <c r="BB65" s="1243" t="s">
        <v>494</v>
      </c>
      <c r="BC65" s="1244" t="s">
        <v>738</v>
      </c>
      <c r="BD65" s="1149">
        <v>121197739537</v>
      </c>
      <c r="BE65" s="1150">
        <v>526.27499999999998</v>
      </c>
      <c r="BF65" s="1245">
        <v>230293553</v>
      </c>
      <c r="BG65" s="1246">
        <v>11.1677</v>
      </c>
      <c r="BH65" s="1153"/>
      <c r="BI65" s="1154">
        <v>152321</v>
      </c>
      <c r="BJ65" s="1247">
        <v>289.43</v>
      </c>
      <c r="BK65" s="1154">
        <v>923144</v>
      </c>
      <c r="BL65" s="1248">
        <v>1754</v>
      </c>
      <c r="BN65" s="1156" t="s">
        <v>494</v>
      </c>
      <c r="BO65" s="1157" t="s">
        <v>669</v>
      </c>
      <c r="BP65" s="1158">
        <v>0.81889999999999996</v>
      </c>
      <c r="BQ65" s="1158">
        <v>0.88929999999999998</v>
      </c>
      <c r="BR65" s="1158">
        <v>0.96</v>
      </c>
      <c r="BS65" s="1160"/>
      <c r="BT65" s="1161">
        <v>2011</v>
      </c>
      <c r="BU65" s="1162">
        <v>0.96</v>
      </c>
      <c r="BV65" s="1163"/>
      <c r="BW65" s="1164">
        <v>0.81659999999999999</v>
      </c>
      <c r="BX65" s="1165">
        <v>0.78400000000000003</v>
      </c>
      <c r="BY65" s="1166">
        <v>1.3002</v>
      </c>
      <c r="CA65" s="1250" t="s">
        <v>494</v>
      </c>
      <c r="CB65" s="1251" t="s">
        <v>738</v>
      </c>
      <c r="CC65" s="1154">
        <v>46790</v>
      </c>
      <c r="CD65" s="1154">
        <v>42229</v>
      </c>
      <c r="CE65" s="1154">
        <v>43882</v>
      </c>
      <c r="CF65" s="1252">
        <v>44300.333333333336</v>
      </c>
      <c r="CG65" s="1253">
        <v>1.2669999999999999</v>
      </c>
      <c r="CH65" s="1171"/>
      <c r="CI65" s="1254">
        <v>418.33333333333576</v>
      </c>
      <c r="CJ65" s="1253">
        <v>9.4999999999999998E-3</v>
      </c>
      <c r="CL65" s="1255" t="s">
        <v>494</v>
      </c>
      <c r="CM65" s="1256" t="s">
        <v>738</v>
      </c>
      <c r="CN65" s="1174" t="s">
        <v>4</v>
      </c>
      <c r="CO65" s="1175"/>
      <c r="CP65" s="1176">
        <v>152321</v>
      </c>
      <c r="CQ65" s="1257">
        <v>302250000</v>
      </c>
      <c r="CR65" s="1257">
        <v>0</v>
      </c>
      <c r="CS65" s="1258">
        <v>302250000</v>
      </c>
      <c r="CT65" s="1259">
        <v>1984.3</v>
      </c>
      <c r="CU65" s="1260"/>
      <c r="CV65" s="1261" t="s">
        <v>4</v>
      </c>
      <c r="CW65" s="1259" t="s">
        <v>4</v>
      </c>
      <c r="CX65" s="1183" t="s">
        <v>4</v>
      </c>
      <c r="CY65" s="1184"/>
      <c r="CZ65" s="1185">
        <v>0.78400000000000003</v>
      </c>
      <c r="DA65" s="1262">
        <v>1</v>
      </c>
      <c r="DB65" s="1187"/>
      <c r="DC65" s="1183" t="s">
        <v>4</v>
      </c>
      <c r="DE65" s="1263" t="s">
        <v>494</v>
      </c>
      <c r="DF65" s="1264" t="s">
        <v>669</v>
      </c>
      <c r="DG65" s="1191"/>
      <c r="DH65" s="1192"/>
      <c r="DI65" s="1193"/>
      <c r="DJ65" s="1194"/>
      <c r="DK65" s="1195"/>
      <c r="DL65" s="1265"/>
      <c r="DM65" s="1266"/>
      <c r="DN65" s="1267"/>
      <c r="DO65" s="1194"/>
      <c r="DP65" s="1199"/>
      <c r="DQ65" s="1265"/>
      <c r="DR65" s="1265"/>
      <c r="DS65" s="1092"/>
      <c r="DT65" s="1202"/>
      <c r="DU65" s="1092"/>
      <c r="DV65" s="1203"/>
      <c r="DX65" s="1204" t="s">
        <v>416</v>
      </c>
      <c r="DY65" s="1205" t="s">
        <v>62</v>
      </c>
      <c r="DZ65" s="1204" t="s">
        <v>8</v>
      </c>
      <c r="EA65" s="1206" t="s">
        <v>63</v>
      </c>
      <c r="EB65" s="1207">
        <v>449</v>
      </c>
      <c r="EC65" s="1104"/>
      <c r="ED65" s="1208">
        <v>449</v>
      </c>
      <c r="EE65" s="1208"/>
      <c r="EF65" s="1104"/>
      <c r="EG65" s="1209">
        <v>1.1725380617867496E-2</v>
      </c>
      <c r="EH65" s="1104"/>
      <c r="EI65" s="1211">
        <v>0</v>
      </c>
      <c r="EJ65" s="1208"/>
      <c r="EK65" s="1208">
        <v>0</v>
      </c>
      <c r="EL65" s="1268"/>
      <c r="EM65" s="1214"/>
      <c r="EN65" s="1214"/>
      <c r="EO65" s="1215"/>
      <c r="ES65" s="1269" t="s">
        <v>474</v>
      </c>
      <c r="ET65" s="1270" t="s">
        <v>475</v>
      </c>
      <c r="EU65" s="1271">
        <v>0</v>
      </c>
      <c r="EW65" s="1219"/>
    </row>
    <row r="66" spans="1:153" ht="15">
      <c r="A66" s="1220" t="s">
        <v>496</v>
      </c>
      <c r="B66" s="1221" t="s">
        <v>497</v>
      </c>
      <c r="C66" s="1117">
        <v>2018</v>
      </c>
      <c r="D66" s="1118">
        <v>2018</v>
      </c>
      <c r="E66" s="1222"/>
      <c r="F66" s="1222">
        <f t="shared" si="0"/>
        <v>2018</v>
      </c>
      <c r="G66" s="1222"/>
      <c r="H66" s="1223">
        <f t="shared" si="1"/>
        <v>2018</v>
      </c>
      <c r="K66" s="907" t="s">
        <v>496</v>
      </c>
      <c r="L66" s="908" t="s">
        <v>497</v>
      </c>
      <c r="M66" s="886">
        <v>1522723995</v>
      </c>
      <c r="N66" s="887">
        <v>60594500</v>
      </c>
      <c r="O66" s="888">
        <f t="shared" si="5"/>
        <v>1462129495</v>
      </c>
      <c r="P66" s="889">
        <v>2009</v>
      </c>
      <c r="Q66" s="890">
        <v>1.0244</v>
      </c>
      <c r="R66" s="891">
        <f t="shared" si="2"/>
        <v>1427303295</v>
      </c>
      <c r="S66" s="892">
        <f t="shared" si="3"/>
        <v>60594500</v>
      </c>
      <c r="T66" s="893">
        <v>69368591</v>
      </c>
      <c r="U66" s="893">
        <v>244578295</v>
      </c>
      <c r="V66" s="891">
        <f t="shared" si="4"/>
        <v>1801844681</v>
      </c>
      <c r="X66" s="1224" t="s">
        <v>496</v>
      </c>
      <c r="Y66" s="1225" t="s">
        <v>497</v>
      </c>
      <c r="Z66" s="1226">
        <v>1801844681</v>
      </c>
      <c r="AA66" s="1227">
        <v>10865123.42643</v>
      </c>
      <c r="AB66" s="1126">
        <v>2710878</v>
      </c>
      <c r="AC66" s="1126">
        <v>59127</v>
      </c>
      <c r="AD66" s="1228">
        <v>13635128.42643</v>
      </c>
      <c r="AE66" s="1229">
        <v>2018</v>
      </c>
      <c r="AF66" s="1225">
        <v>6757</v>
      </c>
      <c r="AG66" s="1230">
        <v>1.3773</v>
      </c>
      <c r="AI66" s="1231" t="s">
        <v>496</v>
      </c>
      <c r="AJ66" s="1232" t="s">
        <v>497</v>
      </c>
      <c r="AK66" s="1132">
        <v>13635128.42643</v>
      </c>
      <c r="AL66" s="1133">
        <v>2018</v>
      </c>
      <c r="AM66" s="1233">
        <v>6757</v>
      </c>
      <c r="AN66" s="1230">
        <v>1.3773</v>
      </c>
      <c r="AO66" s="1234">
        <v>0.39460000000000001</v>
      </c>
      <c r="AP66" s="1235">
        <v>0.74250000000000005</v>
      </c>
      <c r="AQ66" s="1236">
        <v>0.96169999999999989</v>
      </c>
      <c r="AR66" s="1237">
        <v>0.96169999999999989</v>
      </c>
      <c r="AS66" s="1272">
        <v>1597.22</v>
      </c>
      <c r="AT66" s="1261">
        <v>63.6099999999999</v>
      </c>
      <c r="AU66" s="1240">
        <v>128365</v>
      </c>
      <c r="AV66" s="1241">
        <v>0.65100000000000002</v>
      </c>
      <c r="AW66" s="1242">
        <v>83566</v>
      </c>
      <c r="AX66" s="1144" t="s">
        <v>653</v>
      </c>
      <c r="AY66" s="1145">
        <v>0</v>
      </c>
      <c r="AZ66" s="1242">
        <f t="shared" si="6"/>
        <v>83566</v>
      </c>
      <c r="BB66" s="1243" t="s">
        <v>496</v>
      </c>
      <c r="BC66" s="1244" t="s">
        <v>739</v>
      </c>
      <c r="BD66" s="1149">
        <v>1801844681</v>
      </c>
      <c r="BE66" s="1150">
        <v>221.42699999999999</v>
      </c>
      <c r="BF66" s="1245">
        <v>8137421</v>
      </c>
      <c r="BG66" s="1246">
        <v>0.39460000000000001</v>
      </c>
      <c r="BH66" s="1153"/>
      <c r="BI66" s="1154">
        <v>2018</v>
      </c>
      <c r="BJ66" s="1247">
        <v>9.11</v>
      </c>
      <c r="BK66" s="1154">
        <v>15553</v>
      </c>
      <c r="BL66" s="1248">
        <v>70</v>
      </c>
      <c r="BN66" s="1156" t="s">
        <v>496</v>
      </c>
      <c r="BO66" s="1157" t="s">
        <v>497</v>
      </c>
      <c r="BP66" s="1158">
        <v>0.9698</v>
      </c>
      <c r="BQ66" s="1159">
        <v>1.0206999999999999</v>
      </c>
      <c r="BR66" s="1159">
        <v>1.0449999999999999</v>
      </c>
      <c r="BS66" s="1160"/>
      <c r="BT66" s="1161">
        <v>2009</v>
      </c>
      <c r="BU66" s="1162">
        <v>1.0244</v>
      </c>
      <c r="BV66" s="1163"/>
      <c r="BW66" s="1164">
        <v>0.4</v>
      </c>
      <c r="BX66" s="1165">
        <v>0.41</v>
      </c>
      <c r="BY66" s="1166">
        <v>0.67989999999999995</v>
      </c>
      <c r="CA66" s="1250" t="s">
        <v>496</v>
      </c>
      <c r="CB66" s="1251" t="s">
        <v>739</v>
      </c>
      <c r="CC66" s="1154">
        <v>25668</v>
      </c>
      <c r="CD66" s="1154">
        <v>25657</v>
      </c>
      <c r="CE66" s="1154">
        <v>26562</v>
      </c>
      <c r="CF66" s="1252">
        <v>25962.333333333332</v>
      </c>
      <c r="CG66" s="1253">
        <v>0.74250000000000005</v>
      </c>
      <c r="CH66" s="1171"/>
      <c r="CI66" s="1254">
        <v>-599.66666666666788</v>
      </c>
      <c r="CJ66" s="1253">
        <v>-2.2599999999999999E-2</v>
      </c>
      <c r="CL66" s="1255" t="s">
        <v>496</v>
      </c>
      <c r="CM66" s="1256" t="s">
        <v>739</v>
      </c>
      <c r="CN66" s="1174">
        <v>0.96169999999999989</v>
      </c>
      <c r="CO66" s="1175"/>
      <c r="CP66" s="1176">
        <v>2018</v>
      </c>
      <c r="CQ66" s="1257">
        <v>2099264</v>
      </c>
      <c r="CR66" s="1257">
        <v>0</v>
      </c>
      <c r="CS66" s="1258">
        <v>2099264</v>
      </c>
      <c r="CT66" s="1259">
        <v>1040.27</v>
      </c>
      <c r="CU66" s="1260"/>
      <c r="CV66" s="1261">
        <v>1597.22</v>
      </c>
      <c r="CW66" s="1259">
        <v>63.6099999999999</v>
      </c>
      <c r="CX66" s="1183">
        <v>0.65100000000000002</v>
      </c>
      <c r="CY66" s="1184"/>
      <c r="CZ66" s="1185">
        <v>0.41</v>
      </c>
      <c r="DA66" s="1262" t="s">
        <v>4</v>
      </c>
      <c r="DB66" s="1187"/>
      <c r="DC66" s="1183">
        <v>0.65100000000000002</v>
      </c>
      <c r="DE66" s="1263" t="s">
        <v>496</v>
      </c>
      <c r="DF66" s="1264" t="s">
        <v>497</v>
      </c>
      <c r="DG66" s="1191"/>
      <c r="DH66" s="1192"/>
      <c r="DI66" s="1193"/>
      <c r="DJ66" s="1194"/>
      <c r="DK66" s="1195"/>
      <c r="DL66" s="1265"/>
      <c r="DM66" s="1266"/>
      <c r="DN66" s="1267"/>
      <c r="DO66" s="1194"/>
      <c r="DP66" s="1199"/>
      <c r="DQ66" s="1265"/>
      <c r="DR66" s="1265"/>
      <c r="DS66" s="1092"/>
      <c r="DT66" s="1202"/>
      <c r="DU66" s="1092"/>
      <c r="DV66" s="1203"/>
      <c r="DX66" s="1204" t="s">
        <v>416</v>
      </c>
      <c r="DY66" s="1205" t="s">
        <v>64</v>
      </c>
      <c r="DZ66" s="1204" t="s">
        <v>8</v>
      </c>
      <c r="EA66" s="1206" t="s">
        <v>65</v>
      </c>
      <c r="EB66" s="1207">
        <v>494</v>
      </c>
      <c r="EC66" s="1104"/>
      <c r="ED66" s="1208">
        <v>494</v>
      </c>
      <c r="EE66" s="1208"/>
      <c r="EF66" s="1104"/>
      <c r="EG66" s="1209">
        <v>1.2900530122998981E-2</v>
      </c>
      <c r="EH66" s="1104"/>
      <c r="EI66" s="1211">
        <v>0</v>
      </c>
      <c r="EJ66" s="1208"/>
      <c r="EK66" s="1208">
        <v>0</v>
      </c>
      <c r="EL66" s="1268"/>
      <c r="EM66" s="1214"/>
      <c r="EN66" s="1214"/>
      <c r="EO66" s="1215"/>
      <c r="ES66" s="1269" t="s">
        <v>476</v>
      </c>
      <c r="ET66" s="1270" t="s">
        <v>477</v>
      </c>
      <c r="EU66" s="1271">
        <v>11722052</v>
      </c>
      <c r="EW66" s="1219"/>
    </row>
    <row r="67" spans="1:153" ht="15">
      <c r="A67" s="1220" t="s">
        <v>498</v>
      </c>
      <c r="B67" s="1221" t="s">
        <v>499</v>
      </c>
      <c r="C67" s="1117">
        <v>4158</v>
      </c>
      <c r="D67" s="1118">
        <v>4158</v>
      </c>
      <c r="E67" s="1222"/>
      <c r="F67" s="1222">
        <f t="shared" si="0"/>
        <v>4158</v>
      </c>
      <c r="G67" s="1222"/>
      <c r="H67" s="1223">
        <f t="shared" si="1"/>
        <v>4158</v>
      </c>
      <c r="K67" s="907" t="s">
        <v>498</v>
      </c>
      <c r="L67" s="908" t="s">
        <v>499</v>
      </c>
      <c r="M67" s="886">
        <v>1839505150</v>
      </c>
      <c r="N67" s="887">
        <v>67819200</v>
      </c>
      <c r="O67" s="888">
        <f t="shared" si="5"/>
        <v>1771685950</v>
      </c>
      <c r="P67" s="889">
        <v>2004</v>
      </c>
      <c r="Q67" s="890">
        <v>0.73209999999999997</v>
      </c>
      <c r="R67" s="891">
        <f t="shared" si="2"/>
        <v>2420005395</v>
      </c>
      <c r="S67" s="892">
        <f t="shared" si="3"/>
        <v>67819200</v>
      </c>
      <c r="T67" s="893">
        <v>57945292</v>
      </c>
      <c r="U67" s="893">
        <v>428623983</v>
      </c>
      <c r="V67" s="891">
        <f t="shared" si="4"/>
        <v>2974393870</v>
      </c>
      <c r="X67" s="1224" t="s">
        <v>498</v>
      </c>
      <c r="Y67" s="1225" t="s">
        <v>499</v>
      </c>
      <c r="Z67" s="1226">
        <v>2974393870</v>
      </c>
      <c r="AA67" s="1227">
        <v>17935595.0361</v>
      </c>
      <c r="AB67" s="1126">
        <v>2390992</v>
      </c>
      <c r="AC67" s="1126">
        <v>243468</v>
      </c>
      <c r="AD67" s="1228">
        <v>20570055.0361</v>
      </c>
      <c r="AE67" s="1229">
        <v>4158</v>
      </c>
      <c r="AF67" s="1225">
        <v>4947</v>
      </c>
      <c r="AG67" s="1230">
        <v>1.0084</v>
      </c>
      <c r="AI67" s="1231" t="s">
        <v>498</v>
      </c>
      <c r="AJ67" s="1232" t="s">
        <v>499</v>
      </c>
      <c r="AK67" s="1132">
        <v>20570055.0361</v>
      </c>
      <c r="AL67" s="1133">
        <v>4158</v>
      </c>
      <c r="AM67" s="1233">
        <v>4947</v>
      </c>
      <c r="AN67" s="1230">
        <v>1.0084</v>
      </c>
      <c r="AO67" s="1234">
        <v>0.29339999999999999</v>
      </c>
      <c r="AP67" s="1235">
        <v>0.7782</v>
      </c>
      <c r="AQ67" s="1236">
        <v>0.82179999999999997</v>
      </c>
      <c r="AR67" s="1237">
        <v>0.82179999999999997</v>
      </c>
      <c r="AS67" s="1272">
        <v>1364.87</v>
      </c>
      <c r="AT67" s="1261">
        <v>295.96000000000004</v>
      </c>
      <c r="AU67" s="1240">
        <v>1230602</v>
      </c>
      <c r="AV67" s="1241">
        <v>0.88100000000000001</v>
      </c>
      <c r="AW67" s="1242">
        <v>1084160</v>
      </c>
      <c r="AX67" s="1144" t="s">
        <v>653</v>
      </c>
      <c r="AY67" s="1145">
        <v>0</v>
      </c>
      <c r="AZ67" s="1242">
        <f t="shared" si="6"/>
        <v>1084160</v>
      </c>
      <c r="BB67" s="1243" t="s">
        <v>498</v>
      </c>
      <c r="BC67" s="1244" t="s">
        <v>740</v>
      </c>
      <c r="BD67" s="1149">
        <v>2974393870</v>
      </c>
      <c r="BE67" s="1150">
        <v>491.59899999999999</v>
      </c>
      <c r="BF67" s="1245">
        <v>6050447</v>
      </c>
      <c r="BG67" s="1246">
        <v>0.29339999999999999</v>
      </c>
      <c r="BH67" s="1153"/>
      <c r="BI67" s="1154">
        <v>4158</v>
      </c>
      <c r="BJ67" s="1247">
        <v>8.4600000000000009</v>
      </c>
      <c r="BK67" s="1154">
        <v>27986</v>
      </c>
      <c r="BL67" s="1248">
        <v>57</v>
      </c>
      <c r="BN67" s="1156" t="s">
        <v>498</v>
      </c>
      <c r="BO67" s="1157" t="s">
        <v>499</v>
      </c>
      <c r="BP67" s="1158">
        <v>0.68059999999999998</v>
      </c>
      <c r="BQ67" s="1158">
        <v>0.78400000000000003</v>
      </c>
      <c r="BR67" s="1158">
        <v>0.7145999999999999</v>
      </c>
      <c r="BS67" s="1160"/>
      <c r="BT67" s="1161">
        <v>2004</v>
      </c>
      <c r="BU67" s="1162">
        <v>0.73209999999999997</v>
      </c>
      <c r="BV67" s="1163"/>
      <c r="BW67" s="1164">
        <v>0.67</v>
      </c>
      <c r="BX67" s="1165">
        <v>0.49099999999999999</v>
      </c>
      <c r="BY67" s="1166">
        <v>0.81430000000000002</v>
      </c>
      <c r="CA67" s="1250" t="s">
        <v>498</v>
      </c>
      <c r="CB67" s="1251" t="s">
        <v>740</v>
      </c>
      <c r="CC67" s="1154">
        <v>27736</v>
      </c>
      <c r="CD67" s="1154">
        <v>26667</v>
      </c>
      <c r="CE67" s="1154">
        <v>27230</v>
      </c>
      <c r="CF67" s="1252">
        <v>27211</v>
      </c>
      <c r="CG67" s="1253">
        <v>0.7782</v>
      </c>
      <c r="CH67" s="1171"/>
      <c r="CI67" s="1254">
        <v>-19</v>
      </c>
      <c r="CJ67" s="1253">
        <v>-6.9999999999999999E-4</v>
      </c>
      <c r="CL67" s="1255" t="s">
        <v>498</v>
      </c>
      <c r="CM67" s="1256" t="s">
        <v>740</v>
      </c>
      <c r="CN67" s="1174">
        <v>0.82179999999999997</v>
      </c>
      <c r="CO67" s="1175"/>
      <c r="CP67" s="1176">
        <v>4158</v>
      </c>
      <c r="CQ67" s="1257">
        <v>5000606</v>
      </c>
      <c r="CR67" s="1257">
        <v>0</v>
      </c>
      <c r="CS67" s="1258">
        <v>5000606</v>
      </c>
      <c r="CT67" s="1259">
        <v>1202.6500000000001</v>
      </c>
      <c r="CU67" s="1260"/>
      <c r="CV67" s="1261">
        <v>1364.87</v>
      </c>
      <c r="CW67" s="1259">
        <v>295.96000000000004</v>
      </c>
      <c r="CX67" s="1183">
        <v>0.88100000000000001</v>
      </c>
      <c r="CY67" s="1184"/>
      <c r="CZ67" s="1185">
        <v>0.49099999999999999</v>
      </c>
      <c r="DA67" s="1262" t="s">
        <v>4</v>
      </c>
      <c r="DB67" s="1187"/>
      <c r="DC67" s="1183">
        <v>0.88100000000000001</v>
      </c>
      <c r="DE67" s="1263" t="s">
        <v>498</v>
      </c>
      <c r="DF67" s="1264" t="s">
        <v>499</v>
      </c>
      <c r="DG67" s="1191"/>
      <c r="DH67" s="1192"/>
      <c r="DI67" s="1193"/>
      <c r="DJ67" s="1194"/>
      <c r="DK67" s="1195"/>
      <c r="DL67" s="1265"/>
      <c r="DM67" s="1266"/>
      <c r="DN67" s="1267"/>
      <c r="DO67" s="1194"/>
      <c r="DP67" s="1199"/>
      <c r="DQ67" s="1265"/>
      <c r="DR67" s="1265"/>
      <c r="DS67" s="1092"/>
      <c r="DT67" s="1202"/>
      <c r="DU67" s="1092"/>
      <c r="DV67" s="1203"/>
      <c r="DX67" s="1204" t="s">
        <v>416</v>
      </c>
      <c r="DY67" s="1205" t="s">
        <v>66</v>
      </c>
      <c r="DZ67" s="1204" t="s">
        <v>8</v>
      </c>
      <c r="EA67" s="1206" t="s">
        <v>67</v>
      </c>
      <c r="EB67" s="1207">
        <v>310</v>
      </c>
      <c r="EC67" s="1104"/>
      <c r="ED67" s="1208">
        <v>310</v>
      </c>
      <c r="EE67" s="1208"/>
      <c r="EF67" s="1104"/>
      <c r="EG67" s="1209">
        <v>8.0954743686835716E-3</v>
      </c>
      <c r="EH67" s="1104"/>
      <c r="EI67" s="1211">
        <v>0</v>
      </c>
      <c r="EJ67" s="1208"/>
      <c r="EK67" s="1208">
        <v>0</v>
      </c>
      <c r="EL67" s="1268"/>
      <c r="EM67" s="1214"/>
      <c r="EN67" s="1214"/>
      <c r="EO67" s="1215"/>
      <c r="ES67" s="1269" t="s">
        <v>478</v>
      </c>
      <c r="ET67" s="1270" t="s">
        <v>479</v>
      </c>
      <c r="EU67" s="1271">
        <v>233952</v>
      </c>
      <c r="EW67" s="1219"/>
    </row>
    <row r="68" spans="1:153" ht="15">
      <c r="A68" s="1220" t="s">
        <v>500</v>
      </c>
      <c r="B68" s="1221" t="s">
        <v>501</v>
      </c>
      <c r="C68" s="1117">
        <v>12828</v>
      </c>
      <c r="D68" s="1118">
        <v>13378</v>
      </c>
      <c r="E68" s="1222"/>
      <c r="F68" s="1222">
        <f t="shared" si="0"/>
        <v>13378</v>
      </c>
      <c r="G68" s="1222"/>
      <c r="H68" s="1223">
        <f t="shared" si="1"/>
        <v>13378</v>
      </c>
      <c r="K68" s="907" t="s">
        <v>500</v>
      </c>
      <c r="L68" s="908" t="s">
        <v>501</v>
      </c>
      <c r="M68" s="886">
        <v>10670705936</v>
      </c>
      <c r="N68" s="887">
        <v>281305460</v>
      </c>
      <c r="O68" s="888">
        <f t="shared" si="5"/>
        <v>10389400476</v>
      </c>
      <c r="P68" s="889">
        <v>2007</v>
      </c>
      <c r="Q68" s="890">
        <v>0.96950000000000003</v>
      </c>
      <c r="R68" s="891">
        <f t="shared" si="2"/>
        <v>10716245978</v>
      </c>
      <c r="S68" s="892">
        <f t="shared" si="3"/>
        <v>281305460</v>
      </c>
      <c r="T68" s="893">
        <v>159779839</v>
      </c>
      <c r="U68" s="893">
        <v>1059219896</v>
      </c>
      <c r="V68" s="891">
        <f t="shared" si="4"/>
        <v>12216551173</v>
      </c>
      <c r="X68" s="1224" t="s">
        <v>500</v>
      </c>
      <c r="Y68" s="1225" t="s">
        <v>501</v>
      </c>
      <c r="Z68" s="1226">
        <v>12216551173</v>
      </c>
      <c r="AA68" s="1227">
        <v>73665803.573190004</v>
      </c>
      <c r="AB68" s="1126">
        <v>12111949</v>
      </c>
      <c r="AC68" s="1126">
        <v>733626</v>
      </c>
      <c r="AD68" s="1228">
        <v>86511378.573190004</v>
      </c>
      <c r="AE68" s="1229">
        <v>13378</v>
      </c>
      <c r="AF68" s="1225">
        <v>6467</v>
      </c>
      <c r="AG68" s="1230">
        <v>1.3182</v>
      </c>
      <c r="AI68" s="1231" t="s">
        <v>500</v>
      </c>
      <c r="AJ68" s="1232" t="s">
        <v>501</v>
      </c>
      <c r="AK68" s="1132">
        <v>86511378.573190004</v>
      </c>
      <c r="AL68" s="1133">
        <v>13378</v>
      </c>
      <c r="AM68" s="1233">
        <v>6467</v>
      </c>
      <c r="AN68" s="1230">
        <v>1.3182</v>
      </c>
      <c r="AO68" s="1234">
        <v>0.84909999999999997</v>
      </c>
      <c r="AP68" s="1235">
        <v>1.0981000000000001</v>
      </c>
      <c r="AQ68" s="1236">
        <v>1.1613</v>
      </c>
      <c r="AR68" s="1237" t="s">
        <v>4</v>
      </c>
      <c r="AS68" s="1272" t="s">
        <v>4</v>
      </c>
      <c r="AT68" s="1261" t="s">
        <v>4</v>
      </c>
      <c r="AU68" s="1240">
        <v>0</v>
      </c>
      <c r="AV68" s="1241" t="s">
        <v>4</v>
      </c>
      <c r="AW68" s="1242">
        <v>0</v>
      </c>
      <c r="AX68" s="1144" t="s">
        <v>653</v>
      </c>
      <c r="AY68" s="1145">
        <v>0</v>
      </c>
      <c r="AZ68" s="1242">
        <f t="shared" si="6"/>
        <v>0</v>
      </c>
      <c r="BB68" s="1243" t="s">
        <v>500</v>
      </c>
      <c r="BC68" s="1244" t="s">
        <v>741</v>
      </c>
      <c r="BD68" s="1149">
        <v>12216551173</v>
      </c>
      <c r="BE68" s="1150">
        <v>697.73500000000001</v>
      </c>
      <c r="BF68" s="1245">
        <v>17508870</v>
      </c>
      <c r="BG68" s="1246">
        <v>0.84909999999999997</v>
      </c>
      <c r="BH68" s="1153"/>
      <c r="BI68" s="1154">
        <v>13378</v>
      </c>
      <c r="BJ68" s="1247">
        <v>19.170000000000002</v>
      </c>
      <c r="BK68" s="1154">
        <v>88550</v>
      </c>
      <c r="BL68" s="1248">
        <v>127</v>
      </c>
      <c r="BN68" s="1156" t="s">
        <v>500</v>
      </c>
      <c r="BO68" s="1157" t="s">
        <v>501</v>
      </c>
      <c r="BP68" s="1158">
        <v>0.93769999999999998</v>
      </c>
      <c r="BQ68" s="1158">
        <v>0.96519999999999995</v>
      </c>
      <c r="BR68" s="1158">
        <v>0.98299999999999998</v>
      </c>
      <c r="BS68" s="1160"/>
      <c r="BT68" s="1161">
        <v>2007</v>
      </c>
      <c r="BU68" s="1162">
        <v>0.96950000000000003</v>
      </c>
      <c r="BV68" s="1163"/>
      <c r="BW68" s="1164">
        <v>0.46500000000000002</v>
      </c>
      <c r="BX68" s="1165">
        <v>0.45100000000000001</v>
      </c>
      <c r="BY68" s="1166">
        <v>0.74790000000000001</v>
      </c>
      <c r="CA68" s="1250" t="s">
        <v>500</v>
      </c>
      <c r="CB68" s="1251" t="s">
        <v>741</v>
      </c>
      <c r="CC68" s="1154">
        <v>39644</v>
      </c>
      <c r="CD68" s="1154">
        <v>37330</v>
      </c>
      <c r="CE68" s="1154">
        <v>38216</v>
      </c>
      <c r="CF68" s="1252">
        <v>38396.666666666664</v>
      </c>
      <c r="CG68" s="1253">
        <v>1.0981000000000001</v>
      </c>
      <c r="CH68" s="1171"/>
      <c r="CI68" s="1254">
        <v>180.66666666666424</v>
      </c>
      <c r="CJ68" s="1253">
        <v>4.7000000000000002E-3</v>
      </c>
      <c r="CL68" s="1255" t="s">
        <v>500</v>
      </c>
      <c r="CM68" s="1256" t="s">
        <v>741</v>
      </c>
      <c r="CN68" s="1174" t="s">
        <v>4</v>
      </c>
      <c r="CO68" s="1175"/>
      <c r="CP68" s="1176">
        <v>13378</v>
      </c>
      <c r="CQ68" s="1257">
        <v>25540140</v>
      </c>
      <c r="CR68" s="1257">
        <v>0</v>
      </c>
      <c r="CS68" s="1258">
        <v>25540140</v>
      </c>
      <c r="CT68" s="1259">
        <v>1909.11</v>
      </c>
      <c r="CU68" s="1260"/>
      <c r="CV68" s="1261" t="s">
        <v>4</v>
      </c>
      <c r="CW68" s="1259" t="s">
        <v>4</v>
      </c>
      <c r="CX68" s="1183" t="s">
        <v>4</v>
      </c>
      <c r="CY68" s="1184"/>
      <c r="CZ68" s="1185">
        <v>0.45100000000000001</v>
      </c>
      <c r="DA68" s="1262" t="s">
        <v>4</v>
      </c>
      <c r="DB68" s="1187"/>
      <c r="DC68" s="1183" t="s">
        <v>4</v>
      </c>
      <c r="DE68" s="1263" t="s">
        <v>500</v>
      </c>
      <c r="DF68" s="1264" t="s">
        <v>501</v>
      </c>
      <c r="DG68" s="1191"/>
      <c r="DH68" s="1192"/>
      <c r="DI68" s="1193"/>
      <c r="DJ68" s="1194"/>
      <c r="DK68" s="1195"/>
      <c r="DL68" s="1265"/>
      <c r="DM68" s="1266"/>
      <c r="DN68" s="1267"/>
      <c r="DO68" s="1194"/>
      <c r="DP68" s="1199"/>
      <c r="DQ68" s="1265"/>
      <c r="DR68" s="1265"/>
      <c r="DS68" s="1092"/>
      <c r="DT68" s="1202"/>
      <c r="DU68" s="1092"/>
      <c r="DV68" s="1203"/>
      <c r="DX68" s="1204" t="s">
        <v>416</v>
      </c>
      <c r="DY68" s="1205" t="s">
        <v>68</v>
      </c>
      <c r="DZ68" s="1204" t="s">
        <v>8</v>
      </c>
      <c r="EA68" s="1206" t="s">
        <v>69</v>
      </c>
      <c r="EB68" s="1207">
        <v>1210</v>
      </c>
      <c r="EC68" s="1104"/>
      <c r="ED68" s="1208">
        <v>1210</v>
      </c>
      <c r="EE68" s="1208"/>
      <c r="EF68" s="1104"/>
      <c r="EG68" s="1209">
        <v>3.1598464471313294E-2</v>
      </c>
      <c r="EH68" s="1104"/>
      <c r="EI68" s="1211">
        <v>0</v>
      </c>
      <c r="EJ68" s="1208"/>
      <c r="EK68" s="1208">
        <v>0</v>
      </c>
      <c r="EL68" s="1268"/>
      <c r="EM68" s="1214"/>
      <c r="EN68" s="1214"/>
      <c r="EO68" s="1215"/>
      <c r="ES68" s="1269" t="s">
        <v>480</v>
      </c>
      <c r="ET68" s="1270" t="s">
        <v>481</v>
      </c>
      <c r="EU68" s="1271">
        <v>2131477</v>
      </c>
      <c r="EW68" s="1219"/>
    </row>
    <row r="69" spans="1:153" ht="15">
      <c r="A69" s="1220" t="s">
        <v>502</v>
      </c>
      <c r="B69" s="1221" t="s">
        <v>503</v>
      </c>
      <c r="C69" s="1117">
        <v>16369</v>
      </c>
      <c r="D69" s="1118">
        <v>17597</v>
      </c>
      <c r="E69" s="1222"/>
      <c r="F69" s="1222">
        <f t="shared" si="0"/>
        <v>17597</v>
      </c>
      <c r="G69" s="1222"/>
      <c r="H69" s="1223">
        <f t="shared" si="1"/>
        <v>17597</v>
      </c>
      <c r="K69" s="907" t="s">
        <v>502</v>
      </c>
      <c r="L69" s="908" t="s">
        <v>503</v>
      </c>
      <c r="M69" s="886">
        <v>5318996376</v>
      </c>
      <c r="N69" s="887">
        <v>217977493</v>
      </c>
      <c r="O69" s="888">
        <f t="shared" si="5"/>
        <v>5101018883</v>
      </c>
      <c r="P69" s="889">
        <v>2009</v>
      </c>
      <c r="Q69" s="890">
        <v>0.97270000000000001</v>
      </c>
      <c r="R69" s="891">
        <f t="shared" si="2"/>
        <v>5244185137</v>
      </c>
      <c r="S69" s="892">
        <f t="shared" si="3"/>
        <v>217977493</v>
      </c>
      <c r="T69" s="893">
        <v>115502566</v>
      </c>
      <c r="U69" s="893">
        <v>1523238707</v>
      </c>
      <c r="V69" s="891">
        <f t="shared" si="4"/>
        <v>7100903903</v>
      </c>
      <c r="X69" s="1224" t="s">
        <v>502</v>
      </c>
      <c r="Y69" s="1225" t="s">
        <v>503</v>
      </c>
      <c r="Z69" s="1226">
        <v>7100903903</v>
      </c>
      <c r="AA69" s="1227">
        <v>42818450.535089999</v>
      </c>
      <c r="AB69" s="1126">
        <v>10866598</v>
      </c>
      <c r="AC69" s="1126">
        <v>478490</v>
      </c>
      <c r="AD69" s="1228">
        <v>54163538.535089999</v>
      </c>
      <c r="AE69" s="1229">
        <v>17597</v>
      </c>
      <c r="AF69" s="1225">
        <v>3078</v>
      </c>
      <c r="AG69" s="1230">
        <v>0.62739999999999996</v>
      </c>
      <c r="AI69" s="1231" t="s">
        <v>502</v>
      </c>
      <c r="AJ69" s="1232" t="s">
        <v>503</v>
      </c>
      <c r="AK69" s="1132">
        <v>54163538.535089999</v>
      </c>
      <c r="AL69" s="1133">
        <v>17597</v>
      </c>
      <c r="AM69" s="1233">
        <v>3078</v>
      </c>
      <c r="AN69" s="1230">
        <v>0.62739999999999996</v>
      </c>
      <c r="AO69" s="1234">
        <v>0.63739999999999997</v>
      </c>
      <c r="AP69" s="1235">
        <v>0.97150000000000003</v>
      </c>
      <c r="AQ69" s="1236">
        <v>0.80049999999999999</v>
      </c>
      <c r="AR69" s="1237">
        <v>0.80049999999999999</v>
      </c>
      <c r="AS69" s="1272">
        <v>1329.49</v>
      </c>
      <c r="AT69" s="1261">
        <v>331.33999999999992</v>
      </c>
      <c r="AU69" s="1240">
        <v>5830590</v>
      </c>
      <c r="AV69" s="1241">
        <v>1</v>
      </c>
      <c r="AW69" s="1242">
        <v>5830590</v>
      </c>
      <c r="AX69" s="1144" t="s">
        <v>653</v>
      </c>
      <c r="AY69" s="1145">
        <v>0</v>
      </c>
      <c r="AZ69" s="1242">
        <f t="shared" si="6"/>
        <v>5830590</v>
      </c>
      <c r="BB69" s="1243" t="s">
        <v>502</v>
      </c>
      <c r="BC69" s="1244" t="s">
        <v>742</v>
      </c>
      <c r="BD69" s="1149">
        <v>7100903903</v>
      </c>
      <c r="BE69" s="1150">
        <v>540.26900000000001</v>
      </c>
      <c r="BF69" s="1245">
        <v>13143275</v>
      </c>
      <c r="BG69" s="1246">
        <v>0.63739999999999997</v>
      </c>
      <c r="BH69" s="1153"/>
      <c r="BI69" s="1154">
        <v>17597</v>
      </c>
      <c r="BJ69" s="1247">
        <v>32.57</v>
      </c>
      <c r="BK69" s="1154">
        <v>95878</v>
      </c>
      <c r="BL69" s="1248">
        <v>177</v>
      </c>
      <c r="BN69" s="1156" t="s">
        <v>502</v>
      </c>
      <c r="BO69" s="1157" t="s">
        <v>503</v>
      </c>
      <c r="BP69" s="1158">
        <v>0.96239999999999992</v>
      </c>
      <c r="BQ69" s="1159">
        <v>0.98570000000000002</v>
      </c>
      <c r="BR69" s="1159">
        <v>0.96739999999999993</v>
      </c>
      <c r="BS69" s="1160"/>
      <c r="BT69" s="1161">
        <v>2009</v>
      </c>
      <c r="BU69" s="1162">
        <v>0.97270000000000001</v>
      </c>
      <c r="BV69" s="1163"/>
      <c r="BW69" s="1164">
        <v>0.67</v>
      </c>
      <c r="BX69" s="1165">
        <v>0.65200000000000002</v>
      </c>
      <c r="BY69" s="1166">
        <v>1.0812999999999999</v>
      </c>
      <c r="CA69" s="1250" t="s">
        <v>502</v>
      </c>
      <c r="CB69" s="1251" t="s">
        <v>742</v>
      </c>
      <c r="CC69" s="1154">
        <v>34071</v>
      </c>
      <c r="CD69" s="1154">
        <v>33191</v>
      </c>
      <c r="CE69" s="1154">
        <v>34640</v>
      </c>
      <c r="CF69" s="1252">
        <v>33967.333333333336</v>
      </c>
      <c r="CG69" s="1253">
        <v>0.97150000000000003</v>
      </c>
      <c r="CH69" s="1171"/>
      <c r="CI69" s="1254">
        <v>-672.66666666666424</v>
      </c>
      <c r="CJ69" s="1253">
        <v>-1.9400000000000001E-2</v>
      </c>
      <c r="CL69" s="1255" t="s">
        <v>502</v>
      </c>
      <c r="CM69" s="1256" t="s">
        <v>742</v>
      </c>
      <c r="CN69" s="1174">
        <v>0.80049999999999999</v>
      </c>
      <c r="CO69" s="1175"/>
      <c r="CP69" s="1176">
        <v>17597</v>
      </c>
      <c r="CQ69" s="1257">
        <v>22237618</v>
      </c>
      <c r="CR69" s="1257">
        <v>0</v>
      </c>
      <c r="CS69" s="1258">
        <v>22237618</v>
      </c>
      <c r="CT69" s="1259">
        <v>1263.72</v>
      </c>
      <c r="CU69" s="1260"/>
      <c r="CV69" s="1261">
        <v>1329.49</v>
      </c>
      <c r="CW69" s="1259">
        <v>331.33999999999992</v>
      </c>
      <c r="CX69" s="1183">
        <v>0.95099999999999996</v>
      </c>
      <c r="CY69" s="1184"/>
      <c r="CZ69" s="1185">
        <v>0.65200000000000002</v>
      </c>
      <c r="DA69" s="1262">
        <v>1</v>
      </c>
      <c r="DB69" s="1187"/>
      <c r="DC69" s="1183">
        <v>1</v>
      </c>
      <c r="DE69" s="1263" t="s">
        <v>502</v>
      </c>
      <c r="DF69" s="1264" t="s">
        <v>503</v>
      </c>
      <c r="DG69" s="1191"/>
      <c r="DH69" s="1192"/>
      <c r="DI69" s="1193"/>
      <c r="DJ69" s="1194"/>
      <c r="DK69" s="1195"/>
      <c r="DL69" s="1265"/>
      <c r="DM69" s="1266"/>
      <c r="DN69" s="1267"/>
      <c r="DO69" s="1194"/>
      <c r="DP69" s="1199"/>
      <c r="DQ69" s="1265"/>
      <c r="DR69" s="1265"/>
      <c r="DS69" s="1092"/>
      <c r="DT69" s="1202"/>
      <c r="DU69" s="1092"/>
      <c r="DV69" s="1203"/>
      <c r="DX69" s="1204" t="s">
        <v>416</v>
      </c>
      <c r="DY69" s="1205" t="s">
        <v>70</v>
      </c>
      <c r="DZ69" s="1204" t="s">
        <v>8</v>
      </c>
      <c r="EA69" s="1206" t="s">
        <v>71</v>
      </c>
      <c r="EB69" s="1207">
        <v>657</v>
      </c>
      <c r="EC69" s="1104"/>
      <c r="ED69" s="1208">
        <v>657</v>
      </c>
      <c r="EE69" s="1208"/>
      <c r="EF69" s="1104"/>
      <c r="EG69" s="1209">
        <v>1.7157182774919698E-2</v>
      </c>
      <c r="EH69" s="1104"/>
      <c r="EI69" s="1211">
        <v>0</v>
      </c>
      <c r="EJ69" s="1208"/>
      <c r="EK69" s="1208">
        <v>0</v>
      </c>
      <c r="EL69" s="1268"/>
      <c r="EM69" s="1214"/>
      <c r="EN69" s="1214"/>
      <c r="EO69" s="1215"/>
      <c r="ES69" s="1269" t="s">
        <v>482</v>
      </c>
      <c r="ET69" s="1270" t="s">
        <v>483</v>
      </c>
      <c r="EU69" s="1271">
        <v>3611353</v>
      </c>
      <c r="EW69" s="1219"/>
    </row>
    <row r="70" spans="1:153" ht="15">
      <c r="A70" s="1220" t="s">
        <v>504</v>
      </c>
      <c r="B70" s="1221" t="s">
        <v>505</v>
      </c>
      <c r="C70" s="1117">
        <v>25815</v>
      </c>
      <c r="D70" s="1118">
        <v>26329</v>
      </c>
      <c r="E70" s="1222"/>
      <c r="F70" s="1222">
        <f t="shared" ref="F70:F101" si="7">SUM(D70:E70)</f>
        <v>26329</v>
      </c>
      <c r="G70" s="1222"/>
      <c r="H70" s="1223">
        <f t="shared" ref="H70:H101" si="8">SUM(F70:G70)</f>
        <v>26329</v>
      </c>
      <c r="K70" s="907" t="s">
        <v>504</v>
      </c>
      <c r="L70" s="908" t="s">
        <v>505</v>
      </c>
      <c r="M70" s="886">
        <v>30411493600</v>
      </c>
      <c r="N70" s="887">
        <v>28878690</v>
      </c>
      <c r="O70" s="888">
        <f t="shared" si="5"/>
        <v>30382614910</v>
      </c>
      <c r="P70" s="889">
        <v>2007</v>
      </c>
      <c r="Q70" s="890">
        <v>1.0752999999999999</v>
      </c>
      <c r="R70" s="891">
        <f t="shared" ref="R70:R101" si="9">ROUND(O70/Q70,0)</f>
        <v>28255012471</v>
      </c>
      <c r="S70" s="892">
        <f t="shared" ref="S70:S105" si="10">N70</f>
        <v>28878690</v>
      </c>
      <c r="T70" s="893">
        <v>435115391</v>
      </c>
      <c r="U70" s="893">
        <v>3279127678</v>
      </c>
      <c r="V70" s="891">
        <f t="shared" ref="V70:V101" si="11">SUM(R70:U70)</f>
        <v>31998134230</v>
      </c>
      <c r="X70" s="1224" t="s">
        <v>504</v>
      </c>
      <c r="Y70" s="1225" t="s">
        <v>505</v>
      </c>
      <c r="Z70" s="1226">
        <v>31998134230</v>
      </c>
      <c r="AA70" s="1227">
        <v>192948749.40689999</v>
      </c>
      <c r="AB70" s="1126">
        <v>43373700</v>
      </c>
      <c r="AC70" s="1126">
        <v>1158641</v>
      </c>
      <c r="AD70" s="1228">
        <v>237481090.40689999</v>
      </c>
      <c r="AE70" s="1229">
        <v>26329</v>
      </c>
      <c r="AF70" s="1225">
        <v>9020</v>
      </c>
      <c r="AG70" s="1230">
        <v>1.8386</v>
      </c>
      <c r="AI70" s="1231" t="s">
        <v>504</v>
      </c>
      <c r="AJ70" s="1232" t="s">
        <v>505</v>
      </c>
      <c r="AK70" s="1132">
        <v>237481090.40689999</v>
      </c>
      <c r="AL70" s="1133">
        <v>26329</v>
      </c>
      <c r="AM70" s="1233">
        <v>9020</v>
      </c>
      <c r="AN70" s="1230">
        <v>1.8386</v>
      </c>
      <c r="AO70" s="1234">
        <v>7.8000999999999996</v>
      </c>
      <c r="AP70" s="1235">
        <v>1.0181</v>
      </c>
      <c r="AQ70" s="1236">
        <v>2.0244999999999997</v>
      </c>
      <c r="AR70" s="1237" t="s">
        <v>4</v>
      </c>
      <c r="AS70" s="1272" t="s">
        <v>4</v>
      </c>
      <c r="AT70" s="1261" t="s">
        <v>4</v>
      </c>
      <c r="AU70" s="1240">
        <v>0</v>
      </c>
      <c r="AV70" s="1241" t="s">
        <v>4</v>
      </c>
      <c r="AW70" s="1242">
        <v>0</v>
      </c>
      <c r="AX70" s="1144" t="s">
        <v>653</v>
      </c>
      <c r="AY70" s="1145">
        <v>0</v>
      </c>
      <c r="AZ70" s="1242">
        <f t="shared" si="6"/>
        <v>0</v>
      </c>
      <c r="BB70" s="1243" t="s">
        <v>504</v>
      </c>
      <c r="BC70" s="1244" t="s">
        <v>743</v>
      </c>
      <c r="BD70" s="1149">
        <v>31998134230</v>
      </c>
      <c r="BE70" s="1150">
        <v>198.934</v>
      </c>
      <c r="BF70" s="1245">
        <v>160847991</v>
      </c>
      <c r="BG70" s="1246">
        <v>7.8000999999999996</v>
      </c>
      <c r="BH70" s="1153"/>
      <c r="BI70" s="1154">
        <v>26329</v>
      </c>
      <c r="BJ70" s="1247">
        <v>132.35</v>
      </c>
      <c r="BK70" s="1154">
        <v>203254</v>
      </c>
      <c r="BL70" s="1248">
        <v>1022</v>
      </c>
      <c r="BN70" s="1156" t="s">
        <v>504</v>
      </c>
      <c r="BO70" s="1157" t="s">
        <v>505</v>
      </c>
      <c r="BP70" s="1158">
        <v>0.96970000000000001</v>
      </c>
      <c r="BQ70" s="1158">
        <v>1.0459000000000001</v>
      </c>
      <c r="BR70" s="1158">
        <v>1.1299999999999999</v>
      </c>
      <c r="BS70" s="1160"/>
      <c r="BT70" s="1161">
        <v>2007</v>
      </c>
      <c r="BU70" s="1162">
        <v>1.0752999999999999</v>
      </c>
      <c r="BV70" s="1163"/>
      <c r="BW70" s="1164">
        <v>0.46550000000000002</v>
      </c>
      <c r="BX70" s="1165">
        <v>0.501</v>
      </c>
      <c r="BY70" s="1166">
        <v>0.83079999999999998</v>
      </c>
      <c r="CA70" s="1250" t="s">
        <v>504</v>
      </c>
      <c r="CB70" s="1251" t="s">
        <v>743</v>
      </c>
      <c r="CC70" s="1154">
        <v>36903</v>
      </c>
      <c r="CD70" s="1154">
        <v>34808</v>
      </c>
      <c r="CE70" s="1154">
        <v>35085</v>
      </c>
      <c r="CF70" s="1252">
        <v>35598.666666666664</v>
      </c>
      <c r="CG70" s="1253">
        <v>1.0181</v>
      </c>
      <c r="CH70" s="1171"/>
      <c r="CI70" s="1254">
        <v>513.66666666666424</v>
      </c>
      <c r="CJ70" s="1253">
        <v>1.46E-2</v>
      </c>
      <c r="CL70" s="1255" t="s">
        <v>504</v>
      </c>
      <c r="CM70" s="1256" t="s">
        <v>743</v>
      </c>
      <c r="CN70" s="1174" t="s">
        <v>4</v>
      </c>
      <c r="CO70" s="1175"/>
      <c r="CP70" s="1176">
        <v>26329</v>
      </c>
      <c r="CQ70" s="1257">
        <v>61808440</v>
      </c>
      <c r="CR70" s="1257">
        <v>0</v>
      </c>
      <c r="CS70" s="1258">
        <v>61808440</v>
      </c>
      <c r="CT70" s="1259">
        <v>2347.54</v>
      </c>
      <c r="CU70" s="1260"/>
      <c r="CV70" s="1261" t="s">
        <v>4</v>
      </c>
      <c r="CW70" s="1259" t="s">
        <v>4</v>
      </c>
      <c r="CX70" s="1183" t="s">
        <v>4</v>
      </c>
      <c r="CY70" s="1184"/>
      <c r="CZ70" s="1185">
        <v>0.501</v>
      </c>
      <c r="DA70" s="1262" t="s">
        <v>4</v>
      </c>
      <c r="DB70" s="1187"/>
      <c r="DC70" s="1183" t="s">
        <v>4</v>
      </c>
      <c r="DE70" s="1263" t="s">
        <v>504</v>
      </c>
      <c r="DF70" s="1264" t="s">
        <v>505</v>
      </c>
      <c r="DG70" s="1191"/>
      <c r="DH70" s="1192"/>
      <c r="DI70" s="1193"/>
      <c r="DJ70" s="1194"/>
      <c r="DK70" s="1195"/>
      <c r="DL70" s="1265"/>
      <c r="DM70" s="1266"/>
      <c r="DN70" s="1267"/>
      <c r="DO70" s="1194"/>
      <c r="DP70" s="1199"/>
      <c r="DQ70" s="1265"/>
      <c r="DR70" s="1265"/>
      <c r="DS70" s="1092"/>
      <c r="DT70" s="1202"/>
      <c r="DU70" s="1092"/>
      <c r="DV70" s="1203"/>
      <c r="DX70" s="1204" t="s">
        <v>416</v>
      </c>
      <c r="DY70" s="1205" t="s">
        <v>264</v>
      </c>
      <c r="DZ70" s="1204" t="s">
        <v>8</v>
      </c>
      <c r="EA70" s="1206" t="s">
        <v>265</v>
      </c>
      <c r="EB70" s="1207">
        <v>318</v>
      </c>
      <c r="EC70" s="1104"/>
      <c r="ED70" s="1208">
        <v>318</v>
      </c>
      <c r="EE70" s="1208"/>
      <c r="EF70" s="1104"/>
      <c r="EG70" s="1209">
        <v>8.3043898362625025E-3</v>
      </c>
      <c r="EH70" s="1104"/>
      <c r="EI70" s="1211">
        <v>0</v>
      </c>
      <c r="EJ70" s="1208"/>
      <c r="EK70" s="1208">
        <v>0</v>
      </c>
      <c r="EL70" s="1268"/>
      <c r="EM70" s="1214"/>
      <c r="EN70" s="1214"/>
      <c r="EO70" s="1215"/>
      <c r="ES70" s="1269" t="s">
        <v>484</v>
      </c>
      <c r="ET70" s="1270" t="s">
        <v>485</v>
      </c>
      <c r="EU70" s="1271">
        <v>417179</v>
      </c>
      <c r="EW70" s="1219"/>
    </row>
    <row r="71" spans="1:153" ht="15">
      <c r="A71" s="1220" t="s">
        <v>506</v>
      </c>
      <c r="B71" s="1221" t="s">
        <v>507</v>
      </c>
      <c r="C71" s="1117">
        <v>2121</v>
      </c>
      <c r="D71" s="1118">
        <v>3051</v>
      </c>
      <c r="E71" s="1222"/>
      <c r="F71" s="1222">
        <f t="shared" si="7"/>
        <v>3051</v>
      </c>
      <c r="G71" s="1222"/>
      <c r="H71" s="1223">
        <f t="shared" si="8"/>
        <v>3051</v>
      </c>
      <c r="K71" s="907" t="s">
        <v>506</v>
      </c>
      <c r="L71" s="908" t="s">
        <v>507</v>
      </c>
      <c r="M71" s="886">
        <v>1538740183</v>
      </c>
      <c r="N71" s="887">
        <v>195154518</v>
      </c>
      <c r="O71" s="888">
        <f t="shared" ref="O71:O105" si="12">M71-N71</f>
        <v>1343585665</v>
      </c>
      <c r="P71" s="889">
        <v>2011</v>
      </c>
      <c r="Q71" s="890">
        <v>1.0318000000000001</v>
      </c>
      <c r="R71" s="891">
        <f t="shared" si="9"/>
        <v>1302176454</v>
      </c>
      <c r="S71" s="892">
        <f t="shared" si="10"/>
        <v>195154518</v>
      </c>
      <c r="T71" s="893">
        <v>102818813</v>
      </c>
      <c r="U71" s="893">
        <v>284328691</v>
      </c>
      <c r="V71" s="891">
        <f t="shared" si="11"/>
        <v>1884478476</v>
      </c>
      <c r="X71" s="1224" t="s">
        <v>506</v>
      </c>
      <c r="Y71" s="1225" t="s">
        <v>507</v>
      </c>
      <c r="Z71" s="1226">
        <v>1884478476</v>
      </c>
      <c r="AA71" s="1227">
        <v>11363405.210279999</v>
      </c>
      <c r="AB71" s="1126">
        <v>1435889</v>
      </c>
      <c r="AC71" s="1126">
        <v>82657</v>
      </c>
      <c r="AD71" s="1228">
        <v>12881951.210279999</v>
      </c>
      <c r="AE71" s="1229">
        <v>3051</v>
      </c>
      <c r="AF71" s="1225">
        <v>4222</v>
      </c>
      <c r="AG71" s="1230">
        <v>0.86060000000000003</v>
      </c>
      <c r="AI71" s="1231" t="s">
        <v>506</v>
      </c>
      <c r="AJ71" s="1232" t="s">
        <v>507</v>
      </c>
      <c r="AK71" s="1132">
        <v>12881951.210279999</v>
      </c>
      <c r="AL71" s="1133">
        <v>3051</v>
      </c>
      <c r="AM71" s="1233">
        <v>4222</v>
      </c>
      <c r="AN71" s="1230">
        <v>0.86060000000000003</v>
      </c>
      <c r="AO71" s="1234">
        <v>0.17030000000000001</v>
      </c>
      <c r="AP71" s="1235">
        <v>0.81740000000000002</v>
      </c>
      <c r="AQ71" s="1236">
        <v>0.76990000000000003</v>
      </c>
      <c r="AR71" s="1237">
        <v>0.76990000000000003</v>
      </c>
      <c r="AS71" s="1272">
        <v>1278.67</v>
      </c>
      <c r="AT71" s="1261">
        <v>382.15999999999985</v>
      </c>
      <c r="AU71" s="1240">
        <v>1165970</v>
      </c>
      <c r="AV71" s="1241">
        <v>1</v>
      </c>
      <c r="AW71" s="1242">
        <v>1165970</v>
      </c>
      <c r="AX71" s="1144" t="s">
        <v>653</v>
      </c>
      <c r="AY71" s="1145">
        <v>0</v>
      </c>
      <c r="AZ71" s="1242">
        <f t="shared" ref="AZ71:AZ105" si="13">AW71</f>
        <v>1165970</v>
      </c>
      <c r="BB71" s="1243" t="s">
        <v>506</v>
      </c>
      <c r="BC71" s="1244" t="s">
        <v>744</v>
      </c>
      <c r="BD71" s="1149">
        <v>1884478476</v>
      </c>
      <c r="BE71" s="1150">
        <v>536.47900000000004</v>
      </c>
      <c r="BF71" s="1245">
        <v>3512679</v>
      </c>
      <c r="BG71" s="1246">
        <v>0.17030000000000001</v>
      </c>
      <c r="BH71" s="1153"/>
      <c r="BI71" s="1154">
        <v>3051</v>
      </c>
      <c r="BJ71" s="1247">
        <v>5.69</v>
      </c>
      <c r="BK71" s="1154">
        <v>22063</v>
      </c>
      <c r="BL71" s="1248">
        <v>41</v>
      </c>
      <c r="BN71" s="1156" t="s">
        <v>506</v>
      </c>
      <c r="BO71" s="1157" t="s">
        <v>507</v>
      </c>
      <c r="BP71" s="1158">
        <v>0.8609</v>
      </c>
      <c r="BQ71" s="1158">
        <v>0.86550000000000005</v>
      </c>
      <c r="BR71" s="1158">
        <v>1.0318000000000001</v>
      </c>
      <c r="BS71" s="1160"/>
      <c r="BT71" s="1161">
        <v>2011</v>
      </c>
      <c r="BU71" s="1162">
        <v>1.0318000000000001</v>
      </c>
      <c r="BV71" s="1163"/>
      <c r="BW71" s="1164">
        <v>0.87</v>
      </c>
      <c r="BX71" s="1165">
        <v>0.89800000000000002</v>
      </c>
      <c r="BY71" s="1166">
        <v>1.4892000000000001</v>
      </c>
      <c r="CA71" s="1250" t="s">
        <v>506</v>
      </c>
      <c r="CB71" s="1251" t="s">
        <v>744</v>
      </c>
      <c r="CC71" s="1154">
        <v>28222</v>
      </c>
      <c r="CD71" s="1154">
        <v>28977</v>
      </c>
      <c r="CE71" s="1154">
        <v>28541</v>
      </c>
      <c r="CF71" s="1252">
        <v>28580</v>
      </c>
      <c r="CG71" s="1253">
        <v>0.81740000000000002</v>
      </c>
      <c r="CH71" s="1171"/>
      <c r="CI71" s="1254">
        <v>39</v>
      </c>
      <c r="CJ71" s="1253">
        <v>1.4E-3</v>
      </c>
      <c r="CL71" s="1255" t="s">
        <v>506</v>
      </c>
      <c r="CM71" s="1256" t="s">
        <v>744</v>
      </c>
      <c r="CN71" s="1174">
        <v>0.76990000000000003</v>
      </c>
      <c r="CO71" s="1175"/>
      <c r="CP71" s="1176">
        <v>3051</v>
      </c>
      <c r="CQ71" s="1257">
        <v>3500000</v>
      </c>
      <c r="CR71" s="1257">
        <v>0</v>
      </c>
      <c r="CS71" s="1258">
        <v>3500000</v>
      </c>
      <c r="CT71" s="1259">
        <v>1147.1600000000001</v>
      </c>
      <c r="CU71" s="1260"/>
      <c r="CV71" s="1261">
        <v>1278.67</v>
      </c>
      <c r="CW71" s="1259">
        <v>382.15999999999985</v>
      </c>
      <c r="CX71" s="1183">
        <v>0.89700000000000002</v>
      </c>
      <c r="CY71" s="1184"/>
      <c r="CZ71" s="1185">
        <v>0.89800000000000002</v>
      </c>
      <c r="DA71" s="1262">
        <v>1</v>
      </c>
      <c r="DB71" s="1187"/>
      <c r="DC71" s="1183">
        <v>1</v>
      </c>
      <c r="DE71" s="1263" t="s">
        <v>506</v>
      </c>
      <c r="DF71" s="1264" t="s">
        <v>507</v>
      </c>
      <c r="DG71" s="1191"/>
      <c r="DH71" s="1192"/>
      <c r="DI71" s="1193"/>
      <c r="DJ71" s="1194"/>
      <c r="DK71" s="1195"/>
      <c r="DL71" s="1265"/>
      <c r="DM71" s="1266"/>
      <c r="DN71" s="1267"/>
      <c r="DO71" s="1194"/>
      <c r="DP71" s="1199"/>
      <c r="DQ71" s="1265"/>
      <c r="DR71" s="1265"/>
      <c r="DS71" s="1092"/>
      <c r="DT71" s="1202"/>
      <c r="DU71" s="1092"/>
      <c r="DV71" s="1203"/>
      <c r="DX71" s="1204" t="s">
        <v>416</v>
      </c>
      <c r="DY71" s="1205" t="s">
        <v>296</v>
      </c>
      <c r="DZ71" s="1204" t="s">
        <v>8</v>
      </c>
      <c r="EA71" s="1206" t="s">
        <v>297</v>
      </c>
      <c r="EB71" s="1207">
        <v>1400</v>
      </c>
      <c r="EC71" s="1104"/>
      <c r="ED71" s="1208">
        <v>1400</v>
      </c>
      <c r="EE71" s="1208"/>
      <c r="EF71" s="1104"/>
      <c r="EG71" s="1209">
        <v>3.6560206826312905E-2</v>
      </c>
      <c r="EH71" s="1104"/>
      <c r="EI71" s="1211">
        <v>0</v>
      </c>
      <c r="EJ71" s="1208"/>
      <c r="EK71" s="1208">
        <v>0</v>
      </c>
      <c r="EL71" s="1268"/>
      <c r="EM71" s="1214"/>
      <c r="EN71" s="1214"/>
      <c r="EO71" s="1215"/>
      <c r="ES71" s="1269" t="s">
        <v>486</v>
      </c>
      <c r="ET71" s="1270" t="s">
        <v>487</v>
      </c>
      <c r="EU71" s="1271">
        <v>0</v>
      </c>
      <c r="EW71" s="1219"/>
    </row>
    <row r="72" spans="1:153" ht="15">
      <c r="A72" s="1220" t="s">
        <v>508</v>
      </c>
      <c r="B72" s="1221" t="s">
        <v>509</v>
      </c>
      <c r="C72" s="1117">
        <v>25428</v>
      </c>
      <c r="D72" s="1118">
        <v>25428</v>
      </c>
      <c r="E72" s="1222"/>
      <c r="F72" s="1222">
        <f t="shared" si="7"/>
        <v>25428</v>
      </c>
      <c r="G72" s="1222"/>
      <c r="H72" s="1223">
        <f t="shared" si="8"/>
        <v>25428</v>
      </c>
      <c r="K72" s="907" t="s">
        <v>508</v>
      </c>
      <c r="L72" s="908" t="s">
        <v>509</v>
      </c>
      <c r="M72" s="886">
        <v>10998739819</v>
      </c>
      <c r="N72" s="887">
        <v>142138096</v>
      </c>
      <c r="O72" s="888">
        <f t="shared" si="12"/>
        <v>10856601723</v>
      </c>
      <c r="P72" s="889">
        <v>2010</v>
      </c>
      <c r="Q72" s="890">
        <v>0.98580000000000001</v>
      </c>
      <c r="R72" s="891">
        <f t="shared" si="9"/>
        <v>11012986126</v>
      </c>
      <c r="S72" s="892">
        <f t="shared" si="10"/>
        <v>142138096</v>
      </c>
      <c r="T72" s="893">
        <v>235265035</v>
      </c>
      <c r="U72" s="893">
        <v>1519739358</v>
      </c>
      <c r="V72" s="891">
        <f t="shared" si="11"/>
        <v>12910128615</v>
      </c>
      <c r="X72" s="1224" t="s">
        <v>508</v>
      </c>
      <c r="Y72" s="1225" t="s">
        <v>509</v>
      </c>
      <c r="Z72" s="1226">
        <v>12910128615</v>
      </c>
      <c r="AA72" s="1227">
        <v>77848075.548449993</v>
      </c>
      <c r="AB72" s="1126">
        <v>25239869</v>
      </c>
      <c r="AC72" s="1126">
        <v>1007858</v>
      </c>
      <c r="AD72" s="1228">
        <v>104095802.54844999</v>
      </c>
      <c r="AE72" s="1229">
        <v>25428</v>
      </c>
      <c r="AF72" s="1225">
        <v>4094</v>
      </c>
      <c r="AG72" s="1230">
        <v>0.83450000000000002</v>
      </c>
      <c r="AI72" s="1231" t="s">
        <v>508</v>
      </c>
      <c r="AJ72" s="1232" t="s">
        <v>509</v>
      </c>
      <c r="AK72" s="1132">
        <v>104095802.54844999</v>
      </c>
      <c r="AL72" s="1133">
        <v>25428</v>
      </c>
      <c r="AM72" s="1233">
        <v>4094</v>
      </c>
      <c r="AN72" s="1230">
        <v>0.83450000000000002</v>
      </c>
      <c r="AO72" s="1234">
        <v>0.81640000000000001</v>
      </c>
      <c r="AP72" s="1235">
        <v>1.206</v>
      </c>
      <c r="AQ72" s="1236">
        <v>1.0184</v>
      </c>
      <c r="AR72" s="1237" t="s">
        <v>4</v>
      </c>
      <c r="AS72" s="1272" t="s">
        <v>4</v>
      </c>
      <c r="AT72" s="1261" t="s">
        <v>4</v>
      </c>
      <c r="AU72" s="1240">
        <v>0</v>
      </c>
      <c r="AV72" s="1241" t="s">
        <v>4</v>
      </c>
      <c r="AW72" s="1242">
        <v>0</v>
      </c>
      <c r="AX72" s="1144" t="s">
        <v>653</v>
      </c>
      <c r="AY72" s="1145">
        <v>0</v>
      </c>
      <c r="AZ72" s="1242">
        <f t="shared" si="13"/>
        <v>0</v>
      </c>
      <c r="BB72" s="1243" t="s">
        <v>508</v>
      </c>
      <c r="BC72" s="1244" t="s">
        <v>745</v>
      </c>
      <c r="BD72" s="1149">
        <v>12910128615</v>
      </c>
      <c r="BE72" s="1150">
        <v>766.81799999999998</v>
      </c>
      <c r="BF72" s="1245">
        <v>16835975</v>
      </c>
      <c r="BG72" s="1246">
        <v>0.81640000000000001</v>
      </c>
      <c r="BH72" s="1153"/>
      <c r="BI72" s="1154">
        <v>25428</v>
      </c>
      <c r="BJ72" s="1247">
        <v>33.159999999999997</v>
      </c>
      <c r="BK72" s="1154">
        <v>186866</v>
      </c>
      <c r="BL72" s="1248">
        <v>244</v>
      </c>
      <c r="BN72" s="1156" t="s">
        <v>508</v>
      </c>
      <c r="BO72" s="1157" t="s">
        <v>509</v>
      </c>
      <c r="BP72" s="1158">
        <v>0.8012999999999999</v>
      </c>
      <c r="BQ72" s="1158">
        <v>0.97519999999999996</v>
      </c>
      <c r="BR72" s="1158">
        <v>0.99109999999999998</v>
      </c>
      <c r="BS72" s="1160"/>
      <c r="BT72" s="1161">
        <v>2010</v>
      </c>
      <c r="BU72" s="1162">
        <v>0.98580000000000001</v>
      </c>
      <c r="BV72" s="1163"/>
      <c r="BW72" s="1164">
        <v>0.58499999999999996</v>
      </c>
      <c r="BX72" s="1165">
        <v>0.57699999999999996</v>
      </c>
      <c r="BY72" s="1166">
        <v>0.95689999999999997</v>
      </c>
      <c r="CA72" s="1250" t="s">
        <v>508</v>
      </c>
      <c r="CB72" s="1251" t="s">
        <v>745</v>
      </c>
      <c r="CC72" s="1154">
        <v>40166</v>
      </c>
      <c r="CD72" s="1154">
        <v>42348</v>
      </c>
      <c r="CE72" s="1154">
        <v>43990</v>
      </c>
      <c r="CF72" s="1252">
        <v>42168</v>
      </c>
      <c r="CG72" s="1253">
        <v>1.206</v>
      </c>
      <c r="CH72" s="1171"/>
      <c r="CI72" s="1254">
        <v>-1822</v>
      </c>
      <c r="CJ72" s="1253">
        <v>-4.1399999999999999E-2</v>
      </c>
      <c r="CL72" s="1255" t="s">
        <v>508</v>
      </c>
      <c r="CM72" s="1256" t="s">
        <v>745</v>
      </c>
      <c r="CN72" s="1174" t="s">
        <v>4</v>
      </c>
      <c r="CO72" s="1175"/>
      <c r="CP72" s="1176">
        <v>25428</v>
      </c>
      <c r="CQ72" s="1257">
        <v>34498442</v>
      </c>
      <c r="CR72" s="1257">
        <v>0</v>
      </c>
      <c r="CS72" s="1258">
        <v>34498442</v>
      </c>
      <c r="CT72" s="1259">
        <v>1356.71</v>
      </c>
      <c r="CU72" s="1260"/>
      <c r="CV72" s="1261" t="s">
        <v>4</v>
      </c>
      <c r="CW72" s="1259" t="s">
        <v>4</v>
      </c>
      <c r="CX72" s="1183" t="s">
        <v>4</v>
      </c>
      <c r="CY72" s="1184"/>
      <c r="CZ72" s="1185">
        <v>0.57699999999999996</v>
      </c>
      <c r="DA72" s="1262" t="s">
        <v>4</v>
      </c>
      <c r="DB72" s="1187"/>
      <c r="DC72" s="1183" t="s">
        <v>4</v>
      </c>
      <c r="DE72" s="1263" t="s">
        <v>508</v>
      </c>
      <c r="DF72" s="1264" t="s">
        <v>509</v>
      </c>
      <c r="DG72" s="1191"/>
      <c r="DH72" s="1192"/>
      <c r="DI72" s="1193"/>
      <c r="DJ72" s="1194"/>
      <c r="DK72" s="1195"/>
      <c r="DL72" s="1265"/>
      <c r="DM72" s="1266"/>
      <c r="DN72" s="1267"/>
      <c r="DO72" s="1194"/>
      <c r="DP72" s="1199"/>
      <c r="DQ72" s="1265"/>
      <c r="DR72" s="1265"/>
      <c r="DS72" s="1092"/>
      <c r="DT72" s="1202"/>
      <c r="DU72" s="1092"/>
      <c r="DV72" s="1203"/>
      <c r="DX72" s="1204" t="s">
        <v>416</v>
      </c>
      <c r="DY72" s="1205" t="s">
        <v>969</v>
      </c>
      <c r="DZ72" s="1204" t="s">
        <v>8</v>
      </c>
      <c r="EA72" s="1206" t="s">
        <v>1022</v>
      </c>
      <c r="EB72" s="1207">
        <v>162</v>
      </c>
      <c r="EC72" s="1104"/>
      <c r="ED72" s="1208">
        <v>162</v>
      </c>
      <c r="EE72" s="1208"/>
      <c r="EF72" s="1104"/>
      <c r="EG72" s="1209">
        <v>4.2305382184733504E-3</v>
      </c>
      <c r="EH72" s="1104"/>
      <c r="EI72" s="1211">
        <v>0</v>
      </c>
      <c r="EJ72" s="1208"/>
      <c r="EK72" s="1208">
        <v>0</v>
      </c>
      <c r="EL72" s="1268"/>
      <c r="EM72" s="1214"/>
      <c r="EN72" s="1214"/>
      <c r="EO72" s="1215"/>
      <c r="ES72" s="1269" t="s">
        <v>488</v>
      </c>
      <c r="ET72" s="1270" t="s">
        <v>489</v>
      </c>
      <c r="EU72" s="1271">
        <v>113851</v>
      </c>
      <c r="EW72" s="1219"/>
    </row>
    <row r="73" spans="1:153" ht="15">
      <c r="A73" s="1220" t="s">
        <v>510</v>
      </c>
      <c r="B73" s="1221" t="s">
        <v>511</v>
      </c>
      <c r="C73" s="1117">
        <v>7501</v>
      </c>
      <c r="D73" s="1118">
        <v>20122</v>
      </c>
      <c r="E73" s="1222"/>
      <c r="F73" s="1222">
        <f t="shared" si="7"/>
        <v>20122</v>
      </c>
      <c r="G73" s="1222"/>
      <c r="H73" s="1223">
        <f t="shared" si="8"/>
        <v>20122</v>
      </c>
      <c r="K73" s="907" t="s">
        <v>510</v>
      </c>
      <c r="L73" s="908" t="s">
        <v>511</v>
      </c>
      <c r="M73" s="886">
        <v>14460389297</v>
      </c>
      <c r="N73" s="887">
        <v>283568003</v>
      </c>
      <c r="O73" s="888">
        <f t="shared" si="12"/>
        <v>14176821294</v>
      </c>
      <c r="P73" s="889">
        <v>2009</v>
      </c>
      <c r="Q73" s="890">
        <v>0.98929999999999996</v>
      </c>
      <c r="R73" s="891">
        <f t="shared" si="9"/>
        <v>14330153941</v>
      </c>
      <c r="S73" s="892">
        <f t="shared" si="10"/>
        <v>283568003</v>
      </c>
      <c r="T73" s="893">
        <v>234219001</v>
      </c>
      <c r="U73" s="893">
        <v>1200814417</v>
      </c>
      <c r="V73" s="891">
        <f t="shared" si="11"/>
        <v>16048755362</v>
      </c>
      <c r="X73" s="1224" t="s">
        <v>510</v>
      </c>
      <c r="Y73" s="1225" t="s">
        <v>511</v>
      </c>
      <c r="Z73" s="1226">
        <v>16048755362</v>
      </c>
      <c r="AA73" s="1227">
        <v>96773994.832859993</v>
      </c>
      <c r="AB73" s="1126">
        <v>12087611</v>
      </c>
      <c r="AC73" s="1126">
        <v>665126</v>
      </c>
      <c r="AD73" s="1228">
        <v>109526731.83285999</v>
      </c>
      <c r="AE73" s="1229">
        <v>20122</v>
      </c>
      <c r="AF73" s="1225">
        <v>5443</v>
      </c>
      <c r="AG73" s="1230">
        <v>1.1094999999999999</v>
      </c>
      <c r="AI73" s="1231" t="s">
        <v>510</v>
      </c>
      <c r="AJ73" s="1232" t="s">
        <v>511</v>
      </c>
      <c r="AK73" s="1132">
        <v>109526731.83285999</v>
      </c>
      <c r="AL73" s="1133">
        <v>20122</v>
      </c>
      <c r="AM73" s="1233">
        <v>5443</v>
      </c>
      <c r="AN73" s="1230">
        <v>1.1094999999999999</v>
      </c>
      <c r="AO73" s="1234">
        <v>1.9463999999999999</v>
      </c>
      <c r="AP73" s="1235">
        <v>1.3352999999999999</v>
      </c>
      <c r="AQ73" s="1236">
        <v>1.3060999999999998</v>
      </c>
      <c r="AR73" s="1237" t="s">
        <v>4</v>
      </c>
      <c r="AS73" s="1272" t="s">
        <v>4</v>
      </c>
      <c r="AT73" s="1261" t="s">
        <v>4</v>
      </c>
      <c r="AU73" s="1240">
        <v>0</v>
      </c>
      <c r="AV73" s="1241" t="s">
        <v>4</v>
      </c>
      <c r="AW73" s="1242">
        <v>0</v>
      </c>
      <c r="AX73" s="1144" t="s">
        <v>653</v>
      </c>
      <c r="AY73" s="1145">
        <v>0</v>
      </c>
      <c r="AZ73" s="1242">
        <f t="shared" si="13"/>
        <v>0</v>
      </c>
      <c r="BB73" s="1243" t="s">
        <v>510</v>
      </c>
      <c r="BC73" s="1244" t="s">
        <v>746</v>
      </c>
      <c r="BD73" s="1149">
        <v>16048755362</v>
      </c>
      <c r="BE73" s="1150">
        <v>399.83800000000002</v>
      </c>
      <c r="BF73" s="1245">
        <v>40138144</v>
      </c>
      <c r="BG73" s="1246">
        <v>1.9463999999999999</v>
      </c>
      <c r="BH73" s="1153"/>
      <c r="BI73" s="1154">
        <v>20122</v>
      </c>
      <c r="BJ73" s="1247">
        <v>50.33</v>
      </c>
      <c r="BK73" s="1154">
        <v>134201</v>
      </c>
      <c r="BL73" s="1248">
        <v>336</v>
      </c>
      <c r="BN73" s="1156" t="s">
        <v>510</v>
      </c>
      <c r="BO73" s="1157" t="s">
        <v>511</v>
      </c>
      <c r="BP73" s="1158">
        <v>0.98970000000000002</v>
      </c>
      <c r="BQ73" s="1159">
        <v>0.98650000000000004</v>
      </c>
      <c r="BR73" s="1159">
        <v>0.99109999999999998</v>
      </c>
      <c r="BS73" s="1160"/>
      <c r="BT73" s="1161">
        <v>2009</v>
      </c>
      <c r="BU73" s="1162">
        <v>0.98929999999999996</v>
      </c>
      <c r="BV73" s="1163"/>
      <c r="BW73" s="1164">
        <v>0.85799999999999998</v>
      </c>
      <c r="BX73" s="1165">
        <v>0.84899999999999998</v>
      </c>
      <c r="BY73" s="1166">
        <v>1.4079999999999999</v>
      </c>
      <c r="CA73" s="1250" t="s">
        <v>510</v>
      </c>
      <c r="CB73" s="1251" t="s">
        <v>746</v>
      </c>
      <c r="CC73" s="1154">
        <v>47847</v>
      </c>
      <c r="CD73" s="1154">
        <v>45505</v>
      </c>
      <c r="CE73" s="1154">
        <v>46713</v>
      </c>
      <c r="CF73" s="1252">
        <v>46688.333333333336</v>
      </c>
      <c r="CG73" s="1253">
        <v>1.3352999999999999</v>
      </c>
      <c r="CH73" s="1171"/>
      <c r="CI73" s="1254">
        <v>-24.666666666664241</v>
      </c>
      <c r="CJ73" s="1253">
        <v>-5.0000000000000001E-4</v>
      </c>
      <c r="CL73" s="1255" t="s">
        <v>510</v>
      </c>
      <c r="CM73" s="1256" t="s">
        <v>746</v>
      </c>
      <c r="CN73" s="1174" t="s">
        <v>4</v>
      </c>
      <c r="CO73" s="1175"/>
      <c r="CP73" s="1176">
        <v>20122</v>
      </c>
      <c r="CQ73" s="1257">
        <v>60360712</v>
      </c>
      <c r="CR73" s="1257">
        <v>19229819</v>
      </c>
      <c r="CS73" s="1258">
        <v>79590531</v>
      </c>
      <c r="CT73" s="1259">
        <v>3955.4</v>
      </c>
      <c r="CU73" s="1260"/>
      <c r="CV73" s="1261" t="s">
        <v>4</v>
      </c>
      <c r="CW73" s="1259" t="s">
        <v>4</v>
      </c>
      <c r="CX73" s="1183" t="s">
        <v>4</v>
      </c>
      <c r="CY73" s="1184"/>
      <c r="CZ73" s="1185">
        <v>0.84899999999999998</v>
      </c>
      <c r="DA73" s="1262">
        <v>1</v>
      </c>
      <c r="DB73" s="1187"/>
      <c r="DC73" s="1183" t="s">
        <v>4</v>
      </c>
      <c r="DE73" s="1263" t="s">
        <v>510</v>
      </c>
      <c r="DF73" s="1264" t="s">
        <v>511</v>
      </c>
      <c r="DG73" s="1191"/>
      <c r="DH73" s="1192"/>
      <c r="DI73" s="1193"/>
      <c r="DJ73" s="1194"/>
      <c r="DK73" s="1195"/>
      <c r="DL73" s="1265"/>
      <c r="DM73" s="1266"/>
      <c r="DN73" s="1267"/>
      <c r="DO73" s="1194"/>
      <c r="DP73" s="1199"/>
      <c r="DQ73" s="1265"/>
      <c r="DR73" s="1265"/>
      <c r="DS73" s="1092"/>
      <c r="DT73" s="1202"/>
      <c r="DU73" s="1092"/>
      <c r="DV73" s="1203"/>
      <c r="DX73" s="1204" t="s">
        <v>416</v>
      </c>
      <c r="DY73" s="1205" t="s">
        <v>1003</v>
      </c>
      <c r="DZ73" s="1204" t="s">
        <v>8</v>
      </c>
      <c r="EA73" s="1206" t="s">
        <v>1004</v>
      </c>
      <c r="EB73" s="1207">
        <v>179</v>
      </c>
      <c r="EC73" s="1104"/>
      <c r="ED73" s="1208">
        <v>179</v>
      </c>
      <c r="EE73" s="1208">
        <v>38293</v>
      </c>
      <c r="EF73" s="1104"/>
      <c r="EG73" s="1209">
        <v>4.6744835870785786E-3</v>
      </c>
      <c r="EH73" s="1104"/>
      <c r="EI73" s="1211">
        <v>0</v>
      </c>
      <c r="EJ73" s="1208"/>
      <c r="EK73" s="1208">
        <v>0</v>
      </c>
      <c r="EL73" s="1268"/>
      <c r="EM73" s="1214"/>
      <c r="EN73" s="1214"/>
      <c r="EO73" s="1215"/>
      <c r="ES73" s="1269" t="s">
        <v>490</v>
      </c>
      <c r="ET73" s="1270" t="s">
        <v>491</v>
      </c>
      <c r="EU73" s="1271">
        <v>1336370</v>
      </c>
      <c r="EW73" s="1219"/>
    </row>
    <row r="74" spans="1:153" ht="15">
      <c r="A74" s="1220" t="s">
        <v>512</v>
      </c>
      <c r="B74" s="1221" t="s">
        <v>513</v>
      </c>
      <c r="C74" s="1117">
        <v>1282</v>
      </c>
      <c r="D74" s="1118">
        <v>1792</v>
      </c>
      <c r="E74" s="1222"/>
      <c r="F74" s="1222">
        <f t="shared" si="7"/>
        <v>1792</v>
      </c>
      <c r="G74" s="1222"/>
      <c r="H74" s="1223">
        <f t="shared" si="8"/>
        <v>1792</v>
      </c>
      <c r="K74" s="907" t="s">
        <v>512</v>
      </c>
      <c r="L74" s="908" t="s">
        <v>513</v>
      </c>
      <c r="M74" s="886">
        <v>1208882995</v>
      </c>
      <c r="N74" s="887">
        <v>41941966</v>
      </c>
      <c r="O74" s="888">
        <f t="shared" si="12"/>
        <v>1166941029</v>
      </c>
      <c r="P74" s="889">
        <v>2004</v>
      </c>
      <c r="Q74" s="890">
        <v>0.6704</v>
      </c>
      <c r="R74" s="891">
        <f t="shared" si="9"/>
        <v>1740663826</v>
      </c>
      <c r="S74" s="892">
        <f t="shared" si="10"/>
        <v>41941966</v>
      </c>
      <c r="T74" s="893">
        <v>26655672</v>
      </c>
      <c r="U74" s="893">
        <v>173517292</v>
      </c>
      <c r="V74" s="891">
        <f t="shared" si="11"/>
        <v>1982778756</v>
      </c>
      <c r="X74" s="1224" t="s">
        <v>512</v>
      </c>
      <c r="Y74" s="1225" t="s">
        <v>513</v>
      </c>
      <c r="Z74" s="1226">
        <v>1982778756</v>
      </c>
      <c r="AA74" s="1227">
        <v>11956155.89868</v>
      </c>
      <c r="AB74" s="1126">
        <v>1748594</v>
      </c>
      <c r="AC74" s="1126">
        <v>34683</v>
      </c>
      <c r="AD74" s="1228">
        <v>13739432.89868</v>
      </c>
      <c r="AE74" s="1229">
        <v>1792</v>
      </c>
      <c r="AF74" s="1225">
        <v>7667</v>
      </c>
      <c r="AG74" s="1230">
        <v>1.5628</v>
      </c>
      <c r="AI74" s="1231" t="s">
        <v>512</v>
      </c>
      <c r="AJ74" s="1232" t="s">
        <v>513</v>
      </c>
      <c r="AK74" s="1132">
        <v>13739432.89868</v>
      </c>
      <c r="AL74" s="1133">
        <v>1792</v>
      </c>
      <c r="AM74" s="1233">
        <v>7667</v>
      </c>
      <c r="AN74" s="1230">
        <v>1.5628</v>
      </c>
      <c r="AO74" s="1234">
        <v>0.28539999999999999</v>
      </c>
      <c r="AP74" s="1235">
        <v>1.0062</v>
      </c>
      <c r="AQ74" s="1236">
        <v>1.1567000000000001</v>
      </c>
      <c r="AR74" s="1237" t="s">
        <v>4</v>
      </c>
      <c r="AS74" s="1272" t="s">
        <v>4</v>
      </c>
      <c r="AT74" s="1261" t="s">
        <v>4</v>
      </c>
      <c r="AU74" s="1240">
        <v>0</v>
      </c>
      <c r="AV74" s="1241" t="s">
        <v>4</v>
      </c>
      <c r="AW74" s="1242">
        <v>0</v>
      </c>
      <c r="AX74" s="1144" t="s">
        <v>653</v>
      </c>
      <c r="AY74" s="1145">
        <v>0</v>
      </c>
      <c r="AZ74" s="1242">
        <f t="shared" si="13"/>
        <v>0</v>
      </c>
      <c r="BB74" s="1243" t="s">
        <v>512</v>
      </c>
      <c r="BC74" s="1244" t="s">
        <v>747</v>
      </c>
      <c r="BD74" s="1149">
        <v>1982778756</v>
      </c>
      <c r="BE74" s="1150">
        <v>336.94200000000001</v>
      </c>
      <c r="BF74" s="1245">
        <v>5884629</v>
      </c>
      <c r="BG74" s="1246">
        <v>0.28539999999999999</v>
      </c>
      <c r="BH74" s="1153"/>
      <c r="BI74" s="1154">
        <v>1792</v>
      </c>
      <c r="BJ74" s="1247">
        <v>5.32</v>
      </c>
      <c r="BK74" s="1154">
        <v>13116</v>
      </c>
      <c r="BL74" s="1248">
        <v>39</v>
      </c>
      <c r="BN74" s="1156" t="s">
        <v>512</v>
      </c>
      <c r="BO74" s="1157" t="s">
        <v>513</v>
      </c>
      <c r="BP74" s="1158">
        <v>0.55469999999999997</v>
      </c>
      <c r="BQ74" s="1158">
        <v>0.64290000000000003</v>
      </c>
      <c r="BR74" s="1158">
        <v>0.72719999999999996</v>
      </c>
      <c r="BS74" s="1160"/>
      <c r="BT74" s="1161">
        <v>2004</v>
      </c>
      <c r="BU74" s="1162">
        <v>0.6704</v>
      </c>
      <c r="BV74" s="1163"/>
      <c r="BW74" s="1164">
        <v>0.65249999999999997</v>
      </c>
      <c r="BX74" s="1165">
        <v>0.437</v>
      </c>
      <c r="BY74" s="1166">
        <v>0.72470000000000001</v>
      </c>
      <c r="CA74" s="1250" t="s">
        <v>512</v>
      </c>
      <c r="CB74" s="1251" t="s">
        <v>747</v>
      </c>
      <c r="CC74" s="1154">
        <v>35674</v>
      </c>
      <c r="CD74" s="1154">
        <v>34542</v>
      </c>
      <c r="CE74" s="1154">
        <v>35325</v>
      </c>
      <c r="CF74" s="1252">
        <v>35180.333333333336</v>
      </c>
      <c r="CG74" s="1253">
        <v>1.0062</v>
      </c>
      <c r="CH74" s="1171"/>
      <c r="CI74" s="1254">
        <v>-144.66666666666424</v>
      </c>
      <c r="CJ74" s="1253">
        <v>-4.1000000000000003E-3</v>
      </c>
      <c r="CL74" s="1255" t="s">
        <v>512</v>
      </c>
      <c r="CM74" s="1256" t="s">
        <v>747</v>
      </c>
      <c r="CN74" s="1174" t="s">
        <v>4</v>
      </c>
      <c r="CO74" s="1175"/>
      <c r="CP74" s="1176">
        <v>1792</v>
      </c>
      <c r="CQ74" s="1257">
        <v>2875946</v>
      </c>
      <c r="CR74" s="1257">
        <v>0</v>
      </c>
      <c r="CS74" s="1258">
        <v>2875946</v>
      </c>
      <c r="CT74" s="1259">
        <v>1604.88</v>
      </c>
      <c r="CU74" s="1260"/>
      <c r="CV74" s="1261" t="s">
        <v>4</v>
      </c>
      <c r="CW74" s="1259" t="s">
        <v>4</v>
      </c>
      <c r="CX74" s="1183" t="s">
        <v>4</v>
      </c>
      <c r="CY74" s="1184"/>
      <c r="CZ74" s="1185">
        <v>0.437</v>
      </c>
      <c r="DA74" s="1262" t="s">
        <v>4</v>
      </c>
      <c r="DB74" s="1187"/>
      <c r="DC74" s="1183" t="s">
        <v>4</v>
      </c>
      <c r="DE74" s="1263" t="s">
        <v>512</v>
      </c>
      <c r="DF74" s="1264" t="s">
        <v>513</v>
      </c>
      <c r="DG74" s="1191"/>
      <c r="DH74" s="1192"/>
      <c r="DI74" s="1193"/>
      <c r="DJ74" s="1194"/>
      <c r="DK74" s="1195"/>
      <c r="DL74" s="1265"/>
      <c r="DM74" s="1266"/>
      <c r="DN74" s="1267"/>
      <c r="DO74" s="1194"/>
      <c r="DP74" s="1199"/>
      <c r="DQ74" s="1265"/>
      <c r="DR74" s="1265"/>
      <c r="DS74" s="1092"/>
      <c r="DT74" s="1202"/>
      <c r="DU74" s="1092"/>
      <c r="DV74" s="1203"/>
      <c r="DX74" s="1204" t="s">
        <v>418</v>
      </c>
      <c r="DY74" s="1205" t="s">
        <v>418</v>
      </c>
      <c r="DZ74" s="1204" t="s">
        <v>901</v>
      </c>
      <c r="EA74" s="1206" t="s">
        <v>419</v>
      </c>
      <c r="EB74" s="1207">
        <v>6679</v>
      </c>
      <c r="EC74" s="1104"/>
      <c r="ED74" s="1208">
        <v>6679</v>
      </c>
      <c r="EE74" s="1208"/>
      <c r="EF74" s="1104"/>
      <c r="EG74" s="1209">
        <v>0.93438724118634586</v>
      </c>
      <c r="EH74" s="1104"/>
      <c r="EI74" s="1211">
        <v>3832186</v>
      </c>
      <c r="EJ74" s="1208"/>
      <c r="EK74" s="1208">
        <v>3580746</v>
      </c>
      <c r="EL74" s="1208">
        <v>3832186</v>
      </c>
      <c r="EM74" s="1214">
        <v>0</v>
      </c>
      <c r="EN74" s="1214"/>
      <c r="EO74" s="1215"/>
      <c r="ES74" s="1269" t="s">
        <v>492</v>
      </c>
      <c r="ET74" s="1270" t="s">
        <v>493</v>
      </c>
      <c r="EU74" s="1271">
        <v>2652925</v>
      </c>
      <c r="EW74" s="1219"/>
    </row>
    <row r="75" spans="1:153" ht="15">
      <c r="A75" s="1220" t="s">
        <v>514</v>
      </c>
      <c r="B75" s="1221" t="s">
        <v>515</v>
      </c>
      <c r="C75" s="1117">
        <v>5794</v>
      </c>
      <c r="D75" s="1118">
        <v>5794</v>
      </c>
      <c r="E75" s="1222"/>
      <c r="F75" s="1222">
        <f t="shared" si="7"/>
        <v>5794</v>
      </c>
      <c r="G75" s="1222"/>
      <c r="H75" s="1223">
        <f t="shared" si="8"/>
        <v>5794</v>
      </c>
      <c r="K75" s="907" t="s">
        <v>514</v>
      </c>
      <c r="L75" s="908" t="s">
        <v>515</v>
      </c>
      <c r="M75" s="886">
        <v>2900323425</v>
      </c>
      <c r="N75" s="887">
        <v>103250800</v>
      </c>
      <c r="O75" s="888">
        <f t="shared" si="12"/>
        <v>2797072625</v>
      </c>
      <c r="P75" s="889">
        <v>2006</v>
      </c>
      <c r="Q75" s="890">
        <v>0.98219999999999996</v>
      </c>
      <c r="R75" s="891">
        <f t="shared" si="9"/>
        <v>2847762803</v>
      </c>
      <c r="S75" s="892">
        <f t="shared" si="10"/>
        <v>103250800</v>
      </c>
      <c r="T75" s="893">
        <v>55314789</v>
      </c>
      <c r="U75" s="893">
        <v>410305903</v>
      </c>
      <c r="V75" s="891">
        <f t="shared" si="11"/>
        <v>3416634295</v>
      </c>
      <c r="X75" s="1224" t="s">
        <v>514</v>
      </c>
      <c r="Y75" s="1225" t="s">
        <v>515</v>
      </c>
      <c r="Z75" s="1226">
        <v>3416634295</v>
      </c>
      <c r="AA75" s="1227">
        <v>20602304.79885</v>
      </c>
      <c r="AB75" s="1126">
        <v>6079723</v>
      </c>
      <c r="AC75" s="1126">
        <v>241448</v>
      </c>
      <c r="AD75" s="1228">
        <v>26923475.79885</v>
      </c>
      <c r="AE75" s="1229">
        <v>5794</v>
      </c>
      <c r="AF75" s="1225">
        <v>4647</v>
      </c>
      <c r="AG75" s="1230">
        <v>0.94720000000000004</v>
      </c>
      <c r="AI75" s="1231" t="s">
        <v>514</v>
      </c>
      <c r="AJ75" s="1232" t="s">
        <v>515</v>
      </c>
      <c r="AK75" s="1132">
        <v>26923475.79885</v>
      </c>
      <c r="AL75" s="1133">
        <v>5794</v>
      </c>
      <c r="AM75" s="1233">
        <v>4647</v>
      </c>
      <c r="AN75" s="1230">
        <v>0.94720000000000004</v>
      </c>
      <c r="AO75" s="1234">
        <v>0.73029999999999995</v>
      </c>
      <c r="AP75" s="1235">
        <v>0.79800000000000004</v>
      </c>
      <c r="AQ75" s="1236">
        <v>0.85089999999999999</v>
      </c>
      <c r="AR75" s="1237">
        <v>0.85089999999999999</v>
      </c>
      <c r="AS75" s="1272">
        <v>1413.2</v>
      </c>
      <c r="AT75" s="1261">
        <v>247.62999999999988</v>
      </c>
      <c r="AU75" s="1240">
        <v>1434768</v>
      </c>
      <c r="AV75" s="1241">
        <v>1</v>
      </c>
      <c r="AW75" s="1242">
        <v>1434768</v>
      </c>
      <c r="AX75" s="1144" t="s">
        <v>653</v>
      </c>
      <c r="AY75" s="1145">
        <v>0</v>
      </c>
      <c r="AZ75" s="1242">
        <f t="shared" si="13"/>
        <v>1434768</v>
      </c>
      <c r="BB75" s="1243" t="s">
        <v>514</v>
      </c>
      <c r="BC75" s="1244" t="s">
        <v>748</v>
      </c>
      <c r="BD75" s="1149">
        <v>3416634295</v>
      </c>
      <c r="BE75" s="1150">
        <v>226.876</v>
      </c>
      <c r="BF75" s="1245">
        <v>15059479</v>
      </c>
      <c r="BG75" s="1246">
        <v>0.73029999999999995</v>
      </c>
      <c r="BH75" s="1153"/>
      <c r="BI75" s="1154">
        <v>5794</v>
      </c>
      <c r="BJ75" s="1247">
        <v>25.54</v>
      </c>
      <c r="BK75" s="1154">
        <v>40643</v>
      </c>
      <c r="BL75" s="1248">
        <v>179</v>
      </c>
      <c r="BN75" s="1156" t="s">
        <v>514</v>
      </c>
      <c r="BO75" s="1157" t="s">
        <v>515</v>
      </c>
      <c r="BP75" s="1158">
        <v>0.88139999999999996</v>
      </c>
      <c r="BQ75" s="1158">
        <v>0.96609999999999996</v>
      </c>
      <c r="BR75" s="1158">
        <v>1.0265</v>
      </c>
      <c r="BS75" s="1160"/>
      <c r="BT75" s="1161">
        <v>2006</v>
      </c>
      <c r="BU75" s="1162">
        <v>0.98219999999999996</v>
      </c>
      <c r="BV75" s="1163"/>
      <c r="BW75" s="1164">
        <v>0.62</v>
      </c>
      <c r="BX75" s="1165">
        <v>0.60899999999999999</v>
      </c>
      <c r="BY75" s="1166">
        <v>1.01</v>
      </c>
      <c r="CA75" s="1250" t="s">
        <v>514</v>
      </c>
      <c r="CB75" s="1251" t="s">
        <v>748</v>
      </c>
      <c r="CC75" s="1154">
        <v>28376</v>
      </c>
      <c r="CD75" s="1154">
        <v>27419</v>
      </c>
      <c r="CE75" s="1154">
        <v>27915</v>
      </c>
      <c r="CF75" s="1252">
        <v>27903.333333333332</v>
      </c>
      <c r="CG75" s="1253">
        <v>0.79800000000000004</v>
      </c>
      <c r="CH75" s="1171"/>
      <c r="CI75" s="1254">
        <v>-11.666666666667879</v>
      </c>
      <c r="CJ75" s="1253">
        <v>-4.0000000000000002E-4</v>
      </c>
      <c r="CL75" s="1255" t="s">
        <v>514</v>
      </c>
      <c r="CM75" s="1256" t="s">
        <v>748</v>
      </c>
      <c r="CN75" s="1174">
        <v>0.85089999999999999</v>
      </c>
      <c r="CO75" s="1175"/>
      <c r="CP75" s="1176">
        <v>5794</v>
      </c>
      <c r="CQ75" s="1257">
        <v>9403851</v>
      </c>
      <c r="CR75" s="1257">
        <v>0</v>
      </c>
      <c r="CS75" s="1258">
        <v>9403851</v>
      </c>
      <c r="CT75" s="1259">
        <v>1623.03</v>
      </c>
      <c r="CU75" s="1260"/>
      <c r="CV75" s="1261">
        <v>1413.2</v>
      </c>
      <c r="CW75" s="1259">
        <v>247.62999999999988</v>
      </c>
      <c r="CX75" s="1183">
        <v>1</v>
      </c>
      <c r="CY75" s="1184"/>
      <c r="CZ75" s="1185">
        <v>0.60899999999999999</v>
      </c>
      <c r="DA75" s="1262">
        <v>1</v>
      </c>
      <c r="DB75" s="1187"/>
      <c r="DC75" s="1183">
        <v>1</v>
      </c>
      <c r="DE75" s="1263" t="s">
        <v>514</v>
      </c>
      <c r="DF75" s="1264" t="s">
        <v>515</v>
      </c>
      <c r="DG75" s="1191"/>
      <c r="DH75" s="1192"/>
      <c r="DI75" s="1193"/>
      <c r="DJ75" s="1194"/>
      <c r="DK75" s="1195"/>
      <c r="DL75" s="1265"/>
      <c r="DM75" s="1266"/>
      <c r="DN75" s="1267"/>
      <c r="DO75" s="1194"/>
      <c r="DP75" s="1199"/>
      <c r="DQ75" s="1265"/>
      <c r="DR75" s="1265"/>
      <c r="DS75" s="1092"/>
      <c r="DT75" s="1202"/>
      <c r="DU75" s="1092"/>
      <c r="DV75" s="1203"/>
      <c r="DX75" s="1204" t="s">
        <v>418</v>
      </c>
      <c r="DY75" s="1205" t="s">
        <v>1005</v>
      </c>
      <c r="DZ75" s="1204" t="s">
        <v>8</v>
      </c>
      <c r="EA75" s="1206" t="s">
        <v>1006</v>
      </c>
      <c r="EB75" s="1207">
        <v>469</v>
      </c>
      <c r="EC75" s="1104"/>
      <c r="ED75" s="1208">
        <v>469</v>
      </c>
      <c r="EE75" s="1208">
        <v>7148</v>
      </c>
      <c r="EF75" s="1104"/>
      <c r="EG75" s="1209">
        <v>6.5612758813654165E-2</v>
      </c>
      <c r="EH75" s="1104"/>
      <c r="EI75" s="1211">
        <v>0</v>
      </c>
      <c r="EJ75" s="1208"/>
      <c r="EK75" s="1208">
        <v>251440</v>
      </c>
      <c r="EL75" s="1208"/>
      <c r="EM75" s="1214"/>
      <c r="EN75" s="1214"/>
      <c r="EO75" s="1215"/>
      <c r="ES75" s="1269" t="s">
        <v>494</v>
      </c>
      <c r="ET75" s="1270" t="s">
        <v>669</v>
      </c>
      <c r="EU75" s="1271">
        <v>0</v>
      </c>
      <c r="EW75" s="1219"/>
    </row>
    <row r="76" spans="1:153" ht="15">
      <c r="A76" s="1220" t="s">
        <v>516</v>
      </c>
      <c r="B76" s="1221" t="s">
        <v>517</v>
      </c>
      <c r="C76" s="1117">
        <v>8691</v>
      </c>
      <c r="D76" s="1118">
        <v>8691</v>
      </c>
      <c r="E76" s="1222"/>
      <c r="F76" s="1222">
        <f t="shared" si="7"/>
        <v>8691</v>
      </c>
      <c r="G76" s="1222"/>
      <c r="H76" s="1223">
        <f t="shared" si="8"/>
        <v>8691</v>
      </c>
      <c r="K76" s="907" t="s">
        <v>516</v>
      </c>
      <c r="L76" s="908" t="s">
        <v>517</v>
      </c>
      <c r="M76" s="886">
        <v>5645785377</v>
      </c>
      <c r="N76" s="887">
        <v>140175701</v>
      </c>
      <c r="O76" s="888">
        <f t="shared" si="12"/>
        <v>5505609676</v>
      </c>
      <c r="P76" s="889">
        <v>2011</v>
      </c>
      <c r="Q76" s="890">
        <v>1.0068000000000001</v>
      </c>
      <c r="R76" s="891">
        <f t="shared" si="9"/>
        <v>5468424390</v>
      </c>
      <c r="S76" s="892">
        <f t="shared" si="10"/>
        <v>140175701</v>
      </c>
      <c r="T76" s="893">
        <v>104012843</v>
      </c>
      <c r="U76" s="893">
        <v>636090309</v>
      </c>
      <c r="V76" s="891">
        <f t="shared" si="11"/>
        <v>6348703243</v>
      </c>
      <c r="X76" s="1224" t="s">
        <v>516</v>
      </c>
      <c r="Y76" s="1225" t="s">
        <v>517</v>
      </c>
      <c r="Z76" s="1226">
        <v>6348703243</v>
      </c>
      <c r="AA76" s="1227">
        <v>38282680.555289999</v>
      </c>
      <c r="AB76" s="1126">
        <v>6135834</v>
      </c>
      <c r="AC76" s="1126">
        <v>334762</v>
      </c>
      <c r="AD76" s="1228">
        <v>44753276.555289999</v>
      </c>
      <c r="AE76" s="1229">
        <v>8691</v>
      </c>
      <c r="AF76" s="1225">
        <v>5149</v>
      </c>
      <c r="AG76" s="1230">
        <v>1.0495000000000001</v>
      </c>
      <c r="AI76" s="1231" t="s">
        <v>516</v>
      </c>
      <c r="AJ76" s="1232" t="s">
        <v>517</v>
      </c>
      <c r="AK76" s="1132">
        <v>44753276.555289999</v>
      </c>
      <c r="AL76" s="1133">
        <v>8691</v>
      </c>
      <c r="AM76" s="1233">
        <v>5149</v>
      </c>
      <c r="AN76" s="1230">
        <v>1.0495000000000001</v>
      </c>
      <c r="AO76" s="1234">
        <v>0.35360000000000003</v>
      </c>
      <c r="AP76" s="1235">
        <v>0.8569</v>
      </c>
      <c r="AQ76" s="1236">
        <v>0.88370000000000004</v>
      </c>
      <c r="AR76" s="1237">
        <v>0.88370000000000004</v>
      </c>
      <c r="AS76" s="1272">
        <v>1467.68</v>
      </c>
      <c r="AT76" s="1261">
        <v>193.14999999999986</v>
      </c>
      <c r="AU76" s="1240">
        <v>1678667</v>
      </c>
      <c r="AV76" s="1241">
        <v>1</v>
      </c>
      <c r="AW76" s="1242">
        <v>1678667</v>
      </c>
      <c r="AX76" s="1144" t="s">
        <v>653</v>
      </c>
      <c r="AY76" s="1145">
        <v>0</v>
      </c>
      <c r="AZ76" s="1242">
        <f t="shared" si="13"/>
        <v>1678667</v>
      </c>
      <c r="BB76" s="1243" t="s">
        <v>516</v>
      </c>
      <c r="BC76" s="1244" t="s">
        <v>749</v>
      </c>
      <c r="BD76" s="1149">
        <v>6348703243</v>
      </c>
      <c r="BE76" s="1150">
        <v>870.673</v>
      </c>
      <c r="BF76" s="1245">
        <v>7291719</v>
      </c>
      <c r="BG76" s="1246">
        <v>0.35360000000000003</v>
      </c>
      <c r="BH76" s="1153"/>
      <c r="BI76" s="1154">
        <v>8691</v>
      </c>
      <c r="BJ76" s="1247">
        <v>9.98</v>
      </c>
      <c r="BK76" s="1154">
        <v>52452</v>
      </c>
      <c r="BL76" s="1248">
        <v>60</v>
      </c>
      <c r="BN76" s="1156" t="s">
        <v>516</v>
      </c>
      <c r="BO76" s="1157" t="s">
        <v>517</v>
      </c>
      <c r="BP76" s="1158">
        <v>0.64190000000000003</v>
      </c>
      <c r="BQ76" s="1158">
        <v>0.70369999999999999</v>
      </c>
      <c r="BR76" s="1158">
        <v>1.0068000000000001</v>
      </c>
      <c r="BS76" s="1160"/>
      <c r="BT76" s="1161">
        <v>2011</v>
      </c>
      <c r="BU76" s="1162">
        <v>1.0068000000000001</v>
      </c>
      <c r="BV76" s="1163"/>
      <c r="BW76" s="1164">
        <v>0.51200000000000001</v>
      </c>
      <c r="BX76" s="1165">
        <v>0.51500000000000001</v>
      </c>
      <c r="BY76" s="1166">
        <v>0.85409999999999997</v>
      </c>
      <c r="CA76" s="1250" t="s">
        <v>516</v>
      </c>
      <c r="CB76" s="1251" t="s">
        <v>749</v>
      </c>
      <c r="CC76" s="1154">
        <v>29975</v>
      </c>
      <c r="CD76" s="1154">
        <v>29524</v>
      </c>
      <c r="CE76" s="1154">
        <v>30381</v>
      </c>
      <c r="CF76" s="1252">
        <v>29960</v>
      </c>
      <c r="CG76" s="1253">
        <v>0.8569</v>
      </c>
      <c r="CH76" s="1171"/>
      <c r="CI76" s="1254">
        <v>-421</v>
      </c>
      <c r="CJ76" s="1253">
        <v>-1.3899999999999999E-2</v>
      </c>
      <c r="CL76" s="1255" t="s">
        <v>516</v>
      </c>
      <c r="CM76" s="1256" t="s">
        <v>749</v>
      </c>
      <c r="CN76" s="1174">
        <v>0.88370000000000004</v>
      </c>
      <c r="CO76" s="1175"/>
      <c r="CP76" s="1176">
        <v>8691</v>
      </c>
      <c r="CQ76" s="1257">
        <v>12974623</v>
      </c>
      <c r="CR76" s="1257">
        <v>0</v>
      </c>
      <c r="CS76" s="1258">
        <v>12974623</v>
      </c>
      <c r="CT76" s="1259">
        <v>1492.88</v>
      </c>
      <c r="CU76" s="1260"/>
      <c r="CV76" s="1261">
        <v>1467.68</v>
      </c>
      <c r="CW76" s="1259">
        <v>193.14999999999986</v>
      </c>
      <c r="CX76" s="1183">
        <v>1</v>
      </c>
      <c r="CY76" s="1184"/>
      <c r="CZ76" s="1185">
        <v>0.51500000000000001</v>
      </c>
      <c r="DA76" s="1262" t="s">
        <v>4</v>
      </c>
      <c r="DB76" s="1187"/>
      <c r="DC76" s="1183">
        <v>1</v>
      </c>
      <c r="DE76" s="1263" t="s">
        <v>516</v>
      </c>
      <c r="DF76" s="1264" t="s">
        <v>517</v>
      </c>
      <c r="DG76" s="1191"/>
      <c r="DH76" s="1192"/>
      <c r="DI76" s="1193"/>
      <c r="DJ76" s="1194"/>
      <c r="DK76" s="1195"/>
      <c r="DL76" s="1265"/>
      <c r="DM76" s="1266"/>
      <c r="DN76" s="1267"/>
      <c r="DO76" s="1194"/>
      <c r="DP76" s="1199"/>
      <c r="DQ76" s="1265"/>
      <c r="DR76" s="1265"/>
      <c r="DS76" s="1092"/>
      <c r="DT76" s="1202"/>
      <c r="DU76" s="1092"/>
      <c r="DV76" s="1203"/>
      <c r="DX76" s="1204" t="s">
        <v>420</v>
      </c>
      <c r="DY76" s="1205" t="s">
        <v>420</v>
      </c>
      <c r="DZ76" s="1204" t="s">
        <v>901</v>
      </c>
      <c r="EA76" s="1206" t="s">
        <v>421</v>
      </c>
      <c r="EB76" s="1207">
        <v>53789</v>
      </c>
      <c r="EC76" s="1104"/>
      <c r="ED76" s="1208">
        <v>53789</v>
      </c>
      <c r="EE76" s="1208"/>
      <c r="EF76" s="1104"/>
      <c r="EG76" s="1209">
        <v>0.95943848884290883</v>
      </c>
      <c r="EH76" s="1104"/>
      <c r="EI76" s="1211">
        <v>0</v>
      </c>
      <c r="EJ76" s="1208"/>
      <c r="EK76" s="1208">
        <v>0</v>
      </c>
      <c r="EL76" s="1208">
        <v>0</v>
      </c>
      <c r="EM76" s="1214">
        <v>0</v>
      </c>
      <c r="EN76" s="1214"/>
      <c r="EO76" s="1215"/>
      <c r="ES76" s="1269" t="s">
        <v>496</v>
      </c>
      <c r="ET76" s="1270" t="s">
        <v>497</v>
      </c>
      <c r="EU76" s="1271">
        <v>83566</v>
      </c>
      <c r="EW76" s="1219"/>
    </row>
    <row r="77" spans="1:153" ht="15">
      <c r="A77" s="1220" t="s">
        <v>518</v>
      </c>
      <c r="B77" s="1221" t="s">
        <v>519</v>
      </c>
      <c r="C77" s="1117">
        <v>1811</v>
      </c>
      <c r="D77" s="1118">
        <v>1811</v>
      </c>
      <c r="E77" s="1222"/>
      <c r="F77" s="1222">
        <f t="shared" si="7"/>
        <v>1811</v>
      </c>
      <c r="G77" s="1222"/>
      <c r="H77" s="1223">
        <f t="shared" si="8"/>
        <v>1811</v>
      </c>
      <c r="K77" s="907" t="s">
        <v>518</v>
      </c>
      <c r="L77" s="908" t="s">
        <v>519</v>
      </c>
      <c r="M77" s="886">
        <v>1541042381</v>
      </c>
      <c r="N77" s="887">
        <v>0</v>
      </c>
      <c r="O77" s="888">
        <f t="shared" si="12"/>
        <v>1541042381</v>
      </c>
      <c r="P77" s="889">
        <v>2008</v>
      </c>
      <c r="Q77" s="890">
        <v>1.1027</v>
      </c>
      <c r="R77" s="891">
        <f t="shared" si="9"/>
        <v>1397517349</v>
      </c>
      <c r="S77" s="892">
        <f t="shared" si="10"/>
        <v>0</v>
      </c>
      <c r="T77" s="893">
        <v>43587186</v>
      </c>
      <c r="U77" s="893">
        <v>152755626</v>
      </c>
      <c r="V77" s="891">
        <f t="shared" si="11"/>
        <v>1593860161</v>
      </c>
      <c r="X77" s="1224" t="s">
        <v>518</v>
      </c>
      <c r="Y77" s="1225" t="s">
        <v>519</v>
      </c>
      <c r="Z77" s="1226">
        <v>1593860161</v>
      </c>
      <c r="AA77" s="1227">
        <v>9610976.7708299998</v>
      </c>
      <c r="AB77" s="1126">
        <v>1117655</v>
      </c>
      <c r="AC77" s="1126">
        <v>167179</v>
      </c>
      <c r="AD77" s="1228">
        <v>10895810.77083</v>
      </c>
      <c r="AE77" s="1229">
        <v>1811</v>
      </c>
      <c r="AF77" s="1225">
        <v>6016</v>
      </c>
      <c r="AG77" s="1230">
        <v>1.2262999999999999</v>
      </c>
      <c r="AI77" s="1231" t="s">
        <v>518</v>
      </c>
      <c r="AJ77" s="1232" t="s">
        <v>519</v>
      </c>
      <c r="AK77" s="1132">
        <v>10895810.77083</v>
      </c>
      <c r="AL77" s="1133">
        <v>1811</v>
      </c>
      <c r="AM77" s="1233">
        <v>6016</v>
      </c>
      <c r="AN77" s="1230">
        <v>1.2262999999999999</v>
      </c>
      <c r="AO77" s="1234">
        <v>0.31269999999999998</v>
      </c>
      <c r="AP77" s="1235">
        <v>0.83069999999999999</v>
      </c>
      <c r="AQ77" s="1236">
        <v>0.93719999999999992</v>
      </c>
      <c r="AR77" s="1237">
        <v>0.93719999999999992</v>
      </c>
      <c r="AS77" s="1272">
        <v>1556.53</v>
      </c>
      <c r="AT77" s="1261">
        <v>104.29999999999995</v>
      </c>
      <c r="AU77" s="1240">
        <v>188887</v>
      </c>
      <c r="AV77" s="1241">
        <v>0.75800000000000001</v>
      </c>
      <c r="AW77" s="1242">
        <v>143176</v>
      </c>
      <c r="AX77" s="1144" t="s">
        <v>653</v>
      </c>
      <c r="AY77" s="1145">
        <v>0</v>
      </c>
      <c r="AZ77" s="1242">
        <f t="shared" si="13"/>
        <v>143176</v>
      </c>
      <c r="BB77" s="1243" t="s">
        <v>518</v>
      </c>
      <c r="BC77" s="1244" t="s">
        <v>750</v>
      </c>
      <c r="BD77" s="1149">
        <v>1593860161</v>
      </c>
      <c r="BE77" s="1150">
        <v>247.16800000000001</v>
      </c>
      <c r="BF77" s="1245">
        <v>6448489</v>
      </c>
      <c r="BG77" s="1246">
        <v>0.31269999999999998</v>
      </c>
      <c r="BH77" s="1153"/>
      <c r="BI77" s="1154">
        <v>1811</v>
      </c>
      <c r="BJ77" s="1247">
        <v>7.33</v>
      </c>
      <c r="BK77" s="1154">
        <v>13490</v>
      </c>
      <c r="BL77" s="1248">
        <v>55</v>
      </c>
      <c r="BN77" s="1156" t="s">
        <v>518</v>
      </c>
      <c r="BO77" s="1157" t="s">
        <v>519</v>
      </c>
      <c r="BP77" s="1158">
        <v>1.06</v>
      </c>
      <c r="BQ77" s="1158">
        <v>1.0617000000000001</v>
      </c>
      <c r="BR77" s="1158">
        <v>1.1443000000000001</v>
      </c>
      <c r="BS77" s="1160"/>
      <c r="BT77" s="1161">
        <v>2008</v>
      </c>
      <c r="BU77" s="1162">
        <v>1.1027</v>
      </c>
      <c r="BV77" s="1163"/>
      <c r="BW77" s="1164">
        <v>0.44</v>
      </c>
      <c r="BX77" s="1165">
        <v>0.48499999999999999</v>
      </c>
      <c r="BY77" s="1166">
        <v>0.80430000000000001</v>
      </c>
      <c r="CA77" s="1250" t="s">
        <v>518</v>
      </c>
      <c r="CB77" s="1251" t="s">
        <v>750</v>
      </c>
      <c r="CC77" s="1154">
        <v>29138</v>
      </c>
      <c r="CD77" s="1154">
        <v>28935</v>
      </c>
      <c r="CE77" s="1154">
        <v>29068</v>
      </c>
      <c r="CF77" s="1252">
        <v>29047</v>
      </c>
      <c r="CG77" s="1253">
        <v>0.83069999999999999</v>
      </c>
      <c r="CH77" s="1171"/>
      <c r="CI77" s="1254">
        <v>-21</v>
      </c>
      <c r="CJ77" s="1253">
        <v>-6.9999999999999999E-4</v>
      </c>
      <c r="CL77" s="1255" t="s">
        <v>518</v>
      </c>
      <c r="CM77" s="1256" t="s">
        <v>750</v>
      </c>
      <c r="CN77" s="1174">
        <v>0.93719999999999992</v>
      </c>
      <c r="CO77" s="1175"/>
      <c r="CP77" s="1176">
        <v>1811</v>
      </c>
      <c r="CQ77" s="1257">
        <v>2137040</v>
      </c>
      <c r="CR77" s="1257">
        <v>0</v>
      </c>
      <c r="CS77" s="1258">
        <v>2137040</v>
      </c>
      <c r="CT77" s="1259">
        <v>1180.03</v>
      </c>
      <c r="CU77" s="1260"/>
      <c r="CV77" s="1261">
        <v>1556.53</v>
      </c>
      <c r="CW77" s="1259">
        <v>104.29999999999995</v>
      </c>
      <c r="CX77" s="1183">
        <v>0.75800000000000001</v>
      </c>
      <c r="CY77" s="1184"/>
      <c r="CZ77" s="1185">
        <v>0.48499999999999999</v>
      </c>
      <c r="DA77" s="1262" t="s">
        <v>4</v>
      </c>
      <c r="DB77" s="1187"/>
      <c r="DC77" s="1183">
        <v>0.75800000000000001</v>
      </c>
      <c r="DE77" s="1263" t="s">
        <v>518</v>
      </c>
      <c r="DF77" s="1264" t="s">
        <v>519</v>
      </c>
      <c r="DG77" s="1191"/>
      <c r="DH77" s="1192"/>
      <c r="DI77" s="1193"/>
      <c r="DJ77" s="1194"/>
      <c r="DK77" s="1195"/>
      <c r="DL77" s="1265"/>
      <c r="DM77" s="1266"/>
      <c r="DN77" s="1267"/>
      <c r="DO77" s="1194"/>
      <c r="DP77" s="1199"/>
      <c r="DQ77" s="1265"/>
      <c r="DR77" s="1265"/>
      <c r="DS77" s="1092"/>
      <c r="DT77" s="1202"/>
      <c r="DU77" s="1092"/>
      <c r="DV77" s="1281"/>
      <c r="DX77" s="1204" t="s">
        <v>420</v>
      </c>
      <c r="DY77" s="1205" t="s">
        <v>72</v>
      </c>
      <c r="DZ77" s="1204" t="s">
        <v>8</v>
      </c>
      <c r="EA77" s="1206" t="s">
        <v>73</v>
      </c>
      <c r="EB77" s="1207">
        <v>499</v>
      </c>
      <c r="EC77" s="1104"/>
      <c r="ED77" s="1208">
        <v>499</v>
      </c>
      <c r="EE77" s="1104"/>
      <c r="EF77" s="1104"/>
      <c r="EG77" s="1209">
        <v>8.9007009970925571E-3</v>
      </c>
      <c r="EH77" s="1104"/>
      <c r="EI77" s="1211">
        <v>0</v>
      </c>
      <c r="EJ77" s="1208"/>
      <c r="EK77" s="1208">
        <v>0</v>
      </c>
      <c r="EL77" s="1268"/>
      <c r="EM77" s="1214"/>
      <c r="EN77" s="1214"/>
      <c r="EO77" s="1215"/>
      <c r="ES77" s="1269" t="s">
        <v>498</v>
      </c>
      <c r="ET77" s="1270" t="s">
        <v>499</v>
      </c>
      <c r="EU77" s="1271">
        <v>1084160</v>
      </c>
      <c r="EW77" s="1219"/>
    </row>
    <row r="78" spans="1:153" ht="15">
      <c r="A78" s="1220" t="s">
        <v>520</v>
      </c>
      <c r="B78" s="1221" t="s">
        <v>521</v>
      </c>
      <c r="C78" s="1117">
        <v>4739</v>
      </c>
      <c r="D78" s="1118">
        <v>5794</v>
      </c>
      <c r="E78" s="1222"/>
      <c r="F78" s="1222">
        <f t="shared" si="7"/>
        <v>5794</v>
      </c>
      <c r="G78" s="1222"/>
      <c r="H78" s="1223">
        <f t="shared" si="8"/>
        <v>5794</v>
      </c>
      <c r="K78" s="907" t="s">
        <v>520</v>
      </c>
      <c r="L78" s="908" t="s">
        <v>521</v>
      </c>
      <c r="M78" s="886">
        <v>2475232719</v>
      </c>
      <c r="N78" s="887">
        <v>89135972</v>
      </c>
      <c r="O78" s="888">
        <f t="shared" si="12"/>
        <v>2386096747</v>
      </c>
      <c r="P78" s="889">
        <v>2005</v>
      </c>
      <c r="Q78" s="890">
        <v>0.95620000000000005</v>
      </c>
      <c r="R78" s="891">
        <f t="shared" si="9"/>
        <v>2495395050</v>
      </c>
      <c r="S78" s="892">
        <f t="shared" si="10"/>
        <v>89135972</v>
      </c>
      <c r="T78" s="893">
        <v>775604593</v>
      </c>
      <c r="U78" s="893">
        <v>629302303</v>
      </c>
      <c r="V78" s="891">
        <f t="shared" si="11"/>
        <v>3989437918</v>
      </c>
      <c r="X78" s="1224" t="s">
        <v>520</v>
      </c>
      <c r="Y78" s="1225" t="s">
        <v>521</v>
      </c>
      <c r="Z78" s="1226">
        <v>3989437918</v>
      </c>
      <c r="AA78" s="1227">
        <v>24056310.645539999</v>
      </c>
      <c r="AB78" s="1126">
        <v>5484842</v>
      </c>
      <c r="AC78" s="1126">
        <v>189437</v>
      </c>
      <c r="AD78" s="1228">
        <v>29730589.645539999</v>
      </c>
      <c r="AE78" s="1229">
        <v>5794</v>
      </c>
      <c r="AF78" s="1225">
        <v>5131</v>
      </c>
      <c r="AG78" s="1230">
        <v>1.0459000000000001</v>
      </c>
      <c r="AI78" s="1231" t="s">
        <v>520</v>
      </c>
      <c r="AJ78" s="1232" t="s">
        <v>521</v>
      </c>
      <c r="AK78" s="1132">
        <v>29730589.645539999</v>
      </c>
      <c r="AL78" s="1133">
        <v>5794</v>
      </c>
      <c r="AM78" s="1233">
        <v>5131</v>
      </c>
      <c r="AN78" s="1230">
        <v>1.0459000000000001</v>
      </c>
      <c r="AO78" s="1234">
        <v>0.49309999999999998</v>
      </c>
      <c r="AP78" s="1235">
        <v>0.83879999999999999</v>
      </c>
      <c r="AQ78" s="1236">
        <v>0.8871</v>
      </c>
      <c r="AR78" s="1237">
        <v>0.8871</v>
      </c>
      <c r="AS78" s="1272">
        <v>1473.32</v>
      </c>
      <c r="AT78" s="1261">
        <v>187.51</v>
      </c>
      <c r="AU78" s="1240">
        <v>1086433</v>
      </c>
      <c r="AV78" s="1241">
        <v>1</v>
      </c>
      <c r="AW78" s="1242">
        <v>1086433</v>
      </c>
      <c r="AX78" s="1144" t="s">
        <v>653</v>
      </c>
      <c r="AY78" s="1145">
        <v>0</v>
      </c>
      <c r="AZ78" s="1242">
        <f t="shared" si="13"/>
        <v>1086433</v>
      </c>
      <c r="BB78" s="1243" t="s">
        <v>520</v>
      </c>
      <c r="BC78" s="1244" t="s">
        <v>751</v>
      </c>
      <c r="BD78" s="1149">
        <v>3989437918</v>
      </c>
      <c r="BE78" s="1150">
        <v>392.31099999999998</v>
      </c>
      <c r="BF78" s="1245">
        <v>10169070</v>
      </c>
      <c r="BG78" s="1246">
        <v>0.49309999999999998</v>
      </c>
      <c r="BH78" s="1153"/>
      <c r="BI78" s="1154">
        <v>5794</v>
      </c>
      <c r="BJ78" s="1247">
        <v>14.77</v>
      </c>
      <c r="BK78" s="1154">
        <v>39448</v>
      </c>
      <c r="BL78" s="1248">
        <v>101</v>
      </c>
      <c r="BN78" s="1156" t="s">
        <v>520</v>
      </c>
      <c r="BO78" s="1157" t="s">
        <v>521</v>
      </c>
      <c r="BP78" s="1158">
        <v>0.95860000000000001</v>
      </c>
      <c r="BQ78" s="1158">
        <v>0.97850000000000004</v>
      </c>
      <c r="BR78" s="1158">
        <v>0.94059999999999999</v>
      </c>
      <c r="BS78" s="1160"/>
      <c r="BT78" s="1161">
        <v>2005</v>
      </c>
      <c r="BU78" s="1162">
        <v>0.95620000000000005</v>
      </c>
      <c r="BV78" s="1163"/>
      <c r="BW78" s="1164">
        <v>0.7</v>
      </c>
      <c r="BX78" s="1165">
        <v>0.66900000000000004</v>
      </c>
      <c r="BY78" s="1166">
        <v>1.1094999999999999</v>
      </c>
      <c r="CA78" s="1250" t="s">
        <v>520</v>
      </c>
      <c r="CB78" s="1251" t="s">
        <v>751</v>
      </c>
      <c r="CC78" s="1154">
        <v>29934</v>
      </c>
      <c r="CD78" s="1154">
        <v>28773</v>
      </c>
      <c r="CE78" s="1154">
        <v>29282</v>
      </c>
      <c r="CF78" s="1252">
        <v>29329.666666666668</v>
      </c>
      <c r="CG78" s="1253">
        <v>0.83879999999999999</v>
      </c>
      <c r="CH78" s="1171"/>
      <c r="CI78" s="1254">
        <v>47.666666666667879</v>
      </c>
      <c r="CJ78" s="1253">
        <v>1.6000000000000001E-3</v>
      </c>
      <c r="CL78" s="1255" t="s">
        <v>520</v>
      </c>
      <c r="CM78" s="1256" t="s">
        <v>751</v>
      </c>
      <c r="CN78" s="1174">
        <v>0.8871</v>
      </c>
      <c r="CO78" s="1175"/>
      <c r="CP78" s="1176">
        <v>5794</v>
      </c>
      <c r="CQ78" s="1257">
        <v>8861567</v>
      </c>
      <c r="CR78" s="1257">
        <v>0</v>
      </c>
      <c r="CS78" s="1258">
        <v>8861567</v>
      </c>
      <c r="CT78" s="1259">
        <v>1529.44</v>
      </c>
      <c r="CU78" s="1260"/>
      <c r="CV78" s="1261">
        <v>1473.32</v>
      </c>
      <c r="CW78" s="1259">
        <v>187.51</v>
      </c>
      <c r="CX78" s="1183">
        <v>1</v>
      </c>
      <c r="CY78" s="1184"/>
      <c r="CZ78" s="1185">
        <v>0.66900000000000004</v>
      </c>
      <c r="DA78" s="1262">
        <v>1</v>
      </c>
      <c r="DB78" s="1187"/>
      <c r="DC78" s="1183">
        <v>1</v>
      </c>
      <c r="DE78" s="1263" t="s">
        <v>520</v>
      </c>
      <c r="DF78" s="1264" t="s">
        <v>521</v>
      </c>
      <c r="DG78" s="1191"/>
      <c r="DH78" s="1192"/>
      <c r="DI78" s="1193"/>
      <c r="DJ78" s="1194"/>
      <c r="DK78" s="1195"/>
      <c r="DL78" s="1265"/>
      <c r="DM78" s="1266"/>
      <c r="DN78" s="1267"/>
      <c r="DO78" s="1194"/>
      <c r="DP78" s="1199"/>
      <c r="DQ78" s="1265"/>
      <c r="DR78" s="1265"/>
      <c r="DS78" s="1092"/>
      <c r="DT78" s="1202"/>
      <c r="DU78" s="1092"/>
      <c r="DV78" s="1203"/>
      <c r="DX78" s="1204" t="s">
        <v>420</v>
      </c>
      <c r="DY78" s="1205" t="s">
        <v>74</v>
      </c>
      <c r="DZ78" s="1204" t="s">
        <v>8</v>
      </c>
      <c r="EA78" s="1206" t="s">
        <v>1023</v>
      </c>
      <c r="EB78" s="1207">
        <v>102</v>
      </c>
      <c r="EC78" s="1104"/>
      <c r="ED78" s="1208">
        <v>102</v>
      </c>
      <c r="EE78" s="1208"/>
      <c r="EF78" s="1104"/>
      <c r="EG78" s="1209">
        <v>1.819381766940763E-3</v>
      </c>
      <c r="EH78" s="1104"/>
      <c r="EI78" s="1211">
        <v>0</v>
      </c>
      <c r="EJ78" s="1208"/>
      <c r="EK78" s="1208">
        <v>0</v>
      </c>
      <c r="EL78" s="1268"/>
      <c r="EM78" s="1214"/>
      <c r="EN78" s="1214"/>
      <c r="EO78" s="1215"/>
      <c r="ES78" s="1269" t="s">
        <v>500</v>
      </c>
      <c r="ET78" s="1270" t="s">
        <v>501</v>
      </c>
      <c r="EU78" s="1271">
        <v>0</v>
      </c>
      <c r="EW78" s="1219"/>
    </row>
    <row r="79" spans="1:153" ht="15">
      <c r="A79" s="1220" t="s">
        <v>522</v>
      </c>
      <c r="B79" s="1221" t="s">
        <v>523</v>
      </c>
      <c r="C79" s="1117">
        <v>23845</v>
      </c>
      <c r="D79" s="1118">
        <v>23845</v>
      </c>
      <c r="E79" s="1222"/>
      <c r="F79" s="1222">
        <f t="shared" si="7"/>
        <v>23845</v>
      </c>
      <c r="G79" s="1222"/>
      <c r="H79" s="1223">
        <f t="shared" si="8"/>
        <v>23845</v>
      </c>
      <c r="K79" s="907" t="s">
        <v>522</v>
      </c>
      <c r="L79" s="908" t="s">
        <v>523</v>
      </c>
      <c r="M79" s="886">
        <v>10062482008</v>
      </c>
      <c r="N79" s="887">
        <v>251320447</v>
      </c>
      <c r="O79" s="888">
        <f t="shared" si="12"/>
        <v>9811161561</v>
      </c>
      <c r="P79" s="889">
        <v>2008</v>
      </c>
      <c r="Q79" s="890">
        <v>0.98870000000000002</v>
      </c>
      <c r="R79" s="891">
        <f t="shared" si="9"/>
        <v>9923294792</v>
      </c>
      <c r="S79" s="892">
        <f t="shared" si="10"/>
        <v>251320447</v>
      </c>
      <c r="T79" s="893">
        <v>104488137</v>
      </c>
      <c r="U79" s="893">
        <v>2091154625</v>
      </c>
      <c r="V79" s="891">
        <f t="shared" si="11"/>
        <v>12370258001</v>
      </c>
      <c r="X79" s="1224" t="s">
        <v>522</v>
      </c>
      <c r="Y79" s="1225" t="s">
        <v>523</v>
      </c>
      <c r="Z79" s="1226">
        <v>12370258001</v>
      </c>
      <c r="AA79" s="1227">
        <v>74592655.746030003</v>
      </c>
      <c r="AB79" s="1126">
        <v>23003587</v>
      </c>
      <c r="AC79" s="1126">
        <v>749406</v>
      </c>
      <c r="AD79" s="1228">
        <v>98345648.746030003</v>
      </c>
      <c r="AE79" s="1229">
        <v>23845</v>
      </c>
      <c r="AF79" s="1225">
        <v>4124</v>
      </c>
      <c r="AG79" s="1230">
        <v>0.84060000000000001</v>
      </c>
      <c r="AI79" s="1231" t="s">
        <v>522</v>
      </c>
      <c r="AJ79" s="1232" t="s">
        <v>523</v>
      </c>
      <c r="AK79" s="1132">
        <v>98345648.746030003</v>
      </c>
      <c r="AL79" s="1133">
        <v>23845</v>
      </c>
      <c r="AM79" s="1233">
        <v>4124</v>
      </c>
      <c r="AN79" s="1230">
        <v>0.84060000000000001</v>
      </c>
      <c r="AO79" s="1234">
        <v>0.92069999999999996</v>
      </c>
      <c r="AP79" s="1235">
        <v>0.9153</v>
      </c>
      <c r="AQ79" s="1236">
        <v>0.88600000000000001</v>
      </c>
      <c r="AR79" s="1237">
        <v>0.88600000000000001</v>
      </c>
      <c r="AS79" s="1272">
        <v>1471.5</v>
      </c>
      <c r="AT79" s="1261">
        <v>189.32999999999993</v>
      </c>
      <c r="AU79" s="1240">
        <v>4514574</v>
      </c>
      <c r="AV79" s="1241">
        <v>1</v>
      </c>
      <c r="AW79" s="1242">
        <v>4514574</v>
      </c>
      <c r="AX79" s="1144" t="s">
        <v>653</v>
      </c>
      <c r="AY79" s="1145">
        <v>0</v>
      </c>
      <c r="AZ79" s="1242">
        <f t="shared" si="13"/>
        <v>4514574</v>
      </c>
      <c r="BB79" s="1243" t="s">
        <v>522</v>
      </c>
      <c r="BC79" s="1244" t="s">
        <v>752</v>
      </c>
      <c r="BD79" s="1149">
        <v>12370258001</v>
      </c>
      <c r="BE79" s="1150">
        <v>651.577</v>
      </c>
      <c r="BF79" s="1245">
        <v>18985105</v>
      </c>
      <c r="BG79" s="1246">
        <v>0.92069999999999996</v>
      </c>
      <c r="BH79" s="1153"/>
      <c r="BI79" s="1154">
        <v>23845</v>
      </c>
      <c r="BJ79" s="1247">
        <v>36.6</v>
      </c>
      <c r="BK79" s="1154">
        <v>168752</v>
      </c>
      <c r="BL79" s="1248">
        <v>259</v>
      </c>
      <c r="BN79" s="1156" t="s">
        <v>522</v>
      </c>
      <c r="BO79" s="1157" t="s">
        <v>523</v>
      </c>
      <c r="BP79" s="1158">
        <v>0.98010000000000008</v>
      </c>
      <c r="BQ79" s="1158">
        <v>0.98670000000000002</v>
      </c>
      <c r="BR79" s="1158">
        <v>0.99290000000000012</v>
      </c>
      <c r="BS79" s="1160"/>
      <c r="BT79" s="1161">
        <v>2008</v>
      </c>
      <c r="BU79" s="1162">
        <v>0.98870000000000002</v>
      </c>
      <c r="BV79" s="1163"/>
      <c r="BW79" s="1164">
        <v>0.66500000000000004</v>
      </c>
      <c r="BX79" s="1165">
        <v>0.65700000000000003</v>
      </c>
      <c r="BY79" s="1166">
        <v>1.0895999999999999</v>
      </c>
      <c r="CA79" s="1250" t="s">
        <v>522</v>
      </c>
      <c r="CB79" s="1251" t="s">
        <v>752</v>
      </c>
      <c r="CC79" s="1154">
        <v>32688</v>
      </c>
      <c r="CD79" s="1154">
        <v>31323</v>
      </c>
      <c r="CE79" s="1154">
        <v>32001</v>
      </c>
      <c r="CF79" s="1252">
        <v>32004</v>
      </c>
      <c r="CG79" s="1253">
        <v>0.9153</v>
      </c>
      <c r="CH79" s="1171"/>
      <c r="CI79" s="1254">
        <v>3</v>
      </c>
      <c r="CJ79" s="1253">
        <v>1E-4</v>
      </c>
      <c r="CL79" s="1255" t="s">
        <v>522</v>
      </c>
      <c r="CM79" s="1256" t="s">
        <v>752</v>
      </c>
      <c r="CN79" s="1174">
        <v>0.88600000000000001</v>
      </c>
      <c r="CO79" s="1175"/>
      <c r="CP79" s="1176">
        <v>23845</v>
      </c>
      <c r="CQ79" s="1257">
        <v>34639841</v>
      </c>
      <c r="CR79" s="1257">
        <v>0</v>
      </c>
      <c r="CS79" s="1258">
        <v>34639841</v>
      </c>
      <c r="CT79" s="1259">
        <v>1452.71</v>
      </c>
      <c r="CU79" s="1260"/>
      <c r="CV79" s="1261">
        <v>1471.5</v>
      </c>
      <c r="CW79" s="1259">
        <v>189.32999999999993</v>
      </c>
      <c r="CX79" s="1183">
        <v>0.98699999999999999</v>
      </c>
      <c r="CY79" s="1184"/>
      <c r="CZ79" s="1185">
        <v>0.65700000000000003</v>
      </c>
      <c r="DA79" s="1262">
        <v>1</v>
      </c>
      <c r="DB79" s="1187"/>
      <c r="DC79" s="1183">
        <v>1</v>
      </c>
      <c r="DE79" s="1263" t="s">
        <v>522</v>
      </c>
      <c r="DF79" s="1264" t="s">
        <v>523</v>
      </c>
      <c r="DG79" s="1191"/>
      <c r="DH79" s="1192"/>
      <c r="DI79" s="1193"/>
      <c r="DJ79" s="1194"/>
      <c r="DK79" s="1195"/>
      <c r="DL79" s="1265"/>
      <c r="DM79" s="1266"/>
      <c r="DN79" s="1267"/>
      <c r="DO79" s="1194"/>
      <c r="DP79" s="1199"/>
      <c r="DQ79" s="1265"/>
      <c r="DR79" s="1265"/>
      <c r="DS79" s="1092"/>
      <c r="DT79" s="1202"/>
      <c r="DU79" s="1092"/>
      <c r="DV79" s="1203"/>
      <c r="DX79" s="1204" t="s">
        <v>420</v>
      </c>
      <c r="DY79" s="1205" t="s">
        <v>76</v>
      </c>
      <c r="DZ79" s="1204" t="s">
        <v>8</v>
      </c>
      <c r="EA79" s="1206" t="s">
        <v>77</v>
      </c>
      <c r="EB79" s="1207">
        <v>496</v>
      </c>
      <c r="EC79" s="1104"/>
      <c r="ED79" s="1208">
        <v>496</v>
      </c>
      <c r="EE79" s="1208"/>
      <c r="EF79" s="1104"/>
      <c r="EG79" s="1209">
        <v>8.8471897686531221E-3</v>
      </c>
      <c r="EH79" s="1104"/>
      <c r="EI79" s="1211">
        <v>0</v>
      </c>
      <c r="EJ79" s="1208"/>
      <c r="EK79" s="1208">
        <v>0</v>
      </c>
      <c r="EL79" s="1268"/>
      <c r="EM79" s="1214"/>
      <c r="EN79" s="1214"/>
      <c r="EO79" s="1215"/>
      <c r="ES79" s="1269" t="s">
        <v>502</v>
      </c>
      <c r="ET79" s="1270" t="s">
        <v>203</v>
      </c>
      <c r="EU79" s="1271">
        <v>5423704</v>
      </c>
      <c r="EW79" s="1219"/>
    </row>
    <row r="80" spans="1:153" ht="15">
      <c r="A80" s="1220" t="s">
        <v>524</v>
      </c>
      <c r="B80" s="1221" t="s">
        <v>525</v>
      </c>
      <c r="C80" s="1117">
        <v>2303</v>
      </c>
      <c r="D80" s="1118">
        <v>2303</v>
      </c>
      <c r="E80" s="1222"/>
      <c r="F80" s="1222">
        <f t="shared" si="7"/>
        <v>2303</v>
      </c>
      <c r="G80" s="1222"/>
      <c r="H80" s="1223">
        <f t="shared" si="8"/>
        <v>2303</v>
      </c>
      <c r="K80" s="907" t="s">
        <v>524</v>
      </c>
      <c r="L80" s="908" t="s">
        <v>525</v>
      </c>
      <c r="M80" s="886">
        <v>2471156185</v>
      </c>
      <c r="N80" s="887">
        <v>100598195</v>
      </c>
      <c r="O80" s="888">
        <f t="shared" si="12"/>
        <v>2370557990</v>
      </c>
      <c r="P80" s="889">
        <v>2009</v>
      </c>
      <c r="Q80" s="890">
        <v>0.89229999999999998</v>
      </c>
      <c r="R80" s="891">
        <f t="shared" si="9"/>
        <v>2656682719</v>
      </c>
      <c r="S80" s="892">
        <f t="shared" si="10"/>
        <v>100598195</v>
      </c>
      <c r="T80" s="893">
        <v>65813640</v>
      </c>
      <c r="U80" s="893">
        <v>208505330</v>
      </c>
      <c r="V80" s="891">
        <f t="shared" si="11"/>
        <v>3031599884</v>
      </c>
      <c r="X80" s="1224" t="s">
        <v>524</v>
      </c>
      <c r="Y80" s="1225" t="s">
        <v>525</v>
      </c>
      <c r="Z80" s="1226">
        <v>3031599884</v>
      </c>
      <c r="AA80" s="1227">
        <v>18280547.300519999</v>
      </c>
      <c r="AB80" s="1126">
        <v>2082582</v>
      </c>
      <c r="AC80" s="1126">
        <v>129986</v>
      </c>
      <c r="AD80" s="1228">
        <v>20493115.300519999</v>
      </c>
      <c r="AE80" s="1229">
        <v>2303</v>
      </c>
      <c r="AF80" s="1225">
        <v>8898</v>
      </c>
      <c r="AG80" s="1230">
        <v>1.8137000000000001</v>
      </c>
      <c r="AI80" s="1231" t="s">
        <v>524</v>
      </c>
      <c r="AJ80" s="1232" t="s">
        <v>525</v>
      </c>
      <c r="AK80" s="1132">
        <v>20493115.300519999</v>
      </c>
      <c r="AL80" s="1133">
        <v>2303</v>
      </c>
      <c r="AM80" s="1233">
        <v>8898</v>
      </c>
      <c r="AN80" s="1230">
        <v>1.8137000000000001</v>
      </c>
      <c r="AO80" s="1234">
        <v>0.61809999999999998</v>
      </c>
      <c r="AP80" s="1235">
        <v>1.0661</v>
      </c>
      <c r="AQ80" s="1236">
        <v>1.3204</v>
      </c>
      <c r="AR80" s="1237" t="s">
        <v>4</v>
      </c>
      <c r="AS80" s="1272" t="s">
        <v>4</v>
      </c>
      <c r="AT80" s="1261" t="s">
        <v>4</v>
      </c>
      <c r="AU80" s="1240">
        <v>0</v>
      </c>
      <c r="AV80" s="1241" t="s">
        <v>4</v>
      </c>
      <c r="AW80" s="1242">
        <v>0</v>
      </c>
      <c r="AX80" s="1144" t="s">
        <v>653</v>
      </c>
      <c r="AY80" s="1145">
        <v>0</v>
      </c>
      <c r="AZ80" s="1242">
        <f t="shared" si="13"/>
        <v>0</v>
      </c>
      <c r="BB80" s="1243" t="s">
        <v>524</v>
      </c>
      <c r="BC80" s="1244" t="s">
        <v>753</v>
      </c>
      <c r="BD80" s="1149">
        <v>3031599884</v>
      </c>
      <c r="BE80" s="1150">
        <v>237.85400000000001</v>
      </c>
      <c r="BF80" s="1245">
        <v>12745633</v>
      </c>
      <c r="BG80" s="1246">
        <v>0.61809999999999998</v>
      </c>
      <c r="BH80" s="1153"/>
      <c r="BI80" s="1154">
        <v>2303</v>
      </c>
      <c r="BJ80" s="1247">
        <v>9.68</v>
      </c>
      <c r="BK80" s="1154">
        <v>20448</v>
      </c>
      <c r="BL80" s="1248">
        <v>86</v>
      </c>
      <c r="BN80" s="1156" t="s">
        <v>524</v>
      </c>
      <c r="BO80" s="1157" t="s">
        <v>525</v>
      </c>
      <c r="BP80" s="1158">
        <v>0.93900000000000006</v>
      </c>
      <c r="BQ80" s="1159">
        <v>0.87890000000000001</v>
      </c>
      <c r="BR80" s="1159">
        <v>0.88569999999999993</v>
      </c>
      <c r="BS80" s="1160"/>
      <c r="BT80" s="1161">
        <v>2009</v>
      </c>
      <c r="BU80" s="1162">
        <v>0.89229999999999998</v>
      </c>
      <c r="BV80" s="1163"/>
      <c r="BW80" s="1164">
        <v>0.52</v>
      </c>
      <c r="BX80" s="1165">
        <v>0.46400000000000002</v>
      </c>
      <c r="BY80" s="1166">
        <v>0.76949999999999996</v>
      </c>
      <c r="CA80" s="1250" t="s">
        <v>524</v>
      </c>
      <c r="CB80" s="1251" t="s">
        <v>753</v>
      </c>
      <c r="CC80" s="1154">
        <v>38613</v>
      </c>
      <c r="CD80" s="1154">
        <v>35895</v>
      </c>
      <c r="CE80" s="1154">
        <v>37319</v>
      </c>
      <c r="CF80" s="1252">
        <v>37275.666666666664</v>
      </c>
      <c r="CG80" s="1253">
        <v>1.0661</v>
      </c>
      <c r="CH80" s="1171"/>
      <c r="CI80" s="1254">
        <v>-43.333333333335759</v>
      </c>
      <c r="CJ80" s="1253">
        <v>-1.1999999999999999E-3</v>
      </c>
      <c r="CL80" s="1255" t="s">
        <v>524</v>
      </c>
      <c r="CM80" s="1256" t="s">
        <v>753</v>
      </c>
      <c r="CN80" s="1174" t="s">
        <v>4</v>
      </c>
      <c r="CO80" s="1175"/>
      <c r="CP80" s="1176">
        <v>2303</v>
      </c>
      <c r="CQ80" s="1257">
        <v>4385054</v>
      </c>
      <c r="CR80" s="1257">
        <v>0</v>
      </c>
      <c r="CS80" s="1258">
        <v>4385054</v>
      </c>
      <c r="CT80" s="1259">
        <v>1904.06</v>
      </c>
      <c r="CU80" s="1260"/>
      <c r="CV80" s="1261" t="s">
        <v>4</v>
      </c>
      <c r="CW80" s="1259" t="s">
        <v>4</v>
      </c>
      <c r="CX80" s="1183" t="s">
        <v>4</v>
      </c>
      <c r="CY80" s="1184"/>
      <c r="CZ80" s="1185">
        <v>0.46400000000000002</v>
      </c>
      <c r="DA80" s="1262" t="s">
        <v>4</v>
      </c>
      <c r="DB80" s="1187"/>
      <c r="DC80" s="1183" t="s">
        <v>4</v>
      </c>
      <c r="DE80" s="1263" t="s">
        <v>524</v>
      </c>
      <c r="DF80" s="1264" t="s">
        <v>525</v>
      </c>
      <c r="DG80" s="1191"/>
      <c r="DH80" s="1192"/>
      <c r="DI80" s="1193"/>
      <c r="DJ80" s="1194"/>
      <c r="DK80" s="1195"/>
      <c r="DL80" s="1265"/>
      <c r="DM80" s="1266"/>
      <c r="DN80" s="1267"/>
      <c r="DO80" s="1194"/>
      <c r="DP80" s="1199"/>
      <c r="DQ80" s="1265"/>
      <c r="DR80" s="1265"/>
      <c r="DS80" s="1092"/>
      <c r="DT80" s="1202"/>
      <c r="DU80" s="1092"/>
      <c r="DV80" s="1203"/>
      <c r="DX80" s="1204" t="s">
        <v>420</v>
      </c>
      <c r="DY80" s="1205" t="s">
        <v>78</v>
      </c>
      <c r="DZ80" s="1204" t="s">
        <v>8</v>
      </c>
      <c r="EA80" s="1206" t="s">
        <v>79</v>
      </c>
      <c r="EB80" s="1207">
        <v>726</v>
      </c>
      <c r="EC80" s="1104"/>
      <c r="ED80" s="1208">
        <v>726</v>
      </c>
      <c r="EE80" s="1268"/>
      <c r="EF80" s="1104"/>
      <c r="EG80" s="1209">
        <v>1.2949717282343079E-2</v>
      </c>
      <c r="EH80" s="1104"/>
      <c r="EI80" s="1211">
        <v>0</v>
      </c>
      <c r="EJ80" s="1208"/>
      <c r="EK80" s="1208">
        <v>0</v>
      </c>
      <c r="EL80" s="1268"/>
      <c r="EM80" s="1214"/>
      <c r="EN80" s="1214"/>
      <c r="EO80" s="1215"/>
      <c r="ES80" s="1269" t="s">
        <v>504</v>
      </c>
      <c r="ET80" s="1270" t="s">
        <v>505</v>
      </c>
      <c r="EU80" s="1271">
        <v>0</v>
      </c>
      <c r="EW80" s="1219"/>
    </row>
    <row r="81" spans="1:153" ht="15">
      <c r="A81" s="1220" t="s">
        <v>526</v>
      </c>
      <c r="B81" s="1221" t="s">
        <v>527</v>
      </c>
      <c r="C81" s="1117">
        <v>18399</v>
      </c>
      <c r="D81" s="1118">
        <v>23197</v>
      </c>
      <c r="E81" s="1222"/>
      <c r="F81" s="1222">
        <f t="shared" si="7"/>
        <v>23197</v>
      </c>
      <c r="G81" s="1222"/>
      <c r="H81" s="1223">
        <f t="shared" si="8"/>
        <v>23197</v>
      </c>
      <c r="K81" s="907" t="s">
        <v>526</v>
      </c>
      <c r="L81" s="908" t="s">
        <v>527</v>
      </c>
      <c r="M81" s="886">
        <v>8023115058</v>
      </c>
      <c r="N81" s="887">
        <v>128546655</v>
      </c>
      <c r="O81" s="888">
        <f t="shared" si="12"/>
        <v>7894568403</v>
      </c>
      <c r="P81" s="889">
        <v>2007</v>
      </c>
      <c r="Q81" s="890">
        <v>0.97529999999999994</v>
      </c>
      <c r="R81" s="891">
        <f t="shared" si="9"/>
        <v>8094502618</v>
      </c>
      <c r="S81" s="892">
        <f t="shared" si="10"/>
        <v>128546655</v>
      </c>
      <c r="T81" s="893">
        <v>247184679</v>
      </c>
      <c r="U81" s="893">
        <v>1889439180</v>
      </c>
      <c r="V81" s="891">
        <f t="shared" si="11"/>
        <v>10359673132</v>
      </c>
      <c r="X81" s="1224" t="s">
        <v>526</v>
      </c>
      <c r="Y81" s="1225" t="s">
        <v>527</v>
      </c>
      <c r="Z81" s="1226">
        <v>10359673132</v>
      </c>
      <c r="AA81" s="1227">
        <v>62468828.985959999</v>
      </c>
      <c r="AB81" s="1126">
        <v>15225315</v>
      </c>
      <c r="AC81" s="1126">
        <v>1154857</v>
      </c>
      <c r="AD81" s="1228">
        <v>78849000.985960007</v>
      </c>
      <c r="AE81" s="1229">
        <v>23197</v>
      </c>
      <c r="AF81" s="1225">
        <v>3399</v>
      </c>
      <c r="AG81" s="1230">
        <v>0.69279999999999997</v>
      </c>
      <c r="AI81" s="1231" t="s">
        <v>526</v>
      </c>
      <c r="AJ81" s="1232" t="s">
        <v>527</v>
      </c>
      <c r="AK81" s="1132">
        <v>78849000.985960007</v>
      </c>
      <c r="AL81" s="1133">
        <v>23197</v>
      </c>
      <c r="AM81" s="1233">
        <v>3399</v>
      </c>
      <c r="AN81" s="1230">
        <v>0.69279999999999997</v>
      </c>
      <c r="AO81" s="1234">
        <v>0.6381</v>
      </c>
      <c r="AP81" s="1235">
        <v>0.82220000000000004</v>
      </c>
      <c r="AQ81" s="1236">
        <v>0.752</v>
      </c>
      <c r="AR81" s="1237">
        <v>0.752</v>
      </c>
      <c r="AS81" s="1272">
        <v>1248.94</v>
      </c>
      <c r="AT81" s="1261">
        <v>411.88999999999987</v>
      </c>
      <c r="AU81" s="1240">
        <v>9554612</v>
      </c>
      <c r="AV81" s="1241">
        <v>0.91900000000000004</v>
      </c>
      <c r="AW81" s="1242">
        <v>8780688</v>
      </c>
      <c r="AX81" s="1144" t="s">
        <v>653</v>
      </c>
      <c r="AY81" s="1145">
        <v>0</v>
      </c>
      <c r="AZ81" s="1242">
        <f t="shared" si="13"/>
        <v>8780688</v>
      </c>
      <c r="BB81" s="1243" t="s">
        <v>526</v>
      </c>
      <c r="BC81" s="1244" t="s">
        <v>754</v>
      </c>
      <c r="BD81" s="1149">
        <v>10359673132</v>
      </c>
      <c r="BE81" s="1150">
        <v>787.36099999999999</v>
      </c>
      <c r="BF81" s="1245">
        <v>13157463</v>
      </c>
      <c r="BG81" s="1246">
        <v>0.6381</v>
      </c>
      <c r="BH81" s="1153"/>
      <c r="BI81" s="1154">
        <v>23197</v>
      </c>
      <c r="BJ81" s="1247">
        <v>29.46</v>
      </c>
      <c r="BK81" s="1154">
        <v>141909</v>
      </c>
      <c r="BL81" s="1248">
        <v>180</v>
      </c>
      <c r="BN81" s="1156" t="s">
        <v>526</v>
      </c>
      <c r="BO81" s="1157" t="s">
        <v>527</v>
      </c>
      <c r="BP81" s="1158">
        <v>0.96340000000000003</v>
      </c>
      <c r="BQ81" s="1158">
        <v>0.9819</v>
      </c>
      <c r="BR81" s="1158">
        <v>0.9748</v>
      </c>
      <c r="BS81" s="1160"/>
      <c r="BT81" s="1161">
        <v>2007</v>
      </c>
      <c r="BU81" s="1162">
        <v>0.97529999999999994</v>
      </c>
      <c r="BV81" s="1163"/>
      <c r="BW81" s="1164">
        <v>0.58599999999999997</v>
      </c>
      <c r="BX81" s="1165">
        <v>0.57199999999999995</v>
      </c>
      <c r="BY81" s="1166">
        <v>0.9486</v>
      </c>
      <c r="CA81" s="1250" t="s">
        <v>526</v>
      </c>
      <c r="CB81" s="1251" t="s">
        <v>754</v>
      </c>
      <c r="CC81" s="1154">
        <v>29215</v>
      </c>
      <c r="CD81" s="1154">
        <v>28311</v>
      </c>
      <c r="CE81" s="1154">
        <v>28723</v>
      </c>
      <c r="CF81" s="1252">
        <v>28749.666666666668</v>
      </c>
      <c r="CG81" s="1253">
        <v>0.82220000000000004</v>
      </c>
      <c r="CH81" s="1171"/>
      <c r="CI81" s="1254">
        <v>26.666666666667879</v>
      </c>
      <c r="CJ81" s="1253">
        <v>8.9999999999999998E-4</v>
      </c>
      <c r="CL81" s="1255" t="s">
        <v>526</v>
      </c>
      <c r="CM81" s="1256" t="s">
        <v>754</v>
      </c>
      <c r="CN81" s="1174">
        <v>0.752</v>
      </c>
      <c r="CO81" s="1175"/>
      <c r="CP81" s="1176">
        <v>23197</v>
      </c>
      <c r="CQ81" s="1257">
        <v>21664017</v>
      </c>
      <c r="CR81" s="1257">
        <v>4959281</v>
      </c>
      <c r="CS81" s="1258">
        <v>26623298</v>
      </c>
      <c r="CT81" s="1259">
        <v>1147.7</v>
      </c>
      <c r="CU81" s="1260"/>
      <c r="CV81" s="1261">
        <v>1248.94</v>
      </c>
      <c r="CW81" s="1259">
        <v>411.88999999999987</v>
      </c>
      <c r="CX81" s="1183">
        <v>0.91900000000000004</v>
      </c>
      <c r="CY81" s="1184"/>
      <c r="CZ81" s="1185">
        <v>0.57199999999999995</v>
      </c>
      <c r="DA81" s="1262" t="s">
        <v>4</v>
      </c>
      <c r="DB81" s="1187"/>
      <c r="DC81" s="1183">
        <v>0.91900000000000004</v>
      </c>
      <c r="DE81" s="1263" t="s">
        <v>526</v>
      </c>
      <c r="DF81" s="1264" t="s">
        <v>527</v>
      </c>
      <c r="DG81" s="1191"/>
      <c r="DH81" s="1192"/>
      <c r="DI81" s="1193"/>
      <c r="DJ81" s="1194"/>
      <c r="DK81" s="1195"/>
      <c r="DL81" s="1265"/>
      <c r="DM81" s="1266"/>
      <c r="DN81" s="1267"/>
      <c r="DO81" s="1194"/>
      <c r="DP81" s="1199"/>
      <c r="DQ81" s="1265"/>
      <c r="DR81" s="1265"/>
      <c r="DS81" s="1092"/>
      <c r="DT81" s="1202"/>
      <c r="DU81" s="1092"/>
      <c r="DV81" s="1203"/>
      <c r="DX81" s="1204">
        <v>340</v>
      </c>
      <c r="DY81" s="1205" t="s">
        <v>677</v>
      </c>
      <c r="DZ81" s="1204" t="s">
        <v>8</v>
      </c>
      <c r="EA81" s="1206" t="s">
        <v>280</v>
      </c>
      <c r="EB81" s="1207">
        <v>451</v>
      </c>
      <c r="EC81" s="1104"/>
      <c r="ED81" s="1208">
        <v>451</v>
      </c>
      <c r="EE81" s="1208">
        <v>56063</v>
      </c>
      <c r="EF81" s="1104"/>
      <c r="EG81" s="1209">
        <v>8.0445213420616089E-3</v>
      </c>
      <c r="EH81" s="1104"/>
      <c r="EI81" s="1211">
        <v>0</v>
      </c>
      <c r="EJ81" s="1208"/>
      <c r="EK81" s="1208">
        <v>0</v>
      </c>
      <c r="EL81" s="1268"/>
      <c r="EM81" s="1214"/>
      <c r="EN81" s="1214"/>
      <c r="EO81" s="1215"/>
      <c r="ES81" s="1269" t="s">
        <v>506</v>
      </c>
      <c r="ET81" s="1270" t="s">
        <v>507</v>
      </c>
      <c r="EU81" s="1271">
        <v>810561</v>
      </c>
      <c r="EW81" s="1219"/>
    </row>
    <row r="82" spans="1:153" ht="15">
      <c r="A82" s="1220" t="s">
        <v>528</v>
      </c>
      <c r="B82" s="1221" t="s">
        <v>529</v>
      </c>
      <c r="C82" s="1117">
        <v>7664</v>
      </c>
      <c r="D82" s="1118">
        <v>7664</v>
      </c>
      <c r="E82" s="1222"/>
      <c r="F82" s="1222">
        <f t="shared" si="7"/>
        <v>7664</v>
      </c>
      <c r="G82" s="1222"/>
      <c r="H82" s="1223">
        <f t="shared" si="8"/>
        <v>7664</v>
      </c>
      <c r="K82" s="907" t="s">
        <v>528</v>
      </c>
      <c r="L82" s="908" t="s">
        <v>529</v>
      </c>
      <c r="M82" s="886">
        <v>1792117230</v>
      </c>
      <c r="N82" s="887">
        <v>0</v>
      </c>
      <c r="O82" s="888">
        <f t="shared" si="12"/>
        <v>1792117230</v>
      </c>
      <c r="P82" s="889">
        <v>2008</v>
      </c>
      <c r="Q82" s="890">
        <v>1.0031000000000001</v>
      </c>
      <c r="R82" s="891">
        <f t="shared" si="9"/>
        <v>1786578836</v>
      </c>
      <c r="S82" s="892">
        <f t="shared" si="10"/>
        <v>0</v>
      </c>
      <c r="T82" s="893">
        <v>719572100</v>
      </c>
      <c r="U82" s="893">
        <v>504732099</v>
      </c>
      <c r="V82" s="891">
        <f t="shared" si="11"/>
        <v>3010883035</v>
      </c>
      <c r="X82" s="1224" t="s">
        <v>528</v>
      </c>
      <c r="Y82" s="1225" t="s">
        <v>529</v>
      </c>
      <c r="Z82" s="1226">
        <v>3010883035</v>
      </c>
      <c r="AA82" s="1227">
        <v>18155624.701049998</v>
      </c>
      <c r="AB82" s="1126">
        <v>5159523</v>
      </c>
      <c r="AC82" s="1126">
        <v>380267</v>
      </c>
      <c r="AD82" s="1228">
        <v>23695414.701049998</v>
      </c>
      <c r="AE82" s="1229">
        <v>7664</v>
      </c>
      <c r="AF82" s="1225">
        <v>3092</v>
      </c>
      <c r="AG82" s="1230">
        <v>0.63019999999999998</v>
      </c>
      <c r="AI82" s="1231" t="s">
        <v>528</v>
      </c>
      <c r="AJ82" s="1232" t="s">
        <v>529</v>
      </c>
      <c r="AK82" s="1132">
        <v>23695414.701049998</v>
      </c>
      <c r="AL82" s="1133">
        <v>7664</v>
      </c>
      <c r="AM82" s="1233">
        <v>3092</v>
      </c>
      <c r="AN82" s="1230">
        <v>0.63019999999999998</v>
      </c>
      <c r="AO82" s="1234">
        <v>0.308</v>
      </c>
      <c r="AP82" s="1235">
        <v>0.76770000000000005</v>
      </c>
      <c r="AQ82" s="1236">
        <v>0.66680000000000006</v>
      </c>
      <c r="AR82" s="1237">
        <v>0.66680000000000006</v>
      </c>
      <c r="AS82" s="1272">
        <v>1107.44</v>
      </c>
      <c r="AT82" s="1261">
        <v>553.38999999999987</v>
      </c>
      <c r="AU82" s="1240">
        <v>4241181</v>
      </c>
      <c r="AV82" s="1241">
        <v>1</v>
      </c>
      <c r="AW82" s="1242">
        <v>4241181</v>
      </c>
      <c r="AX82" s="1144" t="s">
        <v>653</v>
      </c>
      <c r="AY82" s="1145">
        <v>0</v>
      </c>
      <c r="AZ82" s="1242">
        <f t="shared" si="13"/>
        <v>4241181</v>
      </c>
      <c r="BB82" s="1243" t="s">
        <v>528</v>
      </c>
      <c r="BC82" s="1244" t="s">
        <v>755</v>
      </c>
      <c r="BD82" s="1149">
        <v>3010883035</v>
      </c>
      <c r="BE82" s="1150">
        <v>473.97899999999998</v>
      </c>
      <c r="BF82" s="1245">
        <v>6352355</v>
      </c>
      <c r="BG82" s="1246">
        <v>0.308</v>
      </c>
      <c r="BH82" s="1153"/>
      <c r="BI82" s="1154">
        <v>7664</v>
      </c>
      <c r="BJ82" s="1247">
        <v>16.170000000000002</v>
      </c>
      <c r="BK82" s="1154">
        <v>46634</v>
      </c>
      <c r="BL82" s="1248">
        <v>98</v>
      </c>
      <c r="BN82" s="1156" t="s">
        <v>528</v>
      </c>
      <c r="BO82" s="1157" t="s">
        <v>529</v>
      </c>
      <c r="BP82" s="1158">
        <v>0.95730000000000004</v>
      </c>
      <c r="BQ82" s="1158">
        <v>1.0182</v>
      </c>
      <c r="BR82" s="1158">
        <v>1.0083</v>
      </c>
      <c r="BS82" s="1160"/>
      <c r="BT82" s="1161">
        <v>2008</v>
      </c>
      <c r="BU82" s="1162">
        <v>1.0031000000000001</v>
      </c>
      <c r="BV82" s="1163"/>
      <c r="BW82" s="1164">
        <v>0.81</v>
      </c>
      <c r="BX82" s="1165">
        <v>0.81299999999999994</v>
      </c>
      <c r="BY82" s="1166">
        <v>1.3483000000000001</v>
      </c>
      <c r="CA82" s="1250" t="s">
        <v>528</v>
      </c>
      <c r="CB82" s="1251" t="s">
        <v>755</v>
      </c>
      <c r="CC82" s="1154">
        <v>26360</v>
      </c>
      <c r="CD82" s="1154">
        <v>26426</v>
      </c>
      <c r="CE82" s="1154">
        <v>27741</v>
      </c>
      <c r="CF82" s="1252">
        <v>26842.333333333332</v>
      </c>
      <c r="CG82" s="1253">
        <v>0.76770000000000005</v>
      </c>
      <c r="CH82" s="1171"/>
      <c r="CI82" s="1254">
        <v>-898.66666666666788</v>
      </c>
      <c r="CJ82" s="1253">
        <v>-3.2399999999999998E-2</v>
      </c>
      <c r="CL82" s="1255" t="s">
        <v>528</v>
      </c>
      <c r="CM82" s="1256" t="s">
        <v>755</v>
      </c>
      <c r="CN82" s="1174">
        <v>0.66680000000000006</v>
      </c>
      <c r="CO82" s="1175"/>
      <c r="CP82" s="1176">
        <v>7664</v>
      </c>
      <c r="CQ82" s="1257">
        <v>6925000</v>
      </c>
      <c r="CR82" s="1257">
        <v>0</v>
      </c>
      <c r="CS82" s="1258">
        <v>6925000</v>
      </c>
      <c r="CT82" s="1259">
        <v>903.58</v>
      </c>
      <c r="CU82" s="1260"/>
      <c r="CV82" s="1261">
        <v>1107.44</v>
      </c>
      <c r="CW82" s="1259">
        <v>553.38999999999987</v>
      </c>
      <c r="CX82" s="1183">
        <v>0.81599999999999995</v>
      </c>
      <c r="CY82" s="1184"/>
      <c r="CZ82" s="1185">
        <v>0.81299999999999994</v>
      </c>
      <c r="DA82" s="1262">
        <v>1</v>
      </c>
      <c r="DB82" s="1187"/>
      <c r="DC82" s="1183">
        <v>1</v>
      </c>
      <c r="DE82" s="1263" t="s">
        <v>528</v>
      </c>
      <c r="DF82" s="1264" t="s">
        <v>529</v>
      </c>
      <c r="DG82" s="1191"/>
      <c r="DH82" s="1192"/>
      <c r="DI82" s="1193"/>
      <c r="DJ82" s="1194"/>
      <c r="DK82" s="1195"/>
      <c r="DL82" s="1265"/>
      <c r="DM82" s="1266"/>
      <c r="DN82" s="1267"/>
      <c r="DO82" s="1194"/>
      <c r="DP82" s="1199"/>
      <c r="DQ82" s="1265"/>
      <c r="DR82" s="1265"/>
      <c r="DS82" s="1092"/>
      <c r="DT82" s="1202"/>
      <c r="DU82" s="1092"/>
      <c r="DV82" s="1203"/>
      <c r="DX82" s="1204" t="s">
        <v>422</v>
      </c>
      <c r="DY82" s="1205" t="s">
        <v>422</v>
      </c>
      <c r="DZ82" s="1204" t="s">
        <v>901</v>
      </c>
      <c r="EA82" s="1206" t="s">
        <v>423</v>
      </c>
      <c r="EB82" s="1207">
        <v>8671</v>
      </c>
      <c r="EC82" s="1104"/>
      <c r="ED82" s="1208">
        <v>8671</v>
      </c>
      <c r="EE82" s="1208"/>
      <c r="EF82" s="1104"/>
      <c r="EG82" s="1209">
        <v>0.97899966128485938</v>
      </c>
      <c r="EH82" s="1104"/>
      <c r="EI82" s="1211">
        <v>3420042</v>
      </c>
      <c r="EJ82" s="1208"/>
      <c r="EK82" s="1208">
        <v>3348220</v>
      </c>
      <c r="EL82" s="1208">
        <v>3420042</v>
      </c>
      <c r="EM82" s="1214">
        <v>0</v>
      </c>
      <c r="EN82" s="1214"/>
      <c r="EO82" s="1215"/>
      <c r="ES82" s="1269" t="s">
        <v>508</v>
      </c>
      <c r="ET82" s="1270" t="s">
        <v>509</v>
      </c>
      <c r="EU82" s="1271">
        <v>1100023</v>
      </c>
      <c r="EW82" s="1219"/>
    </row>
    <row r="83" spans="1:153" ht="15">
      <c r="A83" s="1220" t="s">
        <v>530</v>
      </c>
      <c r="B83" s="1221" t="s">
        <v>534</v>
      </c>
      <c r="C83" s="1117">
        <v>23915</v>
      </c>
      <c r="D83" s="1118">
        <v>24024</v>
      </c>
      <c r="E83" s="1222"/>
      <c r="F83" s="1222">
        <f t="shared" si="7"/>
        <v>24024</v>
      </c>
      <c r="G83" s="1222"/>
      <c r="H83" s="1223">
        <f t="shared" si="8"/>
        <v>24024</v>
      </c>
      <c r="K83" s="907" t="s">
        <v>530</v>
      </c>
      <c r="L83" s="908" t="s">
        <v>534</v>
      </c>
      <c r="M83" s="886">
        <v>4166902721</v>
      </c>
      <c r="N83" s="887">
        <v>237925300</v>
      </c>
      <c r="O83" s="888">
        <f t="shared" si="12"/>
        <v>3928977421</v>
      </c>
      <c r="P83" s="889">
        <v>2010</v>
      </c>
      <c r="Q83" s="890">
        <v>0.99490000000000001</v>
      </c>
      <c r="R83" s="891">
        <f t="shared" si="9"/>
        <v>3949117922</v>
      </c>
      <c r="S83" s="892">
        <f t="shared" si="10"/>
        <v>237925300</v>
      </c>
      <c r="T83" s="893">
        <v>263709594</v>
      </c>
      <c r="U83" s="893">
        <v>1472845239</v>
      </c>
      <c r="V83" s="891">
        <f t="shared" si="11"/>
        <v>5923598055</v>
      </c>
      <c r="X83" s="1224" t="s">
        <v>530</v>
      </c>
      <c r="Y83" s="1225" t="s">
        <v>534</v>
      </c>
      <c r="Z83" s="1226">
        <v>5923598055</v>
      </c>
      <c r="AA83" s="1227">
        <v>35719296.271650001</v>
      </c>
      <c r="AB83" s="1126">
        <v>14991530</v>
      </c>
      <c r="AC83" s="1126">
        <v>960489</v>
      </c>
      <c r="AD83" s="1228">
        <v>51671315.271650001</v>
      </c>
      <c r="AE83" s="1229">
        <v>24024</v>
      </c>
      <c r="AF83" s="1225">
        <v>2151</v>
      </c>
      <c r="AG83" s="1230">
        <v>0.43840000000000001</v>
      </c>
      <c r="AI83" s="1231" t="s">
        <v>530</v>
      </c>
      <c r="AJ83" s="1232" t="s">
        <v>534</v>
      </c>
      <c r="AK83" s="1132">
        <v>51671315.271650001</v>
      </c>
      <c r="AL83" s="1133">
        <v>24024</v>
      </c>
      <c r="AM83" s="1233">
        <v>2151</v>
      </c>
      <c r="AN83" s="1230">
        <v>0.43840000000000001</v>
      </c>
      <c r="AO83" s="1234">
        <v>0.30270000000000002</v>
      </c>
      <c r="AP83" s="1235">
        <v>0.70230000000000004</v>
      </c>
      <c r="AQ83" s="1236">
        <v>0.55689999999999995</v>
      </c>
      <c r="AR83" s="1237">
        <v>0.55689999999999995</v>
      </c>
      <c r="AS83" s="1272">
        <v>924.92</v>
      </c>
      <c r="AT83" s="1261">
        <v>735.91</v>
      </c>
      <c r="AU83" s="1240">
        <v>17679502</v>
      </c>
      <c r="AV83" s="1241">
        <v>1</v>
      </c>
      <c r="AW83" s="1242">
        <v>17679502</v>
      </c>
      <c r="AX83" s="1144" t="s">
        <v>653</v>
      </c>
      <c r="AY83" s="1145">
        <v>0</v>
      </c>
      <c r="AZ83" s="1242">
        <f t="shared" si="13"/>
        <v>17679502</v>
      </c>
      <c r="BB83" s="1243" t="s">
        <v>530</v>
      </c>
      <c r="BC83" s="1244" t="s">
        <v>756</v>
      </c>
      <c r="BD83" s="1149">
        <v>5923598055</v>
      </c>
      <c r="BE83" s="1150">
        <v>948.83900000000006</v>
      </c>
      <c r="BF83" s="1245">
        <v>6242996</v>
      </c>
      <c r="BG83" s="1246">
        <v>0.30270000000000002</v>
      </c>
      <c r="BH83" s="1153"/>
      <c r="BI83" s="1154">
        <v>24024</v>
      </c>
      <c r="BJ83" s="1247">
        <v>25.32</v>
      </c>
      <c r="BK83" s="1154">
        <v>134489</v>
      </c>
      <c r="BL83" s="1248">
        <v>142</v>
      </c>
      <c r="BN83" s="1156" t="s">
        <v>530</v>
      </c>
      <c r="BO83" s="1157" t="s">
        <v>534</v>
      </c>
      <c r="BP83" s="1158">
        <v>0.83180000000000009</v>
      </c>
      <c r="BQ83" s="1158">
        <v>0.98470000000000002</v>
      </c>
      <c r="BR83" s="1158">
        <v>1</v>
      </c>
      <c r="BS83" s="1160"/>
      <c r="BT83" s="1161">
        <v>2010</v>
      </c>
      <c r="BU83" s="1162">
        <v>0.99490000000000001</v>
      </c>
      <c r="BV83" s="1163"/>
      <c r="BW83" s="1164">
        <v>0.77</v>
      </c>
      <c r="BX83" s="1165">
        <v>0.76600000000000001</v>
      </c>
      <c r="BY83" s="1166">
        <v>1.2703</v>
      </c>
      <c r="CA83" s="1250" t="s">
        <v>530</v>
      </c>
      <c r="CB83" s="1251" t="s">
        <v>756</v>
      </c>
      <c r="CC83" s="1154">
        <v>24620</v>
      </c>
      <c r="CD83" s="1154">
        <v>24454</v>
      </c>
      <c r="CE83" s="1154">
        <v>24599</v>
      </c>
      <c r="CF83" s="1252">
        <v>24557.666666666668</v>
      </c>
      <c r="CG83" s="1253">
        <v>0.70230000000000004</v>
      </c>
      <c r="CH83" s="1171"/>
      <c r="CI83" s="1254">
        <v>-41.333333333332121</v>
      </c>
      <c r="CJ83" s="1253">
        <v>-1.6999999999999999E-3</v>
      </c>
      <c r="CL83" s="1255" t="s">
        <v>530</v>
      </c>
      <c r="CM83" s="1256" t="s">
        <v>756</v>
      </c>
      <c r="CN83" s="1174">
        <v>0.55689999999999995</v>
      </c>
      <c r="CO83" s="1175"/>
      <c r="CP83" s="1176">
        <v>24024</v>
      </c>
      <c r="CQ83" s="1257">
        <v>12375000</v>
      </c>
      <c r="CR83" s="1257">
        <v>0</v>
      </c>
      <c r="CS83" s="1258">
        <v>12375000</v>
      </c>
      <c r="CT83" s="1259">
        <v>515.11</v>
      </c>
      <c r="CU83" s="1260"/>
      <c r="CV83" s="1261">
        <v>924.92</v>
      </c>
      <c r="CW83" s="1259">
        <v>735.91</v>
      </c>
      <c r="CX83" s="1183">
        <v>0.55700000000000005</v>
      </c>
      <c r="CY83" s="1184"/>
      <c r="CZ83" s="1185">
        <v>0.76600000000000001</v>
      </c>
      <c r="DA83" s="1262">
        <v>1</v>
      </c>
      <c r="DB83" s="1187"/>
      <c r="DC83" s="1183">
        <v>1</v>
      </c>
      <c r="DE83" s="1263" t="s">
        <v>530</v>
      </c>
      <c r="DF83" s="1264" t="s">
        <v>534</v>
      </c>
      <c r="DG83" s="1191"/>
      <c r="DH83" s="1192"/>
      <c r="DI83" s="1193"/>
      <c r="DJ83" s="1194"/>
      <c r="DK83" s="1195"/>
      <c r="DL83" s="1265"/>
      <c r="DM83" s="1266"/>
      <c r="DN83" s="1267"/>
      <c r="DO83" s="1194"/>
      <c r="DP83" s="1199"/>
      <c r="DQ83" s="1265"/>
      <c r="DR83" s="1265"/>
      <c r="DS83" s="1092"/>
      <c r="DT83" s="1202"/>
      <c r="DU83" s="1092"/>
      <c r="DV83" s="1203"/>
      <c r="DX83" s="1204" t="s">
        <v>422</v>
      </c>
      <c r="DY83" s="1205" t="s">
        <v>80</v>
      </c>
      <c r="DZ83" s="1204" t="s">
        <v>8</v>
      </c>
      <c r="EA83" s="1206" t="s">
        <v>630</v>
      </c>
      <c r="EB83" s="1207">
        <v>186</v>
      </c>
      <c r="EC83" s="1104"/>
      <c r="ED83" s="1208">
        <v>186</v>
      </c>
      <c r="EE83" s="1208">
        <v>8857</v>
      </c>
      <c r="EF83" s="1104"/>
      <c r="EG83" s="1209">
        <v>2.1000338715140565E-2</v>
      </c>
      <c r="EH83" s="1104"/>
      <c r="EI83" s="1211">
        <v>0</v>
      </c>
      <c r="EJ83" s="1208"/>
      <c r="EK83" s="1208">
        <v>71822</v>
      </c>
      <c r="EL83" s="1268"/>
      <c r="EM83" s="1214"/>
      <c r="EN83" s="1214"/>
      <c r="EO83" s="1215"/>
      <c r="ES83" s="1269" t="s">
        <v>510</v>
      </c>
      <c r="ET83" s="1270" t="s">
        <v>511</v>
      </c>
      <c r="EU83" s="1271">
        <v>0</v>
      </c>
      <c r="EW83" s="1219"/>
    </row>
    <row r="84" spans="1:153" ht="15">
      <c r="A84" s="1220" t="s">
        <v>535</v>
      </c>
      <c r="B84" s="1221" t="s">
        <v>536</v>
      </c>
      <c r="C84" s="1117">
        <v>13388</v>
      </c>
      <c r="D84" s="1118">
        <v>13621</v>
      </c>
      <c r="E84" s="1222"/>
      <c r="F84" s="1222">
        <f t="shared" si="7"/>
        <v>13621</v>
      </c>
      <c r="G84" s="1222"/>
      <c r="H84" s="1223">
        <f t="shared" si="8"/>
        <v>13621</v>
      </c>
      <c r="K84" s="907" t="s">
        <v>535</v>
      </c>
      <c r="L84" s="908" t="s">
        <v>536</v>
      </c>
      <c r="M84" s="886">
        <v>4794819520</v>
      </c>
      <c r="N84" s="887">
        <v>152410337</v>
      </c>
      <c r="O84" s="888">
        <f t="shared" si="12"/>
        <v>4642409183</v>
      </c>
      <c r="P84" s="889">
        <v>2011</v>
      </c>
      <c r="Q84" s="890">
        <v>0.98819999999999997</v>
      </c>
      <c r="R84" s="891">
        <f t="shared" si="9"/>
        <v>4697843739</v>
      </c>
      <c r="S84" s="892">
        <f t="shared" si="10"/>
        <v>152410337</v>
      </c>
      <c r="T84" s="893">
        <v>570527353</v>
      </c>
      <c r="U84" s="893">
        <v>1273600637</v>
      </c>
      <c r="V84" s="891">
        <f t="shared" si="11"/>
        <v>6694382066</v>
      </c>
      <c r="X84" s="1224" t="s">
        <v>535</v>
      </c>
      <c r="Y84" s="1225" t="s">
        <v>536</v>
      </c>
      <c r="Z84" s="1226">
        <v>6694382066</v>
      </c>
      <c r="AA84" s="1227">
        <v>40367123.857979998</v>
      </c>
      <c r="AB84" s="1126">
        <v>9298505</v>
      </c>
      <c r="AC84" s="1126">
        <v>425974</v>
      </c>
      <c r="AD84" s="1228">
        <v>50091602.857979998</v>
      </c>
      <c r="AE84" s="1229">
        <v>13621</v>
      </c>
      <c r="AF84" s="1225">
        <v>3678</v>
      </c>
      <c r="AG84" s="1230">
        <v>0.74970000000000003</v>
      </c>
      <c r="AI84" s="1231" t="s">
        <v>535</v>
      </c>
      <c r="AJ84" s="1232" t="s">
        <v>536</v>
      </c>
      <c r="AK84" s="1132">
        <v>50091602.857979998</v>
      </c>
      <c r="AL84" s="1133">
        <v>13621</v>
      </c>
      <c r="AM84" s="1233">
        <v>3678</v>
      </c>
      <c r="AN84" s="1230">
        <v>0.74970000000000003</v>
      </c>
      <c r="AO84" s="1234">
        <v>0.57310000000000005</v>
      </c>
      <c r="AP84" s="1235">
        <v>0.84740000000000004</v>
      </c>
      <c r="AQ84" s="1236">
        <v>0.78090000000000004</v>
      </c>
      <c r="AR84" s="1237">
        <v>0.78090000000000004</v>
      </c>
      <c r="AS84" s="1272">
        <v>1296.94</v>
      </c>
      <c r="AT84" s="1261">
        <v>363.88999999999987</v>
      </c>
      <c r="AU84" s="1240">
        <v>4956546</v>
      </c>
      <c r="AV84" s="1241">
        <v>1</v>
      </c>
      <c r="AW84" s="1242">
        <v>4956546</v>
      </c>
      <c r="AX84" s="1144" t="s">
        <v>653</v>
      </c>
      <c r="AY84" s="1145">
        <v>0</v>
      </c>
      <c r="AZ84" s="1242">
        <f t="shared" si="13"/>
        <v>4956546</v>
      </c>
      <c r="BB84" s="1243" t="s">
        <v>535</v>
      </c>
      <c r="BC84" s="1244" t="s">
        <v>757</v>
      </c>
      <c r="BD84" s="1149">
        <v>6694382066</v>
      </c>
      <c r="BE84" s="1150">
        <v>566.43499999999995</v>
      </c>
      <c r="BF84" s="1245">
        <v>11818447</v>
      </c>
      <c r="BG84" s="1246">
        <v>0.57310000000000005</v>
      </c>
      <c r="BH84" s="1153"/>
      <c r="BI84" s="1154">
        <v>13621</v>
      </c>
      <c r="BJ84" s="1247">
        <v>24.05</v>
      </c>
      <c r="BK84" s="1154">
        <v>93626</v>
      </c>
      <c r="BL84" s="1248">
        <v>165</v>
      </c>
      <c r="BN84" s="1156" t="s">
        <v>535</v>
      </c>
      <c r="BO84" s="1157" t="s">
        <v>536</v>
      </c>
      <c r="BP84" s="1158">
        <v>0.88070000000000004</v>
      </c>
      <c r="BQ84" s="1158">
        <v>0.91639999999999999</v>
      </c>
      <c r="BR84" s="1158">
        <v>0.98819999999999997</v>
      </c>
      <c r="BS84" s="1160"/>
      <c r="BT84" s="1161">
        <v>2011</v>
      </c>
      <c r="BU84" s="1162">
        <v>0.98819999999999997</v>
      </c>
      <c r="BV84" s="1163"/>
      <c r="BW84" s="1164">
        <v>0.69799999999999995</v>
      </c>
      <c r="BX84" s="1165">
        <v>0.69</v>
      </c>
      <c r="BY84" s="1166">
        <v>1.1443000000000001</v>
      </c>
      <c r="CA84" s="1250" t="s">
        <v>535</v>
      </c>
      <c r="CB84" s="1251" t="s">
        <v>757</v>
      </c>
      <c r="CC84" s="1154">
        <v>29748</v>
      </c>
      <c r="CD84" s="1154">
        <v>29221</v>
      </c>
      <c r="CE84" s="1154">
        <v>29920</v>
      </c>
      <c r="CF84" s="1252">
        <v>29629.666666666668</v>
      </c>
      <c r="CG84" s="1253">
        <v>0.84740000000000004</v>
      </c>
      <c r="CH84" s="1171"/>
      <c r="CI84" s="1254">
        <v>-290.33333333333212</v>
      </c>
      <c r="CJ84" s="1253">
        <v>-9.7000000000000003E-3</v>
      </c>
      <c r="CL84" s="1255" t="s">
        <v>535</v>
      </c>
      <c r="CM84" s="1256" t="s">
        <v>757</v>
      </c>
      <c r="CN84" s="1174">
        <v>0.78090000000000004</v>
      </c>
      <c r="CO84" s="1175"/>
      <c r="CP84" s="1176">
        <v>13621</v>
      </c>
      <c r="CQ84" s="1257">
        <v>15834840</v>
      </c>
      <c r="CR84" s="1257">
        <v>0</v>
      </c>
      <c r="CS84" s="1258">
        <v>15834840</v>
      </c>
      <c r="CT84" s="1259">
        <v>1162.53</v>
      </c>
      <c r="CU84" s="1260"/>
      <c r="CV84" s="1261">
        <v>1296.94</v>
      </c>
      <c r="CW84" s="1259">
        <v>363.88999999999987</v>
      </c>
      <c r="CX84" s="1183">
        <v>0.89600000000000002</v>
      </c>
      <c r="CY84" s="1184"/>
      <c r="CZ84" s="1185">
        <v>0.69</v>
      </c>
      <c r="DA84" s="1262">
        <v>1</v>
      </c>
      <c r="DB84" s="1187"/>
      <c r="DC84" s="1183">
        <v>1</v>
      </c>
      <c r="DE84" s="1263" t="s">
        <v>535</v>
      </c>
      <c r="DF84" s="1264" t="s">
        <v>536</v>
      </c>
      <c r="DG84" s="1191"/>
      <c r="DH84" s="1192"/>
      <c r="DI84" s="1193"/>
      <c r="DJ84" s="1194"/>
      <c r="DK84" s="1195"/>
      <c r="DL84" s="1265"/>
      <c r="DM84" s="1266"/>
      <c r="DN84" s="1267"/>
      <c r="DO84" s="1194"/>
      <c r="DP84" s="1199"/>
      <c r="DQ84" s="1265"/>
      <c r="DR84" s="1265"/>
      <c r="DS84" s="1092"/>
      <c r="DT84" s="1202"/>
      <c r="DU84" s="1092"/>
      <c r="DV84" s="1203"/>
      <c r="DX84" s="1204" t="s">
        <v>424</v>
      </c>
      <c r="DY84" s="1205" t="s">
        <v>424</v>
      </c>
      <c r="DZ84" s="1204" t="s">
        <v>901</v>
      </c>
      <c r="EA84" s="1206" t="s">
        <v>668</v>
      </c>
      <c r="EB84" s="1207">
        <v>31166</v>
      </c>
      <c r="EC84" s="1104"/>
      <c r="ED84" s="1208">
        <v>31166</v>
      </c>
      <c r="EE84" s="1208"/>
      <c r="EF84" s="1104"/>
      <c r="EG84" s="1209">
        <v>0.93428862641645183</v>
      </c>
      <c r="EH84" s="1104"/>
      <c r="EI84" s="1211">
        <v>2509856</v>
      </c>
      <c r="EJ84" s="1208"/>
      <c r="EK84" s="1208">
        <v>2344930</v>
      </c>
      <c r="EL84" s="1208">
        <v>2509856</v>
      </c>
      <c r="EM84" s="1214">
        <v>0</v>
      </c>
      <c r="EN84" s="1214"/>
      <c r="EO84" s="1215"/>
      <c r="ES84" s="1269" t="s">
        <v>132</v>
      </c>
      <c r="ET84" s="1270" t="s">
        <v>204</v>
      </c>
      <c r="EU84" s="1271">
        <v>0</v>
      </c>
      <c r="EW84" s="1219"/>
    </row>
    <row r="85" spans="1:153" ht="15">
      <c r="A85" s="1220" t="s">
        <v>537</v>
      </c>
      <c r="B85" s="1221" t="s">
        <v>538</v>
      </c>
      <c r="C85" s="1117">
        <v>19925</v>
      </c>
      <c r="D85" s="1118">
        <v>19925</v>
      </c>
      <c r="E85" s="1275">
        <f>G115</f>
        <v>1256</v>
      </c>
      <c r="F85" s="1222">
        <f t="shared" si="7"/>
        <v>21181</v>
      </c>
      <c r="G85" s="1222"/>
      <c r="H85" s="1223">
        <f t="shared" si="8"/>
        <v>21181</v>
      </c>
      <c r="K85" s="907" t="s">
        <v>537</v>
      </c>
      <c r="L85" s="908" t="s">
        <v>538</v>
      </c>
      <c r="M85" s="886">
        <v>8742286703</v>
      </c>
      <c r="N85" s="887">
        <v>283486575</v>
      </c>
      <c r="O85" s="888">
        <f t="shared" si="12"/>
        <v>8458800128</v>
      </c>
      <c r="P85" s="889">
        <v>2011</v>
      </c>
      <c r="Q85" s="890">
        <v>1.046</v>
      </c>
      <c r="R85" s="891">
        <f t="shared" si="9"/>
        <v>8086807006</v>
      </c>
      <c r="S85" s="892">
        <f t="shared" si="10"/>
        <v>283486575</v>
      </c>
      <c r="T85" s="893">
        <v>590758286</v>
      </c>
      <c r="U85" s="893">
        <v>2223073686</v>
      </c>
      <c r="V85" s="891">
        <f t="shared" si="11"/>
        <v>11184125553</v>
      </c>
      <c r="X85" s="1224" t="s">
        <v>537</v>
      </c>
      <c r="Y85" s="1225" t="s">
        <v>538</v>
      </c>
      <c r="Z85" s="1226">
        <v>11184125553</v>
      </c>
      <c r="AA85" s="1227">
        <v>67440277.084590003</v>
      </c>
      <c r="AB85" s="1126">
        <v>15366919</v>
      </c>
      <c r="AC85" s="1126">
        <v>928464</v>
      </c>
      <c r="AD85" s="1228">
        <v>83735660.084590003</v>
      </c>
      <c r="AE85" s="1229">
        <v>21181</v>
      </c>
      <c r="AF85" s="1225">
        <v>3953</v>
      </c>
      <c r="AG85" s="1230">
        <v>0.80569999999999997</v>
      </c>
      <c r="AI85" s="1231" t="s">
        <v>537</v>
      </c>
      <c r="AJ85" s="1232" t="s">
        <v>538</v>
      </c>
      <c r="AK85" s="1132">
        <v>83735660.084590003</v>
      </c>
      <c r="AL85" s="1133">
        <v>21181</v>
      </c>
      <c r="AM85" s="1233">
        <v>3953</v>
      </c>
      <c r="AN85" s="1230">
        <v>0.80569999999999997</v>
      </c>
      <c r="AO85" s="1234">
        <v>1.0607</v>
      </c>
      <c r="AP85" s="1235">
        <v>0.86380000000000001</v>
      </c>
      <c r="AQ85" s="1236">
        <v>0.86029999999999995</v>
      </c>
      <c r="AR85" s="1237">
        <v>0.86029999999999995</v>
      </c>
      <c r="AS85" s="1272">
        <v>1428.81</v>
      </c>
      <c r="AT85" s="1261">
        <v>232.01999999999998</v>
      </c>
      <c r="AU85" s="1240">
        <v>4914416</v>
      </c>
      <c r="AV85" s="1241">
        <v>1</v>
      </c>
      <c r="AW85" s="1242">
        <v>4914416</v>
      </c>
      <c r="AX85" s="1144" t="s">
        <v>653</v>
      </c>
      <c r="AY85" s="1145">
        <v>0</v>
      </c>
      <c r="AZ85" s="1242">
        <f t="shared" si="13"/>
        <v>4914416</v>
      </c>
      <c r="BB85" s="1243" t="s">
        <v>537</v>
      </c>
      <c r="BC85" s="1244" t="s">
        <v>758</v>
      </c>
      <c r="BD85" s="1149">
        <v>11184125553</v>
      </c>
      <c r="BE85" s="1150">
        <v>511.31400000000002</v>
      </c>
      <c r="BF85" s="1245">
        <v>21873302</v>
      </c>
      <c r="BG85" s="1246">
        <v>1.0607</v>
      </c>
      <c r="BH85" s="1153"/>
      <c r="BI85" s="1154">
        <v>21181</v>
      </c>
      <c r="BJ85" s="1247">
        <v>41.42</v>
      </c>
      <c r="BK85" s="1154">
        <v>138359</v>
      </c>
      <c r="BL85" s="1248">
        <v>271</v>
      </c>
      <c r="BN85" s="1156" t="s">
        <v>537</v>
      </c>
      <c r="BO85" s="1157" t="s">
        <v>538</v>
      </c>
      <c r="BP85" s="1158">
        <v>0.96709999999999996</v>
      </c>
      <c r="BQ85" s="1158">
        <v>0.97760000000000002</v>
      </c>
      <c r="BR85" s="1158">
        <v>1.046</v>
      </c>
      <c r="BS85" s="1160"/>
      <c r="BT85" s="1161">
        <v>2011</v>
      </c>
      <c r="BU85" s="1162">
        <v>1.046</v>
      </c>
      <c r="BV85" s="1163"/>
      <c r="BW85" s="1164">
        <v>0.62250000000000005</v>
      </c>
      <c r="BX85" s="1165">
        <v>0.65100000000000002</v>
      </c>
      <c r="BY85" s="1166">
        <v>1.0795999999999999</v>
      </c>
      <c r="CA85" s="1250" t="s">
        <v>537</v>
      </c>
      <c r="CB85" s="1251" t="s">
        <v>758</v>
      </c>
      <c r="CC85" s="1154">
        <v>31293</v>
      </c>
      <c r="CD85" s="1154">
        <v>29503</v>
      </c>
      <c r="CE85" s="1154">
        <v>29816</v>
      </c>
      <c r="CF85" s="1252">
        <v>30204</v>
      </c>
      <c r="CG85" s="1253">
        <v>0.86380000000000001</v>
      </c>
      <c r="CH85" s="1171"/>
      <c r="CI85" s="1254">
        <v>388</v>
      </c>
      <c r="CJ85" s="1253">
        <v>1.2999999999999999E-2</v>
      </c>
      <c r="CL85" s="1255" t="s">
        <v>537</v>
      </c>
      <c r="CM85" s="1256" t="s">
        <v>900</v>
      </c>
      <c r="CN85" s="1174">
        <v>0.86029999999999995</v>
      </c>
      <c r="CO85" s="1175"/>
      <c r="CP85" s="1176">
        <v>21181</v>
      </c>
      <c r="CQ85" s="1257">
        <v>35259836</v>
      </c>
      <c r="CR85" s="1257">
        <v>0</v>
      </c>
      <c r="CS85" s="1258">
        <v>35259836</v>
      </c>
      <c r="CT85" s="1259">
        <v>1664.69</v>
      </c>
      <c r="CU85" s="1260"/>
      <c r="CV85" s="1261">
        <v>1428.81</v>
      </c>
      <c r="CW85" s="1259">
        <v>232.01999999999998</v>
      </c>
      <c r="CX85" s="1183">
        <v>1</v>
      </c>
      <c r="CY85" s="1184"/>
      <c r="CZ85" s="1185">
        <v>0.65100000000000002</v>
      </c>
      <c r="DA85" s="1262">
        <v>1</v>
      </c>
      <c r="DB85" s="1187"/>
      <c r="DC85" s="1183">
        <v>1</v>
      </c>
      <c r="DE85" s="1263" t="s">
        <v>537</v>
      </c>
      <c r="DF85" s="1264" t="s">
        <v>538</v>
      </c>
      <c r="DG85" s="1191"/>
      <c r="DH85" s="1192"/>
      <c r="DI85" s="1193"/>
      <c r="DJ85" s="1194"/>
      <c r="DK85" s="1195"/>
      <c r="DL85" s="1265"/>
      <c r="DM85" s="1266"/>
      <c r="DN85" s="1267"/>
      <c r="DO85" s="1194"/>
      <c r="DP85" s="1199"/>
      <c r="DQ85" s="1265"/>
      <c r="DR85" s="1265"/>
      <c r="DS85" s="1092"/>
      <c r="DT85" s="1202"/>
      <c r="DU85" s="1092"/>
      <c r="DV85" s="1203"/>
      <c r="DX85" s="1204" t="s">
        <v>424</v>
      </c>
      <c r="DY85" s="1205" t="s">
        <v>83</v>
      </c>
      <c r="DZ85" s="1204" t="s">
        <v>8</v>
      </c>
      <c r="EA85" s="1206" t="s">
        <v>84</v>
      </c>
      <c r="EB85" s="1207">
        <v>1209</v>
      </c>
      <c r="EC85" s="1104"/>
      <c r="ED85" s="1208">
        <v>1209</v>
      </c>
      <c r="EE85" s="1208"/>
      <c r="EF85" s="1104"/>
      <c r="EG85" s="1209">
        <v>3.6243180046765397E-2</v>
      </c>
      <c r="EH85" s="1104"/>
      <c r="EI85" s="1211">
        <v>0</v>
      </c>
      <c r="EJ85" s="1208"/>
      <c r="EK85" s="1208">
        <v>90965</v>
      </c>
      <c r="EL85" s="1268"/>
      <c r="EM85" s="1214"/>
      <c r="EN85" s="1214"/>
      <c r="EO85" s="1215"/>
      <c r="ES85" s="1269" t="s">
        <v>512</v>
      </c>
      <c r="ET85" s="1270" t="s">
        <v>513</v>
      </c>
      <c r="EU85" s="1271">
        <v>0</v>
      </c>
      <c r="EW85" s="1219"/>
    </row>
    <row r="86" spans="1:153" ht="15">
      <c r="A86" s="1220" t="s">
        <v>539</v>
      </c>
      <c r="B86" s="1221" t="s">
        <v>540</v>
      </c>
      <c r="C86" s="1117">
        <v>8650</v>
      </c>
      <c r="D86" s="1118">
        <v>10207</v>
      </c>
      <c r="E86" s="1222"/>
      <c r="F86" s="1222">
        <f t="shared" si="7"/>
        <v>10207</v>
      </c>
      <c r="G86" s="1222"/>
      <c r="H86" s="1223">
        <f t="shared" si="8"/>
        <v>10207</v>
      </c>
      <c r="K86" s="907" t="s">
        <v>539</v>
      </c>
      <c r="L86" s="908" t="s">
        <v>540</v>
      </c>
      <c r="M86" s="886">
        <v>4908196300</v>
      </c>
      <c r="N86" s="887">
        <v>94457780</v>
      </c>
      <c r="O86" s="888">
        <f t="shared" si="12"/>
        <v>4813738520</v>
      </c>
      <c r="P86" s="889">
        <v>2007</v>
      </c>
      <c r="Q86" s="890">
        <v>0.96550000000000002</v>
      </c>
      <c r="R86" s="891">
        <f t="shared" si="9"/>
        <v>4985746784</v>
      </c>
      <c r="S86" s="892">
        <f t="shared" si="10"/>
        <v>94457780</v>
      </c>
      <c r="T86" s="893">
        <v>417795557</v>
      </c>
      <c r="U86" s="893">
        <v>657378102</v>
      </c>
      <c r="V86" s="891">
        <f t="shared" si="11"/>
        <v>6155378223</v>
      </c>
      <c r="X86" s="1224" t="s">
        <v>539</v>
      </c>
      <c r="Y86" s="1225" t="s">
        <v>540</v>
      </c>
      <c r="Z86" s="1226">
        <v>6155378223</v>
      </c>
      <c r="AA86" s="1227">
        <v>37116930.684689999</v>
      </c>
      <c r="AB86" s="1126">
        <v>8971799</v>
      </c>
      <c r="AC86" s="1126">
        <v>311450</v>
      </c>
      <c r="AD86" s="1228">
        <v>46400179.684689999</v>
      </c>
      <c r="AE86" s="1229">
        <v>10207</v>
      </c>
      <c r="AF86" s="1225">
        <v>4546</v>
      </c>
      <c r="AG86" s="1230">
        <v>0.92659999999999998</v>
      </c>
      <c r="AI86" s="1231" t="s">
        <v>539</v>
      </c>
      <c r="AJ86" s="1232" t="s">
        <v>540</v>
      </c>
      <c r="AK86" s="1132">
        <v>46400179.684689999</v>
      </c>
      <c r="AL86" s="1133">
        <v>10207</v>
      </c>
      <c r="AM86" s="1233">
        <v>4546</v>
      </c>
      <c r="AN86" s="1230">
        <v>0.92659999999999998</v>
      </c>
      <c r="AO86" s="1234">
        <v>0.52910000000000001</v>
      </c>
      <c r="AP86" s="1235">
        <v>0.71660000000000001</v>
      </c>
      <c r="AQ86" s="1236">
        <v>0.78180000000000005</v>
      </c>
      <c r="AR86" s="1237">
        <v>0.78180000000000005</v>
      </c>
      <c r="AS86" s="1272">
        <v>1298.44</v>
      </c>
      <c r="AT86" s="1261">
        <v>362.38999999999987</v>
      </c>
      <c r="AU86" s="1240">
        <v>3698915</v>
      </c>
      <c r="AV86" s="1241">
        <v>0.90500000000000003</v>
      </c>
      <c r="AW86" s="1242">
        <v>3347518</v>
      </c>
      <c r="AX86" s="1144" t="s">
        <v>653</v>
      </c>
      <c r="AY86" s="1145">
        <v>0</v>
      </c>
      <c r="AZ86" s="1242">
        <f t="shared" si="13"/>
        <v>3347518</v>
      </c>
      <c r="BB86" s="1243" t="s">
        <v>539</v>
      </c>
      <c r="BC86" s="1244" t="s">
        <v>759</v>
      </c>
      <c r="BD86" s="1149">
        <v>6155378223</v>
      </c>
      <c r="BE86" s="1150">
        <v>564.11699999999996</v>
      </c>
      <c r="BF86" s="1245">
        <v>10911528</v>
      </c>
      <c r="BG86" s="1246">
        <v>0.52910000000000001</v>
      </c>
      <c r="BH86" s="1153"/>
      <c r="BI86" s="1154">
        <v>10207</v>
      </c>
      <c r="BJ86" s="1247">
        <v>18.09</v>
      </c>
      <c r="BK86" s="1154">
        <v>67750</v>
      </c>
      <c r="BL86" s="1248">
        <v>120</v>
      </c>
      <c r="BN86" s="1156" t="s">
        <v>539</v>
      </c>
      <c r="BO86" s="1157" t="s">
        <v>540</v>
      </c>
      <c r="BP86" s="1158">
        <v>0.91269999999999996</v>
      </c>
      <c r="BQ86" s="1158">
        <v>0.93289999999999995</v>
      </c>
      <c r="BR86" s="1158">
        <v>1.0048000000000001</v>
      </c>
      <c r="BS86" s="1160"/>
      <c r="BT86" s="1249">
        <v>2007</v>
      </c>
      <c r="BU86" s="1162">
        <v>0.96550000000000002</v>
      </c>
      <c r="BV86" s="1163"/>
      <c r="BW86" s="1164">
        <v>0.53</v>
      </c>
      <c r="BX86" s="1165">
        <v>0.51200000000000001</v>
      </c>
      <c r="BY86" s="1166">
        <v>0.84909999999999997</v>
      </c>
      <c r="CA86" s="1250" t="s">
        <v>539</v>
      </c>
      <c r="CB86" s="1251" t="s">
        <v>759</v>
      </c>
      <c r="CC86" s="1154">
        <v>25467</v>
      </c>
      <c r="CD86" s="1154">
        <v>24439</v>
      </c>
      <c r="CE86" s="1154">
        <v>25258</v>
      </c>
      <c r="CF86" s="1252">
        <v>25054.666666666668</v>
      </c>
      <c r="CG86" s="1253">
        <v>0.71660000000000001</v>
      </c>
      <c r="CH86" s="1171"/>
      <c r="CI86" s="1254">
        <v>-203.33333333333212</v>
      </c>
      <c r="CJ86" s="1253">
        <v>-8.0999999999999996E-3</v>
      </c>
      <c r="CL86" s="1255" t="s">
        <v>539</v>
      </c>
      <c r="CM86" s="1256" t="s">
        <v>759</v>
      </c>
      <c r="CN86" s="1174">
        <v>0.78180000000000005</v>
      </c>
      <c r="CO86" s="1175"/>
      <c r="CP86" s="1176">
        <v>10207</v>
      </c>
      <c r="CQ86" s="1257">
        <v>11995014</v>
      </c>
      <c r="CR86" s="1257">
        <v>0</v>
      </c>
      <c r="CS86" s="1258">
        <v>11995014</v>
      </c>
      <c r="CT86" s="1259">
        <v>1175.18</v>
      </c>
      <c r="CU86" s="1260"/>
      <c r="CV86" s="1261">
        <v>1298.44</v>
      </c>
      <c r="CW86" s="1259">
        <v>362.38999999999987</v>
      </c>
      <c r="CX86" s="1183">
        <v>0.90500000000000003</v>
      </c>
      <c r="CY86" s="1184"/>
      <c r="CZ86" s="1185">
        <v>0.51200000000000001</v>
      </c>
      <c r="DA86" s="1262" t="s">
        <v>4</v>
      </c>
      <c r="DB86" s="1187"/>
      <c r="DC86" s="1183">
        <v>0.90500000000000003</v>
      </c>
      <c r="DE86" s="1263" t="s">
        <v>539</v>
      </c>
      <c r="DF86" s="1264" t="s">
        <v>540</v>
      </c>
      <c r="DG86" s="1191"/>
      <c r="DH86" s="1192"/>
      <c r="DI86" s="1193"/>
      <c r="DJ86" s="1194"/>
      <c r="DK86" s="1195"/>
      <c r="DL86" s="1265"/>
      <c r="DM86" s="1266"/>
      <c r="DN86" s="1267"/>
      <c r="DO86" s="1194"/>
      <c r="DP86" s="1199"/>
      <c r="DQ86" s="1265"/>
      <c r="DR86" s="1265"/>
      <c r="DS86" s="1092"/>
      <c r="DT86" s="1202"/>
      <c r="DU86" s="1092"/>
      <c r="DV86" s="1203"/>
      <c r="DX86" s="1204">
        <v>360</v>
      </c>
      <c r="DY86" s="1205" t="s">
        <v>596</v>
      </c>
      <c r="DZ86" s="1204" t="s">
        <v>8</v>
      </c>
      <c r="EA86" s="1206" t="s">
        <v>597</v>
      </c>
      <c r="EB86" s="1207">
        <v>983</v>
      </c>
      <c r="EC86" s="1104"/>
      <c r="ED86" s="1208">
        <v>983</v>
      </c>
      <c r="EE86" s="1208">
        <v>33358</v>
      </c>
      <c r="EF86" s="1104"/>
      <c r="EG86" s="1209">
        <v>2.9468193536782782E-2</v>
      </c>
      <c r="EH86" s="1104"/>
      <c r="EI86" s="1211">
        <v>0</v>
      </c>
      <c r="EJ86" s="1208"/>
      <c r="EK86" s="1208">
        <v>73961</v>
      </c>
      <c r="EL86" s="1268"/>
      <c r="EM86" s="1214"/>
      <c r="EN86" s="1214"/>
      <c r="EO86" s="1215"/>
      <c r="ES86" s="1269" t="s">
        <v>514</v>
      </c>
      <c r="ET86" s="1270" t="s">
        <v>515</v>
      </c>
      <c r="EU86" s="1271">
        <v>1434768</v>
      </c>
      <c r="EW86" s="1219"/>
    </row>
    <row r="87" spans="1:153" ht="15">
      <c r="A87" s="1220" t="s">
        <v>541</v>
      </c>
      <c r="B87" s="1221" t="s">
        <v>542</v>
      </c>
      <c r="C87" s="1117">
        <v>8661</v>
      </c>
      <c r="D87" s="1118">
        <v>11674</v>
      </c>
      <c r="E87" s="1222"/>
      <c r="F87" s="1222">
        <f t="shared" si="7"/>
        <v>11674</v>
      </c>
      <c r="G87" s="1222"/>
      <c r="H87" s="1223">
        <f t="shared" si="8"/>
        <v>11674</v>
      </c>
      <c r="K87" s="907" t="s">
        <v>541</v>
      </c>
      <c r="L87" s="908" t="s">
        <v>542</v>
      </c>
      <c r="M87" s="886">
        <v>3150225945</v>
      </c>
      <c r="N87" s="887">
        <v>562053600</v>
      </c>
      <c r="O87" s="888">
        <f t="shared" si="12"/>
        <v>2588172345</v>
      </c>
      <c r="P87" s="889">
        <v>2011</v>
      </c>
      <c r="Q87" s="890">
        <v>1</v>
      </c>
      <c r="R87" s="891">
        <f t="shared" si="9"/>
        <v>2588172345</v>
      </c>
      <c r="S87" s="892">
        <f t="shared" si="10"/>
        <v>562053600</v>
      </c>
      <c r="T87" s="893">
        <v>134997447</v>
      </c>
      <c r="U87" s="893">
        <v>646979010</v>
      </c>
      <c r="V87" s="891">
        <f t="shared" si="11"/>
        <v>3932202402</v>
      </c>
      <c r="X87" s="1224" t="s">
        <v>541</v>
      </c>
      <c r="Y87" s="1225" t="s">
        <v>542</v>
      </c>
      <c r="Z87" s="1226">
        <v>3932202402</v>
      </c>
      <c r="AA87" s="1227">
        <v>23711180.484060001</v>
      </c>
      <c r="AB87" s="1126">
        <v>8393142</v>
      </c>
      <c r="AC87" s="1126">
        <v>541695</v>
      </c>
      <c r="AD87" s="1228">
        <v>32646017.484060001</v>
      </c>
      <c r="AE87" s="1229">
        <v>11674</v>
      </c>
      <c r="AF87" s="1225">
        <v>2796</v>
      </c>
      <c r="AG87" s="1230">
        <v>0.56989999999999996</v>
      </c>
      <c r="AI87" s="1231" t="s">
        <v>541</v>
      </c>
      <c r="AJ87" s="1232" t="s">
        <v>542</v>
      </c>
      <c r="AK87" s="1132">
        <v>32646017.484060001</v>
      </c>
      <c r="AL87" s="1133">
        <v>11674</v>
      </c>
      <c r="AM87" s="1233">
        <v>2796</v>
      </c>
      <c r="AN87" s="1230">
        <v>0.56989999999999996</v>
      </c>
      <c r="AO87" s="1234">
        <v>0.20169999999999999</v>
      </c>
      <c r="AP87" s="1235">
        <v>0.83730000000000004</v>
      </c>
      <c r="AQ87" s="1236">
        <v>0.66690000000000005</v>
      </c>
      <c r="AR87" s="1237">
        <v>0.66690000000000005</v>
      </c>
      <c r="AS87" s="1272">
        <v>1107.6099999999999</v>
      </c>
      <c r="AT87" s="1261">
        <v>553.22</v>
      </c>
      <c r="AU87" s="1240">
        <v>6458290</v>
      </c>
      <c r="AV87" s="1241">
        <v>1</v>
      </c>
      <c r="AW87" s="1242">
        <v>6458290</v>
      </c>
      <c r="AX87" s="1144" t="s">
        <v>653</v>
      </c>
      <c r="AY87" s="1145">
        <v>0</v>
      </c>
      <c r="AZ87" s="1242">
        <f t="shared" si="13"/>
        <v>6458290</v>
      </c>
      <c r="BB87" s="1243" t="s">
        <v>541</v>
      </c>
      <c r="BC87" s="1244" t="s">
        <v>760</v>
      </c>
      <c r="BD87" s="1149">
        <v>3932202402</v>
      </c>
      <c r="BE87" s="1150">
        <v>945.447</v>
      </c>
      <c r="BF87" s="1245">
        <v>4159093</v>
      </c>
      <c r="BG87" s="1246">
        <v>0.20169999999999999</v>
      </c>
      <c r="BH87" s="1153"/>
      <c r="BI87" s="1154">
        <v>11674</v>
      </c>
      <c r="BJ87" s="1247">
        <v>12.35</v>
      </c>
      <c r="BK87" s="1154">
        <v>63511</v>
      </c>
      <c r="BL87" s="1248">
        <v>67</v>
      </c>
      <c r="BN87" s="1156" t="s">
        <v>541</v>
      </c>
      <c r="BO87" s="1157" t="s">
        <v>542</v>
      </c>
      <c r="BP87" s="1158">
        <v>0.77510000000000001</v>
      </c>
      <c r="BQ87" s="1158">
        <v>0.83689999999999998</v>
      </c>
      <c r="BR87" s="1158">
        <v>1</v>
      </c>
      <c r="BS87" s="1160"/>
      <c r="BT87" s="1161">
        <v>2011</v>
      </c>
      <c r="BU87" s="1162">
        <v>1</v>
      </c>
      <c r="BV87" s="1163"/>
      <c r="BW87" s="1164">
        <v>0.78500000000000003</v>
      </c>
      <c r="BX87" s="1165">
        <v>0.78500000000000003</v>
      </c>
      <c r="BY87" s="1166">
        <v>1.3018000000000001</v>
      </c>
      <c r="CA87" s="1250" t="s">
        <v>541</v>
      </c>
      <c r="CB87" s="1251" t="s">
        <v>760</v>
      </c>
      <c r="CC87" s="1154">
        <v>29073</v>
      </c>
      <c r="CD87" s="1154">
        <v>29030</v>
      </c>
      <c r="CE87" s="1154">
        <v>29729</v>
      </c>
      <c r="CF87" s="1252">
        <v>29277.333333333332</v>
      </c>
      <c r="CG87" s="1253">
        <v>0.83730000000000004</v>
      </c>
      <c r="CH87" s="1171"/>
      <c r="CI87" s="1254">
        <v>-451.66666666666788</v>
      </c>
      <c r="CJ87" s="1253">
        <v>-1.52E-2</v>
      </c>
      <c r="CL87" s="1255" t="s">
        <v>541</v>
      </c>
      <c r="CM87" s="1256" t="s">
        <v>760</v>
      </c>
      <c r="CN87" s="1174">
        <v>0.66690000000000005</v>
      </c>
      <c r="CO87" s="1175"/>
      <c r="CP87" s="1176">
        <v>11674</v>
      </c>
      <c r="CQ87" s="1257">
        <v>9440435</v>
      </c>
      <c r="CR87" s="1257">
        <v>1559509</v>
      </c>
      <c r="CS87" s="1258">
        <v>10999944</v>
      </c>
      <c r="CT87" s="1259">
        <v>942.26</v>
      </c>
      <c r="CU87" s="1260"/>
      <c r="CV87" s="1261">
        <v>1107.6099999999999</v>
      </c>
      <c r="CW87" s="1259">
        <v>553.22</v>
      </c>
      <c r="CX87" s="1183">
        <v>0.85099999999999998</v>
      </c>
      <c r="CY87" s="1184"/>
      <c r="CZ87" s="1185">
        <v>0.78500000000000003</v>
      </c>
      <c r="DA87" s="1262">
        <v>1</v>
      </c>
      <c r="DB87" s="1187"/>
      <c r="DC87" s="1183">
        <v>1</v>
      </c>
      <c r="DE87" s="1263" t="s">
        <v>541</v>
      </c>
      <c r="DF87" s="1264" t="s">
        <v>542</v>
      </c>
      <c r="DG87" s="1191"/>
      <c r="DH87" s="1192"/>
      <c r="DI87" s="1193"/>
      <c r="DJ87" s="1194"/>
      <c r="DK87" s="1195"/>
      <c r="DL87" s="1265"/>
      <c r="DM87" s="1266"/>
      <c r="DN87" s="1267"/>
      <c r="DO87" s="1194"/>
      <c r="DP87" s="1199"/>
      <c r="DQ87" s="1265"/>
      <c r="DR87" s="1265"/>
      <c r="DS87" s="1092"/>
      <c r="DT87" s="1202"/>
      <c r="DU87" s="1092"/>
      <c r="DV87" s="1203"/>
      <c r="DX87" s="1204" t="s">
        <v>426</v>
      </c>
      <c r="DY87" s="1205" t="s">
        <v>426</v>
      </c>
      <c r="DZ87" s="1204" t="s">
        <v>901</v>
      </c>
      <c r="EA87" s="1206" t="s">
        <v>85</v>
      </c>
      <c r="EB87" s="1207">
        <v>1740</v>
      </c>
      <c r="EC87" s="1104"/>
      <c r="ED87" s="1208">
        <v>1740</v>
      </c>
      <c r="EE87" s="1208">
        <v>1740</v>
      </c>
      <c r="EF87" s="1104"/>
      <c r="EG87" s="1209"/>
      <c r="EH87" s="1104"/>
      <c r="EI87" s="1211">
        <v>884581</v>
      </c>
      <c r="EJ87" s="1208"/>
      <c r="EK87" s="1208">
        <v>884581</v>
      </c>
      <c r="EL87" s="1208">
        <v>884581</v>
      </c>
      <c r="EM87" s="1214">
        <v>0</v>
      </c>
      <c r="EN87" s="1214"/>
      <c r="EO87" s="1215"/>
      <c r="ES87" s="1269" t="s">
        <v>516</v>
      </c>
      <c r="ET87" s="1270" t="s">
        <v>517</v>
      </c>
      <c r="EU87" s="1271">
        <v>1678667</v>
      </c>
      <c r="EW87" s="1219"/>
    </row>
    <row r="88" spans="1:153" ht="15">
      <c r="A88" s="1220" t="s">
        <v>543</v>
      </c>
      <c r="B88" s="1221" t="s">
        <v>544</v>
      </c>
      <c r="C88" s="1117">
        <v>6122</v>
      </c>
      <c r="D88" s="1118">
        <v>6122</v>
      </c>
      <c r="E88" s="1222"/>
      <c r="F88" s="1222">
        <f t="shared" si="7"/>
        <v>6122</v>
      </c>
      <c r="G88" s="1222"/>
      <c r="H88" s="1223">
        <f t="shared" si="8"/>
        <v>6122</v>
      </c>
      <c r="K88" s="907" t="s">
        <v>543</v>
      </c>
      <c r="L88" s="908" t="s">
        <v>544</v>
      </c>
      <c r="M88" s="886">
        <v>1441793375</v>
      </c>
      <c r="N88" s="887">
        <v>47947130</v>
      </c>
      <c r="O88" s="888">
        <f t="shared" si="12"/>
        <v>1393846245</v>
      </c>
      <c r="P88" s="889">
        <v>2011</v>
      </c>
      <c r="Q88" s="890">
        <v>0.99980000000000002</v>
      </c>
      <c r="R88" s="891">
        <f t="shared" si="9"/>
        <v>1394125070</v>
      </c>
      <c r="S88" s="892">
        <f t="shared" si="10"/>
        <v>47947130</v>
      </c>
      <c r="T88" s="893">
        <v>77276071</v>
      </c>
      <c r="U88" s="893">
        <v>497532807</v>
      </c>
      <c r="V88" s="891">
        <f t="shared" si="11"/>
        <v>2016881078</v>
      </c>
      <c r="X88" s="1224" t="s">
        <v>543</v>
      </c>
      <c r="Y88" s="1225" t="s">
        <v>544</v>
      </c>
      <c r="Z88" s="1226">
        <v>2016881078</v>
      </c>
      <c r="AA88" s="1227">
        <v>12161792.90034</v>
      </c>
      <c r="AB88" s="1126">
        <v>4959929</v>
      </c>
      <c r="AC88" s="1126">
        <v>289946</v>
      </c>
      <c r="AD88" s="1228">
        <v>17411667.900339998</v>
      </c>
      <c r="AE88" s="1229">
        <v>6122</v>
      </c>
      <c r="AF88" s="1225">
        <v>2844</v>
      </c>
      <c r="AG88" s="1230">
        <v>0.57969999999999999</v>
      </c>
      <c r="AI88" s="1231" t="s">
        <v>543</v>
      </c>
      <c r="AJ88" s="1232" t="s">
        <v>544</v>
      </c>
      <c r="AK88" s="1132">
        <v>17411667.900339998</v>
      </c>
      <c r="AL88" s="1133">
        <v>6122</v>
      </c>
      <c r="AM88" s="1233">
        <v>2844</v>
      </c>
      <c r="AN88" s="1230">
        <v>0.57969999999999999</v>
      </c>
      <c r="AO88" s="1234">
        <v>0.30649999999999999</v>
      </c>
      <c r="AP88" s="1235">
        <v>0.79720000000000002</v>
      </c>
      <c r="AQ88" s="1236">
        <v>0.66120000000000001</v>
      </c>
      <c r="AR88" s="1237">
        <v>0.66120000000000001</v>
      </c>
      <c r="AS88" s="1272">
        <v>1098.1400000000001</v>
      </c>
      <c r="AT88" s="1261">
        <v>562.68999999999983</v>
      </c>
      <c r="AU88" s="1240">
        <v>3444788</v>
      </c>
      <c r="AV88" s="1241">
        <v>1</v>
      </c>
      <c r="AW88" s="1242">
        <v>3444788</v>
      </c>
      <c r="AX88" s="1144" t="s">
        <v>653</v>
      </c>
      <c r="AY88" s="1145">
        <v>0</v>
      </c>
      <c r="AZ88" s="1242">
        <f t="shared" si="13"/>
        <v>3444788</v>
      </c>
      <c r="BB88" s="1243" t="s">
        <v>543</v>
      </c>
      <c r="BC88" s="1244" t="s">
        <v>761</v>
      </c>
      <c r="BD88" s="1149">
        <v>2016881078</v>
      </c>
      <c r="BE88" s="1150">
        <v>319.14400000000001</v>
      </c>
      <c r="BF88" s="1245">
        <v>6319658</v>
      </c>
      <c r="BG88" s="1246">
        <v>0.30649999999999999</v>
      </c>
      <c r="BH88" s="1153"/>
      <c r="BI88" s="1154">
        <v>6122</v>
      </c>
      <c r="BJ88" s="1247">
        <v>19.18</v>
      </c>
      <c r="BK88" s="1154">
        <v>36094</v>
      </c>
      <c r="BL88" s="1248">
        <v>113</v>
      </c>
      <c r="BN88" s="1156" t="s">
        <v>543</v>
      </c>
      <c r="BO88" s="1157" t="s">
        <v>544</v>
      </c>
      <c r="BP88" s="1158">
        <v>0.94230000000000003</v>
      </c>
      <c r="BQ88" s="1158">
        <v>0.90610000000000002</v>
      </c>
      <c r="BR88" s="1158">
        <v>0.99980000000000002</v>
      </c>
      <c r="BS88" s="1160"/>
      <c r="BT88" s="1161">
        <v>2011</v>
      </c>
      <c r="BU88" s="1162">
        <v>0.99980000000000002</v>
      </c>
      <c r="BV88" s="1163"/>
      <c r="BW88" s="1164">
        <v>0.99</v>
      </c>
      <c r="BX88" s="1165">
        <v>0.99</v>
      </c>
      <c r="BY88" s="1166">
        <v>1.6417999999999999</v>
      </c>
      <c r="CA88" s="1250" t="s">
        <v>543</v>
      </c>
      <c r="CB88" s="1251" t="s">
        <v>761</v>
      </c>
      <c r="CC88" s="1154">
        <v>27393</v>
      </c>
      <c r="CD88" s="1154">
        <v>27704</v>
      </c>
      <c r="CE88" s="1154">
        <v>28525</v>
      </c>
      <c r="CF88" s="1252">
        <v>27874</v>
      </c>
      <c r="CG88" s="1253">
        <v>0.79720000000000002</v>
      </c>
      <c r="CH88" s="1171"/>
      <c r="CI88" s="1254">
        <v>-651</v>
      </c>
      <c r="CJ88" s="1253">
        <v>-2.2800000000000001E-2</v>
      </c>
      <c r="CL88" s="1255" t="s">
        <v>543</v>
      </c>
      <c r="CM88" s="1256" t="s">
        <v>761</v>
      </c>
      <c r="CN88" s="1174">
        <v>0.66120000000000001</v>
      </c>
      <c r="CO88" s="1175"/>
      <c r="CP88" s="1176">
        <v>6122</v>
      </c>
      <c r="CQ88" s="1257">
        <v>10688920</v>
      </c>
      <c r="CR88" s="1257">
        <v>0</v>
      </c>
      <c r="CS88" s="1258">
        <v>10688920</v>
      </c>
      <c r="CT88" s="1259">
        <v>1745.98</v>
      </c>
      <c r="CU88" s="1260"/>
      <c r="CV88" s="1261">
        <v>1098.1400000000001</v>
      </c>
      <c r="CW88" s="1259">
        <v>562.68999999999983</v>
      </c>
      <c r="CX88" s="1183">
        <v>1</v>
      </c>
      <c r="CY88" s="1184"/>
      <c r="CZ88" s="1185">
        <v>0.99</v>
      </c>
      <c r="DA88" s="1262">
        <v>1</v>
      </c>
      <c r="DB88" s="1187"/>
      <c r="DC88" s="1183">
        <v>1</v>
      </c>
      <c r="DE88" s="1263" t="s">
        <v>543</v>
      </c>
      <c r="DF88" s="1264" t="s">
        <v>544</v>
      </c>
      <c r="DG88" s="1191"/>
      <c r="DH88" s="1192"/>
      <c r="DI88" s="1193"/>
      <c r="DJ88" s="1194"/>
      <c r="DK88" s="1195"/>
      <c r="DL88" s="1265"/>
      <c r="DM88" s="1266"/>
      <c r="DN88" s="1267"/>
      <c r="DO88" s="1194"/>
      <c r="DP88" s="1199"/>
      <c r="DQ88" s="1265"/>
      <c r="DR88" s="1265"/>
      <c r="DS88" s="1092"/>
      <c r="DT88" s="1202"/>
      <c r="DU88" s="1092"/>
      <c r="DV88" s="1203"/>
      <c r="DX88" s="1204" t="s">
        <v>428</v>
      </c>
      <c r="DY88" s="1205" t="s">
        <v>428</v>
      </c>
      <c r="DZ88" s="1204" t="s">
        <v>901</v>
      </c>
      <c r="EA88" s="1206" t="s">
        <v>429</v>
      </c>
      <c r="EB88" s="1207">
        <v>1209</v>
      </c>
      <c r="EC88" s="1104"/>
      <c r="ED88" s="1208">
        <v>1209</v>
      </c>
      <c r="EE88" s="1208">
        <v>1209</v>
      </c>
      <c r="EF88" s="1104"/>
      <c r="EG88" s="1209"/>
      <c r="EH88" s="1104"/>
      <c r="EI88" s="1211">
        <v>24310</v>
      </c>
      <c r="EJ88" s="1208"/>
      <c r="EK88" s="1208">
        <v>24310</v>
      </c>
      <c r="EL88" s="1208">
        <v>24310</v>
      </c>
      <c r="EM88" s="1214">
        <v>0</v>
      </c>
      <c r="EN88" s="1214"/>
      <c r="EO88" s="1215"/>
      <c r="ES88" s="1269" t="s">
        <v>518</v>
      </c>
      <c r="ET88" s="1270" t="s">
        <v>519</v>
      </c>
      <c r="EU88" s="1271">
        <v>143176</v>
      </c>
      <c r="EW88" s="1219"/>
    </row>
    <row r="89" spans="1:153" ht="15">
      <c r="A89" s="1220" t="s">
        <v>545</v>
      </c>
      <c r="B89" s="1221" t="s">
        <v>546</v>
      </c>
      <c r="C89" s="1117">
        <v>8763</v>
      </c>
      <c r="D89" s="1118">
        <v>9189</v>
      </c>
      <c r="E89" s="1222"/>
      <c r="F89" s="1222">
        <f t="shared" si="7"/>
        <v>9189</v>
      </c>
      <c r="G89" s="1222"/>
      <c r="H89" s="1223">
        <f t="shared" si="8"/>
        <v>9189</v>
      </c>
      <c r="K89" s="907" t="s">
        <v>545</v>
      </c>
      <c r="L89" s="908" t="s">
        <v>546</v>
      </c>
      <c r="M89" s="886">
        <v>3446109557</v>
      </c>
      <c r="N89" s="887">
        <v>73534143</v>
      </c>
      <c r="O89" s="888">
        <f t="shared" si="12"/>
        <v>3372575414</v>
      </c>
      <c r="P89" s="889">
        <v>2005</v>
      </c>
      <c r="Q89" s="890">
        <v>0.89370000000000005</v>
      </c>
      <c r="R89" s="891">
        <f t="shared" si="9"/>
        <v>3773722070</v>
      </c>
      <c r="S89" s="892">
        <f t="shared" si="10"/>
        <v>73534143</v>
      </c>
      <c r="T89" s="893">
        <v>100004681</v>
      </c>
      <c r="U89" s="893">
        <v>704440332</v>
      </c>
      <c r="V89" s="891">
        <f t="shared" si="11"/>
        <v>4651701226</v>
      </c>
      <c r="X89" s="1224" t="s">
        <v>545</v>
      </c>
      <c r="Y89" s="1225" t="s">
        <v>546</v>
      </c>
      <c r="Z89" s="1226">
        <v>4651701226</v>
      </c>
      <c r="AA89" s="1227">
        <v>28049758.392779998</v>
      </c>
      <c r="AB89" s="1126">
        <v>6399384</v>
      </c>
      <c r="AC89" s="1126">
        <v>373382</v>
      </c>
      <c r="AD89" s="1228">
        <v>34822524.392779998</v>
      </c>
      <c r="AE89" s="1229">
        <v>9189</v>
      </c>
      <c r="AF89" s="1225">
        <v>3790</v>
      </c>
      <c r="AG89" s="1230">
        <v>0.77249999999999996</v>
      </c>
      <c r="AI89" s="1231" t="s">
        <v>545</v>
      </c>
      <c r="AJ89" s="1232" t="s">
        <v>546</v>
      </c>
      <c r="AK89" s="1132">
        <v>34822524.392779998</v>
      </c>
      <c r="AL89" s="1133">
        <v>9189</v>
      </c>
      <c r="AM89" s="1233">
        <v>3790</v>
      </c>
      <c r="AN89" s="1230">
        <v>0.77249999999999996</v>
      </c>
      <c r="AO89" s="1234">
        <v>0.57099999999999995</v>
      </c>
      <c r="AP89" s="1235">
        <v>0.83850000000000002</v>
      </c>
      <c r="AQ89" s="1236">
        <v>0.78539999999999999</v>
      </c>
      <c r="AR89" s="1237">
        <v>0.78539999999999999</v>
      </c>
      <c r="AS89" s="1272">
        <v>1304.42</v>
      </c>
      <c r="AT89" s="1261">
        <v>356.40999999999985</v>
      </c>
      <c r="AU89" s="1240">
        <v>3275051</v>
      </c>
      <c r="AV89" s="1241">
        <v>0.84099999999999997</v>
      </c>
      <c r="AW89" s="1242">
        <v>2754318</v>
      </c>
      <c r="AX89" s="1144" t="s">
        <v>653</v>
      </c>
      <c r="AY89" s="1145">
        <v>0</v>
      </c>
      <c r="AZ89" s="1242">
        <f t="shared" si="13"/>
        <v>2754318</v>
      </c>
      <c r="BB89" s="1243" t="s">
        <v>545</v>
      </c>
      <c r="BC89" s="1244" t="s">
        <v>762</v>
      </c>
      <c r="BD89" s="1149">
        <v>4651701226</v>
      </c>
      <c r="BE89" s="1150">
        <v>395.05799999999999</v>
      </c>
      <c r="BF89" s="1245">
        <v>11774730</v>
      </c>
      <c r="BG89" s="1246">
        <v>0.57099999999999995</v>
      </c>
      <c r="BH89" s="1153"/>
      <c r="BI89" s="1154">
        <v>9189</v>
      </c>
      <c r="BJ89" s="1247">
        <v>23.26</v>
      </c>
      <c r="BK89" s="1154">
        <v>60588</v>
      </c>
      <c r="BL89" s="1248">
        <v>153</v>
      </c>
      <c r="BN89" s="1156" t="s">
        <v>545</v>
      </c>
      <c r="BO89" s="1157" t="s">
        <v>546</v>
      </c>
      <c r="BP89" s="1158">
        <v>0.86899999999999999</v>
      </c>
      <c r="BQ89" s="1158">
        <v>0.88290000000000002</v>
      </c>
      <c r="BR89" s="1158">
        <v>0.90920000000000001</v>
      </c>
      <c r="BS89" s="1160"/>
      <c r="BT89" s="1161">
        <v>2005</v>
      </c>
      <c r="BU89" s="1162">
        <v>0.89370000000000005</v>
      </c>
      <c r="BV89" s="1163"/>
      <c r="BW89" s="1164">
        <v>0.67</v>
      </c>
      <c r="BX89" s="1165">
        <v>0.59899999999999998</v>
      </c>
      <c r="BY89" s="1166">
        <v>0.99339999999999995</v>
      </c>
      <c r="CA89" s="1250" t="s">
        <v>545</v>
      </c>
      <c r="CB89" s="1251" t="s">
        <v>762</v>
      </c>
      <c r="CC89" s="1154">
        <v>29880</v>
      </c>
      <c r="CD89" s="1154">
        <v>28907</v>
      </c>
      <c r="CE89" s="1154">
        <v>29165</v>
      </c>
      <c r="CF89" s="1252">
        <v>29317.333333333332</v>
      </c>
      <c r="CG89" s="1253">
        <v>0.83850000000000002</v>
      </c>
      <c r="CH89" s="1171"/>
      <c r="CI89" s="1254">
        <v>152.33333333333212</v>
      </c>
      <c r="CJ89" s="1253">
        <v>5.1999999999999998E-3</v>
      </c>
      <c r="CL89" s="1255" t="s">
        <v>545</v>
      </c>
      <c r="CM89" s="1256" t="s">
        <v>762</v>
      </c>
      <c r="CN89" s="1174">
        <v>0.78539999999999999</v>
      </c>
      <c r="CO89" s="1175"/>
      <c r="CP89" s="1176">
        <v>9189</v>
      </c>
      <c r="CQ89" s="1257">
        <v>10076268</v>
      </c>
      <c r="CR89" s="1257">
        <v>0</v>
      </c>
      <c r="CS89" s="1258">
        <v>10076268</v>
      </c>
      <c r="CT89" s="1259">
        <v>1096.56</v>
      </c>
      <c r="CU89" s="1260"/>
      <c r="CV89" s="1261">
        <v>1304.42</v>
      </c>
      <c r="CW89" s="1259">
        <v>356.40999999999985</v>
      </c>
      <c r="CX89" s="1183">
        <v>0.84099999999999997</v>
      </c>
      <c r="CY89" s="1184"/>
      <c r="CZ89" s="1185">
        <v>0.59899999999999998</v>
      </c>
      <c r="DA89" s="1262" t="s">
        <v>4</v>
      </c>
      <c r="DB89" s="1187"/>
      <c r="DC89" s="1183">
        <v>0.84099999999999997</v>
      </c>
      <c r="DE89" s="1263" t="s">
        <v>545</v>
      </c>
      <c r="DF89" s="1264" t="s">
        <v>546</v>
      </c>
      <c r="DG89" s="1191"/>
      <c r="DH89" s="1192"/>
      <c r="DI89" s="1193"/>
      <c r="DJ89" s="1194"/>
      <c r="DK89" s="1195"/>
      <c r="DL89" s="1265"/>
      <c r="DM89" s="1266"/>
      <c r="DN89" s="1267"/>
      <c r="DO89" s="1194"/>
      <c r="DP89" s="1199"/>
      <c r="DQ89" s="1265"/>
      <c r="DR89" s="1265"/>
      <c r="DS89" s="1092"/>
      <c r="DT89" s="1202"/>
      <c r="DU89" s="1092"/>
      <c r="DV89" s="1203"/>
      <c r="DX89" s="1204" t="s">
        <v>430</v>
      </c>
      <c r="DY89" s="1205" t="s">
        <v>430</v>
      </c>
      <c r="DZ89" s="1204" t="s">
        <v>901</v>
      </c>
      <c r="EA89" s="1206" t="s">
        <v>431</v>
      </c>
      <c r="EB89" s="1207">
        <v>8512</v>
      </c>
      <c r="EC89" s="1104"/>
      <c r="ED89" s="1208">
        <v>8512</v>
      </c>
      <c r="EE89" s="1208">
        <v>8512</v>
      </c>
      <c r="EF89" s="1104"/>
      <c r="EG89" s="1209"/>
      <c r="EH89" s="1104"/>
      <c r="EI89" s="1211">
        <v>4130788</v>
      </c>
      <c r="EJ89" s="1208"/>
      <c r="EK89" s="1208">
        <v>4130788</v>
      </c>
      <c r="EL89" s="1208">
        <v>4130788</v>
      </c>
      <c r="EM89" s="1214">
        <v>0</v>
      </c>
      <c r="EN89" s="1214"/>
      <c r="EO89" s="1215"/>
      <c r="ES89" s="1269" t="s">
        <v>520</v>
      </c>
      <c r="ET89" s="1270" t="s">
        <v>521</v>
      </c>
      <c r="EU89" s="1271">
        <v>888610</v>
      </c>
      <c r="EW89" s="1219"/>
    </row>
    <row r="90" spans="1:153" ht="15">
      <c r="A90" s="1220" t="s">
        <v>547</v>
      </c>
      <c r="B90" s="1221" t="s">
        <v>548</v>
      </c>
      <c r="C90" s="1117">
        <v>6731</v>
      </c>
      <c r="D90" s="1118">
        <v>6731</v>
      </c>
      <c r="E90" s="1222"/>
      <c r="F90" s="1222">
        <f t="shared" si="7"/>
        <v>6731</v>
      </c>
      <c r="G90" s="1222"/>
      <c r="H90" s="1223">
        <f t="shared" si="8"/>
        <v>6731</v>
      </c>
      <c r="K90" s="907" t="s">
        <v>547</v>
      </c>
      <c r="L90" s="908" t="s">
        <v>548</v>
      </c>
      <c r="M90" s="886">
        <v>2691179765</v>
      </c>
      <c r="N90" s="887">
        <v>64170100</v>
      </c>
      <c r="O90" s="888">
        <f t="shared" si="12"/>
        <v>2627009665</v>
      </c>
      <c r="P90" s="889">
        <v>2009</v>
      </c>
      <c r="Q90" s="890">
        <v>0.97629999999999995</v>
      </c>
      <c r="R90" s="891">
        <f t="shared" si="9"/>
        <v>2690781179</v>
      </c>
      <c r="S90" s="892">
        <f t="shared" si="10"/>
        <v>64170100</v>
      </c>
      <c r="T90" s="893">
        <v>427315388</v>
      </c>
      <c r="U90" s="893">
        <v>512289605</v>
      </c>
      <c r="V90" s="891">
        <f t="shared" si="11"/>
        <v>3694556272</v>
      </c>
      <c r="X90" s="1224" t="s">
        <v>547</v>
      </c>
      <c r="Y90" s="1225" t="s">
        <v>548</v>
      </c>
      <c r="Z90" s="1226">
        <v>3694556272</v>
      </c>
      <c r="AA90" s="1227">
        <v>22278174.320159998</v>
      </c>
      <c r="AB90" s="1126">
        <v>4650296</v>
      </c>
      <c r="AC90" s="1126">
        <v>191677</v>
      </c>
      <c r="AD90" s="1228">
        <v>27120147.320159998</v>
      </c>
      <c r="AE90" s="1229">
        <v>6731</v>
      </c>
      <c r="AF90" s="1225">
        <v>4029</v>
      </c>
      <c r="AG90" s="1230">
        <v>0.82120000000000004</v>
      </c>
      <c r="AI90" s="1231" t="s">
        <v>547</v>
      </c>
      <c r="AJ90" s="1232" t="s">
        <v>548</v>
      </c>
      <c r="AK90" s="1132">
        <v>27120147.320159998</v>
      </c>
      <c r="AL90" s="1133">
        <v>6731</v>
      </c>
      <c r="AM90" s="1233">
        <v>4029</v>
      </c>
      <c r="AN90" s="1230">
        <v>0.82120000000000004</v>
      </c>
      <c r="AO90" s="1234">
        <v>0.39650000000000002</v>
      </c>
      <c r="AP90" s="1235">
        <v>0.82240000000000002</v>
      </c>
      <c r="AQ90" s="1236">
        <v>0.77939999999999998</v>
      </c>
      <c r="AR90" s="1237">
        <v>0.77939999999999998</v>
      </c>
      <c r="AS90" s="1272">
        <v>1294.45</v>
      </c>
      <c r="AT90" s="1261">
        <v>366.37999999999988</v>
      </c>
      <c r="AU90" s="1240">
        <v>2466104</v>
      </c>
      <c r="AV90" s="1241">
        <v>1</v>
      </c>
      <c r="AW90" s="1242">
        <v>2466104</v>
      </c>
      <c r="AX90" s="1144" t="s">
        <v>653</v>
      </c>
      <c r="AY90" s="1145">
        <v>0</v>
      </c>
      <c r="AZ90" s="1242">
        <f t="shared" si="13"/>
        <v>2466104</v>
      </c>
      <c r="BB90" s="1243" t="s">
        <v>547</v>
      </c>
      <c r="BC90" s="1244" t="s">
        <v>763</v>
      </c>
      <c r="BD90" s="1149">
        <v>3694556272</v>
      </c>
      <c r="BE90" s="1150">
        <v>451.83800000000002</v>
      </c>
      <c r="BF90" s="1245">
        <v>8176728</v>
      </c>
      <c r="BG90" s="1246">
        <v>0.39650000000000002</v>
      </c>
      <c r="BH90" s="1153"/>
      <c r="BI90" s="1154">
        <v>6731</v>
      </c>
      <c r="BJ90" s="1247">
        <v>14.9</v>
      </c>
      <c r="BK90" s="1154">
        <v>47365</v>
      </c>
      <c r="BL90" s="1248">
        <v>105</v>
      </c>
      <c r="BN90" s="1156" t="s">
        <v>547</v>
      </c>
      <c r="BO90" s="1157" t="s">
        <v>548</v>
      </c>
      <c r="BP90" s="1158">
        <v>0.99870000000000003</v>
      </c>
      <c r="BQ90" s="1159">
        <v>0.98060000000000003</v>
      </c>
      <c r="BR90" s="1159">
        <v>0.96589999999999998</v>
      </c>
      <c r="BS90" s="1160"/>
      <c r="BT90" s="1161">
        <v>2009</v>
      </c>
      <c r="BU90" s="1162">
        <v>0.97629999999999995</v>
      </c>
      <c r="BV90" s="1163"/>
      <c r="BW90" s="1164">
        <v>0.64</v>
      </c>
      <c r="BX90" s="1165">
        <v>0.625</v>
      </c>
      <c r="BY90" s="1166">
        <v>1.0365</v>
      </c>
      <c r="CA90" s="1250" t="s">
        <v>547</v>
      </c>
      <c r="CB90" s="1251" t="s">
        <v>763</v>
      </c>
      <c r="CC90" s="1154">
        <v>28912</v>
      </c>
      <c r="CD90" s="1154">
        <v>28438</v>
      </c>
      <c r="CE90" s="1154">
        <v>28919</v>
      </c>
      <c r="CF90" s="1252">
        <v>28756.333333333332</v>
      </c>
      <c r="CG90" s="1253">
        <v>0.82240000000000002</v>
      </c>
      <c r="CH90" s="1171"/>
      <c r="CI90" s="1254">
        <v>-162.66666666666788</v>
      </c>
      <c r="CJ90" s="1253">
        <v>-5.5999999999999999E-3</v>
      </c>
      <c r="CL90" s="1255" t="s">
        <v>547</v>
      </c>
      <c r="CM90" s="1256" t="s">
        <v>763</v>
      </c>
      <c r="CN90" s="1174">
        <v>0.77939999999999998</v>
      </c>
      <c r="CO90" s="1175"/>
      <c r="CP90" s="1176">
        <v>6731</v>
      </c>
      <c r="CQ90" s="1257">
        <v>10494063</v>
      </c>
      <c r="CR90" s="1257">
        <v>0</v>
      </c>
      <c r="CS90" s="1258">
        <v>10494063</v>
      </c>
      <c r="CT90" s="1259">
        <v>1559.06</v>
      </c>
      <c r="CU90" s="1260"/>
      <c r="CV90" s="1261">
        <v>1294.45</v>
      </c>
      <c r="CW90" s="1259">
        <v>366.37999999999988</v>
      </c>
      <c r="CX90" s="1183">
        <v>1</v>
      </c>
      <c r="CY90" s="1184"/>
      <c r="CZ90" s="1185">
        <v>0.625</v>
      </c>
      <c r="DA90" s="1262">
        <v>1</v>
      </c>
      <c r="DB90" s="1187"/>
      <c r="DC90" s="1183">
        <v>1</v>
      </c>
      <c r="DE90" s="1263" t="s">
        <v>547</v>
      </c>
      <c r="DF90" s="1264" t="s">
        <v>548</v>
      </c>
      <c r="DG90" s="1191"/>
      <c r="DH90" s="1192"/>
      <c r="DI90" s="1193"/>
      <c r="DJ90" s="1194"/>
      <c r="DK90" s="1195"/>
      <c r="DL90" s="1265"/>
      <c r="DM90" s="1266"/>
      <c r="DN90" s="1267"/>
      <c r="DO90" s="1194"/>
      <c r="DP90" s="1199"/>
      <c r="DQ90" s="1265"/>
      <c r="DR90" s="1265"/>
      <c r="DS90" s="1092"/>
      <c r="DT90" s="1202"/>
      <c r="DU90" s="1092"/>
      <c r="DV90" s="1203"/>
      <c r="DX90" s="1204" t="s">
        <v>432</v>
      </c>
      <c r="DY90" s="1205" t="s">
        <v>432</v>
      </c>
      <c r="DZ90" s="1204" t="s">
        <v>901</v>
      </c>
      <c r="EA90" s="1206" t="s">
        <v>455</v>
      </c>
      <c r="EB90" s="1207">
        <v>3182</v>
      </c>
      <c r="EC90" s="1104"/>
      <c r="ED90" s="1208">
        <v>3182</v>
      </c>
      <c r="EE90" s="1208">
        <v>3182</v>
      </c>
      <c r="EF90" s="1104"/>
      <c r="EG90" s="1209"/>
      <c r="EH90" s="1104"/>
      <c r="EI90" s="1211">
        <v>2126594</v>
      </c>
      <c r="EJ90" s="1208"/>
      <c r="EK90" s="1208">
        <v>2126594</v>
      </c>
      <c r="EL90" s="1208">
        <v>2126594</v>
      </c>
      <c r="EM90" s="1214">
        <v>0</v>
      </c>
      <c r="EN90" s="1214"/>
      <c r="EO90" s="1215"/>
      <c r="ES90" s="1269" t="s">
        <v>522</v>
      </c>
      <c r="ET90" s="1270" t="s">
        <v>523</v>
      </c>
      <c r="EU90" s="1271">
        <v>4514574</v>
      </c>
      <c r="EW90" s="1219"/>
    </row>
    <row r="91" spans="1:153" ht="15">
      <c r="A91" s="1220" t="s">
        <v>549</v>
      </c>
      <c r="B91" s="1221" t="s">
        <v>550</v>
      </c>
      <c r="C91" s="1117">
        <v>8380</v>
      </c>
      <c r="D91" s="1118">
        <v>11838</v>
      </c>
      <c r="E91" s="1222"/>
      <c r="F91" s="1222">
        <f t="shared" si="7"/>
        <v>11838</v>
      </c>
      <c r="G91" s="1222"/>
      <c r="H91" s="1223">
        <f t="shared" si="8"/>
        <v>11838</v>
      </c>
      <c r="K91" s="907" t="s">
        <v>549</v>
      </c>
      <c r="L91" s="908" t="s">
        <v>550</v>
      </c>
      <c r="M91" s="886">
        <v>4200391193</v>
      </c>
      <c r="N91" s="887">
        <v>237539720</v>
      </c>
      <c r="O91" s="888">
        <f t="shared" si="12"/>
        <v>3962851473</v>
      </c>
      <c r="P91" s="889">
        <v>2008</v>
      </c>
      <c r="Q91" s="890">
        <v>0.97140000000000004</v>
      </c>
      <c r="R91" s="891">
        <f t="shared" si="9"/>
        <v>4079525914</v>
      </c>
      <c r="S91" s="892">
        <f t="shared" si="10"/>
        <v>237539720</v>
      </c>
      <c r="T91" s="893">
        <v>157427481</v>
      </c>
      <c r="U91" s="893">
        <v>950766829</v>
      </c>
      <c r="V91" s="891">
        <f t="shared" si="11"/>
        <v>5425259944</v>
      </c>
      <c r="X91" s="1224" t="s">
        <v>549</v>
      </c>
      <c r="Y91" s="1225" t="s">
        <v>550</v>
      </c>
      <c r="Z91" s="1226">
        <v>5425259944</v>
      </c>
      <c r="AA91" s="1227">
        <v>32714317.46232</v>
      </c>
      <c r="AB91" s="1126">
        <v>14119848</v>
      </c>
      <c r="AC91" s="1126">
        <v>423356</v>
      </c>
      <c r="AD91" s="1228">
        <v>47257521.46232</v>
      </c>
      <c r="AE91" s="1229">
        <v>11838</v>
      </c>
      <c r="AF91" s="1225">
        <v>3992</v>
      </c>
      <c r="AG91" s="1230">
        <v>0.81369999999999998</v>
      </c>
      <c r="AI91" s="1231" t="s">
        <v>549</v>
      </c>
      <c r="AJ91" s="1232" t="s">
        <v>550</v>
      </c>
      <c r="AK91" s="1132">
        <v>47257521.46232</v>
      </c>
      <c r="AL91" s="1133">
        <v>11838</v>
      </c>
      <c r="AM91" s="1233">
        <v>3992</v>
      </c>
      <c r="AN91" s="1230">
        <v>0.81369999999999998</v>
      </c>
      <c r="AO91" s="1234">
        <v>0.4904</v>
      </c>
      <c r="AP91" s="1235">
        <v>0.85329999999999995</v>
      </c>
      <c r="AQ91" s="1236">
        <v>0.80120000000000002</v>
      </c>
      <c r="AR91" s="1237">
        <v>0.80120000000000002</v>
      </c>
      <c r="AS91" s="1272">
        <v>1330.66</v>
      </c>
      <c r="AT91" s="1261">
        <v>330.16999999999985</v>
      </c>
      <c r="AU91" s="1240">
        <v>3908552</v>
      </c>
      <c r="AV91" s="1241">
        <v>0.93200000000000005</v>
      </c>
      <c r="AW91" s="1242">
        <v>3642770</v>
      </c>
      <c r="AX91" s="1144" t="s">
        <v>653</v>
      </c>
      <c r="AY91" s="1145">
        <v>0</v>
      </c>
      <c r="AZ91" s="1242">
        <f t="shared" si="13"/>
        <v>3642770</v>
      </c>
      <c r="BB91" s="1243" t="s">
        <v>549</v>
      </c>
      <c r="BC91" s="1244" t="s">
        <v>764</v>
      </c>
      <c r="BD91" s="1149">
        <v>5425259944</v>
      </c>
      <c r="BE91" s="1150">
        <v>536.51900000000001</v>
      </c>
      <c r="BF91" s="1245">
        <v>10111962</v>
      </c>
      <c r="BG91" s="1246">
        <v>0.4904</v>
      </c>
      <c r="BH91" s="1153"/>
      <c r="BI91" s="1154">
        <v>11838</v>
      </c>
      <c r="BJ91" s="1247">
        <v>22.06</v>
      </c>
      <c r="BK91" s="1154">
        <v>73715</v>
      </c>
      <c r="BL91" s="1248">
        <v>137</v>
      </c>
      <c r="BN91" s="1156" t="s">
        <v>549</v>
      </c>
      <c r="BO91" s="1157" t="s">
        <v>550</v>
      </c>
      <c r="BP91" s="1158">
        <v>0.96200000000000008</v>
      </c>
      <c r="BQ91" s="1158">
        <v>0.96299999999999997</v>
      </c>
      <c r="BR91" s="1158">
        <v>0.98019999999999996</v>
      </c>
      <c r="BS91" s="1160"/>
      <c r="BT91" s="1161">
        <v>2008</v>
      </c>
      <c r="BU91" s="1162">
        <v>0.97140000000000004</v>
      </c>
      <c r="BV91" s="1163"/>
      <c r="BW91" s="1164">
        <v>0.58199999999999996</v>
      </c>
      <c r="BX91" s="1165">
        <v>0.56499999999999995</v>
      </c>
      <c r="BY91" s="1166">
        <v>0.93700000000000006</v>
      </c>
      <c r="CA91" s="1250" t="s">
        <v>549</v>
      </c>
      <c r="CB91" s="1251" t="s">
        <v>764</v>
      </c>
      <c r="CC91" s="1154">
        <v>30593</v>
      </c>
      <c r="CD91" s="1154">
        <v>29230</v>
      </c>
      <c r="CE91" s="1154">
        <v>29685</v>
      </c>
      <c r="CF91" s="1252">
        <v>29836</v>
      </c>
      <c r="CG91" s="1253">
        <v>0.85329999999999995</v>
      </c>
      <c r="CH91" s="1171"/>
      <c r="CI91" s="1254">
        <v>151</v>
      </c>
      <c r="CJ91" s="1253">
        <v>5.1000000000000004E-3</v>
      </c>
      <c r="CL91" s="1255" t="s">
        <v>549</v>
      </c>
      <c r="CM91" s="1256" t="s">
        <v>764</v>
      </c>
      <c r="CN91" s="1174">
        <v>0.80120000000000002</v>
      </c>
      <c r="CO91" s="1175"/>
      <c r="CP91" s="1176">
        <v>11838</v>
      </c>
      <c r="CQ91" s="1257">
        <v>13033231</v>
      </c>
      <c r="CR91" s="1257">
        <v>1653557</v>
      </c>
      <c r="CS91" s="1258">
        <v>14686788</v>
      </c>
      <c r="CT91" s="1259">
        <v>1240.6500000000001</v>
      </c>
      <c r="CU91" s="1260"/>
      <c r="CV91" s="1261">
        <v>1330.66</v>
      </c>
      <c r="CW91" s="1259">
        <v>330.16999999999985</v>
      </c>
      <c r="CX91" s="1183">
        <v>0.93200000000000005</v>
      </c>
      <c r="CY91" s="1184"/>
      <c r="CZ91" s="1185">
        <v>0.56499999999999995</v>
      </c>
      <c r="DA91" s="1262" t="s">
        <v>4</v>
      </c>
      <c r="DB91" s="1187"/>
      <c r="DC91" s="1183">
        <v>0.93200000000000005</v>
      </c>
      <c r="DE91" s="1263" t="s">
        <v>549</v>
      </c>
      <c r="DF91" s="1264" t="s">
        <v>550</v>
      </c>
      <c r="DG91" s="1191"/>
      <c r="DH91" s="1192"/>
      <c r="DI91" s="1193"/>
      <c r="DJ91" s="1194"/>
      <c r="DK91" s="1195"/>
      <c r="DL91" s="1265"/>
      <c r="DM91" s="1266"/>
      <c r="DN91" s="1267"/>
      <c r="DO91" s="1194"/>
      <c r="DP91" s="1199"/>
      <c r="DQ91" s="1265"/>
      <c r="DR91" s="1265"/>
      <c r="DS91" s="1092"/>
      <c r="DT91" s="1202"/>
      <c r="DU91" s="1092"/>
      <c r="DV91" s="1203"/>
      <c r="DX91" s="1204" t="s">
        <v>456</v>
      </c>
      <c r="DY91" s="1205" t="s">
        <v>456</v>
      </c>
      <c r="DZ91" s="1204" t="s">
        <v>901</v>
      </c>
      <c r="EA91" s="1206" t="s">
        <v>457</v>
      </c>
      <c r="EB91" s="1207">
        <v>72895</v>
      </c>
      <c r="EC91" s="1104"/>
      <c r="ED91" s="1208">
        <v>72895</v>
      </c>
      <c r="EE91" s="1208"/>
      <c r="EF91" s="1104"/>
      <c r="EG91" s="1209">
        <v>0.96306033742452868</v>
      </c>
      <c r="EH91" s="1104"/>
      <c r="EI91" s="1211">
        <v>0</v>
      </c>
      <c r="EJ91" s="1208"/>
      <c r="EK91" s="1208">
        <v>0</v>
      </c>
      <c r="EL91" s="1208">
        <v>0</v>
      </c>
      <c r="EM91" s="1214">
        <v>0</v>
      </c>
      <c r="EN91" s="1214"/>
      <c r="EO91" s="1215"/>
      <c r="ES91" s="1269" t="s">
        <v>524</v>
      </c>
      <c r="ET91" s="1270" t="s">
        <v>525</v>
      </c>
      <c r="EU91" s="1271">
        <v>0</v>
      </c>
      <c r="EW91" s="1219"/>
    </row>
    <row r="92" spans="1:153" ht="15">
      <c r="A92" s="1220" t="s">
        <v>551</v>
      </c>
      <c r="B92" s="1221" t="s">
        <v>552</v>
      </c>
      <c r="C92" s="1117">
        <v>1982</v>
      </c>
      <c r="D92" s="1118">
        <v>2155</v>
      </c>
      <c r="E92" s="1222"/>
      <c r="F92" s="1222">
        <f t="shared" si="7"/>
        <v>2155</v>
      </c>
      <c r="G92" s="1222"/>
      <c r="H92" s="1223">
        <f t="shared" si="8"/>
        <v>2155</v>
      </c>
      <c r="K92" s="907" t="s">
        <v>551</v>
      </c>
      <c r="L92" s="908" t="s">
        <v>552</v>
      </c>
      <c r="M92" s="886">
        <v>1255704311</v>
      </c>
      <c r="N92" s="887">
        <v>6003900</v>
      </c>
      <c r="O92" s="888">
        <f t="shared" si="12"/>
        <v>1249700411</v>
      </c>
      <c r="P92" s="889">
        <v>2005</v>
      </c>
      <c r="Q92" s="890">
        <v>0.8629</v>
      </c>
      <c r="R92" s="891">
        <f t="shared" si="9"/>
        <v>1448256358</v>
      </c>
      <c r="S92" s="892">
        <f t="shared" si="10"/>
        <v>6003900</v>
      </c>
      <c r="T92" s="893">
        <v>30411396</v>
      </c>
      <c r="U92" s="893">
        <v>146798698</v>
      </c>
      <c r="V92" s="891">
        <f t="shared" si="11"/>
        <v>1631470352</v>
      </c>
      <c r="X92" s="1224" t="s">
        <v>551</v>
      </c>
      <c r="Y92" s="1225" t="s">
        <v>552</v>
      </c>
      <c r="Z92" s="1226">
        <v>1631470352</v>
      </c>
      <c r="AA92" s="1227">
        <v>9837766.2225599997</v>
      </c>
      <c r="AB92" s="1126">
        <v>1989507</v>
      </c>
      <c r="AC92" s="1126">
        <v>92268</v>
      </c>
      <c r="AD92" s="1228">
        <v>11919541.22256</v>
      </c>
      <c r="AE92" s="1229">
        <v>2155</v>
      </c>
      <c r="AF92" s="1225">
        <v>5531</v>
      </c>
      <c r="AG92" s="1230">
        <v>1.1274</v>
      </c>
      <c r="AI92" s="1231" t="s">
        <v>551</v>
      </c>
      <c r="AJ92" s="1232" t="s">
        <v>552</v>
      </c>
      <c r="AK92" s="1132">
        <v>11919541.22256</v>
      </c>
      <c r="AL92" s="1133">
        <v>2155</v>
      </c>
      <c r="AM92" s="1233">
        <v>5531</v>
      </c>
      <c r="AN92" s="1230">
        <v>1.1274</v>
      </c>
      <c r="AO92" s="1234">
        <v>0.14979999999999999</v>
      </c>
      <c r="AP92" s="1235">
        <v>0.76839999999999997</v>
      </c>
      <c r="AQ92" s="1236">
        <v>0.85019999999999996</v>
      </c>
      <c r="AR92" s="1237">
        <v>0.85019999999999996</v>
      </c>
      <c r="AS92" s="1272">
        <v>1412.04</v>
      </c>
      <c r="AT92" s="1261">
        <v>248.78999999999996</v>
      </c>
      <c r="AU92" s="1240">
        <v>536142</v>
      </c>
      <c r="AV92" s="1241">
        <v>0.26100000000000001</v>
      </c>
      <c r="AW92" s="1242">
        <v>139933</v>
      </c>
      <c r="AX92" s="1144" t="s">
        <v>653</v>
      </c>
      <c r="AY92" s="1145">
        <v>0</v>
      </c>
      <c r="AZ92" s="1242">
        <f t="shared" si="13"/>
        <v>139933</v>
      </c>
      <c r="BB92" s="1243" t="s">
        <v>551</v>
      </c>
      <c r="BC92" s="1244" t="s">
        <v>765</v>
      </c>
      <c r="BD92" s="1149">
        <v>1631470352</v>
      </c>
      <c r="BE92" s="1150">
        <v>528.101</v>
      </c>
      <c r="BF92" s="1245">
        <v>3089315</v>
      </c>
      <c r="BG92" s="1246">
        <v>0.14979999999999999</v>
      </c>
      <c r="BH92" s="1153"/>
      <c r="BI92" s="1154">
        <v>2155</v>
      </c>
      <c r="BJ92" s="1247">
        <v>4.08</v>
      </c>
      <c r="BK92" s="1154">
        <v>13993</v>
      </c>
      <c r="BL92" s="1248">
        <v>26</v>
      </c>
      <c r="BN92" s="1156" t="s">
        <v>551</v>
      </c>
      <c r="BO92" s="1157" t="s">
        <v>552</v>
      </c>
      <c r="BP92" s="1158">
        <v>0.66080000000000005</v>
      </c>
      <c r="BQ92" s="1158">
        <v>0.8861</v>
      </c>
      <c r="BR92" s="1158">
        <v>0.91469999999999996</v>
      </c>
      <c r="BS92" s="1160"/>
      <c r="BT92" s="1161">
        <v>2005</v>
      </c>
      <c r="BU92" s="1162">
        <v>0.8629</v>
      </c>
      <c r="BV92" s="1163"/>
      <c r="BW92" s="1164">
        <v>0.33</v>
      </c>
      <c r="BX92" s="1165">
        <v>0.28499999999999998</v>
      </c>
      <c r="BY92" s="1166">
        <v>0.47260000000000002</v>
      </c>
      <c r="CA92" s="1250" t="s">
        <v>551</v>
      </c>
      <c r="CB92" s="1251" t="s">
        <v>765</v>
      </c>
      <c r="CC92" s="1154">
        <v>26367</v>
      </c>
      <c r="CD92" s="1154">
        <v>26707</v>
      </c>
      <c r="CE92" s="1154">
        <v>27528</v>
      </c>
      <c r="CF92" s="1252">
        <v>26867.333333333332</v>
      </c>
      <c r="CG92" s="1253">
        <v>0.76839999999999997</v>
      </c>
      <c r="CH92" s="1171"/>
      <c r="CI92" s="1254">
        <v>-660.66666666666788</v>
      </c>
      <c r="CJ92" s="1253">
        <v>-2.4E-2</v>
      </c>
      <c r="CL92" s="1255" t="s">
        <v>551</v>
      </c>
      <c r="CM92" s="1256" t="s">
        <v>765</v>
      </c>
      <c r="CN92" s="1174">
        <v>0.85019999999999996</v>
      </c>
      <c r="CO92" s="1175"/>
      <c r="CP92" s="1176">
        <v>2155</v>
      </c>
      <c r="CQ92" s="1257">
        <v>793874</v>
      </c>
      <c r="CR92" s="1257">
        <v>0</v>
      </c>
      <c r="CS92" s="1258">
        <v>793874</v>
      </c>
      <c r="CT92" s="1259">
        <v>368.39</v>
      </c>
      <c r="CU92" s="1260"/>
      <c r="CV92" s="1261">
        <v>1412.04</v>
      </c>
      <c r="CW92" s="1259">
        <v>248.78999999999996</v>
      </c>
      <c r="CX92" s="1183">
        <v>0.26100000000000001</v>
      </c>
      <c r="CY92" s="1184"/>
      <c r="CZ92" s="1185">
        <v>0.28499999999999998</v>
      </c>
      <c r="DA92" s="1262" t="s">
        <v>4</v>
      </c>
      <c r="DB92" s="1187"/>
      <c r="DC92" s="1183">
        <v>0.26100000000000001</v>
      </c>
      <c r="DE92" s="1263" t="s">
        <v>551</v>
      </c>
      <c r="DF92" s="1264" t="s">
        <v>552</v>
      </c>
      <c r="DG92" s="1191"/>
      <c r="DH92" s="1192"/>
      <c r="DI92" s="1193"/>
      <c r="DJ92" s="1194"/>
      <c r="DK92" s="1195"/>
      <c r="DL92" s="1265"/>
      <c r="DM92" s="1266"/>
      <c r="DN92" s="1267"/>
      <c r="DO92" s="1194"/>
      <c r="DP92" s="1199"/>
      <c r="DQ92" s="1265"/>
      <c r="DR92" s="1265"/>
      <c r="DS92" s="1092"/>
      <c r="DT92" s="1202"/>
      <c r="DU92" s="1092"/>
      <c r="DV92" s="1203"/>
      <c r="DX92" s="1204" t="s">
        <v>456</v>
      </c>
      <c r="DY92" s="1205" t="s">
        <v>86</v>
      </c>
      <c r="DZ92" s="1204" t="s">
        <v>8</v>
      </c>
      <c r="EA92" s="1206" t="s">
        <v>87</v>
      </c>
      <c r="EB92" s="1207">
        <v>725</v>
      </c>
      <c r="EC92" s="1104"/>
      <c r="ED92" s="1208">
        <v>725</v>
      </c>
      <c r="EE92" s="1208"/>
      <c r="EF92" s="1104"/>
      <c r="EG92" s="1209">
        <v>9.5784175133106983E-3</v>
      </c>
      <c r="EH92" s="1104"/>
      <c r="EI92" s="1211">
        <v>0</v>
      </c>
      <c r="EJ92" s="1208"/>
      <c r="EK92" s="1208">
        <v>0</v>
      </c>
      <c r="EL92" s="1268"/>
      <c r="EM92" s="1214"/>
      <c r="EN92" s="1214"/>
      <c r="EO92" s="1215"/>
      <c r="ES92" s="1269" t="s">
        <v>526</v>
      </c>
      <c r="ET92" s="1270" t="s">
        <v>527</v>
      </c>
      <c r="EU92" s="1271">
        <v>6964516</v>
      </c>
      <c r="EW92" s="1219"/>
    </row>
    <row r="93" spans="1:153" ht="15">
      <c r="A93" s="1220" t="s">
        <v>553</v>
      </c>
      <c r="B93" s="1221" t="s">
        <v>554</v>
      </c>
      <c r="C93" s="1117">
        <v>3584</v>
      </c>
      <c r="D93" s="1118">
        <v>3821</v>
      </c>
      <c r="E93" s="1222"/>
      <c r="F93" s="1222">
        <f t="shared" si="7"/>
        <v>3821</v>
      </c>
      <c r="G93" s="1222"/>
      <c r="H93" s="1223">
        <f t="shared" si="8"/>
        <v>3821</v>
      </c>
      <c r="K93" s="907" t="s">
        <v>553</v>
      </c>
      <c r="L93" s="908" t="s">
        <v>554</v>
      </c>
      <c r="M93" s="886">
        <v>5535541650</v>
      </c>
      <c r="N93" s="887">
        <v>35363310</v>
      </c>
      <c r="O93" s="888">
        <f t="shared" si="12"/>
        <v>5500178340</v>
      </c>
      <c r="P93" s="889">
        <v>2009</v>
      </c>
      <c r="Q93" s="890">
        <v>0.99129999999999996</v>
      </c>
      <c r="R93" s="891">
        <f t="shared" si="9"/>
        <v>5548449854</v>
      </c>
      <c r="S93" s="892">
        <f t="shared" si="10"/>
        <v>35363310</v>
      </c>
      <c r="T93" s="893">
        <v>111182488</v>
      </c>
      <c r="U93" s="893">
        <v>374075090</v>
      </c>
      <c r="V93" s="891">
        <f t="shared" si="11"/>
        <v>6069070742</v>
      </c>
      <c r="X93" s="1224" t="s">
        <v>553</v>
      </c>
      <c r="Y93" s="1225" t="s">
        <v>554</v>
      </c>
      <c r="Z93" s="1226">
        <v>6069070742</v>
      </c>
      <c r="AA93" s="1227">
        <v>36596496.574259996</v>
      </c>
      <c r="AB93" s="1126">
        <v>5119664</v>
      </c>
      <c r="AC93" s="1126">
        <v>113547</v>
      </c>
      <c r="AD93" s="1228">
        <v>41829707.574259996</v>
      </c>
      <c r="AE93" s="1229">
        <v>3821</v>
      </c>
      <c r="AF93" s="1225">
        <v>10947</v>
      </c>
      <c r="AG93" s="1230">
        <v>2.2313000000000001</v>
      </c>
      <c r="AI93" s="1231" t="s">
        <v>553</v>
      </c>
      <c r="AJ93" s="1232" t="s">
        <v>554</v>
      </c>
      <c r="AK93" s="1132">
        <v>41829707.574259996</v>
      </c>
      <c r="AL93" s="1133">
        <v>3821</v>
      </c>
      <c r="AM93" s="1233">
        <v>10947</v>
      </c>
      <c r="AN93" s="1230">
        <v>2.2313000000000001</v>
      </c>
      <c r="AO93" s="1234">
        <v>0.77780000000000005</v>
      </c>
      <c r="AP93" s="1235">
        <v>0.89610000000000001</v>
      </c>
      <c r="AQ93" s="1236">
        <v>1.4184000000000001</v>
      </c>
      <c r="AR93" s="1237" t="s">
        <v>4</v>
      </c>
      <c r="AS93" s="1272" t="s">
        <v>4</v>
      </c>
      <c r="AT93" s="1261" t="s">
        <v>4</v>
      </c>
      <c r="AU93" s="1240">
        <v>0</v>
      </c>
      <c r="AV93" s="1241" t="s">
        <v>4</v>
      </c>
      <c r="AW93" s="1242">
        <v>0</v>
      </c>
      <c r="AX93" s="1144" t="s">
        <v>653</v>
      </c>
      <c r="AY93" s="1145">
        <v>0</v>
      </c>
      <c r="AZ93" s="1242">
        <f t="shared" si="13"/>
        <v>0</v>
      </c>
      <c r="BB93" s="1243" t="s">
        <v>553</v>
      </c>
      <c r="BC93" s="1244" t="s">
        <v>766</v>
      </c>
      <c r="BD93" s="1149">
        <v>6069070742</v>
      </c>
      <c r="BE93" s="1150">
        <v>378.39</v>
      </c>
      <c r="BF93" s="1245">
        <v>16039194</v>
      </c>
      <c r="BG93" s="1246">
        <v>0.77780000000000005</v>
      </c>
      <c r="BH93" s="1153"/>
      <c r="BI93" s="1154">
        <v>3821</v>
      </c>
      <c r="BJ93" s="1247">
        <v>10.1</v>
      </c>
      <c r="BK93" s="1154">
        <v>33076</v>
      </c>
      <c r="BL93" s="1248">
        <v>87</v>
      </c>
      <c r="BN93" s="1156" t="s">
        <v>553</v>
      </c>
      <c r="BO93" s="1157" t="s">
        <v>554</v>
      </c>
      <c r="BP93" s="1158">
        <v>0.996</v>
      </c>
      <c r="BQ93" s="1159">
        <v>0.99429999999999996</v>
      </c>
      <c r="BR93" s="1159">
        <v>0.98769999999999991</v>
      </c>
      <c r="BS93" s="1160"/>
      <c r="BT93" s="1249">
        <v>2009</v>
      </c>
      <c r="BU93" s="1162">
        <v>0.99129999999999996</v>
      </c>
      <c r="BV93" s="1163"/>
      <c r="BW93" s="1164">
        <v>0.39489999999999997</v>
      </c>
      <c r="BX93" s="1165">
        <v>0.39100000000000001</v>
      </c>
      <c r="BY93" s="1166">
        <v>0.64839999999999998</v>
      </c>
      <c r="CA93" s="1250" t="s">
        <v>553</v>
      </c>
      <c r="CB93" s="1251" t="s">
        <v>766</v>
      </c>
      <c r="CC93" s="1154">
        <v>32551</v>
      </c>
      <c r="CD93" s="1154">
        <v>30508</v>
      </c>
      <c r="CE93" s="1154">
        <v>30937</v>
      </c>
      <c r="CF93" s="1252">
        <v>31332</v>
      </c>
      <c r="CG93" s="1253">
        <v>0.89610000000000001</v>
      </c>
      <c r="CH93" s="1171"/>
      <c r="CI93" s="1254">
        <v>395</v>
      </c>
      <c r="CJ93" s="1253">
        <v>1.2800000000000001E-2</v>
      </c>
      <c r="CL93" s="1255" t="s">
        <v>553</v>
      </c>
      <c r="CM93" s="1256" t="s">
        <v>766</v>
      </c>
      <c r="CN93" s="1174" t="s">
        <v>4</v>
      </c>
      <c r="CO93" s="1175"/>
      <c r="CP93" s="1176">
        <v>3821</v>
      </c>
      <c r="CQ93" s="1257">
        <v>9433623</v>
      </c>
      <c r="CR93" s="1257">
        <v>0</v>
      </c>
      <c r="CS93" s="1258">
        <v>9433623</v>
      </c>
      <c r="CT93" s="1259">
        <v>2468.89</v>
      </c>
      <c r="CU93" s="1260"/>
      <c r="CV93" s="1261" t="s">
        <v>4</v>
      </c>
      <c r="CW93" s="1259" t="s">
        <v>4</v>
      </c>
      <c r="CX93" s="1183" t="s">
        <v>4</v>
      </c>
      <c r="CY93" s="1184"/>
      <c r="CZ93" s="1185">
        <v>0.39100000000000001</v>
      </c>
      <c r="DA93" s="1262" t="s">
        <v>4</v>
      </c>
      <c r="DB93" s="1187"/>
      <c r="DC93" s="1183" t="s">
        <v>4</v>
      </c>
      <c r="DE93" s="1263" t="s">
        <v>553</v>
      </c>
      <c r="DF93" s="1264" t="s">
        <v>554</v>
      </c>
      <c r="DG93" s="1191"/>
      <c r="DH93" s="1192"/>
      <c r="DI93" s="1193"/>
      <c r="DJ93" s="1194"/>
      <c r="DK93" s="1195"/>
      <c r="DL93" s="1265"/>
      <c r="DM93" s="1266"/>
      <c r="DN93" s="1267"/>
      <c r="DO93" s="1194"/>
      <c r="DP93" s="1199"/>
      <c r="DQ93" s="1265"/>
      <c r="DR93" s="1265"/>
      <c r="DS93" s="1092"/>
      <c r="DT93" s="1202"/>
      <c r="DU93" s="1092"/>
      <c r="DV93" s="1203"/>
      <c r="DX93" s="1204" t="s">
        <v>456</v>
      </c>
      <c r="DY93" s="1205" t="s">
        <v>88</v>
      </c>
      <c r="DZ93" s="1204" t="s">
        <v>8</v>
      </c>
      <c r="EA93" s="1206" t="s">
        <v>823</v>
      </c>
      <c r="EB93" s="1207">
        <v>222</v>
      </c>
      <c r="EC93" s="1104"/>
      <c r="ED93" s="1208">
        <v>222</v>
      </c>
      <c r="EE93" s="1208"/>
      <c r="EF93" s="1104"/>
      <c r="EG93" s="1209">
        <v>2.9329775006275514E-3</v>
      </c>
      <c r="EH93" s="1104"/>
      <c r="EI93" s="1211">
        <v>0</v>
      </c>
      <c r="EJ93" s="1208"/>
      <c r="EK93" s="1208">
        <v>0</v>
      </c>
      <c r="EL93" s="1268"/>
      <c r="EM93" s="1214"/>
      <c r="EN93" s="1214"/>
      <c r="EO93" s="1215"/>
      <c r="ES93" s="1269" t="s">
        <v>141</v>
      </c>
      <c r="ET93" s="1270" t="s">
        <v>142</v>
      </c>
      <c r="EU93" s="1271">
        <v>1816172</v>
      </c>
      <c r="EW93" s="1219"/>
    </row>
    <row r="94" spans="1:153" ht="15">
      <c r="A94" s="1220" t="s">
        <v>555</v>
      </c>
      <c r="B94" s="1221" t="s">
        <v>556</v>
      </c>
      <c r="C94" s="1117">
        <v>579</v>
      </c>
      <c r="D94" s="1118">
        <v>579</v>
      </c>
      <c r="E94" s="1222"/>
      <c r="F94" s="1222">
        <f t="shared" si="7"/>
        <v>579</v>
      </c>
      <c r="G94" s="1222"/>
      <c r="H94" s="1223">
        <f t="shared" si="8"/>
        <v>579</v>
      </c>
      <c r="K94" s="907" t="s">
        <v>555</v>
      </c>
      <c r="L94" s="908" t="s">
        <v>556</v>
      </c>
      <c r="M94" s="886">
        <v>429056416</v>
      </c>
      <c r="N94" s="887">
        <v>58867286</v>
      </c>
      <c r="O94" s="888">
        <f t="shared" si="12"/>
        <v>370189130</v>
      </c>
      <c r="P94" s="889">
        <v>2009</v>
      </c>
      <c r="Q94" s="890">
        <v>1.0363</v>
      </c>
      <c r="R94" s="891">
        <f t="shared" si="9"/>
        <v>357221972</v>
      </c>
      <c r="S94" s="892">
        <f t="shared" si="10"/>
        <v>58867286</v>
      </c>
      <c r="T94" s="893">
        <v>11211326</v>
      </c>
      <c r="U94" s="893">
        <v>54927071</v>
      </c>
      <c r="V94" s="891">
        <f t="shared" si="11"/>
        <v>482227655</v>
      </c>
      <c r="X94" s="1224" t="s">
        <v>555</v>
      </c>
      <c r="Y94" s="1225" t="s">
        <v>556</v>
      </c>
      <c r="Z94" s="1226">
        <v>482227655</v>
      </c>
      <c r="AA94" s="1227">
        <v>2907832.7596499999</v>
      </c>
      <c r="AB94" s="1126">
        <v>439988</v>
      </c>
      <c r="AC94" s="1126">
        <v>88624</v>
      </c>
      <c r="AD94" s="1228">
        <v>3436444.7596499999</v>
      </c>
      <c r="AE94" s="1229">
        <v>579</v>
      </c>
      <c r="AF94" s="1225">
        <v>5935</v>
      </c>
      <c r="AG94" s="1230">
        <v>1.2097</v>
      </c>
      <c r="AI94" s="1231" t="s">
        <v>555</v>
      </c>
      <c r="AJ94" s="1232" t="s">
        <v>556</v>
      </c>
      <c r="AK94" s="1132">
        <v>3436444.7596499999</v>
      </c>
      <c r="AL94" s="1133">
        <v>579</v>
      </c>
      <c r="AM94" s="1233">
        <v>5935</v>
      </c>
      <c r="AN94" s="1230">
        <v>1.2097</v>
      </c>
      <c r="AO94" s="1234">
        <v>0.06</v>
      </c>
      <c r="AP94" s="1235">
        <v>0.67900000000000005</v>
      </c>
      <c r="AQ94" s="1236">
        <v>0.82940000000000003</v>
      </c>
      <c r="AR94" s="1237">
        <v>0.82940000000000003</v>
      </c>
      <c r="AS94" s="1272">
        <v>1377.49</v>
      </c>
      <c r="AT94" s="1261">
        <v>283.33999999999992</v>
      </c>
      <c r="AU94" s="1240">
        <v>164054</v>
      </c>
      <c r="AV94" s="1241">
        <v>1</v>
      </c>
      <c r="AW94" s="1242">
        <v>164054</v>
      </c>
      <c r="AX94" s="1144" t="s">
        <v>653</v>
      </c>
      <c r="AY94" s="1145">
        <v>0</v>
      </c>
      <c r="AZ94" s="1242">
        <f t="shared" si="13"/>
        <v>164054</v>
      </c>
      <c r="BB94" s="1243" t="s">
        <v>555</v>
      </c>
      <c r="BC94" s="1244" t="s">
        <v>767</v>
      </c>
      <c r="BD94" s="1149">
        <v>482227655</v>
      </c>
      <c r="BE94" s="1150">
        <v>389.91199999999998</v>
      </c>
      <c r="BF94" s="1245">
        <v>1236760</v>
      </c>
      <c r="BG94" s="1246">
        <v>0.06</v>
      </c>
      <c r="BH94" s="1153"/>
      <c r="BI94" s="1154">
        <v>579</v>
      </c>
      <c r="BJ94" s="1247">
        <v>1.48</v>
      </c>
      <c r="BK94" s="1154">
        <v>4403</v>
      </c>
      <c r="BL94" s="1248">
        <v>11</v>
      </c>
      <c r="BN94" s="1156" t="s">
        <v>555</v>
      </c>
      <c r="BO94" s="1157" t="s">
        <v>556</v>
      </c>
      <c r="BP94" s="1158">
        <v>1.0098</v>
      </c>
      <c r="BQ94" s="1159">
        <v>0.99750000000000005</v>
      </c>
      <c r="BR94" s="1159">
        <v>1.0709</v>
      </c>
      <c r="BS94" s="1160"/>
      <c r="BT94" s="1161">
        <v>2009</v>
      </c>
      <c r="BU94" s="1162">
        <v>1.0363</v>
      </c>
      <c r="BV94" s="1163"/>
      <c r="BW94" s="1164">
        <v>0.66</v>
      </c>
      <c r="BX94" s="1165">
        <v>0.68400000000000005</v>
      </c>
      <c r="BY94" s="1166">
        <v>1.1343000000000001</v>
      </c>
      <c r="CA94" s="1250" t="s">
        <v>555</v>
      </c>
      <c r="CB94" s="1251" t="s">
        <v>767</v>
      </c>
      <c r="CC94" s="1154">
        <v>24263</v>
      </c>
      <c r="CD94" s="1154">
        <v>23040</v>
      </c>
      <c r="CE94" s="1154">
        <v>23925</v>
      </c>
      <c r="CF94" s="1252">
        <v>23742.666666666668</v>
      </c>
      <c r="CG94" s="1253">
        <v>0.67900000000000005</v>
      </c>
      <c r="CH94" s="1171"/>
      <c r="CI94" s="1254">
        <v>-182.33333333333212</v>
      </c>
      <c r="CJ94" s="1253">
        <v>-7.6E-3</v>
      </c>
      <c r="CL94" s="1255" t="s">
        <v>555</v>
      </c>
      <c r="CM94" s="1256" t="s">
        <v>767</v>
      </c>
      <c r="CN94" s="1174">
        <v>0.82940000000000003</v>
      </c>
      <c r="CO94" s="1175"/>
      <c r="CP94" s="1176">
        <v>579</v>
      </c>
      <c r="CQ94" s="1257">
        <v>537320</v>
      </c>
      <c r="CR94" s="1257">
        <v>0</v>
      </c>
      <c r="CS94" s="1258">
        <v>537320</v>
      </c>
      <c r="CT94" s="1259">
        <v>928.01</v>
      </c>
      <c r="CU94" s="1260"/>
      <c r="CV94" s="1261">
        <v>1377.49</v>
      </c>
      <c r="CW94" s="1259">
        <v>283.33999999999992</v>
      </c>
      <c r="CX94" s="1183">
        <v>0.67400000000000004</v>
      </c>
      <c r="CY94" s="1184"/>
      <c r="CZ94" s="1185">
        <v>0.68400000000000005</v>
      </c>
      <c r="DA94" s="1262">
        <v>1</v>
      </c>
      <c r="DB94" s="1187"/>
      <c r="DC94" s="1183">
        <v>1</v>
      </c>
      <c r="DE94" s="1263" t="s">
        <v>555</v>
      </c>
      <c r="DF94" s="1264" t="s">
        <v>556</v>
      </c>
      <c r="DG94" s="1191"/>
      <c r="DH94" s="1192"/>
      <c r="DI94" s="1193"/>
      <c r="DJ94" s="1194"/>
      <c r="DK94" s="1195"/>
      <c r="DL94" s="1265"/>
      <c r="DM94" s="1266"/>
      <c r="DN94" s="1267"/>
      <c r="DO94" s="1194"/>
      <c r="DP94" s="1199"/>
      <c r="DQ94" s="1265"/>
      <c r="DR94" s="1265"/>
      <c r="DS94" s="1092"/>
      <c r="DT94" s="1202"/>
      <c r="DU94" s="1092"/>
      <c r="DV94" s="1203"/>
      <c r="DX94" s="1204" t="s">
        <v>456</v>
      </c>
      <c r="DY94" s="1205" t="s">
        <v>89</v>
      </c>
      <c r="DZ94" s="1204" t="s">
        <v>8</v>
      </c>
      <c r="EA94" s="1206" t="s">
        <v>90</v>
      </c>
      <c r="EB94" s="1207">
        <v>382</v>
      </c>
      <c r="EC94" s="1104"/>
      <c r="ED94" s="1208">
        <v>382</v>
      </c>
      <c r="EE94" s="1208"/>
      <c r="EF94" s="1104"/>
      <c r="EG94" s="1209">
        <v>5.0468351587374984E-3</v>
      </c>
      <c r="EH94" s="1104"/>
      <c r="EI94" s="1211">
        <v>0</v>
      </c>
      <c r="EJ94" s="1208"/>
      <c r="EK94" s="1208">
        <v>0</v>
      </c>
      <c r="EL94" s="1268"/>
      <c r="EM94" s="1214"/>
      <c r="EN94" s="1214"/>
      <c r="EO94" s="1215"/>
      <c r="ES94" s="1269" t="s">
        <v>528</v>
      </c>
      <c r="ET94" s="1270" t="s">
        <v>529</v>
      </c>
      <c r="EU94" s="1271">
        <v>4241181</v>
      </c>
      <c r="EW94" s="1219"/>
    </row>
    <row r="95" spans="1:153" ht="15">
      <c r="A95" s="1220" t="s">
        <v>557</v>
      </c>
      <c r="B95" s="1221" t="s">
        <v>558</v>
      </c>
      <c r="C95" s="1117">
        <v>40797</v>
      </c>
      <c r="D95" s="1118">
        <v>42093</v>
      </c>
      <c r="E95" s="1222"/>
      <c r="F95" s="1222">
        <f t="shared" si="7"/>
        <v>42093</v>
      </c>
      <c r="G95" s="1222"/>
      <c r="H95" s="1223">
        <f t="shared" si="8"/>
        <v>42093</v>
      </c>
      <c r="K95" s="907" t="s">
        <v>557</v>
      </c>
      <c r="L95" s="908" t="s">
        <v>558</v>
      </c>
      <c r="M95" s="886">
        <v>20013768813</v>
      </c>
      <c r="N95" s="887">
        <v>407574429</v>
      </c>
      <c r="O95" s="888">
        <f t="shared" si="12"/>
        <v>19606194384</v>
      </c>
      <c r="P95" s="889">
        <v>2008</v>
      </c>
      <c r="Q95" s="890">
        <v>1.0707</v>
      </c>
      <c r="R95" s="891">
        <f t="shared" si="9"/>
        <v>18311566624</v>
      </c>
      <c r="S95" s="892">
        <f t="shared" si="10"/>
        <v>407574429</v>
      </c>
      <c r="T95" s="893">
        <v>351398876</v>
      </c>
      <c r="U95" s="893">
        <v>2874255206</v>
      </c>
      <c r="V95" s="891">
        <f t="shared" si="11"/>
        <v>21944795135</v>
      </c>
      <c r="X95" s="1224" t="s">
        <v>557</v>
      </c>
      <c r="Y95" s="1225" t="s">
        <v>558</v>
      </c>
      <c r="Z95" s="1226">
        <v>21944795135</v>
      </c>
      <c r="AA95" s="1227">
        <v>132327114.66405</v>
      </c>
      <c r="AB95" s="1126">
        <v>23396446</v>
      </c>
      <c r="AC95" s="1126">
        <v>667405</v>
      </c>
      <c r="AD95" s="1228">
        <v>156390965.66404998</v>
      </c>
      <c r="AE95" s="1229">
        <v>42093</v>
      </c>
      <c r="AF95" s="1225">
        <v>3715</v>
      </c>
      <c r="AG95" s="1230">
        <v>0.75719999999999998</v>
      </c>
      <c r="AI95" s="1231" t="s">
        <v>557</v>
      </c>
      <c r="AJ95" s="1232" t="s">
        <v>558</v>
      </c>
      <c r="AK95" s="1132">
        <v>156390965.66404998</v>
      </c>
      <c r="AL95" s="1133">
        <v>42093</v>
      </c>
      <c r="AM95" s="1233">
        <v>3715</v>
      </c>
      <c r="AN95" s="1230">
        <v>0.75719999999999998</v>
      </c>
      <c r="AO95" s="1234">
        <v>1.6696</v>
      </c>
      <c r="AP95" s="1235">
        <v>0.96909999999999996</v>
      </c>
      <c r="AQ95" s="1236">
        <v>0.95450000000000002</v>
      </c>
      <c r="AR95" s="1237">
        <v>0.95450000000000002</v>
      </c>
      <c r="AS95" s="1272">
        <v>1585.26</v>
      </c>
      <c r="AT95" s="1261">
        <v>75.569999999999936</v>
      </c>
      <c r="AU95" s="1240">
        <v>3180968</v>
      </c>
      <c r="AV95" s="1241">
        <v>1</v>
      </c>
      <c r="AW95" s="1242">
        <v>3180968</v>
      </c>
      <c r="AX95" s="1144" t="s">
        <v>653</v>
      </c>
      <c r="AY95" s="1145">
        <v>0</v>
      </c>
      <c r="AZ95" s="1242">
        <f t="shared" si="13"/>
        <v>3180968</v>
      </c>
      <c r="BB95" s="1243" t="s">
        <v>557</v>
      </c>
      <c r="BC95" s="1244" t="s">
        <v>768</v>
      </c>
      <c r="BD95" s="1149">
        <v>21944795135</v>
      </c>
      <c r="BE95" s="1150">
        <v>637.36699999999996</v>
      </c>
      <c r="BF95" s="1245">
        <v>34430391</v>
      </c>
      <c r="BG95" s="1246">
        <v>1.6696</v>
      </c>
      <c r="BH95" s="1153"/>
      <c r="BI95" s="1154">
        <v>42093</v>
      </c>
      <c r="BJ95" s="1247">
        <v>66.040000000000006</v>
      </c>
      <c r="BK95" s="1154">
        <v>202200</v>
      </c>
      <c r="BL95" s="1248">
        <v>317</v>
      </c>
      <c r="BN95" s="1156" t="s">
        <v>557</v>
      </c>
      <c r="BO95" s="1157" t="s">
        <v>558</v>
      </c>
      <c r="BP95" s="1158">
        <v>0.96</v>
      </c>
      <c r="BQ95" s="1158">
        <v>1.0646</v>
      </c>
      <c r="BR95" s="1158">
        <v>1.1115999999999999</v>
      </c>
      <c r="BS95" s="1160"/>
      <c r="BT95" s="1161">
        <v>2008</v>
      </c>
      <c r="BU95" s="1162">
        <v>1.0707</v>
      </c>
      <c r="BV95" s="1163"/>
      <c r="BW95" s="1164">
        <v>0.66500000000000004</v>
      </c>
      <c r="BX95" s="1165">
        <v>0.71199999999999997</v>
      </c>
      <c r="BY95" s="1166">
        <v>1.1808000000000001</v>
      </c>
      <c r="CA95" s="1250" t="s">
        <v>557</v>
      </c>
      <c r="CB95" s="1251" t="s">
        <v>768</v>
      </c>
      <c r="CC95" s="1154">
        <v>34470</v>
      </c>
      <c r="CD95" s="1154">
        <v>33003</v>
      </c>
      <c r="CE95" s="1154">
        <v>34184</v>
      </c>
      <c r="CF95" s="1252">
        <v>33885.666666666664</v>
      </c>
      <c r="CG95" s="1253">
        <v>0.96909999999999996</v>
      </c>
      <c r="CH95" s="1171"/>
      <c r="CI95" s="1254">
        <v>-298.33333333333576</v>
      </c>
      <c r="CJ95" s="1253">
        <v>-8.6999999999999994E-3</v>
      </c>
      <c r="CL95" s="1255" t="s">
        <v>557</v>
      </c>
      <c r="CM95" s="1256" t="s">
        <v>768</v>
      </c>
      <c r="CN95" s="1174">
        <v>0.95450000000000002</v>
      </c>
      <c r="CO95" s="1175"/>
      <c r="CP95" s="1176">
        <v>42093</v>
      </c>
      <c r="CQ95" s="1257">
        <v>79504155</v>
      </c>
      <c r="CR95" s="1257">
        <v>0</v>
      </c>
      <c r="CS95" s="1258">
        <v>79504155</v>
      </c>
      <c r="CT95" s="1259">
        <v>1888.77</v>
      </c>
      <c r="CU95" s="1260"/>
      <c r="CV95" s="1261">
        <v>1585.26</v>
      </c>
      <c r="CW95" s="1259">
        <v>75.569999999999936</v>
      </c>
      <c r="CX95" s="1183">
        <v>1</v>
      </c>
      <c r="CY95" s="1184"/>
      <c r="CZ95" s="1185">
        <v>0.71199999999999997</v>
      </c>
      <c r="DA95" s="1262">
        <v>1</v>
      </c>
      <c r="DB95" s="1187"/>
      <c r="DC95" s="1183">
        <v>1</v>
      </c>
      <c r="DE95" s="1263" t="s">
        <v>557</v>
      </c>
      <c r="DF95" s="1264" t="s">
        <v>558</v>
      </c>
      <c r="DG95" s="1191"/>
      <c r="DH95" s="1192"/>
      <c r="DI95" s="1193"/>
      <c r="DJ95" s="1194"/>
      <c r="DK95" s="1195"/>
      <c r="DL95" s="1265"/>
      <c r="DM95" s="1266"/>
      <c r="DN95" s="1267"/>
      <c r="DO95" s="1194"/>
      <c r="DP95" s="1199"/>
      <c r="DQ95" s="1265"/>
      <c r="DR95" s="1265"/>
      <c r="DS95" s="1092"/>
      <c r="DT95" s="1202"/>
      <c r="DU95" s="1092"/>
      <c r="DV95" s="1203"/>
      <c r="DX95" s="1204" t="s">
        <v>456</v>
      </c>
      <c r="DY95" s="1205" t="s">
        <v>298</v>
      </c>
      <c r="DZ95" s="1204" t="s">
        <v>8</v>
      </c>
      <c r="EA95" s="1206" t="s">
        <v>299</v>
      </c>
      <c r="EB95" s="1207">
        <v>702</v>
      </c>
      <c r="EC95" s="1104"/>
      <c r="ED95" s="1208">
        <v>702</v>
      </c>
      <c r="EE95" s="1208"/>
      <c r="EF95" s="1104"/>
      <c r="EG95" s="1209">
        <v>9.2745504749573923E-3</v>
      </c>
      <c r="EH95" s="1104"/>
      <c r="EI95" s="1211">
        <v>0</v>
      </c>
      <c r="EJ95" s="1208"/>
      <c r="EK95" s="1208">
        <v>0</v>
      </c>
      <c r="EL95" s="1268"/>
      <c r="EM95" s="1214"/>
      <c r="EN95" s="1214"/>
      <c r="EO95" s="1215"/>
      <c r="ES95" s="1269" t="s">
        <v>530</v>
      </c>
      <c r="ET95" s="1270" t="s">
        <v>534</v>
      </c>
      <c r="EU95" s="1271">
        <v>17599288</v>
      </c>
      <c r="EW95" s="1219"/>
    </row>
    <row r="96" spans="1:153" ht="15">
      <c r="A96" s="1220" t="s">
        <v>559</v>
      </c>
      <c r="B96" s="1221" t="s">
        <v>560</v>
      </c>
      <c r="C96" s="1117">
        <v>6809</v>
      </c>
      <c r="D96" s="1118">
        <v>7713</v>
      </c>
      <c r="E96" s="1222"/>
      <c r="F96" s="1222">
        <f t="shared" si="7"/>
        <v>7713</v>
      </c>
      <c r="G96" s="1222"/>
      <c r="H96" s="1223">
        <f t="shared" si="8"/>
        <v>7713</v>
      </c>
      <c r="K96" s="907" t="s">
        <v>559</v>
      </c>
      <c r="L96" s="908" t="s">
        <v>560</v>
      </c>
      <c r="M96" s="886">
        <v>2122617107</v>
      </c>
      <c r="N96" s="887">
        <v>77154012</v>
      </c>
      <c r="O96" s="888">
        <f t="shared" si="12"/>
        <v>2045463095</v>
      </c>
      <c r="P96" s="889">
        <v>2008</v>
      </c>
      <c r="Q96" s="890">
        <v>1.0768</v>
      </c>
      <c r="R96" s="891">
        <f t="shared" si="9"/>
        <v>1899575683</v>
      </c>
      <c r="S96" s="892">
        <f t="shared" si="10"/>
        <v>77154012</v>
      </c>
      <c r="T96" s="893">
        <v>77922826</v>
      </c>
      <c r="U96" s="893">
        <v>497254048</v>
      </c>
      <c r="V96" s="891">
        <f t="shared" si="11"/>
        <v>2551906569</v>
      </c>
      <c r="X96" s="1224" t="s">
        <v>559</v>
      </c>
      <c r="Y96" s="1225" t="s">
        <v>560</v>
      </c>
      <c r="Z96" s="1226">
        <v>2551906569</v>
      </c>
      <c r="AA96" s="1227">
        <v>15387996.61107</v>
      </c>
      <c r="AB96" s="1126">
        <v>6768078</v>
      </c>
      <c r="AC96" s="1126">
        <v>356319</v>
      </c>
      <c r="AD96" s="1228">
        <v>22512393.61107</v>
      </c>
      <c r="AE96" s="1229">
        <v>7713</v>
      </c>
      <c r="AF96" s="1225">
        <v>2919</v>
      </c>
      <c r="AG96" s="1230">
        <v>0.59499999999999997</v>
      </c>
      <c r="AI96" s="1231" t="s">
        <v>559</v>
      </c>
      <c r="AJ96" s="1232" t="s">
        <v>560</v>
      </c>
      <c r="AK96" s="1132">
        <v>22512393.61107</v>
      </c>
      <c r="AL96" s="1133">
        <v>7713</v>
      </c>
      <c r="AM96" s="1233">
        <v>2919</v>
      </c>
      <c r="AN96" s="1230">
        <v>0.59499999999999997</v>
      </c>
      <c r="AO96" s="1234">
        <v>0.48809999999999998</v>
      </c>
      <c r="AP96" s="1235">
        <v>0.82120000000000004</v>
      </c>
      <c r="AQ96" s="1236">
        <v>0.69740000000000002</v>
      </c>
      <c r="AR96" s="1237">
        <v>0.69740000000000002</v>
      </c>
      <c r="AS96" s="1272">
        <v>1158.26</v>
      </c>
      <c r="AT96" s="1261">
        <v>502.56999999999994</v>
      </c>
      <c r="AU96" s="1240">
        <v>3876322</v>
      </c>
      <c r="AV96" s="1241">
        <v>1</v>
      </c>
      <c r="AW96" s="1242">
        <v>3876322</v>
      </c>
      <c r="AX96" s="1144" t="s">
        <v>653</v>
      </c>
      <c r="AY96" s="1145">
        <v>0</v>
      </c>
      <c r="AZ96" s="1242">
        <f t="shared" si="13"/>
        <v>3876322</v>
      </c>
      <c r="BB96" s="1243" t="s">
        <v>559</v>
      </c>
      <c r="BC96" s="1244" t="s">
        <v>769</v>
      </c>
      <c r="BD96" s="1149">
        <v>2551906569</v>
      </c>
      <c r="BE96" s="1150">
        <v>253.51599999999999</v>
      </c>
      <c r="BF96" s="1245">
        <v>10066057</v>
      </c>
      <c r="BG96" s="1246">
        <v>0.48809999999999998</v>
      </c>
      <c r="BH96" s="1153"/>
      <c r="BI96" s="1154">
        <v>7713</v>
      </c>
      <c r="BJ96" s="1247">
        <v>30.42</v>
      </c>
      <c r="BK96" s="1154">
        <v>45375</v>
      </c>
      <c r="BL96" s="1248">
        <v>179</v>
      </c>
      <c r="BN96" s="1156" t="s">
        <v>559</v>
      </c>
      <c r="BO96" s="1157" t="s">
        <v>560</v>
      </c>
      <c r="BP96" s="1158">
        <v>0.94530000000000003</v>
      </c>
      <c r="BQ96" s="1158">
        <v>1.0063</v>
      </c>
      <c r="BR96" s="1158">
        <v>1.1676</v>
      </c>
      <c r="BS96" s="1160"/>
      <c r="BT96" s="1161">
        <v>2008</v>
      </c>
      <c r="BU96" s="1162">
        <v>1.0768</v>
      </c>
      <c r="BV96" s="1163"/>
      <c r="BW96" s="1164">
        <v>0.78200000000000003</v>
      </c>
      <c r="BX96" s="1165">
        <v>0.84199999999999997</v>
      </c>
      <c r="BY96" s="1166">
        <v>1.3964000000000001</v>
      </c>
      <c r="CA96" s="1250" t="s">
        <v>559</v>
      </c>
      <c r="CB96" s="1251" t="s">
        <v>769</v>
      </c>
      <c r="CC96" s="1154">
        <v>28946</v>
      </c>
      <c r="CD96" s="1154">
        <v>28404</v>
      </c>
      <c r="CE96" s="1154">
        <v>28785</v>
      </c>
      <c r="CF96" s="1252">
        <v>28711.666666666668</v>
      </c>
      <c r="CG96" s="1253">
        <v>0.82120000000000004</v>
      </c>
      <c r="CH96" s="1171"/>
      <c r="CI96" s="1254">
        <v>-73.333333333332121</v>
      </c>
      <c r="CJ96" s="1253">
        <v>-2.5000000000000001E-3</v>
      </c>
      <c r="CL96" s="1255" t="s">
        <v>559</v>
      </c>
      <c r="CM96" s="1256" t="s">
        <v>769</v>
      </c>
      <c r="CN96" s="1174">
        <v>0.69740000000000002</v>
      </c>
      <c r="CO96" s="1175"/>
      <c r="CP96" s="1176">
        <v>7713</v>
      </c>
      <c r="CQ96" s="1257">
        <v>8380000</v>
      </c>
      <c r="CR96" s="1257">
        <v>0</v>
      </c>
      <c r="CS96" s="1258">
        <v>8380000</v>
      </c>
      <c r="CT96" s="1259">
        <v>1086.48</v>
      </c>
      <c r="CU96" s="1260"/>
      <c r="CV96" s="1261">
        <v>1158.26</v>
      </c>
      <c r="CW96" s="1259">
        <v>502.56999999999994</v>
      </c>
      <c r="CX96" s="1183">
        <v>0.93799999999999994</v>
      </c>
      <c r="CY96" s="1184"/>
      <c r="CZ96" s="1185">
        <v>0.84199999999999997</v>
      </c>
      <c r="DA96" s="1262">
        <v>1</v>
      </c>
      <c r="DB96" s="1187"/>
      <c r="DC96" s="1183">
        <v>1</v>
      </c>
      <c r="DE96" s="1263" t="s">
        <v>559</v>
      </c>
      <c r="DF96" s="1264" t="s">
        <v>560</v>
      </c>
      <c r="DG96" s="1191"/>
      <c r="DH96" s="1192"/>
      <c r="DI96" s="1193"/>
      <c r="DJ96" s="1194"/>
      <c r="DK96" s="1195"/>
      <c r="DL96" s="1265"/>
      <c r="DM96" s="1266"/>
      <c r="DN96" s="1267"/>
      <c r="DO96" s="1194"/>
      <c r="DP96" s="1199"/>
      <c r="DQ96" s="1265"/>
      <c r="DR96" s="1265"/>
      <c r="DS96" s="1092"/>
      <c r="DT96" s="1202"/>
      <c r="DU96" s="1092"/>
      <c r="DV96" s="1203"/>
      <c r="DX96" s="1204" t="s">
        <v>456</v>
      </c>
      <c r="DY96" s="1205" t="s">
        <v>1007</v>
      </c>
      <c r="DZ96" s="1204" t="s">
        <v>8</v>
      </c>
      <c r="EA96" s="1206" t="s">
        <v>1008</v>
      </c>
      <c r="EB96" s="1207">
        <v>632</v>
      </c>
      <c r="EC96" s="1104"/>
      <c r="ED96" s="1208">
        <v>632</v>
      </c>
      <c r="EE96" s="1208"/>
      <c r="EF96" s="1104"/>
      <c r="EG96" s="1209">
        <v>8.34973774953429E-3</v>
      </c>
      <c r="EH96" s="1104"/>
      <c r="EI96" s="1211">
        <v>0</v>
      </c>
      <c r="EJ96" s="1208"/>
      <c r="EK96" s="1208">
        <v>0</v>
      </c>
      <c r="EL96" s="1268"/>
      <c r="EM96" s="1214"/>
      <c r="EN96" s="1214"/>
      <c r="EO96" s="1215"/>
      <c r="ES96" s="1269" t="s">
        <v>535</v>
      </c>
      <c r="ET96" s="1270" t="s">
        <v>536</v>
      </c>
      <c r="EU96" s="1271">
        <v>4871760</v>
      </c>
      <c r="EW96" s="1219"/>
    </row>
    <row r="97" spans="1:153" ht="15">
      <c r="A97" s="1220" t="s">
        <v>561</v>
      </c>
      <c r="B97" s="1221" t="s">
        <v>636</v>
      </c>
      <c r="C97" s="1117">
        <v>153803</v>
      </c>
      <c r="D97" s="1118">
        <v>161079</v>
      </c>
      <c r="E97" s="1222"/>
      <c r="F97" s="1222">
        <f t="shared" si="7"/>
        <v>161079</v>
      </c>
      <c r="G97" s="1222"/>
      <c r="H97" s="1223">
        <f t="shared" si="8"/>
        <v>161079</v>
      </c>
      <c r="K97" s="907" t="s">
        <v>561</v>
      </c>
      <c r="L97" s="908" t="s">
        <v>636</v>
      </c>
      <c r="M97" s="886">
        <v>104028407900</v>
      </c>
      <c r="N97" s="887">
        <v>314248316</v>
      </c>
      <c r="O97" s="888">
        <f t="shared" si="12"/>
        <v>103714159584</v>
      </c>
      <c r="P97" s="889">
        <v>2008</v>
      </c>
      <c r="Q97" s="890">
        <v>1.0384</v>
      </c>
      <c r="R97" s="891">
        <f t="shared" si="9"/>
        <v>99878813159</v>
      </c>
      <c r="S97" s="892">
        <f t="shared" si="10"/>
        <v>314248316</v>
      </c>
      <c r="T97" s="893">
        <v>2825497772</v>
      </c>
      <c r="U97" s="893">
        <v>13491943865</v>
      </c>
      <c r="V97" s="891">
        <f t="shared" si="11"/>
        <v>116510503112</v>
      </c>
      <c r="X97" s="1224" t="s">
        <v>561</v>
      </c>
      <c r="Y97" s="1225" t="s">
        <v>636</v>
      </c>
      <c r="Z97" s="1226">
        <v>116510503112</v>
      </c>
      <c r="AA97" s="1227">
        <v>702558333.76536</v>
      </c>
      <c r="AB97" s="1126">
        <v>103409064</v>
      </c>
      <c r="AC97" s="1126">
        <v>5456459</v>
      </c>
      <c r="AD97" s="1228">
        <v>811423856.76536</v>
      </c>
      <c r="AE97" s="1229">
        <v>161079</v>
      </c>
      <c r="AF97" s="1225">
        <v>5037</v>
      </c>
      <c r="AG97" s="1230">
        <v>1.0266999999999999</v>
      </c>
      <c r="AI97" s="1231" t="s">
        <v>561</v>
      </c>
      <c r="AJ97" s="1232" t="s">
        <v>636</v>
      </c>
      <c r="AK97" s="1132">
        <v>811423856.76536</v>
      </c>
      <c r="AL97" s="1133">
        <v>161079</v>
      </c>
      <c r="AM97" s="1233">
        <v>5037</v>
      </c>
      <c r="AN97" s="1230">
        <v>1.0266999999999999</v>
      </c>
      <c r="AO97" s="1234">
        <v>6.7915000000000001</v>
      </c>
      <c r="AP97" s="1235">
        <v>1.1978</v>
      </c>
      <c r="AQ97" s="1236">
        <v>1.6888000000000001</v>
      </c>
      <c r="AR97" s="1237" t="s">
        <v>4</v>
      </c>
      <c r="AS97" s="1272" t="s">
        <v>4</v>
      </c>
      <c r="AT97" s="1261" t="s">
        <v>4</v>
      </c>
      <c r="AU97" s="1240">
        <v>0</v>
      </c>
      <c r="AV97" s="1241" t="s">
        <v>4</v>
      </c>
      <c r="AW97" s="1242">
        <v>0</v>
      </c>
      <c r="AX97" s="1144" t="s">
        <v>653</v>
      </c>
      <c r="AY97" s="1145">
        <v>0</v>
      </c>
      <c r="AZ97" s="1242">
        <f t="shared" si="13"/>
        <v>0</v>
      </c>
      <c r="BB97" s="1243" t="s">
        <v>561</v>
      </c>
      <c r="BC97" s="1244" t="s">
        <v>770</v>
      </c>
      <c r="BD97" s="1149">
        <v>116510503112</v>
      </c>
      <c r="BE97" s="1150">
        <v>831.92399999999998</v>
      </c>
      <c r="BF97" s="1245">
        <v>140049455</v>
      </c>
      <c r="BG97" s="1246">
        <v>6.7915000000000001</v>
      </c>
      <c r="BH97" s="1153"/>
      <c r="BI97" s="1154">
        <v>161079</v>
      </c>
      <c r="BJ97" s="1247">
        <v>193.62</v>
      </c>
      <c r="BK97" s="1154">
        <v>906788</v>
      </c>
      <c r="BL97" s="1248">
        <v>1090</v>
      </c>
      <c r="BN97" s="1156" t="s">
        <v>561</v>
      </c>
      <c r="BO97" s="1157" t="s">
        <v>636</v>
      </c>
      <c r="BP97" s="1158">
        <v>0.99319999999999997</v>
      </c>
      <c r="BQ97" s="1158">
        <v>1.0346</v>
      </c>
      <c r="BR97" s="1158">
        <v>1.0559000000000001</v>
      </c>
      <c r="BS97" s="1160"/>
      <c r="BT97" s="1161">
        <v>2008</v>
      </c>
      <c r="BU97" s="1162">
        <v>1.0384</v>
      </c>
      <c r="BV97" s="1163"/>
      <c r="BW97" s="1164">
        <v>0.53400000000000003</v>
      </c>
      <c r="BX97" s="1165">
        <v>0.55500000000000005</v>
      </c>
      <c r="BY97" s="1166">
        <v>0.9204</v>
      </c>
      <c r="CA97" s="1250" t="s">
        <v>561</v>
      </c>
      <c r="CB97" s="1251" t="s">
        <v>770</v>
      </c>
      <c r="CC97" s="1154">
        <v>43540</v>
      </c>
      <c r="CD97" s="1154">
        <v>40664</v>
      </c>
      <c r="CE97" s="1154">
        <v>41440</v>
      </c>
      <c r="CF97" s="1252">
        <v>41881.333333333336</v>
      </c>
      <c r="CG97" s="1253">
        <v>1.1978</v>
      </c>
      <c r="CH97" s="1171"/>
      <c r="CI97" s="1254">
        <v>441.33333333333576</v>
      </c>
      <c r="CJ97" s="1253">
        <v>1.06E-2</v>
      </c>
      <c r="CL97" s="1255" t="s">
        <v>561</v>
      </c>
      <c r="CM97" s="1256" t="s">
        <v>770</v>
      </c>
      <c r="CN97" s="1174" t="s">
        <v>4</v>
      </c>
      <c r="CO97" s="1175"/>
      <c r="CP97" s="1176">
        <v>161079</v>
      </c>
      <c r="CQ97" s="1257">
        <v>312059879</v>
      </c>
      <c r="CR97" s="1257">
        <v>0</v>
      </c>
      <c r="CS97" s="1258">
        <v>312059879</v>
      </c>
      <c r="CT97" s="1259">
        <v>1937.31</v>
      </c>
      <c r="CU97" s="1260"/>
      <c r="CV97" s="1261" t="s">
        <v>4</v>
      </c>
      <c r="CW97" s="1259" t="s">
        <v>4</v>
      </c>
      <c r="CX97" s="1183" t="s">
        <v>4</v>
      </c>
      <c r="CY97" s="1184"/>
      <c r="CZ97" s="1185">
        <v>0.55500000000000005</v>
      </c>
      <c r="DA97" s="1262" t="s">
        <v>4</v>
      </c>
      <c r="DB97" s="1187"/>
      <c r="DC97" s="1183" t="s">
        <v>4</v>
      </c>
      <c r="DE97" s="1263" t="s">
        <v>561</v>
      </c>
      <c r="DF97" s="1264" t="s">
        <v>636</v>
      </c>
      <c r="DG97" s="1191"/>
      <c r="DH97" s="1192"/>
      <c r="DI97" s="1193"/>
      <c r="DJ97" s="1194"/>
      <c r="DK97" s="1195"/>
      <c r="DL97" s="1265"/>
      <c r="DM97" s="1266"/>
      <c r="DN97" s="1267"/>
      <c r="DO97" s="1194"/>
      <c r="DP97" s="1199"/>
      <c r="DQ97" s="1265"/>
      <c r="DR97" s="1265"/>
      <c r="DS97" s="1092"/>
      <c r="DT97" s="1202"/>
      <c r="DU97" s="1092"/>
      <c r="DV97" s="1203"/>
      <c r="DX97" s="1204" t="s">
        <v>456</v>
      </c>
      <c r="DY97" s="1205" t="s">
        <v>1009</v>
      </c>
      <c r="DZ97" s="1204" t="s">
        <v>8</v>
      </c>
      <c r="EA97" s="1206" t="s">
        <v>1010</v>
      </c>
      <c r="EB97" s="1207">
        <v>133</v>
      </c>
      <c r="EC97" s="1104"/>
      <c r="ED97" s="1208">
        <v>133</v>
      </c>
      <c r="EE97" s="1208">
        <v>75691</v>
      </c>
      <c r="EF97" s="1104"/>
      <c r="EG97" s="1209">
        <v>1.7571441783038935E-3</v>
      </c>
      <c r="EH97" s="1104"/>
      <c r="EI97" s="1211">
        <v>0</v>
      </c>
      <c r="EJ97" s="1208"/>
      <c r="EK97" s="1208">
        <v>0</v>
      </c>
      <c r="EL97" s="1268"/>
      <c r="EM97" s="1214"/>
      <c r="EN97" s="1214"/>
      <c r="EO97" s="1215"/>
      <c r="ES97" s="1269" t="s">
        <v>537</v>
      </c>
      <c r="ET97" s="1270" t="s">
        <v>205</v>
      </c>
      <c r="EU97" s="1271">
        <v>4622999</v>
      </c>
      <c r="EW97" s="1219"/>
    </row>
    <row r="98" spans="1:153" ht="15">
      <c r="A98" s="1220" t="s">
        <v>637</v>
      </c>
      <c r="B98" s="1221" t="s">
        <v>638</v>
      </c>
      <c r="C98" s="1117">
        <v>2390</v>
      </c>
      <c r="D98" s="1118">
        <v>2590</v>
      </c>
      <c r="E98" s="1222"/>
      <c r="F98" s="1222">
        <f t="shared" si="7"/>
        <v>2590</v>
      </c>
      <c r="G98" s="1222"/>
      <c r="H98" s="1223">
        <f t="shared" si="8"/>
        <v>2590</v>
      </c>
      <c r="K98" s="907" t="s">
        <v>637</v>
      </c>
      <c r="L98" s="908" t="s">
        <v>638</v>
      </c>
      <c r="M98" s="886">
        <v>2295591644</v>
      </c>
      <c r="N98" s="887">
        <v>41716477</v>
      </c>
      <c r="O98" s="888">
        <f t="shared" si="12"/>
        <v>2253875167</v>
      </c>
      <c r="P98" s="889">
        <v>2009</v>
      </c>
      <c r="Q98" s="890">
        <v>1.0123</v>
      </c>
      <c r="R98" s="891">
        <f t="shared" si="9"/>
        <v>2226489348</v>
      </c>
      <c r="S98" s="892">
        <f t="shared" si="10"/>
        <v>41716477</v>
      </c>
      <c r="T98" s="893">
        <v>56856788</v>
      </c>
      <c r="U98" s="893">
        <v>238097192</v>
      </c>
      <c r="V98" s="891">
        <f t="shared" si="11"/>
        <v>2563159805</v>
      </c>
      <c r="X98" s="1224" t="s">
        <v>637</v>
      </c>
      <c r="Y98" s="1225" t="s">
        <v>638</v>
      </c>
      <c r="Z98" s="1226">
        <v>2563159805</v>
      </c>
      <c r="AA98" s="1227">
        <v>15455853.624149999</v>
      </c>
      <c r="AB98" s="1126">
        <v>1939787</v>
      </c>
      <c r="AC98" s="1126">
        <v>116847</v>
      </c>
      <c r="AD98" s="1228">
        <v>17512487.624150001</v>
      </c>
      <c r="AE98" s="1229">
        <v>2590</v>
      </c>
      <c r="AF98" s="1225">
        <v>6762</v>
      </c>
      <c r="AG98" s="1230">
        <v>1.3783000000000001</v>
      </c>
      <c r="AI98" s="1231" t="s">
        <v>637</v>
      </c>
      <c r="AJ98" s="1232" t="s">
        <v>638</v>
      </c>
      <c r="AK98" s="1132">
        <v>17512487.624150001</v>
      </c>
      <c r="AL98" s="1133">
        <v>2590</v>
      </c>
      <c r="AM98" s="1233">
        <v>6762</v>
      </c>
      <c r="AN98" s="1230">
        <v>1.3783000000000001</v>
      </c>
      <c r="AO98" s="1234">
        <v>0.28989999999999999</v>
      </c>
      <c r="AP98" s="1235">
        <v>0.68259999999999998</v>
      </c>
      <c r="AQ98" s="1236">
        <v>0.92160000000000009</v>
      </c>
      <c r="AR98" s="1237">
        <v>0.92160000000000009</v>
      </c>
      <c r="AS98" s="1272">
        <v>1530.62</v>
      </c>
      <c r="AT98" s="1261">
        <v>130.21000000000004</v>
      </c>
      <c r="AU98" s="1240">
        <v>337244</v>
      </c>
      <c r="AV98" s="1241">
        <v>1</v>
      </c>
      <c r="AW98" s="1242">
        <v>337244</v>
      </c>
      <c r="AX98" s="1144" t="s">
        <v>653</v>
      </c>
      <c r="AY98" s="1145">
        <v>0</v>
      </c>
      <c r="AZ98" s="1242">
        <f t="shared" si="13"/>
        <v>337244</v>
      </c>
      <c r="BB98" s="1243" t="s">
        <v>637</v>
      </c>
      <c r="BC98" s="1244" t="s">
        <v>771</v>
      </c>
      <c r="BD98" s="1149">
        <v>2563159805</v>
      </c>
      <c r="BE98" s="1150">
        <v>428.702</v>
      </c>
      <c r="BF98" s="1245">
        <v>5978885</v>
      </c>
      <c r="BG98" s="1246">
        <v>0.28989999999999999</v>
      </c>
      <c r="BH98" s="1153"/>
      <c r="BI98" s="1154">
        <v>2590</v>
      </c>
      <c r="BJ98" s="1247">
        <v>6.04</v>
      </c>
      <c r="BK98" s="1154">
        <v>20955</v>
      </c>
      <c r="BL98" s="1248">
        <v>49</v>
      </c>
      <c r="BN98" s="1156" t="s">
        <v>637</v>
      </c>
      <c r="BO98" s="1157" t="s">
        <v>638</v>
      </c>
      <c r="BP98" s="1158">
        <v>0.9728</v>
      </c>
      <c r="BQ98" s="1159">
        <v>1.0426</v>
      </c>
      <c r="BR98" s="1159">
        <v>1.0053000000000001</v>
      </c>
      <c r="BS98" s="1160"/>
      <c r="BT98" s="1161">
        <v>2009</v>
      </c>
      <c r="BU98" s="1162">
        <v>1.0123</v>
      </c>
      <c r="BV98" s="1163"/>
      <c r="BW98" s="1164">
        <v>0.62</v>
      </c>
      <c r="BX98" s="1165">
        <v>0.628</v>
      </c>
      <c r="BY98" s="1166">
        <v>1.0415000000000001</v>
      </c>
      <c r="CA98" s="1250" t="s">
        <v>637</v>
      </c>
      <c r="CB98" s="1251" t="s">
        <v>771</v>
      </c>
      <c r="CC98" s="1154">
        <v>23652</v>
      </c>
      <c r="CD98" s="1154">
        <v>23901</v>
      </c>
      <c r="CE98" s="1154">
        <v>24047</v>
      </c>
      <c r="CF98" s="1252">
        <v>23866.666666666668</v>
      </c>
      <c r="CG98" s="1253">
        <v>0.68259999999999998</v>
      </c>
      <c r="CH98" s="1171"/>
      <c r="CI98" s="1254">
        <v>-180.33333333333212</v>
      </c>
      <c r="CJ98" s="1253">
        <v>-7.4999999999999997E-3</v>
      </c>
      <c r="CL98" s="1255" t="s">
        <v>637</v>
      </c>
      <c r="CM98" s="1256" t="s">
        <v>771</v>
      </c>
      <c r="CN98" s="1174">
        <v>0.92160000000000009</v>
      </c>
      <c r="CO98" s="1175"/>
      <c r="CP98" s="1176">
        <v>2590</v>
      </c>
      <c r="CQ98" s="1257">
        <v>3295000</v>
      </c>
      <c r="CR98" s="1257">
        <v>0</v>
      </c>
      <c r="CS98" s="1258">
        <v>3295000</v>
      </c>
      <c r="CT98" s="1259">
        <v>1272.2</v>
      </c>
      <c r="CU98" s="1260"/>
      <c r="CV98" s="1261">
        <v>1530.62</v>
      </c>
      <c r="CW98" s="1259">
        <v>130.21000000000004</v>
      </c>
      <c r="CX98" s="1183">
        <v>0.83099999999999996</v>
      </c>
      <c r="CY98" s="1184"/>
      <c r="CZ98" s="1185">
        <v>0.628</v>
      </c>
      <c r="DA98" s="1262">
        <v>1</v>
      </c>
      <c r="DB98" s="1187"/>
      <c r="DC98" s="1183">
        <v>1</v>
      </c>
      <c r="DE98" s="1263" t="s">
        <v>637</v>
      </c>
      <c r="DF98" s="1264" t="s">
        <v>638</v>
      </c>
      <c r="DG98" s="1191"/>
      <c r="DH98" s="1192"/>
      <c r="DI98" s="1193"/>
      <c r="DJ98" s="1194"/>
      <c r="DK98" s="1195"/>
      <c r="DL98" s="1265"/>
      <c r="DM98" s="1266"/>
      <c r="DN98" s="1267"/>
      <c r="DO98" s="1194"/>
      <c r="DP98" s="1199"/>
      <c r="DQ98" s="1265"/>
      <c r="DR98" s="1265"/>
      <c r="DS98" s="1092"/>
      <c r="DT98" s="1202"/>
      <c r="DU98" s="1092"/>
      <c r="DV98" s="1203"/>
      <c r="DX98" s="1204" t="s">
        <v>458</v>
      </c>
      <c r="DY98" s="1205" t="s">
        <v>458</v>
      </c>
      <c r="DZ98" s="1204" t="s">
        <v>901</v>
      </c>
      <c r="EA98" s="1206" t="s">
        <v>459</v>
      </c>
      <c r="EB98" s="1207">
        <v>3427</v>
      </c>
      <c r="EC98" s="1104"/>
      <c r="ED98" s="1208">
        <v>3427</v>
      </c>
      <c r="EE98" s="1208"/>
      <c r="EF98" s="1104"/>
      <c r="EG98" s="1209">
        <v>0.45565749235474007</v>
      </c>
      <c r="EH98" s="1104"/>
      <c r="EI98" s="1211">
        <v>3137761</v>
      </c>
      <c r="EJ98" s="1208"/>
      <c r="EK98" s="1208">
        <v>1429744</v>
      </c>
      <c r="EL98" s="1208">
        <v>3137761</v>
      </c>
      <c r="EM98" s="1214">
        <v>0</v>
      </c>
      <c r="EN98" s="1214"/>
      <c r="EO98" s="1215"/>
      <c r="ES98" s="1269" t="s">
        <v>539</v>
      </c>
      <c r="ET98" s="1270" t="s">
        <v>540</v>
      </c>
      <c r="EU98" s="1271">
        <v>2836880</v>
      </c>
      <c r="EW98" s="1219"/>
    </row>
    <row r="99" spans="1:153" ht="15">
      <c r="A99" s="1220" t="s">
        <v>639</v>
      </c>
      <c r="B99" s="1221" t="s">
        <v>640</v>
      </c>
      <c r="C99" s="1117">
        <v>1736</v>
      </c>
      <c r="D99" s="1118">
        <v>1736</v>
      </c>
      <c r="E99" s="1222"/>
      <c r="F99" s="1222">
        <f t="shared" si="7"/>
        <v>1736</v>
      </c>
      <c r="G99" s="1222"/>
      <c r="H99" s="1223">
        <f t="shared" si="8"/>
        <v>1736</v>
      </c>
      <c r="K99" s="907" t="s">
        <v>639</v>
      </c>
      <c r="L99" s="908" t="s">
        <v>640</v>
      </c>
      <c r="M99" s="886">
        <v>632630620</v>
      </c>
      <c r="N99" s="887">
        <v>114937700</v>
      </c>
      <c r="O99" s="888">
        <f t="shared" si="12"/>
        <v>517692920</v>
      </c>
      <c r="P99" s="889">
        <v>2005</v>
      </c>
      <c r="Q99" s="890">
        <v>0.87129999999999996</v>
      </c>
      <c r="R99" s="891">
        <f t="shared" si="9"/>
        <v>594161506</v>
      </c>
      <c r="S99" s="892">
        <f t="shared" si="10"/>
        <v>114937700</v>
      </c>
      <c r="T99" s="893">
        <v>29437643</v>
      </c>
      <c r="U99" s="893">
        <v>135693454</v>
      </c>
      <c r="V99" s="891">
        <f t="shared" si="11"/>
        <v>874230303</v>
      </c>
      <c r="X99" s="1224" t="s">
        <v>639</v>
      </c>
      <c r="Y99" s="1225" t="s">
        <v>640</v>
      </c>
      <c r="Z99" s="1226">
        <v>874230303</v>
      </c>
      <c r="AA99" s="1227">
        <v>5271608.7270900002</v>
      </c>
      <c r="AB99" s="1126">
        <v>1610793</v>
      </c>
      <c r="AC99" s="1126">
        <v>103630</v>
      </c>
      <c r="AD99" s="1228">
        <v>6986031.7270900002</v>
      </c>
      <c r="AE99" s="1229">
        <v>1736</v>
      </c>
      <c r="AF99" s="1225">
        <v>4024</v>
      </c>
      <c r="AG99" s="1230">
        <v>0.82020000000000004</v>
      </c>
      <c r="AI99" s="1231" t="s">
        <v>639</v>
      </c>
      <c r="AJ99" s="1232" t="s">
        <v>640</v>
      </c>
      <c r="AK99" s="1132">
        <v>6986031.7270900002</v>
      </c>
      <c r="AL99" s="1133">
        <v>1736</v>
      </c>
      <c r="AM99" s="1233">
        <v>4024</v>
      </c>
      <c r="AN99" s="1230">
        <v>0.82020000000000004</v>
      </c>
      <c r="AO99" s="1234">
        <v>0.1217</v>
      </c>
      <c r="AP99" s="1235">
        <v>0.82679999999999998</v>
      </c>
      <c r="AQ99" s="1236">
        <v>0.75370000000000004</v>
      </c>
      <c r="AR99" s="1237">
        <v>0.75370000000000004</v>
      </c>
      <c r="AS99" s="1272">
        <v>1251.77</v>
      </c>
      <c r="AT99" s="1261">
        <v>409.05999999999995</v>
      </c>
      <c r="AU99" s="1240">
        <v>710128</v>
      </c>
      <c r="AV99" s="1241">
        <v>1</v>
      </c>
      <c r="AW99" s="1242">
        <v>710128</v>
      </c>
      <c r="AX99" s="1144" t="s">
        <v>653</v>
      </c>
      <c r="AY99" s="1145">
        <v>0</v>
      </c>
      <c r="AZ99" s="1242">
        <f t="shared" si="13"/>
        <v>710128</v>
      </c>
      <c r="BB99" s="1243" t="s">
        <v>639</v>
      </c>
      <c r="BC99" s="1244" t="s">
        <v>772</v>
      </c>
      <c r="BD99" s="1149">
        <v>874230303</v>
      </c>
      <c r="BE99" s="1150">
        <v>348.464</v>
      </c>
      <c r="BF99" s="1245">
        <v>2508811</v>
      </c>
      <c r="BG99" s="1246">
        <v>0.1217</v>
      </c>
      <c r="BH99" s="1153"/>
      <c r="BI99" s="1154">
        <v>1736</v>
      </c>
      <c r="BJ99" s="1247">
        <v>4.9800000000000004</v>
      </c>
      <c r="BK99" s="1154">
        <v>13193</v>
      </c>
      <c r="BL99" s="1248">
        <v>38</v>
      </c>
      <c r="BN99" s="1156" t="s">
        <v>639</v>
      </c>
      <c r="BO99" s="1157" t="s">
        <v>640</v>
      </c>
      <c r="BP99" s="1158">
        <v>0.79659999999999997</v>
      </c>
      <c r="BQ99" s="1158">
        <v>0.85399999999999998</v>
      </c>
      <c r="BR99" s="1158">
        <v>0.90769999999999995</v>
      </c>
      <c r="BS99" s="1160"/>
      <c r="BT99" s="1161">
        <v>2005</v>
      </c>
      <c r="BU99" s="1162">
        <v>0.87129999999999996</v>
      </c>
      <c r="BV99" s="1163"/>
      <c r="BW99" s="1164">
        <v>0.79</v>
      </c>
      <c r="BX99" s="1165">
        <v>0.68799999999999994</v>
      </c>
      <c r="BY99" s="1166">
        <v>1.141</v>
      </c>
      <c r="CA99" s="1250" t="s">
        <v>639</v>
      </c>
      <c r="CB99" s="1251" t="s">
        <v>772</v>
      </c>
      <c r="CC99" s="1154">
        <v>28631</v>
      </c>
      <c r="CD99" s="1154">
        <v>28966</v>
      </c>
      <c r="CE99" s="1154">
        <v>29133</v>
      </c>
      <c r="CF99" s="1252">
        <v>28910</v>
      </c>
      <c r="CG99" s="1253">
        <v>0.82679999999999998</v>
      </c>
      <c r="CH99" s="1171"/>
      <c r="CI99" s="1254">
        <v>-223</v>
      </c>
      <c r="CJ99" s="1253">
        <v>-7.7000000000000002E-3</v>
      </c>
      <c r="CL99" s="1255" t="s">
        <v>639</v>
      </c>
      <c r="CM99" s="1256" t="s">
        <v>772</v>
      </c>
      <c r="CN99" s="1174">
        <v>0.75370000000000004</v>
      </c>
      <c r="CO99" s="1175"/>
      <c r="CP99" s="1176">
        <v>1736</v>
      </c>
      <c r="CQ99" s="1257">
        <v>1525000</v>
      </c>
      <c r="CR99" s="1257">
        <v>0</v>
      </c>
      <c r="CS99" s="1258">
        <v>1525000</v>
      </c>
      <c r="CT99" s="1259">
        <v>878.46</v>
      </c>
      <c r="CU99" s="1260"/>
      <c r="CV99" s="1261">
        <v>1251.77</v>
      </c>
      <c r="CW99" s="1259">
        <v>409.05999999999995</v>
      </c>
      <c r="CX99" s="1183">
        <v>0.70199999999999996</v>
      </c>
      <c r="CY99" s="1184"/>
      <c r="CZ99" s="1185">
        <v>0.68799999999999994</v>
      </c>
      <c r="DA99" s="1262">
        <v>1</v>
      </c>
      <c r="DB99" s="1187"/>
      <c r="DC99" s="1183">
        <v>1</v>
      </c>
      <c r="DE99" s="1263" t="s">
        <v>639</v>
      </c>
      <c r="DF99" s="1264" t="s">
        <v>640</v>
      </c>
      <c r="DG99" s="1191"/>
      <c r="DH99" s="1192"/>
      <c r="DI99" s="1193"/>
      <c r="DJ99" s="1194"/>
      <c r="DK99" s="1195"/>
      <c r="DL99" s="1265"/>
      <c r="DM99" s="1266"/>
      <c r="DN99" s="1267"/>
      <c r="DO99" s="1194"/>
      <c r="DP99" s="1199"/>
      <c r="DQ99" s="1265"/>
      <c r="DR99" s="1265"/>
      <c r="DS99" s="1092"/>
      <c r="DT99" s="1202"/>
      <c r="DU99" s="1092"/>
      <c r="DV99" s="1203"/>
      <c r="DX99" s="1204" t="s">
        <v>458</v>
      </c>
      <c r="DY99" s="1205" t="s">
        <v>91</v>
      </c>
      <c r="DZ99" s="1204" t="s">
        <v>901</v>
      </c>
      <c r="EA99" s="1206" t="s">
        <v>92</v>
      </c>
      <c r="EB99" s="1207">
        <v>3116</v>
      </c>
      <c r="EC99" s="1104"/>
      <c r="ED99" s="1208">
        <v>3116</v>
      </c>
      <c r="EE99" s="1208"/>
      <c r="EF99" s="1104"/>
      <c r="EG99" s="1209">
        <v>0.41430660816380799</v>
      </c>
      <c r="EH99" s="1104"/>
      <c r="EI99" s="1211">
        <v>0</v>
      </c>
      <c r="EJ99" s="1208"/>
      <c r="EK99" s="1208">
        <v>1299995</v>
      </c>
      <c r="EL99" s="1268"/>
      <c r="EM99" s="1214"/>
      <c r="EN99" s="1214"/>
      <c r="EO99" s="1215"/>
      <c r="ES99" s="1269" t="s">
        <v>541</v>
      </c>
      <c r="ET99" s="1270" t="s">
        <v>542</v>
      </c>
      <c r="EU99" s="1271">
        <v>4791438</v>
      </c>
      <c r="EW99" s="1219"/>
    </row>
    <row r="100" spans="1:153" ht="15">
      <c r="A100" s="1220" t="s">
        <v>641</v>
      </c>
      <c r="B100" s="1221" t="s">
        <v>642</v>
      </c>
      <c r="C100" s="1117">
        <v>4465</v>
      </c>
      <c r="D100" s="1118">
        <v>4659</v>
      </c>
      <c r="E100" s="1222"/>
      <c r="F100" s="1222">
        <f t="shared" si="7"/>
        <v>4659</v>
      </c>
      <c r="G100" s="1222"/>
      <c r="H100" s="1223">
        <f t="shared" si="8"/>
        <v>4659</v>
      </c>
      <c r="K100" s="907" t="s">
        <v>641</v>
      </c>
      <c r="L100" s="908" t="s">
        <v>642</v>
      </c>
      <c r="M100" s="886">
        <v>8227215012</v>
      </c>
      <c r="N100" s="887">
        <v>111842156</v>
      </c>
      <c r="O100" s="888">
        <f t="shared" si="12"/>
        <v>8115372856</v>
      </c>
      <c r="P100" s="889">
        <v>2006</v>
      </c>
      <c r="Q100" s="890">
        <v>0.92420000000000002</v>
      </c>
      <c r="R100" s="891">
        <f t="shared" si="9"/>
        <v>8780970413</v>
      </c>
      <c r="S100" s="892">
        <f t="shared" si="10"/>
        <v>111842156</v>
      </c>
      <c r="T100" s="893">
        <v>79009472</v>
      </c>
      <c r="U100" s="893">
        <v>592234946</v>
      </c>
      <c r="V100" s="891">
        <f t="shared" si="11"/>
        <v>9564056987</v>
      </c>
      <c r="X100" s="1224" t="s">
        <v>641</v>
      </c>
      <c r="Y100" s="1225" t="s">
        <v>642</v>
      </c>
      <c r="Z100" s="1226">
        <v>9564056987</v>
      </c>
      <c r="AA100" s="1227">
        <v>57671263.631609999</v>
      </c>
      <c r="AB100" s="1126">
        <v>9146053</v>
      </c>
      <c r="AC100" s="1126">
        <v>334724</v>
      </c>
      <c r="AD100" s="1228">
        <v>67152040.631610006</v>
      </c>
      <c r="AE100" s="1229">
        <v>4659</v>
      </c>
      <c r="AF100" s="1225">
        <v>14413</v>
      </c>
      <c r="AG100" s="1230">
        <v>2.9378000000000002</v>
      </c>
      <c r="AI100" s="1231" t="s">
        <v>641</v>
      </c>
      <c r="AJ100" s="1232" t="s">
        <v>642</v>
      </c>
      <c r="AK100" s="1132">
        <v>67152040.631610006</v>
      </c>
      <c r="AL100" s="1133">
        <v>4659</v>
      </c>
      <c r="AM100" s="1233">
        <v>14413</v>
      </c>
      <c r="AN100" s="1230">
        <v>2.9378000000000002</v>
      </c>
      <c r="AO100" s="1234">
        <v>1.4841</v>
      </c>
      <c r="AP100" s="1235">
        <v>0.83630000000000004</v>
      </c>
      <c r="AQ100" s="1236">
        <v>1.7417000000000002</v>
      </c>
      <c r="AR100" s="1237" t="s">
        <v>4</v>
      </c>
      <c r="AS100" s="1272" t="s">
        <v>4</v>
      </c>
      <c r="AT100" s="1261" t="s">
        <v>4</v>
      </c>
      <c r="AU100" s="1240">
        <v>0</v>
      </c>
      <c r="AV100" s="1241" t="s">
        <v>4</v>
      </c>
      <c r="AW100" s="1242">
        <v>0</v>
      </c>
      <c r="AX100" s="1144" t="s">
        <v>653</v>
      </c>
      <c r="AY100" s="1145">
        <v>0</v>
      </c>
      <c r="AZ100" s="1242">
        <f t="shared" si="13"/>
        <v>0</v>
      </c>
      <c r="BB100" s="1243" t="s">
        <v>641</v>
      </c>
      <c r="BC100" s="1244" t="s">
        <v>773</v>
      </c>
      <c r="BD100" s="1149">
        <v>9564056987</v>
      </c>
      <c r="BE100" s="1150">
        <v>312.50900000000001</v>
      </c>
      <c r="BF100" s="1245">
        <v>30604101</v>
      </c>
      <c r="BG100" s="1246">
        <v>1.4841</v>
      </c>
      <c r="BH100" s="1153"/>
      <c r="BI100" s="1154">
        <v>4659</v>
      </c>
      <c r="BJ100" s="1247">
        <v>14.91</v>
      </c>
      <c r="BK100" s="1154">
        <v>51034</v>
      </c>
      <c r="BL100" s="1248">
        <v>163</v>
      </c>
      <c r="BN100" s="1156" t="s">
        <v>641</v>
      </c>
      <c r="BO100" s="1157" t="s">
        <v>642</v>
      </c>
      <c r="BP100" s="1158">
        <v>0.78739999999999999</v>
      </c>
      <c r="BQ100" s="1158">
        <v>0.91010000000000002</v>
      </c>
      <c r="BR100" s="1158">
        <v>0.97909999999999997</v>
      </c>
      <c r="BS100" s="1160"/>
      <c r="BT100" s="1249">
        <v>2006</v>
      </c>
      <c r="BU100" s="1162">
        <v>0.92420000000000002</v>
      </c>
      <c r="BV100" s="1163"/>
      <c r="BW100" s="1164">
        <v>0.313</v>
      </c>
      <c r="BX100" s="1165">
        <v>0.28899999999999998</v>
      </c>
      <c r="BY100" s="1166">
        <v>0.4793</v>
      </c>
      <c r="CA100" s="1250" t="s">
        <v>641</v>
      </c>
      <c r="CB100" s="1251" t="s">
        <v>773</v>
      </c>
      <c r="CC100" s="1154">
        <v>29937</v>
      </c>
      <c r="CD100" s="1154">
        <v>28640</v>
      </c>
      <c r="CE100" s="1154">
        <v>29151</v>
      </c>
      <c r="CF100" s="1252">
        <v>29242.666666666668</v>
      </c>
      <c r="CG100" s="1253">
        <v>0.83630000000000004</v>
      </c>
      <c r="CH100" s="1171"/>
      <c r="CI100" s="1254">
        <v>91.666666666667879</v>
      </c>
      <c r="CJ100" s="1253">
        <v>3.0999999999999999E-3</v>
      </c>
      <c r="CL100" s="1255" t="s">
        <v>641</v>
      </c>
      <c r="CM100" s="1256" t="s">
        <v>773</v>
      </c>
      <c r="CN100" s="1174" t="s">
        <v>4</v>
      </c>
      <c r="CO100" s="1175"/>
      <c r="CP100" s="1176">
        <v>4659</v>
      </c>
      <c r="CQ100" s="1257">
        <v>10984774</v>
      </c>
      <c r="CR100" s="1257">
        <v>0</v>
      </c>
      <c r="CS100" s="1258">
        <v>10984774</v>
      </c>
      <c r="CT100" s="1259">
        <v>2357.75</v>
      </c>
      <c r="CU100" s="1260"/>
      <c r="CV100" s="1261" t="s">
        <v>4</v>
      </c>
      <c r="CW100" s="1259" t="s">
        <v>4</v>
      </c>
      <c r="CX100" s="1183" t="s">
        <v>4</v>
      </c>
      <c r="CY100" s="1184"/>
      <c r="CZ100" s="1185">
        <v>0.28899999999999998</v>
      </c>
      <c r="DA100" s="1262" t="s">
        <v>4</v>
      </c>
      <c r="DB100" s="1187"/>
      <c r="DC100" s="1183" t="s">
        <v>4</v>
      </c>
      <c r="DE100" s="1263" t="s">
        <v>641</v>
      </c>
      <c r="DF100" s="1264" t="s">
        <v>642</v>
      </c>
      <c r="DG100" s="1191"/>
      <c r="DH100" s="1192"/>
      <c r="DI100" s="1193"/>
      <c r="DJ100" s="1194"/>
      <c r="DK100" s="1195"/>
      <c r="DL100" s="1265"/>
      <c r="DM100" s="1266"/>
      <c r="DN100" s="1267"/>
      <c r="DO100" s="1194"/>
      <c r="DP100" s="1199"/>
      <c r="DQ100" s="1265"/>
      <c r="DR100" s="1265"/>
      <c r="DS100" s="1092"/>
      <c r="DT100" s="1202"/>
      <c r="DU100" s="1092"/>
      <c r="DV100" s="1203"/>
      <c r="DX100" s="1204" t="s">
        <v>458</v>
      </c>
      <c r="DY100" s="1205" t="s">
        <v>93</v>
      </c>
      <c r="DZ100" s="1204" t="s">
        <v>901</v>
      </c>
      <c r="EA100" s="1206" t="s">
        <v>94</v>
      </c>
      <c r="EB100" s="1207">
        <v>978</v>
      </c>
      <c r="EC100" s="1104"/>
      <c r="ED100" s="1208">
        <v>978</v>
      </c>
      <c r="EE100" s="1208">
        <v>7521</v>
      </c>
      <c r="EF100" s="1104"/>
      <c r="EG100" s="1209">
        <v>0.13003589948145194</v>
      </c>
      <c r="EH100" s="1104"/>
      <c r="EI100" s="1211">
        <v>0</v>
      </c>
      <c r="EJ100" s="1208"/>
      <c r="EK100" s="1208">
        <v>408022</v>
      </c>
      <c r="EL100" s="1268"/>
      <c r="EM100" s="1214"/>
      <c r="EN100" s="1214"/>
      <c r="EO100" s="1215"/>
      <c r="ES100" s="1269" t="s">
        <v>149</v>
      </c>
      <c r="ET100" s="1270" t="s">
        <v>150</v>
      </c>
      <c r="EU100" s="1271">
        <v>1666852</v>
      </c>
      <c r="EW100" s="1219"/>
    </row>
    <row r="101" spans="1:153" ht="15">
      <c r="A101" s="1220" t="s">
        <v>643</v>
      </c>
      <c r="B101" s="1221" t="s">
        <v>644</v>
      </c>
      <c r="C101" s="1117">
        <v>19256</v>
      </c>
      <c r="D101" s="1118">
        <v>19477</v>
      </c>
      <c r="E101" s="1222"/>
      <c r="F101" s="1222">
        <f t="shared" si="7"/>
        <v>19477</v>
      </c>
      <c r="G101" s="1222"/>
      <c r="H101" s="1223">
        <f t="shared" si="8"/>
        <v>19477</v>
      </c>
      <c r="K101" s="907" t="s">
        <v>643</v>
      </c>
      <c r="L101" s="908" t="s">
        <v>644</v>
      </c>
      <c r="M101" s="886">
        <v>5710958443</v>
      </c>
      <c r="N101" s="887">
        <v>0</v>
      </c>
      <c r="O101" s="888">
        <f t="shared" si="12"/>
        <v>5710958443</v>
      </c>
      <c r="P101" s="889">
        <v>2011</v>
      </c>
      <c r="Q101" s="890">
        <v>0.99470000000000003</v>
      </c>
      <c r="R101" s="891">
        <f t="shared" si="9"/>
        <v>5741387798</v>
      </c>
      <c r="S101" s="892">
        <f t="shared" si="10"/>
        <v>0</v>
      </c>
      <c r="T101" s="893">
        <v>430185821</v>
      </c>
      <c r="U101" s="893">
        <v>1332645929</v>
      </c>
      <c r="V101" s="891">
        <f t="shared" si="11"/>
        <v>7504219548</v>
      </c>
      <c r="X101" s="1224" t="s">
        <v>643</v>
      </c>
      <c r="Y101" s="1225" t="s">
        <v>644</v>
      </c>
      <c r="Z101" s="1226">
        <v>7504219548</v>
      </c>
      <c r="AA101" s="1227">
        <v>45250443.874439999</v>
      </c>
      <c r="AB101" s="1126">
        <v>15445443</v>
      </c>
      <c r="AC101" s="1126">
        <v>728877</v>
      </c>
      <c r="AD101" s="1228">
        <v>61424763.874439999</v>
      </c>
      <c r="AE101" s="1229">
        <v>19477</v>
      </c>
      <c r="AF101" s="1225">
        <v>3154</v>
      </c>
      <c r="AG101" s="1230">
        <v>0.64290000000000003</v>
      </c>
      <c r="AI101" s="1231" t="s">
        <v>643</v>
      </c>
      <c r="AJ101" s="1232" t="s">
        <v>644</v>
      </c>
      <c r="AK101" s="1132">
        <v>61424763.874439999</v>
      </c>
      <c r="AL101" s="1133">
        <v>19477</v>
      </c>
      <c r="AM101" s="1233">
        <v>3154</v>
      </c>
      <c r="AN101" s="1230">
        <v>0.64290000000000003</v>
      </c>
      <c r="AO101" s="1234">
        <v>0.65859999999999996</v>
      </c>
      <c r="AP101" s="1235">
        <v>0.85099999999999998</v>
      </c>
      <c r="AQ101" s="1236">
        <v>0.74859999999999993</v>
      </c>
      <c r="AR101" s="1237">
        <v>0.74859999999999993</v>
      </c>
      <c r="AS101" s="1272">
        <v>1243.3</v>
      </c>
      <c r="AT101" s="1261">
        <v>417.53</v>
      </c>
      <c r="AU101" s="1240">
        <v>8132232</v>
      </c>
      <c r="AV101" s="1241">
        <v>1</v>
      </c>
      <c r="AW101" s="1242">
        <v>8132232</v>
      </c>
      <c r="AX101" s="1144" t="s">
        <v>653</v>
      </c>
      <c r="AY101" s="1145">
        <v>0</v>
      </c>
      <c r="AZ101" s="1242">
        <f t="shared" si="13"/>
        <v>8132232</v>
      </c>
      <c r="BB101" s="1243" t="s">
        <v>643</v>
      </c>
      <c r="BC101" s="1244" t="s">
        <v>774</v>
      </c>
      <c r="BD101" s="1149">
        <v>7504219548</v>
      </c>
      <c r="BE101" s="1150">
        <v>552.56899999999996</v>
      </c>
      <c r="BF101" s="1245">
        <v>13580602</v>
      </c>
      <c r="BG101" s="1246">
        <v>0.65859999999999996</v>
      </c>
      <c r="BH101" s="1153"/>
      <c r="BI101" s="1154">
        <v>19477</v>
      </c>
      <c r="BJ101" s="1247">
        <v>35.25</v>
      </c>
      <c r="BK101" s="1154">
        <v>122815</v>
      </c>
      <c r="BL101" s="1248">
        <v>222</v>
      </c>
      <c r="BN101" s="1156" t="s">
        <v>643</v>
      </c>
      <c r="BO101" s="1157" t="s">
        <v>644</v>
      </c>
      <c r="BP101" s="1158">
        <v>0.82450000000000001</v>
      </c>
      <c r="BQ101" s="1158">
        <v>0.82669999999999999</v>
      </c>
      <c r="BR101" s="1158">
        <v>0.99470000000000003</v>
      </c>
      <c r="BS101" s="1160"/>
      <c r="BT101" s="1161">
        <v>2011</v>
      </c>
      <c r="BU101" s="1162">
        <v>0.99470000000000003</v>
      </c>
      <c r="BV101" s="1163"/>
      <c r="BW101" s="1164">
        <v>0.70250000000000001</v>
      </c>
      <c r="BX101" s="1165">
        <v>0.69899999999999995</v>
      </c>
      <c r="BY101" s="1166">
        <v>1.1592</v>
      </c>
      <c r="CA101" s="1250" t="s">
        <v>643</v>
      </c>
      <c r="CB101" s="1251" t="s">
        <v>774</v>
      </c>
      <c r="CC101" s="1154">
        <v>29892</v>
      </c>
      <c r="CD101" s="1154">
        <v>29476</v>
      </c>
      <c r="CE101" s="1154">
        <v>29893</v>
      </c>
      <c r="CF101" s="1252">
        <v>29753.666666666668</v>
      </c>
      <c r="CG101" s="1253">
        <v>0.85099999999999998</v>
      </c>
      <c r="CH101" s="1171"/>
      <c r="CI101" s="1254">
        <v>-139.33333333333212</v>
      </c>
      <c r="CJ101" s="1253">
        <v>-4.7000000000000002E-3</v>
      </c>
      <c r="CL101" s="1255" t="s">
        <v>643</v>
      </c>
      <c r="CM101" s="1256" t="s">
        <v>774</v>
      </c>
      <c r="CN101" s="1174">
        <v>0.74859999999999993</v>
      </c>
      <c r="CO101" s="1175"/>
      <c r="CP101" s="1176">
        <v>19477</v>
      </c>
      <c r="CQ101" s="1257">
        <v>18887994</v>
      </c>
      <c r="CR101" s="1257">
        <v>0</v>
      </c>
      <c r="CS101" s="1258">
        <v>18887994</v>
      </c>
      <c r="CT101" s="1259">
        <v>969.76</v>
      </c>
      <c r="CU101" s="1260"/>
      <c r="CV101" s="1261">
        <v>1243.3</v>
      </c>
      <c r="CW101" s="1259">
        <v>417.53</v>
      </c>
      <c r="CX101" s="1183">
        <v>0.78</v>
      </c>
      <c r="CY101" s="1184"/>
      <c r="CZ101" s="1185">
        <v>0.69899999999999995</v>
      </c>
      <c r="DA101" s="1262">
        <v>1</v>
      </c>
      <c r="DB101" s="1187"/>
      <c r="DC101" s="1183">
        <v>1</v>
      </c>
      <c r="DE101" s="1263" t="s">
        <v>643</v>
      </c>
      <c r="DF101" s="1264" t="s">
        <v>644</v>
      </c>
      <c r="DG101" s="1191"/>
      <c r="DH101" s="1192"/>
      <c r="DI101" s="1193"/>
      <c r="DJ101" s="1194"/>
      <c r="DK101" s="1195"/>
      <c r="DL101" s="1265"/>
      <c r="DM101" s="1266"/>
      <c r="DN101" s="1267"/>
      <c r="DO101" s="1194"/>
      <c r="DP101" s="1199"/>
      <c r="DQ101" s="1265"/>
      <c r="DR101" s="1265"/>
      <c r="DS101" s="1092"/>
      <c r="DT101" s="1202"/>
      <c r="DU101" s="1092"/>
      <c r="DV101" s="1203"/>
      <c r="DX101" s="1204" t="s">
        <v>460</v>
      </c>
      <c r="DY101" s="1205" t="s">
        <v>460</v>
      </c>
      <c r="DZ101" s="1204" t="s">
        <v>901</v>
      </c>
      <c r="EA101" s="1206" t="s">
        <v>461</v>
      </c>
      <c r="EB101" s="1207">
        <v>20813</v>
      </c>
      <c r="EC101" s="1104"/>
      <c r="ED101" s="1208">
        <v>20813</v>
      </c>
      <c r="EE101" s="1208">
        <v>20813</v>
      </c>
      <c r="EF101" s="1104"/>
      <c r="EG101" s="1209"/>
      <c r="EH101" s="1104"/>
      <c r="EI101" s="1211">
        <v>10380484</v>
      </c>
      <c r="EJ101" s="1208"/>
      <c r="EK101" s="1208">
        <v>10380484</v>
      </c>
      <c r="EL101" s="1208">
        <v>10380484</v>
      </c>
      <c r="EM101" s="1214">
        <v>0</v>
      </c>
      <c r="EN101" s="1214"/>
      <c r="EO101" s="1215"/>
      <c r="ES101" s="1269" t="s">
        <v>543</v>
      </c>
      <c r="ET101" s="1270" t="s">
        <v>544</v>
      </c>
      <c r="EU101" s="1271">
        <v>3444788</v>
      </c>
      <c r="EW101" s="1219"/>
    </row>
    <row r="102" spans="1:153" ht="15">
      <c r="A102" s="1220" t="s">
        <v>645</v>
      </c>
      <c r="B102" s="1221" t="s">
        <v>646</v>
      </c>
      <c r="C102" s="1117">
        <v>9866</v>
      </c>
      <c r="D102" s="1118">
        <v>10022</v>
      </c>
      <c r="E102" s="1222"/>
      <c r="F102" s="1222">
        <f>SUM(D102:E102)</f>
        <v>10022</v>
      </c>
      <c r="G102" s="1222"/>
      <c r="H102" s="1223">
        <f>SUM(F102:G102)</f>
        <v>10022</v>
      </c>
      <c r="K102" s="907" t="s">
        <v>645</v>
      </c>
      <c r="L102" s="908" t="s">
        <v>646</v>
      </c>
      <c r="M102" s="886">
        <v>4572001501</v>
      </c>
      <c r="N102" s="887">
        <v>68002640</v>
      </c>
      <c r="O102" s="888">
        <f t="shared" si="12"/>
        <v>4503998861</v>
      </c>
      <c r="P102" s="889">
        <v>2007</v>
      </c>
      <c r="Q102" s="890">
        <v>0.98440000000000005</v>
      </c>
      <c r="R102" s="891">
        <f>ROUND(O102/Q102,0)</f>
        <v>4575374706</v>
      </c>
      <c r="S102" s="892">
        <f t="shared" si="10"/>
        <v>68002640</v>
      </c>
      <c r="T102" s="893">
        <v>125351297</v>
      </c>
      <c r="U102" s="893">
        <v>760698974</v>
      </c>
      <c r="V102" s="891">
        <f>SUM(R102:U102)</f>
        <v>5529427617</v>
      </c>
      <c r="X102" s="1224" t="s">
        <v>645</v>
      </c>
      <c r="Y102" s="1225" t="s">
        <v>646</v>
      </c>
      <c r="Z102" s="1226">
        <v>5529427617</v>
      </c>
      <c r="AA102" s="1227">
        <v>33342448.530509997</v>
      </c>
      <c r="AB102" s="1126">
        <v>10351368</v>
      </c>
      <c r="AC102" s="1126">
        <v>428162</v>
      </c>
      <c r="AD102" s="1228">
        <v>44121978.530509993</v>
      </c>
      <c r="AE102" s="1229">
        <v>10022</v>
      </c>
      <c r="AF102" s="1225">
        <v>4403</v>
      </c>
      <c r="AG102" s="1230">
        <v>0.89749999999999996</v>
      </c>
      <c r="AI102" s="1231" t="s">
        <v>645</v>
      </c>
      <c r="AJ102" s="1232" t="s">
        <v>646</v>
      </c>
      <c r="AK102" s="1132">
        <v>44121978.530509993</v>
      </c>
      <c r="AL102" s="1133">
        <v>10022</v>
      </c>
      <c r="AM102" s="1233">
        <v>4403</v>
      </c>
      <c r="AN102" s="1230">
        <v>0.89749999999999996</v>
      </c>
      <c r="AO102" s="1234">
        <v>0.35410000000000003</v>
      </c>
      <c r="AP102" s="1235">
        <v>0.87739999999999996</v>
      </c>
      <c r="AQ102" s="1236">
        <v>0.83309999999999995</v>
      </c>
      <c r="AR102" s="1237">
        <v>0.83309999999999995</v>
      </c>
      <c r="AS102" s="1272">
        <v>1383.64</v>
      </c>
      <c r="AT102" s="1261">
        <v>277.18999999999983</v>
      </c>
      <c r="AU102" s="1240">
        <v>2777998</v>
      </c>
      <c r="AV102" s="1241">
        <v>1</v>
      </c>
      <c r="AW102" s="1242">
        <v>2777998</v>
      </c>
      <c r="AX102" s="1144" t="s">
        <v>653</v>
      </c>
      <c r="AY102" s="1145">
        <v>0</v>
      </c>
      <c r="AZ102" s="1242">
        <f t="shared" si="13"/>
        <v>2777998</v>
      </c>
      <c r="BB102" s="1243" t="s">
        <v>645</v>
      </c>
      <c r="BC102" s="1244" t="s">
        <v>775</v>
      </c>
      <c r="BD102" s="1149">
        <v>5529427617</v>
      </c>
      <c r="BE102" s="1150">
        <v>757.18600000000004</v>
      </c>
      <c r="BF102" s="1245">
        <v>7302601</v>
      </c>
      <c r="BG102" s="1246">
        <v>0.35410000000000003</v>
      </c>
      <c r="BH102" s="1153"/>
      <c r="BI102" s="1154">
        <v>10022</v>
      </c>
      <c r="BJ102" s="1247">
        <v>13.24</v>
      </c>
      <c r="BK102" s="1154">
        <v>69301</v>
      </c>
      <c r="BL102" s="1248">
        <v>92</v>
      </c>
      <c r="BN102" s="1156" t="s">
        <v>645</v>
      </c>
      <c r="BO102" s="1157" t="s">
        <v>646</v>
      </c>
      <c r="BP102" s="1158">
        <v>0.94769999999999999</v>
      </c>
      <c r="BQ102" s="1158">
        <v>0.9627</v>
      </c>
      <c r="BR102" s="1158">
        <v>1.0110999999999999</v>
      </c>
      <c r="BS102" s="1160"/>
      <c r="BT102" s="1161">
        <v>2007</v>
      </c>
      <c r="BU102" s="1162">
        <v>0.98440000000000005</v>
      </c>
      <c r="BV102" s="1163"/>
      <c r="BW102" s="1164">
        <v>0.65</v>
      </c>
      <c r="BX102" s="1165">
        <v>0.64</v>
      </c>
      <c r="BY102" s="1166">
        <v>1.0613999999999999</v>
      </c>
      <c r="CA102" s="1250" t="s">
        <v>645</v>
      </c>
      <c r="CB102" s="1251" t="s">
        <v>775</v>
      </c>
      <c r="CC102" s="1154">
        <v>30938</v>
      </c>
      <c r="CD102" s="1154">
        <v>30124</v>
      </c>
      <c r="CE102" s="1154">
        <v>30975</v>
      </c>
      <c r="CF102" s="1252">
        <v>30679</v>
      </c>
      <c r="CG102" s="1253">
        <v>0.87739999999999996</v>
      </c>
      <c r="CH102" s="1171"/>
      <c r="CI102" s="1254">
        <v>-296</v>
      </c>
      <c r="CJ102" s="1253">
        <v>-9.5999999999999992E-3</v>
      </c>
      <c r="CL102" s="1255" t="s">
        <v>645</v>
      </c>
      <c r="CM102" s="1256" t="s">
        <v>775</v>
      </c>
      <c r="CN102" s="1174">
        <v>0.83309999999999995</v>
      </c>
      <c r="CO102" s="1175"/>
      <c r="CP102" s="1176">
        <v>10022</v>
      </c>
      <c r="CQ102" s="1257">
        <v>10413397</v>
      </c>
      <c r="CR102" s="1257">
        <v>0</v>
      </c>
      <c r="CS102" s="1258">
        <v>10413397</v>
      </c>
      <c r="CT102" s="1259">
        <v>1039.05</v>
      </c>
      <c r="CU102" s="1260"/>
      <c r="CV102" s="1261">
        <v>1383.64</v>
      </c>
      <c r="CW102" s="1259">
        <v>277.18999999999983</v>
      </c>
      <c r="CX102" s="1183">
        <v>0.751</v>
      </c>
      <c r="CY102" s="1184"/>
      <c r="CZ102" s="1185">
        <v>0.64</v>
      </c>
      <c r="DA102" s="1262">
        <v>1</v>
      </c>
      <c r="DB102" s="1187"/>
      <c r="DC102" s="1183">
        <v>1</v>
      </c>
      <c r="DE102" s="1263" t="s">
        <v>645</v>
      </c>
      <c r="DF102" s="1264" t="s">
        <v>646</v>
      </c>
      <c r="DG102" s="1191"/>
      <c r="DH102" s="1192"/>
      <c r="DI102" s="1193"/>
      <c r="DJ102" s="1194"/>
      <c r="DK102" s="1195"/>
      <c r="DL102" s="1265"/>
      <c r="DM102" s="1266"/>
      <c r="DN102" s="1267"/>
      <c r="DO102" s="1194"/>
      <c r="DP102" s="1199"/>
      <c r="DQ102" s="1265"/>
      <c r="DR102" s="1265"/>
      <c r="DS102" s="1092"/>
      <c r="DT102" s="1202"/>
      <c r="DU102" s="1092"/>
      <c r="DV102" s="1203"/>
      <c r="DX102" s="1204" t="s">
        <v>462</v>
      </c>
      <c r="DY102" s="1205" t="s">
        <v>462</v>
      </c>
      <c r="DZ102" s="1204" t="s">
        <v>901</v>
      </c>
      <c r="EA102" s="1206" t="s">
        <v>463</v>
      </c>
      <c r="EB102" s="1207">
        <v>7564</v>
      </c>
      <c r="EC102" s="1104"/>
      <c r="ED102" s="1208">
        <v>7564</v>
      </c>
      <c r="EE102" s="1208">
        <v>7564</v>
      </c>
      <c r="EF102" s="1104"/>
      <c r="EG102" s="1209"/>
      <c r="EH102" s="1104"/>
      <c r="EI102" s="1211">
        <v>0</v>
      </c>
      <c r="EJ102" s="1208"/>
      <c r="EK102" s="1208">
        <v>0</v>
      </c>
      <c r="EL102" s="1208">
        <v>0</v>
      </c>
      <c r="EM102" s="1214">
        <v>0</v>
      </c>
      <c r="EN102" s="1214"/>
      <c r="EO102" s="1215"/>
      <c r="ES102" s="1269" t="s">
        <v>545</v>
      </c>
      <c r="ET102" s="1270" t="s">
        <v>546</v>
      </c>
      <c r="EU102" s="1271">
        <v>2626628</v>
      </c>
      <c r="EW102" s="1219"/>
    </row>
    <row r="103" spans="1:153" ht="15">
      <c r="A103" s="1220" t="s">
        <v>647</v>
      </c>
      <c r="B103" s="1221" t="s">
        <v>648</v>
      </c>
      <c r="C103" s="1117">
        <v>12531</v>
      </c>
      <c r="D103" s="1118">
        <v>13376</v>
      </c>
      <c r="E103" s="1222"/>
      <c r="F103" s="1222">
        <f>SUM(D103:E103)</f>
        <v>13376</v>
      </c>
      <c r="G103" s="1222"/>
      <c r="H103" s="1223">
        <f>SUM(F103:G103)</f>
        <v>13376</v>
      </c>
      <c r="K103" s="907" t="s">
        <v>647</v>
      </c>
      <c r="L103" s="908" t="s">
        <v>648</v>
      </c>
      <c r="M103" s="886">
        <v>4711675254</v>
      </c>
      <c r="N103" s="887">
        <v>171396685</v>
      </c>
      <c r="O103" s="888">
        <f t="shared" si="12"/>
        <v>4540278569</v>
      </c>
      <c r="P103" s="889">
        <v>2008</v>
      </c>
      <c r="Q103" s="890">
        <v>1.026</v>
      </c>
      <c r="R103" s="891">
        <f>ROUND(O103/Q103,0)</f>
        <v>4425222777</v>
      </c>
      <c r="S103" s="892">
        <f t="shared" si="10"/>
        <v>171396685</v>
      </c>
      <c r="T103" s="893">
        <v>83150275</v>
      </c>
      <c r="U103" s="893">
        <v>1655350896</v>
      </c>
      <c r="V103" s="891">
        <f>SUM(R103:U103)</f>
        <v>6335120633</v>
      </c>
      <c r="X103" s="1224" t="s">
        <v>647</v>
      </c>
      <c r="Y103" s="1225" t="s">
        <v>648</v>
      </c>
      <c r="Z103" s="1226">
        <v>6335120633</v>
      </c>
      <c r="AA103" s="1227">
        <v>38200777.416989997</v>
      </c>
      <c r="AB103" s="1126">
        <v>9911783</v>
      </c>
      <c r="AC103" s="1126">
        <v>434746</v>
      </c>
      <c r="AD103" s="1228">
        <v>48547306.416989997</v>
      </c>
      <c r="AE103" s="1229">
        <v>13376</v>
      </c>
      <c r="AF103" s="1225">
        <v>3629</v>
      </c>
      <c r="AG103" s="1230">
        <v>0.73970000000000002</v>
      </c>
      <c r="AI103" s="1231" t="s">
        <v>647</v>
      </c>
      <c r="AJ103" s="1232" t="s">
        <v>648</v>
      </c>
      <c r="AK103" s="1132">
        <v>48547306.416989997</v>
      </c>
      <c r="AL103" s="1133">
        <v>13376</v>
      </c>
      <c r="AM103" s="1233">
        <v>3629</v>
      </c>
      <c r="AN103" s="1230">
        <v>0.73970000000000002</v>
      </c>
      <c r="AO103" s="1234">
        <v>0.82789999999999997</v>
      </c>
      <c r="AP103" s="1235">
        <v>0.93259999999999998</v>
      </c>
      <c r="AQ103" s="1236">
        <v>0.84499999999999997</v>
      </c>
      <c r="AR103" s="1237">
        <v>0.84499999999999997</v>
      </c>
      <c r="AS103" s="1272">
        <v>1403.4</v>
      </c>
      <c r="AT103" s="1261">
        <v>257.42999999999984</v>
      </c>
      <c r="AU103" s="1240">
        <v>3443384</v>
      </c>
      <c r="AV103" s="1241">
        <v>1</v>
      </c>
      <c r="AW103" s="1242">
        <v>3443384</v>
      </c>
      <c r="AX103" s="1144" t="s">
        <v>653</v>
      </c>
      <c r="AY103" s="1145">
        <v>0</v>
      </c>
      <c r="AZ103" s="1242">
        <f t="shared" si="13"/>
        <v>3443384</v>
      </c>
      <c r="BB103" s="1243" t="s">
        <v>647</v>
      </c>
      <c r="BC103" s="1244" t="s">
        <v>776</v>
      </c>
      <c r="BD103" s="1149">
        <v>6335120633</v>
      </c>
      <c r="BE103" s="1150">
        <v>371.089</v>
      </c>
      <c r="BF103" s="1245">
        <v>17071701</v>
      </c>
      <c r="BG103" s="1246">
        <v>0.82789999999999997</v>
      </c>
      <c r="BH103" s="1153"/>
      <c r="BI103" s="1154">
        <v>13376</v>
      </c>
      <c r="BJ103" s="1247">
        <v>36.049999999999997</v>
      </c>
      <c r="BK103" s="1154">
        <v>81373</v>
      </c>
      <c r="BL103" s="1248">
        <v>219</v>
      </c>
      <c r="BN103" s="1156" t="s">
        <v>647</v>
      </c>
      <c r="BO103" s="1157" t="s">
        <v>648</v>
      </c>
      <c r="BP103" s="1158">
        <v>0.96970000000000001</v>
      </c>
      <c r="BQ103" s="1158">
        <v>1.0161</v>
      </c>
      <c r="BR103" s="1158">
        <v>1.0514000000000001</v>
      </c>
      <c r="BS103" s="1160"/>
      <c r="BT103" s="1161">
        <v>2008</v>
      </c>
      <c r="BU103" s="1162">
        <v>1.026</v>
      </c>
      <c r="BV103" s="1163"/>
      <c r="BW103" s="1164">
        <v>0.73</v>
      </c>
      <c r="BX103" s="1165">
        <v>0.749</v>
      </c>
      <c r="BY103" s="1166">
        <v>1.2421</v>
      </c>
      <c r="CA103" s="1250" t="s">
        <v>647</v>
      </c>
      <c r="CB103" s="1251" t="s">
        <v>776</v>
      </c>
      <c r="CC103" s="1154">
        <v>33051</v>
      </c>
      <c r="CD103" s="1154">
        <v>31733</v>
      </c>
      <c r="CE103" s="1154">
        <v>33044</v>
      </c>
      <c r="CF103" s="1252">
        <v>32609.333333333332</v>
      </c>
      <c r="CG103" s="1253">
        <v>0.93259999999999998</v>
      </c>
      <c r="CH103" s="1171"/>
      <c r="CI103" s="1254">
        <v>-434.66666666666788</v>
      </c>
      <c r="CJ103" s="1253">
        <v>-1.32E-2</v>
      </c>
      <c r="CL103" s="1255" t="s">
        <v>647</v>
      </c>
      <c r="CM103" s="1256" t="s">
        <v>776</v>
      </c>
      <c r="CN103" s="1174">
        <v>0.84499999999999997</v>
      </c>
      <c r="CO103" s="1175"/>
      <c r="CP103" s="1176">
        <v>13376</v>
      </c>
      <c r="CQ103" s="1257">
        <v>16295369</v>
      </c>
      <c r="CR103" s="1257">
        <v>0</v>
      </c>
      <c r="CS103" s="1258">
        <v>16295369</v>
      </c>
      <c r="CT103" s="1259">
        <v>1218.25</v>
      </c>
      <c r="CU103" s="1260"/>
      <c r="CV103" s="1261">
        <v>1403.4</v>
      </c>
      <c r="CW103" s="1259">
        <v>257.42999999999984</v>
      </c>
      <c r="CX103" s="1183">
        <v>0.86799999999999999</v>
      </c>
      <c r="CY103" s="1184"/>
      <c r="CZ103" s="1185">
        <v>0.749</v>
      </c>
      <c r="DA103" s="1262">
        <v>1</v>
      </c>
      <c r="DB103" s="1187"/>
      <c r="DC103" s="1183">
        <v>1</v>
      </c>
      <c r="DE103" s="1263" t="s">
        <v>647</v>
      </c>
      <c r="DF103" s="1264" t="s">
        <v>648</v>
      </c>
      <c r="DG103" s="1191"/>
      <c r="DH103" s="1192"/>
      <c r="DI103" s="1193"/>
      <c r="DJ103" s="1194"/>
      <c r="DK103" s="1195"/>
      <c r="DL103" s="1265"/>
      <c r="DM103" s="1266"/>
      <c r="DN103" s="1267"/>
      <c r="DO103" s="1194"/>
      <c r="DP103" s="1199"/>
      <c r="DQ103" s="1265"/>
      <c r="DR103" s="1265"/>
      <c r="DS103" s="1092"/>
      <c r="DT103" s="1202"/>
      <c r="DU103" s="1092"/>
      <c r="DV103" s="1203"/>
      <c r="DX103" s="1204" t="s">
        <v>464</v>
      </c>
      <c r="DY103" s="1205" t="s">
        <v>464</v>
      </c>
      <c r="DZ103" s="1204" t="s">
        <v>901</v>
      </c>
      <c r="EA103" s="1206" t="s">
        <v>465</v>
      </c>
      <c r="EB103" s="1207">
        <v>13547</v>
      </c>
      <c r="EC103" s="1104"/>
      <c r="ED103" s="1208">
        <v>13547</v>
      </c>
      <c r="EE103" s="1208"/>
      <c r="EF103" s="1104"/>
      <c r="EG103" s="1209">
        <v>0.98688715669847749</v>
      </c>
      <c r="EH103" s="1104"/>
      <c r="EI103" s="1211">
        <v>0</v>
      </c>
      <c r="EJ103" s="1208"/>
      <c r="EK103" s="1208">
        <v>0</v>
      </c>
      <c r="EL103" s="1208">
        <v>0</v>
      </c>
      <c r="EM103" s="1214">
        <v>0</v>
      </c>
      <c r="EN103" s="1214"/>
      <c r="EO103" s="1215"/>
      <c r="ES103" s="1269" t="s">
        <v>547</v>
      </c>
      <c r="ET103" s="1270" t="s">
        <v>548</v>
      </c>
      <c r="EU103" s="1271">
        <v>2466104</v>
      </c>
      <c r="EW103" s="1219"/>
    </row>
    <row r="104" spans="1:153" ht="15">
      <c r="A104" s="1220" t="s">
        <v>649</v>
      </c>
      <c r="B104" s="1221" t="s">
        <v>650</v>
      </c>
      <c r="C104" s="1117">
        <v>5623</v>
      </c>
      <c r="D104" s="1118">
        <v>5623</v>
      </c>
      <c r="E104" s="1222"/>
      <c r="F104" s="1222">
        <f>SUM(D104:E104)</f>
        <v>5623</v>
      </c>
      <c r="G104" s="1222"/>
      <c r="H104" s="1223">
        <f>SUM(F104:G104)</f>
        <v>5623</v>
      </c>
      <c r="K104" s="907" t="s">
        <v>649</v>
      </c>
      <c r="L104" s="908" t="s">
        <v>650</v>
      </c>
      <c r="M104" s="886">
        <v>2269052186</v>
      </c>
      <c r="N104" s="887">
        <v>242888406</v>
      </c>
      <c r="O104" s="888">
        <f t="shared" si="12"/>
        <v>2026163780</v>
      </c>
      <c r="P104" s="889">
        <v>2009</v>
      </c>
      <c r="Q104" s="890">
        <v>1.0237000000000001</v>
      </c>
      <c r="R104" s="891">
        <f>ROUND(O104/Q104,0)</f>
        <v>1979255426</v>
      </c>
      <c r="S104" s="892">
        <f t="shared" si="10"/>
        <v>242888406</v>
      </c>
      <c r="T104" s="893">
        <v>63890740</v>
      </c>
      <c r="U104" s="893">
        <v>491392762</v>
      </c>
      <c r="V104" s="891">
        <f>SUM(R104:U104)</f>
        <v>2777427334</v>
      </c>
      <c r="X104" s="1224" t="s">
        <v>649</v>
      </c>
      <c r="Y104" s="1225" t="s">
        <v>650</v>
      </c>
      <c r="Z104" s="1226">
        <v>2777427334</v>
      </c>
      <c r="AA104" s="1227">
        <v>16747886.82402</v>
      </c>
      <c r="AB104" s="1126">
        <v>4334023</v>
      </c>
      <c r="AC104" s="1126">
        <v>221028</v>
      </c>
      <c r="AD104" s="1228">
        <v>21302937.824019998</v>
      </c>
      <c r="AE104" s="1229">
        <v>5623</v>
      </c>
      <c r="AF104" s="1225">
        <v>3789</v>
      </c>
      <c r="AG104" s="1230">
        <v>0.77229999999999999</v>
      </c>
      <c r="AI104" s="1231" t="s">
        <v>649</v>
      </c>
      <c r="AJ104" s="1232" t="s">
        <v>650</v>
      </c>
      <c r="AK104" s="1132">
        <v>21302937.824019998</v>
      </c>
      <c r="AL104" s="1133">
        <v>5623</v>
      </c>
      <c r="AM104" s="1233">
        <v>3789</v>
      </c>
      <c r="AN104" s="1230">
        <v>0.77229999999999999</v>
      </c>
      <c r="AO104" s="1234">
        <v>0.40139999999999998</v>
      </c>
      <c r="AP104" s="1235">
        <v>0.85489999999999999</v>
      </c>
      <c r="AQ104" s="1236">
        <v>0.77649999999999997</v>
      </c>
      <c r="AR104" s="1237">
        <v>0.77649999999999997</v>
      </c>
      <c r="AS104" s="1272">
        <v>1289.6300000000001</v>
      </c>
      <c r="AT104" s="1261">
        <v>371.19999999999982</v>
      </c>
      <c r="AU104" s="1240">
        <v>2087258</v>
      </c>
      <c r="AV104" s="1241">
        <v>1</v>
      </c>
      <c r="AW104" s="1242">
        <v>2087258</v>
      </c>
      <c r="AX104" s="1144" t="s">
        <v>653</v>
      </c>
      <c r="AY104" s="1145">
        <v>0</v>
      </c>
      <c r="AZ104" s="1242">
        <f t="shared" si="13"/>
        <v>2087258</v>
      </c>
      <c r="BB104" s="1243" t="s">
        <v>649</v>
      </c>
      <c r="BC104" s="1244" t="s">
        <v>777</v>
      </c>
      <c r="BD104" s="1149">
        <v>2777427334</v>
      </c>
      <c r="BE104" s="1150">
        <v>335.55399999999997</v>
      </c>
      <c r="BF104" s="1245">
        <v>8277140</v>
      </c>
      <c r="BG104" s="1246">
        <v>0.40139999999999998</v>
      </c>
      <c r="BH104" s="1153"/>
      <c r="BI104" s="1154">
        <v>5623</v>
      </c>
      <c r="BJ104" s="1247">
        <v>16.760000000000002</v>
      </c>
      <c r="BK104" s="1154">
        <v>38397</v>
      </c>
      <c r="BL104" s="1248">
        <v>114</v>
      </c>
      <c r="BN104" s="1156" t="s">
        <v>649</v>
      </c>
      <c r="BO104" s="1157" t="s">
        <v>650</v>
      </c>
      <c r="BP104" s="1158">
        <v>1.0045999999999999</v>
      </c>
      <c r="BQ104" s="1159">
        <v>1.026</v>
      </c>
      <c r="BR104" s="1159">
        <v>1.0286</v>
      </c>
      <c r="BS104" s="1160"/>
      <c r="BT104" s="1161">
        <v>2009</v>
      </c>
      <c r="BU104" s="1162">
        <v>1.0237000000000001</v>
      </c>
      <c r="BV104" s="1163"/>
      <c r="BW104" s="1164">
        <v>0.69</v>
      </c>
      <c r="BX104" s="1165">
        <v>0.70599999999999996</v>
      </c>
      <c r="BY104" s="1166">
        <v>1.1708000000000001</v>
      </c>
      <c r="CA104" s="1250" t="s">
        <v>649</v>
      </c>
      <c r="CB104" s="1251" t="s">
        <v>777</v>
      </c>
      <c r="CC104" s="1154">
        <v>30087</v>
      </c>
      <c r="CD104" s="1154">
        <v>29632</v>
      </c>
      <c r="CE104" s="1154">
        <v>29959</v>
      </c>
      <c r="CF104" s="1252">
        <v>29892.666666666668</v>
      </c>
      <c r="CG104" s="1253">
        <v>0.85489999999999999</v>
      </c>
      <c r="CH104" s="1171"/>
      <c r="CI104" s="1254">
        <v>-66.333333333332121</v>
      </c>
      <c r="CJ104" s="1253">
        <v>-2.2000000000000001E-3</v>
      </c>
      <c r="CL104" s="1255" t="s">
        <v>649</v>
      </c>
      <c r="CM104" s="1256" t="s">
        <v>777</v>
      </c>
      <c r="CN104" s="1174">
        <v>0.77649999999999997</v>
      </c>
      <c r="CO104" s="1175"/>
      <c r="CP104" s="1176">
        <v>5623</v>
      </c>
      <c r="CQ104" s="1257">
        <v>6487000</v>
      </c>
      <c r="CR104" s="1257">
        <v>0</v>
      </c>
      <c r="CS104" s="1258">
        <v>6487000</v>
      </c>
      <c r="CT104" s="1259">
        <v>1153.6500000000001</v>
      </c>
      <c r="CU104" s="1260"/>
      <c r="CV104" s="1261">
        <v>1289.6300000000001</v>
      </c>
      <c r="CW104" s="1259">
        <v>371.19999999999982</v>
      </c>
      <c r="CX104" s="1183">
        <v>0.89500000000000002</v>
      </c>
      <c r="CY104" s="1184"/>
      <c r="CZ104" s="1185">
        <v>0.70599999999999996</v>
      </c>
      <c r="DA104" s="1262">
        <v>1</v>
      </c>
      <c r="DB104" s="1187"/>
      <c r="DC104" s="1183">
        <v>1</v>
      </c>
      <c r="DE104" s="1263" t="s">
        <v>649</v>
      </c>
      <c r="DF104" s="1264" t="s">
        <v>650</v>
      </c>
      <c r="DG104" s="1191"/>
      <c r="DH104" s="1192"/>
      <c r="DI104" s="1193"/>
      <c r="DJ104" s="1194"/>
      <c r="DK104" s="1195"/>
      <c r="DL104" s="1265"/>
      <c r="DM104" s="1266"/>
      <c r="DN104" s="1267"/>
      <c r="DO104" s="1194"/>
      <c r="DP104" s="1199"/>
      <c r="DQ104" s="1265"/>
      <c r="DR104" s="1265"/>
      <c r="DS104" s="1092"/>
      <c r="DT104" s="1202"/>
      <c r="DU104" s="1092"/>
      <c r="DV104" s="1203"/>
      <c r="DX104" s="1204" t="s">
        <v>464</v>
      </c>
      <c r="DY104" s="1205" t="s">
        <v>95</v>
      </c>
      <c r="DZ104" s="1204" t="s">
        <v>8</v>
      </c>
      <c r="EA104" s="1206" t="s">
        <v>96</v>
      </c>
      <c r="EB104" s="1207">
        <v>180</v>
      </c>
      <c r="EC104" s="1104"/>
      <c r="ED104" s="1208">
        <v>180</v>
      </c>
      <c r="EE104" s="1208">
        <v>13727</v>
      </c>
      <c r="EF104" s="1104"/>
      <c r="EG104" s="1209">
        <v>1.3112843301522547E-2</v>
      </c>
      <c r="EH104" s="1104"/>
      <c r="EI104" s="1211">
        <v>0</v>
      </c>
      <c r="EJ104" s="1208"/>
      <c r="EK104" s="1208">
        <v>0</v>
      </c>
      <c r="EL104" s="1268"/>
      <c r="EM104" s="1214"/>
      <c r="EN104" s="1214"/>
      <c r="EO104" s="1215"/>
      <c r="ES104" s="1269" t="s">
        <v>549</v>
      </c>
      <c r="ET104" s="1270" t="s">
        <v>550</v>
      </c>
      <c r="EU104" s="1271">
        <v>2578680</v>
      </c>
      <c r="EW104" s="1219"/>
    </row>
    <row r="105" spans="1:153" ht="15.75" thickBot="1">
      <c r="A105" s="1282" t="s">
        <v>651</v>
      </c>
      <c r="B105" s="1283" t="s">
        <v>652</v>
      </c>
      <c r="C105" s="1117">
        <v>2289</v>
      </c>
      <c r="D105" s="1118">
        <v>2289</v>
      </c>
      <c r="E105" s="1284"/>
      <c r="F105" s="1284">
        <f>SUM(D105:E105)</f>
        <v>2289</v>
      </c>
      <c r="G105" s="1284"/>
      <c r="H105" s="1285">
        <f>SUM(F105:G105)</f>
        <v>2289</v>
      </c>
      <c r="K105" s="909" t="s">
        <v>651</v>
      </c>
      <c r="L105" s="910" t="s">
        <v>652</v>
      </c>
      <c r="M105" s="894">
        <v>2393321883</v>
      </c>
      <c r="N105" s="895">
        <v>86286460</v>
      </c>
      <c r="O105" s="896">
        <f t="shared" si="12"/>
        <v>2307035423</v>
      </c>
      <c r="P105" s="889">
        <v>2008</v>
      </c>
      <c r="Q105" s="890">
        <v>0.98270000000000002</v>
      </c>
      <c r="R105" s="897">
        <f>ROUND(O105/Q105,0)</f>
        <v>2347649764</v>
      </c>
      <c r="S105" s="898">
        <f t="shared" si="10"/>
        <v>86286460</v>
      </c>
      <c r="T105" s="899">
        <v>47252636</v>
      </c>
      <c r="U105" s="899">
        <v>215584514</v>
      </c>
      <c r="V105" s="897">
        <f>SUM(R105:U105)</f>
        <v>2696773374</v>
      </c>
      <c r="X105" s="1286" t="s">
        <v>651</v>
      </c>
      <c r="Y105" s="1287" t="s">
        <v>652</v>
      </c>
      <c r="Z105" s="1288">
        <v>2696773374</v>
      </c>
      <c r="AA105" s="1289">
        <v>16261543.445219999</v>
      </c>
      <c r="AB105" s="1290">
        <v>2510095</v>
      </c>
      <c r="AC105" s="1126">
        <v>47870</v>
      </c>
      <c r="AD105" s="1291">
        <v>18819508.445220001</v>
      </c>
      <c r="AE105" s="1292">
        <v>2289</v>
      </c>
      <c r="AF105" s="1287">
        <v>8222</v>
      </c>
      <c r="AG105" s="1293">
        <v>1.6758999999999999</v>
      </c>
      <c r="AI105" s="1294" t="s">
        <v>651</v>
      </c>
      <c r="AJ105" s="1295" t="s">
        <v>652</v>
      </c>
      <c r="AK105" s="1132">
        <v>18819508.445220001</v>
      </c>
      <c r="AL105" s="1133">
        <v>2289</v>
      </c>
      <c r="AM105" s="1296">
        <v>8222</v>
      </c>
      <c r="AN105" s="1293">
        <v>1.6758999999999999</v>
      </c>
      <c r="AO105" s="1297">
        <v>0.41849999999999998</v>
      </c>
      <c r="AP105" s="1298">
        <v>0.72399999999999998</v>
      </c>
      <c r="AQ105" s="1299">
        <v>1.0743</v>
      </c>
      <c r="AR105" s="1300" t="s">
        <v>4</v>
      </c>
      <c r="AS105" s="1301" t="s">
        <v>4</v>
      </c>
      <c r="AT105" s="1302" t="s">
        <v>4</v>
      </c>
      <c r="AU105" s="1303">
        <v>0</v>
      </c>
      <c r="AV105" s="1304" t="s">
        <v>4</v>
      </c>
      <c r="AW105" s="1305">
        <v>0</v>
      </c>
      <c r="AX105" s="1144" t="s">
        <v>653</v>
      </c>
      <c r="AY105" s="1145">
        <v>0</v>
      </c>
      <c r="AZ105" s="1305">
        <f t="shared" si="13"/>
        <v>0</v>
      </c>
      <c r="BB105" s="1243" t="s">
        <v>651</v>
      </c>
      <c r="BC105" s="1244" t="s">
        <v>778</v>
      </c>
      <c r="BD105" s="1149">
        <v>2696773374</v>
      </c>
      <c r="BE105" s="1150">
        <v>312.45400000000001</v>
      </c>
      <c r="BF105" s="1245">
        <v>8630945</v>
      </c>
      <c r="BG105" s="1306">
        <v>0.41849999999999998</v>
      </c>
      <c r="BH105" s="1307"/>
      <c r="BI105" s="1154">
        <v>2289</v>
      </c>
      <c r="BJ105" s="1308">
        <v>7.33</v>
      </c>
      <c r="BK105" s="1154">
        <v>17775</v>
      </c>
      <c r="BL105" s="1309">
        <v>57</v>
      </c>
      <c r="BN105" s="1156" t="s">
        <v>651</v>
      </c>
      <c r="BO105" s="1157" t="s">
        <v>652</v>
      </c>
      <c r="BP105" s="1158">
        <v>0.98829999999999996</v>
      </c>
      <c r="BQ105" s="1158">
        <v>0.95069999999999999</v>
      </c>
      <c r="BR105" s="1158">
        <v>1.0022</v>
      </c>
      <c r="BS105" s="1160"/>
      <c r="BT105" s="1161">
        <v>2008</v>
      </c>
      <c r="BU105" s="1162">
        <v>0.98270000000000002</v>
      </c>
      <c r="BV105" s="1163"/>
      <c r="BW105" s="1164">
        <v>0.45</v>
      </c>
      <c r="BX105" s="1165">
        <v>0.442</v>
      </c>
      <c r="BY105" s="1166">
        <v>0.73299999999999998</v>
      </c>
      <c r="CA105" s="1250" t="s">
        <v>651</v>
      </c>
      <c r="CB105" s="1251" t="s">
        <v>778</v>
      </c>
      <c r="CC105" s="1154">
        <v>25608</v>
      </c>
      <c r="CD105" s="1154">
        <v>24923</v>
      </c>
      <c r="CE105" s="1154">
        <v>25418</v>
      </c>
      <c r="CF105" s="1252">
        <v>25316.333333333332</v>
      </c>
      <c r="CG105" s="1253">
        <v>0.72399999999999998</v>
      </c>
      <c r="CH105" s="1171"/>
      <c r="CI105" s="1254">
        <v>-101.66666666666788</v>
      </c>
      <c r="CJ105" s="1253">
        <v>-4.0000000000000001E-3</v>
      </c>
      <c r="CL105" s="1255" t="s">
        <v>651</v>
      </c>
      <c r="CM105" s="1256" t="s">
        <v>778</v>
      </c>
      <c r="CN105" s="1174" t="s">
        <v>4</v>
      </c>
      <c r="CO105" s="1175"/>
      <c r="CP105" s="1310">
        <v>2289</v>
      </c>
      <c r="CQ105" s="1257">
        <v>3000000</v>
      </c>
      <c r="CR105" s="1257">
        <v>0</v>
      </c>
      <c r="CS105" s="1311">
        <v>3000000</v>
      </c>
      <c r="CT105" s="1312">
        <v>1310.6199999999999</v>
      </c>
      <c r="CU105" s="1260"/>
      <c r="CV105" s="1302" t="s">
        <v>4</v>
      </c>
      <c r="CW105" s="1312" t="s">
        <v>4</v>
      </c>
      <c r="CX105" s="1313" t="s">
        <v>4</v>
      </c>
      <c r="CY105" s="1184"/>
      <c r="CZ105" s="1185">
        <v>0.442</v>
      </c>
      <c r="DA105" s="1314" t="s">
        <v>4</v>
      </c>
      <c r="DB105" s="1187"/>
      <c r="DC105" s="1313" t="s">
        <v>4</v>
      </c>
      <c r="DE105" s="1263" t="s">
        <v>651</v>
      </c>
      <c r="DF105" s="1264" t="s">
        <v>652</v>
      </c>
      <c r="DG105" s="1191"/>
      <c r="DH105" s="1192"/>
      <c r="DI105" s="1193"/>
      <c r="DJ105" s="1194"/>
      <c r="DK105" s="1195"/>
      <c r="DL105" s="1265"/>
      <c r="DM105" s="1266"/>
      <c r="DN105" s="1267"/>
      <c r="DO105" s="1194"/>
      <c r="DP105" s="1199"/>
      <c r="DQ105" s="1265"/>
      <c r="DR105" s="1265"/>
      <c r="DS105" s="1092"/>
      <c r="DT105" s="1202"/>
      <c r="DU105" s="1092"/>
      <c r="DV105" s="1203"/>
      <c r="DX105" s="1204" t="s">
        <v>466</v>
      </c>
      <c r="DY105" s="1205" t="s">
        <v>466</v>
      </c>
      <c r="DZ105" s="1204" t="s">
        <v>901</v>
      </c>
      <c r="EA105" s="1206" t="s">
        <v>467</v>
      </c>
      <c r="EB105" s="1207">
        <v>3041</v>
      </c>
      <c r="EC105" s="1104"/>
      <c r="ED105" s="1208">
        <v>3041</v>
      </c>
      <c r="EE105" s="1208">
        <v>3041</v>
      </c>
      <c r="EF105" s="1104"/>
      <c r="EG105" s="1209"/>
      <c r="EH105" s="1104"/>
      <c r="EI105" s="1211">
        <v>1388916</v>
      </c>
      <c r="EJ105" s="1208"/>
      <c r="EK105" s="1208">
        <v>1388916</v>
      </c>
      <c r="EL105" s="1208">
        <v>1388916</v>
      </c>
      <c r="EM105" s="1214">
        <v>0</v>
      </c>
      <c r="EN105" s="1214"/>
      <c r="EO105" s="1215"/>
      <c r="ES105" s="1269" t="s">
        <v>153</v>
      </c>
      <c r="ET105" s="1315" t="s">
        <v>154</v>
      </c>
      <c r="EU105" s="1271">
        <v>379724</v>
      </c>
      <c r="EW105" s="1219"/>
    </row>
    <row r="106" spans="1:153" ht="15.75" thickBot="1">
      <c r="A106" s="1316"/>
      <c r="B106" s="1317" t="s">
        <v>654</v>
      </c>
      <c r="C106" s="1318">
        <f t="shared" ref="C106:H106" si="14">SUM(C6:C105)</f>
        <v>1398206</v>
      </c>
      <c r="D106" s="1318">
        <f t="shared" si="14"/>
        <v>1509985</v>
      </c>
      <c r="E106" s="1319">
        <f t="shared" si="14"/>
        <v>0</v>
      </c>
      <c r="F106" s="1319">
        <f t="shared" si="14"/>
        <v>1509985</v>
      </c>
      <c r="G106" s="1319">
        <f t="shared" si="14"/>
        <v>0</v>
      </c>
      <c r="H106" s="1319">
        <f t="shared" si="14"/>
        <v>1509985</v>
      </c>
      <c r="K106" s="911"/>
      <c r="L106" s="911" t="s">
        <v>654</v>
      </c>
      <c r="M106" s="912">
        <f>SUM(M6:M105)</f>
        <v>844022035866</v>
      </c>
      <c r="N106" s="913">
        <f>SUM(N6:N105)</f>
        <v>13151899912</v>
      </c>
      <c r="O106" s="913">
        <f>SUM(O6:O105)</f>
        <v>830870135954</v>
      </c>
      <c r="P106" s="914"/>
      <c r="Q106" s="915">
        <f>ROUND(SUM(Q6:Q105)/100,4)</f>
        <v>0.98180000000000001</v>
      </c>
      <c r="R106" s="916">
        <f>SUM(R6:R105)</f>
        <v>832247538713</v>
      </c>
      <c r="S106" s="917">
        <f>SUM(S6:S105)</f>
        <v>13151899912</v>
      </c>
      <c r="T106" s="916">
        <f>SUM(T6:T105)</f>
        <v>26258400909</v>
      </c>
      <c r="U106" s="916">
        <f>SUM(U6:U105)</f>
        <v>132825298453</v>
      </c>
      <c r="V106" s="916">
        <f>SUM(V6:V105)</f>
        <v>1004483137987</v>
      </c>
      <c r="X106" s="1320"/>
      <c r="Y106" s="1320" t="s">
        <v>654</v>
      </c>
      <c r="Z106" s="1321">
        <v>1004483137987</v>
      </c>
      <c r="AA106" s="1322">
        <v>6057033322.0616121</v>
      </c>
      <c r="AB106" s="1322">
        <v>1302468407</v>
      </c>
      <c r="AC106" s="1322">
        <v>49052521</v>
      </c>
      <c r="AD106" s="1323">
        <v>7408554250.0616121</v>
      </c>
      <c r="AE106" s="1324">
        <v>1509985</v>
      </c>
      <c r="AF106" s="1320">
        <v>4906</v>
      </c>
      <c r="AG106" s="1320"/>
      <c r="AI106" s="1325"/>
      <c r="AJ106" s="1325" t="s">
        <v>654</v>
      </c>
      <c r="AK106" s="1326">
        <v>7408554250.0616121</v>
      </c>
      <c r="AL106" s="1327">
        <v>1509985</v>
      </c>
      <c r="AM106" s="1328">
        <v>4906</v>
      </c>
      <c r="AN106" s="1329"/>
      <c r="AO106" s="1330"/>
      <c r="AP106" s="1330"/>
      <c r="AQ106" s="1331"/>
      <c r="AR106" s="1325"/>
      <c r="AS106" s="1332"/>
      <c r="AT106" s="1332"/>
      <c r="AU106" s="1326">
        <v>214624745</v>
      </c>
      <c r="AV106" s="1333"/>
      <c r="AW106" s="1334">
        <v>209066025</v>
      </c>
      <c r="AX106" s="1335"/>
      <c r="AY106" s="1326">
        <v>0</v>
      </c>
      <c r="AZ106" s="1336">
        <f>SUM(AZ6:AZ105)</f>
        <v>209066025</v>
      </c>
      <c r="BB106" s="1337"/>
      <c r="BC106" s="1338" t="s">
        <v>785</v>
      </c>
      <c r="BD106" s="1339">
        <v>1004483137987</v>
      </c>
      <c r="BE106" s="1340">
        <v>48710.881999999976</v>
      </c>
      <c r="BF106" s="1341">
        <v>20621329</v>
      </c>
      <c r="BG106" s="1342"/>
      <c r="BH106" s="1342"/>
      <c r="BI106" s="1339">
        <v>1509985</v>
      </c>
      <c r="BJ106" s="1343">
        <v>31</v>
      </c>
      <c r="BK106" s="1344">
        <v>9575665</v>
      </c>
      <c r="BL106" s="1010"/>
      <c r="BN106" s="1345"/>
      <c r="BO106" s="1160"/>
      <c r="BP106" s="1346"/>
      <c r="BQ106" s="1346"/>
      <c r="BR106" s="1346"/>
      <c r="BS106" s="1160"/>
      <c r="BT106" s="1163"/>
      <c r="BU106" s="1163"/>
      <c r="BV106" s="1163"/>
      <c r="BW106" s="1346"/>
      <c r="BX106" s="1160"/>
      <c r="BY106" s="1160"/>
      <c r="CA106" s="1347"/>
      <c r="CC106" s="1348"/>
      <c r="CD106" s="1348"/>
      <c r="CE106" s="1348"/>
      <c r="CF106" s="1348"/>
      <c r="CG106" s="1349"/>
      <c r="CH106" s="1348"/>
      <c r="CI106" s="1350"/>
      <c r="CJ106" s="1349"/>
      <c r="CL106" s="1351"/>
      <c r="CM106" s="1175" t="s">
        <v>654</v>
      </c>
      <c r="CN106" s="1175"/>
      <c r="CO106" s="1175"/>
      <c r="CP106" s="1352">
        <v>1509985</v>
      </c>
      <c r="CQ106" s="1352">
        <v>2449461887</v>
      </c>
      <c r="CR106" s="1352">
        <v>58369188</v>
      </c>
      <c r="CS106" s="1352">
        <v>2507831075</v>
      </c>
      <c r="CT106" s="1353">
        <v>1660.83</v>
      </c>
      <c r="CU106" s="1260"/>
      <c r="CV106" s="1354"/>
      <c r="CW106" s="1354"/>
      <c r="CX106" s="1355"/>
      <c r="CY106" s="1356"/>
      <c r="CZ106" s="1357">
        <v>0.60299999999999998</v>
      </c>
      <c r="DA106" s="1358"/>
      <c r="DB106" s="1358"/>
      <c r="DC106" s="1359"/>
      <c r="DE106" s="1360"/>
      <c r="DF106" s="1361" t="s">
        <v>670</v>
      </c>
      <c r="DG106" s="1361"/>
      <c r="DH106" s="1361"/>
      <c r="DI106" s="1361"/>
      <c r="DJ106" s="1362"/>
      <c r="DK106" s="1362"/>
      <c r="DL106" s="1363"/>
      <c r="DM106" s="1364"/>
      <c r="DN106" s="1364"/>
      <c r="DO106" s="1362"/>
      <c r="DP106" s="1362"/>
      <c r="DQ106" s="1363"/>
      <c r="DR106" s="1364"/>
      <c r="DS106" s="1092"/>
      <c r="DT106" s="1092"/>
      <c r="DU106" s="1092"/>
      <c r="DV106" s="1365"/>
      <c r="DX106" s="1204" t="s">
        <v>468</v>
      </c>
      <c r="DY106" s="1205" t="s">
        <v>468</v>
      </c>
      <c r="DZ106" s="1204" t="s">
        <v>901</v>
      </c>
      <c r="EA106" s="1206" t="s">
        <v>469</v>
      </c>
      <c r="EB106" s="1207">
        <v>8247</v>
      </c>
      <c r="EC106" s="1104"/>
      <c r="ED106" s="1208">
        <v>8247</v>
      </c>
      <c r="EE106" s="1208">
        <v>8247</v>
      </c>
      <c r="EF106" s="1104"/>
      <c r="EG106" s="1209"/>
      <c r="EH106" s="1104"/>
      <c r="EI106" s="1211">
        <v>4404888</v>
      </c>
      <c r="EJ106" s="1208"/>
      <c r="EK106" s="1208">
        <v>4404888</v>
      </c>
      <c r="EL106" s="1208">
        <v>4404888</v>
      </c>
      <c r="EM106" s="1214">
        <v>0</v>
      </c>
      <c r="EN106" s="1214"/>
      <c r="EO106" s="1215"/>
      <c r="ES106" s="1269" t="s">
        <v>155</v>
      </c>
      <c r="ET106" s="1270" t="s">
        <v>156</v>
      </c>
      <c r="EU106" s="1271">
        <v>531122</v>
      </c>
      <c r="EW106" s="1219"/>
    </row>
    <row r="107" spans="1:153" ht="16.5" thickTop="1" thickBot="1">
      <c r="A107" s="1316"/>
      <c r="B107" s="992"/>
      <c r="C107" s="992"/>
      <c r="D107" s="994"/>
      <c r="E107" s="1366"/>
      <c r="F107" s="1366"/>
      <c r="G107" s="1366"/>
      <c r="H107" s="1367"/>
      <c r="K107" s="901"/>
      <c r="L107" s="901"/>
      <c r="M107" s="918" t="s">
        <v>809</v>
      </c>
      <c r="N107" s="918" t="s">
        <v>809</v>
      </c>
      <c r="O107" s="919"/>
      <c r="P107" s="900" t="s">
        <v>810</v>
      </c>
      <c r="Q107" s="920" t="s">
        <v>811</v>
      </c>
      <c r="R107" s="921"/>
      <c r="S107" s="918" t="s">
        <v>809</v>
      </c>
      <c r="T107" s="918" t="s">
        <v>809</v>
      </c>
      <c r="U107" s="918" t="s">
        <v>809</v>
      </c>
      <c r="V107" s="921"/>
      <c r="X107" s="1368"/>
      <c r="Y107" s="1368"/>
      <c r="Z107" s="1368"/>
      <c r="AA107" s="1368"/>
      <c r="AB107" s="1369"/>
      <c r="AC107" s="1368"/>
      <c r="AD107" s="1370"/>
      <c r="AE107" s="1371"/>
      <c r="AF107" s="1372"/>
      <c r="AG107" s="1372"/>
      <c r="AI107" s="1325" t="s">
        <v>653</v>
      </c>
      <c r="AJ107" s="1325"/>
      <c r="AK107" s="1373"/>
      <c r="AL107" s="1325"/>
      <c r="AM107" s="1374"/>
      <c r="AN107" s="1325"/>
      <c r="AO107" s="1325"/>
      <c r="AP107" s="1325"/>
      <c r="AQ107" s="1375"/>
      <c r="AR107" s="1376" t="s">
        <v>906</v>
      </c>
      <c r="AS107" s="1377"/>
      <c r="AT107" s="1378"/>
      <c r="AU107" s="1325"/>
      <c r="AV107" s="1325"/>
      <c r="AW107" s="1379"/>
      <c r="AX107" s="1379"/>
      <c r="AY107" s="1325"/>
      <c r="AZ107" s="1325"/>
      <c r="BB107" s="1380"/>
      <c r="BC107" s="1380"/>
      <c r="BD107" s="1381"/>
      <c r="BE107" s="1382" t="s">
        <v>809</v>
      </c>
      <c r="BF107" s="1383" t="s">
        <v>811</v>
      </c>
      <c r="BG107" s="1384"/>
      <c r="BH107" s="1384"/>
      <c r="BI107" s="1385"/>
      <c r="BJ107" s="1385"/>
      <c r="BK107" s="1383" t="s">
        <v>810</v>
      </c>
      <c r="BL107" s="1386"/>
      <c r="BN107" s="1345"/>
      <c r="BO107" s="1160"/>
      <c r="BP107" s="1387"/>
      <c r="BQ107" s="1387"/>
      <c r="BR107" s="1387"/>
      <c r="BS107" s="1160"/>
      <c r="BT107" s="1388"/>
      <c r="BU107" s="1388"/>
      <c r="BV107" s="1388"/>
      <c r="BW107" s="1389" t="s">
        <v>812</v>
      </c>
      <c r="BX107" s="1390">
        <v>0.60299999999999998</v>
      </c>
      <c r="BY107" s="1160"/>
      <c r="CB107" s="1251" t="s">
        <v>781</v>
      </c>
      <c r="CC107" s="1154">
        <v>35741</v>
      </c>
      <c r="CD107" s="1154">
        <v>34147</v>
      </c>
      <c r="CE107" s="1154">
        <v>35007</v>
      </c>
      <c r="CF107" s="1154">
        <v>34965</v>
      </c>
      <c r="CG107" s="1348"/>
      <c r="CH107" s="1348"/>
      <c r="CI107" s="1391"/>
      <c r="CJ107" s="1349"/>
      <c r="CP107" s="1350"/>
      <c r="CQ107" s="1350"/>
      <c r="CV107" s="1392"/>
      <c r="DE107" s="1360" t="s">
        <v>653</v>
      </c>
      <c r="DF107" s="1364"/>
      <c r="DG107" s="1364"/>
      <c r="DH107" s="1364"/>
      <c r="DI107" s="1364"/>
      <c r="DJ107" s="1393"/>
      <c r="DK107" s="1393"/>
      <c r="DL107" s="1092"/>
      <c r="DM107" s="1092"/>
      <c r="DN107" s="1092"/>
      <c r="DO107" s="1394"/>
      <c r="DP107" s="1364"/>
      <c r="DQ107" s="1364"/>
      <c r="DR107" s="1364"/>
      <c r="DS107" s="1092"/>
      <c r="DT107" s="1092"/>
      <c r="DU107" s="1092"/>
      <c r="DV107" s="1395"/>
      <c r="DX107" s="1204" t="s">
        <v>470</v>
      </c>
      <c r="DY107" s="1205" t="s">
        <v>470</v>
      </c>
      <c r="DZ107" s="1204" t="s">
        <v>901</v>
      </c>
      <c r="EA107" s="1206" t="s">
        <v>471</v>
      </c>
      <c r="EB107" s="1207">
        <v>566</v>
      </c>
      <c r="EC107" s="1104"/>
      <c r="ED107" s="1208">
        <v>566</v>
      </c>
      <c r="EE107" s="1208">
        <v>566</v>
      </c>
      <c r="EF107" s="1104"/>
      <c r="EG107" s="1209"/>
      <c r="EH107" s="1104"/>
      <c r="EI107" s="1211">
        <v>0</v>
      </c>
      <c r="EJ107" s="1208"/>
      <c r="EK107" s="1208">
        <v>0</v>
      </c>
      <c r="EL107" s="1208">
        <v>0</v>
      </c>
      <c r="EM107" s="1214">
        <v>0</v>
      </c>
      <c r="EN107" s="1214"/>
      <c r="EO107" s="1215"/>
      <c r="ES107" s="1269" t="s">
        <v>551</v>
      </c>
      <c r="ET107" s="1270" t="s">
        <v>552</v>
      </c>
      <c r="EU107" s="1271">
        <v>128699</v>
      </c>
      <c r="EW107" s="1219"/>
    </row>
    <row r="108" spans="1:153" ht="15.75" thickTop="1">
      <c r="A108" s="1316"/>
      <c r="B108" s="992"/>
      <c r="C108" s="994"/>
      <c r="D108" s="994"/>
      <c r="E108" s="1366"/>
      <c r="F108" s="1366"/>
      <c r="G108" s="1366"/>
      <c r="H108" s="1367"/>
      <c r="K108" s="901"/>
      <c r="L108" s="901"/>
      <c r="M108" s="918"/>
      <c r="N108" s="918"/>
      <c r="O108" s="919"/>
      <c r="P108" s="900"/>
      <c r="Q108" s="922"/>
      <c r="R108" s="921"/>
      <c r="S108" s="923"/>
      <c r="T108" s="918"/>
      <c r="U108" s="918"/>
      <c r="V108" s="921"/>
      <c r="X108" s="1396"/>
      <c r="Y108" s="1396"/>
      <c r="Z108" s="1397" t="s">
        <v>915</v>
      </c>
      <c r="AA108" s="1398">
        <v>6.0299999999999998E-3</v>
      </c>
      <c r="AB108" s="1399" t="s">
        <v>803</v>
      </c>
      <c r="AC108" s="1400" t="s">
        <v>981</v>
      </c>
      <c r="AD108" s="1401"/>
      <c r="AE108" s="1402"/>
      <c r="AF108" s="1403"/>
      <c r="AG108" s="1403"/>
      <c r="AI108" s="1325"/>
      <c r="AJ108" s="1325"/>
      <c r="AK108" s="1404"/>
      <c r="AL108" s="1325"/>
      <c r="AM108" s="1404"/>
      <c r="AN108" s="1404"/>
      <c r="AO108" s="1405"/>
      <c r="AP108" s="1404"/>
      <c r="AQ108" s="1406"/>
      <c r="AR108" s="1405" t="s">
        <v>907</v>
      </c>
      <c r="AS108" s="1407">
        <v>1660.83</v>
      </c>
      <c r="AT108" s="1408"/>
      <c r="AU108" s="1325"/>
      <c r="AV108" s="1409"/>
      <c r="AW108" s="1410"/>
      <c r="AX108" s="1410"/>
      <c r="AY108" s="1409"/>
      <c r="AZ108" s="1409"/>
      <c r="BB108" s="1380" t="s">
        <v>607</v>
      </c>
      <c r="BC108" s="1380" t="s">
        <v>939</v>
      </c>
      <c r="BD108" s="1381"/>
      <c r="BE108" s="1411"/>
      <c r="BF108" s="1386"/>
      <c r="BG108" s="1412"/>
      <c r="BH108" s="1412"/>
      <c r="BI108" s="1381"/>
      <c r="BJ108" s="1381"/>
      <c r="BK108" s="1386"/>
      <c r="BL108" s="1386"/>
      <c r="BN108" s="1345"/>
      <c r="BO108" s="1160" t="s">
        <v>813</v>
      </c>
      <c r="BP108" s="1346"/>
      <c r="BQ108" s="1346"/>
      <c r="BR108" s="1346"/>
      <c r="BS108" s="1160"/>
      <c r="BT108" s="1413"/>
      <c r="BU108" s="1413"/>
      <c r="BV108" s="1413"/>
      <c r="BW108" s="1414"/>
      <c r="BX108" s="1413"/>
      <c r="BY108" s="1413"/>
      <c r="CJ108" s="1349"/>
      <c r="DE108" s="1393"/>
      <c r="DF108" s="1092"/>
      <c r="DG108" s="1415"/>
      <c r="DH108" s="1415"/>
      <c r="DI108" s="1415"/>
      <c r="DJ108" s="1092"/>
      <c r="DK108" s="1092"/>
      <c r="DL108" s="1092"/>
      <c r="DM108" s="1092"/>
      <c r="DN108" s="1092"/>
      <c r="DO108" s="1415"/>
      <c r="DP108" s="1415"/>
      <c r="DQ108" s="1415"/>
      <c r="DR108" s="1415"/>
      <c r="DS108" s="1092"/>
      <c r="DT108" s="1092"/>
      <c r="DU108" s="1092"/>
      <c r="DV108" s="1395"/>
      <c r="DX108" s="1204" t="s">
        <v>472</v>
      </c>
      <c r="DY108" s="1205" t="s">
        <v>472</v>
      </c>
      <c r="DZ108" s="1204" t="s">
        <v>901</v>
      </c>
      <c r="EA108" s="1206" t="s">
        <v>473</v>
      </c>
      <c r="EB108" s="1207">
        <v>21452</v>
      </c>
      <c r="EC108" s="1104"/>
      <c r="ED108" s="1208">
        <v>21452</v>
      </c>
      <c r="EE108" s="1208"/>
      <c r="EF108" s="1104"/>
      <c r="EG108" s="1209">
        <v>0.72250850426055035</v>
      </c>
      <c r="EH108" s="1104"/>
      <c r="EI108" s="1211">
        <v>0</v>
      </c>
      <c r="EJ108" s="1208"/>
      <c r="EK108" s="1208">
        <v>0</v>
      </c>
      <c r="EL108" s="1208">
        <v>0</v>
      </c>
      <c r="EM108" s="1214">
        <v>0</v>
      </c>
      <c r="EN108" s="1214"/>
      <c r="EO108" s="1215"/>
      <c r="ES108" s="1269" t="s">
        <v>553</v>
      </c>
      <c r="ET108" s="1270" t="s">
        <v>554</v>
      </c>
      <c r="EU108" s="1271">
        <v>0</v>
      </c>
      <c r="EW108" s="1219"/>
    </row>
    <row r="109" spans="1:153" ht="15.75" thickBot="1">
      <c r="A109" s="1316"/>
      <c r="B109" s="1416"/>
      <c r="C109" s="993"/>
      <c r="D109" s="994"/>
      <c r="E109" s="1366"/>
      <c r="F109" s="1366"/>
      <c r="G109" s="1366"/>
      <c r="H109" s="1367"/>
      <c r="K109" s="900" t="s">
        <v>803</v>
      </c>
      <c r="L109" s="901" t="s">
        <v>868</v>
      </c>
      <c r="M109" s="919"/>
      <c r="N109" s="919"/>
      <c r="O109" s="919"/>
      <c r="P109" s="901"/>
      <c r="Q109" s="922"/>
      <c r="R109" s="921"/>
      <c r="S109" s="924"/>
      <c r="T109" s="921"/>
      <c r="U109" s="921"/>
      <c r="V109" s="921"/>
      <c r="X109" s="1396"/>
      <c r="Y109" s="1396"/>
      <c r="Z109" s="1417" t="s">
        <v>873</v>
      </c>
      <c r="AA109" s="1418"/>
      <c r="AB109" s="1419"/>
      <c r="AC109" s="1400" t="s">
        <v>874</v>
      </c>
      <c r="AD109" s="1401"/>
      <c r="AE109" s="1402"/>
      <c r="AF109" s="1403"/>
      <c r="AG109" s="1403"/>
      <c r="AI109" s="1325"/>
      <c r="AJ109" s="1325"/>
      <c r="AK109" s="1404"/>
      <c r="AL109" s="1325"/>
      <c r="AM109" s="1404"/>
      <c r="AN109" s="1404"/>
      <c r="AO109" s="1325"/>
      <c r="AP109" s="1325"/>
      <c r="AQ109" s="1420"/>
      <c r="AR109" s="1421" t="s">
        <v>235</v>
      </c>
      <c r="AS109" s="1422" t="s">
        <v>936</v>
      </c>
      <c r="AT109" s="1423"/>
      <c r="AU109" s="1325"/>
      <c r="AV109" s="1409"/>
      <c r="AW109" s="1424"/>
      <c r="AX109" s="937"/>
      <c r="AY109" s="1424"/>
      <c r="AZ109" s="1424"/>
      <c r="BB109" s="1380"/>
      <c r="BC109" s="903" t="s">
        <v>940</v>
      </c>
      <c r="BD109" s="1381"/>
      <c r="BE109" s="1411"/>
      <c r="BF109" s="1386"/>
      <c r="BG109" s="1412"/>
      <c r="BH109" s="1412"/>
      <c r="BI109" s="1381"/>
      <c r="BJ109" s="1381"/>
      <c r="BK109" s="1386"/>
      <c r="BL109" s="1386"/>
      <c r="BN109" s="1345"/>
      <c r="BO109" s="1160" t="s">
        <v>989</v>
      </c>
      <c r="BP109" s="1346"/>
      <c r="BQ109" s="1346"/>
      <c r="BR109" s="1346"/>
      <c r="BS109" s="1160"/>
      <c r="BT109" s="1163"/>
      <c r="BU109" s="1163"/>
      <c r="BV109" s="1163"/>
      <c r="BW109" s="1346"/>
      <c r="BX109" s="1160"/>
      <c r="BY109" s="1160"/>
      <c r="CJ109" s="1349"/>
      <c r="DE109" s="1425"/>
      <c r="DF109" s="1426"/>
      <c r="DG109" s="1427"/>
      <c r="DH109" s="1427"/>
      <c r="DI109" s="1427"/>
      <c r="DJ109" s="1092"/>
      <c r="DK109" s="1092"/>
      <c r="DL109" s="1092"/>
      <c r="DM109" s="1092"/>
      <c r="DN109" s="1092"/>
      <c r="DO109" s="1427"/>
      <c r="DP109" s="1427"/>
      <c r="DQ109" s="1427"/>
      <c r="DR109" s="1427"/>
      <c r="DS109" s="1092"/>
      <c r="DT109" s="1092"/>
      <c r="DU109" s="1092"/>
      <c r="DV109" s="1395"/>
      <c r="DX109" s="1204" t="s">
        <v>472</v>
      </c>
      <c r="DY109" s="1205" t="s">
        <v>97</v>
      </c>
      <c r="DZ109" s="1204" t="s">
        <v>901</v>
      </c>
      <c r="EA109" s="1206" t="s">
        <v>98</v>
      </c>
      <c r="EB109" s="1207">
        <v>6000</v>
      </c>
      <c r="EC109" s="1104"/>
      <c r="ED109" s="1208">
        <v>6000</v>
      </c>
      <c r="EE109" s="1208"/>
      <c r="EF109" s="1104"/>
      <c r="EG109" s="1209">
        <v>0.20208143881984439</v>
      </c>
      <c r="EH109" s="1104"/>
      <c r="EI109" s="1211">
        <v>0</v>
      </c>
      <c r="EJ109" s="1208"/>
      <c r="EK109" s="1208">
        <v>0</v>
      </c>
      <c r="EL109" s="1268"/>
      <c r="EM109" s="1214"/>
      <c r="EN109" s="1214"/>
      <c r="EO109" s="1215"/>
      <c r="ES109" s="1269" t="s">
        <v>555</v>
      </c>
      <c r="ET109" s="1270" t="s">
        <v>556</v>
      </c>
      <c r="EU109" s="1271">
        <v>164054</v>
      </c>
      <c r="EW109" s="1219"/>
    </row>
    <row r="110" spans="1:153" ht="15.75" thickBot="1">
      <c r="A110" s="1316"/>
      <c r="B110" s="1316"/>
      <c r="C110" s="1316"/>
      <c r="D110" s="936" t="s">
        <v>803</v>
      </c>
      <c r="E110" s="1428" t="s">
        <v>676</v>
      </c>
      <c r="F110" s="1429"/>
      <c r="G110" s="1430"/>
      <c r="H110" s="1431"/>
      <c r="K110" s="900"/>
      <c r="L110" s="902" t="s">
        <v>976</v>
      </c>
      <c r="M110" s="925"/>
      <c r="N110" s="919"/>
      <c r="O110" s="919"/>
      <c r="P110" s="901"/>
      <c r="Q110" s="922"/>
      <c r="R110" s="921"/>
      <c r="S110" s="924"/>
      <c r="T110" s="921"/>
      <c r="U110" s="921"/>
      <c r="V110" s="921"/>
      <c r="X110" s="1396"/>
      <c r="Y110" s="1396"/>
      <c r="Z110" s="1417" t="s">
        <v>875</v>
      </c>
      <c r="AA110" s="1418"/>
      <c r="AB110" s="1419"/>
      <c r="AC110" s="1400" t="s">
        <v>982</v>
      </c>
      <c r="AD110" s="1401"/>
      <c r="AE110" s="1402"/>
      <c r="AF110" s="1403"/>
      <c r="AG110" s="1403"/>
      <c r="AI110" s="1325"/>
      <c r="AJ110" s="1325"/>
      <c r="AK110" s="1404"/>
      <c r="AL110" s="1325"/>
      <c r="AM110" s="1325"/>
      <c r="AN110" s="1379"/>
      <c r="AO110" s="1325"/>
      <c r="AP110" s="1325"/>
      <c r="AQ110" s="1325"/>
      <c r="AR110" s="1404"/>
      <c r="AS110" s="1325"/>
      <c r="AT110" s="1325"/>
      <c r="AU110" s="1325"/>
      <c r="AV110" s="1409"/>
      <c r="AW110" s="1424"/>
      <c r="AX110" s="1432"/>
      <c r="AY110" s="1268"/>
      <c r="AZ110" s="1208"/>
      <c r="BB110" s="1380" t="s">
        <v>609</v>
      </c>
      <c r="BC110" s="1380" t="s">
        <v>984</v>
      </c>
      <c r="BD110" s="1381"/>
      <c r="BE110" s="1411"/>
      <c r="BF110" s="1386"/>
      <c r="BG110" s="1412"/>
      <c r="BH110" s="1412"/>
      <c r="BI110" s="1381"/>
      <c r="BJ110" s="1381"/>
      <c r="BK110" s="1386"/>
      <c r="BL110" s="1386"/>
      <c r="BN110" s="1345"/>
      <c r="BO110" s="1160" t="s">
        <v>990</v>
      </c>
      <c r="BP110" s="1346"/>
      <c r="BQ110" s="1346"/>
      <c r="BR110" s="1346"/>
      <c r="BS110" s="1160"/>
      <c r="BT110" s="1163"/>
      <c r="BU110" s="1163"/>
      <c r="BV110" s="1163"/>
      <c r="BW110" s="1346"/>
      <c r="BX110" s="1160"/>
      <c r="BY110" s="1160"/>
      <c r="DE110" s="1393"/>
      <c r="DF110" s="1426"/>
      <c r="DG110" s="1092"/>
      <c r="DH110" s="1092"/>
      <c r="DI110" s="1092"/>
      <c r="DJ110" s="1092"/>
      <c r="DK110" s="1092"/>
      <c r="DL110" s="1092"/>
      <c r="DM110" s="1092"/>
      <c r="DN110" s="1092"/>
      <c r="DO110" s="1092"/>
      <c r="DP110" s="1092"/>
      <c r="DQ110" s="1092"/>
      <c r="DR110" s="1092"/>
      <c r="DS110" s="1092"/>
      <c r="DT110" s="1092"/>
      <c r="DU110" s="1092"/>
      <c r="DV110" s="1395"/>
      <c r="DX110" s="1204" t="s">
        <v>472</v>
      </c>
      <c r="DY110" s="1205" t="s">
        <v>99</v>
      </c>
      <c r="DZ110" s="1204" t="s">
        <v>8</v>
      </c>
      <c r="EA110" s="1206" t="s">
        <v>100</v>
      </c>
      <c r="EB110" s="1207">
        <v>526</v>
      </c>
      <c r="EC110" s="1104"/>
      <c r="ED110" s="1208">
        <v>526</v>
      </c>
      <c r="EE110" s="1208"/>
      <c r="EF110" s="1104"/>
      <c r="EG110" s="1209">
        <v>1.7715806136539693E-2</v>
      </c>
      <c r="EH110" s="1104"/>
      <c r="EI110" s="1211">
        <v>0</v>
      </c>
      <c r="EJ110" s="1208"/>
      <c r="EK110" s="1208">
        <v>0</v>
      </c>
      <c r="EL110" s="1268"/>
      <c r="EM110" s="1214"/>
      <c r="EN110" s="1214"/>
      <c r="EO110" s="1215"/>
      <c r="ES110" s="1269" t="s">
        <v>557</v>
      </c>
      <c r="ET110" s="1270" t="s">
        <v>558</v>
      </c>
      <c r="EU110" s="1271">
        <v>3083029</v>
      </c>
      <c r="EW110" s="1219"/>
    </row>
    <row r="111" spans="1:153" ht="15.75" thickBot="1">
      <c r="A111" s="1367"/>
      <c r="B111" s="1367"/>
      <c r="C111" s="1367"/>
      <c r="D111" s="992"/>
      <c r="E111" s="1433" t="s">
        <v>865</v>
      </c>
      <c r="F111" s="1434" t="s">
        <v>3</v>
      </c>
      <c r="G111" s="1435"/>
      <c r="H111" s="1436"/>
      <c r="K111" s="900"/>
      <c r="L111" s="901" t="s">
        <v>977</v>
      </c>
      <c r="M111" s="919"/>
      <c r="N111" s="919"/>
      <c r="O111" s="919"/>
      <c r="P111" s="901"/>
      <c r="Q111" s="926"/>
      <c r="R111" s="921"/>
      <c r="S111" s="924"/>
      <c r="T111" s="921"/>
      <c r="U111" s="921"/>
      <c r="V111" s="921"/>
      <c r="X111" s="1437"/>
      <c r="Y111" s="1437"/>
      <c r="Z111" s="1438" t="s">
        <v>916</v>
      </c>
      <c r="AA111" s="1439"/>
      <c r="AB111" s="1399" t="s">
        <v>869</v>
      </c>
      <c r="AC111" s="1403" t="s">
        <v>930</v>
      </c>
      <c r="AD111" s="1401"/>
      <c r="AE111" s="1402"/>
      <c r="AF111" s="1403"/>
      <c r="AG111" s="1403"/>
      <c r="AI111" s="1409"/>
      <c r="AJ111" s="1409"/>
      <c r="AK111" s="1409"/>
      <c r="AL111" s="1409"/>
      <c r="AM111" s="1409"/>
      <c r="AN111" s="1440"/>
      <c r="AO111" s="1409"/>
      <c r="AP111" s="1409"/>
      <c r="AQ111" s="1409"/>
      <c r="AR111" s="1409"/>
      <c r="AS111" s="1409"/>
      <c r="AT111" s="1441"/>
      <c r="AU111" s="1442" t="s">
        <v>800</v>
      </c>
      <c r="AV111" s="1443"/>
      <c r="AW111" s="1444"/>
      <c r="AX111" s="1010"/>
      <c r="AY111" s="1268"/>
      <c r="AZ111" s="1445"/>
      <c r="BB111" s="1380"/>
      <c r="BC111" s="1446" t="s">
        <v>943</v>
      </c>
      <c r="BD111" s="1381"/>
      <c r="BE111" s="1411"/>
      <c r="BF111" s="1386"/>
      <c r="BG111" s="1412"/>
      <c r="BH111" s="1412"/>
      <c r="BI111" s="1381"/>
      <c r="BJ111" s="1381"/>
      <c r="BK111" s="1386"/>
      <c r="BL111" s="1386"/>
      <c r="BN111" s="1345"/>
      <c r="BO111" s="1160" t="s">
        <v>815</v>
      </c>
      <c r="BP111" s="1346"/>
      <c r="BQ111" s="1346"/>
      <c r="BR111" s="1346"/>
      <c r="BS111" s="1160"/>
      <c r="BT111" s="1163"/>
      <c r="BU111" s="1163"/>
      <c r="BV111" s="1163"/>
      <c r="BW111" s="1346"/>
      <c r="BX111" s="1160"/>
      <c r="BY111" s="1160"/>
      <c r="DE111" s="1393"/>
      <c r="DF111" s="1415"/>
      <c r="DG111" s="1092"/>
      <c r="DH111" s="1092"/>
      <c r="DI111" s="1092"/>
      <c r="DJ111" s="1447"/>
      <c r="DK111" s="1092"/>
      <c r="DL111" s="1092"/>
      <c r="DM111" s="1092"/>
      <c r="DN111" s="1092"/>
      <c r="DO111" s="1092"/>
      <c r="DP111" s="1092"/>
      <c r="DQ111" s="1092"/>
      <c r="DR111" s="1092"/>
      <c r="DS111" s="1092"/>
      <c r="DT111" s="1092"/>
      <c r="DU111" s="1092"/>
      <c r="DV111" s="1395"/>
      <c r="DX111" s="1204" t="s">
        <v>472</v>
      </c>
      <c r="DY111" s="1205" t="s">
        <v>101</v>
      </c>
      <c r="DZ111" s="1204" t="s">
        <v>8</v>
      </c>
      <c r="EA111" s="1206" t="s">
        <v>102</v>
      </c>
      <c r="EB111" s="1207">
        <v>103</v>
      </c>
      <c r="EC111" s="1104"/>
      <c r="ED111" s="1208">
        <v>103</v>
      </c>
      <c r="EE111" s="1208"/>
      <c r="EF111" s="1104"/>
      <c r="EG111" s="1209">
        <v>3.4690646997406621E-3</v>
      </c>
      <c r="EH111" s="1104"/>
      <c r="EI111" s="1211">
        <v>0</v>
      </c>
      <c r="EJ111" s="1208"/>
      <c r="EK111" s="1208">
        <v>0</v>
      </c>
      <c r="EL111" s="1268"/>
      <c r="EM111" s="1214"/>
      <c r="EN111" s="1214"/>
      <c r="EO111" s="1215"/>
      <c r="ES111" s="1269" t="s">
        <v>559</v>
      </c>
      <c r="ET111" s="1270" t="s">
        <v>560</v>
      </c>
      <c r="EU111" s="1271">
        <v>3421999</v>
      </c>
      <c r="EW111" s="1219"/>
    </row>
    <row r="112" spans="1:153" ht="15">
      <c r="A112" s="1316"/>
      <c r="B112" s="992"/>
      <c r="C112" s="992"/>
      <c r="D112" s="992"/>
      <c r="E112" s="1448" t="s">
        <v>866</v>
      </c>
      <c r="F112" s="1449" t="s">
        <v>974</v>
      </c>
      <c r="G112" s="1450"/>
      <c r="H112" s="1451" t="s">
        <v>333</v>
      </c>
      <c r="K112" s="900" t="s">
        <v>869</v>
      </c>
      <c r="L112" s="901" t="s">
        <v>978</v>
      </c>
      <c r="M112" s="919"/>
      <c r="N112" s="919"/>
      <c r="O112" s="919"/>
      <c r="P112" s="901"/>
      <c r="Q112" s="922"/>
      <c r="R112" s="921"/>
      <c r="S112" s="924"/>
      <c r="T112" s="921"/>
      <c r="U112" s="921"/>
      <c r="V112" s="921"/>
      <c r="X112" s="1452"/>
      <c r="Y112" s="1452"/>
      <c r="Z112" s="1452"/>
      <c r="AA112" s="1452"/>
      <c r="AB112" s="1419"/>
      <c r="AC112" s="1403" t="s">
        <v>983</v>
      </c>
      <c r="AD112" s="1401"/>
      <c r="AE112" s="1402"/>
      <c r="AF112" s="1403"/>
      <c r="AG112" s="1403"/>
      <c r="AI112" s="1453"/>
      <c r="AJ112" s="1409"/>
      <c r="AK112" s="1409"/>
      <c r="AL112" s="1409"/>
      <c r="AM112" s="1409"/>
      <c r="AN112" s="1409"/>
      <c r="AO112" s="1409"/>
      <c r="AP112" s="1409"/>
      <c r="AQ112" s="1409"/>
      <c r="AR112" s="1409"/>
      <c r="AS112" s="1409"/>
      <c r="AT112" s="1454"/>
      <c r="AU112" s="1432"/>
      <c r="AV112" s="1455" t="s">
        <v>802</v>
      </c>
      <c r="AW112" s="1456">
        <v>212823605</v>
      </c>
      <c r="AX112" s="1268"/>
      <c r="AY112" s="1268"/>
      <c r="AZ112" s="1445"/>
      <c r="BB112" s="1380" t="s">
        <v>593</v>
      </c>
      <c r="BC112" s="1457" t="s">
        <v>944</v>
      </c>
      <c r="BD112" s="1381"/>
      <c r="BE112" s="1411"/>
      <c r="BF112" s="1386"/>
      <c r="BG112" s="1412"/>
      <c r="BH112" s="1412"/>
      <c r="BI112" s="1381"/>
      <c r="BJ112" s="1381"/>
      <c r="BK112" s="1386"/>
      <c r="BL112" s="1386"/>
      <c r="BN112" s="1345"/>
      <c r="BO112" s="1458"/>
      <c r="BP112" s="1346"/>
      <c r="BQ112" s="1346"/>
      <c r="BR112" s="1346"/>
      <c r="BS112" s="1160"/>
      <c r="BT112" s="1163"/>
      <c r="BU112" s="1163"/>
      <c r="BV112" s="1163"/>
      <c r="BW112" s="1163"/>
      <c r="BX112" s="1163"/>
      <c r="BY112" s="1163"/>
      <c r="CA112" s="1459"/>
      <c r="CB112" s="1460" t="s">
        <v>1019</v>
      </c>
      <c r="CC112" s="903" t="s">
        <v>1020</v>
      </c>
      <c r="CD112" s="1461"/>
      <c r="CE112" s="1461"/>
      <c r="CF112" s="1461"/>
      <c r="CG112" s="1461"/>
      <c r="DE112" s="1393"/>
      <c r="DF112" s="1415"/>
      <c r="DG112" s="1092"/>
      <c r="DH112" s="1092"/>
      <c r="DI112" s="1092"/>
      <c r="DJ112" s="1092"/>
      <c r="DK112" s="1092"/>
      <c r="DL112" s="1092"/>
      <c r="DM112" s="1092"/>
      <c r="DN112" s="1092"/>
      <c r="DO112" s="1092"/>
      <c r="DP112" s="1092"/>
      <c r="DQ112" s="1092"/>
      <c r="DR112" s="1092"/>
      <c r="DS112" s="1092"/>
      <c r="DT112" s="1092"/>
      <c r="DU112" s="1092"/>
      <c r="DV112" s="1395"/>
      <c r="DX112" s="1280" t="s">
        <v>472</v>
      </c>
      <c r="DY112" s="1205" t="s">
        <v>300</v>
      </c>
      <c r="DZ112" s="1204" t="s">
        <v>8</v>
      </c>
      <c r="EA112" s="1206" t="s">
        <v>301</v>
      </c>
      <c r="EB112" s="1207">
        <v>1610</v>
      </c>
      <c r="EC112" s="1104"/>
      <c r="ED112" s="1208">
        <v>1610</v>
      </c>
      <c r="EE112" s="1208">
        <v>29691</v>
      </c>
      <c r="EF112" s="1104"/>
      <c r="EG112" s="1209">
        <v>5.4225186083324911E-2</v>
      </c>
      <c r="EH112" s="1104"/>
      <c r="EI112" s="1211">
        <v>0</v>
      </c>
      <c r="EJ112" s="1208"/>
      <c r="EK112" s="1208">
        <v>0</v>
      </c>
      <c r="EL112" s="1268"/>
      <c r="EM112" s="1214"/>
      <c r="EN112" s="1214"/>
      <c r="EO112" s="1215"/>
      <c r="ES112" s="1269" t="s">
        <v>561</v>
      </c>
      <c r="ET112" s="1270" t="s">
        <v>636</v>
      </c>
      <c r="EU112" s="1271">
        <v>0</v>
      </c>
      <c r="EW112" s="1219"/>
    </row>
    <row r="113" spans="1:153" ht="15.75" thickBot="1">
      <c r="A113" s="1462"/>
      <c r="B113" s="992"/>
      <c r="C113" s="992"/>
      <c r="D113" s="1367"/>
      <c r="E113" s="1463" t="s">
        <v>867</v>
      </c>
      <c r="F113" s="1464" t="s">
        <v>972</v>
      </c>
      <c r="G113" s="1465" t="s">
        <v>352</v>
      </c>
      <c r="H113" s="1466" t="s">
        <v>289</v>
      </c>
      <c r="K113" s="900"/>
      <c r="L113" s="901" t="s">
        <v>261</v>
      </c>
      <c r="M113" s="919"/>
      <c r="N113" s="919"/>
      <c r="O113" s="919"/>
      <c r="P113" s="901"/>
      <c r="Q113" s="922"/>
      <c r="R113" s="921"/>
      <c r="S113" s="924"/>
      <c r="T113" s="921"/>
      <c r="U113" s="921"/>
      <c r="V113" s="921"/>
      <c r="X113" s="1452"/>
      <c r="Y113" s="1452"/>
      <c r="Z113" s="1452"/>
      <c r="AA113" s="1452"/>
      <c r="AB113" s="1419"/>
      <c r="AC113" s="1403" t="s">
        <v>932</v>
      </c>
      <c r="AD113" s="1401"/>
      <c r="AE113" s="1402"/>
      <c r="AF113" s="1403"/>
      <c r="AG113" s="1403"/>
      <c r="AI113" s="1453"/>
      <c r="AJ113" s="1409"/>
      <c r="AK113" s="1409"/>
      <c r="AL113" s="1409"/>
      <c r="AM113" s="1409"/>
      <c r="AN113" s="1409"/>
      <c r="AO113" s="1409"/>
      <c r="AP113" s="1409"/>
      <c r="AQ113" s="1409"/>
      <c r="AR113" s="1409"/>
      <c r="AS113" s="1409"/>
      <c r="AT113" s="1454"/>
      <c r="AU113" s="1010"/>
      <c r="AV113" s="1455" t="s">
        <v>801</v>
      </c>
      <c r="AW113" s="1467">
        <f>AW106</f>
        <v>209066025</v>
      </c>
      <c r="AX113" s="1268"/>
      <c r="AY113" s="1424"/>
      <c r="AZ113" s="1445"/>
      <c r="BB113" s="1380"/>
      <c r="BC113" s="1380"/>
      <c r="BD113" s="1381"/>
      <c r="BE113" s="1411"/>
      <c r="BF113" s="1386"/>
      <c r="BG113" s="1412"/>
      <c r="BH113" s="1412"/>
      <c r="BI113" s="1381"/>
      <c r="BJ113" s="1381"/>
      <c r="BK113" s="1386"/>
      <c r="BL113" s="1386"/>
      <c r="BN113" s="1345"/>
      <c r="BO113" s="1160" t="s">
        <v>816</v>
      </c>
      <c r="BP113" s="1346"/>
      <c r="BQ113" s="1346"/>
      <c r="BR113" s="1346"/>
      <c r="BS113" s="1160"/>
      <c r="BT113" s="1163"/>
      <c r="BU113" s="1163"/>
      <c r="BV113" s="1163"/>
      <c r="BW113" s="1346"/>
      <c r="BX113" s="1160"/>
      <c r="BY113" s="1160"/>
      <c r="CA113" s="1461" t="s">
        <v>672</v>
      </c>
      <c r="CB113" s="1461"/>
      <c r="CC113" s="1461"/>
      <c r="CD113" s="1461"/>
      <c r="CE113" s="1461"/>
      <c r="CF113" s="1461"/>
      <c r="CG113" s="1461"/>
      <c r="DX113" s="1204" t="s">
        <v>474</v>
      </c>
      <c r="DY113" s="1205" t="s">
        <v>474</v>
      </c>
      <c r="DZ113" s="1204" t="s">
        <v>901</v>
      </c>
      <c r="EA113" s="1206" t="s">
        <v>475</v>
      </c>
      <c r="EB113" s="1207">
        <v>3645</v>
      </c>
      <c r="EC113" s="1104"/>
      <c r="ED113" s="1208">
        <v>3645</v>
      </c>
      <c r="EE113" s="1208"/>
      <c r="EF113" s="1104"/>
      <c r="EG113" s="1209">
        <v>0.94872462259239976</v>
      </c>
      <c r="EH113" s="1104"/>
      <c r="EI113" s="1211">
        <v>0</v>
      </c>
      <c r="EJ113" s="1208"/>
      <c r="EK113" s="1208">
        <v>0</v>
      </c>
      <c r="EL113" s="1208">
        <v>0</v>
      </c>
      <c r="EM113" s="1214">
        <v>0</v>
      </c>
      <c r="EN113" s="1214"/>
      <c r="EO113" s="1215"/>
      <c r="ES113" s="1269" t="s">
        <v>637</v>
      </c>
      <c r="ET113" s="1270" t="s">
        <v>638</v>
      </c>
      <c r="EU113" s="1271">
        <v>311202</v>
      </c>
      <c r="EW113" s="1219"/>
    </row>
    <row r="114" spans="1:153" ht="15.75" thickBot="1">
      <c r="A114" s="1316"/>
      <c r="B114" s="1468"/>
      <c r="C114" s="1468"/>
      <c r="D114" s="900" t="s">
        <v>674</v>
      </c>
      <c r="E114" s="1469">
        <f>F114-E115</f>
        <v>4064</v>
      </c>
      <c r="F114" s="1470">
        <v>5320</v>
      </c>
      <c r="G114" s="1471">
        <f>E115*-1</f>
        <v>-1256</v>
      </c>
      <c r="H114" s="1471">
        <f>SUM(F114:G114)</f>
        <v>4064</v>
      </c>
      <c r="K114" s="900"/>
      <c r="L114" s="901" t="s">
        <v>870</v>
      </c>
      <c r="M114" s="919"/>
      <c r="N114" s="919"/>
      <c r="O114" s="919"/>
      <c r="P114" s="901"/>
      <c r="Q114" s="922"/>
      <c r="R114" s="921"/>
      <c r="S114" s="924"/>
      <c r="T114" s="921"/>
      <c r="U114" s="921"/>
      <c r="V114" s="921"/>
      <c r="X114" s="1452"/>
      <c r="Y114" s="1452"/>
      <c r="Z114" s="1452"/>
      <c r="AA114" s="1452"/>
      <c r="AB114" s="1472"/>
      <c r="AC114" s="1473" t="s">
        <v>933</v>
      </c>
      <c r="AD114" s="984"/>
      <c r="AE114" s="1474" t="s">
        <v>934</v>
      </c>
      <c r="AF114" s="1475"/>
      <c r="AG114" s="1475"/>
      <c r="AI114" s="1476"/>
      <c r="AJ114" s="1477"/>
      <c r="AK114" s="1478"/>
      <c r="AL114" s="1479"/>
      <c r="AM114" s="1479"/>
      <c r="AN114" s="1479"/>
      <c r="AO114" s="1479"/>
      <c r="AP114" s="1479"/>
      <c r="AQ114" s="1479"/>
      <c r="AR114" s="1479"/>
      <c r="AS114" s="1479"/>
      <c r="AT114" s="1454"/>
      <c r="AU114" s="1455"/>
      <c r="AV114" s="1455" t="s">
        <v>604</v>
      </c>
      <c r="AW114" s="1480">
        <f>AW112-AW113</f>
        <v>3757580</v>
      </c>
      <c r="AX114" s="1268"/>
      <c r="AY114" s="1424"/>
      <c r="AZ114" s="1481"/>
      <c r="BB114" s="1380"/>
      <c r="BC114" s="1380"/>
      <c r="BD114" s="1381"/>
      <c r="BE114" s="1411"/>
      <c r="BF114" s="1386"/>
      <c r="BG114" s="1412"/>
      <c r="BH114" s="1412"/>
      <c r="BI114" s="1381"/>
      <c r="BJ114" s="1381"/>
      <c r="BK114" s="1386"/>
      <c r="BL114" s="1386"/>
      <c r="BN114" s="1345"/>
      <c r="BO114" s="1160" t="s">
        <v>834</v>
      </c>
      <c r="BP114" s="1346"/>
      <c r="BQ114" s="1346"/>
      <c r="BR114" s="1346"/>
      <c r="BS114" s="1160"/>
      <c r="BT114" s="1163"/>
      <c r="BU114" s="1163"/>
      <c r="BV114" s="1163"/>
      <c r="BW114" s="1346"/>
      <c r="BX114" s="1160"/>
      <c r="BY114" s="1160"/>
      <c r="DX114" s="1204" t="s">
        <v>474</v>
      </c>
      <c r="DY114" s="1205" t="s">
        <v>103</v>
      </c>
      <c r="DZ114" s="1204" t="s">
        <v>8</v>
      </c>
      <c r="EA114" s="1206" t="s">
        <v>104</v>
      </c>
      <c r="EB114" s="1207">
        <v>197</v>
      </c>
      <c r="EC114" s="1104"/>
      <c r="ED114" s="1208">
        <v>197</v>
      </c>
      <c r="EE114" s="1208">
        <v>3842</v>
      </c>
      <c r="EF114" s="1104"/>
      <c r="EG114" s="1209">
        <v>5.1275377407600208E-2</v>
      </c>
      <c r="EH114" s="1104"/>
      <c r="EI114" s="1211">
        <v>0</v>
      </c>
      <c r="EJ114" s="1208"/>
      <c r="EK114" s="1208">
        <v>0</v>
      </c>
      <c r="EL114" s="1268"/>
      <c r="EM114" s="1214"/>
      <c r="EN114" s="1214"/>
      <c r="EO114" s="1215"/>
      <c r="ES114" s="1269" t="s">
        <v>639</v>
      </c>
      <c r="ET114" s="1270" t="s">
        <v>640</v>
      </c>
      <c r="EU114" s="1271">
        <v>710128</v>
      </c>
      <c r="EW114" s="1219"/>
    </row>
    <row r="115" spans="1:153" ht="15.75" thickTop="1">
      <c r="A115" s="1316"/>
      <c r="B115" s="1468"/>
      <c r="C115" s="1468"/>
      <c r="D115" s="900" t="s">
        <v>675</v>
      </c>
      <c r="E115" s="1482">
        <v>1256</v>
      </c>
      <c r="F115" s="994"/>
      <c r="G115" s="1471">
        <f>E115</f>
        <v>1256</v>
      </c>
      <c r="H115" s="1471">
        <f>SUM(F115:G115)</f>
        <v>1256</v>
      </c>
      <c r="K115" s="900"/>
      <c r="L115" s="901" t="s">
        <v>979</v>
      </c>
      <c r="M115" s="919"/>
      <c r="N115" s="919"/>
      <c r="O115" s="919"/>
      <c r="P115" s="901"/>
      <c r="Q115" s="922"/>
      <c r="R115" s="921"/>
      <c r="S115" s="924"/>
      <c r="T115" s="921"/>
      <c r="U115" s="921"/>
      <c r="V115" s="921"/>
      <c r="X115" s="1452"/>
      <c r="Y115" s="1452"/>
      <c r="Z115" s="1452"/>
      <c r="AA115" s="1452"/>
      <c r="AB115" s="1472"/>
      <c r="AC115" s="1403"/>
      <c r="AD115" s="1401"/>
      <c r="AE115" s="1402"/>
      <c r="AF115" s="1403"/>
      <c r="AG115" s="1403"/>
      <c r="AI115" s="1476"/>
      <c r="AJ115" s="1477"/>
      <c r="AK115" s="1479"/>
      <c r="AL115" s="1479"/>
      <c r="AM115" s="1479"/>
      <c r="AN115" s="1479"/>
      <c r="AO115" s="1479"/>
      <c r="AP115" s="1479"/>
      <c r="AQ115" s="1479"/>
      <c r="AR115" s="1479"/>
      <c r="AS115" s="1479"/>
      <c r="AT115" s="1454"/>
      <c r="AU115" s="1455"/>
      <c r="AV115" s="1268" t="s">
        <v>1034</v>
      </c>
      <c r="AW115" s="1483"/>
      <c r="AX115" s="1455"/>
      <c r="AY115" s="1484"/>
      <c r="AZ115" s="1485"/>
      <c r="BN115" s="1345"/>
      <c r="BO115" s="1160" t="s">
        <v>835</v>
      </c>
      <c r="BP115" s="1346"/>
      <c r="BQ115" s="1346"/>
      <c r="BR115" s="1346"/>
      <c r="BS115" s="1160"/>
      <c r="BT115" s="1163"/>
      <c r="BU115" s="1163"/>
      <c r="BV115" s="1163"/>
      <c r="BW115" s="1346"/>
      <c r="BX115" s="1160"/>
      <c r="BY115" s="1160"/>
      <c r="DX115" s="1204" t="s">
        <v>476</v>
      </c>
      <c r="DY115" s="1205" t="s">
        <v>476</v>
      </c>
      <c r="DZ115" s="1204" t="s">
        <v>901</v>
      </c>
      <c r="EA115" s="1206" t="s">
        <v>477</v>
      </c>
      <c r="EB115" s="1207">
        <v>33786</v>
      </c>
      <c r="EC115" s="1104"/>
      <c r="ED115" s="1208">
        <v>33786</v>
      </c>
      <c r="EE115" s="1208"/>
      <c r="EF115" s="1104"/>
      <c r="EG115" s="1209">
        <v>0.97783051632322293</v>
      </c>
      <c r="EH115" s="1104"/>
      <c r="EI115" s="1211">
        <v>11987816</v>
      </c>
      <c r="EJ115" s="1208"/>
      <c r="EK115" s="1208">
        <v>11722052</v>
      </c>
      <c r="EL115" s="1208">
        <v>11987816</v>
      </c>
      <c r="EM115" s="1214">
        <v>0</v>
      </c>
      <c r="EN115" s="1214"/>
      <c r="EO115" s="1215"/>
      <c r="ES115" s="1269" t="s">
        <v>641</v>
      </c>
      <c r="ET115" s="1270" t="s">
        <v>642</v>
      </c>
      <c r="EU115" s="1271">
        <v>0</v>
      </c>
      <c r="EW115" s="1219"/>
    </row>
    <row r="116" spans="1:153" ht="15.75" thickBot="1">
      <c r="A116" s="1316"/>
      <c r="B116" s="933"/>
      <c r="C116" s="933"/>
      <c r="D116" s="924" t="s">
        <v>1030</v>
      </c>
      <c r="E116" s="1486">
        <f>SUM(E114:E115)</f>
        <v>5320</v>
      </c>
      <c r="F116" s="1487">
        <f>SUM(F114:F115)</f>
        <v>5320</v>
      </c>
      <c r="G116" s="1487">
        <f>SUM(G114:G115)</f>
        <v>0</v>
      </c>
      <c r="H116" s="1487">
        <f>SUM(H114:H115)</f>
        <v>5320</v>
      </c>
      <c r="K116" s="900" t="s">
        <v>871</v>
      </c>
      <c r="L116" s="901" t="s">
        <v>872</v>
      </c>
      <c r="M116" s="919"/>
      <c r="N116" s="919"/>
      <c r="O116" s="919"/>
      <c r="P116" s="901"/>
      <c r="Q116" s="922"/>
      <c r="R116" s="921"/>
      <c r="S116" s="924"/>
      <c r="T116" s="921"/>
      <c r="U116" s="921"/>
      <c r="V116" s="921"/>
      <c r="AT116" s="1488"/>
      <c r="AU116" s="1489"/>
      <c r="AV116" s="1490"/>
      <c r="AW116" s="1491"/>
      <c r="BN116" s="1345"/>
      <c r="BO116" s="1160" t="s">
        <v>991</v>
      </c>
      <c r="BP116" s="1346"/>
      <c r="BQ116" s="1346"/>
      <c r="BR116" s="1346"/>
      <c r="BS116" s="1160"/>
      <c r="BT116" s="1163"/>
      <c r="BU116" s="1163"/>
      <c r="BV116" s="1163"/>
      <c r="BW116" s="1346"/>
      <c r="BX116" s="1160"/>
      <c r="BY116" s="1160"/>
      <c r="DX116" s="1204" t="s">
        <v>476</v>
      </c>
      <c r="DY116" s="1205" t="s">
        <v>302</v>
      </c>
      <c r="DZ116" s="1204" t="s">
        <v>8</v>
      </c>
      <c r="EA116" s="1206" t="s">
        <v>303</v>
      </c>
      <c r="EB116" s="1207">
        <v>766</v>
      </c>
      <c r="EC116" s="1104"/>
      <c r="ED116" s="1208">
        <v>766</v>
      </c>
      <c r="EE116" s="1104">
        <v>34552</v>
      </c>
      <c r="EF116" s="1104"/>
      <c r="EG116" s="1209">
        <v>2.216948367677703E-2</v>
      </c>
      <c r="EH116" s="1104"/>
      <c r="EI116" s="1211">
        <v>0</v>
      </c>
      <c r="EJ116" s="1208"/>
      <c r="EK116" s="1208">
        <v>265764</v>
      </c>
      <c r="EL116" s="1208"/>
      <c r="EM116" s="1214"/>
      <c r="EN116" s="1214"/>
      <c r="EO116" s="1215"/>
      <c r="ES116" s="1269" t="s">
        <v>643</v>
      </c>
      <c r="ET116" s="1270" t="s">
        <v>644</v>
      </c>
      <c r="EU116" s="1271">
        <v>8039958</v>
      </c>
      <c r="EW116" s="1219"/>
    </row>
    <row r="117" spans="1:153" ht="15.75" thickTop="1">
      <c r="A117" s="1316"/>
      <c r="B117" s="992"/>
      <c r="C117" s="992"/>
      <c r="D117" s="994"/>
      <c r="E117" s="994"/>
      <c r="F117" s="994"/>
      <c r="G117" s="1366"/>
      <c r="H117" s="1367"/>
      <c r="K117" s="1484"/>
      <c r="L117" s="1484"/>
      <c r="M117" s="1492"/>
      <c r="N117" s="1492"/>
      <c r="O117" s="1492"/>
      <c r="P117" s="1484"/>
      <c r="Q117" s="1493"/>
      <c r="R117" s="1485"/>
      <c r="S117" s="1494"/>
      <c r="T117" s="1485"/>
      <c r="U117" s="1485"/>
      <c r="V117" s="1485"/>
      <c r="BN117" s="1345"/>
      <c r="BO117" s="1160" t="s">
        <v>861</v>
      </c>
      <c r="BP117" s="1346"/>
      <c r="BQ117" s="1346"/>
      <c r="BR117" s="1346"/>
      <c r="BS117" s="1160"/>
      <c r="BT117" s="1163"/>
      <c r="BU117" s="1163"/>
      <c r="BV117" s="1163"/>
      <c r="BW117" s="1346"/>
      <c r="BX117" s="1160"/>
      <c r="BY117" s="1160"/>
      <c r="DX117" s="1495" t="s">
        <v>478</v>
      </c>
      <c r="DY117" s="1496" t="s">
        <v>478</v>
      </c>
      <c r="DZ117" s="1204" t="s">
        <v>901</v>
      </c>
      <c r="EA117" s="1278" t="s">
        <v>479</v>
      </c>
      <c r="EB117" s="1207">
        <v>1169</v>
      </c>
      <c r="EC117" s="1104"/>
      <c r="ED117" s="1208">
        <v>1169</v>
      </c>
      <c r="EE117" s="1208">
        <v>1169</v>
      </c>
      <c r="EF117" s="1104"/>
      <c r="EG117" s="1209"/>
      <c r="EH117" s="1104"/>
      <c r="EI117" s="1211">
        <v>233952</v>
      </c>
      <c r="EJ117" s="1208"/>
      <c r="EK117" s="1208">
        <v>233952</v>
      </c>
      <c r="EL117" s="1208">
        <v>233952</v>
      </c>
      <c r="EM117" s="1214">
        <v>0</v>
      </c>
      <c r="EN117" s="1214"/>
      <c r="EO117" s="1215"/>
      <c r="ES117" s="1269" t="s">
        <v>645</v>
      </c>
      <c r="ET117" s="1270" t="s">
        <v>646</v>
      </c>
      <c r="EU117" s="1271">
        <v>2734756</v>
      </c>
      <c r="EW117" s="1219"/>
    </row>
    <row r="118" spans="1:153" ht="15">
      <c r="A118" s="1316"/>
      <c r="B118" s="992"/>
      <c r="C118" s="992"/>
      <c r="D118" s="994"/>
      <c r="E118" s="994"/>
      <c r="F118" s="994"/>
      <c r="G118" s="1366"/>
      <c r="H118" s="1367"/>
      <c r="BN118" s="1345"/>
      <c r="BO118" s="1160"/>
      <c r="BP118" s="1346"/>
      <c r="BQ118" s="1346"/>
      <c r="BR118" s="1346"/>
      <c r="BS118" s="1160"/>
      <c r="BT118" s="1163"/>
      <c r="BU118" s="1163"/>
      <c r="BV118" s="1163"/>
      <c r="BW118" s="1346"/>
      <c r="BX118" s="1160"/>
      <c r="BY118" s="1160"/>
      <c r="DX118" s="1204" t="s">
        <v>480</v>
      </c>
      <c r="DY118" s="1205" t="s">
        <v>480</v>
      </c>
      <c r="DZ118" s="1204" t="s">
        <v>901</v>
      </c>
      <c r="EA118" s="1206" t="s">
        <v>481</v>
      </c>
      <c r="EB118" s="1207">
        <v>9918</v>
      </c>
      <c r="EC118" s="1104"/>
      <c r="ED118" s="1208">
        <v>9918</v>
      </c>
      <c r="EE118" s="1208">
        <v>9918</v>
      </c>
      <c r="EF118" s="1104"/>
      <c r="EG118" s="1209"/>
      <c r="EH118" s="1104"/>
      <c r="EI118" s="1211">
        <v>2131477</v>
      </c>
      <c r="EJ118" s="1208"/>
      <c r="EK118" s="1208">
        <v>2131477</v>
      </c>
      <c r="EL118" s="1208">
        <v>2131477</v>
      </c>
      <c r="EM118" s="1214">
        <v>0</v>
      </c>
      <c r="EN118" s="1214"/>
      <c r="EO118" s="1215"/>
      <c r="ES118" s="1269" t="s">
        <v>647</v>
      </c>
      <c r="ET118" s="1270" t="s">
        <v>648</v>
      </c>
      <c r="EU118" s="1271">
        <v>3225856</v>
      </c>
      <c r="EW118" s="1219"/>
    </row>
    <row r="119" spans="1:153" ht="15">
      <c r="A119" s="1497"/>
      <c r="B119" s="992"/>
      <c r="C119" s="992"/>
      <c r="D119" s="994"/>
      <c r="E119" s="1366"/>
      <c r="F119" s="1366"/>
      <c r="G119" s="1498"/>
      <c r="H119" s="1499"/>
      <c r="I119" s="1500"/>
      <c r="J119" s="1500"/>
      <c r="K119" s="1500"/>
      <c r="L119" s="1500"/>
      <c r="BN119" s="1345"/>
      <c r="BO119" s="1160" t="s">
        <v>862</v>
      </c>
      <c r="BP119" s="1346"/>
      <c r="BQ119" s="1346"/>
      <c r="BR119" s="1346"/>
      <c r="BS119" s="1160"/>
      <c r="BT119" s="1163"/>
      <c r="BU119" s="1163"/>
      <c r="BV119" s="1163"/>
      <c r="BW119" s="1346"/>
      <c r="BX119" s="1160"/>
      <c r="BY119" s="1160"/>
      <c r="DX119" s="1204" t="s">
        <v>482</v>
      </c>
      <c r="DY119" s="1205" t="s">
        <v>482</v>
      </c>
      <c r="DZ119" s="1204" t="s">
        <v>901</v>
      </c>
      <c r="EA119" s="1206" t="s">
        <v>107</v>
      </c>
      <c r="EB119" s="1207">
        <v>9079</v>
      </c>
      <c r="EC119" s="1104"/>
      <c r="ED119" s="1208">
        <v>9079</v>
      </c>
      <c r="EE119" s="1208"/>
      <c r="EF119" s="1104"/>
      <c r="EG119" s="1209">
        <v>0.94464675892206851</v>
      </c>
      <c r="EH119" s="1104"/>
      <c r="EI119" s="1211">
        <v>3822967</v>
      </c>
      <c r="EJ119" s="1208"/>
      <c r="EK119" s="1208">
        <v>3611353</v>
      </c>
      <c r="EL119" s="1208">
        <v>3822967</v>
      </c>
      <c r="EM119" s="1214">
        <v>0</v>
      </c>
      <c r="EN119" s="1214"/>
      <c r="EO119" s="1215"/>
      <c r="ES119" s="1269" t="s">
        <v>649</v>
      </c>
      <c r="ET119" s="1270" t="s">
        <v>650</v>
      </c>
      <c r="EU119" s="1271">
        <v>2087258</v>
      </c>
      <c r="EW119" s="1219"/>
    </row>
    <row r="120" spans="1:153" ht="15">
      <c r="A120" s="1497"/>
      <c r="B120" s="992"/>
      <c r="C120" s="992"/>
      <c r="D120" s="994"/>
      <c r="E120" s="1366"/>
      <c r="F120" s="1366"/>
      <c r="G120" s="1366"/>
      <c r="H120" s="1367"/>
      <c r="I120" s="1500"/>
      <c r="J120" s="1500"/>
      <c r="K120" s="1500"/>
      <c r="L120" s="1500"/>
      <c r="BN120" s="1345"/>
      <c r="BO120" s="1160" t="s">
        <v>992</v>
      </c>
      <c r="BP120" s="1346"/>
      <c r="BQ120" s="1346"/>
      <c r="BR120" s="1346"/>
      <c r="BS120" s="1160"/>
      <c r="BT120" s="1163"/>
      <c r="BU120" s="1163"/>
      <c r="BV120" s="1163"/>
      <c r="BW120" s="1346"/>
      <c r="BX120" s="1160"/>
      <c r="BY120" s="1160"/>
      <c r="DX120" s="1204" t="s">
        <v>482</v>
      </c>
      <c r="DY120" s="1205" t="s">
        <v>108</v>
      </c>
      <c r="DZ120" s="1204" t="s">
        <v>8</v>
      </c>
      <c r="EA120" s="1206" t="s">
        <v>109</v>
      </c>
      <c r="EB120" s="1207">
        <v>227</v>
      </c>
      <c r="EC120" s="1104"/>
      <c r="ED120" s="1208">
        <v>227</v>
      </c>
      <c r="EE120" s="1268"/>
      <c r="EF120" s="1104"/>
      <c r="EG120" s="1209">
        <v>2.361877015919259E-2</v>
      </c>
      <c r="EH120" s="1104"/>
      <c r="EI120" s="1211">
        <v>0</v>
      </c>
      <c r="EJ120" s="1208"/>
      <c r="EK120" s="1208">
        <v>90294</v>
      </c>
      <c r="EL120" s="1268"/>
      <c r="EM120" s="1214"/>
      <c r="EN120" s="1214"/>
      <c r="EO120" s="1215"/>
      <c r="ES120" s="1501" t="s">
        <v>651</v>
      </c>
      <c r="ET120" s="1502" t="s">
        <v>652</v>
      </c>
      <c r="EU120" s="1271">
        <v>0</v>
      </c>
      <c r="EW120" s="1219"/>
    </row>
    <row r="121" spans="1:153" ht="15.75" thickBot="1">
      <c r="A121" s="1497"/>
      <c r="B121" s="992"/>
      <c r="C121" s="992"/>
      <c r="D121" s="994"/>
      <c r="E121" s="1366"/>
      <c r="F121" s="1366"/>
      <c r="G121" s="1366"/>
      <c r="H121" s="1367"/>
      <c r="I121" s="1500"/>
      <c r="J121" s="1500"/>
      <c r="K121" s="1500"/>
      <c r="L121" s="1500"/>
      <c r="BN121" s="1345"/>
      <c r="BO121" s="1160" t="s">
        <v>993</v>
      </c>
      <c r="BP121" s="1346"/>
      <c r="BQ121" s="1346"/>
      <c r="BR121" s="1346"/>
      <c r="BS121" s="1160"/>
      <c r="BT121" s="1163"/>
      <c r="BU121" s="1163"/>
      <c r="BV121" s="1163"/>
      <c r="BW121" s="1346"/>
      <c r="BX121" s="1160"/>
      <c r="BY121" s="1160"/>
      <c r="DX121" s="1204">
        <v>540</v>
      </c>
      <c r="DY121" s="1204" t="s">
        <v>824</v>
      </c>
      <c r="DZ121" s="1204" t="s">
        <v>8</v>
      </c>
      <c r="EA121" s="1206" t="s">
        <v>825</v>
      </c>
      <c r="EB121" s="1207">
        <v>305</v>
      </c>
      <c r="EC121" s="1104"/>
      <c r="ED121" s="1208">
        <v>305</v>
      </c>
      <c r="EE121" s="1208">
        <v>9611</v>
      </c>
      <c r="EF121" s="1104"/>
      <c r="EG121" s="1209">
        <v>3.1734470918738947E-2</v>
      </c>
      <c r="EH121" s="1104"/>
      <c r="EI121" s="1211">
        <v>0</v>
      </c>
      <c r="EJ121" s="1208"/>
      <c r="EK121" s="1208">
        <v>121320</v>
      </c>
      <c r="EL121" s="1268"/>
      <c r="EM121" s="1214"/>
      <c r="EN121" s="1214"/>
      <c r="EO121" s="1215"/>
      <c r="ES121" s="1503"/>
      <c r="ET121" s="1504" t="s">
        <v>206</v>
      </c>
      <c r="EU121" s="1505">
        <v>4832290</v>
      </c>
      <c r="EW121" s="1219"/>
    </row>
    <row r="122" spans="1:153" ht="15.75" thickBot="1">
      <c r="A122" s="1316"/>
      <c r="B122" s="992"/>
      <c r="C122" s="992"/>
      <c r="D122" s="994"/>
      <c r="E122" s="1366"/>
      <c r="F122" s="1366"/>
      <c r="G122" s="1366"/>
      <c r="H122" s="1367"/>
      <c r="I122" s="1500"/>
      <c r="J122" s="1500"/>
      <c r="K122" s="1500"/>
      <c r="L122" s="1500"/>
      <c r="BN122" s="1345"/>
      <c r="BO122" s="1160" t="s">
        <v>994</v>
      </c>
      <c r="BP122" s="1346"/>
      <c r="BQ122" s="1346"/>
      <c r="BR122" s="1346"/>
      <c r="BS122" s="1160"/>
      <c r="BT122" s="1163"/>
      <c r="BU122" s="1163"/>
      <c r="BV122" s="1163"/>
      <c r="BW122" s="1346"/>
      <c r="BX122" s="1160"/>
      <c r="BY122" s="1160"/>
      <c r="DX122" s="1204" t="s">
        <v>484</v>
      </c>
      <c r="DY122" s="1205" t="s">
        <v>484</v>
      </c>
      <c r="DZ122" s="1204" t="s">
        <v>901</v>
      </c>
      <c r="EA122" s="1206" t="s">
        <v>485</v>
      </c>
      <c r="EB122" s="1207">
        <v>11688</v>
      </c>
      <c r="EC122" s="1104"/>
      <c r="ED122" s="1208">
        <v>11688</v>
      </c>
      <c r="EE122" s="1208"/>
      <c r="EF122" s="1104"/>
      <c r="EG122" s="1209">
        <v>0.8718484260778756</v>
      </c>
      <c r="EH122" s="1104"/>
      <c r="EI122" s="1211">
        <v>478499</v>
      </c>
      <c r="EJ122" s="1208"/>
      <c r="EK122" s="1208">
        <v>417179</v>
      </c>
      <c r="EL122" s="1208">
        <v>478499</v>
      </c>
      <c r="EM122" s="1214">
        <v>0</v>
      </c>
      <c r="EN122" s="1214"/>
      <c r="EO122" s="1215"/>
      <c r="ES122" s="2301" t="s">
        <v>654</v>
      </c>
      <c r="ET122" s="2302"/>
      <c r="EU122" s="1506">
        <f>SUM(EU6:EU121)</f>
        <v>211974934</v>
      </c>
      <c r="EW122" s="1219"/>
    </row>
    <row r="123" spans="1:153" ht="15">
      <c r="A123" s="1316"/>
      <c r="B123" s="992"/>
      <c r="C123" s="992"/>
      <c r="D123" s="994"/>
      <c r="E123" s="1366"/>
      <c r="F123" s="1366"/>
      <c r="G123" s="1366"/>
      <c r="H123" s="1367"/>
      <c r="I123" s="1500"/>
      <c r="J123" s="1500"/>
      <c r="K123" s="1500"/>
      <c r="L123" s="1500"/>
      <c r="BN123" s="1345"/>
      <c r="BO123" s="1160" t="s">
        <v>995</v>
      </c>
      <c r="BP123" s="1346"/>
      <c r="BQ123" s="1346"/>
      <c r="BR123" s="1346"/>
      <c r="BS123" s="1160"/>
      <c r="BT123" s="1163"/>
      <c r="BU123" s="1163"/>
      <c r="BV123" s="1163"/>
      <c r="BW123" s="1346"/>
      <c r="BX123" s="1160"/>
      <c r="BY123" s="1160"/>
      <c r="DX123" s="1204" t="s">
        <v>484</v>
      </c>
      <c r="DY123" s="1205" t="s">
        <v>110</v>
      </c>
      <c r="DZ123" s="1204" t="s">
        <v>8</v>
      </c>
      <c r="EA123" s="1206" t="s">
        <v>111</v>
      </c>
      <c r="EB123" s="1207">
        <v>1718</v>
      </c>
      <c r="EC123" s="1104"/>
      <c r="ED123" s="1208">
        <v>1718</v>
      </c>
      <c r="EE123" s="1208">
        <v>13406</v>
      </c>
      <c r="EF123" s="1104"/>
      <c r="EG123" s="1209">
        <v>0.12815157392212442</v>
      </c>
      <c r="EH123" s="1104"/>
      <c r="EI123" s="1211">
        <v>0</v>
      </c>
      <c r="EJ123" s="1208"/>
      <c r="EK123" s="1208">
        <v>61320</v>
      </c>
      <c r="EL123" s="1268"/>
      <c r="EM123" s="1214"/>
      <c r="EN123" s="1214"/>
      <c r="EO123" s="1215"/>
      <c r="ES123" s="1507"/>
      <c r="ET123" s="933"/>
      <c r="EU123" s="933"/>
    </row>
    <row r="124" spans="1:153" ht="15">
      <c r="BN124" s="1345"/>
      <c r="BO124" s="1160" t="s">
        <v>996</v>
      </c>
      <c r="BP124" s="1346"/>
      <c r="BQ124" s="1346"/>
      <c r="BR124" s="1346"/>
      <c r="BS124" s="1160"/>
      <c r="BT124" s="1163"/>
      <c r="BU124" s="1163"/>
      <c r="BV124" s="1163"/>
      <c r="BW124" s="1346"/>
      <c r="BX124" s="1160"/>
      <c r="BY124" s="1160"/>
      <c r="DX124" s="1204" t="s">
        <v>486</v>
      </c>
      <c r="DY124" s="1205" t="s">
        <v>486</v>
      </c>
      <c r="DZ124" s="1204" t="s">
        <v>901</v>
      </c>
      <c r="EA124" s="1206" t="s">
        <v>487</v>
      </c>
      <c r="EB124" s="1207">
        <v>4402</v>
      </c>
      <c r="EC124" s="1104"/>
      <c r="ED124" s="1208">
        <v>4402</v>
      </c>
      <c r="EE124" s="1208">
        <v>4402</v>
      </c>
      <c r="EF124" s="1104"/>
      <c r="EG124" s="1209"/>
      <c r="EH124" s="1104"/>
      <c r="EI124" s="1211">
        <v>0</v>
      </c>
      <c r="EJ124" s="1208"/>
      <c r="EK124" s="1208">
        <v>0</v>
      </c>
      <c r="EL124" s="1208">
        <v>0</v>
      </c>
      <c r="EM124" s="1214">
        <v>0</v>
      </c>
      <c r="EN124" s="1214"/>
      <c r="EO124" s="1215"/>
      <c r="ES124" s="1507"/>
      <c r="ET124" s="933"/>
      <c r="EU124" s="933">
        <v>79</v>
      </c>
    </row>
    <row r="125" spans="1:153" ht="15">
      <c r="BN125" s="1345"/>
      <c r="BO125" s="1160" t="s">
        <v>953</v>
      </c>
      <c r="BP125" s="1346"/>
      <c r="BQ125" s="1346"/>
      <c r="BR125" s="1346"/>
      <c r="BS125" s="1160"/>
      <c r="BT125" s="1163"/>
      <c r="BU125" s="1163"/>
      <c r="BV125" s="1163"/>
      <c r="BW125" s="1346"/>
      <c r="BX125" s="1160"/>
      <c r="BY125" s="1160"/>
      <c r="DX125" s="1204" t="s">
        <v>488</v>
      </c>
      <c r="DY125" s="1205" t="s">
        <v>488</v>
      </c>
      <c r="DZ125" s="1204" t="s">
        <v>901</v>
      </c>
      <c r="EA125" s="1206" t="s">
        <v>489</v>
      </c>
      <c r="EB125" s="1207">
        <v>2602</v>
      </c>
      <c r="EC125" s="1104"/>
      <c r="ED125" s="1208">
        <v>2602</v>
      </c>
      <c r="EE125" s="1208">
        <v>2602</v>
      </c>
      <c r="EF125" s="1104"/>
      <c r="EG125" s="1209"/>
      <c r="EH125" s="1104"/>
      <c r="EI125" s="1211">
        <v>113851</v>
      </c>
      <c r="EJ125" s="1208"/>
      <c r="EK125" s="1208">
        <v>113851</v>
      </c>
      <c r="EL125" s="1208">
        <v>113851</v>
      </c>
      <c r="EM125" s="1214">
        <v>0</v>
      </c>
      <c r="EN125" s="1214"/>
      <c r="EO125" s="1215"/>
    </row>
    <row r="126" spans="1:153" ht="15">
      <c r="BN126" s="1345"/>
      <c r="BO126" s="1160" t="s">
        <v>954</v>
      </c>
      <c r="BP126" s="1346"/>
      <c r="BQ126" s="1346"/>
      <c r="BR126" s="1346"/>
      <c r="BS126" s="1160"/>
      <c r="BT126" s="1163"/>
      <c r="BU126" s="1163"/>
      <c r="BV126" s="1163"/>
      <c r="BW126" s="1346"/>
      <c r="BX126" s="1160"/>
      <c r="BY126" s="1160"/>
      <c r="DX126" s="1204" t="s">
        <v>490</v>
      </c>
      <c r="DY126" s="1205" t="s">
        <v>490</v>
      </c>
      <c r="DZ126" s="1204" t="s">
        <v>901</v>
      </c>
      <c r="EA126" s="1206" t="s">
        <v>491</v>
      </c>
      <c r="EB126" s="1207">
        <v>3500</v>
      </c>
      <c r="EC126" s="1104"/>
      <c r="ED126" s="1208">
        <v>3500</v>
      </c>
      <c r="EE126" s="1208"/>
      <c r="EF126" s="1104"/>
      <c r="EG126" s="1209">
        <v>0.91935907538744421</v>
      </c>
      <c r="EH126" s="1104"/>
      <c r="EI126" s="1211">
        <v>1453589</v>
      </c>
      <c r="EJ126" s="1208"/>
      <c r="EK126" s="1208">
        <v>1336370</v>
      </c>
      <c r="EL126" s="1208">
        <v>1453589</v>
      </c>
      <c r="EM126" s="1214">
        <v>0</v>
      </c>
      <c r="EN126" s="1214"/>
      <c r="EO126" s="1215"/>
    </row>
    <row r="127" spans="1:153" ht="15">
      <c r="BN127" s="1345"/>
      <c r="BO127" s="1160"/>
      <c r="BP127" s="1346"/>
      <c r="BQ127" s="1346"/>
      <c r="BR127" s="1346"/>
      <c r="BS127" s="1160"/>
      <c r="BT127" s="1163"/>
      <c r="BU127" s="1163"/>
      <c r="BV127" s="1163"/>
      <c r="BW127" s="1346"/>
      <c r="BX127" s="1160"/>
      <c r="BY127" s="1160"/>
      <c r="DX127" s="1204" t="s">
        <v>490</v>
      </c>
      <c r="DY127" s="1205" t="s">
        <v>1011</v>
      </c>
      <c r="DZ127" s="1204" t="s">
        <v>8</v>
      </c>
      <c r="EA127" s="1206" t="s">
        <v>1012</v>
      </c>
      <c r="EB127" s="1207">
        <v>307</v>
      </c>
      <c r="EC127" s="1104"/>
      <c r="ED127" s="1208">
        <v>307</v>
      </c>
      <c r="EE127" s="1208">
        <v>3807</v>
      </c>
      <c r="EF127" s="1104"/>
      <c r="EG127" s="1209">
        <v>8.0640924612555814E-2</v>
      </c>
      <c r="EH127" s="1104"/>
      <c r="EI127" s="1211">
        <v>0</v>
      </c>
      <c r="EJ127" s="1208"/>
      <c r="EK127" s="1208">
        <v>117219</v>
      </c>
      <c r="EL127" s="1208"/>
      <c r="EM127" s="1214"/>
      <c r="EN127" s="1214"/>
      <c r="EO127" s="1215"/>
    </row>
    <row r="128" spans="1:153" ht="15">
      <c r="BN128" s="1345"/>
      <c r="BO128" s="1160" t="s">
        <v>863</v>
      </c>
      <c r="BP128" s="1346"/>
      <c r="BQ128" s="1346"/>
      <c r="BR128" s="1346"/>
      <c r="BS128" s="1160"/>
      <c r="BT128" s="1163"/>
      <c r="BU128" s="1163"/>
      <c r="BV128" s="1163"/>
      <c r="BW128" s="1346"/>
      <c r="BX128" s="1160"/>
      <c r="BY128" s="1160"/>
      <c r="DX128" s="1204" t="s">
        <v>492</v>
      </c>
      <c r="DY128" s="1205" t="s">
        <v>492</v>
      </c>
      <c r="DZ128" s="1204" t="s">
        <v>901</v>
      </c>
      <c r="EA128" s="1206" t="s">
        <v>493</v>
      </c>
      <c r="EB128" s="1207">
        <v>6430</v>
      </c>
      <c r="EC128" s="1104"/>
      <c r="ED128" s="1208">
        <v>6430</v>
      </c>
      <c r="EE128" s="1208">
        <v>6430</v>
      </c>
      <c r="EF128" s="1104"/>
      <c r="EG128" s="1209"/>
      <c r="EH128" s="1104"/>
      <c r="EI128" s="1211">
        <v>2652925</v>
      </c>
      <c r="EJ128" s="1208"/>
      <c r="EK128" s="1208">
        <v>2652925</v>
      </c>
      <c r="EL128" s="1208">
        <v>2652925</v>
      </c>
      <c r="EM128" s="1214">
        <v>0</v>
      </c>
      <c r="EN128" s="1214"/>
      <c r="EO128" s="1215"/>
    </row>
    <row r="129" spans="66:145" ht="15">
      <c r="BN129" s="1345"/>
      <c r="BO129" s="1160" t="s">
        <v>864</v>
      </c>
      <c r="BP129" s="1346"/>
      <c r="BQ129" s="1346"/>
      <c r="BR129" s="1346"/>
      <c r="BS129" s="1160"/>
      <c r="BT129" s="1163"/>
      <c r="BU129" s="1163"/>
      <c r="BV129" s="1163"/>
      <c r="BW129" s="1346"/>
      <c r="BX129" s="1160"/>
      <c r="BY129" s="1160"/>
      <c r="DX129" s="1204" t="s">
        <v>494</v>
      </c>
      <c r="DY129" s="1205" t="s">
        <v>494</v>
      </c>
      <c r="DZ129" s="1204" t="s">
        <v>901</v>
      </c>
      <c r="EA129" s="1206" t="s">
        <v>669</v>
      </c>
      <c r="EB129" s="1207">
        <v>144470</v>
      </c>
      <c r="EC129" s="1104"/>
      <c r="ED129" s="1208">
        <v>144470</v>
      </c>
      <c r="EE129" s="1208"/>
      <c r="EF129" s="1104"/>
      <c r="EG129" s="1209">
        <v>0.94845753376093911</v>
      </c>
      <c r="EH129" s="1104"/>
      <c r="EI129" s="1211">
        <v>0</v>
      </c>
      <c r="EJ129" s="1208"/>
      <c r="EK129" s="1208">
        <v>0</v>
      </c>
      <c r="EL129" s="1208">
        <v>0</v>
      </c>
      <c r="EM129" s="1214">
        <v>0</v>
      </c>
      <c r="EN129" s="1214"/>
      <c r="EO129" s="1215"/>
    </row>
    <row r="130" spans="66:145" ht="15">
      <c r="BN130" s="1345"/>
      <c r="BO130" s="1160" t="s">
        <v>263</v>
      </c>
      <c r="BP130" s="1346"/>
      <c r="BQ130" s="1346"/>
      <c r="BR130" s="1346"/>
      <c r="BS130" s="1160"/>
      <c r="BT130" s="1163"/>
      <c r="BU130" s="1163"/>
      <c r="BV130" s="1163"/>
      <c r="BW130" s="1346"/>
      <c r="BX130" s="1160"/>
      <c r="BY130" s="1160"/>
      <c r="DX130" s="1204" t="s">
        <v>494</v>
      </c>
      <c r="DY130" s="1205" t="s">
        <v>112</v>
      </c>
      <c r="DZ130" s="1204" t="s">
        <v>8</v>
      </c>
      <c r="EA130" s="1206" t="s">
        <v>113</v>
      </c>
      <c r="EB130" s="1207">
        <v>148</v>
      </c>
      <c r="EC130" s="1104"/>
      <c r="ED130" s="1208">
        <v>148</v>
      </c>
      <c r="EE130" s="1208"/>
      <c r="EF130" s="1104"/>
      <c r="EG130" s="1209">
        <v>9.7163227657381447E-4</v>
      </c>
      <c r="EH130" s="1104"/>
      <c r="EI130" s="1211">
        <v>0</v>
      </c>
      <c r="EJ130" s="1208"/>
      <c r="EK130" s="1208">
        <v>0</v>
      </c>
      <c r="EL130" s="1268"/>
      <c r="EM130" s="1214"/>
      <c r="EN130" s="1214"/>
      <c r="EO130" s="1215"/>
    </row>
    <row r="131" spans="66:145" ht="15">
      <c r="BN131" s="1345"/>
      <c r="BO131" s="1160" t="s">
        <v>997</v>
      </c>
      <c r="BP131" s="1346"/>
      <c r="BQ131" s="1346"/>
      <c r="BR131" s="1346"/>
      <c r="BS131" s="1160"/>
      <c r="BT131" s="1163"/>
      <c r="BU131" s="1163"/>
      <c r="BV131" s="1163"/>
      <c r="BW131" s="1346"/>
      <c r="BX131" s="1160"/>
      <c r="BY131" s="1160"/>
      <c r="DX131" s="1204" t="s">
        <v>494</v>
      </c>
      <c r="DY131" s="1205" t="s">
        <v>114</v>
      </c>
      <c r="DZ131" s="1204" t="s">
        <v>8</v>
      </c>
      <c r="EA131" s="1206" t="s">
        <v>115</v>
      </c>
      <c r="EB131" s="1207">
        <v>976</v>
      </c>
      <c r="EC131" s="1104"/>
      <c r="ED131" s="1208">
        <v>976</v>
      </c>
      <c r="EE131" s="1104"/>
      <c r="EF131" s="1104"/>
      <c r="EG131" s="1209">
        <v>6.4075209590273175E-3</v>
      </c>
      <c r="EH131" s="1104"/>
      <c r="EI131" s="1211">
        <v>0</v>
      </c>
      <c r="EJ131" s="1208"/>
      <c r="EK131" s="1208">
        <v>0</v>
      </c>
      <c r="EL131" s="1268"/>
      <c r="EM131" s="1214"/>
      <c r="EN131" s="1214"/>
      <c r="EO131" s="1215"/>
    </row>
    <row r="132" spans="66:145" ht="15">
      <c r="BN132" s="1345"/>
      <c r="BO132" s="1160" t="s">
        <v>998</v>
      </c>
      <c r="BP132" s="1346"/>
      <c r="BQ132" s="1346"/>
      <c r="BR132" s="1346"/>
      <c r="BS132" s="1160"/>
      <c r="BT132" s="1163"/>
      <c r="BU132" s="1163"/>
      <c r="BV132" s="1163"/>
      <c r="BW132" s="1346"/>
      <c r="BX132" s="1160"/>
      <c r="BY132" s="1160"/>
      <c r="DX132" s="1495" t="s">
        <v>494</v>
      </c>
      <c r="DY132" s="1496" t="s">
        <v>116</v>
      </c>
      <c r="DZ132" s="1204" t="s">
        <v>8</v>
      </c>
      <c r="EA132" s="1278" t="s">
        <v>117</v>
      </c>
      <c r="EB132" s="1207">
        <v>361</v>
      </c>
      <c r="EC132" s="1104"/>
      <c r="ED132" s="1208">
        <v>361</v>
      </c>
      <c r="EE132" s="1208"/>
      <c r="EF132" s="1104"/>
      <c r="EG132" s="1209">
        <v>2.3699949448861288E-3</v>
      </c>
      <c r="EH132" s="1104"/>
      <c r="EI132" s="1211">
        <v>0</v>
      </c>
      <c r="EJ132" s="1208"/>
      <c r="EK132" s="1208">
        <v>0</v>
      </c>
      <c r="EL132" s="1268"/>
      <c r="EM132" s="1214"/>
      <c r="EN132" s="1214"/>
      <c r="EO132" s="1215"/>
    </row>
    <row r="133" spans="66:145" ht="15">
      <c r="BN133" s="1345"/>
      <c r="BO133" s="1160" t="s">
        <v>999</v>
      </c>
      <c r="BP133" s="1346"/>
      <c r="BQ133" s="1346"/>
      <c r="BR133" s="1346"/>
      <c r="BS133" s="1160"/>
      <c r="BT133" s="1163"/>
      <c r="BU133" s="1163"/>
      <c r="BV133" s="1163"/>
      <c r="BW133" s="1346"/>
      <c r="BX133" s="1160"/>
      <c r="BY133" s="1160"/>
      <c r="DX133" s="1276" t="s">
        <v>494</v>
      </c>
      <c r="DY133" s="1508" t="s">
        <v>118</v>
      </c>
      <c r="DZ133" s="1424" t="s">
        <v>8</v>
      </c>
      <c r="EA133" s="1424" t="s">
        <v>119</v>
      </c>
      <c r="EB133" s="1207">
        <v>1594</v>
      </c>
      <c r="EC133" s="1104"/>
      <c r="ED133" s="1208">
        <v>1594</v>
      </c>
      <c r="EE133" s="1208"/>
      <c r="EF133" s="1104"/>
      <c r="EG133" s="1209">
        <v>1.0464742222017976E-2</v>
      </c>
      <c r="EH133" s="1104"/>
      <c r="EI133" s="1211">
        <v>0</v>
      </c>
      <c r="EJ133" s="1208"/>
      <c r="EK133" s="1208">
        <v>0</v>
      </c>
      <c r="EL133" s="1268"/>
      <c r="EM133" s="1214"/>
      <c r="EN133" s="1214"/>
      <c r="EO133" s="1215"/>
    </row>
    <row r="134" spans="66:145" ht="15">
      <c r="BN134" s="1345"/>
      <c r="BO134" s="1160"/>
      <c r="BP134" s="1346"/>
      <c r="BQ134" s="1346"/>
      <c r="BR134" s="1346"/>
      <c r="BS134" s="1160"/>
      <c r="BT134" s="1163"/>
      <c r="BU134" s="1163"/>
      <c r="BV134" s="1163"/>
      <c r="BW134" s="1346"/>
      <c r="BX134" s="1160"/>
      <c r="BY134" s="1160"/>
      <c r="DX134" s="1276" t="s">
        <v>494</v>
      </c>
      <c r="DY134" s="1508" t="s">
        <v>120</v>
      </c>
      <c r="DZ134" s="1424" t="s">
        <v>8</v>
      </c>
      <c r="EA134" s="1424" t="s">
        <v>121</v>
      </c>
      <c r="EB134" s="1207">
        <v>382</v>
      </c>
      <c r="EC134" s="1104"/>
      <c r="ED134" s="1208">
        <v>382</v>
      </c>
      <c r="EE134" s="1208"/>
      <c r="EF134" s="1104"/>
      <c r="EG134" s="1209">
        <v>2.5078616868324131E-3</v>
      </c>
      <c r="EH134" s="1104"/>
      <c r="EI134" s="1211">
        <v>0</v>
      </c>
      <c r="EJ134" s="1208"/>
      <c r="EK134" s="1208">
        <v>0</v>
      </c>
      <c r="EL134" s="1268"/>
      <c r="EM134" s="1214"/>
      <c r="EN134" s="1214"/>
      <c r="EO134" s="1215"/>
    </row>
    <row r="135" spans="66:145" ht="15">
      <c r="BN135" s="1345"/>
      <c r="BO135" s="1160" t="s">
        <v>890</v>
      </c>
      <c r="BP135" s="1346"/>
      <c r="BQ135" s="1346"/>
      <c r="BR135" s="1346"/>
      <c r="BS135" s="1160"/>
      <c r="BT135" s="1163"/>
      <c r="BU135" s="1163"/>
      <c r="BV135" s="1163"/>
      <c r="BW135" s="1346"/>
      <c r="BX135" s="1160"/>
      <c r="BY135" s="1160"/>
      <c r="DX135" s="1276" t="s">
        <v>494</v>
      </c>
      <c r="DY135" s="1508" t="s">
        <v>678</v>
      </c>
      <c r="DZ135" s="1424" t="s">
        <v>8</v>
      </c>
      <c r="EA135" s="1424" t="s">
        <v>287</v>
      </c>
      <c r="EB135" s="1207">
        <v>1294</v>
      </c>
      <c r="EC135" s="1445"/>
      <c r="ED135" s="1208">
        <v>1294</v>
      </c>
      <c r="EE135" s="1208"/>
      <c r="EF135" s="1104"/>
      <c r="EG135" s="1209">
        <v>8.4952173370710544E-3</v>
      </c>
      <c r="EH135" s="1104"/>
      <c r="EI135" s="1211">
        <v>0</v>
      </c>
      <c r="EJ135" s="1208"/>
      <c r="EK135" s="1208">
        <v>0</v>
      </c>
      <c r="EL135" s="1268"/>
      <c r="EM135" s="1214"/>
      <c r="EN135" s="1214"/>
      <c r="EO135" s="1215"/>
    </row>
    <row r="136" spans="66:145" ht="15" customHeight="1">
      <c r="BN136" s="1345"/>
      <c r="BO136" s="1160" t="s">
        <v>953</v>
      </c>
      <c r="BP136" s="1346"/>
      <c r="BQ136" s="1346"/>
      <c r="BR136" s="1346"/>
      <c r="BS136" s="1160"/>
      <c r="BT136" s="1163"/>
      <c r="BU136" s="1163"/>
      <c r="BV136" s="1163"/>
      <c r="BW136" s="1346"/>
      <c r="BX136" s="1160"/>
      <c r="BY136" s="1160"/>
      <c r="DX136" s="1204" t="s">
        <v>494</v>
      </c>
      <c r="DY136" s="1205" t="s">
        <v>122</v>
      </c>
      <c r="DZ136" s="1204" t="s">
        <v>8</v>
      </c>
      <c r="EA136" s="1206" t="s">
        <v>123</v>
      </c>
      <c r="EB136" s="1207">
        <v>237</v>
      </c>
      <c r="EC136" s="1104"/>
      <c r="ED136" s="1208">
        <v>237</v>
      </c>
      <c r="EE136" s="1268"/>
      <c r="EF136" s="1104"/>
      <c r="EG136" s="1209">
        <v>1.5559246591080678E-3</v>
      </c>
      <c r="EH136" s="1104"/>
      <c r="EI136" s="1211">
        <v>0</v>
      </c>
      <c r="EJ136" s="1208"/>
      <c r="EK136" s="1208">
        <v>0</v>
      </c>
      <c r="EL136" s="1268"/>
      <c r="EM136" s="1214"/>
      <c r="EN136" s="1214"/>
      <c r="EO136" s="1215"/>
    </row>
    <row r="137" spans="66:145" ht="15" customHeight="1">
      <c r="BN137" s="1345"/>
      <c r="BO137" s="1160" t="s">
        <v>957</v>
      </c>
      <c r="BP137" s="1346"/>
      <c r="BQ137" s="1346"/>
      <c r="BR137" s="1346"/>
      <c r="BS137" s="1160"/>
      <c r="BT137" s="1163"/>
      <c r="BU137" s="1163"/>
      <c r="BV137" s="1163"/>
      <c r="BW137" s="1346"/>
      <c r="BX137" s="1160"/>
      <c r="BY137" s="1160"/>
      <c r="DX137" s="1204" t="s">
        <v>494</v>
      </c>
      <c r="DY137" s="1204" t="s">
        <v>826</v>
      </c>
      <c r="DZ137" s="1204" t="s">
        <v>8</v>
      </c>
      <c r="EA137" s="1206" t="s">
        <v>1024</v>
      </c>
      <c r="EB137" s="1207">
        <v>1427</v>
      </c>
      <c r="EC137" s="1104"/>
      <c r="ED137" s="1208">
        <v>1427</v>
      </c>
      <c r="EE137" s="1208"/>
      <c r="EF137" s="1104"/>
      <c r="EG137" s="1209">
        <v>9.3683733693975223E-3</v>
      </c>
      <c r="EH137" s="1104"/>
      <c r="EI137" s="1211">
        <v>0</v>
      </c>
      <c r="EJ137" s="1208"/>
      <c r="EK137" s="1208">
        <v>0</v>
      </c>
      <c r="EL137" s="1268"/>
      <c r="EM137" s="1214"/>
      <c r="EN137" s="1214"/>
      <c r="EO137" s="1215"/>
    </row>
    <row r="138" spans="66:145" ht="15" customHeight="1">
      <c r="BN138" s="1509"/>
      <c r="BO138" s="1509" t="s">
        <v>653</v>
      </c>
      <c r="BP138" s="1509"/>
      <c r="BQ138" s="1509"/>
      <c r="BR138" s="1509"/>
      <c r="BS138" s="1509"/>
      <c r="BT138" s="1510"/>
      <c r="BU138" s="1510"/>
      <c r="BV138" s="1510"/>
      <c r="BW138" s="1509"/>
      <c r="BX138" s="1509"/>
      <c r="BY138" s="1509"/>
      <c r="DX138" s="1204" t="s">
        <v>494</v>
      </c>
      <c r="DY138" s="1204" t="s">
        <v>270</v>
      </c>
      <c r="DZ138" s="1204" t="s">
        <v>8</v>
      </c>
      <c r="EA138" s="1206" t="s">
        <v>271</v>
      </c>
      <c r="EB138" s="1207">
        <v>690</v>
      </c>
      <c r="EC138" s="1104"/>
      <c r="ED138" s="1208">
        <v>690</v>
      </c>
      <c r="EE138" s="1208"/>
      <c r="EF138" s="1104"/>
      <c r="EG138" s="1209">
        <v>4.5299072353779191E-3</v>
      </c>
      <c r="EH138" s="1104"/>
      <c r="EI138" s="1211">
        <v>0</v>
      </c>
      <c r="EJ138" s="1208"/>
      <c r="EK138" s="1208">
        <v>0</v>
      </c>
      <c r="EL138" s="1268"/>
      <c r="EM138" s="1214"/>
      <c r="EN138" s="1214"/>
      <c r="EO138" s="1215"/>
    </row>
    <row r="139" spans="66:145" ht="15" customHeight="1">
      <c r="DX139" s="1204" t="s">
        <v>494</v>
      </c>
      <c r="DY139" s="1204" t="s">
        <v>1025</v>
      </c>
      <c r="DZ139" s="1204" t="s">
        <v>8</v>
      </c>
      <c r="EA139" s="1206" t="s">
        <v>305</v>
      </c>
      <c r="EB139" s="1207">
        <v>288</v>
      </c>
      <c r="EC139" s="1104"/>
      <c r="ED139" s="1208">
        <v>288</v>
      </c>
      <c r="EE139" s="1208"/>
      <c r="EF139" s="1104"/>
      <c r="EG139" s="1209">
        <v>1.8907438895490445E-3</v>
      </c>
      <c r="EH139" s="1104"/>
      <c r="EI139" s="1211">
        <v>0</v>
      </c>
      <c r="EJ139" s="1208"/>
      <c r="EK139" s="1208">
        <v>0</v>
      </c>
      <c r="EL139" s="1268"/>
      <c r="EM139" s="1214"/>
      <c r="EN139" s="1214"/>
      <c r="EO139" s="1215"/>
    </row>
    <row r="140" spans="66:145" ht="15" customHeight="1">
      <c r="DX140" s="1204" t="s">
        <v>494</v>
      </c>
      <c r="DY140" s="1204" t="s">
        <v>306</v>
      </c>
      <c r="DZ140" s="1204" t="s">
        <v>8</v>
      </c>
      <c r="EA140" s="1206" t="s">
        <v>307</v>
      </c>
      <c r="EB140" s="1207">
        <v>347</v>
      </c>
      <c r="EC140" s="1495"/>
      <c r="ED140" s="1208">
        <v>347</v>
      </c>
      <c r="EE140" s="1208"/>
      <c r="EF140" s="1104"/>
      <c r="EG140" s="1209">
        <v>2.2780837835886057E-3</v>
      </c>
      <c r="EH140" s="1104"/>
      <c r="EI140" s="1211">
        <v>0</v>
      </c>
      <c r="EJ140" s="1208"/>
      <c r="EK140" s="1208">
        <v>0</v>
      </c>
      <c r="EL140" s="1268"/>
      <c r="EM140" s="1214"/>
      <c r="EN140" s="1214"/>
      <c r="EO140" s="1215"/>
    </row>
    <row r="141" spans="66:145" ht="15" customHeight="1">
      <c r="DX141" s="1204" t="s">
        <v>494</v>
      </c>
      <c r="DY141" s="1204" t="s">
        <v>1013</v>
      </c>
      <c r="DZ141" s="1204" t="s">
        <v>8</v>
      </c>
      <c r="EA141" s="1206" t="s">
        <v>1014</v>
      </c>
      <c r="EB141" s="1207">
        <v>107</v>
      </c>
      <c r="EC141" s="1495"/>
      <c r="ED141" s="1208">
        <v>107</v>
      </c>
      <c r="EE141" s="1208">
        <v>152321</v>
      </c>
      <c r="EF141" s="1104"/>
      <c r="EG141" s="1209">
        <v>7.0246387563106859E-4</v>
      </c>
      <c r="EH141" s="1104"/>
      <c r="EI141" s="1211">
        <v>0</v>
      </c>
      <c r="EJ141" s="1208"/>
      <c r="EK141" s="1208">
        <v>0</v>
      </c>
      <c r="EL141" s="1268"/>
      <c r="EM141" s="1214"/>
      <c r="EN141" s="1214"/>
      <c r="EO141" s="1215"/>
    </row>
    <row r="142" spans="66:145" ht="15" customHeight="1">
      <c r="DX142" s="1204" t="s">
        <v>496</v>
      </c>
      <c r="DY142" s="1205" t="s">
        <v>496</v>
      </c>
      <c r="DZ142" s="1204" t="s">
        <v>901</v>
      </c>
      <c r="EA142" s="1206" t="s">
        <v>497</v>
      </c>
      <c r="EB142" s="1207">
        <v>2018</v>
      </c>
      <c r="EC142" s="1104"/>
      <c r="ED142" s="1208">
        <v>2018</v>
      </c>
      <c r="EE142" s="1208">
        <v>2018</v>
      </c>
      <c r="EF142" s="1104"/>
      <c r="EG142" s="1209"/>
      <c r="EH142" s="1104"/>
      <c r="EI142" s="1211">
        <v>83566</v>
      </c>
      <c r="EJ142" s="1208"/>
      <c r="EK142" s="1208">
        <v>83566</v>
      </c>
      <c r="EL142" s="1208">
        <v>83566</v>
      </c>
      <c r="EM142" s="1214">
        <v>0</v>
      </c>
      <c r="EN142" s="1214"/>
      <c r="EO142" s="1215"/>
    </row>
    <row r="143" spans="66:145" ht="15" customHeight="1">
      <c r="DX143" s="1204" t="s">
        <v>498</v>
      </c>
      <c r="DY143" s="1205" t="s">
        <v>498</v>
      </c>
      <c r="DZ143" s="1204" t="s">
        <v>901</v>
      </c>
      <c r="EA143" s="1206" t="s">
        <v>499</v>
      </c>
      <c r="EB143" s="1207">
        <v>4158</v>
      </c>
      <c r="EC143" s="1104"/>
      <c r="ED143" s="1208">
        <v>4158</v>
      </c>
      <c r="EE143" s="1208">
        <v>4158</v>
      </c>
      <c r="EF143" s="1104"/>
      <c r="EG143" s="1209"/>
      <c r="EH143" s="1104"/>
      <c r="EI143" s="1211">
        <v>1084160</v>
      </c>
      <c r="EJ143" s="1208"/>
      <c r="EK143" s="1208">
        <v>1084160</v>
      </c>
      <c r="EL143" s="1208">
        <v>1084160</v>
      </c>
      <c r="EM143" s="1214">
        <v>0</v>
      </c>
      <c r="EN143" s="1214"/>
      <c r="EO143" s="1215"/>
    </row>
    <row r="144" spans="66:145" ht="15" customHeight="1">
      <c r="DX144" s="1204" t="s">
        <v>500</v>
      </c>
      <c r="DY144" s="1205" t="s">
        <v>500</v>
      </c>
      <c r="DZ144" s="1204" t="s">
        <v>901</v>
      </c>
      <c r="EA144" s="1206" t="s">
        <v>501</v>
      </c>
      <c r="EB144" s="1207">
        <v>12828</v>
      </c>
      <c r="EC144" s="1104"/>
      <c r="ED144" s="1208">
        <v>12828</v>
      </c>
      <c r="EE144" s="1208"/>
      <c r="EF144" s="1104"/>
      <c r="EG144" s="1209">
        <v>0.95888772611750639</v>
      </c>
      <c r="EH144" s="1104"/>
      <c r="EI144" s="1211">
        <v>0</v>
      </c>
      <c r="EJ144" s="1208"/>
      <c r="EK144" s="1208">
        <v>0</v>
      </c>
      <c r="EL144" s="1208">
        <v>0</v>
      </c>
      <c r="EM144" s="1214">
        <v>0</v>
      </c>
      <c r="EN144" s="1214"/>
      <c r="EO144" s="1215"/>
    </row>
    <row r="145" spans="128:145" ht="15" customHeight="1">
      <c r="DX145" s="1204" t="s">
        <v>500</v>
      </c>
      <c r="DY145" s="1205" t="s">
        <v>124</v>
      </c>
      <c r="DZ145" s="1204" t="s">
        <v>8</v>
      </c>
      <c r="EA145" s="1206" t="s">
        <v>828</v>
      </c>
      <c r="EB145" s="1207">
        <v>210</v>
      </c>
      <c r="EC145" s="1104"/>
      <c r="ED145" s="1208">
        <v>210</v>
      </c>
      <c r="EE145" s="1208"/>
      <c r="EF145" s="1104"/>
      <c r="EG145" s="1209">
        <v>1.5697413664224846E-2</v>
      </c>
      <c r="EH145" s="1104"/>
      <c r="EI145" s="1211">
        <v>0</v>
      </c>
      <c r="EJ145" s="1208"/>
      <c r="EK145" s="1208">
        <v>0</v>
      </c>
      <c r="EL145" s="1268"/>
      <c r="EM145" s="1214"/>
      <c r="EN145" s="1214"/>
      <c r="EO145" s="1215"/>
    </row>
    <row r="146" spans="128:145" ht="15" customHeight="1">
      <c r="DX146" s="1204" t="s">
        <v>500</v>
      </c>
      <c r="DY146" s="1205" t="s">
        <v>125</v>
      </c>
      <c r="DZ146" s="1204" t="s">
        <v>8</v>
      </c>
      <c r="EA146" s="1206" t="s">
        <v>126</v>
      </c>
      <c r="EB146" s="1207">
        <v>340</v>
      </c>
      <c r="EC146" s="1104"/>
      <c r="ED146" s="1208">
        <v>340</v>
      </c>
      <c r="EE146" s="1208">
        <v>13378</v>
      </c>
      <c r="EF146" s="1104"/>
      <c r="EG146" s="1209">
        <v>2.54148602182688E-2</v>
      </c>
      <c r="EH146" s="1104"/>
      <c r="EI146" s="1211">
        <v>0</v>
      </c>
      <c r="EJ146" s="1208"/>
      <c r="EK146" s="1208">
        <v>0</v>
      </c>
      <c r="EL146" s="1268"/>
      <c r="EM146" s="1214"/>
      <c r="EN146" s="1214"/>
      <c r="EO146" s="1215"/>
    </row>
    <row r="147" spans="128:145" ht="15" customHeight="1">
      <c r="DX147" s="1204" t="s">
        <v>502</v>
      </c>
      <c r="DY147" s="1205" t="s">
        <v>502</v>
      </c>
      <c r="DZ147" s="1204" t="s">
        <v>901</v>
      </c>
      <c r="EA147" s="1206" t="s">
        <v>503</v>
      </c>
      <c r="EB147" s="1207">
        <v>16369</v>
      </c>
      <c r="EC147" s="1104"/>
      <c r="ED147" s="1208">
        <v>16369</v>
      </c>
      <c r="EE147" s="1208"/>
      <c r="EF147" s="1104"/>
      <c r="EG147" s="1209">
        <v>0.93021537762118545</v>
      </c>
      <c r="EH147" s="1104"/>
      <c r="EI147" s="1211">
        <v>5830590</v>
      </c>
      <c r="EJ147" s="1208"/>
      <c r="EK147" s="1208">
        <v>5423704</v>
      </c>
      <c r="EL147" s="1208">
        <v>5830590</v>
      </c>
      <c r="EM147" s="1214">
        <v>0</v>
      </c>
      <c r="EN147" s="1214"/>
      <c r="EO147" s="1215"/>
    </row>
    <row r="148" spans="128:145" ht="15" customHeight="1">
      <c r="DX148" s="1204" t="s">
        <v>502</v>
      </c>
      <c r="DY148" s="1205" t="s">
        <v>127</v>
      </c>
      <c r="DZ148" s="1204" t="s">
        <v>8</v>
      </c>
      <c r="EA148" s="1206" t="s">
        <v>829</v>
      </c>
      <c r="EB148" s="1207">
        <v>1228</v>
      </c>
      <c r="EC148" s="1104"/>
      <c r="ED148" s="1208">
        <v>1228</v>
      </c>
      <c r="EE148" s="1208">
        <v>17597</v>
      </c>
      <c r="EF148" s="1104"/>
      <c r="EG148" s="1209">
        <v>6.9784622378814568E-2</v>
      </c>
      <c r="EH148" s="1104"/>
      <c r="EI148" s="1211">
        <v>0</v>
      </c>
      <c r="EJ148" s="1208"/>
      <c r="EK148" s="1208">
        <v>406886</v>
      </c>
      <c r="EL148" s="1268"/>
      <c r="EM148" s="1214"/>
      <c r="EN148" s="1214"/>
      <c r="EO148" s="1215"/>
    </row>
    <row r="149" spans="128:145" ht="15" customHeight="1">
      <c r="DX149" s="1204" t="s">
        <v>504</v>
      </c>
      <c r="DY149" s="1205" t="s">
        <v>504</v>
      </c>
      <c r="DZ149" s="1204" t="s">
        <v>901</v>
      </c>
      <c r="EA149" s="1206" t="s">
        <v>505</v>
      </c>
      <c r="EB149" s="1207">
        <v>25815</v>
      </c>
      <c r="EC149" s="1104"/>
      <c r="ED149" s="1208">
        <v>25815</v>
      </c>
      <c r="EE149" s="1208"/>
      <c r="EF149" s="1104"/>
      <c r="EG149" s="1209">
        <v>0.9804778001443275</v>
      </c>
      <c r="EH149" s="1104"/>
      <c r="EI149" s="1211">
        <v>0</v>
      </c>
      <c r="EJ149" s="1208"/>
      <c r="EK149" s="1208">
        <v>0</v>
      </c>
      <c r="EL149" s="1208">
        <v>0</v>
      </c>
      <c r="EM149" s="1214">
        <v>0</v>
      </c>
      <c r="EN149" s="1214"/>
      <c r="EO149" s="1215"/>
    </row>
    <row r="150" spans="128:145" ht="15" customHeight="1">
      <c r="DX150" s="1204" t="s">
        <v>504</v>
      </c>
      <c r="DY150" s="1205" t="s">
        <v>128</v>
      </c>
      <c r="DZ150" s="1204" t="s">
        <v>8</v>
      </c>
      <c r="EA150" s="1206" t="s">
        <v>1026</v>
      </c>
      <c r="EB150" s="1207">
        <v>376</v>
      </c>
      <c r="EC150" s="1104"/>
      <c r="ED150" s="1208">
        <v>376</v>
      </c>
      <c r="EE150" s="1208"/>
      <c r="EF150" s="1104"/>
      <c r="EG150" s="1209">
        <v>1.4280831022826542E-2</v>
      </c>
      <c r="EH150" s="1104"/>
      <c r="EI150" s="1211">
        <v>0</v>
      </c>
      <c r="EJ150" s="1208"/>
      <c r="EK150" s="1208">
        <v>0</v>
      </c>
      <c r="EL150" s="1208"/>
      <c r="EM150" s="1214"/>
      <c r="EN150" s="1214"/>
      <c r="EO150" s="1215"/>
    </row>
    <row r="151" spans="128:145" ht="15" customHeight="1">
      <c r="DX151" s="1204" t="s">
        <v>504</v>
      </c>
      <c r="DY151" s="1205" t="s">
        <v>308</v>
      </c>
      <c r="DZ151" s="1204" t="s">
        <v>8</v>
      </c>
      <c r="EA151" s="1206" t="s">
        <v>1027</v>
      </c>
      <c r="EB151" s="1207">
        <v>138</v>
      </c>
      <c r="EC151" s="1104"/>
      <c r="ED151" s="1208">
        <v>138</v>
      </c>
      <c r="EE151" s="1208">
        <v>26329</v>
      </c>
      <c r="EF151" s="1104"/>
      <c r="EG151" s="1209">
        <v>5.2413688328459117E-3</v>
      </c>
      <c r="EH151" s="1104"/>
      <c r="EI151" s="1211">
        <v>0</v>
      </c>
      <c r="EJ151" s="1208"/>
      <c r="EK151" s="1208">
        <v>0</v>
      </c>
      <c r="EL151" s="1268"/>
      <c r="EM151" s="1214"/>
      <c r="EN151" s="1214"/>
      <c r="EO151" s="1215"/>
    </row>
    <row r="152" spans="128:145" ht="15" customHeight="1">
      <c r="DX152" s="1495" t="s">
        <v>506</v>
      </c>
      <c r="DY152" s="1511" t="s">
        <v>506</v>
      </c>
      <c r="DZ152" s="1204" t="s">
        <v>901</v>
      </c>
      <c r="EA152" s="1278" t="s">
        <v>507</v>
      </c>
      <c r="EB152" s="1207">
        <v>2121</v>
      </c>
      <c r="EC152" s="1104"/>
      <c r="ED152" s="1208">
        <v>2121</v>
      </c>
      <c r="EE152" s="1208"/>
      <c r="EF152" s="1104"/>
      <c r="EG152" s="1209">
        <v>0.69518190757128806</v>
      </c>
      <c r="EH152" s="1104"/>
      <c r="EI152" s="1211">
        <v>1165970</v>
      </c>
      <c r="EJ152" s="1208"/>
      <c r="EK152" s="1208">
        <v>810561</v>
      </c>
      <c r="EL152" s="1208">
        <v>1165970</v>
      </c>
      <c r="EM152" s="1214">
        <v>0</v>
      </c>
      <c r="EN152" s="1214"/>
      <c r="EO152" s="1215"/>
    </row>
    <row r="153" spans="128:145" ht="15" customHeight="1">
      <c r="DX153" s="1204" t="s">
        <v>506</v>
      </c>
      <c r="DY153" s="1205" t="s">
        <v>130</v>
      </c>
      <c r="DZ153" s="1204" t="s">
        <v>8</v>
      </c>
      <c r="EA153" s="1206" t="s">
        <v>131</v>
      </c>
      <c r="EB153" s="1207">
        <v>930</v>
      </c>
      <c r="EC153" s="1104"/>
      <c r="ED153" s="1208">
        <v>930</v>
      </c>
      <c r="EE153" s="1208">
        <v>3051</v>
      </c>
      <c r="EF153" s="1104"/>
      <c r="EG153" s="1209">
        <v>0.30481809242871188</v>
      </c>
      <c r="EH153" s="1104"/>
      <c r="EI153" s="1211">
        <v>0</v>
      </c>
      <c r="EJ153" s="1208"/>
      <c r="EK153" s="1208">
        <v>355409</v>
      </c>
      <c r="EL153" s="1268"/>
      <c r="EM153" s="1214"/>
      <c r="EN153" s="1214"/>
      <c r="EO153" s="1215"/>
    </row>
    <row r="154" spans="128:145" ht="15" customHeight="1">
      <c r="DX154" s="1204" t="s">
        <v>508</v>
      </c>
      <c r="DY154" s="1205" t="s">
        <v>508</v>
      </c>
      <c r="DZ154" s="1204" t="s">
        <v>901</v>
      </c>
      <c r="EA154" s="1206" t="s">
        <v>509</v>
      </c>
      <c r="EB154" s="1207">
        <v>25428</v>
      </c>
      <c r="EC154" s="1104"/>
      <c r="ED154" s="1208">
        <v>25428</v>
      </c>
      <c r="EE154" s="1208">
        <v>25428</v>
      </c>
      <c r="EF154" s="1104"/>
      <c r="EG154" s="1209"/>
      <c r="EH154" s="1104"/>
      <c r="EI154" s="1211">
        <v>0</v>
      </c>
      <c r="EJ154" s="1208"/>
      <c r="EK154" s="1208">
        <v>0</v>
      </c>
      <c r="EL154" s="1208">
        <v>0</v>
      </c>
      <c r="EM154" s="1214">
        <v>0</v>
      </c>
      <c r="EN154" s="1214"/>
      <c r="EO154" s="1215"/>
    </row>
    <row r="155" spans="128:145" ht="15" customHeight="1">
      <c r="DX155" s="1204" t="s">
        <v>510</v>
      </c>
      <c r="DY155" s="1205" t="s">
        <v>510</v>
      </c>
      <c r="DZ155" s="1204" t="s">
        <v>901</v>
      </c>
      <c r="EA155" s="1206" t="s">
        <v>511</v>
      </c>
      <c r="EB155" s="1207">
        <v>7501</v>
      </c>
      <c r="EC155" s="1104"/>
      <c r="ED155" s="1208">
        <v>7501</v>
      </c>
      <c r="EE155" s="1208"/>
      <c r="EF155" s="1104"/>
      <c r="EG155" s="1209">
        <v>0.37277606599741575</v>
      </c>
      <c r="EH155" s="1104"/>
      <c r="EI155" s="1211">
        <v>0</v>
      </c>
      <c r="EJ155" s="1208"/>
      <c r="EK155" s="1208">
        <v>0</v>
      </c>
      <c r="EL155" s="1208">
        <v>0</v>
      </c>
      <c r="EM155" s="1214">
        <v>0</v>
      </c>
      <c r="EN155" s="1214"/>
      <c r="EO155" s="1215"/>
    </row>
    <row r="156" spans="128:145" ht="15" customHeight="1">
      <c r="DX156" s="1204" t="s">
        <v>510</v>
      </c>
      <c r="DY156" s="1205" t="s">
        <v>132</v>
      </c>
      <c r="DZ156" s="1204" t="s">
        <v>901</v>
      </c>
      <c r="EA156" s="1206" t="s">
        <v>133</v>
      </c>
      <c r="EB156" s="1207">
        <v>12256</v>
      </c>
      <c r="EC156" s="1104"/>
      <c r="ED156" s="1208">
        <v>12256</v>
      </c>
      <c r="EE156" s="1208"/>
      <c r="EF156" s="1104"/>
      <c r="EG156" s="1209">
        <v>0.60908458403737198</v>
      </c>
      <c r="EH156" s="1104"/>
      <c r="EI156" s="1211">
        <v>0</v>
      </c>
      <c r="EJ156" s="1208"/>
      <c r="EK156" s="1208">
        <v>0</v>
      </c>
      <c r="EL156" s="1268"/>
      <c r="EM156" s="1214"/>
      <c r="EN156" s="1214"/>
      <c r="EO156" s="1215"/>
    </row>
    <row r="157" spans="128:145" ht="15" customHeight="1">
      <c r="DX157" s="1204" t="s">
        <v>510</v>
      </c>
      <c r="DY157" s="1205" t="s">
        <v>134</v>
      </c>
      <c r="DZ157" s="1204" t="s">
        <v>8</v>
      </c>
      <c r="EA157" s="1206" t="s">
        <v>1028</v>
      </c>
      <c r="EB157" s="1207">
        <v>234</v>
      </c>
      <c r="EC157" s="1104"/>
      <c r="ED157" s="1208">
        <v>234</v>
      </c>
      <c r="EE157" s="1208"/>
      <c r="EF157" s="1104"/>
      <c r="EG157" s="1209">
        <v>1.1629062717423715E-2</v>
      </c>
      <c r="EH157" s="1104"/>
      <c r="EI157" s="1211">
        <v>0</v>
      </c>
      <c r="EJ157" s="1208"/>
      <c r="EK157" s="1208">
        <v>0</v>
      </c>
      <c r="EL157" s="1268"/>
      <c r="EM157" s="1214"/>
      <c r="EN157" s="1214"/>
      <c r="EO157" s="1215"/>
    </row>
    <row r="158" spans="128:145" ht="15" customHeight="1">
      <c r="DX158" s="1204">
        <v>680</v>
      </c>
      <c r="DY158" s="1204" t="s">
        <v>830</v>
      </c>
      <c r="DZ158" s="1204" t="s">
        <v>8</v>
      </c>
      <c r="EA158" s="1206" t="s">
        <v>831</v>
      </c>
      <c r="EB158" s="1207">
        <v>131</v>
      </c>
      <c r="EC158" s="1104"/>
      <c r="ED158" s="1208">
        <v>131</v>
      </c>
      <c r="EE158" s="1208">
        <v>20122</v>
      </c>
      <c r="EF158" s="1104"/>
      <c r="EG158" s="1209">
        <v>6.5102872477884903E-3</v>
      </c>
      <c r="EH158" s="1104"/>
      <c r="EI158" s="1211">
        <v>0</v>
      </c>
      <c r="EJ158" s="1208"/>
      <c r="EK158" s="1208">
        <v>0</v>
      </c>
      <c r="EL158" s="1268"/>
      <c r="EM158" s="1214"/>
      <c r="EN158" s="1214"/>
      <c r="EO158" s="1215"/>
    </row>
    <row r="159" spans="128:145" ht="15" customHeight="1">
      <c r="DX159" s="1204" t="s">
        <v>512</v>
      </c>
      <c r="DY159" s="1205" t="s">
        <v>512</v>
      </c>
      <c r="DZ159" s="1204" t="s">
        <v>901</v>
      </c>
      <c r="EA159" s="1206" t="s">
        <v>513</v>
      </c>
      <c r="EB159" s="1207">
        <v>1282</v>
      </c>
      <c r="EC159" s="1104"/>
      <c r="ED159" s="1208">
        <v>1282</v>
      </c>
      <c r="EE159" s="1208"/>
      <c r="EF159" s="1104"/>
      <c r="EG159" s="1209">
        <v>0.7154017857142857</v>
      </c>
      <c r="EH159" s="1104"/>
      <c r="EI159" s="1211">
        <v>0</v>
      </c>
      <c r="EJ159" s="1208"/>
      <c r="EK159" s="1208">
        <v>0</v>
      </c>
      <c r="EL159" s="1208">
        <v>0</v>
      </c>
      <c r="EM159" s="1214">
        <v>0</v>
      </c>
      <c r="EN159" s="1214"/>
      <c r="EO159" s="1215"/>
    </row>
    <row r="160" spans="128:145" ht="15" customHeight="1">
      <c r="DX160" s="1204" t="s">
        <v>512</v>
      </c>
      <c r="DY160" s="1205" t="s">
        <v>137</v>
      </c>
      <c r="DZ160" s="1204" t="s">
        <v>8</v>
      </c>
      <c r="EA160" s="1206" t="s">
        <v>138</v>
      </c>
      <c r="EB160" s="1207">
        <v>510</v>
      </c>
      <c r="EC160" s="1104"/>
      <c r="ED160" s="1208">
        <v>510</v>
      </c>
      <c r="EE160" s="1208">
        <v>1792</v>
      </c>
      <c r="EF160" s="1104"/>
      <c r="EG160" s="1209">
        <v>0.2845982142857143</v>
      </c>
      <c r="EH160" s="1104"/>
      <c r="EI160" s="1211">
        <v>0</v>
      </c>
      <c r="EJ160" s="1208"/>
      <c r="EK160" s="1208">
        <v>0</v>
      </c>
      <c r="EL160" s="1268"/>
      <c r="EM160" s="1214"/>
      <c r="EN160" s="1214"/>
      <c r="EO160" s="1215"/>
    </row>
    <row r="161" spans="128:145" ht="15" customHeight="1">
      <c r="DX161" s="1204" t="s">
        <v>514</v>
      </c>
      <c r="DY161" s="1205" t="s">
        <v>514</v>
      </c>
      <c r="DZ161" s="1204" t="s">
        <v>901</v>
      </c>
      <c r="EA161" s="1206" t="s">
        <v>515</v>
      </c>
      <c r="EB161" s="1207">
        <v>5794</v>
      </c>
      <c r="EC161" s="1104"/>
      <c r="ED161" s="1208">
        <v>5794</v>
      </c>
      <c r="EE161" s="1208">
        <v>5794</v>
      </c>
      <c r="EF161" s="1104"/>
      <c r="EG161" s="1209"/>
      <c r="EH161" s="1104"/>
      <c r="EI161" s="1211">
        <v>1434768</v>
      </c>
      <c r="EJ161" s="1208"/>
      <c r="EK161" s="1208">
        <v>1434768</v>
      </c>
      <c r="EL161" s="1208">
        <v>1434768</v>
      </c>
      <c r="EM161" s="1214">
        <v>0</v>
      </c>
      <c r="EN161" s="1214"/>
      <c r="EO161" s="1215"/>
    </row>
    <row r="162" spans="128:145" ht="15" customHeight="1">
      <c r="DX162" s="1204" t="s">
        <v>516</v>
      </c>
      <c r="DY162" s="1205" t="s">
        <v>516</v>
      </c>
      <c r="DZ162" s="1204" t="s">
        <v>901</v>
      </c>
      <c r="EA162" s="1206" t="s">
        <v>517</v>
      </c>
      <c r="EB162" s="1207">
        <v>8691</v>
      </c>
      <c r="EC162" s="1104"/>
      <c r="ED162" s="1208">
        <v>8691</v>
      </c>
      <c r="EE162" s="1208">
        <v>8691</v>
      </c>
      <c r="EF162" s="1104"/>
      <c r="EG162" s="1209"/>
      <c r="EH162" s="1104"/>
      <c r="EI162" s="1211">
        <v>1678667</v>
      </c>
      <c r="EJ162" s="1208"/>
      <c r="EK162" s="1208">
        <v>1678667</v>
      </c>
      <c r="EL162" s="1208">
        <v>1678667</v>
      </c>
      <c r="EM162" s="1214">
        <v>0</v>
      </c>
      <c r="EN162" s="1214"/>
      <c r="EO162" s="1215"/>
    </row>
    <row r="163" spans="128:145" ht="15" customHeight="1">
      <c r="DX163" s="1204" t="s">
        <v>518</v>
      </c>
      <c r="DY163" s="1205" t="s">
        <v>518</v>
      </c>
      <c r="DZ163" s="1204" t="s">
        <v>901</v>
      </c>
      <c r="EA163" s="1206" t="s">
        <v>519</v>
      </c>
      <c r="EB163" s="1207">
        <v>1811</v>
      </c>
      <c r="EC163" s="1104"/>
      <c r="ED163" s="1208">
        <v>1811</v>
      </c>
      <c r="EE163" s="1208">
        <v>1811</v>
      </c>
      <c r="EF163" s="1104"/>
      <c r="EG163" s="1209"/>
      <c r="EH163" s="1104"/>
      <c r="EI163" s="1211">
        <v>143176</v>
      </c>
      <c r="EJ163" s="1208"/>
      <c r="EK163" s="1208">
        <v>143176</v>
      </c>
      <c r="EL163" s="1208">
        <v>143176</v>
      </c>
      <c r="EM163" s="1214">
        <v>0</v>
      </c>
      <c r="EN163" s="1214"/>
      <c r="EO163" s="1215"/>
    </row>
    <row r="164" spans="128:145" ht="15" customHeight="1">
      <c r="DX164" s="1204" t="s">
        <v>520</v>
      </c>
      <c r="DY164" s="1205" t="s">
        <v>520</v>
      </c>
      <c r="DZ164" s="1204" t="s">
        <v>901</v>
      </c>
      <c r="EA164" s="1206" t="s">
        <v>521</v>
      </c>
      <c r="EB164" s="1207">
        <v>4739</v>
      </c>
      <c r="EC164" s="1104"/>
      <c r="ED164" s="1208">
        <v>4739</v>
      </c>
      <c r="EE164" s="1208"/>
      <c r="EF164" s="1104"/>
      <c r="EG164" s="1209">
        <v>0.81791508457024509</v>
      </c>
      <c r="EH164" s="1104"/>
      <c r="EI164" s="1211">
        <v>1086433</v>
      </c>
      <c r="EJ164" s="1208"/>
      <c r="EK164" s="1208">
        <v>888610</v>
      </c>
      <c r="EL164" s="1208">
        <v>1086433</v>
      </c>
      <c r="EM164" s="1214">
        <v>0</v>
      </c>
      <c r="EN164" s="1214"/>
      <c r="EO164" s="1215"/>
    </row>
    <row r="165" spans="128:145" ht="15" customHeight="1">
      <c r="DX165" s="1204" t="s">
        <v>520</v>
      </c>
      <c r="DY165" s="1205" t="s">
        <v>139</v>
      </c>
      <c r="DZ165" s="1204" t="s">
        <v>8</v>
      </c>
      <c r="EA165" s="1206" t="s">
        <v>140</v>
      </c>
      <c r="EB165" s="1207">
        <v>377</v>
      </c>
      <c r="EC165" s="1104"/>
      <c r="ED165" s="1208">
        <v>377</v>
      </c>
      <c r="EE165" s="1208"/>
      <c r="EF165" s="1104"/>
      <c r="EG165" s="1209">
        <v>6.5067311011391099E-2</v>
      </c>
      <c r="EH165" s="1104"/>
      <c r="EI165" s="1211">
        <v>0</v>
      </c>
      <c r="EJ165" s="1208"/>
      <c r="EK165" s="1208">
        <v>70691</v>
      </c>
      <c r="EL165" s="1268"/>
      <c r="EM165" s="1214"/>
      <c r="EN165" s="1214"/>
      <c r="EO165" s="1215"/>
    </row>
    <row r="166" spans="128:145" ht="15" customHeight="1">
      <c r="DX166" s="1204" t="s">
        <v>520</v>
      </c>
      <c r="DY166" s="1205" t="s">
        <v>631</v>
      </c>
      <c r="DZ166" s="1204" t="s">
        <v>8</v>
      </c>
      <c r="EA166" s="1206" t="s">
        <v>632</v>
      </c>
      <c r="EB166" s="1207">
        <v>678</v>
      </c>
      <c r="EC166" s="1104"/>
      <c r="ED166" s="1208">
        <v>678</v>
      </c>
      <c r="EE166" s="1208">
        <v>5794</v>
      </c>
      <c r="EF166" s="1104"/>
      <c r="EG166" s="1209">
        <v>0.11701760441836383</v>
      </c>
      <c r="EH166" s="1104"/>
      <c r="EI166" s="1211">
        <v>0</v>
      </c>
      <c r="EJ166" s="1208"/>
      <c r="EK166" s="1208">
        <v>127132</v>
      </c>
      <c r="EL166" s="1268"/>
      <c r="EM166" s="1214"/>
      <c r="EN166" s="1214"/>
      <c r="EO166" s="1215"/>
    </row>
    <row r="167" spans="128:145" ht="15" customHeight="1">
      <c r="DX167" s="1204" t="s">
        <v>522</v>
      </c>
      <c r="DY167" s="1205" t="s">
        <v>522</v>
      </c>
      <c r="DZ167" s="1204" t="s">
        <v>901</v>
      </c>
      <c r="EA167" s="1206" t="s">
        <v>523</v>
      </c>
      <c r="EB167" s="1207">
        <v>23845</v>
      </c>
      <c r="EC167" s="1104"/>
      <c r="ED167" s="1208">
        <v>23845</v>
      </c>
      <c r="EE167" s="1208">
        <v>23845</v>
      </c>
      <c r="EF167" s="1104"/>
      <c r="EG167" s="1209"/>
      <c r="EH167" s="1104"/>
      <c r="EI167" s="1211">
        <v>4514574</v>
      </c>
      <c r="EJ167" s="1208"/>
      <c r="EK167" s="1208">
        <v>4514574</v>
      </c>
      <c r="EL167" s="1208">
        <v>4514574</v>
      </c>
      <c r="EM167" s="1214">
        <v>0</v>
      </c>
      <c r="EN167" s="1214"/>
      <c r="EO167" s="1215"/>
    </row>
    <row r="168" spans="128:145" ht="15" customHeight="1">
      <c r="DX168" s="1204" t="s">
        <v>524</v>
      </c>
      <c r="DY168" s="1205" t="s">
        <v>524</v>
      </c>
      <c r="DZ168" s="1204" t="s">
        <v>901</v>
      </c>
      <c r="EA168" s="1206" t="s">
        <v>525</v>
      </c>
      <c r="EB168" s="1207">
        <v>2303</v>
      </c>
      <c r="EC168" s="1104"/>
      <c r="ED168" s="1208">
        <v>2303</v>
      </c>
      <c r="EE168" s="1208">
        <v>2303</v>
      </c>
      <c r="EF168" s="1104"/>
      <c r="EG168" s="1209"/>
      <c r="EH168" s="1104"/>
      <c r="EI168" s="1211">
        <v>0</v>
      </c>
      <c r="EJ168" s="1208"/>
      <c r="EK168" s="1208">
        <v>0</v>
      </c>
      <c r="EL168" s="1208">
        <v>0</v>
      </c>
      <c r="EM168" s="1214">
        <v>0</v>
      </c>
      <c r="EN168" s="1214"/>
      <c r="EO168" s="1215"/>
    </row>
    <row r="169" spans="128:145" ht="15" customHeight="1">
      <c r="DX169" s="1204" t="s">
        <v>526</v>
      </c>
      <c r="DY169" s="1205" t="s">
        <v>526</v>
      </c>
      <c r="DZ169" s="1204" t="s">
        <v>901</v>
      </c>
      <c r="EA169" s="1206" t="s">
        <v>527</v>
      </c>
      <c r="EB169" s="1207">
        <v>18399</v>
      </c>
      <c r="EC169" s="1104"/>
      <c r="ED169" s="1208">
        <v>18399</v>
      </c>
      <c r="EE169" s="1208"/>
      <c r="EF169" s="1104"/>
      <c r="EG169" s="1209">
        <v>0.79316290899685304</v>
      </c>
      <c r="EH169" s="1104"/>
      <c r="EI169" s="1211">
        <v>8780688</v>
      </c>
      <c r="EJ169" s="1208"/>
      <c r="EK169" s="1208">
        <v>6964516</v>
      </c>
      <c r="EL169" s="1208">
        <v>8780688</v>
      </c>
      <c r="EM169" s="1214">
        <v>0</v>
      </c>
      <c r="EN169" s="1214"/>
      <c r="EO169" s="1215"/>
    </row>
    <row r="170" spans="128:145" ht="15" customHeight="1">
      <c r="DX170" s="1204" t="s">
        <v>526</v>
      </c>
      <c r="DY170" s="1205" t="s">
        <v>141</v>
      </c>
      <c r="DZ170" s="1204" t="s">
        <v>901</v>
      </c>
      <c r="EA170" s="1206" t="s">
        <v>142</v>
      </c>
      <c r="EB170" s="1207">
        <v>4798</v>
      </c>
      <c r="EC170" s="1104"/>
      <c r="ED170" s="1208">
        <v>4798</v>
      </c>
      <c r="EE170" s="1208">
        <v>23197</v>
      </c>
      <c r="EF170" s="1104"/>
      <c r="EG170" s="1209">
        <v>0.20683709100314696</v>
      </c>
      <c r="EH170" s="1104"/>
      <c r="EI170" s="1211">
        <v>0</v>
      </c>
      <c r="EJ170" s="1208"/>
      <c r="EK170" s="1208">
        <v>1816172</v>
      </c>
      <c r="EL170" s="1268"/>
      <c r="EM170" s="1214"/>
      <c r="EN170" s="1214"/>
      <c r="EO170" s="1215"/>
    </row>
    <row r="171" spans="128:145" ht="15" customHeight="1">
      <c r="DX171" s="1204" t="s">
        <v>528</v>
      </c>
      <c r="DY171" s="1205" t="s">
        <v>528</v>
      </c>
      <c r="DZ171" s="1204" t="s">
        <v>901</v>
      </c>
      <c r="EA171" s="1206" t="s">
        <v>529</v>
      </c>
      <c r="EB171" s="1207">
        <v>7664</v>
      </c>
      <c r="EC171" s="1279"/>
      <c r="ED171" s="1208">
        <v>7664</v>
      </c>
      <c r="EE171" s="1208">
        <v>7664</v>
      </c>
      <c r="EF171" s="1104"/>
      <c r="EG171" s="1209"/>
      <c r="EH171" s="1104"/>
      <c r="EI171" s="1211">
        <v>4241181</v>
      </c>
      <c r="EJ171" s="1208"/>
      <c r="EK171" s="1208">
        <v>4241181</v>
      </c>
      <c r="EL171" s="1208">
        <v>4241181</v>
      </c>
      <c r="EM171" s="1214">
        <v>0</v>
      </c>
      <c r="EN171" s="1214"/>
      <c r="EO171" s="1215"/>
    </row>
    <row r="172" spans="128:145" ht="15" customHeight="1">
      <c r="DX172" s="1204" t="s">
        <v>530</v>
      </c>
      <c r="DY172" s="1205" t="s">
        <v>530</v>
      </c>
      <c r="DZ172" s="1204" t="s">
        <v>901</v>
      </c>
      <c r="EA172" s="1206" t="s">
        <v>534</v>
      </c>
      <c r="EB172" s="1207">
        <v>23915</v>
      </c>
      <c r="EC172" s="1104"/>
      <c r="ED172" s="1208">
        <v>23915</v>
      </c>
      <c r="EE172" s="1208"/>
      <c r="EF172" s="1104"/>
      <c r="EG172" s="1209">
        <v>0.99546287046287041</v>
      </c>
      <c r="EH172" s="1104"/>
      <c r="EI172" s="1211">
        <v>17679502</v>
      </c>
      <c r="EJ172" s="1208"/>
      <c r="EK172" s="1208">
        <v>17599288</v>
      </c>
      <c r="EL172" s="1208">
        <v>17679502</v>
      </c>
      <c r="EM172" s="1214">
        <v>0</v>
      </c>
      <c r="EN172" s="1214"/>
      <c r="EO172" s="1215"/>
    </row>
    <row r="173" spans="128:145" ht="15" customHeight="1">
      <c r="DX173" s="1204" t="s">
        <v>530</v>
      </c>
      <c r="DY173" s="1205" t="s">
        <v>143</v>
      </c>
      <c r="DZ173" s="1204" t="s">
        <v>8</v>
      </c>
      <c r="EA173" s="1206" t="s">
        <v>144</v>
      </c>
      <c r="EB173" s="1207">
        <v>109</v>
      </c>
      <c r="EC173" s="1104"/>
      <c r="ED173" s="1208">
        <v>109</v>
      </c>
      <c r="EE173" s="1208">
        <v>24024</v>
      </c>
      <c r="EF173" s="1104"/>
      <c r="EG173" s="1209">
        <v>4.537129537129537E-3</v>
      </c>
      <c r="EH173" s="1104"/>
      <c r="EI173" s="1211">
        <v>0</v>
      </c>
      <c r="EJ173" s="1208"/>
      <c r="EK173" s="1208">
        <v>80214</v>
      </c>
      <c r="EL173" s="1268"/>
      <c r="EM173" s="1214"/>
      <c r="EN173" s="1214"/>
      <c r="EO173" s="1215"/>
    </row>
    <row r="174" spans="128:145" ht="15" customHeight="1">
      <c r="DX174" s="1204" t="s">
        <v>535</v>
      </c>
      <c r="DY174" s="1205" t="s">
        <v>535</v>
      </c>
      <c r="DZ174" s="1204" t="s">
        <v>901</v>
      </c>
      <c r="EA174" s="1206" t="s">
        <v>536</v>
      </c>
      <c r="EB174" s="1207">
        <v>13388</v>
      </c>
      <c r="EC174" s="1104"/>
      <c r="ED174" s="1208">
        <v>13388</v>
      </c>
      <c r="EE174" s="1208"/>
      <c r="EF174" s="1104"/>
      <c r="EG174" s="1209">
        <v>0.9828940606416563</v>
      </c>
      <c r="EH174" s="1104"/>
      <c r="EI174" s="1211">
        <v>4956546</v>
      </c>
      <c r="EJ174" s="1208"/>
      <c r="EK174" s="1208">
        <v>4871760</v>
      </c>
      <c r="EL174" s="1208">
        <v>4956546</v>
      </c>
      <c r="EM174" s="1214">
        <v>0</v>
      </c>
      <c r="EN174" s="1214"/>
      <c r="EO174" s="1215"/>
    </row>
    <row r="175" spans="128:145" ht="15" customHeight="1">
      <c r="DX175" s="1204" t="s">
        <v>535</v>
      </c>
      <c r="DY175" s="1205" t="s">
        <v>145</v>
      </c>
      <c r="DZ175" s="1204" t="s">
        <v>8</v>
      </c>
      <c r="EA175" s="1206" t="s">
        <v>146</v>
      </c>
      <c r="EB175" s="1207">
        <v>233</v>
      </c>
      <c r="EC175" s="1104"/>
      <c r="ED175" s="1208">
        <v>233</v>
      </c>
      <c r="EE175" s="1208">
        <v>13621</v>
      </c>
      <c r="EF175" s="1104"/>
      <c r="EG175" s="1209">
        <v>1.7105939358343734E-2</v>
      </c>
      <c r="EH175" s="1104"/>
      <c r="EI175" s="1211">
        <v>0</v>
      </c>
      <c r="EJ175" s="1208"/>
      <c r="EK175" s="1208">
        <v>84786</v>
      </c>
      <c r="EL175" s="1268"/>
      <c r="EM175" s="1214"/>
      <c r="EN175" s="1214"/>
      <c r="EO175" s="1215"/>
    </row>
    <row r="176" spans="128:145" ht="15" customHeight="1">
      <c r="DX176" s="1204" t="s">
        <v>537</v>
      </c>
      <c r="DY176" s="1205" t="s">
        <v>537</v>
      </c>
      <c r="DZ176" s="1204" t="s">
        <v>901</v>
      </c>
      <c r="EA176" s="1206" t="s">
        <v>538</v>
      </c>
      <c r="EB176" s="1207">
        <v>19925</v>
      </c>
      <c r="EC176" s="1104"/>
      <c r="ED176" s="1208">
        <v>19925</v>
      </c>
      <c r="EE176" s="1208"/>
      <c r="EF176" s="1104"/>
      <c r="EG176" s="1209">
        <v>0.94070157216373163</v>
      </c>
      <c r="EH176" s="1104"/>
      <c r="EI176" s="1211">
        <v>4914416</v>
      </c>
      <c r="EJ176" s="1208"/>
      <c r="EK176" s="1208">
        <v>4622999</v>
      </c>
      <c r="EL176" s="1208">
        <v>4914416</v>
      </c>
      <c r="EM176" s="1214">
        <v>0</v>
      </c>
      <c r="EN176" s="1214"/>
      <c r="EO176" s="1215"/>
    </row>
    <row r="177" spans="128:145" ht="15" customHeight="1">
      <c r="DX177" s="1204">
        <v>800</v>
      </c>
      <c r="DY177" s="1205" t="s">
        <v>795</v>
      </c>
      <c r="DZ177" s="1204" t="s">
        <v>901</v>
      </c>
      <c r="EA177" s="1206" t="s">
        <v>796</v>
      </c>
      <c r="EB177" s="1207">
        <v>0</v>
      </c>
      <c r="EC177" s="1104">
        <v>1256</v>
      </c>
      <c r="ED177" s="1208">
        <v>1256</v>
      </c>
      <c r="EE177" s="1208">
        <v>21181</v>
      </c>
      <c r="EF177" s="1104"/>
      <c r="EG177" s="1209">
        <v>5.9298427836268354E-2</v>
      </c>
      <c r="EH177" s="1104"/>
      <c r="EI177" s="1211">
        <v>0</v>
      </c>
      <c r="EJ177" s="1208"/>
      <c r="EK177" s="1208">
        <v>291417</v>
      </c>
      <c r="EL177" s="1268"/>
      <c r="EM177" s="1214"/>
      <c r="EN177" s="1214"/>
      <c r="EO177" s="1215"/>
    </row>
    <row r="178" spans="128:145" ht="15" customHeight="1">
      <c r="DX178" s="1204" t="s">
        <v>539</v>
      </c>
      <c r="DY178" s="1205" t="s">
        <v>539</v>
      </c>
      <c r="DZ178" s="1204" t="s">
        <v>901</v>
      </c>
      <c r="EA178" s="1206" t="s">
        <v>540</v>
      </c>
      <c r="EB178" s="1207">
        <v>8650</v>
      </c>
      <c r="EC178" s="1104"/>
      <c r="ED178" s="1208">
        <v>8650</v>
      </c>
      <c r="EE178" s="1208"/>
      <c r="EF178" s="1104"/>
      <c r="EG178" s="1209">
        <v>0.84745762711864403</v>
      </c>
      <c r="EH178" s="1104"/>
      <c r="EI178" s="1211">
        <v>3347518</v>
      </c>
      <c r="EJ178" s="1208"/>
      <c r="EK178" s="1208">
        <v>2836880</v>
      </c>
      <c r="EL178" s="1208">
        <v>3347518</v>
      </c>
      <c r="EM178" s="1214">
        <v>0</v>
      </c>
      <c r="EN178" s="1214"/>
      <c r="EO178" s="1215"/>
    </row>
    <row r="179" spans="128:145" ht="15" customHeight="1">
      <c r="DX179" s="1204" t="s">
        <v>539</v>
      </c>
      <c r="DY179" s="1205" t="s">
        <v>147</v>
      </c>
      <c r="DZ179" s="1204" t="s">
        <v>8</v>
      </c>
      <c r="EA179" s="1206" t="s">
        <v>148</v>
      </c>
      <c r="EB179" s="1207">
        <v>1199</v>
      </c>
      <c r="EC179" s="1104"/>
      <c r="ED179" s="1208">
        <v>1199</v>
      </c>
      <c r="EE179" s="1208"/>
      <c r="EF179" s="1104"/>
      <c r="EG179" s="1209">
        <v>0.11746840403644558</v>
      </c>
      <c r="EH179" s="1104"/>
      <c r="EI179" s="1211">
        <v>0</v>
      </c>
      <c r="EJ179" s="1208"/>
      <c r="EK179" s="1208">
        <v>393227</v>
      </c>
      <c r="EL179" s="1268"/>
      <c r="EM179" s="1214"/>
      <c r="EN179" s="1214">
        <v>-1</v>
      </c>
      <c r="EO179" s="1215"/>
    </row>
    <row r="180" spans="128:145" ht="15" customHeight="1">
      <c r="DX180" s="1204" t="s">
        <v>539</v>
      </c>
      <c r="DY180" s="1205" t="s">
        <v>598</v>
      </c>
      <c r="DZ180" s="1204" t="s">
        <v>8</v>
      </c>
      <c r="EA180" s="1206" t="s">
        <v>599</v>
      </c>
      <c r="EB180" s="1207">
        <v>358</v>
      </c>
      <c r="EC180" s="1104"/>
      <c r="ED180" s="1208">
        <v>358</v>
      </c>
      <c r="EE180" s="1208">
        <v>10207</v>
      </c>
      <c r="EF180" s="1104"/>
      <c r="EG180" s="1209">
        <v>3.5073968844910354E-2</v>
      </c>
      <c r="EH180" s="1104"/>
      <c r="EI180" s="1211">
        <v>0</v>
      </c>
      <c r="EJ180" s="1208"/>
      <c r="EK180" s="1208">
        <v>117411</v>
      </c>
      <c r="EL180" s="1268"/>
      <c r="EM180" s="1214"/>
      <c r="EN180" s="1214"/>
      <c r="EO180" s="1215"/>
    </row>
    <row r="181" spans="128:145" ht="15" customHeight="1">
      <c r="DX181" s="1204" t="s">
        <v>541</v>
      </c>
      <c r="DY181" s="1205" t="s">
        <v>541</v>
      </c>
      <c r="DZ181" s="1204" t="s">
        <v>901</v>
      </c>
      <c r="EA181" s="1206" t="s">
        <v>542</v>
      </c>
      <c r="EB181" s="1207">
        <v>8661</v>
      </c>
      <c r="EC181" s="1104"/>
      <c r="ED181" s="1208">
        <v>8661</v>
      </c>
      <c r="EE181" s="1208"/>
      <c r="EF181" s="1104"/>
      <c r="EG181" s="1209">
        <v>0.74190508823025525</v>
      </c>
      <c r="EH181" s="1104"/>
      <c r="EI181" s="1211">
        <v>6458290</v>
      </c>
      <c r="EJ181" s="1208"/>
      <c r="EK181" s="1208">
        <v>4791438</v>
      </c>
      <c r="EL181" s="1208">
        <v>6458290</v>
      </c>
      <c r="EM181" s="1214">
        <v>0</v>
      </c>
      <c r="EN181" s="1214"/>
      <c r="EO181" s="1215"/>
    </row>
    <row r="182" spans="128:145" ht="15" customHeight="1">
      <c r="DX182" s="1204" t="s">
        <v>541</v>
      </c>
      <c r="DY182" s="1205" t="s">
        <v>149</v>
      </c>
      <c r="DZ182" s="1204" t="s">
        <v>901</v>
      </c>
      <c r="EA182" s="1206" t="s">
        <v>150</v>
      </c>
      <c r="EB182" s="1207">
        <v>3013</v>
      </c>
      <c r="EC182" s="1104"/>
      <c r="ED182" s="1208">
        <v>3013</v>
      </c>
      <c r="EE182" s="1208">
        <v>11674</v>
      </c>
      <c r="EF182" s="1104"/>
      <c r="EG182" s="1209">
        <v>0.25809491176974475</v>
      </c>
      <c r="EH182" s="1104"/>
      <c r="EI182" s="1211">
        <v>0</v>
      </c>
      <c r="EJ182" s="1208"/>
      <c r="EK182" s="1208">
        <v>1666852</v>
      </c>
      <c r="EL182" s="1268"/>
      <c r="EM182" s="1214"/>
      <c r="EN182" s="1214"/>
      <c r="EO182" s="1215"/>
    </row>
    <row r="183" spans="128:145" ht="15" customHeight="1">
      <c r="DX183" s="1204" t="s">
        <v>543</v>
      </c>
      <c r="DY183" s="1205" t="s">
        <v>543</v>
      </c>
      <c r="DZ183" s="1204" t="s">
        <v>901</v>
      </c>
      <c r="EA183" s="1206" t="s">
        <v>544</v>
      </c>
      <c r="EB183" s="1207">
        <v>6122</v>
      </c>
      <c r="EC183" s="1104"/>
      <c r="ED183" s="1208">
        <v>6122</v>
      </c>
      <c r="EE183" s="1208">
        <v>6122</v>
      </c>
      <c r="EF183" s="1104"/>
      <c r="EG183" s="1209"/>
      <c r="EH183" s="1104"/>
      <c r="EI183" s="1211">
        <v>3444788</v>
      </c>
      <c r="EJ183" s="1208"/>
      <c r="EK183" s="1208">
        <v>3444788</v>
      </c>
      <c r="EL183" s="1208">
        <v>3444788</v>
      </c>
      <c r="EM183" s="1214">
        <v>0</v>
      </c>
      <c r="EN183" s="1214"/>
      <c r="EO183" s="1215"/>
    </row>
    <row r="184" spans="128:145" ht="15" customHeight="1">
      <c r="DX184" s="1204" t="s">
        <v>545</v>
      </c>
      <c r="DY184" s="1205" t="s">
        <v>545</v>
      </c>
      <c r="DZ184" s="1204" t="s">
        <v>901</v>
      </c>
      <c r="EA184" s="1206" t="s">
        <v>546</v>
      </c>
      <c r="EB184" s="1207">
        <v>8763</v>
      </c>
      <c r="EC184" s="1104"/>
      <c r="ED184" s="1208">
        <v>8763</v>
      </c>
      <c r="EE184" s="1208"/>
      <c r="EF184" s="1104"/>
      <c r="EG184" s="1209">
        <v>0.95364022200457066</v>
      </c>
      <c r="EH184" s="1104"/>
      <c r="EI184" s="1211">
        <v>2754318</v>
      </c>
      <c r="EJ184" s="1208"/>
      <c r="EK184" s="1208">
        <v>2626628</v>
      </c>
      <c r="EL184" s="1208">
        <v>2754318</v>
      </c>
      <c r="EM184" s="1214">
        <v>0</v>
      </c>
      <c r="EN184" s="1214"/>
      <c r="EO184" s="1215"/>
    </row>
    <row r="185" spans="128:145" ht="15" customHeight="1">
      <c r="DX185" s="1204" t="s">
        <v>545</v>
      </c>
      <c r="DY185" s="1205" t="s">
        <v>266</v>
      </c>
      <c r="DZ185" s="1204" t="s">
        <v>8</v>
      </c>
      <c r="EA185" s="1206" t="s">
        <v>267</v>
      </c>
      <c r="EB185" s="1207">
        <v>426</v>
      </c>
      <c r="EC185" s="1104"/>
      <c r="ED185" s="1208">
        <v>426</v>
      </c>
      <c r="EE185" s="1208">
        <v>9189</v>
      </c>
      <c r="EF185" s="1104"/>
      <c r="EG185" s="1209">
        <v>4.635977799542932E-2</v>
      </c>
      <c r="EH185" s="1104"/>
      <c r="EI185" s="1211">
        <v>0</v>
      </c>
      <c r="EJ185" s="1208"/>
      <c r="EK185" s="1208">
        <v>127690</v>
      </c>
      <c r="EL185" s="1268"/>
      <c r="EM185" s="1214"/>
      <c r="EN185" s="1214"/>
      <c r="EO185" s="1215"/>
    </row>
    <row r="186" spans="128:145" ht="15" customHeight="1">
      <c r="DX186" s="1204" t="s">
        <v>547</v>
      </c>
      <c r="DY186" s="1205" t="s">
        <v>547</v>
      </c>
      <c r="DZ186" s="1204" t="s">
        <v>901</v>
      </c>
      <c r="EA186" s="1206" t="s">
        <v>548</v>
      </c>
      <c r="EB186" s="1207">
        <v>6731</v>
      </c>
      <c r="EC186" s="1104"/>
      <c r="ED186" s="1208">
        <v>6731</v>
      </c>
      <c r="EE186" s="1208">
        <v>6731</v>
      </c>
      <c r="EF186" s="1104"/>
      <c r="EG186" s="1209"/>
      <c r="EH186" s="1104"/>
      <c r="EI186" s="1211">
        <v>2466104</v>
      </c>
      <c r="EJ186" s="1208"/>
      <c r="EK186" s="1208">
        <v>2466104</v>
      </c>
      <c r="EL186" s="1208">
        <v>2466104</v>
      </c>
      <c r="EM186" s="1214">
        <v>0</v>
      </c>
      <c r="EN186" s="1214"/>
      <c r="EO186" s="1215"/>
    </row>
    <row r="187" spans="128:145" ht="15" customHeight="1">
      <c r="DX187" s="1204" t="s">
        <v>549</v>
      </c>
      <c r="DY187" s="1205" t="s">
        <v>549</v>
      </c>
      <c r="DZ187" s="1204" t="s">
        <v>901</v>
      </c>
      <c r="EA187" s="1206" t="s">
        <v>550</v>
      </c>
      <c r="EB187" s="1207">
        <v>8380</v>
      </c>
      <c r="EC187" s="1104"/>
      <c r="ED187" s="1208">
        <v>8380</v>
      </c>
      <c r="EE187" s="1208"/>
      <c r="EF187" s="1104"/>
      <c r="EG187" s="1209">
        <v>0.70788984625781382</v>
      </c>
      <c r="EH187" s="1104"/>
      <c r="EI187" s="1211">
        <v>3642770</v>
      </c>
      <c r="EJ187" s="1208"/>
      <c r="EK187" s="1208">
        <v>2578680</v>
      </c>
      <c r="EL187" s="1208">
        <v>3642770</v>
      </c>
      <c r="EM187" s="1273">
        <v>0</v>
      </c>
      <c r="EN187" s="1214"/>
      <c r="EO187" s="1215"/>
    </row>
    <row r="188" spans="128:145" ht="15" customHeight="1">
      <c r="DX188" s="1204" t="s">
        <v>549</v>
      </c>
      <c r="DY188" s="1205" t="s">
        <v>153</v>
      </c>
      <c r="DZ188" s="1204" t="s">
        <v>901</v>
      </c>
      <c r="EA188" s="1206" t="s">
        <v>154</v>
      </c>
      <c r="EB188" s="1207">
        <v>1234</v>
      </c>
      <c r="EC188" s="1104"/>
      <c r="ED188" s="1208">
        <v>1234</v>
      </c>
      <c r="EE188" s="1208"/>
      <c r="EF188" s="1104"/>
      <c r="EG188" s="1209">
        <v>0.10424058117925325</v>
      </c>
      <c r="EH188" s="1104"/>
      <c r="EI188" s="1211">
        <v>0</v>
      </c>
      <c r="EJ188" s="1208"/>
      <c r="EK188" s="1208">
        <v>379724</v>
      </c>
      <c r="EL188" s="1268"/>
      <c r="EM188" s="1214"/>
      <c r="EN188" s="1214"/>
      <c r="EO188" s="1215"/>
    </row>
    <row r="189" spans="128:145" ht="15" customHeight="1">
      <c r="DX189" s="1204" t="s">
        <v>549</v>
      </c>
      <c r="DY189" s="1205" t="s">
        <v>155</v>
      </c>
      <c r="DZ189" s="1204" t="s">
        <v>901</v>
      </c>
      <c r="EA189" s="1206" t="s">
        <v>156</v>
      </c>
      <c r="EB189" s="1207">
        <v>1726</v>
      </c>
      <c r="EC189" s="1104"/>
      <c r="ED189" s="1208">
        <v>1726</v>
      </c>
      <c r="EE189" s="1208"/>
      <c r="EF189" s="1104"/>
      <c r="EG189" s="1209">
        <v>0.14580165568508194</v>
      </c>
      <c r="EH189" s="1104"/>
      <c r="EI189" s="1211">
        <v>0</v>
      </c>
      <c r="EJ189" s="1208"/>
      <c r="EK189" s="1208">
        <v>531122</v>
      </c>
      <c r="EL189" s="1268"/>
      <c r="EM189" s="1214"/>
      <c r="EN189" s="1214"/>
      <c r="EO189" s="1215"/>
    </row>
    <row r="190" spans="128:145" ht="15" customHeight="1">
      <c r="DX190" s="1204" t="s">
        <v>549</v>
      </c>
      <c r="DY190" s="1205" t="s">
        <v>309</v>
      </c>
      <c r="DZ190" s="1204" t="s">
        <v>8</v>
      </c>
      <c r="EA190" s="1206" t="s">
        <v>157</v>
      </c>
      <c r="EB190" s="1207">
        <v>498</v>
      </c>
      <c r="EC190" s="1104"/>
      <c r="ED190" s="1208">
        <v>498</v>
      </c>
      <c r="EE190" s="1208">
        <v>11838</v>
      </c>
      <c r="EF190" s="1104"/>
      <c r="EG190" s="1209">
        <v>4.206791687785099E-2</v>
      </c>
      <c r="EH190" s="1104"/>
      <c r="EI190" s="1211">
        <v>0</v>
      </c>
      <c r="EJ190" s="1208"/>
      <c r="EK190" s="1208">
        <v>153244</v>
      </c>
      <c r="EL190" s="1268"/>
      <c r="EM190" s="1214"/>
      <c r="EN190" s="1214"/>
      <c r="EO190" s="1215"/>
    </row>
    <row r="191" spans="128:145" ht="15" customHeight="1">
      <c r="DX191" s="1204" t="s">
        <v>551</v>
      </c>
      <c r="DY191" s="1205" t="s">
        <v>551</v>
      </c>
      <c r="DZ191" s="1204" t="s">
        <v>901</v>
      </c>
      <c r="EA191" s="1206" t="s">
        <v>552</v>
      </c>
      <c r="EB191" s="1207">
        <v>1982</v>
      </c>
      <c r="EC191" s="1104"/>
      <c r="ED191" s="1208">
        <v>1982</v>
      </c>
      <c r="EE191" s="1208"/>
      <c r="EF191" s="1104"/>
      <c r="EG191" s="1209">
        <v>0.9197215777262181</v>
      </c>
      <c r="EH191" s="1104"/>
      <c r="EI191" s="1211">
        <v>139933</v>
      </c>
      <c r="EJ191" s="1208"/>
      <c r="EK191" s="1208">
        <v>128699</v>
      </c>
      <c r="EL191" s="1208">
        <v>139933</v>
      </c>
      <c r="EM191" s="1214">
        <v>0</v>
      </c>
      <c r="EN191" s="1214"/>
      <c r="EO191" s="1215"/>
    </row>
    <row r="192" spans="128:145" ht="15" customHeight="1">
      <c r="DX192" s="1204">
        <v>870</v>
      </c>
      <c r="DY192" s="1205" t="s">
        <v>679</v>
      </c>
      <c r="DZ192" s="1204" t="s">
        <v>8</v>
      </c>
      <c r="EA192" s="1206" t="s">
        <v>288</v>
      </c>
      <c r="EB192" s="1207">
        <v>173</v>
      </c>
      <c r="EC192" s="1104"/>
      <c r="ED192" s="1208">
        <v>173</v>
      </c>
      <c r="EE192" s="1208">
        <v>2155</v>
      </c>
      <c r="EF192" s="1104"/>
      <c r="EG192" s="1209">
        <v>8.0278422273781902E-2</v>
      </c>
      <c r="EH192" s="1104"/>
      <c r="EI192" s="1211">
        <v>0</v>
      </c>
      <c r="EJ192" s="1208"/>
      <c r="EK192" s="1208">
        <v>11234</v>
      </c>
      <c r="EL192" s="1208"/>
      <c r="EM192" s="1214"/>
      <c r="EN192" s="1214"/>
      <c r="EO192" s="1215"/>
    </row>
    <row r="193" spans="128:145" ht="15" customHeight="1">
      <c r="DX193" s="1204" t="s">
        <v>553</v>
      </c>
      <c r="DY193" s="1205" t="s">
        <v>553</v>
      </c>
      <c r="DZ193" s="1204" t="s">
        <v>901</v>
      </c>
      <c r="EA193" s="1206" t="s">
        <v>554</v>
      </c>
      <c r="EB193" s="1207">
        <v>3584</v>
      </c>
      <c r="EC193" s="1104"/>
      <c r="ED193" s="1208">
        <v>3584</v>
      </c>
      <c r="EE193" s="1208"/>
      <c r="EF193" s="1104"/>
      <c r="EG193" s="1209">
        <v>0.93797435226380532</v>
      </c>
      <c r="EH193" s="1104"/>
      <c r="EI193" s="1211">
        <v>0</v>
      </c>
      <c r="EJ193" s="1208"/>
      <c r="EK193" s="1208">
        <v>0</v>
      </c>
      <c r="EL193" s="1208">
        <v>0</v>
      </c>
      <c r="EM193" s="1214">
        <v>0</v>
      </c>
      <c r="EN193" s="1214"/>
      <c r="EO193" s="1215"/>
    </row>
    <row r="194" spans="128:145" ht="15" customHeight="1">
      <c r="DX194" s="1204" t="s">
        <v>553</v>
      </c>
      <c r="DY194" s="1205" t="s">
        <v>158</v>
      </c>
      <c r="DZ194" s="1204" t="s">
        <v>8</v>
      </c>
      <c r="EA194" s="1206" t="s">
        <v>159</v>
      </c>
      <c r="EB194" s="1207">
        <v>237</v>
      </c>
      <c r="EC194" s="1104"/>
      <c r="ED194" s="1208">
        <v>237</v>
      </c>
      <c r="EE194" s="1208">
        <v>3821</v>
      </c>
      <c r="EF194" s="1104"/>
      <c r="EG194" s="1209">
        <v>6.2025647736194713E-2</v>
      </c>
      <c r="EH194" s="1104"/>
      <c r="EI194" s="1211">
        <v>0</v>
      </c>
      <c r="EJ194" s="1208"/>
      <c r="EK194" s="1208">
        <v>0</v>
      </c>
      <c r="EL194" s="1268"/>
      <c r="EM194" s="1214"/>
      <c r="EN194" s="1214"/>
      <c r="EO194" s="1215"/>
    </row>
    <row r="195" spans="128:145" ht="15" customHeight="1">
      <c r="DX195" s="1204" t="s">
        <v>555</v>
      </c>
      <c r="DY195" s="1205" t="s">
        <v>555</v>
      </c>
      <c r="DZ195" s="1204" t="s">
        <v>901</v>
      </c>
      <c r="EA195" s="1206" t="s">
        <v>556</v>
      </c>
      <c r="EB195" s="1207">
        <v>579</v>
      </c>
      <c r="EC195" s="1104"/>
      <c r="ED195" s="1208">
        <v>579</v>
      </c>
      <c r="EE195" s="1208">
        <v>579</v>
      </c>
      <c r="EF195" s="1104"/>
      <c r="EG195" s="1209"/>
      <c r="EH195" s="1104"/>
      <c r="EI195" s="1211">
        <v>164054</v>
      </c>
      <c r="EJ195" s="1208"/>
      <c r="EK195" s="1208">
        <v>164054</v>
      </c>
      <c r="EL195" s="1208">
        <v>164054</v>
      </c>
      <c r="EM195" s="1214">
        <v>0</v>
      </c>
      <c r="EN195" s="1214"/>
      <c r="EO195" s="1215"/>
    </row>
    <row r="196" spans="128:145" ht="15" customHeight="1">
      <c r="DX196" s="1204" t="s">
        <v>557</v>
      </c>
      <c r="DY196" s="1205" t="s">
        <v>557</v>
      </c>
      <c r="DZ196" s="1204" t="s">
        <v>901</v>
      </c>
      <c r="EA196" s="1206" t="s">
        <v>558</v>
      </c>
      <c r="EB196" s="1207">
        <v>40797</v>
      </c>
      <c r="EC196" s="1104"/>
      <c r="ED196" s="1208">
        <v>40797</v>
      </c>
      <c r="EE196" s="1208"/>
      <c r="EF196" s="1104"/>
      <c r="EG196" s="1209">
        <v>0.96921103271327769</v>
      </c>
      <c r="EH196" s="1104"/>
      <c r="EI196" s="1211">
        <v>3180968</v>
      </c>
      <c r="EJ196" s="1208"/>
      <c r="EK196" s="1208">
        <v>3083029</v>
      </c>
      <c r="EL196" s="1208">
        <v>3180968</v>
      </c>
      <c r="EM196" s="1214">
        <v>0</v>
      </c>
      <c r="EN196" s="1214"/>
      <c r="EO196" s="1215"/>
    </row>
    <row r="197" spans="128:145" ht="15" customHeight="1">
      <c r="DX197" s="1204" t="s">
        <v>557</v>
      </c>
      <c r="DY197" s="1205" t="s">
        <v>160</v>
      </c>
      <c r="DZ197" s="1204" t="s">
        <v>8</v>
      </c>
      <c r="EA197" s="1206" t="s">
        <v>161</v>
      </c>
      <c r="EB197" s="1207">
        <v>1296</v>
      </c>
      <c r="EC197" s="1104"/>
      <c r="ED197" s="1208">
        <v>1296</v>
      </c>
      <c r="EE197" s="1208">
        <v>42093</v>
      </c>
      <c r="EF197" s="1104"/>
      <c r="EG197" s="1209">
        <v>3.0788967286722257E-2</v>
      </c>
      <c r="EH197" s="1104"/>
      <c r="EI197" s="1211">
        <v>0</v>
      </c>
      <c r="EJ197" s="1208"/>
      <c r="EK197" s="1208">
        <v>97939</v>
      </c>
      <c r="EL197" s="1268"/>
      <c r="EM197" s="1214"/>
      <c r="EN197" s="1214"/>
      <c r="EO197" s="1215"/>
    </row>
    <row r="198" spans="128:145" ht="15" customHeight="1">
      <c r="DX198" s="1204" t="s">
        <v>559</v>
      </c>
      <c r="DY198" s="1205" t="s">
        <v>559</v>
      </c>
      <c r="DZ198" s="1204" t="s">
        <v>901</v>
      </c>
      <c r="EA198" s="1206" t="s">
        <v>560</v>
      </c>
      <c r="EB198" s="1207">
        <v>6809</v>
      </c>
      <c r="EC198" s="1104"/>
      <c r="ED198" s="1208">
        <v>6809</v>
      </c>
      <c r="EE198" s="1208"/>
      <c r="EF198" s="1104"/>
      <c r="EG198" s="1209">
        <v>0.88279528069493063</v>
      </c>
      <c r="EH198" s="1104"/>
      <c r="EI198" s="1211">
        <v>3876322</v>
      </c>
      <c r="EJ198" s="1208"/>
      <c r="EK198" s="1208">
        <v>3421999</v>
      </c>
      <c r="EL198" s="1208">
        <v>3876322</v>
      </c>
      <c r="EM198" s="1214">
        <v>0</v>
      </c>
      <c r="EN198" s="1214"/>
      <c r="EO198" s="1215"/>
    </row>
    <row r="199" spans="128:145" ht="15" customHeight="1">
      <c r="DX199" s="1204" t="s">
        <v>559</v>
      </c>
      <c r="DY199" s="1205" t="s">
        <v>162</v>
      </c>
      <c r="DZ199" s="1204" t="s">
        <v>8</v>
      </c>
      <c r="EA199" s="1206" t="s">
        <v>163</v>
      </c>
      <c r="EB199" s="1207">
        <v>545</v>
      </c>
      <c r="EC199" s="1104"/>
      <c r="ED199" s="1208">
        <v>545</v>
      </c>
      <c r="EE199" s="1208"/>
      <c r="EF199" s="1104"/>
      <c r="EG199" s="1209">
        <v>7.0659924802281865E-2</v>
      </c>
      <c r="EH199" s="1104"/>
      <c r="EI199" s="1211">
        <v>0</v>
      </c>
      <c r="EJ199" s="1208"/>
      <c r="EK199" s="1208">
        <v>273901</v>
      </c>
      <c r="EL199" s="1268"/>
      <c r="EM199" s="1214"/>
      <c r="EN199" s="1214"/>
      <c r="EO199" s="1215"/>
    </row>
    <row r="200" spans="128:145" ht="15" customHeight="1">
      <c r="DX200" s="1204" t="s">
        <v>559</v>
      </c>
      <c r="DY200" s="1205" t="s">
        <v>600</v>
      </c>
      <c r="DZ200" s="1204" t="s">
        <v>8</v>
      </c>
      <c r="EA200" s="1206" t="s">
        <v>601</v>
      </c>
      <c r="EB200" s="1207">
        <v>359</v>
      </c>
      <c r="EC200" s="1104"/>
      <c r="ED200" s="1208">
        <v>359</v>
      </c>
      <c r="EE200" s="1208">
        <v>7713</v>
      </c>
      <c r="EF200" s="1104"/>
      <c r="EG200" s="1209">
        <v>4.65447945027875E-2</v>
      </c>
      <c r="EH200" s="1104"/>
      <c r="EI200" s="1211">
        <v>0</v>
      </c>
      <c r="EJ200" s="1208"/>
      <c r="EK200" s="1208">
        <v>180422</v>
      </c>
      <c r="EL200" s="1268"/>
      <c r="EM200" s="1214"/>
      <c r="EN200" s="1214">
        <v>-1</v>
      </c>
      <c r="EO200" s="1215"/>
    </row>
    <row r="201" spans="128:145" ht="15" customHeight="1">
      <c r="DX201" s="1204" t="s">
        <v>561</v>
      </c>
      <c r="DY201" s="1205" t="s">
        <v>561</v>
      </c>
      <c r="DZ201" s="1204" t="s">
        <v>901</v>
      </c>
      <c r="EA201" s="1206" t="s">
        <v>636</v>
      </c>
      <c r="EB201" s="1207">
        <v>153803</v>
      </c>
      <c r="EC201" s="1104"/>
      <c r="ED201" s="1208">
        <v>153803</v>
      </c>
      <c r="EE201" s="1208"/>
      <c r="EF201" s="1104"/>
      <c r="EG201" s="1209">
        <v>0.95482961776519593</v>
      </c>
      <c r="EH201" s="1104"/>
      <c r="EI201" s="1211">
        <v>0</v>
      </c>
      <c r="EJ201" s="1208"/>
      <c r="EK201" s="1208">
        <v>0</v>
      </c>
      <c r="EL201" s="1208">
        <v>0</v>
      </c>
      <c r="EM201" s="1214">
        <v>0</v>
      </c>
      <c r="EN201" s="1214"/>
      <c r="EO201" s="1215"/>
    </row>
    <row r="202" spans="128:145" ht="15" customHeight="1">
      <c r="DX202" s="1204" t="s">
        <v>561</v>
      </c>
      <c r="DY202" s="1205" t="s">
        <v>164</v>
      </c>
      <c r="DZ202" s="1204" t="s">
        <v>8</v>
      </c>
      <c r="EA202" s="1206" t="s">
        <v>165</v>
      </c>
      <c r="EB202" s="1207">
        <v>206</v>
      </c>
      <c r="EC202" s="1104"/>
      <c r="ED202" s="1208">
        <v>206</v>
      </c>
      <c r="EE202" s="1208"/>
      <c r="EF202" s="1104"/>
      <c r="EG202" s="1209">
        <v>1.2788755827885696E-3</v>
      </c>
      <c r="EH202" s="1104"/>
      <c r="EI202" s="1211">
        <v>0</v>
      </c>
      <c r="EJ202" s="1208"/>
      <c r="EK202" s="1208">
        <v>0</v>
      </c>
      <c r="EL202" s="1268"/>
      <c r="EM202" s="1214"/>
      <c r="EN202" s="1214"/>
      <c r="EO202" s="1215"/>
    </row>
    <row r="203" spans="128:145" ht="15" customHeight="1">
      <c r="DX203" s="1204" t="s">
        <v>561</v>
      </c>
      <c r="DY203" s="1205" t="s">
        <v>166</v>
      </c>
      <c r="DZ203" s="1204" t="s">
        <v>8</v>
      </c>
      <c r="EA203" s="1206" t="s">
        <v>167</v>
      </c>
      <c r="EB203" s="1207">
        <v>401</v>
      </c>
      <c r="EC203" s="1104"/>
      <c r="ED203" s="1208">
        <v>401</v>
      </c>
      <c r="EE203" s="1208"/>
      <c r="EF203" s="1104"/>
      <c r="EG203" s="1209">
        <v>2.4894616927097885E-3</v>
      </c>
      <c r="EH203" s="1104"/>
      <c r="EI203" s="1211">
        <v>0</v>
      </c>
      <c r="EJ203" s="1208"/>
      <c r="EK203" s="1208">
        <v>0</v>
      </c>
      <c r="EL203" s="1268"/>
      <c r="EM203" s="1214"/>
      <c r="EN203" s="1214"/>
      <c r="EO203" s="1215"/>
    </row>
    <row r="204" spans="128:145" ht="15" customHeight="1">
      <c r="DX204" s="1204" t="s">
        <v>561</v>
      </c>
      <c r="DY204" s="1205" t="s">
        <v>168</v>
      </c>
      <c r="DZ204" s="1204" t="s">
        <v>8</v>
      </c>
      <c r="EA204" s="1206" t="s">
        <v>169</v>
      </c>
      <c r="EB204" s="1207">
        <v>584</v>
      </c>
      <c r="EC204" s="1104"/>
      <c r="ED204" s="1208">
        <v>584</v>
      </c>
      <c r="EE204" s="1208"/>
      <c r="EF204" s="1104"/>
      <c r="EG204" s="1209">
        <v>3.6255501958666245E-3</v>
      </c>
      <c r="EH204" s="1104"/>
      <c r="EI204" s="1211">
        <v>0</v>
      </c>
      <c r="EJ204" s="1208"/>
      <c r="EK204" s="1208">
        <v>0</v>
      </c>
      <c r="EL204" s="1268"/>
      <c r="EM204" s="1214"/>
      <c r="EN204" s="1214"/>
      <c r="EO204" s="1215"/>
    </row>
    <row r="205" spans="128:145" ht="15" customHeight="1">
      <c r="DX205" s="1204" t="s">
        <v>561</v>
      </c>
      <c r="DY205" s="1205" t="s">
        <v>170</v>
      </c>
      <c r="DZ205" s="1204" t="s">
        <v>8</v>
      </c>
      <c r="EA205" s="1206" t="s">
        <v>171</v>
      </c>
      <c r="EB205" s="1207">
        <v>1633</v>
      </c>
      <c r="EC205" s="1104"/>
      <c r="ED205" s="1208">
        <v>1633</v>
      </c>
      <c r="EE205" s="1208"/>
      <c r="EF205" s="1104"/>
      <c r="EG205" s="1209">
        <v>1.0137882653853078E-2</v>
      </c>
      <c r="EH205" s="1104"/>
      <c r="EI205" s="1211">
        <v>0</v>
      </c>
      <c r="EJ205" s="1208"/>
      <c r="EK205" s="1208">
        <v>0</v>
      </c>
      <c r="EL205" s="1268"/>
      <c r="EM205" s="1214"/>
      <c r="EN205" s="1214"/>
      <c r="EO205" s="1215"/>
    </row>
    <row r="206" spans="128:145" ht="15" customHeight="1">
      <c r="DX206" s="1204" t="s">
        <v>561</v>
      </c>
      <c r="DY206" s="1205" t="s">
        <v>172</v>
      </c>
      <c r="DZ206" s="1204" t="s">
        <v>8</v>
      </c>
      <c r="EA206" s="1206" t="s">
        <v>173</v>
      </c>
      <c r="EB206" s="1207">
        <v>1150</v>
      </c>
      <c r="EC206" s="1104"/>
      <c r="ED206" s="1208">
        <v>1150</v>
      </c>
      <c r="EE206" s="1208"/>
      <c r="EF206" s="1104"/>
      <c r="EG206" s="1209">
        <v>7.139353981586675E-3</v>
      </c>
      <c r="EH206" s="1104"/>
      <c r="EI206" s="1211">
        <v>0</v>
      </c>
      <c r="EJ206" s="1208"/>
      <c r="EK206" s="1208">
        <v>0</v>
      </c>
      <c r="EL206" s="1268"/>
      <c r="EM206" s="1214"/>
      <c r="EN206" s="1214"/>
      <c r="EO206" s="1215"/>
    </row>
    <row r="207" spans="128:145" ht="15" customHeight="1">
      <c r="DX207" s="1204" t="s">
        <v>561</v>
      </c>
      <c r="DY207" s="1205" t="s">
        <v>174</v>
      </c>
      <c r="DZ207" s="1204" t="s">
        <v>8</v>
      </c>
      <c r="EA207" s="1206" t="s">
        <v>175</v>
      </c>
      <c r="EB207" s="1207">
        <v>540</v>
      </c>
      <c r="EC207" s="1104"/>
      <c r="ED207" s="1208">
        <v>540</v>
      </c>
      <c r="EE207" s="1208"/>
      <c r="EF207" s="1104"/>
      <c r="EG207" s="1209">
        <v>3.3523923043972215E-3</v>
      </c>
      <c r="EH207" s="1104"/>
      <c r="EI207" s="1211">
        <v>0</v>
      </c>
      <c r="EJ207" s="1208"/>
      <c r="EK207" s="1208">
        <v>0</v>
      </c>
      <c r="EL207" s="1268"/>
      <c r="EM207" s="1214"/>
      <c r="EN207" s="1214"/>
      <c r="EO207" s="1215"/>
    </row>
    <row r="208" spans="128:145" ht="15" customHeight="1">
      <c r="DX208" s="1204" t="s">
        <v>561</v>
      </c>
      <c r="DY208" s="1205" t="s">
        <v>176</v>
      </c>
      <c r="DZ208" s="1204" t="s">
        <v>8</v>
      </c>
      <c r="EA208" s="1206" t="s">
        <v>633</v>
      </c>
      <c r="EB208" s="1207">
        <v>417</v>
      </c>
      <c r="EC208" s="1104"/>
      <c r="ED208" s="1208">
        <v>417</v>
      </c>
      <c r="EE208" s="1208"/>
      <c r="EF208" s="1104"/>
      <c r="EG208" s="1209">
        <v>2.5887918350622988E-3</v>
      </c>
      <c r="EH208" s="1104"/>
      <c r="EI208" s="1211">
        <v>0</v>
      </c>
      <c r="EJ208" s="1208"/>
      <c r="EK208" s="1208">
        <v>0</v>
      </c>
      <c r="EL208" s="1268"/>
      <c r="EM208" s="1214"/>
      <c r="EN208" s="1214"/>
      <c r="EO208" s="1215"/>
    </row>
    <row r="209" spans="128:145" ht="15" customHeight="1">
      <c r="DX209" s="1204" t="s">
        <v>561</v>
      </c>
      <c r="DY209" s="1205" t="s">
        <v>177</v>
      </c>
      <c r="DZ209" s="1204" t="s">
        <v>8</v>
      </c>
      <c r="EA209" s="1206" t="s">
        <v>178</v>
      </c>
      <c r="EB209" s="1207">
        <v>661</v>
      </c>
      <c r="EC209" s="1104"/>
      <c r="ED209" s="1208">
        <v>661</v>
      </c>
      <c r="EE209" s="1208"/>
      <c r="EF209" s="1104"/>
      <c r="EG209" s="1209">
        <v>4.1035765059380799E-3</v>
      </c>
      <c r="EH209" s="1104"/>
      <c r="EI209" s="1211">
        <v>0</v>
      </c>
      <c r="EJ209" s="1208"/>
      <c r="EK209" s="1208">
        <v>0</v>
      </c>
      <c r="EL209" s="1268"/>
      <c r="EM209" s="1214"/>
      <c r="EN209" s="1214"/>
      <c r="EO209" s="1215"/>
    </row>
    <row r="210" spans="128:145" ht="15" customHeight="1">
      <c r="DX210" s="1204" t="s">
        <v>561</v>
      </c>
      <c r="DY210" s="1205" t="s">
        <v>179</v>
      </c>
      <c r="DZ210" s="1204" t="s">
        <v>8</v>
      </c>
      <c r="EA210" s="1206" t="s">
        <v>180</v>
      </c>
      <c r="EB210" s="1207">
        <v>142</v>
      </c>
      <c r="EC210" s="1104"/>
      <c r="ED210" s="1208">
        <v>142</v>
      </c>
      <c r="EE210" s="1208"/>
      <c r="EF210" s="1104"/>
      <c r="EG210" s="1209">
        <v>8.8155501337852855E-4</v>
      </c>
      <c r="EH210" s="1104"/>
      <c r="EI210" s="1211">
        <v>0</v>
      </c>
      <c r="EJ210" s="1208"/>
      <c r="EK210" s="1208">
        <v>0</v>
      </c>
      <c r="EL210" s="1268"/>
      <c r="EM210" s="1214"/>
      <c r="EN210" s="1214"/>
      <c r="EO210" s="1215"/>
    </row>
    <row r="211" spans="128:145" ht="15" customHeight="1">
      <c r="DX211" s="1204" t="s">
        <v>561</v>
      </c>
      <c r="DY211" s="1205" t="s">
        <v>181</v>
      </c>
      <c r="DZ211" s="1204" t="s">
        <v>8</v>
      </c>
      <c r="EA211" s="1206" t="s">
        <v>1029</v>
      </c>
      <c r="EB211" s="1207">
        <v>215</v>
      </c>
      <c r="EC211" s="1104"/>
      <c r="ED211" s="1208">
        <v>215</v>
      </c>
      <c r="EE211" s="1208"/>
      <c r="EF211" s="1104"/>
      <c r="EG211" s="1209">
        <v>1.3347487878618567E-3</v>
      </c>
      <c r="EH211" s="1104"/>
      <c r="EI211" s="1211">
        <v>0</v>
      </c>
      <c r="EJ211" s="1208"/>
      <c r="EK211" s="1208">
        <v>0</v>
      </c>
      <c r="EL211" s="1268"/>
      <c r="EM211" s="1214"/>
      <c r="EN211" s="1214"/>
      <c r="EO211" s="1215"/>
    </row>
    <row r="212" spans="128:145" ht="15" customHeight="1">
      <c r="DX212" s="1204" t="s">
        <v>561</v>
      </c>
      <c r="DY212" s="1205" t="s">
        <v>183</v>
      </c>
      <c r="DZ212" s="1204" t="s">
        <v>8</v>
      </c>
      <c r="EA212" s="1206" t="s">
        <v>184</v>
      </c>
      <c r="EB212" s="1207">
        <v>131</v>
      </c>
      <c r="EC212" s="1104"/>
      <c r="ED212" s="1208">
        <v>131</v>
      </c>
      <c r="EE212" s="1208"/>
      <c r="EF212" s="1104"/>
      <c r="EG212" s="1209">
        <v>8.1326554051117778E-4</v>
      </c>
      <c r="EH212" s="1104"/>
      <c r="EI212" s="1211">
        <v>0</v>
      </c>
      <c r="EJ212" s="1208"/>
      <c r="EK212" s="1208">
        <v>0</v>
      </c>
      <c r="EL212" s="1268"/>
      <c r="EM212" s="1214"/>
      <c r="EN212" s="1214"/>
      <c r="EO212" s="1215"/>
    </row>
    <row r="213" spans="128:145" ht="15" customHeight="1">
      <c r="DX213" s="1280" t="s">
        <v>561</v>
      </c>
      <c r="DY213" s="1512" t="s">
        <v>268</v>
      </c>
      <c r="DZ213" s="1495" t="s">
        <v>8</v>
      </c>
      <c r="EA213" s="1424" t="s">
        <v>269</v>
      </c>
      <c r="EB213" s="1207">
        <v>387</v>
      </c>
      <c r="EC213" s="1104"/>
      <c r="ED213" s="1208">
        <v>387</v>
      </c>
      <c r="EE213" s="1208"/>
      <c r="EF213" s="1104"/>
      <c r="EG213" s="1209">
        <v>2.4025478181513419E-3</v>
      </c>
      <c r="EH213" s="1104"/>
      <c r="EI213" s="1211">
        <v>0</v>
      </c>
      <c r="EJ213" s="1208"/>
      <c r="EK213" s="1208">
        <v>0</v>
      </c>
      <c r="EL213" s="1268"/>
      <c r="EM213" s="1214"/>
      <c r="EN213" s="1214"/>
      <c r="EO213" s="1215"/>
    </row>
    <row r="214" spans="128:145" ht="15" customHeight="1">
      <c r="DX214" s="1204" t="s">
        <v>561</v>
      </c>
      <c r="DY214" s="1205" t="s">
        <v>310</v>
      </c>
      <c r="DZ214" s="1204" t="s">
        <v>8</v>
      </c>
      <c r="EA214" s="1206" t="s">
        <v>311</v>
      </c>
      <c r="EB214" s="1207">
        <v>475</v>
      </c>
      <c r="EC214" s="1104"/>
      <c r="ED214" s="1208">
        <v>475</v>
      </c>
      <c r="EE214" s="1208"/>
      <c r="EF214" s="1104"/>
      <c r="EG214" s="1209">
        <v>2.9488636010901485E-3</v>
      </c>
      <c r="EH214" s="1104"/>
      <c r="EI214" s="1211">
        <v>0</v>
      </c>
      <c r="EJ214" s="1208"/>
      <c r="EK214" s="1208">
        <v>0</v>
      </c>
      <c r="EL214" s="1268"/>
      <c r="EM214" s="1214"/>
      <c r="EN214" s="1214"/>
      <c r="EO214" s="1215"/>
    </row>
    <row r="215" spans="128:145" ht="15" customHeight="1">
      <c r="DX215" s="1204" t="s">
        <v>561</v>
      </c>
      <c r="DY215" s="1205" t="s">
        <v>1015</v>
      </c>
      <c r="DZ215" s="1204" t="s">
        <v>8</v>
      </c>
      <c r="EA215" s="1206" t="s">
        <v>1016</v>
      </c>
      <c r="EB215" s="1207">
        <v>334</v>
      </c>
      <c r="EC215" s="1104"/>
      <c r="ED215" s="1208">
        <v>334</v>
      </c>
      <c r="EE215" s="1208">
        <v>161079</v>
      </c>
      <c r="EF215" s="1104"/>
      <c r="EG215" s="1209">
        <v>2.0735167216086518E-3</v>
      </c>
      <c r="EH215" s="1104"/>
      <c r="EI215" s="1211">
        <v>0</v>
      </c>
      <c r="EJ215" s="1208"/>
      <c r="EK215" s="1208">
        <v>0</v>
      </c>
      <c r="EL215" s="1268"/>
      <c r="EM215" s="1214"/>
      <c r="EN215" s="1214"/>
      <c r="EO215" s="1215"/>
    </row>
    <row r="216" spans="128:145" ht="15" customHeight="1">
      <c r="DX216" s="1204" t="s">
        <v>637</v>
      </c>
      <c r="DY216" s="1205" t="s">
        <v>637</v>
      </c>
      <c r="DZ216" s="1204" t="s">
        <v>901</v>
      </c>
      <c r="EA216" s="1206" t="s">
        <v>638</v>
      </c>
      <c r="EB216" s="1207">
        <v>2390</v>
      </c>
      <c r="EC216" s="1104"/>
      <c r="ED216" s="1208">
        <v>2390</v>
      </c>
      <c r="EE216" s="1208"/>
      <c r="EF216" s="1104"/>
      <c r="EG216" s="1209">
        <v>0.92277992277992282</v>
      </c>
      <c r="EH216" s="1104"/>
      <c r="EI216" s="1211">
        <v>337244</v>
      </c>
      <c r="EJ216" s="1208"/>
      <c r="EK216" s="1208">
        <v>311202</v>
      </c>
      <c r="EL216" s="1208">
        <v>337244</v>
      </c>
      <c r="EM216" s="1214">
        <v>0</v>
      </c>
      <c r="EN216" s="1214"/>
      <c r="EO216" s="1215"/>
    </row>
    <row r="217" spans="128:145" ht="15" customHeight="1">
      <c r="DX217" s="1204" t="s">
        <v>637</v>
      </c>
      <c r="DY217" s="1205" t="s">
        <v>185</v>
      </c>
      <c r="DZ217" s="1204" t="s">
        <v>8</v>
      </c>
      <c r="EA217" s="1206" t="s">
        <v>186</v>
      </c>
      <c r="EB217" s="1207">
        <v>200</v>
      </c>
      <c r="EC217" s="1104"/>
      <c r="ED217" s="1208">
        <v>200</v>
      </c>
      <c r="EE217" s="1208">
        <v>2590</v>
      </c>
      <c r="EF217" s="1104"/>
      <c r="EG217" s="1209">
        <v>7.7220077220077218E-2</v>
      </c>
      <c r="EH217" s="1104"/>
      <c r="EI217" s="1211">
        <v>0</v>
      </c>
      <c r="EJ217" s="1208"/>
      <c r="EK217" s="1208">
        <v>26042</v>
      </c>
      <c r="EL217" s="1268"/>
      <c r="EM217" s="1214"/>
      <c r="EN217" s="1214"/>
      <c r="EO217" s="1215"/>
    </row>
    <row r="218" spans="128:145" ht="15" customHeight="1">
      <c r="DX218" s="1204" t="s">
        <v>639</v>
      </c>
      <c r="DY218" s="1205" t="s">
        <v>639</v>
      </c>
      <c r="DZ218" s="1204" t="s">
        <v>901</v>
      </c>
      <c r="EA218" s="1206" t="s">
        <v>640</v>
      </c>
      <c r="EB218" s="1207">
        <v>1736</v>
      </c>
      <c r="EC218" s="1104"/>
      <c r="ED218" s="1208">
        <v>1736</v>
      </c>
      <c r="EE218" s="1208">
        <v>1736</v>
      </c>
      <c r="EF218" s="1104"/>
      <c r="EG218" s="1209"/>
      <c r="EH218" s="1104"/>
      <c r="EI218" s="1211">
        <v>710128</v>
      </c>
      <c r="EJ218" s="1208"/>
      <c r="EK218" s="1208">
        <v>710128</v>
      </c>
      <c r="EL218" s="1208">
        <v>710128</v>
      </c>
      <c r="EM218" s="1214">
        <v>0</v>
      </c>
      <c r="EN218" s="1214"/>
      <c r="EO218" s="1215"/>
    </row>
    <row r="219" spans="128:145" ht="15" customHeight="1">
      <c r="DX219" s="1204" t="s">
        <v>641</v>
      </c>
      <c r="DY219" s="1205" t="s">
        <v>641</v>
      </c>
      <c r="DZ219" s="1204" t="s">
        <v>901</v>
      </c>
      <c r="EA219" s="1206" t="s">
        <v>642</v>
      </c>
      <c r="EB219" s="1207">
        <v>4465</v>
      </c>
      <c r="EC219" s="1104"/>
      <c r="ED219" s="1208">
        <v>4465</v>
      </c>
      <c r="EE219" s="1208"/>
      <c r="EF219" s="1104"/>
      <c r="EG219" s="1209">
        <v>0.95836016312513417</v>
      </c>
      <c r="EH219" s="1104"/>
      <c r="EI219" s="1211">
        <v>0</v>
      </c>
      <c r="EJ219" s="1208"/>
      <c r="EK219" s="1208">
        <v>0</v>
      </c>
      <c r="EL219" s="1208">
        <v>0</v>
      </c>
      <c r="EM219" s="1214">
        <v>0</v>
      </c>
      <c r="EN219" s="1214"/>
      <c r="EO219" s="1215"/>
    </row>
    <row r="220" spans="128:145" ht="15" customHeight="1">
      <c r="DX220" s="1204" t="s">
        <v>641</v>
      </c>
      <c r="DY220" s="1204" t="s">
        <v>272</v>
      </c>
      <c r="DZ220" s="1204" t="s">
        <v>8</v>
      </c>
      <c r="EA220" s="1206" t="s">
        <v>273</v>
      </c>
      <c r="EB220" s="1207">
        <v>194</v>
      </c>
      <c r="EC220" s="1104"/>
      <c r="ED220" s="1208">
        <v>194</v>
      </c>
      <c r="EE220" s="1208">
        <v>4659</v>
      </c>
      <c r="EF220" s="1104"/>
      <c r="EG220" s="1209">
        <v>4.1639836874865853E-2</v>
      </c>
      <c r="EH220" s="1104"/>
      <c r="EI220" s="1211">
        <v>0</v>
      </c>
      <c r="EJ220" s="1208"/>
      <c r="EK220" s="1208">
        <v>0</v>
      </c>
      <c r="EL220" s="1208"/>
      <c r="EM220" s="1214"/>
      <c r="EN220" s="1214"/>
      <c r="EO220" s="1215"/>
    </row>
    <row r="221" spans="128:145" ht="15" customHeight="1">
      <c r="DX221" s="1204" t="s">
        <v>643</v>
      </c>
      <c r="DY221" s="1205" t="s">
        <v>643</v>
      </c>
      <c r="DZ221" s="1204" t="s">
        <v>901</v>
      </c>
      <c r="EA221" s="1206" t="s">
        <v>644</v>
      </c>
      <c r="EB221" s="1207">
        <v>19256</v>
      </c>
      <c r="EC221" s="1104"/>
      <c r="ED221" s="1208">
        <v>19256</v>
      </c>
      <c r="EE221" s="1208"/>
      <c r="EF221" s="1104"/>
      <c r="EG221" s="1209">
        <v>0.98865328335986036</v>
      </c>
      <c r="EH221" s="1104"/>
      <c r="EI221" s="1211">
        <v>8132232</v>
      </c>
      <c r="EJ221" s="1208"/>
      <c r="EK221" s="1208">
        <v>8039958</v>
      </c>
      <c r="EL221" s="1208">
        <v>8132232</v>
      </c>
      <c r="EM221" s="1214">
        <v>0</v>
      </c>
      <c r="EN221" s="1214"/>
      <c r="EO221" s="1215"/>
    </row>
    <row r="222" spans="128:145" ht="15" customHeight="1">
      <c r="DX222" s="1495" t="s">
        <v>643</v>
      </c>
      <c r="DY222" s="1508" t="s">
        <v>187</v>
      </c>
      <c r="DZ222" s="1495" t="s">
        <v>8</v>
      </c>
      <c r="EA222" s="1215" t="s">
        <v>188</v>
      </c>
      <c r="EB222" s="1104">
        <v>221</v>
      </c>
      <c r="EC222" s="1104"/>
      <c r="ED222" s="1208">
        <v>221</v>
      </c>
      <c r="EE222" s="1208">
        <v>19477</v>
      </c>
      <c r="EF222" s="1104"/>
      <c r="EG222" s="1209">
        <v>1.1346716640139651E-2</v>
      </c>
      <c r="EH222" s="1104"/>
      <c r="EI222" s="1208">
        <v>0</v>
      </c>
      <c r="EJ222" s="1208"/>
      <c r="EK222" s="1208">
        <v>92274</v>
      </c>
      <c r="EL222" s="1268"/>
      <c r="EM222" s="1214"/>
      <c r="EN222" s="1214"/>
      <c r="EO222" s="1215"/>
    </row>
    <row r="223" spans="128:145" ht="15" customHeight="1">
      <c r="DX223" s="1495" t="s">
        <v>645</v>
      </c>
      <c r="DY223" s="1508" t="s">
        <v>645</v>
      </c>
      <c r="DZ223" s="1495" t="s">
        <v>901</v>
      </c>
      <c r="EA223" s="1215" t="s">
        <v>646</v>
      </c>
      <c r="EB223" s="1208">
        <v>9866</v>
      </c>
      <c r="EC223" s="1104"/>
      <c r="ED223" s="1104">
        <v>9866</v>
      </c>
      <c r="EE223" s="1208"/>
      <c r="EF223" s="1104"/>
      <c r="EG223" s="1209">
        <v>0.98443424466174412</v>
      </c>
      <c r="EH223" s="1104"/>
      <c r="EI223" s="1208">
        <v>2777998</v>
      </c>
      <c r="EJ223" s="1208"/>
      <c r="EK223" s="1208">
        <v>2734756</v>
      </c>
      <c r="EL223" s="1208">
        <v>2777998</v>
      </c>
      <c r="EM223" s="1214">
        <v>0</v>
      </c>
      <c r="EN223" s="1214"/>
      <c r="EO223" s="1215"/>
    </row>
    <row r="224" spans="128:145" ht="15" customHeight="1">
      <c r="DX224" s="1495" t="s">
        <v>645</v>
      </c>
      <c r="DY224" s="1508" t="s">
        <v>189</v>
      </c>
      <c r="DZ224" s="1495" t="s">
        <v>8</v>
      </c>
      <c r="EA224" s="1215" t="s">
        <v>190</v>
      </c>
      <c r="EB224" s="1208">
        <v>156</v>
      </c>
      <c r="EC224" s="1104"/>
      <c r="ED224" s="1104">
        <v>156</v>
      </c>
      <c r="EE224" s="1208">
        <v>10022</v>
      </c>
      <c r="EF224" s="1104"/>
      <c r="EG224" s="1209">
        <v>1.5565755338255837E-2</v>
      </c>
      <c r="EH224" s="1104"/>
      <c r="EI224" s="1208">
        <v>0</v>
      </c>
      <c r="EJ224" s="1208"/>
      <c r="EK224" s="1208">
        <v>43242</v>
      </c>
      <c r="EL224" s="1268"/>
      <c r="EM224" s="1214"/>
      <c r="EN224" s="1214"/>
      <c r="EO224" s="1215"/>
    </row>
    <row r="225" spans="128:145" ht="15" customHeight="1">
      <c r="DX225" s="1495" t="s">
        <v>647</v>
      </c>
      <c r="DY225" s="1508" t="s">
        <v>647</v>
      </c>
      <c r="DZ225" s="1495" t="s">
        <v>901</v>
      </c>
      <c r="EA225" s="1215" t="s">
        <v>648</v>
      </c>
      <c r="EB225" s="1208">
        <v>12531</v>
      </c>
      <c r="EC225" s="1104"/>
      <c r="ED225" s="1104">
        <v>12531</v>
      </c>
      <c r="EE225" s="1208"/>
      <c r="EF225" s="1104"/>
      <c r="EG225" s="1209">
        <v>0.93682715311004783</v>
      </c>
      <c r="EH225" s="1104"/>
      <c r="EI225" s="1208">
        <v>3443384</v>
      </c>
      <c r="EJ225" s="1208"/>
      <c r="EK225" s="1208">
        <v>3225856</v>
      </c>
      <c r="EL225" s="1208">
        <v>3443384</v>
      </c>
      <c r="EM225" s="1214">
        <v>0</v>
      </c>
      <c r="EN225" s="1214"/>
      <c r="EO225" s="1215"/>
    </row>
    <row r="226" spans="128:145" ht="15" customHeight="1">
      <c r="DX226" s="1495" t="s">
        <v>647</v>
      </c>
      <c r="DY226" s="1508" t="s">
        <v>191</v>
      </c>
      <c r="DZ226" s="1495" t="s">
        <v>8</v>
      </c>
      <c r="EA226" s="1215" t="s">
        <v>192</v>
      </c>
      <c r="EB226" s="1208">
        <v>845</v>
      </c>
      <c r="EC226" s="1104"/>
      <c r="ED226" s="1104">
        <v>845</v>
      </c>
      <c r="EE226" s="1208">
        <v>13376</v>
      </c>
      <c r="EF226" s="1104"/>
      <c r="EG226" s="1209">
        <v>6.3172846889952158E-2</v>
      </c>
      <c r="EH226" s="1104"/>
      <c r="EI226" s="1208">
        <v>0</v>
      </c>
      <c r="EJ226" s="1208"/>
      <c r="EK226" s="1513">
        <v>217528</v>
      </c>
      <c r="EL226" s="1268"/>
      <c r="EM226" s="1214"/>
      <c r="EN226" s="1214"/>
      <c r="EO226" s="1215"/>
    </row>
    <row r="227" spans="128:145" ht="15" customHeight="1">
      <c r="DX227" s="1495" t="s">
        <v>649</v>
      </c>
      <c r="DY227" s="1508" t="s">
        <v>649</v>
      </c>
      <c r="DZ227" s="1495" t="s">
        <v>901</v>
      </c>
      <c r="EA227" s="1215" t="s">
        <v>650</v>
      </c>
      <c r="EB227" s="1208">
        <v>5623</v>
      </c>
      <c r="EC227" s="1104"/>
      <c r="ED227" s="1104">
        <v>5623</v>
      </c>
      <c r="EE227" s="1208">
        <v>5623</v>
      </c>
      <c r="EF227" s="1104"/>
      <c r="EG227" s="1209"/>
      <c r="EH227" s="1104"/>
      <c r="EI227" s="1208">
        <v>2087258</v>
      </c>
      <c r="EJ227" s="1208"/>
      <c r="EK227" s="1208">
        <v>2087258</v>
      </c>
      <c r="EL227" s="1208">
        <v>2087258</v>
      </c>
      <c r="EM227" s="1214">
        <v>0</v>
      </c>
      <c r="EN227" s="1214"/>
      <c r="EO227" s="1215"/>
    </row>
    <row r="228" spans="128:145" ht="15" customHeight="1">
      <c r="DX228" s="1495" t="s">
        <v>651</v>
      </c>
      <c r="DY228" s="1508" t="s">
        <v>651</v>
      </c>
      <c r="DZ228" s="1495" t="s">
        <v>901</v>
      </c>
      <c r="EA228" s="1215" t="s">
        <v>652</v>
      </c>
      <c r="EB228" s="1208">
        <v>2289</v>
      </c>
      <c r="EC228" s="1104"/>
      <c r="ED228" s="1104">
        <v>2289</v>
      </c>
      <c r="EE228" s="1208">
        <v>2289</v>
      </c>
      <c r="EF228" s="1104"/>
      <c r="EG228" s="1209"/>
      <c r="EH228" s="1104"/>
      <c r="EI228" s="1208">
        <v>0</v>
      </c>
      <c r="EJ228" s="1208"/>
      <c r="EK228" s="1208">
        <v>0</v>
      </c>
      <c r="EL228" s="1208">
        <v>0</v>
      </c>
      <c r="EM228" s="1214">
        <v>0</v>
      </c>
      <c r="EN228" s="1214"/>
      <c r="EO228" s="1215"/>
    </row>
    <row r="229" spans="128:145" ht="15" customHeight="1">
      <c r="DX229" s="1495"/>
      <c r="DY229" s="1508"/>
      <c r="DZ229" s="1495"/>
      <c r="EA229" s="1215"/>
      <c r="EB229" s="921">
        <v>1509985</v>
      </c>
      <c r="EC229" s="1104">
        <v>0</v>
      </c>
      <c r="ED229" s="1104">
        <v>1509985</v>
      </c>
      <c r="EE229" s="1208">
        <v>1509985</v>
      </c>
      <c r="EF229" s="1104"/>
      <c r="EG229" s="1209"/>
      <c r="EH229" s="1104"/>
      <c r="EI229" s="1208">
        <v>209066025</v>
      </c>
      <c r="EJ229" s="1208"/>
      <c r="EK229" s="1208">
        <v>209066025</v>
      </c>
      <c r="EL229" s="1208">
        <v>209066025</v>
      </c>
      <c r="EM229" s="1273">
        <v>0</v>
      </c>
      <c r="EN229" s="1214"/>
      <c r="EO229" s="1215"/>
    </row>
    <row r="230" spans="128:145" ht="15" customHeight="1">
      <c r="DX230" s="1495"/>
      <c r="DY230" s="1508"/>
      <c r="DZ230" s="1495"/>
      <c r="EA230" s="1215"/>
      <c r="EB230" s="1208"/>
      <c r="EC230" s="1104"/>
      <c r="ED230" s="1104"/>
      <c r="EE230" s="1208"/>
      <c r="EF230" s="1104"/>
      <c r="EG230" s="1209"/>
      <c r="EH230" s="1104"/>
      <c r="EI230" s="1208"/>
      <c r="EJ230" s="1208"/>
      <c r="EK230" s="1208"/>
      <c r="EL230" s="1268"/>
      <c r="EM230" s="1214"/>
      <c r="EN230" s="1214"/>
      <c r="EO230" s="1215"/>
    </row>
    <row r="231" spans="128:145" ht="15" customHeight="1">
      <c r="DX231" s="1495"/>
      <c r="DY231" s="1508"/>
      <c r="DZ231" s="1495"/>
      <c r="EA231" s="1215"/>
      <c r="EB231" s="1208"/>
      <c r="EC231" s="1104"/>
      <c r="ED231" s="1104"/>
      <c r="EE231" s="1208"/>
      <c r="EF231" s="1104"/>
      <c r="EG231" s="1209"/>
      <c r="EH231" s="1104"/>
      <c r="EI231" s="1208"/>
      <c r="EJ231" s="1104"/>
      <c r="EK231" s="1104"/>
      <c r="EL231" s="1268"/>
      <c r="EM231" s="1214"/>
      <c r="EN231" s="1214"/>
      <c r="EO231" s="1215"/>
    </row>
    <row r="232" spans="128:145" ht="15" customHeight="1">
      <c r="DX232" s="1484"/>
      <c r="DY232" s="1514"/>
      <c r="DZ232" s="1484"/>
      <c r="EA232" s="1484"/>
      <c r="EB232" s="1485"/>
      <c r="EC232" s="1485"/>
      <c r="ED232" s="1485"/>
      <c r="EE232" s="1485"/>
      <c r="EF232" s="1485"/>
      <c r="EG232" s="1515"/>
      <c r="EH232" s="1485"/>
      <c r="EI232" s="1485"/>
      <c r="EJ232" s="1485"/>
      <c r="EK232" s="1485"/>
      <c r="EL232" s="1484"/>
      <c r="EM232" s="1516"/>
      <c r="EN232" s="1516"/>
      <c r="EO232" s="1484"/>
    </row>
    <row r="233" spans="128:145" ht="15" customHeight="1" thickBot="1">
      <c r="DX233" s="1484"/>
      <c r="DY233" s="1514"/>
      <c r="DZ233" s="1484"/>
      <c r="EA233" s="1484"/>
      <c r="EB233" s="1485"/>
      <c r="EC233" s="1485"/>
      <c r="ED233" s="1485"/>
      <c r="EE233" s="1485"/>
      <c r="EF233" s="1485"/>
      <c r="EG233" s="1515"/>
      <c r="EH233" s="1485"/>
      <c r="EI233" s="1485" t="s">
        <v>802</v>
      </c>
      <c r="EJ233" s="1485"/>
      <c r="EK233" s="1517">
        <v>212823605</v>
      </c>
      <c r="EL233" s="1484"/>
      <c r="EM233" s="1516"/>
      <c r="EN233" s="1516"/>
      <c r="EO233" s="1484"/>
    </row>
    <row r="234" spans="128:145" ht="15" customHeight="1" thickTop="1">
      <c r="DX234" s="1484"/>
      <c r="DY234" s="1514"/>
      <c r="DZ234" s="1484"/>
      <c r="EA234" s="1484"/>
      <c r="EB234" s="1485"/>
      <c r="EC234" s="1485"/>
      <c r="ED234" s="1485"/>
      <c r="EE234" s="1485"/>
      <c r="EF234" s="1485"/>
      <c r="EG234" s="1515"/>
      <c r="EH234" s="1485"/>
      <c r="EI234" s="1485" t="s">
        <v>634</v>
      </c>
      <c r="EJ234" s="1485"/>
      <c r="EK234" s="1485">
        <v>204233735</v>
      </c>
      <c r="EL234" s="1484"/>
      <c r="EM234" s="1516"/>
      <c r="EN234" s="1516"/>
      <c r="EO234" s="1484"/>
    </row>
    <row r="235" spans="128:145" ht="15" customHeight="1">
      <c r="DX235" s="1484"/>
      <c r="DY235" s="1514"/>
      <c r="DZ235" s="1484"/>
      <c r="EA235" s="1484"/>
      <c r="EB235" s="1485"/>
      <c r="EC235" s="1485"/>
      <c r="ED235" s="1485"/>
      <c r="EE235" s="1485"/>
      <c r="EF235" s="1485"/>
      <c r="EG235" s="1515"/>
      <c r="EH235" s="1485"/>
      <c r="EI235" s="1485" t="s">
        <v>635</v>
      </c>
      <c r="EJ235" s="1485"/>
      <c r="EK235" s="1485">
        <v>4832290</v>
      </c>
      <c r="EL235" s="1484"/>
      <c r="EM235" s="1516"/>
      <c r="EN235" s="1516"/>
      <c r="EO235" s="1485"/>
    </row>
    <row r="236" spans="128:145" ht="15" customHeight="1" thickBot="1">
      <c r="DX236" s="1484"/>
      <c r="DY236" s="1514"/>
      <c r="DZ236" s="1484"/>
      <c r="EA236" s="1484"/>
      <c r="EB236" s="1485"/>
      <c r="EC236" s="1485"/>
      <c r="ED236" s="1485"/>
      <c r="EE236" s="1485"/>
      <c r="EF236" s="1485"/>
      <c r="EG236" s="1515"/>
      <c r="EH236" s="1485"/>
      <c r="EI236" s="1485"/>
      <c r="EJ236" s="1485"/>
      <c r="EK236" s="1517">
        <v>209066025</v>
      </c>
      <c r="EL236" s="1484"/>
      <c r="EM236" s="1516"/>
      <c r="EN236" s="1516"/>
      <c r="EO236" s="1485"/>
    </row>
    <row r="237" spans="128:145" ht="15" customHeight="1" thickTop="1">
      <c r="DX237" s="1484"/>
      <c r="DY237" s="1514"/>
      <c r="DZ237" s="1484"/>
      <c r="EA237" s="1484"/>
      <c r="EB237" s="1485"/>
      <c r="EC237" s="1485"/>
      <c r="ED237" s="1485"/>
      <c r="EE237" s="1485"/>
      <c r="EF237" s="1485"/>
      <c r="EG237" s="1515"/>
      <c r="EH237" s="1485"/>
      <c r="EI237" s="1485"/>
      <c r="EJ237" s="1485"/>
      <c r="EK237" s="1485"/>
      <c r="EL237" s="1484"/>
      <c r="EM237" s="1516"/>
      <c r="EN237" s="1516"/>
      <c r="EO237" s="1484"/>
    </row>
    <row r="238" spans="128:145" ht="15" customHeight="1" thickBot="1">
      <c r="DX238" s="1484"/>
      <c r="DY238" s="1514"/>
      <c r="DZ238" s="1484"/>
      <c r="EA238" s="1484"/>
      <c r="EB238" s="1485"/>
      <c r="EC238" s="1485"/>
      <c r="ED238" s="1485"/>
      <c r="EE238" s="1485"/>
      <c r="EF238" s="1485"/>
      <c r="EG238" s="1515"/>
      <c r="EH238" s="1485"/>
      <c r="EI238" s="1484" t="s">
        <v>604</v>
      </c>
      <c r="EJ238" s="1484"/>
      <c r="EK238" s="1517">
        <v>3757580</v>
      </c>
      <c r="EL238" s="1484"/>
      <c r="EM238" s="1516"/>
      <c r="EN238" s="1516"/>
      <c r="EO238" s="1484"/>
    </row>
    <row r="239" spans="128:145" ht="12.75" thickTop="1">
      <c r="DY239" s="1518"/>
      <c r="EB239" s="1219"/>
      <c r="EC239" s="1219"/>
      <c r="ED239" s="1219"/>
      <c r="EE239" s="1219"/>
      <c r="EF239" s="1219"/>
      <c r="EG239" s="1349"/>
      <c r="EH239" s="1219"/>
      <c r="EI239" s="1030" t="s">
        <v>1034</v>
      </c>
      <c r="EK239" s="1219"/>
      <c r="EM239" s="1519"/>
      <c r="EN239" s="1519"/>
    </row>
  </sheetData>
  <mergeCells count="8">
    <mergeCell ref="DE1:DV1"/>
    <mergeCell ref="AX3:AZ3"/>
    <mergeCell ref="ES122:ET122"/>
    <mergeCell ref="AQ4:AR4"/>
    <mergeCell ref="AS4:AU4"/>
    <mergeCell ref="AV4:AW4"/>
    <mergeCell ref="AX4:AZ4"/>
    <mergeCell ref="CC4:CJ4"/>
  </mergeCells>
  <hyperlinks>
    <hyperlink ref="BC109" r:id="rId1" xr:uid="{00000000-0004-0000-0600-000000000000}"/>
    <hyperlink ref="BC112" r:id="rId2" display="http://www.osbm.state.nc.us/ncosbm/facts_and_figures/socioeconomic_data/population_estimates/demog/countygrowth_2009.html" xr:uid="{00000000-0004-0000-0600-000001000000}"/>
    <hyperlink ref="CC112" r:id="rId3" xr:uid="{00000000-0004-0000-0600-000002000000}"/>
    <hyperlink ref="AC114" r:id="rId4" xr:uid="{00000000-0004-0000-0600-000003000000}"/>
  </hyperlinks>
  <pageMargins left="0.7" right="0.7" top="0.75" bottom="0.75" header="0.3" footer="0.3"/>
  <pageSetup orientation="portrait" r:id="rId5"/>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dimension ref="A1:EU231"/>
  <sheetViews>
    <sheetView workbookViewId="0">
      <selection activeCell="EP254" sqref="EP254"/>
    </sheetView>
  </sheetViews>
  <sheetFormatPr defaultRowHeight="12"/>
  <cols>
    <col min="3" max="3" width="10.42578125" customWidth="1"/>
    <col min="4" max="4" width="10.5703125" customWidth="1"/>
    <col min="6" max="6" width="10" customWidth="1"/>
    <col min="8" max="8" width="10.28515625" customWidth="1"/>
    <col min="9" max="9" width="1.7109375" customWidth="1"/>
    <col min="10" max="10" width="2" customWidth="1"/>
    <col min="13" max="13" width="15" bestFit="1" customWidth="1"/>
    <col min="14" max="14" width="14" bestFit="1" customWidth="1"/>
    <col min="15" max="15" width="15" bestFit="1" customWidth="1"/>
    <col min="17" max="17" width="8.5703125" bestFit="1" customWidth="1"/>
    <col min="18" max="18" width="15" bestFit="1" customWidth="1"/>
    <col min="19" max="20" width="14" bestFit="1" customWidth="1"/>
    <col min="21" max="21" width="15" bestFit="1" customWidth="1"/>
    <col min="22" max="22" width="16.42578125" bestFit="1" customWidth="1"/>
    <col min="23" max="23" width="1.42578125" customWidth="1"/>
    <col min="26" max="26" width="18.140625" bestFit="1" customWidth="1"/>
    <col min="27" max="28" width="14.5703125" bestFit="1" customWidth="1"/>
    <col min="29" max="29" width="12" customWidth="1"/>
    <col min="30" max="30" width="14.5703125" bestFit="1" customWidth="1"/>
    <col min="34" max="34" width="1.85546875" customWidth="1"/>
    <col min="37" max="37" width="14" bestFit="1" customWidth="1"/>
    <col min="47" max="47" width="12.42578125" bestFit="1" customWidth="1"/>
    <col min="49" max="49" width="13.140625" bestFit="1" customWidth="1"/>
    <col min="52" max="52" width="12.42578125" bestFit="1" customWidth="1"/>
    <col min="53" max="53" width="1.7109375" customWidth="1"/>
    <col min="56" max="56" width="17.7109375" bestFit="1" customWidth="1"/>
    <col min="57" max="57" width="12.42578125" customWidth="1"/>
    <col min="58" max="58" width="12.28515625" bestFit="1" customWidth="1"/>
    <col min="60" max="60" width="1" customWidth="1"/>
    <col min="65" max="65" width="1.5703125" customWidth="1"/>
    <col min="71" max="71" width="1.140625" customWidth="1"/>
    <col min="74" max="74" width="1.42578125" customWidth="1"/>
    <col min="78" max="78" width="1.42578125" customWidth="1"/>
    <col min="86" max="86" width="2.140625" customWidth="1"/>
    <col min="89" max="89" width="1.42578125" customWidth="1"/>
    <col min="93" max="93" width="1" customWidth="1"/>
    <col min="95" max="95" width="11.42578125" bestFit="1" customWidth="1"/>
    <col min="97" max="97" width="11.5703125" customWidth="1"/>
    <col min="99" max="99" width="1" customWidth="1"/>
    <col min="103" max="103" width="1.140625" customWidth="1"/>
    <col min="106" max="106" width="0.7109375" customWidth="1"/>
    <col min="108" max="108" width="1.42578125" customWidth="1"/>
    <col min="113" max="113" width="0.7109375" customWidth="1"/>
    <col min="118" max="118" width="0.85546875" customWidth="1"/>
    <col min="123" max="123" width="1" customWidth="1"/>
    <col min="125" max="125" width="0.7109375" customWidth="1"/>
    <col min="127" max="127" width="0.7109375" customWidth="1"/>
    <col min="136" max="136" width="0.85546875" customWidth="1"/>
    <col min="138" max="138" width="0.7109375" customWidth="1"/>
    <col min="139" max="139" width="12.5703125" customWidth="1"/>
    <col min="140" max="140" width="0.85546875" customWidth="1"/>
    <col min="141" max="141" width="12.5703125" customWidth="1"/>
    <col min="142" max="142" width="12.42578125" customWidth="1"/>
    <col min="146" max="146" width="1.85546875" customWidth="1"/>
    <col min="147" max="147" width="2.28515625" customWidth="1"/>
    <col min="148" max="148" width="1.85546875" customWidth="1"/>
    <col min="150" max="150" width="34" bestFit="1" customWidth="1"/>
    <col min="151" max="151" width="13.28515625" customWidth="1"/>
  </cols>
  <sheetData>
    <row r="1" spans="1:151" s="104" customFormat="1" ht="12.75">
      <c r="A1" s="89" t="s">
        <v>321</v>
      </c>
      <c r="K1" s="207"/>
      <c r="X1" s="207"/>
      <c r="AI1" s="207"/>
      <c r="BB1" s="207"/>
      <c r="BN1" s="207"/>
      <c r="CA1" s="207"/>
      <c r="CL1" s="207"/>
      <c r="CS1" s="310"/>
      <c r="CT1" s="311"/>
      <c r="DB1" s="207"/>
      <c r="DE1" s="207"/>
      <c r="DX1" s="312"/>
      <c r="DY1" s="313"/>
      <c r="DZ1" s="313"/>
      <c r="EA1" s="313"/>
      <c r="EB1" s="313"/>
      <c r="EC1" s="313"/>
      <c r="ED1" s="313"/>
      <c r="EE1" s="313"/>
      <c r="EF1" s="313"/>
      <c r="EG1" s="313"/>
      <c r="EH1" s="313"/>
      <c r="EI1" s="313"/>
      <c r="EJ1" s="313"/>
      <c r="EK1" s="313"/>
      <c r="EL1" s="313"/>
      <c r="EM1" s="313"/>
      <c r="EN1" s="313"/>
      <c r="EO1" s="313"/>
      <c r="EP1" s="313"/>
      <c r="EQ1" s="313"/>
      <c r="ER1" s="313"/>
    </row>
    <row r="2" spans="1:151" s="104" customFormat="1" ht="12.75">
      <c r="A2" s="76" t="s">
        <v>971</v>
      </c>
      <c r="B2" s="34"/>
      <c r="C2" s="34"/>
      <c r="D2" s="35"/>
      <c r="E2" s="35"/>
      <c r="K2" s="272"/>
      <c r="L2" s="272"/>
      <c r="M2" s="273"/>
      <c r="N2" s="273"/>
      <c r="O2" s="274"/>
      <c r="P2" s="272"/>
      <c r="Q2" s="275"/>
      <c r="R2" s="276"/>
      <c r="S2" s="276"/>
      <c r="T2" s="276"/>
      <c r="V2" s="276"/>
      <c r="X2" s="44"/>
      <c r="Y2" s="44"/>
      <c r="AA2" s="44"/>
      <c r="AB2" s="45"/>
      <c r="AC2" s="44"/>
      <c r="AD2" s="44"/>
      <c r="AE2" s="44"/>
      <c r="AG2" s="44"/>
      <c r="AI2" s="207"/>
      <c r="AJ2" s="46"/>
      <c r="AK2" s="46"/>
      <c r="AL2" s="46"/>
      <c r="AM2" s="46"/>
      <c r="AN2" s="46"/>
      <c r="AO2" s="46"/>
      <c r="AP2" s="46"/>
      <c r="AQ2" s="43"/>
      <c r="AR2" s="46"/>
      <c r="AS2" s="46"/>
      <c r="AT2" s="46"/>
      <c r="AU2" s="46"/>
      <c r="AV2" s="46"/>
      <c r="AW2" s="47"/>
      <c r="AX2" s="47"/>
      <c r="AY2" s="46"/>
      <c r="BB2" s="91"/>
      <c r="BC2" s="91"/>
      <c r="BD2" s="45"/>
      <c r="BE2" s="47"/>
      <c r="BF2" s="45"/>
      <c r="BG2" s="91"/>
      <c r="BH2" s="91"/>
      <c r="BI2" s="45"/>
      <c r="BJ2" s="45"/>
      <c r="BL2" s="45"/>
      <c r="BN2" s="208" t="s">
        <v>328</v>
      </c>
      <c r="BO2" s="105"/>
      <c r="BP2" s="106"/>
      <c r="BQ2" s="107"/>
      <c r="BR2" s="107"/>
      <c r="BS2" s="105"/>
      <c r="BT2" s="108"/>
      <c r="BU2" s="109"/>
      <c r="BV2" s="108"/>
      <c r="BW2" s="110"/>
      <c r="BX2" s="111"/>
      <c r="BY2" s="105"/>
      <c r="CA2" s="207"/>
      <c r="CB2" s="92"/>
      <c r="CC2" s="92"/>
      <c r="CD2" s="277"/>
      <c r="CE2" s="93"/>
      <c r="CF2" s="92"/>
      <c r="CG2" s="92"/>
      <c r="CH2" s="92"/>
      <c r="CI2" s="92"/>
      <c r="CL2" s="207"/>
      <c r="CM2" s="314"/>
      <c r="CN2" s="314"/>
      <c r="CO2" s="314"/>
      <c r="CQ2" s="314"/>
      <c r="CR2" s="93"/>
      <c r="CS2" s="315"/>
      <c r="CT2" s="316"/>
      <c r="CU2" s="314"/>
      <c r="CV2" s="316"/>
      <c r="CW2" s="314"/>
      <c r="CX2" s="317"/>
      <c r="CY2" s="317"/>
      <c r="CZ2" s="317"/>
      <c r="DA2" s="317"/>
      <c r="DB2" s="318"/>
      <c r="DE2" s="278"/>
      <c r="DF2" s="279"/>
      <c r="DG2" s="279"/>
      <c r="DH2" s="279"/>
      <c r="DI2" s="279"/>
      <c r="DJ2" s="279"/>
      <c r="DK2" s="93"/>
      <c r="DL2" s="279"/>
      <c r="DM2" s="279"/>
      <c r="DN2" s="279"/>
      <c r="DO2" s="279"/>
      <c r="DP2" s="279"/>
      <c r="DQ2" s="280"/>
      <c r="DS2" s="280"/>
      <c r="DT2" s="280"/>
      <c r="DU2" s="280"/>
      <c r="DV2" s="281"/>
      <c r="DX2" s="103"/>
      <c r="DY2" s="319"/>
      <c r="EA2" s="320"/>
      <c r="EB2" s="321"/>
      <c r="EC2" s="93"/>
      <c r="ED2" s="322"/>
      <c r="EE2" s="321"/>
      <c r="EF2" s="322"/>
      <c r="EG2" s="323"/>
      <c r="EH2" s="322"/>
      <c r="EI2" s="321"/>
      <c r="EJ2" s="321"/>
      <c r="EL2" s="324"/>
      <c r="EM2" s="325"/>
      <c r="ES2" s="282"/>
      <c r="ET2" s="326"/>
    </row>
    <row r="3" spans="1:151" s="104" customFormat="1" ht="13.5" thickBot="1">
      <c r="A3" s="88" t="s">
        <v>278</v>
      </c>
      <c r="B3" s="34"/>
      <c r="C3" s="34"/>
      <c r="D3" s="35"/>
      <c r="E3" s="35"/>
      <c r="K3" s="283" t="s">
        <v>290</v>
      </c>
      <c r="L3" s="207"/>
      <c r="M3" s="284"/>
      <c r="N3" s="284"/>
      <c r="O3" s="274"/>
      <c r="P3" s="207"/>
      <c r="Q3" s="285"/>
      <c r="R3" s="286"/>
      <c r="S3" s="286"/>
      <c r="T3" s="284"/>
      <c r="U3" s="284"/>
      <c r="V3" s="286"/>
      <c r="X3" s="214" t="s">
        <v>323</v>
      </c>
      <c r="Y3" s="327"/>
      <c r="AA3" s="327"/>
      <c r="AB3" s="294"/>
      <c r="AC3" s="327"/>
      <c r="AD3" s="328"/>
      <c r="AE3" s="327"/>
      <c r="AF3" s="327"/>
      <c r="AG3" s="327"/>
      <c r="AI3" s="212" t="s">
        <v>325</v>
      </c>
      <c r="AJ3" s="329"/>
      <c r="AK3" s="329"/>
      <c r="AL3" s="329"/>
      <c r="AM3" s="329"/>
      <c r="AN3" s="329"/>
      <c r="AO3" s="329"/>
      <c r="AP3" s="329"/>
      <c r="AQ3" s="329"/>
      <c r="AR3" s="329"/>
      <c r="AS3" s="329"/>
      <c r="AT3" s="329"/>
      <c r="AU3" s="329"/>
      <c r="AV3" s="329"/>
      <c r="AW3" s="329"/>
      <c r="AX3" s="329"/>
      <c r="AY3" s="329"/>
      <c r="AZ3" s="329"/>
      <c r="BB3" s="210" t="s">
        <v>326</v>
      </c>
      <c r="BC3" s="91"/>
      <c r="BD3" s="45"/>
      <c r="BE3" s="47"/>
      <c r="BF3" s="45"/>
      <c r="BG3" s="91"/>
      <c r="BH3" s="91"/>
      <c r="BI3" s="45"/>
      <c r="BJ3" s="45"/>
      <c r="BL3" s="45"/>
      <c r="BN3" s="208"/>
      <c r="BO3" s="105"/>
      <c r="BP3" s="106"/>
      <c r="BQ3" s="107"/>
      <c r="BR3" s="107"/>
      <c r="BS3" s="105"/>
      <c r="BT3" s="108"/>
      <c r="BU3" s="109"/>
      <c r="BV3" s="108"/>
      <c r="BW3" s="110"/>
      <c r="BX3" s="111"/>
      <c r="BY3" s="105"/>
      <c r="CA3" s="209" t="s">
        <v>329</v>
      </c>
      <c r="CB3" s="277"/>
      <c r="CC3" s="277"/>
      <c r="CE3" s="277"/>
      <c r="CF3" s="277"/>
      <c r="CG3" s="277"/>
      <c r="CH3" s="277"/>
      <c r="CI3" s="277"/>
      <c r="CJ3" s="277"/>
      <c r="CL3" s="216" t="s">
        <v>451</v>
      </c>
      <c r="CM3" s="314"/>
      <c r="CN3" s="314"/>
      <c r="CO3" s="314"/>
      <c r="CQ3" s="314"/>
      <c r="CR3" s="93"/>
      <c r="CS3" s="315"/>
      <c r="CT3" s="316"/>
      <c r="CU3" s="314"/>
      <c r="CV3" s="316"/>
      <c r="CW3" s="314"/>
      <c r="CX3" s="317"/>
      <c r="CY3" s="317"/>
      <c r="CZ3" s="317"/>
      <c r="DA3" s="317"/>
      <c r="DB3" s="318"/>
      <c r="DE3" s="278" t="s">
        <v>331</v>
      </c>
      <c r="DF3" s="279"/>
      <c r="DG3" s="279"/>
      <c r="DH3" s="279"/>
      <c r="DI3" s="279"/>
      <c r="DJ3" s="280"/>
      <c r="DK3" s="93"/>
      <c r="DL3" s="279"/>
      <c r="DM3" s="279"/>
      <c r="DN3" s="279"/>
      <c r="DO3" s="280"/>
      <c r="DP3" s="279"/>
      <c r="DQ3" s="280"/>
      <c r="DS3" s="280"/>
      <c r="DT3" s="280"/>
      <c r="DU3" s="280"/>
      <c r="DV3" s="281"/>
      <c r="DX3" s="278" t="s">
        <v>332</v>
      </c>
      <c r="DY3" s="319"/>
      <c r="EA3" s="320"/>
      <c r="EB3" s="321"/>
      <c r="EC3" s="93"/>
      <c r="ED3" s="322"/>
      <c r="EE3" s="321"/>
      <c r="EF3" s="322"/>
      <c r="EG3" s="323"/>
      <c r="EH3" s="322"/>
      <c r="EI3" s="321"/>
      <c r="EJ3" s="321"/>
      <c r="EL3" s="324"/>
      <c r="EM3" s="325"/>
      <c r="ES3" s="841"/>
      <c r="ET3" s="331" t="s">
        <v>833</v>
      </c>
    </row>
    <row r="4" spans="1:151" s="104" customFormat="1" ht="28.5" customHeight="1" thickBot="1">
      <c r="A4" s="88" t="s">
        <v>279</v>
      </c>
      <c r="B4" s="11"/>
      <c r="C4" s="11"/>
      <c r="D4" s="146"/>
      <c r="E4" s="12"/>
      <c r="F4" s="12"/>
      <c r="G4" s="12"/>
      <c r="H4" s="12"/>
      <c r="I4" s="12"/>
      <c r="K4" s="287" t="s">
        <v>291</v>
      </c>
      <c r="L4" s="207"/>
      <c r="M4" s="284"/>
      <c r="N4" s="284"/>
      <c r="O4" s="284"/>
      <c r="P4" s="207"/>
      <c r="Q4" s="285"/>
      <c r="R4" s="288" t="s">
        <v>793</v>
      </c>
      <c r="S4" s="288" t="s">
        <v>207</v>
      </c>
      <c r="T4" s="288" t="s">
        <v>350</v>
      </c>
      <c r="U4" s="288" t="s">
        <v>804</v>
      </c>
      <c r="V4" s="288" t="s">
        <v>805</v>
      </c>
      <c r="X4" s="215" t="s">
        <v>324</v>
      </c>
      <c r="Y4" s="327"/>
      <c r="Z4" s="327"/>
      <c r="AA4" s="803" t="s">
        <v>806</v>
      </c>
      <c r="AB4" s="95" t="s">
        <v>807</v>
      </c>
      <c r="AC4" s="94" t="s">
        <v>935</v>
      </c>
      <c r="AD4" s="39" t="s">
        <v>903</v>
      </c>
      <c r="AE4" s="327"/>
      <c r="AF4" s="327"/>
      <c r="AG4" s="327"/>
      <c r="AI4" s="213" t="s">
        <v>314</v>
      </c>
      <c r="AJ4" s="289"/>
      <c r="AK4" s="289"/>
      <c r="AL4" s="290"/>
      <c r="AM4" s="289"/>
      <c r="AN4" s="735" t="s">
        <v>573</v>
      </c>
      <c r="AO4" s="292"/>
      <c r="AP4" s="293"/>
      <c r="AQ4" s="2313" t="s">
        <v>899</v>
      </c>
      <c r="AR4" s="2314"/>
      <c r="AS4" s="2315" t="s">
        <v>436</v>
      </c>
      <c r="AT4" s="2316"/>
      <c r="AU4" s="2317"/>
      <c r="AV4" s="2318" t="s">
        <v>439</v>
      </c>
      <c r="AW4" s="2319"/>
      <c r="AX4" s="2320" t="s">
        <v>438</v>
      </c>
      <c r="AY4" s="2321"/>
      <c r="AZ4" s="2322"/>
      <c r="BB4" s="816" t="s">
        <v>945</v>
      </c>
      <c r="BC4" s="194"/>
      <c r="BD4" s="294"/>
      <c r="BE4" s="295"/>
      <c r="BF4" s="294"/>
      <c r="BG4" s="194"/>
      <c r="BH4" s="194"/>
      <c r="BI4" s="294"/>
      <c r="BJ4" s="294"/>
      <c r="BK4" s="294"/>
      <c r="BL4" s="294"/>
      <c r="BN4" s="207"/>
      <c r="BO4" s="105"/>
      <c r="BP4" s="818"/>
      <c r="BQ4" s="819"/>
      <c r="BR4" s="820"/>
      <c r="BS4" s="105"/>
      <c r="BT4" s="108"/>
      <c r="BU4" s="109"/>
      <c r="BV4" s="108"/>
      <c r="BW4" s="110"/>
      <c r="BX4" s="111"/>
      <c r="BY4" s="105"/>
      <c r="CA4" s="209"/>
      <c r="CB4" s="277"/>
      <c r="CC4" s="2323"/>
      <c r="CD4" s="2323"/>
      <c r="CE4" s="2323"/>
      <c r="CF4" s="2323"/>
      <c r="CG4" s="2323"/>
      <c r="CH4" s="2323"/>
      <c r="CI4" s="2323"/>
      <c r="CJ4" s="2323"/>
      <c r="CL4" s="217"/>
      <c r="CM4" s="317"/>
      <c r="CN4" s="335"/>
      <c r="CO4" s="336"/>
      <c r="CQ4" s="336"/>
      <c r="CR4" s="336"/>
      <c r="CS4" s="337"/>
      <c r="CT4" s="338"/>
      <c r="CU4" s="336"/>
      <c r="CV4" s="338"/>
      <c r="CW4" s="317"/>
      <c r="CX4" s="317"/>
      <c r="CY4" s="317"/>
      <c r="CZ4" s="317"/>
      <c r="DA4" s="317"/>
      <c r="DB4" s="318"/>
      <c r="DC4" s="317"/>
      <c r="DE4" s="278" t="s">
        <v>452</v>
      </c>
      <c r="DF4" s="280"/>
      <c r="DG4" s="280"/>
      <c r="DH4" s="280"/>
      <c r="DI4" s="280"/>
      <c r="DJ4" s="280"/>
      <c r="DK4" s="280"/>
      <c r="DL4" s="745" t="s">
        <v>906</v>
      </c>
      <c r="DM4" s="746">
        <f>DL106</f>
        <v>0.55800000000000005</v>
      </c>
      <c r="DN4" s="280"/>
      <c r="DO4" s="280"/>
      <c r="DP4" s="280"/>
      <c r="DQ4" s="745" t="s">
        <v>906</v>
      </c>
      <c r="DR4" s="746">
        <f>DQ106</f>
        <v>0.57699999999999996</v>
      </c>
      <c r="DS4" s="280"/>
      <c r="DT4" s="280"/>
      <c r="DU4" s="280"/>
      <c r="DV4" s="281"/>
      <c r="DX4" s="341" t="s">
        <v>320</v>
      </c>
      <c r="DY4" s="342"/>
      <c r="DZ4" s="325"/>
      <c r="EA4" s="325"/>
      <c r="EB4" s="325"/>
      <c r="EC4" s="325"/>
      <c r="ED4" s="325"/>
      <c r="EE4" s="325"/>
      <c r="EF4" s="325"/>
      <c r="EG4" s="325"/>
      <c r="EH4" s="325"/>
      <c r="EI4" s="343" t="s">
        <v>793</v>
      </c>
      <c r="EJ4" s="325"/>
      <c r="EK4" s="325"/>
      <c r="EL4" s="343" t="s">
        <v>207</v>
      </c>
      <c r="EM4" s="325"/>
      <c r="ET4" s="331" t="s">
        <v>971</v>
      </c>
    </row>
    <row r="5" spans="1:151" ht="103.5" thickBot="1">
      <c r="A5" s="789" t="s">
        <v>671</v>
      </c>
      <c r="B5" s="790" t="s">
        <v>794</v>
      </c>
      <c r="C5" s="791" t="s">
        <v>798</v>
      </c>
      <c r="D5" s="792" t="s">
        <v>797</v>
      </c>
      <c r="E5" s="793" t="s">
        <v>920</v>
      </c>
      <c r="F5" s="793" t="s">
        <v>564</v>
      </c>
      <c r="G5" s="793" t="s">
        <v>565</v>
      </c>
      <c r="H5" s="794" t="s">
        <v>260</v>
      </c>
      <c r="K5" s="508" t="s">
        <v>658</v>
      </c>
      <c r="L5" s="509" t="s">
        <v>655</v>
      </c>
      <c r="M5" s="723" t="s">
        <v>921</v>
      </c>
      <c r="N5" s="723" t="s">
        <v>656</v>
      </c>
      <c r="O5" s="511" t="s">
        <v>657</v>
      </c>
      <c r="P5" s="512" t="s">
        <v>531</v>
      </c>
      <c r="Q5" s="513" t="s">
        <v>914</v>
      </c>
      <c r="R5" s="795" t="s">
        <v>892</v>
      </c>
      <c r="S5" s="796" t="s">
        <v>661</v>
      </c>
      <c r="T5" s="724" t="s">
        <v>662</v>
      </c>
      <c r="U5" s="724" t="s">
        <v>663</v>
      </c>
      <c r="V5" s="516" t="s">
        <v>891</v>
      </c>
      <c r="X5" s="517" t="s">
        <v>658</v>
      </c>
      <c r="Y5" s="518" t="s">
        <v>655</v>
      </c>
      <c r="Z5" s="726" t="s">
        <v>893</v>
      </c>
      <c r="AA5" s="99" t="s">
        <v>562</v>
      </c>
      <c r="AB5" s="727" t="s">
        <v>572</v>
      </c>
      <c r="AC5" s="728" t="s">
        <v>926</v>
      </c>
      <c r="AD5" s="40" t="s">
        <v>563</v>
      </c>
      <c r="AE5" s="729" t="s">
        <v>927</v>
      </c>
      <c r="AF5" s="523" t="s">
        <v>680</v>
      </c>
      <c r="AG5" s="524" t="s">
        <v>681</v>
      </c>
      <c r="AI5" s="528" t="s">
        <v>658</v>
      </c>
      <c r="AJ5" s="529" t="s">
        <v>655</v>
      </c>
      <c r="AK5" s="530" t="s">
        <v>895</v>
      </c>
      <c r="AL5" s="530" t="s">
        <v>927</v>
      </c>
      <c r="AM5" s="531" t="s">
        <v>896</v>
      </c>
      <c r="AN5" s="528" t="s">
        <v>199</v>
      </c>
      <c r="AO5" s="530" t="s">
        <v>198</v>
      </c>
      <c r="AP5" s="532" t="s">
        <v>197</v>
      </c>
      <c r="AQ5" s="533" t="s">
        <v>898</v>
      </c>
      <c r="AR5" s="531" t="s">
        <v>200</v>
      </c>
      <c r="AS5" s="528" t="s">
        <v>435</v>
      </c>
      <c r="AT5" s="529" t="s">
        <v>603</v>
      </c>
      <c r="AU5" s="531" t="s">
        <v>790</v>
      </c>
      <c r="AV5" s="534" t="s">
        <v>437</v>
      </c>
      <c r="AW5" s="535" t="s">
        <v>791</v>
      </c>
      <c r="AX5" s="536" t="s">
        <v>2</v>
      </c>
      <c r="AY5" s="537" t="s">
        <v>792</v>
      </c>
      <c r="AZ5" s="538" t="s">
        <v>791</v>
      </c>
      <c r="BB5" s="609" t="s">
        <v>658</v>
      </c>
      <c r="BC5" s="610" t="s">
        <v>655</v>
      </c>
      <c r="BD5" s="736" t="s">
        <v>893</v>
      </c>
      <c r="BE5" s="611" t="s">
        <v>442</v>
      </c>
      <c r="BF5" s="612" t="s">
        <v>605</v>
      </c>
      <c r="BG5" s="609" t="s">
        <v>681</v>
      </c>
      <c r="BH5" s="613"/>
      <c r="BI5" s="737" t="s">
        <v>937</v>
      </c>
      <c r="BJ5" s="612" t="s">
        <v>606</v>
      </c>
      <c r="BK5" s="611" t="s">
        <v>938</v>
      </c>
      <c r="BL5" s="612" t="s">
        <v>443</v>
      </c>
      <c r="BN5" s="350"/>
      <c r="BO5" s="350"/>
      <c r="BP5" s="740">
        <v>2008</v>
      </c>
      <c r="BQ5" s="741">
        <v>2009</v>
      </c>
      <c r="BR5" s="742">
        <v>2010</v>
      </c>
      <c r="BT5" s="744" t="s">
        <v>445</v>
      </c>
      <c r="BU5" s="113" t="s">
        <v>446</v>
      </c>
      <c r="BW5" s="743" t="s">
        <v>958</v>
      </c>
      <c r="BX5" s="115" t="s">
        <v>447</v>
      </c>
      <c r="BY5" s="115" t="s">
        <v>313</v>
      </c>
      <c r="CA5" s="622" t="s">
        <v>616</v>
      </c>
      <c r="CB5" s="622" t="s">
        <v>786</v>
      </c>
      <c r="CC5" s="821">
        <v>2007</v>
      </c>
      <c r="CD5" s="821">
        <v>2008</v>
      </c>
      <c r="CE5" s="821">
        <v>2009</v>
      </c>
      <c r="CF5" s="622" t="s">
        <v>787</v>
      </c>
      <c r="CG5" s="624" t="s">
        <v>789</v>
      </c>
      <c r="CH5" s="625"/>
      <c r="CI5" s="622" t="str">
        <f>"Variance From " &amp; CE5</f>
        <v>Variance From 2009</v>
      </c>
      <c r="CJ5" s="622" t="s">
        <v>788</v>
      </c>
      <c r="CL5" s="626" t="s">
        <v>658</v>
      </c>
      <c r="CM5" s="627" t="s">
        <v>655</v>
      </c>
      <c r="CN5" s="628" t="s">
        <v>617</v>
      </c>
      <c r="CO5" s="629"/>
      <c r="CP5" s="827" t="s">
        <v>927</v>
      </c>
      <c r="CQ5" s="631" t="s">
        <v>961</v>
      </c>
      <c r="CR5" s="631" t="s">
        <v>448</v>
      </c>
      <c r="CS5" s="627" t="s">
        <v>654</v>
      </c>
      <c r="CT5" s="632" t="s">
        <v>449</v>
      </c>
      <c r="CU5" s="629"/>
      <c r="CV5" s="25" t="str">
        <f>"Constructed Expenditures Per ADM :(a) x $" &amp; CT106</f>
        <v>Constructed Expenditures Per ADM :(a) x $1675.78</v>
      </c>
      <c r="CW5" s="627" t="str">
        <f>"Difference from State Avg: $" &amp; CT106&amp; " less (c)"</f>
        <v>Difference from State Avg: $1675.78 less (c)</v>
      </c>
      <c r="CX5" s="26" t="s">
        <v>618</v>
      </c>
      <c r="CY5" s="23"/>
      <c r="CZ5" s="828" t="s">
        <v>619</v>
      </c>
      <c r="DA5" s="22" t="s">
        <v>208</v>
      </c>
      <c r="DB5" s="24"/>
      <c r="DC5" s="17" t="s">
        <v>209</v>
      </c>
      <c r="DE5" s="662" t="s">
        <v>658</v>
      </c>
      <c r="DF5" s="662" t="s">
        <v>655</v>
      </c>
      <c r="DG5" s="663" t="s">
        <v>453</v>
      </c>
      <c r="DH5" s="663" t="s">
        <v>454</v>
      </c>
      <c r="DI5" s="664"/>
      <c r="DJ5" s="831" t="s">
        <v>962</v>
      </c>
      <c r="DK5" s="832" t="s">
        <v>963</v>
      </c>
      <c r="DL5" s="662" t="s">
        <v>664</v>
      </c>
      <c r="DM5" s="662" t="s">
        <v>621</v>
      </c>
      <c r="DN5" s="664"/>
      <c r="DO5" s="831" t="s">
        <v>964</v>
      </c>
      <c r="DP5" s="832" t="s">
        <v>622</v>
      </c>
      <c r="DQ5" s="662" t="s">
        <v>353</v>
      </c>
      <c r="DR5" s="662" t="s">
        <v>623</v>
      </c>
      <c r="DS5" s="692"/>
      <c r="DT5" s="699" t="s">
        <v>908</v>
      </c>
      <c r="DU5" s="692"/>
      <c r="DV5" s="700" t="s">
        <v>909</v>
      </c>
      <c r="DX5" s="147" t="s">
        <v>671</v>
      </c>
      <c r="DY5" s="148" t="s">
        <v>5</v>
      </c>
      <c r="DZ5" s="149" t="s">
        <v>6</v>
      </c>
      <c r="EA5" s="150" t="s">
        <v>7</v>
      </c>
      <c r="EB5" s="747" t="s">
        <v>968</v>
      </c>
      <c r="EC5" s="139" t="s">
        <v>277</v>
      </c>
      <c r="ED5" s="139" t="s">
        <v>193</v>
      </c>
      <c r="EE5" s="151" t="s">
        <v>627</v>
      </c>
      <c r="EF5" s="152"/>
      <c r="EG5" s="153" t="s">
        <v>194</v>
      </c>
      <c r="EH5" s="51"/>
      <c r="EI5" s="402" t="s">
        <v>628</v>
      </c>
      <c r="EJ5" s="154"/>
      <c r="EK5" s="155" t="s">
        <v>196</v>
      </c>
      <c r="EL5" s="156" t="s">
        <v>629</v>
      </c>
      <c r="EM5" s="157" t="s">
        <v>195</v>
      </c>
      <c r="EN5" s="403" t="s">
        <v>819</v>
      </c>
      <c r="EO5" s="387" t="s">
        <v>820</v>
      </c>
      <c r="ES5" s="165" t="s">
        <v>658</v>
      </c>
      <c r="ET5" s="857" t="s">
        <v>7</v>
      </c>
      <c r="EU5" s="856" t="s">
        <v>832</v>
      </c>
    </row>
    <row r="6" spans="1:151" ht="15">
      <c r="A6" s="131" t="s">
        <v>354</v>
      </c>
      <c r="B6" s="132" t="s">
        <v>355</v>
      </c>
      <c r="C6" s="218">
        <v>22423</v>
      </c>
      <c r="D6" s="219">
        <v>23696</v>
      </c>
      <c r="E6" s="98"/>
      <c r="F6" s="98">
        <f t="shared" ref="F6:F69" si="0">SUM(D6:E6)</f>
        <v>23696</v>
      </c>
      <c r="G6" s="98"/>
      <c r="H6" s="416">
        <f t="shared" ref="H6:H69" si="1">SUM(F6:G6)</f>
        <v>23696</v>
      </c>
      <c r="K6" s="422" t="s">
        <v>354</v>
      </c>
      <c r="L6" s="423" t="s">
        <v>355</v>
      </c>
      <c r="M6" s="424">
        <v>9764747653</v>
      </c>
      <c r="N6" s="425">
        <v>158565587</v>
      </c>
      <c r="O6" s="426">
        <f t="shared" ref="O6:O69" si="2">IF(N6="NA",M6,M6-N6)</f>
        <v>9606182066</v>
      </c>
      <c r="P6" s="725">
        <v>2009</v>
      </c>
      <c r="Q6" s="710">
        <v>1.0001</v>
      </c>
      <c r="R6" s="427">
        <f t="shared" ref="R6:R69" si="3">ROUND(O6/Q6,0)</f>
        <v>9605221544</v>
      </c>
      <c r="S6" s="797">
        <f t="shared" ref="S6:S69" si="4">N6</f>
        <v>158565587</v>
      </c>
      <c r="T6" s="429">
        <v>260006341</v>
      </c>
      <c r="U6" s="429">
        <v>1946452123</v>
      </c>
      <c r="V6" s="427">
        <f t="shared" ref="V6:V69" si="5">SUM(R6:U6)</f>
        <v>11970245595</v>
      </c>
      <c r="X6" s="462" t="s">
        <v>354</v>
      </c>
      <c r="Y6" s="463" t="s">
        <v>355</v>
      </c>
      <c r="Z6" s="464">
        <v>11970245595</v>
      </c>
      <c r="AA6" s="730">
        <v>69068317.083149999</v>
      </c>
      <c r="AB6" s="424">
        <v>18612252</v>
      </c>
      <c r="AC6" s="432">
        <v>926042</v>
      </c>
      <c r="AD6" s="36">
        <v>88606611.083149999</v>
      </c>
      <c r="AE6" s="465">
        <v>23696</v>
      </c>
      <c r="AF6" s="463">
        <v>3739</v>
      </c>
      <c r="AG6" s="731">
        <v>0.76349999999999996</v>
      </c>
      <c r="AI6" s="539" t="s">
        <v>354</v>
      </c>
      <c r="AJ6" s="540" t="s">
        <v>355</v>
      </c>
      <c r="AK6" s="541">
        <v>88606611.083149999</v>
      </c>
      <c r="AL6" s="542">
        <v>23696</v>
      </c>
      <c r="AM6" s="543">
        <v>3739</v>
      </c>
      <c r="AN6" s="544">
        <v>0.76349999999999996</v>
      </c>
      <c r="AO6" s="545">
        <v>1.3263</v>
      </c>
      <c r="AP6" s="546">
        <v>0.89029999999999998</v>
      </c>
      <c r="AQ6" s="544">
        <v>0.88319999999999999</v>
      </c>
      <c r="AR6" s="547">
        <v>0.88319999999999999</v>
      </c>
      <c r="AS6" s="804">
        <v>1480.05</v>
      </c>
      <c r="AT6" s="805">
        <v>195.73000000000002</v>
      </c>
      <c r="AU6" s="548">
        <v>4638018</v>
      </c>
      <c r="AV6" s="549">
        <v>0.97299999999999998</v>
      </c>
      <c r="AW6" s="550">
        <v>4512792</v>
      </c>
      <c r="AX6" s="563" t="s">
        <v>653</v>
      </c>
      <c r="AY6" s="204">
        <v>0</v>
      </c>
      <c r="AZ6" s="551">
        <v>4512792</v>
      </c>
      <c r="BB6" s="225" t="s">
        <v>354</v>
      </c>
      <c r="BC6" s="226" t="s">
        <v>682</v>
      </c>
      <c r="BD6" s="227">
        <v>11970245595</v>
      </c>
      <c r="BE6" s="228">
        <v>429.98899999999998</v>
      </c>
      <c r="BF6" s="229">
        <v>27838493</v>
      </c>
      <c r="BG6" s="230">
        <v>1.3263</v>
      </c>
      <c r="BH6" s="231"/>
      <c r="BI6" s="232">
        <v>23696</v>
      </c>
      <c r="BJ6" s="233">
        <v>55.11</v>
      </c>
      <c r="BK6" s="232">
        <v>149277</v>
      </c>
      <c r="BL6" s="229">
        <v>347</v>
      </c>
      <c r="BN6" s="491" t="s">
        <v>354</v>
      </c>
      <c r="BO6" s="492" t="s">
        <v>355</v>
      </c>
      <c r="BP6" s="493">
        <v>0.87080000000000002</v>
      </c>
      <c r="BQ6" s="499">
        <v>0.996</v>
      </c>
      <c r="BR6" s="499">
        <v>1.0022</v>
      </c>
      <c r="BS6" s="126"/>
      <c r="BT6" s="494">
        <v>2009</v>
      </c>
      <c r="BU6" s="120">
        <v>1.0001</v>
      </c>
      <c r="BV6" s="495"/>
      <c r="BW6" s="496">
        <v>0.52</v>
      </c>
      <c r="BX6" s="497">
        <f t="shared" ref="BX6:BX69" si="6">ROUND(BU6*BW6,3)</f>
        <v>0.52</v>
      </c>
      <c r="BY6" s="498">
        <f>ROUND(BX6/BX$107,4)</f>
        <v>0.9012</v>
      </c>
      <c r="CA6" s="259" t="s">
        <v>354</v>
      </c>
      <c r="CB6" s="260" t="s">
        <v>682</v>
      </c>
      <c r="CC6" s="232">
        <v>31419</v>
      </c>
      <c r="CD6" s="232">
        <v>31867</v>
      </c>
      <c r="CE6" s="232">
        <v>30671</v>
      </c>
      <c r="CF6" s="261">
        <f t="shared" ref="CF6:CF69" si="7">AVERAGE(CC6:CE6)</f>
        <v>31319</v>
      </c>
      <c r="CG6" s="262">
        <v>0.89029999999999998</v>
      </c>
      <c r="CH6" s="263"/>
      <c r="CI6" s="261">
        <f t="shared" ref="CI6:CI69" si="8">CF6-CE6</f>
        <v>648</v>
      </c>
      <c r="CJ6" s="262">
        <f t="shared" ref="CJ6:CJ69" si="9">ROUND(CI6/CE6,4)</f>
        <v>2.1100000000000001E-2</v>
      </c>
      <c r="CL6" s="634" t="s">
        <v>354</v>
      </c>
      <c r="CM6" s="635" t="s">
        <v>682</v>
      </c>
      <c r="CN6" s="719">
        <v>0.88319999999999999</v>
      </c>
      <c r="CO6" s="636"/>
      <c r="CP6" s="720">
        <v>23696</v>
      </c>
      <c r="CQ6" s="637">
        <v>34120907</v>
      </c>
      <c r="CR6" s="637">
        <v>0</v>
      </c>
      <c r="CS6" s="638">
        <v>34120907</v>
      </c>
      <c r="CT6" s="639">
        <v>1439.94</v>
      </c>
      <c r="CU6" s="640"/>
      <c r="CV6" s="21">
        <v>1480.05</v>
      </c>
      <c r="CW6" s="121">
        <v>195.73000000000002</v>
      </c>
      <c r="CX6" s="19">
        <v>0.97299999999999998</v>
      </c>
      <c r="CY6" s="14"/>
      <c r="CZ6" s="650">
        <v>0.52</v>
      </c>
      <c r="DA6" s="124" t="s">
        <v>4</v>
      </c>
      <c r="DB6" s="641"/>
      <c r="DC6" s="28">
        <v>0.97299999999999998</v>
      </c>
      <c r="DE6" s="668" t="s">
        <v>354</v>
      </c>
      <c r="DF6" s="669" t="s">
        <v>355</v>
      </c>
      <c r="DG6" s="670" t="s">
        <v>201</v>
      </c>
      <c r="DH6" s="671">
        <v>0.97299999999999998</v>
      </c>
      <c r="DI6" s="833"/>
      <c r="DJ6" s="834">
        <v>0.52</v>
      </c>
      <c r="DK6" s="835">
        <v>0.996</v>
      </c>
      <c r="DL6" s="674">
        <f t="shared" ref="DL6:DL69" si="10">ROUND(DJ6*DK6,3)</f>
        <v>0.51800000000000002</v>
      </c>
      <c r="DM6" s="836">
        <f t="shared" ref="DM6:DM69" si="11">IF(DL6&lt;DL$112," ",DL6)</f>
        <v>0.51800000000000002</v>
      </c>
      <c r="DN6" s="675"/>
      <c r="DO6" s="834">
        <v>0.52</v>
      </c>
      <c r="DP6" s="677">
        <v>1.0001</v>
      </c>
      <c r="DQ6" s="678">
        <f t="shared" ref="DQ6:DQ69" si="12">ROUND(DO6*DP6,3)</f>
        <v>0.52</v>
      </c>
      <c r="DR6" s="679" t="str">
        <f t="shared" ref="DR6:DR69" si="13">IF(DQ6&lt;DQ$112,DQ6," ")</f>
        <v xml:space="preserve"> </v>
      </c>
      <c r="DS6" s="692"/>
      <c r="DT6" s="701" t="str">
        <f t="shared" ref="DT6:DT69" si="14">IF(AND(DG6="Yes",DM6&lt;&gt;" ",DR6&lt;&gt;" ",DO6&gt;=DJ6,DV6=""),"Yes"," ")</f>
        <v xml:space="preserve"> </v>
      </c>
      <c r="DU6" s="692"/>
      <c r="DV6" s="702"/>
      <c r="DX6" s="54" t="s">
        <v>354</v>
      </c>
      <c r="DY6" s="83" t="s">
        <v>354</v>
      </c>
      <c r="DZ6" s="54" t="s">
        <v>901</v>
      </c>
      <c r="EA6" s="55" t="s">
        <v>355</v>
      </c>
      <c r="EB6" s="404">
        <v>22423</v>
      </c>
      <c r="EC6" s="51"/>
      <c r="ED6" s="50">
        <v>22423</v>
      </c>
      <c r="EE6" s="50"/>
      <c r="EF6" s="51"/>
      <c r="EG6" s="52">
        <v>0.9462778528021607</v>
      </c>
      <c r="EH6" s="56"/>
      <c r="EI6" s="405">
        <v>4512792</v>
      </c>
      <c r="EJ6" s="50"/>
      <c r="EK6" s="50">
        <v>4270355</v>
      </c>
      <c r="EL6" s="57">
        <v>4512792</v>
      </c>
      <c r="EM6" s="158">
        <v>0</v>
      </c>
      <c r="EN6" s="159"/>
      <c r="EO6" s="49"/>
      <c r="ES6" s="842" t="s">
        <v>354</v>
      </c>
      <c r="ET6" s="843" t="s">
        <v>355</v>
      </c>
      <c r="EU6" s="844">
        <v>4270355</v>
      </c>
    </row>
    <row r="7" spans="1:151" ht="15">
      <c r="A7" s="77" t="s">
        <v>356</v>
      </c>
      <c r="B7" s="7" t="s">
        <v>357</v>
      </c>
      <c r="C7" s="218">
        <v>5458</v>
      </c>
      <c r="D7" s="219">
        <v>5458</v>
      </c>
      <c r="E7" s="8"/>
      <c r="F7" s="8">
        <f t="shared" si="0"/>
        <v>5458</v>
      </c>
      <c r="G7" s="8"/>
      <c r="H7" s="417">
        <f t="shared" si="1"/>
        <v>5458</v>
      </c>
      <c r="K7" s="430" t="s">
        <v>356</v>
      </c>
      <c r="L7" s="431" t="s">
        <v>357</v>
      </c>
      <c r="M7" s="432">
        <v>2127294728</v>
      </c>
      <c r="N7" s="433">
        <v>129246201</v>
      </c>
      <c r="O7" s="434">
        <f t="shared" si="2"/>
        <v>1998048527</v>
      </c>
      <c r="P7" s="435">
        <v>2007</v>
      </c>
      <c r="Q7" s="436">
        <v>0.92100000000000004</v>
      </c>
      <c r="R7" s="437">
        <f t="shared" si="3"/>
        <v>2169433797</v>
      </c>
      <c r="S7" s="798">
        <f t="shared" si="4"/>
        <v>129246201</v>
      </c>
      <c r="T7" s="439">
        <v>66011499</v>
      </c>
      <c r="U7" s="439">
        <v>364599716</v>
      </c>
      <c r="V7" s="437">
        <f t="shared" si="5"/>
        <v>2729291213</v>
      </c>
      <c r="X7" s="466" t="s">
        <v>356</v>
      </c>
      <c r="Y7" s="467" t="s">
        <v>357</v>
      </c>
      <c r="Z7" s="468">
        <v>2729291213</v>
      </c>
      <c r="AA7" s="469">
        <v>15748010.299009999</v>
      </c>
      <c r="AB7" s="432">
        <v>4995799</v>
      </c>
      <c r="AC7" s="432">
        <v>137199</v>
      </c>
      <c r="AD7" s="37">
        <v>20881008.299010001</v>
      </c>
      <c r="AE7" s="470">
        <v>5458</v>
      </c>
      <c r="AF7" s="467">
        <v>3826</v>
      </c>
      <c r="AG7" s="471">
        <v>0.78129999999999999</v>
      </c>
      <c r="AI7" s="552" t="s">
        <v>356</v>
      </c>
      <c r="AJ7" s="553" t="s">
        <v>357</v>
      </c>
      <c r="AK7" s="541">
        <v>20881008.299010001</v>
      </c>
      <c r="AL7" s="542">
        <v>5458</v>
      </c>
      <c r="AM7" s="554">
        <v>3826</v>
      </c>
      <c r="AN7" s="555">
        <v>0.78129999999999999</v>
      </c>
      <c r="AO7" s="556">
        <v>0.49980000000000002</v>
      </c>
      <c r="AP7" s="557">
        <v>0.83679999999999999</v>
      </c>
      <c r="AQ7" s="555">
        <v>0.78090000000000004</v>
      </c>
      <c r="AR7" s="558">
        <v>0.78090000000000004</v>
      </c>
      <c r="AS7" s="559">
        <v>1308.6199999999999</v>
      </c>
      <c r="AT7" s="560">
        <v>367.16000000000008</v>
      </c>
      <c r="AU7" s="561">
        <v>2003959</v>
      </c>
      <c r="AV7" s="562">
        <v>0.72099999999999997</v>
      </c>
      <c r="AW7" s="554">
        <v>1444854</v>
      </c>
      <c r="AX7" s="563" t="s">
        <v>201</v>
      </c>
      <c r="AY7" s="204">
        <v>55910</v>
      </c>
      <c r="AZ7" s="554">
        <v>1948048.5</v>
      </c>
      <c r="BB7" s="234" t="s">
        <v>356</v>
      </c>
      <c r="BC7" s="235" t="s">
        <v>683</v>
      </c>
      <c r="BD7" s="227">
        <v>2729291213</v>
      </c>
      <c r="BE7" s="228">
        <v>260.185</v>
      </c>
      <c r="BF7" s="236">
        <v>10489810</v>
      </c>
      <c r="BG7" s="738">
        <v>0.49980000000000002</v>
      </c>
      <c r="BH7" s="231"/>
      <c r="BI7" s="232">
        <v>5458</v>
      </c>
      <c r="BJ7" s="237">
        <v>20.98</v>
      </c>
      <c r="BK7" s="232">
        <v>37028</v>
      </c>
      <c r="BL7" s="238">
        <v>142</v>
      </c>
      <c r="BN7" s="491" t="s">
        <v>356</v>
      </c>
      <c r="BO7" s="492" t="s">
        <v>357</v>
      </c>
      <c r="BP7" s="493">
        <v>0.94740000000000002</v>
      </c>
      <c r="BQ7" s="493">
        <v>0.91810000000000003</v>
      </c>
      <c r="BR7" s="493">
        <v>0.91410000000000002</v>
      </c>
      <c r="BS7" s="126"/>
      <c r="BT7" s="500">
        <v>2007</v>
      </c>
      <c r="BU7" s="120">
        <v>0.92100000000000004</v>
      </c>
      <c r="BV7" s="495"/>
      <c r="BW7" s="496">
        <v>0.60499999999999998</v>
      </c>
      <c r="BX7" s="497">
        <f t="shared" si="6"/>
        <v>0.55700000000000005</v>
      </c>
      <c r="BY7" s="498">
        <f t="shared" ref="BY7:BY70" si="15">ROUND(BX7/BX$107,4)</f>
        <v>0.96530000000000005</v>
      </c>
      <c r="CA7" s="264" t="s">
        <v>356</v>
      </c>
      <c r="CB7" s="265" t="s">
        <v>683</v>
      </c>
      <c r="CC7" s="232">
        <v>29666</v>
      </c>
      <c r="CD7" s="232">
        <v>29666</v>
      </c>
      <c r="CE7" s="232">
        <v>28976</v>
      </c>
      <c r="CF7" s="266">
        <f t="shared" si="7"/>
        <v>29436</v>
      </c>
      <c r="CG7" s="267">
        <v>0.83679999999999999</v>
      </c>
      <c r="CH7" s="263"/>
      <c r="CI7" s="268">
        <f t="shared" si="8"/>
        <v>460</v>
      </c>
      <c r="CJ7" s="267">
        <f t="shared" si="9"/>
        <v>1.5900000000000001E-2</v>
      </c>
      <c r="CL7" s="642" t="s">
        <v>356</v>
      </c>
      <c r="CM7" s="643" t="s">
        <v>683</v>
      </c>
      <c r="CN7" s="719">
        <v>0.78090000000000004</v>
      </c>
      <c r="CO7" s="636"/>
      <c r="CP7" s="720">
        <v>5458</v>
      </c>
      <c r="CQ7" s="646">
        <v>5150000</v>
      </c>
      <c r="CR7" s="646">
        <v>0</v>
      </c>
      <c r="CS7" s="647">
        <v>5150000</v>
      </c>
      <c r="CT7" s="648">
        <v>943.57</v>
      </c>
      <c r="CU7" s="649"/>
      <c r="CV7" s="18">
        <v>1308.6199999999999</v>
      </c>
      <c r="CW7" s="648">
        <v>367.16000000000008</v>
      </c>
      <c r="CX7" s="19">
        <v>0.72099999999999997</v>
      </c>
      <c r="CY7" s="14"/>
      <c r="CZ7" s="650">
        <v>0.55700000000000005</v>
      </c>
      <c r="DA7" s="125" t="s">
        <v>4</v>
      </c>
      <c r="DB7" s="641"/>
      <c r="DC7" s="19">
        <v>0.72099999999999997</v>
      </c>
      <c r="DE7" s="680" t="s">
        <v>356</v>
      </c>
      <c r="DF7" s="681" t="s">
        <v>357</v>
      </c>
      <c r="DG7" s="670" t="s">
        <v>201</v>
      </c>
      <c r="DH7" s="671">
        <v>0.72099999999999997</v>
      </c>
      <c r="DI7" s="833"/>
      <c r="DJ7" s="834">
        <v>0.60499999999999998</v>
      </c>
      <c r="DK7" s="835">
        <v>0.93659999999999999</v>
      </c>
      <c r="DL7" s="682">
        <f t="shared" si="10"/>
        <v>0.56699999999999995</v>
      </c>
      <c r="DM7" s="683">
        <f t="shared" si="11"/>
        <v>0.56699999999999995</v>
      </c>
      <c r="DN7" s="684"/>
      <c r="DO7" s="834">
        <v>0.60499999999999998</v>
      </c>
      <c r="DP7" s="677">
        <v>0.92100000000000004</v>
      </c>
      <c r="DQ7" s="682">
        <f t="shared" si="12"/>
        <v>0.55700000000000005</v>
      </c>
      <c r="DR7" s="682" t="str">
        <f t="shared" si="13"/>
        <v xml:space="preserve"> </v>
      </c>
      <c r="DS7" s="692"/>
      <c r="DT7" s="701" t="str">
        <f t="shared" si="14"/>
        <v xml:space="preserve"> </v>
      </c>
      <c r="DU7" s="692"/>
      <c r="DV7" s="702"/>
      <c r="DX7" s="54" t="s">
        <v>354</v>
      </c>
      <c r="DY7" s="83" t="s">
        <v>9</v>
      </c>
      <c r="DZ7" s="54" t="s">
        <v>8</v>
      </c>
      <c r="EA7" s="55" t="s">
        <v>10</v>
      </c>
      <c r="EB7" s="404">
        <v>595</v>
      </c>
      <c r="EC7" s="51"/>
      <c r="ED7" s="50">
        <v>595</v>
      </c>
      <c r="EE7" s="50"/>
      <c r="EF7" s="51"/>
      <c r="EG7" s="52">
        <v>2.5109723160027009E-2</v>
      </c>
      <c r="EH7" s="51"/>
      <c r="EI7" s="405">
        <v>0</v>
      </c>
      <c r="EJ7" s="50"/>
      <c r="EK7" s="50">
        <v>113316</v>
      </c>
      <c r="EL7" s="53"/>
      <c r="EM7" s="159"/>
      <c r="EN7" s="840">
        <v>1</v>
      </c>
      <c r="EO7" s="49"/>
      <c r="ES7" s="845" t="s">
        <v>356</v>
      </c>
      <c r="ET7" s="846" t="s">
        <v>357</v>
      </c>
      <c r="EU7" s="847">
        <v>1948049</v>
      </c>
    </row>
    <row r="8" spans="1:151" ht="15">
      <c r="A8" s="77" t="s">
        <v>358</v>
      </c>
      <c r="B8" s="7" t="s">
        <v>359</v>
      </c>
      <c r="C8" s="218">
        <v>1446</v>
      </c>
      <c r="D8" s="219">
        <v>1446</v>
      </c>
      <c r="E8" s="8"/>
      <c r="F8" s="8">
        <f t="shared" si="0"/>
        <v>1446</v>
      </c>
      <c r="G8" s="8"/>
      <c r="H8" s="417">
        <f t="shared" si="1"/>
        <v>1446</v>
      </c>
      <c r="K8" s="430" t="s">
        <v>358</v>
      </c>
      <c r="L8" s="431" t="s">
        <v>359</v>
      </c>
      <c r="M8" s="432">
        <v>1590096379</v>
      </c>
      <c r="N8" s="433">
        <v>167535800</v>
      </c>
      <c r="O8" s="434">
        <f t="shared" si="2"/>
        <v>1422560579</v>
      </c>
      <c r="P8" s="435">
        <v>2007</v>
      </c>
      <c r="Q8" s="436">
        <v>0.8982</v>
      </c>
      <c r="R8" s="437">
        <f t="shared" si="3"/>
        <v>1583790446</v>
      </c>
      <c r="S8" s="798">
        <f t="shared" si="4"/>
        <v>167535800</v>
      </c>
      <c r="T8" s="439">
        <v>36020775</v>
      </c>
      <c r="U8" s="439">
        <v>165647363</v>
      </c>
      <c r="V8" s="437">
        <f t="shared" si="5"/>
        <v>1952994384</v>
      </c>
      <c r="X8" s="466" t="s">
        <v>358</v>
      </c>
      <c r="Y8" s="467" t="s">
        <v>359</v>
      </c>
      <c r="Z8" s="468">
        <v>1952994384</v>
      </c>
      <c r="AA8" s="469">
        <v>11268777.59568</v>
      </c>
      <c r="AB8" s="432">
        <v>1608658</v>
      </c>
      <c r="AC8" s="432">
        <v>60055</v>
      </c>
      <c r="AD8" s="37">
        <v>12937490.59568</v>
      </c>
      <c r="AE8" s="470">
        <v>1446</v>
      </c>
      <c r="AF8" s="467">
        <v>8947</v>
      </c>
      <c r="AG8" s="471">
        <v>1.827</v>
      </c>
      <c r="AI8" s="552" t="s">
        <v>358</v>
      </c>
      <c r="AJ8" s="553" t="s">
        <v>359</v>
      </c>
      <c r="AK8" s="541">
        <v>12937490.59568</v>
      </c>
      <c r="AL8" s="542">
        <v>1446</v>
      </c>
      <c r="AM8" s="554">
        <v>8947</v>
      </c>
      <c r="AN8" s="555">
        <v>1.827</v>
      </c>
      <c r="AO8" s="556">
        <v>0.39650000000000002</v>
      </c>
      <c r="AP8" s="557">
        <v>0.82399999999999995</v>
      </c>
      <c r="AQ8" s="555">
        <v>1.1825000000000001</v>
      </c>
      <c r="AR8" s="558" t="s">
        <v>4</v>
      </c>
      <c r="AS8" s="806" t="s">
        <v>4</v>
      </c>
      <c r="AT8" s="807" t="s">
        <v>4</v>
      </c>
      <c r="AU8" s="561">
        <v>0</v>
      </c>
      <c r="AV8" s="562" t="s">
        <v>4</v>
      </c>
      <c r="AW8" s="554">
        <v>0</v>
      </c>
      <c r="AX8" s="563" t="s">
        <v>653</v>
      </c>
      <c r="AY8" s="204">
        <v>0</v>
      </c>
      <c r="AZ8" s="554">
        <v>0</v>
      </c>
      <c r="BB8" s="234" t="s">
        <v>358</v>
      </c>
      <c r="BC8" s="235" t="s">
        <v>684</v>
      </c>
      <c r="BD8" s="227">
        <v>1952994384</v>
      </c>
      <c r="BE8" s="228">
        <v>234.65</v>
      </c>
      <c r="BF8" s="236">
        <v>8323010</v>
      </c>
      <c r="BG8" s="738">
        <v>0.39650000000000002</v>
      </c>
      <c r="BH8" s="231"/>
      <c r="BI8" s="232">
        <v>1446</v>
      </c>
      <c r="BJ8" s="237">
        <v>6.16</v>
      </c>
      <c r="BK8" s="232">
        <v>11102</v>
      </c>
      <c r="BL8" s="238">
        <v>47</v>
      </c>
      <c r="BN8" s="491" t="s">
        <v>358</v>
      </c>
      <c r="BO8" s="492" t="s">
        <v>359</v>
      </c>
      <c r="BP8" s="493">
        <v>0.89090000000000003</v>
      </c>
      <c r="BQ8" s="493">
        <v>0.82799999999999996</v>
      </c>
      <c r="BR8" s="493">
        <v>0.94750000000000001</v>
      </c>
      <c r="BS8" s="126"/>
      <c r="BT8" s="494">
        <v>2007</v>
      </c>
      <c r="BU8" s="120">
        <v>0.8982</v>
      </c>
      <c r="BV8" s="495"/>
      <c r="BW8" s="496">
        <v>0.43</v>
      </c>
      <c r="BX8" s="497">
        <f t="shared" si="6"/>
        <v>0.38600000000000001</v>
      </c>
      <c r="BY8" s="498">
        <f t="shared" si="15"/>
        <v>0.66900000000000004</v>
      </c>
      <c r="CA8" s="264" t="s">
        <v>358</v>
      </c>
      <c r="CB8" s="265" t="s">
        <v>684</v>
      </c>
      <c r="CC8" s="232">
        <v>28424</v>
      </c>
      <c r="CD8" s="232">
        <v>29205</v>
      </c>
      <c r="CE8" s="232">
        <v>29325</v>
      </c>
      <c r="CF8" s="266">
        <f t="shared" si="7"/>
        <v>28984.666666666668</v>
      </c>
      <c r="CG8" s="267">
        <v>0.82399999999999995</v>
      </c>
      <c r="CH8" s="263"/>
      <c r="CI8" s="268">
        <f t="shared" si="8"/>
        <v>-340.33333333333212</v>
      </c>
      <c r="CJ8" s="267">
        <f t="shared" si="9"/>
        <v>-1.1599999999999999E-2</v>
      </c>
      <c r="CL8" s="642" t="s">
        <v>358</v>
      </c>
      <c r="CM8" s="643" t="s">
        <v>684</v>
      </c>
      <c r="CN8" s="719" t="s">
        <v>4</v>
      </c>
      <c r="CO8" s="636"/>
      <c r="CP8" s="720">
        <v>1446</v>
      </c>
      <c r="CQ8" s="646">
        <v>2498485</v>
      </c>
      <c r="CR8" s="646">
        <v>0</v>
      </c>
      <c r="CS8" s="647">
        <v>2498485</v>
      </c>
      <c r="CT8" s="648">
        <v>1727.86</v>
      </c>
      <c r="CU8" s="649"/>
      <c r="CV8" s="18" t="s">
        <v>4</v>
      </c>
      <c r="CW8" s="648" t="s">
        <v>4</v>
      </c>
      <c r="CX8" s="19" t="s">
        <v>4</v>
      </c>
      <c r="CY8" s="14"/>
      <c r="CZ8" s="650">
        <v>0.38600000000000001</v>
      </c>
      <c r="DA8" s="125" t="s">
        <v>4</v>
      </c>
      <c r="DB8" s="641"/>
      <c r="DC8" s="19" t="s">
        <v>4</v>
      </c>
      <c r="DE8" s="680" t="s">
        <v>358</v>
      </c>
      <c r="DF8" s="681" t="s">
        <v>359</v>
      </c>
      <c r="DG8" s="670" t="s">
        <v>653</v>
      </c>
      <c r="DH8" s="671" t="s">
        <v>4</v>
      </c>
      <c r="DI8" s="833"/>
      <c r="DJ8" s="834">
        <v>0.43</v>
      </c>
      <c r="DK8" s="835">
        <v>0.87760000000000005</v>
      </c>
      <c r="DL8" s="682">
        <f t="shared" si="10"/>
        <v>0.377</v>
      </c>
      <c r="DM8" s="683">
        <f t="shared" si="11"/>
        <v>0.377</v>
      </c>
      <c r="DN8" s="684"/>
      <c r="DO8" s="834">
        <v>0.43</v>
      </c>
      <c r="DP8" s="677">
        <v>0.8982</v>
      </c>
      <c r="DQ8" s="682">
        <f t="shared" si="12"/>
        <v>0.38600000000000001</v>
      </c>
      <c r="DR8" s="682" t="str">
        <f t="shared" si="13"/>
        <v xml:space="preserve"> </v>
      </c>
      <c r="DS8" s="692"/>
      <c r="DT8" s="701" t="str">
        <f t="shared" si="14"/>
        <v xml:space="preserve"> </v>
      </c>
      <c r="DU8" s="692"/>
      <c r="DV8" s="702"/>
      <c r="DX8" s="54" t="s">
        <v>354</v>
      </c>
      <c r="DY8" s="83" t="s">
        <v>11</v>
      </c>
      <c r="DZ8" s="54" t="s">
        <v>8</v>
      </c>
      <c r="EA8" s="55" t="s">
        <v>12</v>
      </c>
      <c r="EB8" s="404">
        <v>486</v>
      </c>
      <c r="EC8" s="51"/>
      <c r="ED8" s="50">
        <v>486</v>
      </c>
      <c r="EE8" s="50"/>
      <c r="EF8" s="51"/>
      <c r="EG8" s="52">
        <v>2.0509790681971642E-2</v>
      </c>
      <c r="EH8" s="51"/>
      <c r="EI8" s="405">
        <v>0</v>
      </c>
      <c r="EJ8" s="50"/>
      <c r="EK8" s="50">
        <v>92556</v>
      </c>
      <c r="EL8" s="53"/>
      <c r="EM8" s="159"/>
      <c r="EN8" s="159"/>
      <c r="EO8" s="49"/>
      <c r="ES8" s="845" t="s">
        <v>358</v>
      </c>
      <c r="ET8" s="846" t="s">
        <v>359</v>
      </c>
      <c r="EU8" s="847">
        <v>0</v>
      </c>
    </row>
    <row r="9" spans="1:151" ht="15">
      <c r="A9" s="77" t="s">
        <v>360</v>
      </c>
      <c r="B9" s="7" t="s">
        <v>361</v>
      </c>
      <c r="C9" s="218">
        <v>3744</v>
      </c>
      <c r="D9" s="219">
        <v>3744</v>
      </c>
      <c r="E9" s="8"/>
      <c r="F9" s="8">
        <f t="shared" si="0"/>
        <v>3744</v>
      </c>
      <c r="G9" s="8"/>
      <c r="H9" s="417">
        <f t="shared" si="1"/>
        <v>3744</v>
      </c>
      <c r="K9" s="430" t="s">
        <v>360</v>
      </c>
      <c r="L9" s="431" t="s">
        <v>361</v>
      </c>
      <c r="M9" s="432">
        <v>1173722403</v>
      </c>
      <c r="N9" s="433">
        <v>202739400</v>
      </c>
      <c r="O9" s="434">
        <f t="shared" si="2"/>
        <v>970983003</v>
      </c>
      <c r="P9" s="435">
        <v>2010</v>
      </c>
      <c r="Q9" s="436">
        <v>1.0057</v>
      </c>
      <c r="R9" s="437">
        <f t="shared" si="3"/>
        <v>965479768</v>
      </c>
      <c r="S9" s="798">
        <f t="shared" si="4"/>
        <v>202739400</v>
      </c>
      <c r="T9" s="439">
        <v>248935446</v>
      </c>
      <c r="U9" s="439">
        <v>284829607</v>
      </c>
      <c r="V9" s="437">
        <f t="shared" si="5"/>
        <v>1701984221</v>
      </c>
      <c r="X9" s="466" t="s">
        <v>360</v>
      </c>
      <c r="Y9" s="467" t="s">
        <v>361</v>
      </c>
      <c r="Z9" s="468">
        <v>1701984221</v>
      </c>
      <c r="AA9" s="469">
        <v>9820448.95517</v>
      </c>
      <c r="AB9" s="432">
        <v>2433752</v>
      </c>
      <c r="AC9" s="432">
        <v>283816</v>
      </c>
      <c r="AD9" s="37">
        <v>12538016.95517</v>
      </c>
      <c r="AE9" s="470">
        <v>3744</v>
      </c>
      <c r="AF9" s="467">
        <v>3349</v>
      </c>
      <c r="AG9" s="471">
        <v>0.68389999999999995</v>
      </c>
      <c r="AI9" s="552" t="s">
        <v>360</v>
      </c>
      <c r="AJ9" s="553" t="s">
        <v>361</v>
      </c>
      <c r="AK9" s="541">
        <v>12538016.95517</v>
      </c>
      <c r="AL9" s="542">
        <v>3744</v>
      </c>
      <c r="AM9" s="554">
        <v>3349</v>
      </c>
      <c r="AN9" s="555">
        <v>0.68389999999999995</v>
      </c>
      <c r="AO9" s="556">
        <v>0.1525</v>
      </c>
      <c r="AP9" s="557">
        <v>0.77100000000000002</v>
      </c>
      <c r="AQ9" s="555">
        <v>0.6744</v>
      </c>
      <c r="AR9" s="558">
        <v>0.6744</v>
      </c>
      <c r="AS9" s="806">
        <v>1130.1500000000001</v>
      </c>
      <c r="AT9" s="807">
        <v>545.62999999999988</v>
      </c>
      <c r="AU9" s="561">
        <v>2042839</v>
      </c>
      <c r="AV9" s="562">
        <v>1</v>
      </c>
      <c r="AW9" s="554">
        <v>2042839</v>
      </c>
      <c r="AX9" s="563" t="s">
        <v>653</v>
      </c>
      <c r="AY9" s="204">
        <v>0</v>
      </c>
      <c r="AZ9" s="554">
        <v>2042839</v>
      </c>
      <c r="BB9" s="234" t="s">
        <v>360</v>
      </c>
      <c r="BC9" s="235" t="s">
        <v>685</v>
      </c>
      <c r="BD9" s="227">
        <v>1701984221</v>
      </c>
      <c r="BE9" s="228">
        <v>531.56700000000001</v>
      </c>
      <c r="BF9" s="236">
        <v>3201824</v>
      </c>
      <c r="BG9" s="738">
        <v>0.1525</v>
      </c>
      <c r="BH9" s="231"/>
      <c r="BI9" s="232">
        <v>3744</v>
      </c>
      <c r="BJ9" s="237">
        <v>7.04</v>
      </c>
      <c r="BK9" s="232">
        <v>26868</v>
      </c>
      <c r="BL9" s="238">
        <v>51</v>
      </c>
      <c r="BN9" s="491" t="s">
        <v>360</v>
      </c>
      <c r="BO9" s="492" t="s">
        <v>361</v>
      </c>
      <c r="BP9" s="493">
        <v>0.67689999999999995</v>
      </c>
      <c r="BQ9" s="493">
        <v>0.7229000000000001</v>
      </c>
      <c r="BR9" s="493">
        <v>1.0057</v>
      </c>
      <c r="BS9" s="126"/>
      <c r="BT9" s="500">
        <v>2010</v>
      </c>
      <c r="BU9" s="120">
        <v>1.0057</v>
      </c>
      <c r="BV9" s="495"/>
      <c r="BW9" s="496">
        <v>0.76700000000000002</v>
      </c>
      <c r="BX9" s="497">
        <f t="shared" si="6"/>
        <v>0.77100000000000002</v>
      </c>
      <c r="BY9" s="498">
        <f t="shared" si="15"/>
        <v>1.3362000000000001</v>
      </c>
      <c r="CA9" s="264" t="s">
        <v>360</v>
      </c>
      <c r="CB9" s="265" t="s">
        <v>685</v>
      </c>
      <c r="CC9" s="232">
        <v>27194</v>
      </c>
      <c r="CD9" s="232">
        <v>27289</v>
      </c>
      <c r="CE9" s="232">
        <v>26879</v>
      </c>
      <c r="CF9" s="266">
        <f t="shared" si="7"/>
        <v>27120.666666666668</v>
      </c>
      <c r="CG9" s="267">
        <v>0.77100000000000002</v>
      </c>
      <c r="CH9" s="263"/>
      <c r="CI9" s="268">
        <f t="shared" si="8"/>
        <v>241.66666666666788</v>
      </c>
      <c r="CJ9" s="267">
        <f t="shared" si="9"/>
        <v>8.9999999999999993E-3</v>
      </c>
      <c r="CL9" s="642" t="s">
        <v>360</v>
      </c>
      <c r="CM9" s="643" t="s">
        <v>685</v>
      </c>
      <c r="CN9" s="719">
        <v>0.6744</v>
      </c>
      <c r="CO9" s="636"/>
      <c r="CP9" s="720">
        <v>3744</v>
      </c>
      <c r="CQ9" s="646">
        <v>3755928</v>
      </c>
      <c r="CR9" s="646">
        <v>0</v>
      </c>
      <c r="CS9" s="647">
        <v>3755928</v>
      </c>
      <c r="CT9" s="648">
        <v>1003.19</v>
      </c>
      <c r="CU9" s="649"/>
      <c r="CV9" s="18">
        <v>1130.1500000000001</v>
      </c>
      <c r="CW9" s="648">
        <v>545.62999999999988</v>
      </c>
      <c r="CX9" s="19">
        <v>0.88800000000000001</v>
      </c>
      <c r="CY9" s="14"/>
      <c r="CZ9" s="650">
        <v>0.77100000000000002</v>
      </c>
      <c r="DA9" s="125">
        <v>1</v>
      </c>
      <c r="DB9" s="641"/>
      <c r="DC9" s="19">
        <v>1</v>
      </c>
      <c r="DE9" s="680" t="s">
        <v>360</v>
      </c>
      <c r="DF9" s="681" t="s">
        <v>361</v>
      </c>
      <c r="DG9" s="670" t="s">
        <v>201</v>
      </c>
      <c r="DH9" s="671">
        <v>1</v>
      </c>
      <c r="DI9" s="833"/>
      <c r="DJ9" s="834">
        <v>0.89400000000000002</v>
      </c>
      <c r="DK9" s="835">
        <v>0.71430000000000005</v>
      </c>
      <c r="DL9" s="682">
        <f t="shared" si="10"/>
        <v>0.63900000000000001</v>
      </c>
      <c r="DM9" s="683">
        <f t="shared" si="11"/>
        <v>0.63900000000000001</v>
      </c>
      <c r="DN9" s="684"/>
      <c r="DO9" s="834">
        <v>0.76700000000000002</v>
      </c>
      <c r="DP9" s="677">
        <v>1.0057</v>
      </c>
      <c r="DQ9" s="682">
        <f t="shared" si="12"/>
        <v>0.77100000000000002</v>
      </c>
      <c r="DR9" s="682" t="str">
        <f t="shared" si="13"/>
        <v xml:space="preserve"> </v>
      </c>
      <c r="DS9" s="692"/>
      <c r="DT9" s="701" t="str">
        <f t="shared" si="14"/>
        <v xml:space="preserve"> </v>
      </c>
      <c r="DU9" s="692"/>
      <c r="DV9" s="702" t="s">
        <v>0</v>
      </c>
      <c r="DX9" s="54" t="s">
        <v>354</v>
      </c>
      <c r="DY9" s="83" t="s">
        <v>262</v>
      </c>
      <c r="DZ9" s="54" t="s">
        <v>8</v>
      </c>
      <c r="EA9" s="61" t="s">
        <v>136</v>
      </c>
      <c r="EB9" s="404">
        <v>192</v>
      </c>
      <c r="EC9" s="62"/>
      <c r="ED9" s="50">
        <v>192</v>
      </c>
      <c r="EE9" s="63">
        <v>23696</v>
      </c>
      <c r="EF9" s="62"/>
      <c r="EG9" s="64">
        <v>8.1026333558406483E-3</v>
      </c>
      <c r="EH9" s="62"/>
      <c r="EI9" s="405">
        <v>0</v>
      </c>
      <c r="EJ9" s="63"/>
      <c r="EK9" s="63">
        <v>36565</v>
      </c>
      <c r="EL9" s="65"/>
      <c r="EM9" s="160"/>
      <c r="EN9" s="160"/>
      <c r="EO9" s="128"/>
      <c r="ES9" s="845" t="s">
        <v>360</v>
      </c>
      <c r="ET9" s="846" t="s">
        <v>361</v>
      </c>
      <c r="EU9" s="847">
        <v>2042839</v>
      </c>
    </row>
    <row r="10" spans="1:151" ht="15">
      <c r="A10" s="77" t="s">
        <v>362</v>
      </c>
      <c r="B10" s="7" t="s">
        <v>363</v>
      </c>
      <c r="C10" s="218">
        <v>3139</v>
      </c>
      <c r="D10" s="219">
        <v>3139</v>
      </c>
      <c r="E10" s="8"/>
      <c r="F10" s="8">
        <f t="shared" si="0"/>
        <v>3139</v>
      </c>
      <c r="G10" s="8"/>
      <c r="H10" s="417">
        <f t="shared" si="1"/>
        <v>3139</v>
      </c>
      <c r="K10" s="430" t="s">
        <v>362</v>
      </c>
      <c r="L10" s="431" t="s">
        <v>363</v>
      </c>
      <c r="M10" s="432">
        <v>3366709350</v>
      </c>
      <c r="N10" s="433">
        <v>87278700</v>
      </c>
      <c r="O10" s="434">
        <f t="shared" si="2"/>
        <v>3279430650</v>
      </c>
      <c r="P10" s="435">
        <v>2006</v>
      </c>
      <c r="Q10" s="436">
        <v>0.78090000000000004</v>
      </c>
      <c r="R10" s="437">
        <f t="shared" si="3"/>
        <v>4199552632</v>
      </c>
      <c r="S10" s="798">
        <f t="shared" si="4"/>
        <v>87278700</v>
      </c>
      <c r="T10" s="439">
        <v>63117304</v>
      </c>
      <c r="U10" s="439">
        <v>332132639</v>
      </c>
      <c r="V10" s="437">
        <f t="shared" si="5"/>
        <v>4682081275</v>
      </c>
      <c r="X10" s="466" t="s">
        <v>362</v>
      </c>
      <c r="Y10" s="467" t="s">
        <v>363</v>
      </c>
      <c r="Z10" s="468">
        <v>4682081275</v>
      </c>
      <c r="AA10" s="469">
        <v>27015608.956749998</v>
      </c>
      <c r="AB10" s="432">
        <v>4313776</v>
      </c>
      <c r="AC10" s="432">
        <v>298824</v>
      </c>
      <c r="AD10" s="37">
        <v>31628208.956749998</v>
      </c>
      <c r="AE10" s="470">
        <v>3139</v>
      </c>
      <c r="AF10" s="467">
        <v>10076</v>
      </c>
      <c r="AG10" s="471">
        <v>2.0575999999999999</v>
      </c>
      <c r="AI10" s="552" t="s">
        <v>362</v>
      </c>
      <c r="AJ10" s="553" t="s">
        <v>363</v>
      </c>
      <c r="AK10" s="541">
        <v>31628208.956749998</v>
      </c>
      <c r="AL10" s="542">
        <v>3139</v>
      </c>
      <c r="AM10" s="554">
        <v>10076</v>
      </c>
      <c r="AN10" s="555">
        <v>2.0575999999999999</v>
      </c>
      <c r="AO10" s="556">
        <v>0.52349999999999997</v>
      </c>
      <c r="AP10" s="557">
        <v>0.82189999999999996</v>
      </c>
      <c r="AQ10" s="555">
        <v>1.2864</v>
      </c>
      <c r="AR10" s="558" t="s">
        <v>4</v>
      </c>
      <c r="AS10" s="806" t="s">
        <v>4</v>
      </c>
      <c r="AT10" s="807" t="s">
        <v>4</v>
      </c>
      <c r="AU10" s="561">
        <v>0</v>
      </c>
      <c r="AV10" s="562" t="s">
        <v>4</v>
      </c>
      <c r="AW10" s="554">
        <v>0</v>
      </c>
      <c r="AX10" s="563" t="s">
        <v>653</v>
      </c>
      <c r="AY10" s="204">
        <v>0</v>
      </c>
      <c r="AZ10" s="554">
        <v>0</v>
      </c>
      <c r="BB10" s="234" t="s">
        <v>362</v>
      </c>
      <c r="BC10" s="235" t="s">
        <v>686</v>
      </c>
      <c r="BD10" s="227">
        <v>4682081275</v>
      </c>
      <c r="BE10" s="228">
        <v>426.12900000000002</v>
      </c>
      <c r="BF10" s="236">
        <v>10987474</v>
      </c>
      <c r="BG10" s="738">
        <v>0.52349999999999997</v>
      </c>
      <c r="BH10" s="231"/>
      <c r="BI10" s="232">
        <v>3139</v>
      </c>
      <c r="BJ10" s="237">
        <v>7.37</v>
      </c>
      <c r="BK10" s="232">
        <v>26987</v>
      </c>
      <c r="BL10" s="238">
        <v>63</v>
      </c>
      <c r="BN10" s="491" t="s">
        <v>362</v>
      </c>
      <c r="BO10" s="492" t="s">
        <v>363</v>
      </c>
      <c r="BP10" s="493">
        <v>0.78959999999999997</v>
      </c>
      <c r="BQ10" s="493">
        <v>0.75</v>
      </c>
      <c r="BR10" s="493">
        <v>0.79849999999999999</v>
      </c>
      <c r="BS10" s="126"/>
      <c r="BT10" s="494">
        <v>2006</v>
      </c>
      <c r="BU10" s="120">
        <v>0.78090000000000004</v>
      </c>
      <c r="BV10" s="495"/>
      <c r="BW10" s="496">
        <v>0.42499999999999999</v>
      </c>
      <c r="BX10" s="497">
        <f t="shared" si="6"/>
        <v>0.33200000000000002</v>
      </c>
      <c r="BY10" s="498">
        <f t="shared" si="15"/>
        <v>0.57540000000000002</v>
      </c>
      <c r="CA10" s="264" t="s">
        <v>362</v>
      </c>
      <c r="CB10" s="265" t="s">
        <v>686</v>
      </c>
      <c r="CC10" s="232">
        <v>28592</v>
      </c>
      <c r="CD10" s="232">
        <v>29123</v>
      </c>
      <c r="CE10" s="232">
        <v>29019</v>
      </c>
      <c r="CF10" s="266">
        <f t="shared" si="7"/>
        <v>28911.333333333332</v>
      </c>
      <c r="CG10" s="267">
        <v>0.82189999999999996</v>
      </c>
      <c r="CH10" s="263"/>
      <c r="CI10" s="268">
        <f t="shared" si="8"/>
        <v>-107.66666666666788</v>
      </c>
      <c r="CJ10" s="267">
        <f t="shared" si="9"/>
        <v>-3.7000000000000002E-3</v>
      </c>
      <c r="CL10" s="642" t="s">
        <v>362</v>
      </c>
      <c r="CM10" s="643" t="s">
        <v>686</v>
      </c>
      <c r="CN10" s="719" t="s">
        <v>4</v>
      </c>
      <c r="CO10" s="636"/>
      <c r="CP10" s="720">
        <v>3139</v>
      </c>
      <c r="CQ10" s="646">
        <v>3635520</v>
      </c>
      <c r="CR10" s="646">
        <v>0</v>
      </c>
      <c r="CS10" s="647">
        <v>3635520</v>
      </c>
      <c r="CT10" s="648">
        <v>1158.18</v>
      </c>
      <c r="CU10" s="649"/>
      <c r="CV10" s="18" t="s">
        <v>4</v>
      </c>
      <c r="CW10" s="648" t="s">
        <v>4</v>
      </c>
      <c r="CX10" s="19" t="s">
        <v>4</v>
      </c>
      <c r="CY10" s="14"/>
      <c r="CZ10" s="650">
        <v>0.33200000000000002</v>
      </c>
      <c r="DA10" s="125" t="s">
        <v>4</v>
      </c>
      <c r="DB10" s="641"/>
      <c r="DC10" s="19" t="s">
        <v>4</v>
      </c>
      <c r="DE10" s="680" t="s">
        <v>362</v>
      </c>
      <c r="DF10" s="681" t="s">
        <v>363</v>
      </c>
      <c r="DG10" s="670" t="s">
        <v>653</v>
      </c>
      <c r="DH10" s="671" t="s">
        <v>4</v>
      </c>
      <c r="DI10" s="833"/>
      <c r="DJ10" s="834">
        <v>0.42499999999999999</v>
      </c>
      <c r="DK10" s="835">
        <v>0.7833</v>
      </c>
      <c r="DL10" s="682">
        <f t="shared" si="10"/>
        <v>0.33300000000000002</v>
      </c>
      <c r="DM10" s="683">
        <f t="shared" si="11"/>
        <v>0.33300000000000002</v>
      </c>
      <c r="DN10" s="684"/>
      <c r="DO10" s="834">
        <v>0.42499999999999999</v>
      </c>
      <c r="DP10" s="677">
        <v>0.78090000000000004</v>
      </c>
      <c r="DQ10" s="682">
        <f t="shared" si="12"/>
        <v>0.33200000000000002</v>
      </c>
      <c r="DR10" s="682" t="str">
        <f t="shared" si="13"/>
        <v xml:space="preserve"> </v>
      </c>
      <c r="DS10" s="692"/>
      <c r="DT10" s="701" t="str">
        <f t="shared" si="14"/>
        <v xml:space="preserve"> </v>
      </c>
      <c r="DU10" s="692"/>
      <c r="DV10" s="702"/>
      <c r="DX10" s="66" t="s">
        <v>356</v>
      </c>
      <c r="DY10" s="85" t="s">
        <v>356</v>
      </c>
      <c r="DZ10" s="66" t="s">
        <v>901</v>
      </c>
      <c r="EA10" s="67" t="s">
        <v>357</v>
      </c>
      <c r="EB10" s="404">
        <v>5458</v>
      </c>
      <c r="EC10" s="68"/>
      <c r="ED10" s="69">
        <v>5458</v>
      </c>
      <c r="EE10" s="69">
        <v>5458</v>
      </c>
      <c r="EF10" s="68"/>
      <c r="EG10" s="70"/>
      <c r="EH10" s="68"/>
      <c r="EI10" s="405">
        <v>1948048.5</v>
      </c>
      <c r="EJ10" s="69"/>
      <c r="EK10" s="69">
        <v>1948048.5</v>
      </c>
      <c r="EL10" s="69">
        <v>1948048.5</v>
      </c>
      <c r="EM10" s="866">
        <v>0</v>
      </c>
      <c r="EN10" s="161">
        <v>-0.5</v>
      </c>
      <c r="EO10" s="129"/>
      <c r="ES10" s="845" t="s">
        <v>362</v>
      </c>
      <c r="ET10" s="846" t="s">
        <v>363</v>
      </c>
      <c r="EU10" s="847">
        <v>0</v>
      </c>
    </row>
    <row r="11" spans="1:151" ht="15">
      <c r="A11" s="77" t="s">
        <v>364</v>
      </c>
      <c r="B11" s="7" t="s">
        <v>365</v>
      </c>
      <c r="C11" s="218">
        <v>2141</v>
      </c>
      <c r="D11" s="219">
        <v>2272</v>
      </c>
      <c r="E11" s="8"/>
      <c r="F11" s="8">
        <f t="shared" si="0"/>
        <v>2272</v>
      </c>
      <c r="G11" s="8"/>
      <c r="H11" s="417">
        <f t="shared" si="1"/>
        <v>2272</v>
      </c>
      <c r="K11" s="430" t="s">
        <v>364</v>
      </c>
      <c r="L11" s="431" t="s">
        <v>365</v>
      </c>
      <c r="M11" s="432">
        <v>4271112199</v>
      </c>
      <c r="N11" s="433">
        <v>68438500</v>
      </c>
      <c r="O11" s="434">
        <f t="shared" si="2"/>
        <v>4202673699</v>
      </c>
      <c r="P11" s="435">
        <v>2010</v>
      </c>
      <c r="Q11" s="436">
        <v>0.93300000000000005</v>
      </c>
      <c r="R11" s="437">
        <f t="shared" si="3"/>
        <v>4504473418</v>
      </c>
      <c r="S11" s="798">
        <f t="shared" si="4"/>
        <v>68438500</v>
      </c>
      <c r="T11" s="439">
        <v>32774494</v>
      </c>
      <c r="U11" s="439">
        <v>247065632</v>
      </c>
      <c r="V11" s="437">
        <f t="shared" si="5"/>
        <v>4852752044</v>
      </c>
      <c r="X11" s="466" t="s">
        <v>364</v>
      </c>
      <c r="Y11" s="467" t="s">
        <v>365</v>
      </c>
      <c r="Z11" s="468">
        <v>4852752044</v>
      </c>
      <c r="AA11" s="469">
        <v>28000379.293880001</v>
      </c>
      <c r="AB11" s="432">
        <v>3830192</v>
      </c>
      <c r="AC11" s="432">
        <v>79906</v>
      </c>
      <c r="AD11" s="37">
        <v>31910477.293880001</v>
      </c>
      <c r="AE11" s="470">
        <v>2272</v>
      </c>
      <c r="AF11" s="467">
        <v>14045</v>
      </c>
      <c r="AG11" s="471">
        <v>2.8681000000000001</v>
      </c>
      <c r="AI11" s="552" t="s">
        <v>364</v>
      </c>
      <c r="AJ11" s="553" t="s">
        <v>365</v>
      </c>
      <c r="AK11" s="541">
        <v>31910477.293880001</v>
      </c>
      <c r="AL11" s="542">
        <v>2272</v>
      </c>
      <c r="AM11" s="554">
        <v>14045</v>
      </c>
      <c r="AN11" s="555">
        <v>2.8681000000000001</v>
      </c>
      <c r="AO11" s="556">
        <v>0.93600000000000005</v>
      </c>
      <c r="AP11" s="557">
        <v>0.80179999999999996</v>
      </c>
      <c r="AQ11" s="555">
        <v>1.6416999999999999</v>
      </c>
      <c r="AR11" s="558" t="s">
        <v>4</v>
      </c>
      <c r="AS11" s="806" t="s">
        <v>4</v>
      </c>
      <c r="AT11" s="807" t="s">
        <v>4</v>
      </c>
      <c r="AU11" s="561">
        <v>0</v>
      </c>
      <c r="AV11" s="562" t="s">
        <v>4</v>
      </c>
      <c r="AW11" s="554">
        <v>0</v>
      </c>
      <c r="AX11" s="563" t="s">
        <v>653</v>
      </c>
      <c r="AY11" s="204">
        <v>0</v>
      </c>
      <c r="AZ11" s="554">
        <v>0</v>
      </c>
      <c r="BB11" s="234" t="s">
        <v>364</v>
      </c>
      <c r="BC11" s="235" t="s">
        <v>687</v>
      </c>
      <c r="BD11" s="227">
        <v>4852752044</v>
      </c>
      <c r="BE11" s="228">
        <v>247.00399999999999</v>
      </c>
      <c r="BF11" s="236">
        <v>19646451</v>
      </c>
      <c r="BG11" s="738">
        <v>0.93600000000000005</v>
      </c>
      <c r="BH11" s="231"/>
      <c r="BI11" s="232">
        <v>2272</v>
      </c>
      <c r="BJ11" s="237">
        <v>9.1999999999999993</v>
      </c>
      <c r="BK11" s="232">
        <v>17846</v>
      </c>
      <c r="BL11" s="238">
        <v>72</v>
      </c>
      <c r="BN11" s="491" t="s">
        <v>364</v>
      </c>
      <c r="BO11" s="492" t="s">
        <v>365</v>
      </c>
      <c r="BP11" s="493">
        <v>0.7107</v>
      </c>
      <c r="BQ11" s="493">
        <v>0.77680000000000005</v>
      </c>
      <c r="BR11" s="493">
        <v>0.93300000000000005</v>
      </c>
      <c r="BS11" s="126"/>
      <c r="BT11" s="500">
        <v>2010</v>
      </c>
      <c r="BU11" s="120">
        <v>0.93300000000000005</v>
      </c>
      <c r="BV11" s="495"/>
      <c r="BW11" s="496">
        <v>0.37</v>
      </c>
      <c r="BX11" s="497">
        <f t="shared" si="6"/>
        <v>0.34499999999999997</v>
      </c>
      <c r="BY11" s="498">
        <f t="shared" si="15"/>
        <v>0.59789999999999999</v>
      </c>
      <c r="CA11" s="264" t="s">
        <v>364</v>
      </c>
      <c r="CB11" s="265" t="s">
        <v>687</v>
      </c>
      <c r="CC11" s="232">
        <v>27431</v>
      </c>
      <c r="CD11" s="232">
        <v>28377</v>
      </c>
      <c r="CE11" s="232">
        <v>28806</v>
      </c>
      <c r="CF11" s="266">
        <f t="shared" si="7"/>
        <v>28204.666666666668</v>
      </c>
      <c r="CG11" s="267">
        <v>0.80179999999999996</v>
      </c>
      <c r="CH11" s="263"/>
      <c r="CI11" s="268">
        <f t="shared" si="8"/>
        <v>-601.33333333333212</v>
      </c>
      <c r="CJ11" s="267">
        <f t="shared" si="9"/>
        <v>-2.0899999999999998E-2</v>
      </c>
      <c r="CL11" s="642" t="s">
        <v>364</v>
      </c>
      <c r="CM11" s="643" t="s">
        <v>687</v>
      </c>
      <c r="CN11" s="719" t="s">
        <v>4</v>
      </c>
      <c r="CO11" s="636"/>
      <c r="CP11" s="720">
        <v>2272</v>
      </c>
      <c r="CQ11" s="646">
        <v>3921000</v>
      </c>
      <c r="CR11" s="646">
        <v>0</v>
      </c>
      <c r="CS11" s="647">
        <v>3921000</v>
      </c>
      <c r="CT11" s="648">
        <v>1725.79</v>
      </c>
      <c r="CU11" s="649"/>
      <c r="CV11" s="18" t="s">
        <v>4</v>
      </c>
      <c r="CW11" s="648" t="s">
        <v>4</v>
      </c>
      <c r="CX11" s="19" t="s">
        <v>4</v>
      </c>
      <c r="CY11" s="14"/>
      <c r="CZ11" s="650">
        <v>0.34499999999999997</v>
      </c>
      <c r="DA11" s="125" t="s">
        <v>4</v>
      </c>
      <c r="DB11" s="641"/>
      <c r="DC11" s="19" t="s">
        <v>4</v>
      </c>
      <c r="DE11" s="680" t="s">
        <v>364</v>
      </c>
      <c r="DF11" s="681" t="s">
        <v>365</v>
      </c>
      <c r="DG11" s="670" t="s">
        <v>653</v>
      </c>
      <c r="DH11" s="671" t="s">
        <v>4</v>
      </c>
      <c r="DI11" s="833"/>
      <c r="DJ11" s="834">
        <v>0.39</v>
      </c>
      <c r="DK11" s="835">
        <v>0.76249999999999996</v>
      </c>
      <c r="DL11" s="682">
        <f t="shared" si="10"/>
        <v>0.29699999999999999</v>
      </c>
      <c r="DM11" s="683">
        <f t="shared" si="11"/>
        <v>0.29699999999999999</v>
      </c>
      <c r="DN11" s="684"/>
      <c r="DO11" s="834">
        <v>0.37</v>
      </c>
      <c r="DP11" s="677">
        <v>0.93300000000000005</v>
      </c>
      <c r="DQ11" s="682">
        <f t="shared" si="12"/>
        <v>0.34499999999999997</v>
      </c>
      <c r="DR11" s="682" t="str">
        <f t="shared" si="13"/>
        <v xml:space="preserve"> </v>
      </c>
      <c r="DS11" s="692"/>
      <c r="DT11" s="701" t="str">
        <f t="shared" si="14"/>
        <v xml:space="preserve"> </v>
      </c>
      <c r="DU11" s="692"/>
      <c r="DV11" s="702"/>
      <c r="DX11" s="66" t="s">
        <v>358</v>
      </c>
      <c r="DY11" s="85" t="s">
        <v>358</v>
      </c>
      <c r="DZ11" s="66" t="s">
        <v>901</v>
      </c>
      <c r="EA11" s="67" t="s">
        <v>359</v>
      </c>
      <c r="EB11" s="404">
        <v>1446</v>
      </c>
      <c r="EC11" s="68"/>
      <c r="ED11" s="69">
        <v>1446</v>
      </c>
      <c r="EE11" s="69">
        <v>1446</v>
      </c>
      <c r="EF11" s="68"/>
      <c r="EG11" s="70"/>
      <c r="EH11" s="68"/>
      <c r="EI11" s="405">
        <v>0</v>
      </c>
      <c r="EJ11" s="69"/>
      <c r="EK11" s="69">
        <v>0</v>
      </c>
      <c r="EL11" s="69">
        <v>0</v>
      </c>
      <c r="EM11" s="161">
        <v>0</v>
      </c>
      <c r="EN11" s="161"/>
      <c r="EO11" s="129"/>
      <c r="ES11" s="845" t="s">
        <v>364</v>
      </c>
      <c r="ET11" s="846" t="s">
        <v>365</v>
      </c>
      <c r="EU11" s="847">
        <v>0</v>
      </c>
    </row>
    <row r="12" spans="1:151" ht="15">
      <c r="A12" s="77" t="s">
        <v>366</v>
      </c>
      <c r="B12" s="7" t="s">
        <v>367</v>
      </c>
      <c r="C12" s="218">
        <v>6940</v>
      </c>
      <c r="D12" s="219">
        <v>7250</v>
      </c>
      <c r="E12" s="8"/>
      <c r="F12" s="8">
        <f t="shared" si="0"/>
        <v>7250</v>
      </c>
      <c r="G12" s="8"/>
      <c r="H12" s="417">
        <f t="shared" si="1"/>
        <v>7250</v>
      </c>
      <c r="K12" s="430" t="s">
        <v>366</v>
      </c>
      <c r="L12" s="431" t="s">
        <v>367</v>
      </c>
      <c r="M12" s="432">
        <v>3995028395</v>
      </c>
      <c r="N12" s="433">
        <v>253787775</v>
      </c>
      <c r="O12" s="434">
        <f t="shared" si="2"/>
        <v>3741240620</v>
      </c>
      <c r="P12" s="435">
        <v>2010</v>
      </c>
      <c r="Q12" s="436">
        <v>0.98939999999999995</v>
      </c>
      <c r="R12" s="437">
        <f t="shared" si="3"/>
        <v>3781322640</v>
      </c>
      <c r="S12" s="798">
        <f t="shared" si="4"/>
        <v>253787775</v>
      </c>
      <c r="T12" s="439">
        <v>83262357</v>
      </c>
      <c r="U12" s="439">
        <v>1534011860</v>
      </c>
      <c r="V12" s="437">
        <f t="shared" si="5"/>
        <v>5652384632</v>
      </c>
      <c r="X12" s="466" t="s">
        <v>366</v>
      </c>
      <c r="Y12" s="467" t="s">
        <v>367</v>
      </c>
      <c r="Z12" s="468">
        <v>5652384632</v>
      </c>
      <c r="AA12" s="469">
        <v>32614259.326639999</v>
      </c>
      <c r="AB12" s="432">
        <v>7430405</v>
      </c>
      <c r="AC12" s="432">
        <v>435345</v>
      </c>
      <c r="AD12" s="37">
        <v>40480009.326639995</v>
      </c>
      <c r="AE12" s="470">
        <v>7250</v>
      </c>
      <c r="AF12" s="467">
        <v>5583</v>
      </c>
      <c r="AG12" s="471">
        <v>1.1400999999999999</v>
      </c>
      <c r="AI12" s="552" t="s">
        <v>366</v>
      </c>
      <c r="AJ12" s="553" t="s">
        <v>367</v>
      </c>
      <c r="AK12" s="541">
        <v>40480009.326639995</v>
      </c>
      <c r="AL12" s="542">
        <v>7250</v>
      </c>
      <c r="AM12" s="554">
        <v>5583</v>
      </c>
      <c r="AN12" s="555">
        <v>1.1400999999999999</v>
      </c>
      <c r="AO12" s="556">
        <v>0.32529999999999998</v>
      </c>
      <c r="AP12" s="557">
        <v>0.90910000000000002</v>
      </c>
      <c r="AQ12" s="555">
        <v>0.94310000000000005</v>
      </c>
      <c r="AR12" s="558">
        <v>0.94310000000000005</v>
      </c>
      <c r="AS12" s="806">
        <v>1580.43</v>
      </c>
      <c r="AT12" s="807">
        <v>95.349999999999909</v>
      </c>
      <c r="AU12" s="561">
        <v>691287</v>
      </c>
      <c r="AV12" s="562">
        <v>1</v>
      </c>
      <c r="AW12" s="554">
        <v>691287</v>
      </c>
      <c r="AX12" s="563" t="s">
        <v>653</v>
      </c>
      <c r="AY12" s="204">
        <v>0</v>
      </c>
      <c r="AZ12" s="554">
        <v>691287</v>
      </c>
      <c r="BB12" s="234" t="s">
        <v>366</v>
      </c>
      <c r="BC12" s="235" t="s">
        <v>688</v>
      </c>
      <c r="BD12" s="227">
        <v>5652384632</v>
      </c>
      <c r="BE12" s="228">
        <v>827.96699999999998</v>
      </c>
      <c r="BF12" s="236">
        <v>6826824</v>
      </c>
      <c r="BG12" s="738">
        <v>0.32529999999999998</v>
      </c>
      <c r="BH12" s="231"/>
      <c r="BI12" s="232">
        <v>7250</v>
      </c>
      <c r="BJ12" s="237">
        <v>8.76</v>
      </c>
      <c r="BK12" s="232">
        <v>47247</v>
      </c>
      <c r="BL12" s="238">
        <v>57</v>
      </c>
      <c r="BN12" s="491" t="s">
        <v>366</v>
      </c>
      <c r="BO12" s="492" t="s">
        <v>367</v>
      </c>
      <c r="BP12" s="493">
        <v>0.68020000000000003</v>
      </c>
      <c r="BQ12" s="493">
        <v>0.69290000000000007</v>
      </c>
      <c r="BR12" s="493">
        <v>0.98939999999999995</v>
      </c>
      <c r="BS12" s="126"/>
      <c r="BT12" s="500">
        <v>2010</v>
      </c>
      <c r="BU12" s="120">
        <v>0.98939999999999995</v>
      </c>
      <c r="BV12" s="495"/>
      <c r="BW12" s="496">
        <v>0.5</v>
      </c>
      <c r="BX12" s="497">
        <f t="shared" si="6"/>
        <v>0.495</v>
      </c>
      <c r="BY12" s="498">
        <f t="shared" si="15"/>
        <v>0.8579</v>
      </c>
      <c r="CA12" s="264" t="s">
        <v>366</v>
      </c>
      <c r="CB12" s="265" t="s">
        <v>688</v>
      </c>
      <c r="CC12" s="232">
        <v>31137</v>
      </c>
      <c r="CD12" s="232">
        <v>32254</v>
      </c>
      <c r="CE12" s="232">
        <v>32542</v>
      </c>
      <c r="CF12" s="266">
        <f t="shared" si="7"/>
        <v>31977.666666666668</v>
      </c>
      <c r="CG12" s="267">
        <v>0.90910000000000002</v>
      </c>
      <c r="CH12" s="263"/>
      <c r="CI12" s="268">
        <f t="shared" si="8"/>
        <v>-564.33333333333212</v>
      </c>
      <c r="CJ12" s="267">
        <f t="shared" si="9"/>
        <v>-1.7299999999999999E-2</v>
      </c>
      <c r="CL12" s="642" t="s">
        <v>366</v>
      </c>
      <c r="CM12" s="643" t="s">
        <v>688</v>
      </c>
      <c r="CN12" s="719">
        <v>0.94310000000000005</v>
      </c>
      <c r="CO12" s="636"/>
      <c r="CP12" s="720">
        <v>7250</v>
      </c>
      <c r="CQ12" s="646">
        <v>11904252</v>
      </c>
      <c r="CR12" s="646">
        <v>0</v>
      </c>
      <c r="CS12" s="647">
        <v>11904252</v>
      </c>
      <c r="CT12" s="648">
        <v>1641.97</v>
      </c>
      <c r="CU12" s="649"/>
      <c r="CV12" s="18">
        <v>1580.43</v>
      </c>
      <c r="CW12" s="648">
        <v>95.349999999999909</v>
      </c>
      <c r="CX12" s="19">
        <v>1</v>
      </c>
      <c r="CY12" s="14"/>
      <c r="CZ12" s="650">
        <v>0.495</v>
      </c>
      <c r="DA12" s="125" t="s">
        <v>4</v>
      </c>
      <c r="DB12" s="641"/>
      <c r="DC12" s="19">
        <v>1</v>
      </c>
      <c r="DE12" s="680" t="s">
        <v>366</v>
      </c>
      <c r="DF12" s="681" t="s">
        <v>367</v>
      </c>
      <c r="DG12" s="670" t="s">
        <v>201</v>
      </c>
      <c r="DH12" s="671">
        <v>1</v>
      </c>
      <c r="DI12" s="833"/>
      <c r="DJ12" s="834">
        <v>0.6</v>
      </c>
      <c r="DK12" s="835">
        <v>0.68579999999999997</v>
      </c>
      <c r="DL12" s="682">
        <f t="shared" si="10"/>
        <v>0.41099999999999998</v>
      </c>
      <c r="DM12" s="683">
        <f t="shared" si="11"/>
        <v>0.41099999999999998</v>
      </c>
      <c r="DN12" s="684"/>
      <c r="DO12" s="834">
        <v>0.5</v>
      </c>
      <c r="DP12" s="677">
        <v>0.98939999999999995</v>
      </c>
      <c r="DQ12" s="682">
        <f t="shared" si="12"/>
        <v>0.495</v>
      </c>
      <c r="DR12" s="682" t="str">
        <f t="shared" si="13"/>
        <v xml:space="preserve"> </v>
      </c>
      <c r="DS12" s="692"/>
      <c r="DT12" s="701" t="str">
        <f t="shared" si="14"/>
        <v xml:space="preserve"> </v>
      </c>
      <c r="DU12" s="692"/>
      <c r="DV12" s="702"/>
      <c r="DX12" s="66" t="s">
        <v>360</v>
      </c>
      <c r="DY12" s="85" t="s">
        <v>360</v>
      </c>
      <c r="DZ12" s="66" t="s">
        <v>901</v>
      </c>
      <c r="EA12" s="67" t="s">
        <v>361</v>
      </c>
      <c r="EB12" s="404">
        <v>3744</v>
      </c>
      <c r="EC12" s="68"/>
      <c r="ED12" s="69">
        <v>3744</v>
      </c>
      <c r="EE12" s="69">
        <v>3744</v>
      </c>
      <c r="EF12" s="68"/>
      <c r="EG12" s="70"/>
      <c r="EH12" s="68"/>
      <c r="EI12" s="405">
        <v>2042839</v>
      </c>
      <c r="EJ12" s="69"/>
      <c r="EK12" s="69">
        <v>2042839</v>
      </c>
      <c r="EL12" s="69">
        <v>2042839</v>
      </c>
      <c r="EM12" s="161">
        <v>0</v>
      </c>
      <c r="EN12" s="161"/>
      <c r="EO12" s="129"/>
      <c r="ES12" s="845" t="s">
        <v>366</v>
      </c>
      <c r="ET12" s="846" t="s">
        <v>367</v>
      </c>
      <c r="EU12" s="847">
        <v>661729</v>
      </c>
    </row>
    <row r="13" spans="1:151" ht="15">
      <c r="A13" s="77" t="s">
        <v>368</v>
      </c>
      <c r="B13" s="7" t="s">
        <v>369</v>
      </c>
      <c r="C13" s="218">
        <v>2696</v>
      </c>
      <c r="D13" s="219">
        <v>2696</v>
      </c>
      <c r="E13" s="8"/>
      <c r="F13" s="8">
        <f t="shared" si="0"/>
        <v>2696</v>
      </c>
      <c r="G13" s="8"/>
      <c r="H13" s="417">
        <f t="shared" si="1"/>
        <v>2696</v>
      </c>
      <c r="K13" s="430" t="s">
        <v>368</v>
      </c>
      <c r="L13" s="431" t="s">
        <v>369</v>
      </c>
      <c r="M13" s="432">
        <v>814679839</v>
      </c>
      <c r="N13" s="433">
        <v>124651988</v>
      </c>
      <c r="O13" s="434">
        <f t="shared" si="2"/>
        <v>690027851</v>
      </c>
      <c r="P13" s="435">
        <v>2004</v>
      </c>
      <c r="Q13" s="436">
        <v>0.85870000000000002</v>
      </c>
      <c r="R13" s="437">
        <f t="shared" si="3"/>
        <v>803572669</v>
      </c>
      <c r="S13" s="798">
        <f t="shared" si="4"/>
        <v>124651988</v>
      </c>
      <c r="T13" s="439">
        <v>39560229</v>
      </c>
      <c r="U13" s="439">
        <v>239911101</v>
      </c>
      <c r="V13" s="437">
        <f t="shared" si="5"/>
        <v>1207695987</v>
      </c>
      <c r="X13" s="466" t="s">
        <v>368</v>
      </c>
      <c r="Y13" s="467" t="s">
        <v>369</v>
      </c>
      <c r="Z13" s="468">
        <v>1207695987</v>
      </c>
      <c r="AA13" s="469">
        <v>6968405.8449900001</v>
      </c>
      <c r="AB13" s="432">
        <v>1854892</v>
      </c>
      <c r="AC13" s="432">
        <v>158609</v>
      </c>
      <c r="AD13" s="37">
        <v>8981906.8449900001</v>
      </c>
      <c r="AE13" s="470">
        <v>2696</v>
      </c>
      <c r="AF13" s="467">
        <v>3332</v>
      </c>
      <c r="AG13" s="471">
        <v>0.6804</v>
      </c>
      <c r="AI13" s="552" t="s">
        <v>368</v>
      </c>
      <c r="AJ13" s="553" t="s">
        <v>369</v>
      </c>
      <c r="AK13" s="541">
        <v>8981906.8449900001</v>
      </c>
      <c r="AL13" s="542">
        <v>2696</v>
      </c>
      <c r="AM13" s="554">
        <v>3332</v>
      </c>
      <c r="AN13" s="555">
        <v>0.6804</v>
      </c>
      <c r="AO13" s="556">
        <v>8.2299999999999998E-2</v>
      </c>
      <c r="AP13" s="557">
        <v>0.83130000000000004</v>
      </c>
      <c r="AQ13" s="555">
        <v>0.69609999999999994</v>
      </c>
      <c r="AR13" s="558">
        <v>0.69609999999999994</v>
      </c>
      <c r="AS13" s="806">
        <v>1166.51</v>
      </c>
      <c r="AT13" s="807">
        <v>509.27</v>
      </c>
      <c r="AU13" s="561">
        <v>1372992</v>
      </c>
      <c r="AV13" s="562">
        <v>1</v>
      </c>
      <c r="AW13" s="554">
        <v>1372992</v>
      </c>
      <c r="AX13" s="563" t="s">
        <v>653</v>
      </c>
      <c r="AY13" s="204">
        <v>0</v>
      </c>
      <c r="AZ13" s="554">
        <v>1372992</v>
      </c>
      <c r="BB13" s="234" t="s">
        <v>368</v>
      </c>
      <c r="BC13" s="235" t="s">
        <v>689</v>
      </c>
      <c r="BD13" s="227">
        <v>1207695987</v>
      </c>
      <c r="BE13" s="228">
        <v>699.19299999999998</v>
      </c>
      <c r="BF13" s="236">
        <v>1727271</v>
      </c>
      <c r="BG13" s="738">
        <v>8.2299999999999998E-2</v>
      </c>
      <c r="BH13" s="231"/>
      <c r="BI13" s="232">
        <v>2696</v>
      </c>
      <c r="BJ13" s="237">
        <v>3.86</v>
      </c>
      <c r="BK13" s="232">
        <v>21221</v>
      </c>
      <c r="BL13" s="238">
        <v>30</v>
      </c>
      <c r="BN13" s="491" t="s">
        <v>368</v>
      </c>
      <c r="BO13" s="492" t="s">
        <v>369</v>
      </c>
      <c r="BP13" s="493">
        <v>0.88090000000000002</v>
      </c>
      <c r="BQ13" s="493">
        <v>0.82730000000000004</v>
      </c>
      <c r="BR13" s="493">
        <v>0.87219999999999998</v>
      </c>
      <c r="BS13" s="126"/>
      <c r="BT13" s="494">
        <v>2004</v>
      </c>
      <c r="BU13" s="120">
        <v>0.85870000000000002</v>
      </c>
      <c r="BV13" s="495"/>
      <c r="BW13" s="496">
        <v>0.78</v>
      </c>
      <c r="BX13" s="497">
        <f t="shared" si="6"/>
        <v>0.67</v>
      </c>
      <c r="BY13" s="498">
        <f t="shared" si="15"/>
        <v>1.1612</v>
      </c>
      <c r="CA13" s="264" t="s">
        <v>368</v>
      </c>
      <c r="CB13" s="265" t="s">
        <v>689</v>
      </c>
      <c r="CC13" s="232">
        <v>27652</v>
      </c>
      <c r="CD13" s="232">
        <v>29242</v>
      </c>
      <c r="CE13" s="232">
        <v>30835</v>
      </c>
      <c r="CF13" s="266">
        <f t="shared" si="7"/>
        <v>29243</v>
      </c>
      <c r="CG13" s="267">
        <v>0.83130000000000004</v>
      </c>
      <c r="CH13" s="263"/>
      <c r="CI13" s="268">
        <f t="shared" si="8"/>
        <v>-1592</v>
      </c>
      <c r="CJ13" s="267">
        <f t="shared" si="9"/>
        <v>-5.16E-2</v>
      </c>
      <c r="CL13" s="642" t="s">
        <v>368</v>
      </c>
      <c r="CM13" s="643" t="s">
        <v>689</v>
      </c>
      <c r="CN13" s="719">
        <v>0.69609999999999994</v>
      </c>
      <c r="CO13" s="636"/>
      <c r="CP13" s="720">
        <v>2696</v>
      </c>
      <c r="CQ13" s="646">
        <v>2887500</v>
      </c>
      <c r="CR13" s="646">
        <v>0</v>
      </c>
      <c r="CS13" s="647">
        <v>2887500</v>
      </c>
      <c r="CT13" s="648">
        <v>1071.03</v>
      </c>
      <c r="CU13" s="649"/>
      <c r="CV13" s="18">
        <v>1166.51</v>
      </c>
      <c r="CW13" s="648">
        <v>509.27</v>
      </c>
      <c r="CX13" s="19">
        <v>0.91800000000000004</v>
      </c>
      <c r="CY13" s="14"/>
      <c r="CZ13" s="650">
        <v>0.67</v>
      </c>
      <c r="DA13" s="125">
        <v>1</v>
      </c>
      <c r="DB13" s="641"/>
      <c r="DC13" s="19">
        <v>1</v>
      </c>
      <c r="DE13" s="680" t="s">
        <v>368</v>
      </c>
      <c r="DF13" s="681" t="s">
        <v>369</v>
      </c>
      <c r="DG13" s="670" t="s">
        <v>201</v>
      </c>
      <c r="DH13" s="671">
        <v>1</v>
      </c>
      <c r="DI13" s="833"/>
      <c r="DJ13" s="834">
        <v>0.78</v>
      </c>
      <c r="DK13" s="835">
        <v>0.85170000000000001</v>
      </c>
      <c r="DL13" s="682">
        <f t="shared" si="10"/>
        <v>0.66400000000000003</v>
      </c>
      <c r="DM13" s="683">
        <f t="shared" si="11"/>
        <v>0.66400000000000003</v>
      </c>
      <c r="DN13" s="684"/>
      <c r="DO13" s="834">
        <v>0.78</v>
      </c>
      <c r="DP13" s="677">
        <v>0.85870000000000002</v>
      </c>
      <c r="DQ13" s="682">
        <f t="shared" si="12"/>
        <v>0.67</v>
      </c>
      <c r="DR13" s="682" t="str">
        <f t="shared" si="13"/>
        <v xml:space="preserve"> </v>
      </c>
      <c r="DS13" s="692"/>
      <c r="DT13" s="701" t="str">
        <f t="shared" si="14"/>
        <v xml:space="preserve"> </v>
      </c>
      <c r="DU13" s="692"/>
      <c r="DV13" s="702"/>
      <c r="DX13" s="66" t="s">
        <v>362</v>
      </c>
      <c r="DY13" s="85" t="s">
        <v>362</v>
      </c>
      <c r="DZ13" s="66" t="s">
        <v>901</v>
      </c>
      <c r="EA13" s="67" t="s">
        <v>363</v>
      </c>
      <c r="EB13" s="404">
        <v>3139</v>
      </c>
      <c r="EC13" s="68"/>
      <c r="ED13" s="69">
        <v>3139</v>
      </c>
      <c r="EE13" s="69">
        <v>3139</v>
      </c>
      <c r="EF13" s="68"/>
      <c r="EG13" s="70"/>
      <c r="EH13" s="68"/>
      <c r="EI13" s="405">
        <v>0</v>
      </c>
      <c r="EJ13" s="69"/>
      <c r="EK13" s="69">
        <v>0</v>
      </c>
      <c r="EL13" s="69">
        <v>0</v>
      </c>
      <c r="EM13" s="161">
        <v>0</v>
      </c>
      <c r="EN13" s="161"/>
      <c r="EO13" s="129"/>
      <c r="ES13" s="845" t="s">
        <v>368</v>
      </c>
      <c r="ET13" s="846" t="s">
        <v>369</v>
      </c>
      <c r="EU13" s="847">
        <v>1372992</v>
      </c>
    </row>
    <row r="14" spans="1:151" ht="15">
      <c r="A14" s="77" t="s">
        <v>370</v>
      </c>
      <c r="B14" s="7" t="s">
        <v>371</v>
      </c>
      <c r="C14" s="218">
        <v>5128</v>
      </c>
      <c r="D14" s="219">
        <v>5128</v>
      </c>
      <c r="E14" s="8"/>
      <c r="F14" s="8">
        <f t="shared" si="0"/>
        <v>5128</v>
      </c>
      <c r="G14" s="8"/>
      <c r="H14" s="417">
        <f t="shared" si="1"/>
        <v>5128</v>
      </c>
      <c r="K14" s="430" t="s">
        <v>370</v>
      </c>
      <c r="L14" s="431" t="s">
        <v>371</v>
      </c>
      <c r="M14" s="432">
        <v>1904711008</v>
      </c>
      <c r="N14" s="433">
        <v>162092959</v>
      </c>
      <c r="O14" s="434">
        <f t="shared" si="2"/>
        <v>1742618049</v>
      </c>
      <c r="P14" s="435">
        <v>2007</v>
      </c>
      <c r="Q14" s="436">
        <v>0.8498</v>
      </c>
      <c r="R14" s="437">
        <f t="shared" si="3"/>
        <v>2050621380</v>
      </c>
      <c r="S14" s="798">
        <f t="shared" si="4"/>
        <v>162092959</v>
      </c>
      <c r="T14" s="439">
        <v>86187515</v>
      </c>
      <c r="U14" s="439">
        <v>591620475</v>
      </c>
      <c r="V14" s="437">
        <f t="shared" si="5"/>
        <v>2890522329</v>
      </c>
      <c r="X14" s="466" t="s">
        <v>370</v>
      </c>
      <c r="Y14" s="467" t="s">
        <v>371</v>
      </c>
      <c r="Z14" s="468">
        <v>2890522329</v>
      </c>
      <c r="AA14" s="469">
        <v>16678313.838330001</v>
      </c>
      <c r="AB14" s="432">
        <v>4609711</v>
      </c>
      <c r="AC14" s="432">
        <v>194137</v>
      </c>
      <c r="AD14" s="37">
        <v>21482161.838330001</v>
      </c>
      <c r="AE14" s="470">
        <v>5128</v>
      </c>
      <c r="AF14" s="467">
        <v>4189</v>
      </c>
      <c r="AG14" s="471">
        <v>0.85540000000000005</v>
      </c>
      <c r="AI14" s="552" t="s">
        <v>370</v>
      </c>
      <c r="AJ14" s="553" t="s">
        <v>371</v>
      </c>
      <c r="AK14" s="541">
        <v>21482161.838330001</v>
      </c>
      <c r="AL14" s="542">
        <v>5128</v>
      </c>
      <c r="AM14" s="554">
        <v>4189</v>
      </c>
      <c r="AN14" s="555">
        <v>0.85540000000000005</v>
      </c>
      <c r="AO14" s="556">
        <v>0.15740000000000001</v>
      </c>
      <c r="AP14" s="557">
        <v>0.81230000000000002</v>
      </c>
      <c r="AQ14" s="555">
        <v>0.7641</v>
      </c>
      <c r="AR14" s="558">
        <v>0.7641</v>
      </c>
      <c r="AS14" s="806">
        <v>1280.46</v>
      </c>
      <c r="AT14" s="807">
        <v>395.31999999999994</v>
      </c>
      <c r="AU14" s="561">
        <v>2027201</v>
      </c>
      <c r="AV14" s="562">
        <v>1</v>
      </c>
      <c r="AW14" s="554">
        <v>2027201</v>
      </c>
      <c r="AX14" s="563" t="s">
        <v>653</v>
      </c>
      <c r="AY14" s="204">
        <v>0</v>
      </c>
      <c r="AZ14" s="554">
        <v>2027201</v>
      </c>
      <c r="BB14" s="234" t="s">
        <v>370</v>
      </c>
      <c r="BC14" s="235" t="s">
        <v>690</v>
      </c>
      <c r="BD14" s="227">
        <v>2890522329</v>
      </c>
      <c r="BE14" s="228">
        <v>874.93600000000004</v>
      </c>
      <c r="BF14" s="236">
        <v>3303696</v>
      </c>
      <c r="BG14" s="738">
        <v>0.15740000000000001</v>
      </c>
      <c r="BH14" s="231"/>
      <c r="BI14" s="232">
        <v>5128</v>
      </c>
      <c r="BJ14" s="237">
        <v>5.86</v>
      </c>
      <c r="BK14" s="232">
        <v>35069</v>
      </c>
      <c r="BL14" s="238">
        <v>40</v>
      </c>
      <c r="BN14" s="491" t="s">
        <v>370</v>
      </c>
      <c r="BO14" s="492" t="s">
        <v>371</v>
      </c>
      <c r="BP14" s="493">
        <v>0.90690000000000004</v>
      </c>
      <c r="BQ14" s="493">
        <v>0.8</v>
      </c>
      <c r="BR14" s="493">
        <v>0.86399999999999999</v>
      </c>
      <c r="BS14" s="126"/>
      <c r="BT14" s="494">
        <v>2007</v>
      </c>
      <c r="BU14" s="120">
        <v>0.8498</v>
      </c>
      <c r="BV14" s="495"/>
      <c r="BW14" s="496">
        <v>0.74</v>
      </c>
      <c r="BX14" s="497">
        <f t="shared" si="6"/>
        <v>0.629</v>
      </c>
      <c r="BY14" s="498">
        <f t="shared" si="15"/>
        <v>1.0901000000000001</v>
      </c>
      <c r="CA14" s="264" t="s">
        <v>370</v>
      </c>
      <c r="CB14" s="265" t="s">
        <v>690</v>
      </c>
      <c r="CC14" s="232">
        <v>27482</v>
      </c>
      <c r="CD14" s="232">
        <v>28832</v>
      </c>
      <c r="CE14" s="232">
        <v>29407</v>
      </c>
      <c r="CF14" s="266">
        <f t="shared" si="7"/>
        <v>28573.666666666668</v>
      </c>
      <c r="CG14" s="267">
        <v>0.81230000000000002</v>
      </c>
      <c r="CH14" s="263"/>
      <c r="CI14" s="268">
        <f t="shared" si="8"/>
        <v>-833.33333333333212</v>
      </c>
      <c r="CJ14" s="267">
        <f t="shared" si="9"/>
        <v>-2.8299999999999999E-2</v>
      </c>
      <c r="CL14" s="642" t="s">
        <v>370</v>
      </c>
      <c r="CM14" s="643" t="s">
        <v>690</v>
      </c>
      <c r="CN14" s="719">
        <v>0.7641</v>
      </c>
      <c r="CO14" s="636"/>
      <c r="CP14" s="720">
        <v>5128</v>
      </c>
      <c r="CQ14" s="646">
        <v>5532245</v>
      </c>
      <c r="CR14" s="646">
        <v>0</v>
      </c>
      <c r="CS14" s="647">
        <v>5532245</v>
      </c>
      <c r="CT14" s="648">
        <v>1078.83</v>
      </c>
      <c r="CU14" s="649"/>
      <c r="CV14" s="18">
        <v>1280.46</v>
      </c>
      <c r="CW14" s="648">
        <v>395.31999999999994</v>
      </c>
      <c r="CX14" s="19">
        <v>0.84299999999999997</v>
      </c>
      <c r="CY14" s="14"/>
      <c r="CZ14" s="650">
        <v>0.629</v>
      </c>
      <c r="DA14" s="125">
        <v>1</v>
      </c>
      <c r="DB14" s="641"/>
      <c r="DC14" s="19">
        <v>1</v>
      </c>
      <c r="DE14" s="680" t="s">
        <v>370</v>
      </c>
      <c r="DF14" s="681" t="s">
        <v>371</v>
      </c>
      <c r="DG14" s="670" t="s">
        <v>201</v>
      </c>
      <c r="DH14" s="671">
        <v>1</v>
      </c>
      <c r="DI14" s="833"/>
      <c r="DJ14" s="834">
        <v>0.74</v>
      </c>
      <c r="DK14" s="835">
        <v>0.86899999999999999</v>
      </c>
      <c r="DL14" s="682">
        <f t="shared" si="10"/>
        <v>0.64300000000000002</v>
      </c>
      <c r="DM14" s="683">
        <f t="shared" si="11"/>
        <v>0.64300000000000002</v>
      </c>
      <c r="DN14" s="684"/>
      <c r="DO14" s="834">
        <v>0.74</v>
      </c>
      <c r="DP14" s="677">
        <v>0.8498</v>
      </c>
      <c r="DQ14" s="682">
        <f t="shared" si="12"/>
        <v>0.629</v>
      </c>
      <c r="DR14" s="682" t="str">
        <f t="shared" si="13"/>
        <v xml:space="preserve"> </v>
      </c>
      <c r="DS14" s="692"/>
      <c r="DT14" s="701" t="str">
        <f t="shared" si="14"/>
        <v xml:space="preserve"> </v>
      </c>
      <c r="DU14" s="692"/>
      <c r="DV14" s="702" t="s">
        <v>293</v>
      </c>
      <c r="DX14" s="71" t="s">
        <v>364</v>
      </c>
      <c r="DY14" s="86" t="s">
        <v>364</v>
      </c>
      <c r="DZ14" s="71" t="s">
        <v>901</v>
      </c>
      <c r="EA14" s="72" t="s">
        <v>365</v>
      </c>
      <c r="EB14" s="404">
        <v>2141</v>
      </c>
      <c r="EC14" s="56"/>
      <c r="ED14" s="57">
        <v>2141</v>
      </c>
      <c r="EE14" s="57"/>
      <c r="EF14" s="56"/>
      <c r="EG14" s="73">
        <v>0.94234154929577463</v>
      </c>
      <c r="EH14" s="56"/>
      <c r="EI14" s="405">
        <v>0</v>
      </c>
      <c r="EJ14" s="57"/>
      <c r="EK14" s="57">
        <v>0</v>
      </c>
      <c r="EL14" s="57">
        <v>0</v>
      </c>
      <c r="EM14" s="158">
        <v>0</v>
      </c>
      <c r="EN14" s="158"/>
      <c r="EO14" s="58"/>
      <c r="ES14" s="845" t="s">
        <v>370</v>
      </c>
      <c r="ET14" s="846" t="s">
        <v>371</v>
      </c>
      <c r="EU14" s="847">
        <v>2027201</v>
      </c>
    </row>
    <row r="15" spans="1:151" ht="15">
      <c r="A15" s="77" t="s">
        <v>372</v>
      </c>
      <c r="B15" s="7" t="s">
        <v>373</v>
      </c>
      <c r="C15" s="218">
        <v>12295</v>
      </c>
      <c r="D15" s="219">
        <v>13241</v>
      </c>
      <c r="E15" s="8"/>
      <c r="F15" s="8">
        <f t="shared" si="0"/>
        <v>13241</v>
      </c>
      <c r="G15" s="8"/>
      <c r="H15" s="417">
        <f t="shared" si="1"/>
        <v>13241</v>
      </c>
      <c r="K15" s="430" t="s">
        <v>372</v>
      </c>
      <c r="L15" s="431" t="s">
        <v>373</v>
      </c>
      <c r="M15" s="432">
        <v>30860536686</v>
      </c>
      <c r="N15" s="433">
        <v>65678640</v>
      </c>
      <c r="O15" s="434">
        <f t="shared" si="2"/>
        <v>30794858046</v>
      </c>
      <c r="P15" s="435">
        <v>2007</v>
      </c>
      <c r="Q15" s="436">
        <v>1.0711999999999999</v>
      </c>
      <c r="R15" s="437">
        <f t="shared" si="3"/>
        <v>28748000416</v>
      </c>
      <c r="S15" s="798">
        <f t="shared" si="4"/>
        <v>65678640</v>
      </c>
      <c r="T15" s="439">
        <v>1153728963</v>
      </c>
      <c r="U15" s="439">
        <v>1477500607</v>
      </c>
      <c r="V15" s="437">
        <f t="shared" si="5"/>
        <v>31444908626</v>
      </c>
      <c r="X15" s="466" t="s">
        <v>372</v>
      </c>
      <c r="Y15" s="467" t="s">
        <v>373</v>
      </c>
      <c r="Z15" s="468">
        <v>31444908626</v>
      </c>
      <c r="AA15" s="469">
        <v>181437122.77202001</v>
      </c>
      <c r="AB15" s="432">
        <v>15677651</v>
      </c>
      <c r="AC15" s="432">
        <v>418177</v>
      </c>
      <c r="AD15" s="37">
        <v>197532950.77202001</v>
      </c>
      <c r="AE15" s="470">
        <v>13241</v>
      </c>
      <c r="AF15" s="467">
        <v>14918</v>
      </c>
      <c r="AG15" s="471">
        <v>3.0464000000000002</v>
      </c>
      <c r="AI15" s="552" t="s">
        <v>372</v>
      </c>
      <c r="AJ15" s="553" t="s">
        <v>373</v>
      </c>
      <c r="AK15" s="541">
        <v>197532950.77202001</v>
      </c>
      <c r="AL15" s="542">
        <v>13241</v>
      </c>
      <c r="AM15" s="554">
        <v>14918</v>
      </c>
      <c r="AN15" s="555">
        <v>3.0464000000000002</v>
      </c>
      <c r="AO15" s="556">
        <v>1.7525999999999999</v>
      </c>
      <c r="AP15" s="557">
        <v>0.88700000000000001</v>
      </c>
      <c r="AQ15" s="555">
        <v>1.8373999999999999</v>
      </c>
      <c r="AR15" s="558" t="s">
        <v>4</v>
      </c>
      <c r="AS15" s="806" t="s">
        <v>4</v>
      </c>
      <c r="AT15" s="807" t="s">
        <v>4</v>
      </c>
      <c r="AU15" s="561">
        <v>0</v>
      </c>
      <c r="AV15" s="562" t="s">
        <v>4</v>
      </c>
      <c r="AW15" s="554">
        <v>0</v>
      </c>
      <c r="AX15" s="563" t="s">
        <v>653</v>
      </c>
      <c r="AY15" s="204">
        <v>0</v>
      </c>
      <c r="AZ15" s="554">
        <v>0</v>
      </c>
      <c r="BB15" s="234" t="s">
        <v>372</v>
      </c>
      <c r="BC15" s="235" t="s">
        <v>691</v>
      </c>
      <c r="BD15" s="227">
        <v>31444908626</v>
      </c>
      <c r="BE15" s="228">
        <v>854.79399999999998</v>
      </c>
      <c r="BF15" s="236">
        <v>36786534</v>
      </c>
      <c r="BG15" s="738">
        <v>1.7525999999999999</v>
      </c>
      <c r="BH15" s="231"/>
      <c r="BI15" s="232">
        <v>13241</v>
      </c>
      <c r="BJ15" s="237">
        <v>15.49</v>
      </c>
      <c r="BK15" s="232">
        <v>105226</v>
      </c>
      <c r="BL15" s="238">
        <v>123</v>
      </c>
      <c r="BN15" s="491" t="s">
        <v>372</v>
      </c>
      <c r="BO15" s="492" t="s">
        <v>373</v>
      </c>
      <c r="BP15" s="493">
        <v>0.98070000000000002</v>
      </c>
      <c r="BQ15" s="493">
        <v>1.0193000000000001</v>
      </c>
      <c r="BR15" s="493">
        <v>1.1358999999999999</v>
      </c>
      <c r="BS15" s="126"/>
      <c r="BT15" s="494">
        <v>2007</v>
      </c>
      <c r="BU15" s="120">
        <v>1.0711999999999999</v>
      </c>
      <c r="BV15" s="495"/>
      <c r="BW15" s="496">
        <v>0.30499999999999999</v>
      </c>
      <c r="BX15" s="497">
        <f t="shared" si="6"/>
        <v>0.32700000000000001</v>
      </c>
      <c r="BY15" s="498">
        <f t="shared" si="15"/>
        <v>0.56669999999999998</v>
      </c>
      <c r="CA15" s="264" t="s">
        <v>372</v>
      </c>
      <c r="CB15" s="265" t="s">
        <v>691</v>
      </c>
      <c r="CC15" s="232">
        <v>31100</v>
      </c>
      <c r="CD15" s="232">
        <v>31280</v>
      </c>
      <c r="CE15" s="232">
        <v>31222</v>
      </c>
      <c r="CF15" s="266">
        <f t="shared" si="7"/>
        <v>31200.666666666668</v>
      </c>
      <c r="CG15" s="267">
        <v>0.88700000000000001</v>
      </c>
      <c r="CH15" s="263"/>
      <c r="CI15" s="268">
        <f t="shared" si="8"/>
        <v>-21.333333333332121</v>
      </c>
      <c r="CJ15" s="267">
        <f t="shared" si="9"/>
        <v>-6.9999999999999999E-4</v>
      </c>
      <c r="CL15" s="642" t="s">
        <v>372</v>
      </c>
      <c r="CM15" s="643" t="s">
        <v>691</v>
      </c>
      <c r="CN15" s="719" t="s">
        <v>4</v>
      </c>
      <c r="CO15" s="636"/>
      <c r="CP15" s="720">
        <v>13241</v>
      </c>
      <c r="CQ15" s="646">
        <v>30378827</v>
      </c>
      <c r="CR15" s="646">
        <v>0</v>
      </c>
      <c r="CS15" s="647">
        <v>30378827</v>
      </c>
      <c r="CT15" s="648">
        <v>2294.3000000000002</v>
      </c>
      <c r="CU15" s="649"/>
      <c r="CV15" s="18" t="s">
        <v>4</v>
      </c>
      <c r="CW15" s="648" t="s">
        <v>4</v>
      </c>
      <c r="CX15" s="19" t="s">
        <v>4</v>
      </c>
      <c r="CY15" s="14"/>
      <c r="CZ15" s="650">
        <v>0.32700000000000001</v>
      </c>
      <c r="DA15" s="125" t="s">
        <v>4</v>
      </c>
      <c r="DB15" s="641"/>
      <c r="DC15" s="19" t="s">
        <v>4</v>
      </c>
      <c r="DE15" s="680" t="s">
        <v>372</v>
      </c>
      <c r="DF15" s="681" t="s">
        <v>373</v>
      </c>
      <c r="DG15" s="670" t="s">
        <v>653</v>
      </c>
      <c r="DH15" s="671" t="s">
        <v>4</v>
      </c>
      <c r="DI15" s="833"/>
      <c r="DJ15" s="834">
        <v>0.30499999999999999</v>
      </c>
      <c r="DK15" s="835">
        <v>1.002</v>
      </c>
      <c r="DL15" s="682">
        <f t="shared" si="10"/>
        <v>0.30599999999999999</v>
      </c>
      <c r="DM15" s="683">
        <f t="shared" si="11"/>
        <v>0.30599999999999999</v>
      </c>
      <c r="DN15" s="684"/>
      <c r="DO15" s="834">
        <v>0.30499999999999999</v>
      </c>
      <c r="DP15" s="677">
        <v>1.0711999999999999</v>
      </c>
      <c r="DQ15" s="682">
        <f t="shared" si="12"/>
        <v>0.32700000000000001</v>
      </c>
      <c r="DR15" s="682" t="str">
        <f t="shared" si="13"/>
        <v xml:space="preserve"> </v>
      </c>
      <c r="DS15" s="692"/>
      <c r="DT15" s="701" t="str">
        <f t="shared" si="14"/>
        <v xml:space="preserve"> </v>
      </c>
      <c r="DU15" s="692"/>
      <c r="DV15" s="702"/>
      <c r="DX15" s="54" t="s">
        <v>364</v>
      </c>
      <c r="DY15" s="83" t="s">
        <v>13</v>
      </c>
      <c r="DZ15" s="54" t="s">
        <v>8</v>
      </c>
      <c r="EA15" s="55" t="s">
        <v>14</v>
      </c>
      <c r="EB15" s="404">
        <v>44</v>
      </c>
      <c r="EC15" s="51"/>
      <c r="ED15" s="50">
        <v>44</v>
      </c>
      <c r="EE15" s="50"/>
      <c r="EF15" s="51"/>
      <c r="EG15" s="52">
        <v>1.936619718309859E-2</v>
      </c>
      <c r="EH15" s="51"/>
      <c r="EI15" s="405">
        <v>0</v>
      </c>
      <c r="EJ15" s="50"/>
      <c r="EK15" s="50">
        <v>0</v>
      </c>
      <c r="EL15" s="53"/>
      <c r="EM15" s="159"/>
      <c r="EN15" s="159"/>
      <c r="EO15" s="49"/>
      <c r="ES15" s="845" t="s">
        <v>372</v>
      </c>
      <c r="ET15" s="846" t="s">
        <v>373</v>
      </c>
      <c r="EU15" s="847">
        <v>0</v>
      </c>
    </row>
    <row r="16" spans="1:151" ht="15">
      <c r="A16" s="77" t="s">
        <v>374</v>
      </c>
      <c r="B16" s="7" t="s">
        <v>375</v>
      </c>
      <c r="C16" s="218">
        <v>25592</v>
      </c>
      <c r="D16" s="219">
        <v>30720</v>
      </c>
      <c r="E16" s="8"/>
      <c r="F16" s="8">
        <f t="shared" si="0"/>
        <v>30720</v>
      </c>
      <c r="G16" s="8"/>
      <c r="H16" s="417">
        <f t="shared" si="1"/>
        <v>30720</v>
      </c>
      <c r="K16" s="430" t="s">
        <v>374</v>
      </c>
      <c r="L16" s="431" t="s">
        <v>375</v>
      </c>
      <c r="M16" s="432">
        <v>25454061649</v>
      </c>
      <c r="N16" s="433">
        <v>335053000</v>
      </c>
      <c r="O16" s="434">
        <f t="shared" si="2"/>
        <v>25119008649</v>
      </c>
      <c r="P16" s="435">
        <v>2006</v>
      </c>
      <c r="Q16" s="436">
        <v>0.89549999999999996</v>
      </c>
      <c r="R16" s="437">
        <f t="shared" si="3"/>
        <v>28050260915</v>
      </c>
      <c r="S16" s="798">
        <f t="shared" si="4"/>
        <v>335053000</v>
      </c>
      <c r="T16" s="439">
        <v>513573883</v>
      </c>
      <c r="U16" s="439">
        <v>3106994363</v>
      </c>
      <c r="V16" s="437">
        <f t="shared" si="5"/>
        <v>32005882161</v>
      </c>
      <c r="X16" s="466" t="s">
        <v>374</v>
      </c>
      <c r="Y16" s="467" t="s">
        <v>375</v>
      </c>
      <c r="Z16" s="468">
        <v>32005882161</v>
      </c>
      <c r="AA16" s="469">
        <v>184673940.06896999</v>
      </c>
      <c r="AB16" s="432">
        <v>47476688</v>
      </c>
      <c r="AC16" s="432">
        <v>1044556</v>
      </c>
      <c r="AD16" s="37">
        <v>233195184.06896999</v>
      </c>
      <c r="AE16" s="470">
        <v>30720</v>
      </c>
      <c r="AF16" s="467">
        <v>7591</v>
      </c>
      <c r="AG16" s="471">
        <v>1.5501</v>
      </c>
      <c r="AI16" s="552" t="s">
        <v>374</v>
      </c>
      <c r="AJ16" s="553" t="s">
        <v>375</v>
      </c>
      <c r="AK16" s="541">
        <v>233195184.06896999</v>
      </c>
      <c r="AL16" s="542">
        <v>30720</v>
      </c>
      <c r="AM16" s="554">
        <v>7591</v>
      </c>
      <c r="AN16" s="555">
        <v>1.5501</v>
      </c>
      <c r="AO16" s="556">
        <v>2.3245</v>
      </c>
      <c r="AP16" s="557">
        <v>0.99809999999999999</v>
      </c>
      <c r="AQ16" s="555">
        <v>1.3515999999999999</v>
      </c>
      <c r="AR16" s="558" t="s">
        <v>4</v>
      </c>
      <c r="AS16" s="806" t="s">
        <v>4</v>
      </c>
      <c r="AT16" s="807" t="s">
        <v>4</v>
      </c>
      <c r="AU16" s="561">
        <v>0</v>
      </c>
      <c r="AV16" s="562" t="s">
        <v>4</v>
      </c>
      <c r="AW16" s="554">
        <v>0</v>
      </c>
      <c r="AX16" s="563" t="s">
        <v>653</v>
      </c>
      <c r="AY16" s="204">
        <v>0</v>
      </c>
      <c r="AZ16" s="554">
        <v>0</v>
      </c>
      <c r="BB16" s="234" t="s">
        <v>374</v>
      </c>
      <c r="BC16" s="235" t="s">
        <v>692</v>
      </c>
      <c r="BD16" s="227">
        <v>32005882161</v>
      </c>
      <c r="BE16" s="228">
        <v>655.99</v>
      </c>
      <c r="BF16" s="236">
        <v>48790198</v>
      </c>
      <c r="BG16" s="738">
        <v>2.3245</v>
      </c>
      <c r="BH16" s="231"/>
      <c r="BI16" s="232">
        <v>30720</v>
      </c>
      <c r="BJ16" s="237">
        <v>46.83</v>
      </c>
      <c r="BK16" s="232">
        <v>235879</v>
      </c>
      <c r="BL16" s="238">
        <v>360</v>
      </c>
      <c r="BN16" s="491" t="s">
        <v>374</v>
      </c>
      <c r="BO16" s="492" t="s">
        <v>375</v>
      </c>
      <c r="BP16" s="493">
        <v>0.83599999999999997</v>
      </c>
      <c r="BQ16" s="493">
        <v>0.86519999999999997</v>
      </c>
      <c r="BR16" s="493">
        <v>0.93559999999999999</v>
      </c>
      <c r="BS16" s="126"/>
      <c r="BT16" s="500">
        <v>2006</v>
      </c>
      <c r="BU16" s="120">
        <v>0.89549999999999996</v>
      </c>
      <c r="BV16" s="495"/>
      <c r="BW16" s="496">
        <v>0.52500000000000002</v>
      </c>
      <c r="BX16" s="497">
        <f t="shared" si="6"/>
        <v>0.47</v>
      </c>
      <c r="BY16" s="498">
        <f t="shared" si="15"/>
        <v>0.81459999999999999</v>
      </c>
      <c r="CA16" s="264" t="s">
        <v>374</v>
      </c>
      <c r="CB16" s="265" t="s">
        <v>692</v>
      </c>
      <c r="CC16" s="232">
        <v>34838</v>
      </c>
      <c r="CD16" s="232">
        <v>35721</v>
      </c>
      <c r="CE16" s="232">
        <v>34774</v>
      </c>
      <c r="CF16" s="266">
        <f t="shared" si="7"/>
        <v>35111</v>
      </c>
      <c r="CG16" s="267">
        <v>0.99809999999999999</v>
      </c>
      <c r="CH16" s="263"/>
      <c r="CI16" s="268">
        <f t="shared" si="8"/>
        <v>337</v>
      </c>
      <c r="CJ16" s="267">
        <f t="shared" si="9"/>
        <v>9.7000000000000003E-3</v>
      </c>
      <c r="CL16" s="642" t="s">
        <v>374</v>
      </c>
      <c r="CM16" s="643" t="s">
        <v>692</v>
      </c>
      <c r="CN16" s="719" t="s">
        <v>4</v>
      </c>
      <c r="CO16" s="636"/>
      <c r="CP16" s="720">
        <v>30720</v>
      </c>
      <c r="CQ16" s="646">
        <v>53139154</v>
      </c>
      <c r="CR16" s="646">
        <v>7626953</v>
      </c>
      <c r="CS16" s="647">
        <v>60766107</v>
      </c>
      <c r="CT16" s="648">
        <v>1978.06</v>
      </c>
      <c r="CU16" s="649"/>
      <c r="CV16" s="18" t="s">
        <v>4</v>
      </c>
      <c r="CW16" s="648" t="s">
        <v>4</v>
      </c>
      <c r="CX16" s="19" t="s">
        <v>4</v>
      </c>
      <c r="CY16" s="14"/>
      <c r="CZ16" s="650">
        <v>0.47</v>
      </c>
      <c r="DA16" s="125" t="s">
        <v>4</v>
      </c>
      <c r="DB16" s="641"/>
      <c r="DC16" s="19" t="s">
        <v>4</v>
      </c>
      <c r="DE16" s="680" t="s">
        <v>374</v>
      </c>
      <c r="DF16" s="681" t="s">
        <v>375</v>
      </c>
      <c r="DG16" s="670" t="s">
        <v>653</v>
      </c>
      <c r="DH16" s="671" t="s">
        <v>4</v>
      </c>
      <c r="DI16" s="833"/>
      <c r="DJ16" s="834">
        <v>0.52500000000000002</v>
      </c>
      <c r="DK16" s="835">
        <v>0.8569</v>
      </c>
      <c r="DL16" s="682">
        <f t="shared" si="10"/>
        <v>0.45</v>
      </c>
      <c r="DM16" s="683">
        <f t="shared" si="11"/>
        <v>0.45</v>
      </c>
      <c r="DN16" s="684"/>
      <c r="DO16" s="834">
        <v>0.52500000000000002</v>
      </c>
      <c r="DP16" s="677">
        <v>0.89549999999999996</v>
      </c>
      <c r="DQ16" s="682">
        <f t="shared" si="12"/>
        <v>0.47</v>
      </c>
      <c r="DR16" s="682" t="str">
        <f t="shared" si="13"/>
        <v xml:space="preserve"> </v>
      </c>
      <c r="DS16" s="692"/>
      <c r="DT16" s="701" t="str">
        <f t="shared" si="14"/>
        <v xml:space="preserve"> </v>
      </c>
      <c r="DU16" s="692"/>
      <c r="DV16" s="702"/>
      <c r="DX16" s="60" t="s">
        <v>364</v>
      </c>
      <c r="DY16" s="84" t="s">
        <v>15</v>
      </c>
      <c r="DZ16" s="60" t="s">
        <v>8</v>
      </c>
      <c r="EA16" s="61" t="s">
        <v>16</v>
      </c>
      <c r="EB16" s="404">
        <v>87</v>
      </c>
      <c r="EC16" s="62"/>
      <c r="ED16" s="63">
        <v>87</v>
      </c>
      <c r="EE16" s="63">
        <v>2272</v>
      </c>
      <c r="EF16" s="62"/>
      <c r="EG16" s="64">
        <v>3.8292253521126758E-2</v>
      </c>
      <c r="EH16" s="62"/>
      <c r="EI16" s="405">
        <v>0</v>
      </c>
      <c r="EJ16" s="63"/>
      <c r="EK16" s="63">
        <v>0</v>
      </c>
      <c r="EL16" s="65"/>
      <c r="EM16" s="160"/>
      <c r="EN16" s="160"/>
      <c r="EO16" s="128"/>
      <c r="ES16" s="845" t="s">
        <v>374</v>
      </c>
      <c r="ET16" s="846" t="s">
        <v>375</v>
      </c>
      <c r="EU16" s="847">
        <v>0</v>
      </c>
    </row>
    <row r="17" spans="1:151" ht="15">
      <c r="A17" s="77" t="s">
        <v>376</v>
      </c>
      <c r="B17" s="7" t="s">
        <v>377</v>
      </c>
      <c r="C17" s="218">
        <v>13053</v>
      </c>
      <c r="D17" s="219">
        <v>13225</v>
      </c>
      <c r="E17" s="8"/>
      <c r="F17" s="8">
        <f t="shared" si="0"/>
        <v>13225</v>
      </c>
      <c r="G17" s="8"/>
      <c r="H17" s="417">
        <f t="shared" si="1"/>
        <v>13225</v>
      </c>
      <c r="K17" s="430" t="s">
        <v>376</v>
      </c>
      <c r="L17" s="431" t="s">
        <v>377</v>
      </c>
      <c r="M17" s="432">
        <v>5381184035</v>
      </c>
      <c r="N17" s="433">
        <v>76840191</v>
      </c>
      <c r="O17" s="434">
        <f t="shared" si="2"/>
        <v>5304343844</v>
      </c>
      <c r="P17" s="435">
        <v>2007</v>
      </c>
      <c r="Q17" s="436">
        <v>0.97750000000000004</v>
      </c>
      <c r="R17" s="437">
        <f t="shared" si="3"/>
        <v>5426438715</v>
      </c>
      <c r="S17" s="798">
        <f t="shared" si="4"/>
        <v>76840191</v>
      </c>
      <c r="T17" s="439">
        <v>181207434</v>
      </c>
      <c r="U17" s="439">
        <v>1127897722</v>
      </c>
      <c r="V17" s="437">
        <f t="shared" si="5"/>
        <v>6812384062</v>
      </c>
      <c r="X17" s="466" t="s">
        <v>376</v>
      </c>
      <c r="Y17" s="467" t="s">
        <v>377</v>
      </c>
      <c r="Z17" s="468">
        <v>6812384062</v>
      </c>
      <c r="AA17" s="469">
        <v>39307456.03774</v>
      </c>
      <c r="AB17" s="432">
        <v>10648671</v>
      </c>
      <c r="AC17" s="432">
        <v>615608</v>
      </c>
      <c r="AD17" s="37">
        <v>50571735.03774</v>
      </c>
      <c r="AE17" s="470">
        <v>13225</v>
      </c>
      <c r="AF17" s="467">
        <v>3824</v>
      </c>
      <c r="AG17" s="471">
        <v>0.78090000000000004</v>
      </c>
      <c r="AI17" s="552" t="s">
        <v>376</v>
      </c>
      <c r="AJ17" s="553" t="s">
        <v>377</v>
      </c>
      <c r="AK17" s="541">
        <v>50571735.03774</v>
      </c>
      <c r="AL17" s="542">
        <v>13225</v>
      </c>
      <c r="AM17" s="554">
        <v>3824</v>
      </c>
      <c r="AN17" s="555">
        <v>0.78090000000000004</v>
      </c>
      <c r="AO17" s="556">
        <v>0.64049999999999996</v>
      </c>
      <c r="AP17" s="557">
        <v>0.84389999999999998</v>
      </c>
      <c r="AQ17" s="555">
        <v>0.79849999999999999</v>
      </c>
      <c r="AR17" s="558">
        <v>0.79849999999999999</v>
      </c>
      <c r="AS17" s="806">
        <v>1338.11</v>
      </c>
      <c r="AT17" s="807">
        <v>337.67000000000007</v>
      </c>
      <c r="AU17" s="561">
        <v>4465686</v>
      </c>
      <c r="AV17" s="562">
        <v>0.8</v>
      </c>
      <c r="AW17" s="554">
        <v>3572549</v>
      </c>
      <c r="AX17" s="563" t="s">
        <v>653</v>
      </c>
      <c r="AY17" s="204">
        <v>0</v>
      </c>
      <c r="AZ17" s="554">
        <v>3572549</v>
      </c>
      <c r="BB17" s="234" t="s">
        <v>376</v>
      </c>
      <c r="BC17" s="235" t="s">
        <v>693</v>
      </c>
      <c r="BD17" s="227">
        <v>6812384062</v>
      </c>
      <c r="BE17" s="228">
        <v>506.72500000000002</v>
      </c>
      <c r="BF17" s="236">
        <v>13443947</v>
      </c>
      <c r="BG17" s="738">
        <v>0.64049999999999996</v>
      </c>
      <c r="BH17" s="231"/>
      <c r="BI17" s="232">
        <v>13225</v>
      </c>
      <c r="BJ17" s="237">
        <v>26.1</v>
      </c>
      <c r="BK17" s="232">
        <v>90521</v>
      </c>
      <c r="BL17" s="238">
        <v>179</v>
      </c>
      <c r="BN17" s="491" t="s">
        <v>376</v>
      </c>
      <c r="BO17" s="492" t="s">
        <v>377</v>
      </c>
      <c r="BP17" s="493">
        <v>0.96409999999999996</v>
      </c>
      <c r="BQ17" s="493">
        <v>0.95050000000000001</v>
      </c>
      <c r="BR17" s="493">
        <v>1</v>
      </c>
      <c r="BS17" s="126"/>
      <c r="BT17" s="494">
        <v>2007</v>
      </c>
      <c r="BU17" s="120">
        <v>0.97750000000000004</v>
      </c>
      <c r="BV17" s="495"/>
      <c r="BW17" s="496">
        <v>0.52</v>
      </c>
      <c r="BX17" s="497">
        <f t="shared" si="6"/>
        <v>0.50800000000000001</v>
      </c>
      <c r="BY17" s="498">
        <f t="shared" si="15"/>
        <v>0.88039999999999996</v>
      </c>
      <c r="CA17" s="264" t="s">
        <v>376</v>
      </c>
      <c r="CB17" s="265" t="s">
        <v>693</v>
      </c>
      <c r="CC17" s="232">
        <v>29479</v>
      </c>
      <c r="CD17" s="232">
        <v>29863</v>
      </c>
      <c r="CE17" s="232">
        <v>29710</v>
      </c>
      <c r="CF17" s="266">
        <f t="shared" si="7"/>
        <v>29684</v>
      </c>
      <c r="CG17" s="267">
        <v>0.84389999999999998</v>
      </c>
      <c r="CH17" s="263"/>
      <c r="CI17" s="268">
        <f t="shared" si="8"/>
        <v>-26</v>
      </c>
      <c r="CJ17" s="267">
        <f t="shared" si="9"/>
        <v>-8.9999999999999998E-4</v>
      </c>
      <c r="CL17" s="642" t="s">
        <v>376</v>
      </c>
      <c r="CM17" s="643" t="s">
        <v>693</v>
      </c>
      <c r="CN17" s="719">
        <v>0.79849999999999999</v>
      </c>
      <c r="CO17" s="636"/>
      <c r="CP17" s="720">
        <v>13225</v>
      </c>
      <c r="CQ17" s="646">
        <v>14154127</v>
      </c>
      <c r="CR17" s="646">
        <v>0</v>
      </c>
      <c r="CS17" s="647">
        <v>14154127</v>
      </c>
      <c r="CT17" s="648">
        <v>1070.26</v>
      </c>
      <c r="CU17" s="649"/>
      <c r="CV17" s="18">
        <v>1338.11</v>
      </c>
      <c r="CW17" s="648">
        <v>337.67000000000007</v>
      </c>
      <c r="CX17" s="19">
        <v>0.8</v>
      </c>
      <c r="CY17" s="14"/>
      <c r="CZ17" s="650">
        <v>0.50800000000000001</v>
      </c>
      <c r="DA17" s="125" t="s">
        <v>4</v>
      </c>
      <c r="DB17" s="641"/>
      <c r="DC17" s="19">
        <v>0.8</v>
      </c>
      <c r="DE17" s="680" t="s">
        <v>376</v>
      </c>
      <c r="DF17" s="681" t="s">
        <v>377</v>
      </c>
      <c r="DG17" s="670" t="s">
        <v>201</v>
      </c>
      <c r="DH17" s="671">
        <v>0.8</v>
      </c>
      <c r="DI17" s="833"/>
      <c r="DJ17" s="834">
        <v>0.52</v>
      </c>
      <c r="DK17" s="835">
        <v>0.96330000000000005</v>
      </c>
      <c r="DL17" s="682">
        <f t="shared" si="10"/>
        <v>0.501</v>
      </c>
      <c r="DM17" s="683">
        <f t="shared" si="11"/>
        <v>0.501</v>
      </c>
      <c r="DN17" s="684"/>
      <c r="DO17" s="834">
        <v>0.52</v>
      </c>
      <c r="DP17" s="677">
        <v>0.97750000000000004</v>
      </c>
      <c r="DQ17" s="682">
        <f t="shared" si="12"/>
        <v>0.50800000000000001</v>
      </c>
      <c r="DR17" s="682" t="str">
        <f t="shared" si="13"/>
        <v xml:space="preserve"> </v>
      </c>
      <c r="DS17" s="692"/>
      <c r="DT17" s="701" t="str">
        <f t="shared" si="14"/>
        <v xml:space="preserve"> </v>
      </c>
      <c r="DU17" s="692"/>
      <c r="DV17" s="702"/>
      <c r="DX17" s="71" t="s">
        <v>366</v>
      </c>
      <c r="DY17" s="86" t="s">
        <v>366</v>
      </c>
      <c r="DZ17" s="71" t="s">
        <v>901</v>
      </c>
      <c r="EA17" s="72" t="s">
        <v>367</v>
      </c>
      <c r="EB17" s="404">
        <v>6940</v>
      </c>
      <c r="EC17" s="56"/>
      <c r="ED17" s="57">
        <v>6940</v>
      </c>
      <c r="EE17" s="57"/>
      <c r="EF17" s="56"/>
      <c r="EG17" s="73">
        <v>0.95724137931034481</v>
      </c>
      <c r="EH17" s="56"/>
      <c r="EI17" s="405">
        <v>691287</v>
      </c>
      <c r="EJ17" s="57"/>
      <c r="EK17" s="57">
        <v>661729</v>
      </c>
      <c r="EL17" s="57">
        <v>691287</v>
      </c>
      <c r="EM17" s="158">
        <v>0</v>
      </c>
      <c r="EN17" s="158"/>
      <c r="EO17" s="705"/>
      <c r="ES17" s="845" t="s">
        <v>21</v>
      </c>
      <c r="ET17" s="846" t="s">
        <v>22</v>
      </c>
      <c r="EU17" s="847">
        <v>0</v>
      </c>
    </row>
    <row r="18" spans="1:151" ht="15">
      <c r="A18" s="77" t="s">
        <v>378</v>
      </c>
      <c r="B18" s="7" t="s">
        <v>379</v>
      </c>
      <c r="C18" s="218">
        <v>29844</v>
      </c>
      <c r="D18" s="219">
        <v>35689</v>
      </c>
      <c r="E18" s="858">
        <f>G114</f>
        <v>-1244</v>
      </c>
      <c r="F18" s="8">
        <f t="shared" si="0"/>
        <v>34445</v>
      </c>
      <c r="G18" s="8"/>
      <c r="H18" s="417">
        <f t="shared" si="1"/>
        <v>34445</v>
      </c>
      <c r="K18" s="430" t="s">
        <v>378</v>
      </c>
      <c r="L18" s="431" t="s">
        <v>379</v>
      </c>
      <c r="M18" s="432">
        <v>18231055772</v>
      </c>
      <c r="N18" s="433">
        <v>90023400</v>
      </c>
      <c r="O18" s="434">
        <f t="shared" si="2"/>
        <v>18141032372</v>
      </c>
      <c r="P18" s="435">
        <v>2008</v>
      </c>
      <c r="Q18" s="436">
        <v>1.0169999999999999</v>
      </c>
      <c r="R18" s="437">
        <f t="shared" si="3"/>
        <v>17837789943</v>
      </c>
      <c r="S18" s="798">
        <f t="shared" si="4"/>
        <v>90023400</v>
      </c>
      <c r="T18" s="439">
        <v>271487306</v>
      </c>
      <c r="U18" s="439">
        <v>2713076492</v>
      </c>
      <c r="V18" s="437">
        <f t="shared" si="5"/>
        <v>20912377141</v>
      </c>
      <c r="X18" s="466" t="s">
        <v>378</v>
      </c>
      <c r="Y18" s="467" t="s">
        <v>379</v>
      </c>
      <c r="Z18" s="468">
        <v>20912377141</v>
      </c>
      <c r="AA18" s="469">
        <v>120664416.10357</v>
      </c>
      <c r="AB18" s="432">
        <v>28018982</v>
      </c>
      <c r="AC18" s="432">
        <v>1468999</v>
      </c>
      <c r="AD18" s="37">
        <v>150152397.10356998</v>
      </c>
      <c r="AE18" s="470">
        <v>34445</v>
      </c>
      <c r="AF18" s="467">
        <v>4359</v>
      </c>
      <c r="AG18" s="471">
        <v>0.8901</v>
      </c>
      <c r="AI18" s="552" t="s">
        <v>378</v>
      </c>
      <c r="AJ18" s="553" t="s">
        <v>379</v>
      </c>
      <c r="AK18" s="541">
        <v>150152397.10356998</v>
      </c>
      <c r="AL18" s="542">
        <v>34445</v>
      </c>
      <c r="AM18" s="554">
        <v>4359</v>
      </c>
      <c r="AN18" s="555">
        <v>0.8901</v>
      </c>
      <c r="AO18" s="556">
        <v>2.7343000000000002</v>
      </c>
      <c r="AP18" s="557">
        <v>1.0018</v>
      </c>
      <c r="AQ18" s="555">
        <v>1.1303000000000001</v>
      </c>
      <c r="AR18" s="558" t="s">
        <v>4</v>
      </c>
      <c r="AS18" s="806" t="s">
        <v>4</v>
      </c>
      <c r="AT18" s="807" t="s">
        <v>4</v>
      </c>
      <c r="AU18" s="561">
        <v>0</v>
      </c>
      <c r="AV18" s="562" t="s">
        <v>4</v>
      </c>
      <c r="AW18" s="554">
        <v>0</v>
      </c>
      <c r="AX18" s="563" t="s">
        <v>653</v>
      </c>
      <c r="AY18" s="204">
        <v>0</v>
      </c>
      <c r="AZ18" s="554">
        <v>0</v>
      </c>
      <c r="BB18" s="234" t="s">
        <v>378</v>
      </c>
      <c r="BC18" s="235" t="s">
        <v>694</v>
      </c>
      <c r="BD18" s="227">
        <v>20912377141</v>
      </c>
      <c r="BE18" s="228">
        <v>364.39</v>
      </c>
      <c r="BF18" s="236">
        <v>57390096</v>
      </c>
      <c r="BG18" s="738">
        <v>2.7343000000000002</v>
      </c>
      <c r="BH18" s="231"/>
      <c r="BI18" s="232">
        <v>34445</v>
      </c>
      <c r="BJ18" s="237">
        <v>94.53</v>
      </c>
      <c r="BK18" s="232">
        <v>174961</v>
      </c>
      <c r="BL18" s="238">
        <v>480</v>
      </c>
      <c r="BN18" s="491" t="s">
        <v>378</v>
      </c>
      <c r="BO18" s="492" t="s">
        <v>379</v>
      </c>
      <c r="BP18" s="493">
        <v>1</v>
      </c>
      <c r="BQ18" s="493">
        <v>0.99670000000000003</v>
      </c>
      <c r="BR18" s="493">
        <v>1.0362</v>
      </c>
      <c r="BS18" s="126"/>
      <c r="BT18" s="494">
        <v>2008</v>
      </c>
      <c r="BU18" s="120">
        <v>1.0169999999999999</v>
      </c>
      <c r="BV18" s="495"/>
      <c r="BW18" s="496">
        <v>0.63</v>
      </c>
      <c r="BX18" s="497">
        <f t="shared" si="6"/>
        <v>0.64100000000000001</v>
      </c>
      <c r="BY18" s="498">
        <f t="shared" si="15"/>
        <v>1.1109</v>
      </c>
      <c r="CA18" s="264" t="s">
        <v>378</v>
      </c>
      <c r="CB18" s="265" t="s">
        <v>694</v>
      </c>
      <c r="CC18" s="232">
        <v>35703</v>
      </c>
      <c r="CD18" s="232">
        <v>35935</v>
      </c>
      <c r="CE18" s="232">
        <v>34083</v>
      </c>
      <c r="CF18" s="266">
        <f t="shared" si="7"/>
        <v>35240.333333333336</v>
      </c>
      <c r="CG18" s="267">
        <v>1.0018</v>
      </c>
      <c r="CH18" s="263"/>
      <c r="CI18" s="268">
        <f t="shared" si="8"/>
        <v>1157.3333333333358</v>
      </c>
      <c r="CJ18" s="267">
        <f t="shared" si="9"/>
        <v>3.4000000000000002E-2</v>
      </c>
      <c r="CL18" s="642" t="s">
        <v>378</v>
      </c>
      <c r="CM18" s="643" t="s">
        <v>694</v>
      </c>
      <c r="CN18" s="719" t="s">
        <v>4</v>
      </c>
      <c r="CO18" s="636"/>
      <c r="CP18" s="720">
        <v>34445</v>
      </c>
      <c r="CQ18" s="646">
        <v>51204888</v>
      </c>
      <c r="CR18" s="646">
        <v>0</v>
      </c>
      <c r="CS18" s="647">
        <v>51204888</v>
      </c>
      <c r="CT18" s="648">
        <v>1486.57</v>
      </c>
      <c r="CU18" s="649"/>
      <c r="CV18" s="18" t="s">
        <v>4</v>
      </c>
      <c r="CW18" s="648" t="s">
        <v>4</v>
      </c>
      <c r="CX18" s="19" t="s">
        <v>4</v>
      </c>
      <c r="CY18" s="14"/>
      <c r="CZ18" s="650">
        <v>0.64100000000000001</v>
      </c>
      <c r="DA18" s="125">
        <v>1</v>
      </c>
      <c r="DB18" s="641"/>
      <c r="DC18" s="19" t="s">
        <v>4</v>
      </c>
      <c r="DE18" s="680" t="s">
        <v>378</v>
      </c>
      <c r="DF18" s="681" t="s">
        <v>379</v>
      </c>
      <c r="DG18" s="670" t="s">
        <v>653</v>
      </c>
      <c r="DH18" s="671" t="s">
        <v>4</v>
      </c>
      <c r="DI18" s="833"/>
      <c r="DJ18" s="834">
        <v>0.63</v>
      </c>
      <c r="DK18" s="835">
        <v>0.99780000000000002</v>
      </c>
      <c r="DL18" s="682">
        <f t="shared" si="10"/>
        <v>0.629</v>
      </c>
      <c r="DM18" s="683">
        <f t="shared" si="11"/>
        <v>0.629</v>
      </c>
      <c r="DN18" s="684"/>
      <c r="DO18" s="834">
        <v>0.63</v>
      </c>
      <c r="DP18" s="677">
        <v>1.0169999999999999</v>
      </c>
      <c r="DQ18" s="682">
        <f t="shared" si="12"/>
        <v>0.64100000000000001</v>
      </c>
      <c r="DR18" s="682" t="str">
        <f t="shared" si="13"/>
        <v xml:space="preserve"> </v>
      </c>
      <c r="DS18" s="692"/>
      <c r="DT18" s="701" t="str">
        <f t="shared" si="14"/>
        <v xml:space="preserve"> </v>
      </c>
      <c r="DU18" s="692"/>
      <c r="DV18" s="702"/>
      <c r="DX18" s="60" t="s">
        <v>366</v>
      </c>
      <c r="DY18" s="84" t="s">
        <v>17</v>
      </c>
      <c r="DZ18" s="60" t="s">
        <v>8</v>
      </c>
      <c r="EA18" s="61" t="s">
        <v>18</v>
      </c>
      <c r="EB18" s="404">
        <v>310</v>
      </c>
      <c r="EC18" s="62"/>
      <c r="ED18" s="63">
        <v>310</v>
      </c>
      <c r="EE18" s="63">
        <v>7250</v>
      </c>
      <c r="EF18" s="62"/>
      <c r="EG18" s="64">
        <v>4.275862068965517E-2</v>
      </c>
      <c r="EH18" s="62"/>
      <c r="EI18" s="405">
        <v>0</v>
      </c>
      <c r="EJ18" s="63"/>
      <c r="EK18" s="63">
        <v>29558</v>
      </c>
      <c r="EL18" s="65"/>
      <c r="EM18" s="160"/>
      <c r="EN18" s="160"/>
      <c r="EO18" s="128"/>
      <c r="ES18" s="845" t="s">
        <v>376</v>
      </c>
      <c r="ET18" s="846" t="s">
        <v>377</v>
      </c>
      <c r="EU18" s="847">
        <v>3526086</v>
      </c>
    </row>
    <row r="19" spans="1:151" ht="15">
      <c r="A19" s="77" t="s">
        <v>380</v>
      </c>
      <c r="B19" s="7" t="s">
        <v>381</v>
      </c>
      <c r="C19" s="218">
        <v>12477</v>
      </c>
      <c r="D19" s="219">
        <v>12477</v>
      </c>
      <c r="E19" s="8"/>
      <c r="F19" s="8">
        <f t="shared" si="0"/>
        <v>12477</v>
      </c>
      <c r="G19" s="8"/>
      <c r="H19" s="417">
        <f t="shared" si="1"/>
        <v>12477</v>
      </c>
      <c r="K19" s="430" t="s">
        <v>380</v>
      </c>
      <c r="L19" s="431" t="s">
        <v>381</v>
      </c>
      <c r="M19" s="432">
        <v>4425153092</v>
      </c>
      <c r="N19" s="433">
        <v>72542800</v>
      </c>
      <c r="O19" s="434">
        <f t="shared" si="2"/>
        <v>4352610292</v>
      </c>
      <c r="P19" s="435">
        <v>2005</v>
      </c>
      <c r="Q19" s="436">
        <v>0.88700000000000001</v>
      </c>
      <c r="R19" s="437">
        <f t="shared" si="3"/>
        <v>4907114196</v>
      </c>
      <c r="S19" s="798">
        <f t="shared" si="4"/>
        <v>72542800</v>
      </c>
      <c r="T19" s="439">
        <v>150835535</v>
      </c>
      <c r="U19" s="439">
        <v>876161453</v>
      </c>
      <c r="V19" s="437">
        <f t="shared" si="5"/>
        <v>6006653984</v>
      </c>
      <c r="X19" s="466" t="s">
        <v>380</v>
      </c>
      <c r="Y19" s="467" t="s">
        <v>381</v>
      </c>
      <c r="Z19" s="468">
        <v>6006653984</v>
      </c>
      <c r="AA19" s="469">
        <v>34658393.487680003</v>
      </c>
      <c r="AB19" s="432">
        <v>8597058</v>
      </c>
      <c r="AC19" s="432">
        <v>401573</v>
      </c>
      <c r="AD19" s="37">
        <v>43657024.487680003</v>
      </c>
      <c r="AE19" s="470">
        <v>12477</v>
      </c>
      <c r="AF19" s="467">
        <v>3499</v>
      </c>
      <c r="AG19" s="471">
        <v>0.71450000000000002</v>
      </c>
      <c r="AI19" s="552" t="s">
        <v>380</v>
      </c>
      <c r="AJ19" s="553" t="s">
        <v>381</v>
      </c>
      <c r="AK19" s="541">
        <v>43657024.487680003</v>
      </c>
      <c r="AL19" s="542">
        <v>12477</v>
      </c>
      <c r="AM19" s="554">
        <v>3499</v>
      </c>
      <c r="AN19" s="555">
        <v>0.71450000000000002</v>
      </c>
      <c r="AO19" s="556">
        <v>0.60680000000000001</v>
      </c>
      <c r="AP19" s="557">
        <v>0.79510000000000003</v>
      </c>
      <c r="AQ19" s="555">
        <v>0.74409999999999998</v>
      </c>
      <c r="AR19" s="558">
        <v>0.74409999999999998</v>
      </c>
      <c r="AS19" s="806">
        <v>1246.95</v>
      </c>
      <c r="AT19" s="807">
        <v>428.82999999999993</v>
      </c>
      <c r="AU19" s="561">
        <v>5350512</v>
      </c>
      <c r="AV19" s="562">
        <v>1</v>
      </c>
      <c r="AW19" s="554">
        <v>5350512</v>
      </c>
      <c r="AX19" s="563" t="s">
        <v>653</v>
      </c>
      <c r="AY19" s="204">
        <v>0</v>
      </c>
      <c r="AZ19" s="554">
        <v>5350512</v>
      </c>
      <c r="BB19" s="234" t="s">
        <v>380</v>
      </c>
      <c r="BC19" s="235" t="s">
        <v>695</v>
      </c>
      <c r="BD19" s="227">
        <v>6006653984</v>
      </c>
      <c r="BE19" s="228">
        <v>471.59899999999999</v>
      </c>
      <c r="BF19" s="236">
        <v>12736783</v>
      </c>
      <c r="BG19" s="738">
        <v>0.60680000000000001</v>
      </c>
      <c r="BH19" s="231"/>
      <c r="BI19" s="232">
        <v>12477</v>
      </c>
      <c r="BJ19" s="237">
        <v>26.46</v>
      </c>
      <c r="BK19" s="232">
        <v>82494</v>
      </c>
      <c r="BL19" s="238">
        <v>175</v>
      </c>
      <c r="BN19" s="491" t="s">
        <v>380</v>
      </c>
      <c r="BO19" s="492" t="s">
        <v>381</v>
      </c>
      <c r="BP19" s="493">
        <v>0.85850000000000004</v>
      </c>
      <c r="BQ19" s="493">
        <v>0.87</v>
      </c>
      <c r="BR19" s="493">
        <v>0.90790000000000004</v>
      </c>
      <c r="BS19" s="126"/>
      <c r="BT19" s="494">
        <v>2005</v>
      </c>
      <c r="BU19" s="120">
        <v>0.88700000000000001</v>
      </c>
      <c r="BV19" s="495"/>
      <c r="BW19" s="496">
        <v>0.65990000000000004</v>
      </c>
      <c r="BX19" s="497">
        <f t="shared" si="6"/>
        <v>0.58499999999999996</v>
      </c>
      <c r="BY19" s="498">
        <f t="shared" si="15"/>
        <v>1.0139</v>
      </c>
      <c r="CA19" s="264" t="s">
        <v>380</v>
      </c>
      <c r="CB19" s="265" t="s">
        <v>695</v>
      </c>
      <c r="CC19" s="232">
        <v>27758</v>
      </c>
      <c r="CD19" s="232">
        <v>28179</v>
      </c>
      <c r="CE19" s="232">
        <v>27969</v>
      </c>
      <c r="CF19" s="266">
        <f t="shared" si="7"/>
        <v>27968.666666666668</v>
      </c>
      <c r="CG19" s="267">
        <v>0.79510000000000003</v>
      </c>
      <c r="CH19" s="263"/>
      <c r="CI19" s="268">
        <f t="shared" si="8"/>
        <v>-0.33333333333212067</v>
      </c>
      <c r="CJ19" s="267">
        <f t="shared" si="9"/>
        <v>0</v>
      </c>
      <c r="CL19" s="642" t="s">
        <v>380</v>
      </c>
      <c r="CM19" s="643" t="s">
        <v>695</v>
      </c>
      <c r="CN19" s="719">
        <v>0.74409999999999998</v>
      </c>
      <c r="CO19" s="636"/>
      <c r="CP19" s="720">
        <v>12477</v>
      </c>
      <c r="CQ19" s="646">
        <v>14388013</v>
      </c>
      <c r="CR19" s="646">
        <v>0</v>
      </c>
      <c r="CS19" s="647">
        <v>14388013</v>
      </c>
      <c r="CT19" s="648">
        <v>1153.1600000000001</v>
      </c>
      <c r="CU19" s="649"/>
      <c r="CV19" s="18">
        <v>1246.95</v>
      </c>
      <c r="CW19" s="648">
        <v>428.82999999999993</v>
      </c>
      <c r="CX19" s="19">
        <v>0.92500000000000004</v>
      </c>
      <c r="CY19" s="14"/>
      <c r="CZ19" s="650">
        <v>0.58499999999999996</v>
      </c>
      <c r="DA19" s="125">
        <v>1</v>
      </c>
      <c r="DB19" s="641"/>
      <c r="DC19" s="19">
        <v>1</v>
      </c>
      <c r="DE19" s="680" t="s">
        <v>380</v>
      </c>
      <c r="DF19" s="681" t="s">
        <v>381</v>
      </c>
      <c r="DG19" s="670" t="s">
        <v>201</v>
      </c>
      <c r="DH19" s="671">
        <v>1</v>
      </c>
      <c r="DI19" s="833"/>
      <c r="DJ19" s="834">
        <v>0.65990000000000004</v>
      </c>
      <c r="DK19" s="835">
        <v>0.86929999999999996</v>
      </c>
      <c r="DL19" s="682">
        <f t="shared" si="10"/>
        <v>0.57399999999999995</v>
      </c>
      <c r="DM19" s="683">
        <f t="shared" si="11"/>
        <v>0.57399999999999995</v>
      </c>
      <c r="DN19" s="684"/>
      <c r="DO19" s="834">
        <v>0.65990000000000004</v>
      </c>
      <c r="DP19" s="677">
        <v>0.88700000000000001</v>
      </c>
      <c r="DQ19" s="682">
        <f t="shared" si="12"/>
        <v>0.58499999999999996</v>
      </c>
      <c r="DR19" s="682" t="str">
        <f t="shared" si="13"/>
        <v xml:space="preserve"> </v>
      </c>
      <c r="DS19" s="692"/>
      <c r="DT19" s="701" t="str">
        <f t="shared" si="14"/>
        <v xml:space="preserve"> </v>
      </c>
      <c r="DU19" s="692"/>
      <c r="DV19" s="702"/>
      <c r="DX19" s="66" t="s">
        <v>368</v>
      </c>
      <c r="DY19" s="85" t="s">
        <v>368</v>
      </c>
      <c r="DZ19" s="66" t="s">
        <v>901</v>
      </c>
      <c r="EA19" s="67" t="s">
        <v>369</v>
      </c>
      <c r="EB19" s="404">
        <v>2696</v>
      </c>
      <c r="EC19" s="68"/>
      <c r="ED19" s="69">
        <v>2696</v>
      </c>
      <c r="EE19" s="69">
        <v>2696</v>
      </c>
      <c r="EF19" s="68"/>
      <c r="EG19" s="70"/>
      <c r="EH19" s="68"/>
      <c r="EI19" s="405">
        <v>1372992</v>
      </c>
      <c r="EJ19" s="69"/>
      <c r="EK19" s="69">
        <v>1372992</v>
      </c>
      <c r="EL19" s="69">
        <v>1372992</v>
      </c>
      <c r="EM19" s="161">
        <v>0</v>
      </c>
      <c r="EN19" s="161"/>
      <c r="EO19" s="129"/>
      <c r="ES19" s="845" t="s">
        <v>378</v>
      </c>
      <c r="ET19" s="846" t="s">
        <v>379</v>
      </c>
      <c r="EU19" s="847">
        <v>0</v>
      </c>
    </row>
    <row r="20" spans="1:151" ht="15">
      <c r="A20" s="77" t="s">
        <v>382</v>
      </c>
      <c r="B20" s="7" t="s">
        <v>383</v>
      </c>
      <c r="C20" s="218">
        <v>1942</v>
      </c>
      <c r="D20" s="219">
        <v>1942</v>
      </c>
      <c r="E20" s="8"/>
      <c r="F20" s="8">
        <f t="shared" si="0"/>
        <v>1942</v>
      </c>
      <c r="G20" s="8"/>
      <c r="H20" s="417">
        <f t="shared" si="1"/>
        <v>1942</v>
      </c>
      <c r="K20" s="430" t="s">
        <v>382</v>
      </c>
      <c r="L20" s="431" t="s">
        <v>383</v>
      </c>
      <c r="M20" s="432">
        <v>1034079691</v>
      </c>
      <c r="N20" s="433">
        <v>60905926</v>
      </c>
      <c r="O20" s="434">
        <f t="shared" si="2"/>
        <v>973173765</v>
      </c>
      <c r="P20" s="435">
        <v>2007</v>
      </c>
      <c r="Q20" s="436">
        <v>1.0264</v>
      </c>
      <c r="R20" s="437">
        <f t="shared" si="3"/>
        <v>948142795</v>
      </c>
      <c r="S20" s="798">
        <f t="shared" si="4"/>
        <v>60905926</v>
      </c>
      <c r="T20" s="439">
        <v>15580274</v>
      </c>
      <c r="U20" s="439">
        <v>194948014</v>
      </c>
      <c r="V20" s="437">
        <f t="shared" si="5"/>
        <v>1219577009</v>
      </c>
      <c r="X20" s="466" t="s">
        <v>382</v>
      </c>
      <c r="Y20" s="467" t="s">
        <v>383</v>
      </c>
      <c r="Z20" s="468">
        <v>1219577009</v>
      </c>
      <c r="AA20" s="469">
        <v>7036959.3419300001</v>
      </c>
      <c r="AB20" s="432">
        <v>1410371</v>
      </c>
      <c r="AC20" s="432">
        <v>92072</v>
      </c>
      <c r="AD20" s="37">
        <v>8539402.3419300001</v>
      </c>
      <c r="AE20" s="470">
        <v>1942</v>
      </c>
      <c r="AF20" s="467">
        <v>4397</v>
      </c>
      <c r="AG20" s="471">
        <v>0.89790000000000003</v>
      </c>
      <c r="AI20" s="552" t="s">
        <v>382</v>
      </c>
      <c r="AJ20" s="553" t="s">
        <v>383</v>
      </c>
      <c r="AK20" s="541">
        <v>8539402.3419300001</v>
      </c>
      <c r="AL20" s="542">
        <v>1942</v>
      </c>
      <c r="AM20" s="554">
        <v>4397</v>
      </c>
      <c r="AN20" s="555">
        <v>0.89790000000000003</v>
      </c>
      <c r="AO20" s="556">
        <v>0.2414</v>
      </c>
      <c r="AP20" s="557">
        <v>0.98799999999999999</v>
      </c>
      <c r="AQ20" s="555">
        <v>0.87729999999999997</v>
      </c>
      <c r="AR20" s="558">
        <v>0.87729999999999997</v>
      </c>
      <c r="AS20" s="806">
        <v>1470.16</v>
      </c>
      <c r="AT20" s="807">
        <v>205.61999999999989</v>
      </c>
      <c r="AU20" s="561">
        <v>399314</v>
      </c>
      <c r="AV20" s="562">
        <v>1</v>
      </c>
      <c r="AW20" s="554">
        <v>399314</v>
      </c>
      <c r="AX20" s="563" t="s">
        <v>653</v>
      </c>
      <c r="AY20" s="204">
        <v>0</v>
      </c>
      <c r="AZ20" s="554">
        <v>399314</v>
      </c>
      <c r="BB20" s="234" t="s">
        <v>382</v>
      </c>
      <c r="BC20" s="235" t="s">
        <v>696</v>
      </c>
      <c r="BD20" s="227">
        <v>1219577009</v>
      </c>
      <c r="BE20" s="228">
        <v>240.67699999999999</v>
      </c>
      <c r="BF20" s="236">
        <v>5067277</v>
      </c>
      <c r="BG20" s="738">
        <v>0.2414</v>
      </c>
      <c r="BH20" s="231"/>
      <c r="BI20" s="232">
        <v>1942</v>
      </c>
      <c r="BJ20" s="237">
        <v>8.07</v>
      </c>
      <c r="BK20" s="232">
        <v>9920</v>
      </c>
      <c r="BL20" s="238">
        <v>41</v>
      </c>
      <c r="BN20" s="491" t="s">
        <v>382</v>
      </c>
      <c r="BO20" s="492" t="s">
        <v>383</v>
      </c>
      <c r="BP20" s="493">
        <v>0.94110000000000005</v>
      </c>
      <c r="BQ20" s="493">
        <v>1.0441</v>
      </c>
      <c r="BR20" s="493">
        <v>1.0430999999999999</v>
      </c>
      <c r="BS20" s="126"/>
      <c r="BT20" s="494">
        <v>2007</v>
      </c>
      <c r="BU20" s="120">
        <v>1.0264</v>
      </c>
      <c r="BV20" s="495"/>
      <c r="BW20" s="496">
        <v>0.59</v>
      </c>
      <c r="BX20" s="497">
        <f t="shared" si="6"/>
        <v>0.60599999999999998</v>
      </c>
      <c r="BY20" s="498">
        <f t="shared" si="15"/>
        <v>1.0503</v>
      </c>
      <c r="CA20" s="264" t="s">
        <v>382</v>
      </c>
      <c r="CB20" s="265" t="s">
        <v>696</v>
      </c>
      <c r="CC20" s="232">
        <v>33623</v>
      </c>
      <c r="CD20" s="232">
        <v>35266</v>
      </c>
      <c r="CE20" s="232">
        <v>35379</v>
      </c>
      <c r="CF20" s="266">
        <f t="shared" si="7"/>
        <v>34756</v>
      </c>
      <c r="CG20" s="267">
        <v>0.98799999999999999</v>
      </c>
      <c r="CH20" s="263"/>
      <c r="CI20" s="268">
        <f t="shared" si="8"/>
        <v>-623</v>
      </c>
      <c r="CJ20" s="267">
        <f t="shared" si="9"/>
        <v>-1.7600000000000001E-2</v>
      </c>
      <c r="CL20" s="642" t="s">
        <v>382</v>
      </c>
      <c r="CM20" s="643" t="s">
        <v>696</v>
      </c>
      <c r="CN20" s="719">
        <v>0.87729999999999997</v>
      </c>
      <c r="CO20" s="636"/>
      <c r="CP20" s="720">
        <v>1942</v>
      </c>
      <c r="CQ20" s="646">
        <v>1650000</v>
      </c>
      <c r="CR20" s="646">
        <v>0</v>
      </c>
      <c r="CS20" s="647">
        <v>1650000</v>
      </c>
      <c r="CT20" s="648">
        <v>849.64</v>
      </c>
      <c r="CU20" s="649"/>
      <c r="CV20" s="18">
        <v>1470.16</v>
      </c>
      <c r="CW20" s="648">
        <v>205.61999999999989</v>
      </c>
      <c r="CX20" s="19">
        <v>0.57799999999999996</v>
      </c>
      <c r="CY20" s="14"/>
      <c r="CZ20" s="650">
        <v>0.60599999999999998</v>
      </c>
      <c r="DA20" s="125">
        <v>1</v>
      </c>
      <c r="DB20" s="641"/>
      <c r="DC20" s="19">
        <v>1</v>
      </c>
      <c r="DE20" s="680" t="s">
        <v>382</v>
      </c>
      <c r="DF20" s="681" t="s">
        <v>383</v>
      </c>
      <c r="DG20" s="670" t="s">
        <v>201</v>
      </c>
      <c r="DH20" s="671">
        <v>1</v>
      </c>
      <c r="DI20" s="833"/>
      <c r="DJ20" s="834">
        <v>0.59</v>
      </c>
      <c r="DK20" s="835">
        <v>1.0024</v>
      </c>
      <c r="DL20" s="682">
        <f t="shared" si="10"/>
        <v>0.59099999999999997</v>
      </c>
      <c r="DM20" s="683">
        <f t="shared" si="11"/>
        <v>0.59099999999999997</v>
      </c>
      <c r="DN20" s="684"/>
      <c r="DO20" s="834">
        <v>0.59</v>
      </c>
      <c r="DP20" s="677">
        <v>1.0264</v>
      </c>
      <c r="DQ20" s="682">
        <f t="shared" si="12"/>
        <v>0.60599999999999998</v>
      </c>
      <c r="DR20" s="682" t="str">
        <f t="shared" si="13"/>
        <v xml:space="preserve"> </v>
      </c>
      <c r="DS20" s="692"/>
      <c r="DT20" s="701" t="str">
        <f t="shared" si="14"/>
        <v xml:space="preserve"> </v>
      </c>
      <c r="DU20" s="692"/>
      <c r="DV20" s="702" t="s">
        <v>293</v>
      </c>
      <c r="DX20" s="66" t="s">
        <v>370</v>
      </c>
      <c r="DY20" s="85" t="s">
        <v>370</v>
      </c>
      <c r="DZ20" s="66" t="s">
        <v>901</v>
      </c>
      <c r="EA20" s="67" t="s">
        <v>371</v>
      </c>
      <c r="EB20" s="404">
        <v>5128</v>
      </c>
      <c r="EC20" s="68"/>
      <c r="ED20" s="69">
        <v>5128</v>
      </c>
      <c r="EE20" s="69">
        <v>5128</v>
      </c>
      <c r="EF20" s="68"/>
      <c r="EG20" s="70"/>
      <c r="EH20" s="68"/>
      <c r="EI20" s="405">
        <v>2027201</v>
      </c>
      <c r="EJ20" s="69"/>
      <c r="EK20" s="69">
        <v>2027201</v>
      </c>
      <c r="EL20" s="69">
        <v>2027201</v>
      </c>
      <c r="EM20" s="161">
        <v>0</v>
      </c>
      <c r="EN20" s="161"/>
      <c r="EO20" s="129"/>
      <c r="ES20" s="845" t="s">
        <v>795</v>
      </c>
      <c r="ET20" s="846" t="s">
        <v>796</v>
      </c>
      <c r="EU20" s="847">
        <v>257247</v>
      </c>
    </row>
    <row r="21" spans="1:151" ht="15">
      <c r="A21" s="77" t="s">
        <v>384</v>
      </c>
      <c r="B21" s="7" t="s">
        <v>385</v>
      </c>
      <c r="C21" s="218">
        <v>8489</v>
      </c>
      <c r="D21" s="219">
        <v>8751</v>
      </c>
      <c r="E21" s="8"/>
      <c r="F21" s="8">
        <f t="shared" si="0"/>
        <v>8751</v>
      </c>
      <c r="G21" s="8"/>
      <c r="H21" s="417">
        <f t="shared" si="1"/>
        <v>8751</v>
      </c>
      <c r="K21" s="430" t="s">
        <v>384</v>
      </c>
      <c r="L21" s="431" t="s">
        <v>385</v>
      </c>
      <c r="M21" s="432">
        <v>18228589564</v>
      </c>
      <c r="N21" s="433">
        <v>69952621</v>
      </c>
      <c r="O21" s="434">
        <f t="shared" si="2"/>
        <v>18158636943</v>
      </c>
      <c r="P21" s="435">
        <v>2007</v>
      </c>
      <c r="Q21" s="436">
        <v>1.0825</v>
      </c>
      <c r="R21" s="437">
        <f t="shared" si="3"/>
        <v>16774722349</v>
      </c>
      <c r="S21" s="798">
        <f t="shared" si="4"/>
        <v>69952621</v>
      </c>
      <c r="T21" s="439">
        <v>140251857</v>
      </c>
      <c r="U21" s="439">
        <v>947602402</v>
      </c>
      <c r="V21" s="437">
        <f t="shared" si="5"/>
        <v>17932529229</v>
      </c>
      <c r="X21" s="466" t="s">
        <v>384</v>
      </c>
      <c r="Y21" s="467" t="s">
        <v>665</v>
      </c>
      <c r="Z21" s="468">
        <v>17932529229</v>
      </c>
      <c r="AA21" s="469">
        <v>103470693.65132999</v>
      </c>
      <c r="AB21" s="432">
        <v>12679114</v>
      </c>
      <c r="AC21" s="432">
        <v>430238</v>
      </c>
      <c r="AD21" s="37">
        <v>116580045.65132999</v>
      </c>
      <c r="AE21" s="470">
        <v>8751</v>
      </c>
      <c r="AF21" s="467">
        <v>13322</v>
      </c>
      <c r="AG21" s="471">
        <v>2.7204000000000002</v>
      </c>
      <c r="AI21" s="552" t="s">
        <v>384</v>
      </c>
      <c r="AJ21" s="553" t="s">
        <v>665</v>
      </c>
      <c r="AK21" s="541">
        <v>116580045.65132999</v>
      </c>
      <c r="AL21" s="542">
        <v>8751</v>
      </c>
      <c r="AM21" s="554">
        <v>13322</v>
      </c>
      <c r="AN21" s="555">
        <v>2.7204000000000002</v>
      </c>
      <c r="AO21" s="556">
        <v>1.6435</v>
      </c>
      <c r="AP21" s="557">
        <v>1.0785</v>
      </c>
      <c r="AQ21" s="555">
        <v>1.7919</v>
      </c>
      <c r="AR21" s="558" t="s">
        <v>4</v>
      </c>
      <c r="AS21" s="806" t="s">
        <v>4</v>
      </c>
      <c r="AT21" s="807" t="s">
        <v>4</v>
      </c>
      <c r="AU21" s="561">
        <v>0</v>
      </c>
      <c r="AV21" s="562" t="s">
        <v>4</v>
      </c>
      <c r="AW21" s="554">
        <v>0</v>
      </c>
      <c r="AX21" s="563" t="s">
        <v>653</v>
      </c>
      <c r="AY21" s="204">
        <v>0</v>
      </c>
      <c r="AZ21" s="554">
        <v>0</v>
      </c>
      <c r="BB21" s="234" t="s">
        <v>384</v>
      </c>
      <c r="BC21" s="235" t="s">
        <v>697</v>
      </c>
      <c r="BD21" s="227">
        <v>17932529229</v>
      </c>
      <c r="BE21" s="228">
        <v>519.84100000000001</v>
      </c>
      <c r="BF21" s="236">
        <v>34496181</v>
      </c>
      <c r="BG21" s="738">
        <v>1.6435</v>
      </c>
      <c r="BH21" s="231"/>
      <c r="BI21" s="232">
        <v>8751</v>
      </c>
      <c r="BJ21" s="237">
        <v>16.829999999999998</v>
      </c>
      <c r="BK21" s="232">
        <v>65732</v>
      </c>
      <c r="BL21" s="238">
        <v>126</v>
      </c>
      <c r="BN21" s="491" t="s">
        <v>384</v>
      </c>
      <c r="BO21" s="492" t="s">
        <v>665</v>
      </c>
      <c r="BP21" s="493">
        <v>0.98399999999999999</v>
      </c>
      <c r="BQ21" s="493">
        <v>1.0656999999999999</v>
      </c>
      <c r="BR21" s="493">
        <v>1.1265000000000001</v>
      </c>
      <c r="BS21" s="126"/>
      <c r="BT21" s="494">
        <v>2007</v>
      </c>
      <c r="BU21" s="120">
        <v>1.0825</v>
      </c>
      <c r="BV21" s="495"/>
      <c r="BW21" s="496">
        <v>0.23</v>
      </c>
      <c r="BX21" s="497">
        <f t="shared" si="6"/>
        <v>0.249</v>
      </c>
      <c r="BY21" s="498">
        <f t="shared" si="15"/>
        <v>0.43149999999999999</v>
      </c>
      <c r="CA21" s="264" t="s">
        <v>384</v>
      </c>
      <c r="CB21" s="265" t="s">
        <v>697</v>
      </c>
      <c r="CC21" s="232">
        <v>36794</v>
      </c>
      <c r="CD21" s="232">
        <v>38567</v>
      </c>
      <c r="CE21" s="232">
        <v>38455</v>
      </c>
      <c r="CF21" s="266">
        <f t="shared" si="7"/>
        <v>37938.666666666664</v>
      </c>
      <c r="CG21" s="267">
        <v>1.0785</v>
      </c>
      <c r="CH21" s="263"/>
      <c r="CI21" s="268">
        <f t="shared" si="8"/>
        <v>-516.33333333333576</v>
      </c>
      <c r="CJ21" s="267">
        <f t="shared" si="9"/>
        <v>-1.34E-2</v>
      </c>
      <c r="CL21" s="642" t="s">
        <v>384</v>
      </c>
      <c r="CM21" s="643" t="s">
        <v>697</v>
      </c>
      <c r="CN21" s="719" t="s">
        <v>4</v>
      </c>
      <c r="CO21" s="636"/>
      <c r="CP21" s="720">
        <v>8751</v>
      </c>
      <c r="CQ21" s="646">
        <v>19675810</v>
      </c>
      <c r="CR21" s="646">
        <v>0</v>
      </c>
      <c r="CS21" s="647">
        <v>19675810</v>
      </c>
      <c r="CT21" s="648">
        <v>2248.41</v>
      </c>
      <c r="CU21" s="649"/>
      <c r="CV21" s="18" t="s">
        <v>4</v>
      </c>
      <c r="CW21" s="648" t="s">
        <v>4</v>
      </c>
      <c r="CX21" s="19" t="s">
        <v>4</v>
      </c>
      <c r="CY21" s="14"/>
      <c r="CZ21" s="650">
        <v>0.249</v>
      </c>
      <c r="DA21" s="125" t="s">
        <v>4</v>
      </c>
      <c r="DB21" s="641"/>
      <c r="DC21" s="19" t="s">
        <v>4</v>
      </c>
      <c r="DE21" s="680" t="s">
        <v>384</v>
      </c>
      <c r="DF21" s="681" t="s">
        <v>665</v>
      </c>
      <c r="DG21" s="670" t="s">
        <v>653</v>
      </c>
      <c r="DH21" s="671" t="s">
        <v>4</v>
      </c>
      <c r="DI21" s="833"/>
      <c r="DJ21" s="834">
        <v>0.23</v>
      </c>
      <c r="DK21" s="835">
        <v>1.0275000000000001</v>
      </c>
      <c r="DL21" s="682">
        <f t="shared" si="10"/>
        <v>0.23599999999999999</v>
      </c>
      <c r="DM21" s="683">
        <f t="shared" si="11"/>
        <v>0.23599999999999999</v>
      </c>
      <c r="DN21" s="684"/>
      <c r="DO21" s="834">
        <v>0.23</v>
      </c>
      <c r="DP21" s="677">
        <v>1.0825</v>
      </c>
      <c r="DQ21" s="682">
        <f t="shared" si="12"/>
        <v>0.249</v>
      </c>
      <c r="DR21" s="682" t="str">
        <f t="shared" si="13"/>
        <v xml:space="preserve"> </v>
      </c>
      <c r="DS21" s="692"/>
      <c r="DT21" s="701" t="str">
        <f t="shared" si="14"/>
        <v xml:space="preserve"> </v>
      </c>
      <c r="DU21" s="692"/>
      <c r="DV21" s="702"/>
      <c r="DX21" s="71" t="s">
        <v>372</v>
      </c>
      <c r="DY21" s="86" t="s">
        <v>372</v>
      </c>
      <c r="DZ21" s="71" t="s">
        <v>901</v>
      </c>
      <c r="EA21" s="72" t="s">
        <v>373</v>
      </c>
      <c r="EB21" s="404">
        <v>12295</v>
      </c>
      <c r="EC21" s="56"/>
      <c r="ED21" s="57">
        <v>12295</v>
      </c>
      <c r="EE21" s="57"/>
      <c r="EF21" s="56"/>
      <c r="EG21" s="73">
        <v>0.9285552450721245</v>
      </c>
      <c r="EH21" s="56"/>
      <c r="EI21" s="405">
        <v>0</v>
      </c>
      <c r="EJ21" s="57"/>
      <c r="EK21" s="57">
        <v>0</v>
      </c>
      <c r="EL21" s="57">
        <v>0</v>
      </c>
      <c r="EM21" s="158">
        <v>0</v>
      </c>
      <c r="EN21" s="158"/>
      <c r="EO21" s="58"/>
      <c r="ES21" s="845" t="s">
        <v>380</v>
      </c>
      <c r="ET21" s="846" t="s">
        <v>381</v>
      </c>
      <c r="EU21" s="847">
        <v>5350512</v>
      </c>
    </row>
    <row r="22" spans="1:151" ht="15">
      <c r="A22" s="77" t="s">
        <v>386</v>
      </c>
      <c r="B22" s="7" t="s">
        <v>387</v>
      </c>
      <c r="C22" s="218">
        <v>2858</v>
      </c>
      <c r="D22" s="219">
        <v>2858</v>
      </c>
      <c r="E22" s="8"/>
      <c r="F22" s="8">
        <f t="shared" si="0"/>
        <v>2858</v>
      </c>
      <c r="G22" s="8"/>
      <c r="H22" s="417">
        <f t="shared" si="1"/>
        <v>2858</v>
      </c>
      <c r="K22" s="430" t="s">
        <v>386</v>
      </c>
      <c r="L22" s="431" t="s">
        <v>387</v>
      </c>
      <c r="M22" s="432">
        <v>1251678642</v>
      </c>
      <c r="N22" s="433">
        <v>50102232</v>
      </c>
      <c r="O22" s="434">
        <f t="shared" si="2"/>
        <v>1201576410</v>
      </c>
      <c r="P22" s="435">
        <v>2008</v>
      </c>
      <c r="Q22" s="436">
        <v>0.99119999999999997</v>
      </c>
      <c r="R22" s="437">
        <f t="shared" si="3"/>
        <v>1212244159</v>
      </c>
      <c r="S22" s="798">
        <f t="shared" si="4"/>
        <v>50102232</v>
      </c>
      <c r="T22" s="439">
        <v>62194398</v>
      </c>
      <c r="U22" s="439">
        <v>156685665</v>
      </c>
      <c r="V22" s="437">
        <f t="shared" si="5"/>
        <v>1481226454</v>
      </c>
      <c r="X22" s="466" t="s">
        <v>386</v>
      </c>
      <c r="Y22" s="467" t="s">
        <v>387</v>
      </c>
      <c r="Z22" s="468">
        <v>1481226454</v>
      </c>
      <c r="AA22" s="469">
        <v>8546676.6395800002</v>
      </c>
      <c r="AB22" s="432">
        <v>2507808</v>
      </c>
      <c r="AC22" s="432">
        <v>127737</v>
      </c>
      <c r="AD22" s="37">
        <v>11182221.63958</v>
      </c>
      <c r="AE22" s="470">
        <v>2858</v>
      </c>
      <c r="AF22" s="467">
        <v>3913</v>
      </c>
      <c r="AG22" s="471">
        <v>0.79910000000000003</v>
      </c>
      <c r="AI22" s="552" t="s">
        <v>386</v>
      </c>
      <c r="AJ22" s="553" t="s">
        <v>387</v>
      </c>
      <c r="AK22" s="541">
        <v>11182221.63958</v>
      </c>
      <c r="AL22" s="542">
        <v>2858</v>
      </c>
      <c r="AM22" s="554">
        <v>3913</v>
      </c>
      <c r="AN22" s="555">
        <v>0.79910000000000003</v>
      </c>
      <c r="AO22" s="556">
        <v>0.16619999999999999</v>
      </c>
      <c r="AP22" s="557">
        <v>0.83399999999999996</v>
      </c>
      <c r="AQ22" s="555">
        <v>0.75319999999999987</v>
      </c>
      <c r="AR22" s="558">
        <v>0.75319999999999987</v>
      </c>
      <c r="AS22" s="806">
        <v>1262.2</v>
      </c>
      <c r="AT22" s="807">
        <v>413.57999999999993</v>
      </c>
      <c r="AU22" s="561">
        <v>1182012</v>
      </c>
      <c r="AV22" s="562">
        <v>1</v>
      </c>
      <c r="AW22" s="554">
        <v>1182012</v>
      </c>
      <c r="AX22" s="563" t="s">
        <v>653</v>
      </c>
      <c r="AY22" s="204">
        <v>0</v>
      </c>
      <c r="AZ22" s="554">
        <v>1182012</v>
      </c>
      <c r="BB22" s="234" t="s">
        <v>386</v>
      </c>
      <c r="BC22" s="235" t="s">
        <v>698</v>
      </c>
      <c r="BD22" s="227">
        <v>1481226454</v>
      </c>
      <c r="BE22" s="228">
        <v>424.666</v>
      </c>
      <c r="BF22" s="236">
        <v>3487980</v>
      </c>
      <c r="BG22" s="738">
        <v>0.16619999999999999</v>
      </c>
      <c r="BH22" s="231"/>
      <c r="BI22" s="232">
        <v>2858</v>
      </c>
      <c r="BJ22" s="237">
        <v>6.73</v>
      </c>
      <c r="BK22" s="232">
        <v>23847</v>
      </c>
      <c r="BL22" s="238">
        <v>56</v>
      </c>
      <c r="BN22" s="491" t="s">
        <v>386</v>
      </c>
      <c r="BO22" s="492" t="s">
        <v>387</v>
      </c>
      <c r="BP22" s="493">
        <v>1</v>
      </c>
      <c r="BQ22" s="493">
        <v>0.90040000000000009</v>
      </c>
      <c r="BR22" s="493">
        <v>1.0488</v>
      </c>
      <c r="BS22" s="126"/>
      <c r="BT22" s="494">
        <v>2008</v>
      </c>
      <c r="BU22" s="120">
        <v>0.99119999999999997</v>
      </c>
      <c r="BV22" s="495"/>
      <c r="BW22" s="496">
        <v>0.65900000000000003</v>
      </c>
      <c r="BX22" s="497">
        <f t="shared" si="6"/>
        <v>0.65300000000000002</v>
      </c>
      <c r="BY22" s="498">
        <f t="shared" si="15"/>
        <v>1.1316999999999999</v>
      </c>
      <c r="CA22" s="264" t="s">
        <v>386</v>
      </c>
      <c r="CB22" s="265" t="s">
        <v>698</v>
      </c>
      <c r="CC22" s="232">
        <v>28285</v>
      </c>
      <c r="CD22" s="232">
        <v>29894</v>
      </c>
      <c r="CE22" s="232">
        <v>29830</v>
      </c>
      <c r="CF22" s="266">
        <f t="shared" si="7"/>
        <v>29336.333333333332</v>
      </c>
      <c r="CG22" s="267">
        <v>0.83399999999999996</v>
      </c>
      <c r="CH22" s="263"/>
      <c r="CI22" s="268">
        <f t="shared" si="8"/>
        <v>-493.66666666666788</v>
      </c>
      <c r="CJ22" s="267">
        <f t="shared" si="9"/>
        <v>-1.6500000000000001E-2</v>
      </c>
      <c r="CL22" s="642" t="s">
        <v>386</v>
      </c>
      <c r="CM22" s="643" t="s">
        <v>698</v>
      </c>
      <c r="CN22" s="719">
        <v>0.75319999999999987</v>
      </c>
      <c r="CO22" s="636"/>
      <c r="CP22" s="720">
        <v>2858</v>
      </c>
      <c r="CQ22" s="646">
        <v>2515237</v>
      </c>
      <c r="CR22" s="646">
        <v>0</v>
      </c>
      <c r="CS22" s="647">
        <v>2515237</v>
      </c>
      <c r="CT22" s="648">
        <v>880.07</v>
      </c>
      <c r="CU22" s="649"/>
      <c r="CV22" s="18">
        <v>1262.2</v>
      </c>
      <c r="CW22" s="648">
        <v>413.57999999999993</v>
      </c>
      <c r="CX22" s="19">
        <v>0.69699999999999995</v>
      </c>
      <c r="CY22" s="14"/>
      <c r="CZ22" s="650">
        <v>0.65300000000000002</v>
      </c>
      <c r="DA22" s="125">
        <v>1</v>
      </c>
      <c r="DB22" s="641"/>
      <c r="DC22" s="19">
        <v>1</v>
      </c>
      <c r="DE22" s="680" t="s">
        <v>386</v>
      </c>
      <c r="DF22" s="681" t="s">
        <v>387</v>
      </c>
      <c r="DG22" s="670" t="s">
        <v>201</v>
      </c>
      <c r="DH22" s="671">
        <v>1</v>
      </c>
      <c r="DI22" s="833"/>
      <c r="DJ22" s="834">
        <v>0.629</v>
      </c>
      <c r="DK22" s="835">
        <v>0.93359999999999999</v>
      </c>
      <c r="DL22" s="682">
        <f t="shared" si="10"/>
        <v>0.58699999999999997</v>
      </c>
      <c r="DM22" s="683">
        <f t="shared" si="11"/>
        <v>0.58699999999999997</v>
      </c>
      <c r="DN22" s="684"/>
      <c r="DO22" s="834">
        <v>0.65900000000000003</v>
      </c>
      <c r="DP22" s="677">
        <v>0.99119999999999997</v>
      </c>
      <c r="DQ22" s="682">
        <f t="shared" si="12"/>
        <v>0.65300000000000002</v>
      </c>
      <c r="DR22" s="682" t="str">
        <f t="shared" si="13"/>
        <v xml:space="preserve"> </v>
      </c>
      <c r="DS22" s="692"/>
      <c r="DT22" s="701" t="str">
        <f t="shared" si="14"/>
        <v xml:space="preserve"> </v>
      </c>
      <c r="DU22" s="692"/>
      <c r="DV22" s="702" t="s">
        <v>817</v>
      </c>
      <c r="DX22" s="60" t="s">
        <v>372</v>
      </c>
      <c r="DY22" s="84" t="s">
        <v>19</v>
      </c>
      <c r="DZ22" s="60" t="s">
        <v>8</v>
      </c>
      <c r="EA22" s="61" t="s">
        <v>20</v>
      </c>
      <c r="EB22" s="404">
        <v>946</v>
      </c>
      <c r="EC22" s="62"/>
      <c r="ED22" s="63">
        <v>946</v>
      </c>
      <c r="EE22" s="63">
        <v>13241</v>
      </c>
      <c r="EF22" s="62"/>
      <c r="EG22" s="64">
        <v>7.1444754927875539E-2</v>
      </c>
      <c r="EH22" s="62"/>
      <c r="EI22" s="405">
        <v>0</v>
      </c>
      <c r="EJ22" s="63"/>
      <c r="EK22" s="63">
        <v>0</v>
      </c>
      <c r="EL22" s="65"/>
      <c r="EM22" s="160"/>
      <c r="EN22" s="160"/>
      <c r="EO22" s="128"/>
      <c r="ES22" s="845" t="s">
        <v>382</v>
      </c>
      <c r="ET22" s="846" t="s">
        <v>383</v>
      </c>
      <c r="EU22" s="847">
        <v>399314</v>
      </c>
    </row>
    <row r="23" spans="1:151" ht="15">
      <c r="A23" s="77" t="s">
        <v>388</v>
      </c>
      <c r="B23" s="7" t="s">
        <v>389</v>
      </c>
      <c r="C23" s="218">
        <v>17128</v>
      </c>
      <c r="D23" s="219">
        <v>24555</v>
      </c>
      <c r="E23" s="8"/>
      <c r="F23" s="8">
        <f t="shared" si="0"/>
        <v>24555</v>
      </c>
      <c r="G23" s="8"/>
      <c r="H23" s="417">
        <f t="shared" si="1"/>
        <v>24555</v>
      </c>
      <c r="K23" s="430" t="s">
        <v>388</v>
      </c>
      <c r="L23" s="431" t="s">
        <v>389</v>
      </c>
      <c r="M23" s="432">
        <v>12169956713</v>
      </c>
      <c r="N23" s="433">
        <v>77831500</v>
      </c>
      <c r="O23" s="434">
        <f t="shared" si="2"/>
        <v>12092125213</v>
      </c>
      <c r="P23" s="435">
        <v>2007</v>
      </c>
      <c r="Q23" s="436">
        <v>0.97719999999999996</v>
      </c>
      <c r="R23" s="437">
        <f t="shared" si="3"/>
        <v>12374258302</v>
      </c>
      <c r="S23" s="798">
        <f t="shared" si="4"/>
        <v>77831500</v>
      </c>
      <c r="T23" s="439">
        <v>610253127</v>
      </c>
      <c r="U23" s="439">
        <v>2101925651</v>
      </c>
      <c r="V23" s="437">
        <f t="shared" si="5"/>
        <v>15164268580</v>
      </c>
      <c r="X23" s="466" t="s">
        <v>388</v>
      </c>
      <c r="Y23" s="467" t="s">
        <v>389</v>
      </c>
      <c r="Z23" s="468">
        <v>15164268580</v>
      </c>
      <c r="AA23" s="469">
        <v>87497829.706599995</v>
      </c>
      <c r="AB23" s="432">
        <v>25468782</v>
      </c>
      <c r="AC23" s="432">
        <v>896456</v>
      </c>
      <c r="AD23" s="37">
        <v>113863067.7066</v>
      </c>
      <c r="AE23" s="470">
        <v>24555</v>
      </c>
      <c r="AF23" s="467">
        <v>4637</v>
      </c>
      <c r="AG23" s="471">
        <v>0.94689999999999996</v>
      </c>
      <c r="AI23" s="552" t="s">
        <v>388</v>
      </c>
      <c r="AJ23" s="553" t="s">
        <v>389</v>
      </c>
      <c r="AK23" s="541">
        <v>113863067.7066</v>
      </c>
      <c r="AL23" s="542">
        <v>24555</v>
      </c>
      <c r="AM23" s="554">
        <v>4637</v>
      </c>
      <c r="AN23" s="555">
        <v>0.94689999999999996</v>
      </c>
      <c r="AO23" s="556">
        <v>1.8063</v>
      </c>
      <c r="AP23" s="557">
        <v>0.9032</v>
      </c>
      <c r="AQ23" s="555">
        <v>1.0110000000000001</v>
      </c>
      <c r="AR23" s="558" t="s">
        <v>4</v>
      </c>
      <c r="AS23" s="806" t="s">
        <v>4</v>
      </c>
      <c r="AT23" s="807" t="s">
        <v>4</v>
      </c>
      <c r="AU23" s="561">
        <v>0</v>
      </c>
      <c r="AV23" s="562" t="s">
        <v>4</v>
      </c>
      <c r="AW23" s="554">
        <v>0</v>
      </c>
      <c r="AX23" s="563" t="s">
        <v>653</v>
      </c>
      <c r="AY23" s="204">
        <v>0</v>
      </c>
      <c r="AZ23" s="554">
        <v>0</v>
      </c>
      <c r="BB23" s="234" t="s">
        <v>388</v>
      </c>
      <c r="BC23" s="235" t="s">
        <v>699</v>
      </c>
      <c r="BD23" s="227">
        <v>15164268580</v>
      </c>
      <c r="BE23" s="228">
        <v>399.96800000000002</v>
      </c>
      <c r="BF23" s="236">
        <v>37913705</v>
      </c>
      <c r="BG23" s="738">
        <v>1.8063</v>
      </c>
      <c r="BH23" s="231"/>
      <c r="BI23" s="232">
        <v>24555</v>
      </c>
      <c r="BJ23" s="237">
        <v>61.39</v>
      </c>
      <c r="BK23" s="232">
        <v>153482</v>
      </c>
      <c r="BL23" s="238">
        <v>384</v>
      </c>
      <c r="BN23" s="491" t="s">
        <v>388</v>
      </c>
      <c r="BO23" s="492" t="s">
        <v>389</v>
      </c>
      <c r="BP23" s="493">
        <v>0.97940000000000005</v>
      </c>
      <c r="BQ23" s="493">
        <v>0.97409999999999997</v>
      </c>
      <c r="BR23" s="493">
        <v>0.97850000000000004</v>
      </c>
      <c r="BS23" s="126"/>
      <c r="BT23" s="494">
        <v>2007</v>
      </c>
      <c r="BU23" s="120">
        <v>0.97719999999999996</v>
      </c>
      <c r="BV23" s="495"/>
      <c r="BW23" s="496">
        <v>0.53500000000000003</v>
      </c>
      <c r="BX23" s="497">
        <f t="shared" si="6"/>
        <v>0.52300000000000002</v>
      </c>
      <c r="BY23" s="498">
        <f t="shared" si="15"/>
        <v>0.90639999999999998</v>
      </c>
      <c r="CA23" s="264" t="s">
        <v>388</v>
      </c>
      <c r="CB23" s="265" t="s">
        <v>699</v>
      </c>
      <c r="CC23" s="232">
        <v>31898</v>
      </c>
      <c r="CD23" s="232">
        <v>32364</v>
      </c>
      <c r="CE23" s="232">
        <v>31052</v>
      </c>
      <c r="CF23" s="266">
        <f t="shared" si="7"/>
        <v>31771.333333333332</v>
      </c>
      <c r="CG23" s="267">
        <v>0.9032</v>
      </c>
      <c r="CH23" s="263"/>
      <c r="CI23" s="268">
        <f t="shared" si="8"/>
        <v>719.33333333333212</v>
      </c>
      <c r="CJ23" s="267">
        <f t="shared" si="9"/>
        <v>2.3199999999999998E-2</v>
      </c>
      <c r="CL23" s="642" t="s">
        <v>388</v>
      </c>
      <c r="CM23" s="643" t="s">
        <v>699</v>
      </c>
      <c r="CN23" s="719" t="s">
        <v>4</v>
      </c>
      <c r="CO23" s="636"/>
      <c r="CP23" s="720">
        <v>24555</v>
      </c>
      <c r="CQ23" s="646">
        <v>34418136</v>
      </c>
      <c r="CR23" s="646">
        <v>0</v>
      </c>
      <c r="CS23" s="647">
        <v>34418136</v>
      </c>
      <c r="CT23" s="648">
        <v>1401.68</v>
      </c>
      <c r="CU23" s="649"/>
      <c r="CV23" s="18" t="s">
        <v>4</v>
      </c>
      <c r="CW23" s="648" t="s">
        <v>4</v>
      </c>
      <c r="CX23" s="19" t="s">
        <v>4</v>
      </c>
      <c r="CY23" s="14"/>
      <c r="CZ23" s="650">
        <v>0.52300000000000002</v>
      </c>
      <c r="DA23" s="125" t="s">
        <v>4</v>
      </c>
      <c r="DB23" s="641"/>
      <c r="DC23" s="19" t="s">
        <v>4</v>
      </c>
      <c r="DE23" s="680" t="s">
        <v>388</v>
      </c>
      <c r="DF23" s="681" t="s">
        <v>389</v>
      </c>
      <c r="DG23" s="670" t="s">
        <v>653</v>
      </c>
      <c r="DH23" s="671" t="s">
        <v>4</v>
      </c>
      <c r="DI23" s="833"/>
      <c r="DJ23" s="834">
        <v>0.53500000000000003</v>
      </c>
      <c r="DK23" s="835">
        <v>0.97640000000000005</v>
      </c>
      <c r="DL23" s="682">
        <f t="shared" si="10"/>
        <v>0.52200000000000002</v>
      </c>
      <c r="DM23" s="683">
        <f t="shared" si="11"/>
        <v>0.52200000000000002</v>
      </c>
      <c r="DN23" s="684"/>
      <c r="DO23" s="834">
        <v>0.53500000000000003</v>
      </c>
      <c r="DP23" s="677">
        <v>0.97719999999999996</v>
      </c>
      <c r="DQ23" s="682">
        <f t="shared" si="12"/>
        <v>0.52300000000000002</v>
      </c>
      <c r="DR23" s="682" t="str">
        <f t="shared" si="13"/>
        <v xml:space="preserve"> </v>
      </c>
      <c r="DS23" s="692"/>
      <c r="DT23" s="701" t="str">
        <f t="shared" si="14"/>
        <v xml:space="preserve"> </v>
      </c>
      <c r="DU23" s="692"/>
      <c r="DV23" s="702"/>
      <c r="DX23" s="71" t="s">
        <v>374</v>
      </c>
      <c r="DY23" s="86" t="s">
        <v>374</v>
      </c>
      <c r="DZ23" s="71" t="s">
        <v>901</v>
      </c>
      <c r="EA23" s="72" t="s">
        <v>375</v>
      </c>
      <c r="EB23" s="404">
        <v>25592</v>
      </c>
      <c r="EC23" s="56"/>
      <c r="ED23" s="57">
        <v>25592</v>
      </c>
      <c r="EE23" s="57"/>
      <c r="EF23" s="56"/>
      <c r="EG23" s="73">
        <v>0.83307291666666672</v>
      </c>
      <c r="EH23" s="56"/>
      <c r="EI23" s="405">
        <v>0</v>
      </c>
      <c r="EJ23" s="57"/>
      <c r="EK23" s="57">
        <v>0</v>
      </c>
      <c r="EL23" s="57">
        <v>0</v>
      </c>
      <c r="EM23" s="158">
        <v>0</v>
      </c>
      <c r="EN23" s="158"/>
      <c r="EO23" s="58"/>
      <c r="ES23" s="845" t="s">
        <v>384</v>
      </c>
      <c r="ET23" s="846" t="s">
        <v>665</v>
      </c>
      <c r="EU23" s="847">
        <v>0</v>
      </c>
    </row>
    <row r="24" spans="1:151" ht="15">
      <c r="A24" s="77" t="s">
        <v>390</v>
      </c>
      <c r="B24" s="7" t="s">
        <v>391</v>
      </c>
      <c r="C24" s="218">
        <v>8109</v>
      </c>
      <c r="D24" s="219">
        <v>8944</v>
      </c>
      <c r="E24" s="8"/>
      <c r="F24" s="8">
        <f t="shared" si="0"/>
        <v>8944</v>
      </c>
      <c r="G24" s="8"/>
      <c r="H24" s="417">
        <f t="shared" si="1"/>
        <v>8944</v>
      </c>
      <c r="K24" s="430" t="s">
        <v>390</v>
      </c>
      <c r="L24" s="431" t="s">
        <v>391</v>
      </c>
      <c r="M24" s="432">
        <v>7428432828</v>
      </c>
      <c r="N24" s="433">
        <v>347026393</v>
      </c>
      <c r="O24" s="434">
        <f t="shared" si="2"/>
        <v>7081406435</v>
      </c>
      <c r="P24" s="435">
        <v>2009</v>
      </c>
      <c r="Q24" s="436">
        <v>1.0003</v>
      </c>
      <c r="R24" s="437">
        <f t="shared" si="3"/>
        <v>7079282650</v>
      </c>
      <c r="S24" s="798">
        <f t="shared" si="4"/>
        <v>347026393</v>
      </c>
      <c r="T24" s="439">
        <v>250159004</v>
      </c>
      <c r="U24" s="439">
        <v>957230406</v>
      </c>
      <c r="V24" s="437">
        <f t="shared" si="5"/>
        <v>8633698453</v>
      </c>
      <c r="X24" s="466" t="s">
        <v>390</v>
      </c>
      <c r="Y24" s="467" t="s">
        <v>391</v>
      </c>
      <c r="Z24" s="468">
        <v>8633698453</v>
      </c>
      <c r="AA24" s="469">
        <v>49816440.073809996</v>
      </c>
      <c r="AB24" s="432">
        <v>8431451</v>
      </c>
      <c r="AC24" s="432">
        <v>343918</v>
      </c>
      <c r="AD24" s="37">
        <v>58591809.073809996</v>
      </c>
      <c r="AE24" s="470">
        <v>8944</v>
      </c>
      <c r="AF24" s="467">
        <v>6551</v>
      </c>
      <c r="AG24" s="471">
        <v>1.3378000000000001</v>
      </c>
      <c r="AI24" s="552" t="s">
        <v>390</v>
      </c>
      <c r="AJ24" s="553" t="s">
        <v>391</v>
      </c>
      <c r="AK24" s="541">
        <v>58591809.073809996</v>
      </c>
      <c r="AL24" s="542">
        <v>8944</v>
      </c>
      <c r="AM24" s="554">
        <v>6551</v>
      </c>
      <c r="AN24" s="555">
        <v>1.3378000000000001</v>
      </c>
      <c r="AO24" s="556">
        <v>0.60240000000000005</v>
      </c>
      <c r="AP24" s="557">
        <v>1.2326999999999999</v>
      </c>
      <c r="AQ24" s="555">
        <v>1.2117</v>
      </c>
      <c r="AR24" s="558" t="s">
        <v>4</v>
      </c>
      <c r="AS24" s="806" t="s">
        <v>4</v>
      </c>
      <c r="AT24" s="807" t="s">
        <v>4</v>
      </c>
      <c r="AU24" s="561">
        <v>0</v>
      </c>
      <c r="AV24" s="562" t="s">
        <v>4</v>
      </c>
      <c r="AW24" s="554">
        <v>0</v>
      </c>
      <c r="AX24" s="563" t="s">
        <v>653</v>
      </c>
      <c r="AY24" s="204">
        <v>0</v>
      </c>
      <c r="AZ24" s="554">
        <v>0</v>
      </c>
      <c r="BB24" s="234" t="s">
        <v>390</v>
      </c>
      <c r="BC24" s="235" t="s">
        <v>700</v>
      </c>
      <c r="BD24" s="227">
        <v>8633698453</v>
      </c>
      <c r="BE24" s="228">
        <v>682.85299999999995</v>
      </c>
      <c r="BF24" s="236">
        <v>12643568</v>
      </c>
      <c r="BG24" s="738">
        <v>0.60240000000000005</v>
      </c>
      <c r="BH24" s="231"/>
      <c r="BI24" s="232">
        <v>8944</v>
      </c>
      <c r="BJ24" s="237">
        <v>13.1</v>
      </c>
      <c r="BK24" s="232">
        <v>62408</v>
      </c>
      <c r="BL24" s="238">
        <v>91</v>
      </c>
      <c r="BN24" s="491" t="s">
        <v>390</v>
      </c>
      <c r="BO24" s="492" t="s">
        <v>391</v>
      </c>
      <c r="BP24" s="493">
        <v>0.88629999999999998</v>
      </c>
      <c r="BQ24" s="499">
        <v>0.99860000000000004</v>
      </c>
      <c r="BR24" s="499">
        <v>1.0011000000000001</v>
      </c>
      <c r="BS24" s="126"/>
      <c r="BT24" s="494">
        <v>2009</v>
      </c>
      <c r="BU24" s="120">
        <v>1.0003</v>
      </c>
      <c r="BV24" s="495"/>
      <c r="BW24" s="496">
        <v>0.62190000000000001</v>
      </c>
      <c r="BX24" s="497">
        <f t="shared" si="6"/>
        <v>0.622</v>
      </c>
      <c r="BY24" s="498">
        <f t="shared" si="15"/>
        <v>1.0780000000000001</v>
      </c>
      <c r="CA24" s="264" t="s">
        <v>390</v>
      </c>
      <c r="CB24" s="265" t="s">
        <v>700</v>
      </c>
      <c r="CC24" s="232">
        <v>43751</v>
      </c>
      <c r="CD24" s="232">
        <v>43465</v>
      </c>
      <c r="CE24" s="232">
        <v>42870</v>
      </c>
      <c r="CF24" s="266">
        <f t="shared" si="7"/>
        <v>43362</v>
      </c>
      <c r="CG24" s="267">
        <v>1.2326999999999999</v>
      </c>
      <c r="CH24" s="263"/>
      <c r="CI24" s="268">
        <f t="shared" si="8"/>
        <v>492</v>
      </c>
      <c r="CJ24" s="267">
        <f t="shared" si="9"/>
        <v>1.15E-2</v>
      </c>
      <c r="CL24" s="642" t="s">
        <v>390</v>
      </c>
      <c r="CM24" s="643" t="s">
        <v>700</v>
      </c>
      <c r="CN24" s="719" t="s">
        <v>4</v>
      </c>
      <c r="CO24" s="636"/>
      <c r="CP24" s="720">
        <v>8944</v>
      </c>
      <c r="CQ24" s="646">
        <v>19916169</v>
      </c>
      <c r="CR24" s="646">
        <v>3411115</v>
      </c>
      <c r="CS24" s="647">
        <v>23327284</v>
      </c>
      <c r="CT24" s="648">
        <v>2608.15</v>
      </c>
      <c r="CU24" s="649"/>
      <c r="CV24" s="18" t="s">
        <v>4</v>
      </c>
      <c r="CW24" s="648" t="s">
        <v>4</v>
      </c>
      <c r="CX24" s="19" t="s">
        <v>4</v>
      </c>
      <c r="CY24" s="14"/>
      <c r="CZ24" s="650">
        <v>0.622</v>
      </c>
      <c r="DA24" s="125">
        <v>1</v>
      </c>
      <c r="DB24" s="641"/>
      <c r="DC24" s="19" t="s">
        <v>4</v>
      </c>
      <c r="DE24" s="680" t="s">
        <v>390</v>
      </c>
      <c r="DF24" s="681" t="s">
        <v>391</v>
      </c>
      <c r="DG24" s="670" t="s">
        <v>653</v>
      </c>
      <c r="DH24" s="671" t="s">
        <v>4</v>
      </c>
      <c r="DI24" s="833"/>
      <c r="DJ24" s="834">
        <v>0.60219999999999996</v>
      </c>
      <c r="DK24" s="835">
        <v>0.99860000000000004</v>
      </c>
      <c r="DL24" s="682">
        <f t="shared" si="10"/>
        <v>0.60099999999999998</v>
      </c>
      <c r="DM24" s="683">
        <f t="shared" si="11"/>
        <v>0.60099999999999998</v>
      </c>
      <c r="DN24" s="684"/>
      <c r="DO24" s="834">
        <v>0.62190000000000001</v>
      </c>
      <c r="DP24" s="677">
        <v>1.0003</v>
      </c>
      <c r="DQ24" s="682">
        <f t="shared" si="12"/>
        <v>0.622</v>
      </c>
      <c r="DR24" s="682" t="str">
        <f t="shared" si="13"/>
        <v xml:space="preserve"> </v>
      </c>
      <c r="DS24" s="692"/>
      <c r="DT24" s="701" t="str">
        <f t="shared" si="14"/>
        <v xml:space="preserve"> </v>
      </c>
      <c r="DU24" s="692"/>
      <c r="DV24" s="702"/>
      <c r="DX24" s="54" t="s">
        <v>374</v>
      </c>
      <c r="DY24" s="83" t="s">
        <v>21</v>
      </c>
      <c r="DZ24" s="54" t="s">
        <v>901</v>
      </c>
      <c r="EA24" s="55" t="s">
        <v>22</v>
      </c>
      <c r="EB24" s="404">
        <v>4174</v>
      </c>
      <c r="EC24" s="51"/>
      <c r="ED24" s="50">
        <v>4174</v>
      </c>
      <c r="EE24" s="50"/>
      <c r="EF24" s="51"/>
      <c r="EG24" s="52">
        <v>0.13587239583333333</v>
      </c>
      <c r="EH24" s="51"/>
      <c r="EI24" s="405">
        <v>0</v>
      </c>
      <c r="EJ24" s="50"/>
      <c r="EK24" s="50">
        <v>0</v>
      </c>
      <c r="EL24" s="53"/>
      <c r="EM24" s="159"/>
      <c r="EN24" s="159"/>
      <c r="EO24" s="49"/>
      <c r="ES24" s="845" t="s">
        <v>386</v>
      </c>
      <c r="ET24" s="846" t="s">
        <v>387</v>
      </c>
      <c r="EU24" s="847">
        <v>1182012</v>
      </c>
    </row>
    <row r="25" spans="1:151" ht="15">
      <c r="A25" s="77" t="s">
        <v>392</v>
      </c>
      <c r="B25" s="7" t="s">
        <v>393</v>
      </c>
      <c r="C25" s="218">
        <v>3368</v>
      </c>
      <c r="D25" s="219">
        <v>3565</v>
      </c>
      <c r="E25" s="8"/>
      <c r="F25" s="8">
        <f t="shared" si="0"/>
        <v>3565</v>
      </c>
      <c r="G25" s="8"/>
      <c r="H25" s="417">
        <f t="shared" si="1"/>
        <v>3565</v>
      </c>
      <c r="K25" s="430" t="s">
        <v>392</v>
      </c>
      <c r="L25" s="431" t="s">
        <v>393</v>
      </c>
      <c r="M25" s="432">
        <v>3756979132</v>
      </c>
      <c r="N25" s="433">
        <v>80996140</v>
      </c>
      <c r="O25" s="434">
        <f t="shared" si="2"/>
        <v>3675982992</v>
      </c>
      <c r="P25" s="435">
        <v>2008</v>
      </c>
      <c r="Q25" s="436">
        <v>1.0753999999999999</v>
      </c>
      <c r="R25" s="437">
        <f t="shared" si="3"/>
        <v>3418247156</v>
      </c>
      <c r="S25" s="798">
        <f t="shared" si="4"/>
        <v>80996140</v>
      </c>
      <c r="T25" s="439">
        <v>53931528</v>
      </c>
      <c r="U25" s="439">
        <v>287313305</v>
      </c>
      <c r="V25" s="437">
        <f t="shared" si="5"/>
        <v>3840488129</v>
      </c>
      <c r="X25" s="466" t="s">
        <v>392</v>
      </c>
      <c r="Y25" s="467" t="s">
        <v>393</v>
      </c>
      <c r="Z25" s="468">
        <v>3840488129</v>
      </c>
      <c r="AA25" s="469">
        <v>22159616.504329998</v>
      </c>
      <c r="AB25" s="432">
        <v>5119878</v>
      </c>
      <c r="AC25" s="432">
        <v>164461</v>
      </c>
      <c r="AD25" s="37">
        <v>27443955.504329998</v>
      </c>
      <c r="AE25" s="470">
        <v>3565</v>
      </c>
      <c r="AF25" s="467">
        <v>7698</v>
      </c>
      <c r="AG25" s="471">
        <v>1.5720000000000001</v>
      </c>
      <c r="AI25" s="552" t="s">
        <v>392</v>
      </c>
      <c r="AJ25" s="553" t="s">
        <v>393</v>
      </c>
      <c r="AK25" s="541">
        <v>27443955.504329998</v>
      </c>
      <c r="AL25" s="542">
        <v>3565</v>
      </c>
      <c r="AM25" s="554">
        <v>7698</v>
      </c>
      <c r="AN25" s="555">
        <v>1.5720000000000001</v>
      </c>
      <c r="AO25" s="556">
        <v>0.40200000000000002</v>
      </c>
      <c r="AP25" s="557">
        <v>0.72629999999999995</v>
      </c>
      <c r="AQ25" s="555">
        <v>1.0322</v>
      </c>
      <c r="AR25" s="558" t="s">
        <v>4</v>
      </c>
      <c r="AS25" s="806" t="s">
        <v>4</v>
      </c>
      <c r="AT25" s="807" t="s">
        <v>4</v>
      </c>
      <c r="AU25" s="561">
        <v>0</v>
      </c>
      <c r="AV25" s="562" t="s">
        <v>4</v>
      </c>
      <c r="AW25" s="554">
        <v>0</v>
      </c>
      <c r="AX25" s="563" t="s">
        <v>653</v>
      </c>
      <c r="AY25" s="204">
        <v>0</v>
      </c>
      <c r="AZ25" s="554">
        <v>0</v>
      </c>
      <c r="BB25" s="234" t="s">
        <v>392</v>
      </c>
      <c r="BC25" s="235" t="s">
        <v>701</v>
      </c>
      <c r="BD25" s="227">
        <v>3840488129</v>
      </c>
      <c r="BE25" s="228">
        <v>455.18799999999999</v>
      </c>
      <c r="BF25" s="236">
        <v>8437147</v>
      </c>
      <c r="BG25" s="738">
        <v>0.40200000000000002</v>
      </c>
      <c r="BH25" s="231"/>
      <c r="BI25" s="232">
        <v>3565</v>
      </c>
      <c r="BJ25" s="237">
        <v>7.83</v>
      </c>
      <c r="BK25" s="232">
        <v>27176</v>
      </c>
      <c r="BL25" s="238">
        <v>60</v>
      </c>
      <c r="BN25" s="491" t="s">
        <v>392</v>
      </c>
      <c r="BO25" s="492" t="s">
        <v>393</v>
      </c>
      <c r="BP25" s="493">
        <v>0.98199999999999998</v>
      </c>
      <c r="BQ25" s="493">
        <v>1.0095999999999998</v>
      </c>
      <c r="BR25" s="493">
        <v>1.1504000000000001</v>
      </c>
      <c r="BS25" s="126"/>
      <c r="BT25" s="494">
        <v>2008</v>
      </c>
      <c r="BU25" s="120">
        <v>1.0753999999999999</v>
      </c>
      <c r="BV25" s="495"/>
      <c r="BW25" s="496">
        <v>0.38500000000000001</v>
      </c>
      <c r="BX25" s="497">
        <f t="shared" si="6"/>
        <v>0.41399999999999998</v>
      </c>
      <c r="BY25" s="498">
        <f t="shared" si="15"/>
        <v>0.71750000000000003</v>
      </c>
      <c r="CA25" s="264" t="s">
        <v>392</v>
      </c>
      <c r="CB25" s="265" t="s">
        <v>701</v>
      </c>
      <c r="CC25" s="232">
        <v>24645</v>
      </c>
      <c r="CD25" s="232">
        <v>25818</v>
      </c>
      <c r="CE25" s="232">
        <v>26185</v>
      </c>
      <c r="CF25" s="266">
        <f t="shared" si="7"/>
        <v>25549.333333333332</v>
      </c>
      <c r="CG25" s="267">
        <v>0.72629999999999995</v>
      </c>
      <c r="CH25" s="263"/>
      <c r="CI25" s="268">
        <f t="shared" si="8"/>
        <v>-635.66666666666788</v>
      </c>
      <c r="CJ25" s="267">
        <f t="shared" si="9"/>
        <v>-2.4299999999999999E-2</v>
      </c>
      <c r="CL25" s="642" t="s">
        <v>392</v>
      </c>
      <c r="CM25" s="643" t="s">
        <v>701</v>
      </c>
      <c r="CN25" s="719" t="s">
        <v>4</v>
      </c>
      <c r="CO25" s="636"/>
      <c r="CP25" s="720">
        <v>3565</v>
      </c>
      <c r="CQ25" s="646">
        <v>4720396</v>
      </c>
      <c r="CR25" s="646">
        <v>0</v>
      </c>
      <c r="CS25" s="647">
        <v>4720396</v>
      </c>
      <c r="CT25" s="648">
        <v>1324.09</v>
      </c>
      <c r="CU25" s="649"/>
      <c r="CV25" s="18" t="s">
        <v>4</v>
      </c>
      <c r="CW25" s="648" t="s">
        <v>4</v>
      </c>
      <c r="CX25" s="19" t="s">
        <v>4</v>
      </c>
      <c r="CY25" s="14"/>
      <c r="CZ25" s="650">
        <v>0.41399999999999998</v>
      </c>
      <c r="DA25" s="125" t="s">
        <v>4</v>
      </c>
      <c r="DB25" s="641"/>
      <c r="DC25" s="19" t="s">
        <v>4</v>
      </c>
      <c r="DE25" s="680" t="s">
        <v>392</v>
      </c>
      <c r="DF25" s="681" t="s">
        <v>393</v>
      </c>
      <c r="DG25" s="670" t="s">
        <v>653</v>
      </c>
      <c r="DH25" s="671" t="s">
        <v>4</v>
      </c>
      <c r="DI25" s="833"/>
      <c r="DJ25" s="834">
        <v>0.38500000000000001</v>
      </c>
      <c r="DK25" s="835">
        <v>1.0004</v>
      </c>
      <c r="DL25" s="682">
        <f t="shared" si="10"/>
        <v>0.38500000000000001</v>
      </c>
      <c r="DM25" s="683">
        <f t="shared" si="11"/>
        <v>0.38500000000000001</v>
      </c>
      <c r="DN25" s="684"/>
      <c r="DO25" s="834">
        <v>0.38500000000000001</v>
      </c>
      <c r="DP25" s="677">
        <v>1.0753999999999999</v>
      </c>
      <c r="DQ25" s="682">
        <f t="shared" si="12"/>
        <v>0.41399999999999998</v>
      </c>
      <c r="DR25" s="682" t="str">
        <f t="shared" si="13"/>
        <v xml:space="preserve"> </v>
      </c>
      <c r="DS25" s="692"/>
      <c r="DT25" s="701" t="str">
        <f t="shared" si="14"/>
        <v xml:space="preserve"> </v>
      </c>
      <c r="DU25" s="692"/>
      <c r="DV25" s="702"/>
      <c r="DX25" s="54" t="s">
        <v>374</v>
      </c>
      <c r="DY25" s="83" t="s">
        <v>23</v>
      </c>
      <c r="DZ25" s="54" t="s">
        <v>8</v>
      </c>
      <c r="EA25" s="55" t="s">
        <v>24</v>
      </c>
      <c r="EB25" s="404">
        <v>408</v>
      </c>
      <c r="EC25" s="51"/>
      <c r="ED25" s="50">
        <v>408</v>
      </c>
      <c r="EE25" s="50"/>
      <c r="EF25" s="51"/>
      <c r="EG25" s="52">
        <v>1.328125E-2</v>
      </c>
      <c r="EH25" s="51"/>
      <c r="EI25" s="405">
        <v>0</v>
      </c>
      <c r="EJ25" s="50"/>
      <c r="EK25" s="50">
        <v>0</v>
      </c>
      <c r="EL25" s="53"/>
      <c r="EM25" s="159"/>
      <c r="EN25" s="159"/>
      <c r="EO25" s="49"/>
      <c r="ES25" s="845" t="s">
        <v>388</v>
      </c>
      <c r="ET25" s="846" t="s">
        <v>389</v>
      </c>
      <c r="EU25" s="847">
        <v>0</v>
      </c>
    </row>
    <row r="26" spans="1:151" ht="15">
      <c r="A26" s="77" t="s">
        <v>394</v>
      </c>
      <c r="B26" s="7" t="s">
        <v>395</v>
      </c>
      <c r="C26" s="218">
        <v>2283</v>
      </c>
      <c r="D26" s="219">
        <v>2283</v>
      </c>
      <c r="E26" s="8"/>
      <c r="F26" s="8">
        <f t="shared" si="0"/>
        <v>2283</v>
      </c>
      <c r="G26" s="8"/>
      <c r="H26" s="417">
        <f t="shared" si="1"/>
        <v>2283</v>
      </c>
      <c r="K26" s="430" t="s">
        <v>394</v>
      </c>
      <c r="L26" s="431" t="s">
        <v>395</v>
      </c>
      <c r="M26" s="432">
        <v>1244622970</v>
      </c>
      <c r="N26" s="433">
        <v>89083045</v>
      </c>
      <c r="O26" s="434">
        <f t="shared" si="2"/>
        <v>1155539925</v>
      </c>
      <c r="P26" s="435">
        <v>2006</v>
      </c>
      <c r="Q26" s="436">
        <v>0.8992</v>
      </c>
      <c r="R26" s="437">
        <f t="shared" si="3"/>
        <v>1285075539</v>
      </c>
      <c r="S26" s="798">
        <f t="shared" si="4"/>
        <v>89083045</v>
      </c>
      <c r="T26" s="439">
        <v>22724762</v>
      </c>
      <c r="U26" s="439">
        <v>196846953</v>
      </c>
      <c r="V26" s="437">
        <f t="shared" si="5"/>
        <v>1593730299</v>
      </c>
      <c r="X26" s="466" t="s">
        <v>394</v>
      </c>
      <c r="Y26" s="467" t="s">
        <v>395</v>
      </c>
      <c r="Z26" s="468">
        <v>1593730299</v>
      </c>
      <c r="AA26" s="469">
        <v>9195823.8252300005</v>
      </c>
      <c r="AB26" s="432">
        <v>2414769</v>
      </c>
      <c r="AC26" s="432">
        <v>73498</v>
      </c>
      <c r="AD26" s="37">
        <v>11684090.825230001</v>
      </c>
      <c r="AE26" s="470">
        <v>2283</v>
      </c>
      <c r="AF26" s="467">
        <v>5118</v>
      </c>
      <c r="AG26" s="471">
        <v>1.0450999999999999</v>
      </c>
      <c r="AI26" s="552" t="s">
        <v>394</v>
      </c>
      <c r="AJ26" s="553" t="s">
        <v>395</v>
      </c>
      <c r="AK26" s="541">
        <v>11684090.825230001</v>
      </c>
      <c r="AL26" s="542">
        <v>2283</v>
      </c>
      <c r="AM26" s="554">
        <v>5118</v>
      </c>
      <c r="AN26" s="555">
        <v>1.0450999999999999</v>
      </c>
      <c r="AO26" s="556">
        <v>0.43980000000000002</v>
      </c>
      <c r="AP26" s="557">
        <v>0.90620000000000001</v>
      </c>
      <c r="AQ26" s="555">
        <v>0.91510000000000002</v>
      </c>
      <c r="AR26" s="558">
        <v>0.91510000000000002</v>
      </c>
      <c r="AS26" s="806">
        <v>1533.51</v>
      </c>
      <c r="AT26" s="807">
        <v>142.26999999999998</v>
      </c>
      <c r="AU26" s="561">
        <v>324802</v>
      </c>
      <c r="AV26" s="562">
        <v>1</v>
      </c>
      <c r="AW26" s="554">
        <v>324802</v>
      </c>
      <c r="AX26" s="563" t="s">
        <v>653</v>
      </c>
      <c r="AY26" s="204">
        <v>0</v>
      </c>
      <c r="AZ26" s="554">
        <v>324802</v>
      </c>
      <c r="BB26" s="234" t="s">
        <v>394</v>
      </c>
      <c r="BC26" s="235" t="s">
        <v>702</v>
      </c>
      <c r="BD26" s="227">
        <v>1593730299</v>
      </c>
      <c r="BE26" s="228">
        <v>172.637</v>
      </c>
      <c r="BF26" s="236">
        <v>9231684</v>
      </c>
      <c r="BG26" s="738">
        <v>0.43980000000000002</v>
      </c>
      <c r="BH26" s="231"/>
      <c r="BI26" s="232">
        <v>2283</v>
      </c>
      <c r="BJ26" s="237">
        <v>13.22</v>
      </c>
      <c r="BK26" s="232">
        <v>14882</v>
      </c>
      <c r="BL26" s="238">
        <v>86</v>
      </c>
      <c r="BN26" s="491" t="s">
        <v>394</v>
      </c>
      <c r="BO26" s="492" t="s">
        <v>395</v>
      </c>
      <c r="BP26" s="493">
        <v>0.9516</v>
      </c>
      <c r="BQ26" s="493">
        <v>0.82989999999999997</v>
      </c>
      <c r="BR26" s="493">
        <v>0.92789999999999995</v>
      </c>
      <c r="BS26" s="126"/>
      <c r="BT26" s="494">
        <v>2006</v>
      </c>
      <c r="BU26" s="120">
        <v>0.8992</v>
      </c>
      <c r="BV26" s="495"/>
      <c r="BW26" s="496">
        <v>0.68500000000000005</v>
      </c>
      <c r="BX26" s="497">
        <f t="shared" si="6"/>
        <v>0.61599999999999999</v>
      </c>
      <c r="BY26" s="498">
        <f t="shared" si="15"/>
        <v>1.0676000000000001</v>
      </c>
      <c r="CA26" s="264" t="s">
        <v>394</v>
      </c>
      <c r="CB26" s="265" t="s">
        <v>702</v>
      </c>
      <c r="CC26" s="232">
        <v>31779</v>
      </c>
      <c r="CD26" s="232">
        <v>32188</v>
      </c>
      <c r="CE26" s="232">
        <v>31666</v>
      </c>
      <c r="CF26" s="266">
        <f t="shared" si="7"/>
        <v>31877.666666666668</v>
      </c>
      <c r="CG26" s="267">
        <v>0.90620000000000001</v>
      </c>
      <c r="CH26" s="263"/>
      <c r="CI26" s="268">
        <f t="shared" si="8"/>
        <v>211.66666666666788</v>
      </c>
      <c r="CJ26" s="267">
        <f t="shared" si="9"/>
        <v>6.7000000000000002E-3</v>
      </c>
      <c r="CL26" s="642" t="s">
        <v>394</v>
      </c>
      <c r="CM26" s="643" t="s">
        <v>702</v>
      </c>
      <c r="CN26" s="719">
        <v>0.91510000000000002</v>
      </c>
      <c r="CO26" s="636"/>
      <c r="CP26" s="720">
        <v>2283</v>
      </c>
      <c r="CQ26" s="646">
        <v>3115135</v>
      </c>
      <c r="CR26" s="646">
        <v>0</v>
      </c>
      <c r="CS26" s="647">
        <v>3115135</v>
      </c>
      <c r="CT26" s="648">
        <v>1364.49</v>
      </c>
      <c r="CU26" s="649"/>
      <c r="CV26" s="18">
        <v>1533.51</v>
      </c>
      <c r="CW26" s="648">
        <v>142.26999999999998</v>
      </c>
      <c r="CX26" s="19">
        <v>0.89</v>
      </c>
      <c r="CY26" s="14"/>
      <c r="CZ26" s="650">
        <v>0.61599999999999999</v>
      </c>
      <c r="DA26" s="125">
        <v>1</v>
      </c>
      <c r="DB26" s="641"/>
      <c r="DC26" s="19">
        <v>1</v>
      </c>
      <c r="DE26" s="680" t="s">
        <v>394</v>
      </c>
      <c r="DF26" s="681" t="s">
        <v>395</v>
      </c>
      <c r="DG26" s="670" t="s">
        <v>201</v>
      </c>
      <c r="DH26" s="671">
        <v>1</v>
      </c>
      <c r="DI26" s="833"/>
      <c r="DJ26" s="834">
        <v>0.68500000000000005</v>
      </c>
      <c r="DK26" s="835">
        <v>0.87990000000000002</v>
      </c>
      <c r="DL26" s="682">
        <f t="shared" si="10"/>
        <v>0.60299999999999998</v>
      </c>
      <c r="DM26" s="683">
        <f t="shared" si="11"/>
        <v>0.60299999999999998</v>
      </c>
      <c r="DN26" s="684"/>
      <c r="DO26" s="834">
        <v>0.68500000000000005</v>
      </c>
      <c r="DP26" s="677">
        <v>0.8992</v>
      </c>
      <c r="DQ26" s="682">
        <f t="shared" si="12"/>
        <v>0.61599999999999999</v>
      </c>
      <c r="DR26" s="682" t="str">
        <f t="shared" si="13"/>
        <v xml:space="preserve"> </v>
      </c>
      <c r="DS26" s="692"/>
      <c r="DT26" s="701" t="str">
        <f t="shared" si="14"/>
        <v xml:space="preserve"> </v>
      </c>
      <c r="DU26" s="692"/>
      <c r="DV26" s="702"/>
      <c r="DX26" s="54" t="s">
        <v>374</v>
      </c>
      <c r="DY26" s="83" t="s">
        <v>25</v>
      </c>
      <c r="DZ26" s="54" t="s">
        <v>8</v>
      </c>
      <c r="EA26" s="55" t="s">
        <v>26</v>
      </c>
      <c r="EB26" s="404">
        <v>376</v>
      </c>
      <c r="EC26" s="51"/>
      <c r="ED26" s="50">
        <v>376</v>
      </c>
      <c r="EE26" s="50"/>
      <c r="EF26" s="51"/>
      <c r="EG26" s="52">
        <v>1.2239583333333333E-2</v>
      </c>
      <c r="EH26" s="51"/>
      <c r="EI26" s="405">
        <v>0</v>
      </c>
      <c r="EJ26" s="50"/>
      <c r="EK26" s="50">
        <v>0</v>
      </c>
      <c r="EL26" s="53"/>
      <c r="EM26" s="159"/>
      <c r="EN26" s="159"/>
      <c r="EO26" s="49"/>
      <c r="ES26" s="845" t="s">
        <v>36</v>
      </c>
      <c r="ET26" s="846" t="s">
        <v>37</v>
      </c>
      <c r="EU26" s="847">
        <v>0</v>
      </c>
    </row>
    <row r="27" spans="1:151" ht="15">
      <c r="A27" s="77" t="s">
        <v>396</v>
      </c>
      <c r="B27" s="7" t="s">
        <v>397</v>
      </c>
      <c r="C27" s="218">
        <v>1337</v>
      </c>
      <c r="D27" s="219">
        <v>1337</v>
      </c>
      <c r="E27" s="8"/>
      <c r="F27" s="8">
        <f t="shared" si="0"/>
        <v>1337</v>
      </c>
      <c r="G27" s="8"/>
      <c r="H27" s="417">
        <f t="shared" si="1"/>
        <v>1337</v>
      </c>
      <c r="K27" s="430" t="s">
        <v>396</v>
      </c>
      <c r="L27" s="431" t="s">
        <v>397</v>
      </c>
      <c r="M27" s="432">
        <v>1932098374</v>
      </c>
      <c r="N27" s="433">
        <v>40560300</v>
      </c>
      <c r="O27" s="434">
        <f t="shared" si="2"/>
        <v>1891538074</v>
      </c>
      <c r="P27" s="435">
        <v>2010</v>
      </c>
      <c r="Q27" s="436">
        <v>1</v>
      </c>
      <c r="R27" s="437">
        <f t="shared" si="3"/>
        <v>1891538074</v>
      </c>
      <c r="S27" s="798">
        <f t="shared" si="4"/>
        <v>40560300</v>
      </c>
      <c r="T27" s="439">
        <v>27322790</v>
      </c>
      <c r="U27" s="439">
        <v>126573752</v>
      </c>
      <c r="V27" s="437">
        <f t="shared" si="5"/>
        <v>2085994916</v>
      </c>
      <c r="X27" s="466" t="s">
        <v>396</v>
      </c>
      <c r="Y27" s="467" t="s">
        <v>397</v>
      </c>
      <c r="Z27" s="468">
        <v>2085994916</v>
      </c>
      <c r="AA27" s="469">
        <v>12036190.66532</v>
      </c>
      <c r="AB27" s="432">
        <v>1722108</v>
      </c>
      <c r="AC27" s="432">
        <v>68669</v>
      </c>
      <c r="AD27" s="37">
        <v>13826967.66532</v>
      </c>
      <c r="AE27" s="470">
        <v>1337</v>
      </c>
      <c r="AF27" s="467">
        <v>10342</v>
      </c>
      <c r="AG27" s="471">
        <v>2.1118999999999999</v>
      </c>
      <c r="AI27" s="552" t="s">
        <v>396</v>
      </c>
      <c r="AJ27" s="553" t="s">
        <v>397</v>
      </c>
      <c r="AK27" s="541">
        <v>13826967.66532</v>
      </c>
      <c r="AL27" s="542">
        <v>1337</v>
      </c>
      <c r="AM27" s="554">
        <v>10342</v>
      </c>
      <c r="AN27" s="555">
        <v>2.1118999999999999</v>
      </c>
      <c r="AO27" s="556">
        <v>0.46289999999999998</v>
      </c>
      <c r="AP27" s="557">
        <v>0.79530000000000001</v>
      </c>
      <c r="AQ27" s="555">
        <v>1.2887999999999999</v>
      </c>
      <c r="AR27" s="558" t="s">
        <v>4</v>
      </c>
      <c r="AS27" s="806" t="s">
        <v>4</v>
      </c>
      <c r="AT27" s="807" t="s">
        <v>4</v>
      </c>
      <c r="AU27" s="561">
        <v>0</v>
      </c>
      <c r="AV27" s="562" t="s">
        <v>4</v>
      </c>
      <c r="AW27" s="554">
        <v>0</v>
      </c>
      <c r="AX27" s="563" t="s">
        <v>653</v>
      </c>
      <c r="AY27" s="204">
        <v>0</v>
      </c>
      <c r="AZ27" s="554">
        <v>0</v>
      </c>
      <c r="BB27" s="234" t="s">
        <v>396</v>
      </c>
      <c r="BC27" s="235" t="s">
        <v>703</v>
      </c>
      <c r="BD27" s="227">
        <v>2085994916</v>
      </c>
      <c r="BE27" s="228">
        <v>214.702</v>
      </c>
      <c r="BF27" s="236">
        <v>9715768</v>
      </c>
      <c r="BG27" s="738">
        <v>0.46289999999999998</v>
      </c>
      <c r="BH27" s="231"/>
      <c r="BI27" s="232">
        <v>1337</v>
      </c>
      <c r="BJ27" s="237">
        <v>6.23</v>
      </c>
      <c r="BK27" s="232">
        <v>10487</v>
      </c>
      <c r="BL27" s="238">
        <v>49</v>
      </c>
      <c r="BN27" s="491" t="s">
        <v>396</v>
      </c>
      <c r="BO27" s="492" t="s">
        <v>397</v>
      </c>
      <c r="BP27" s="493">
        <v>0.55489999999999995</v>
      </c>
      <c r="BQ27" s="493">
        <v>0.63290000000000002</v>
      </c>
      <c r="BR27" s="493">
        <v>1</v>
      </c>
      <c r="BS27" s="126"/>
      <c r="BT27" s="500">
        <v>2010</v>
      </c>
      <c r="BU27" s="120">
        <v>1</v>
      </c>
      <c r="BV27" s="495"/>
      <c r="BW27" s="496">
        <v>0.32500000000000001</v>
      </c>
      <c r="BX27" s="497">
        <f t="shared" si="6"/>
        <v>0.32500000000000001</v>
      </c>
      <c r="BY27" s="498">
        <f t="shared" si="15"/>
        <v>0.56330000000000002</v>
      </c>
      <c r="CA27" s="264" t="s">
        <v>396</v>
      </c>
      <c r="CB27" s="265" t="s">
        <v>703</v>
      </c>
      <c r="CC27" s="232">
        <v>27789</v>
      </c>
      <c r="CD27" s="232">
        <v>28016</v>
      </c>
      <c r="CE27" s="232">
        <v>28119</v>
      </c>
      <c r="CF27" s="266">
        <f t="shared" si="7"/>
        <v>27974.666666666668</v>
      </c>
      <c r="CG27" s="267">
        <v>0.79530000000000001</v>
      </c>
      <c r="CH27" s="263"/>
      <c r="CI27" s="268">
        <f t="shared" si="8"/>
        <v>-144.33333333333212</v>
      </c>
      <c r="CJ27" s="267">
        <f t="shared" si="9"/>
        <v>-5.1000000000000004E-3</v>
      </c>
      <c r="CL27" s="642" t="s">
        <v>396</v>
      </c>
      <c r="CM27" s="643" t="s">
        <v>703</v>
      </c>
      <c r="CN27" s="719" t="s">
        <v>4</v>
      </c>
      <c r="CO27" s="636"/>
      <c r="CP27" s="720">
        <v>1337</v>
      </c>
      <c r="CQ27" s="646">
        <v>1001079</v>
      </c>
      <c r="CR27" s="646">
        <v>0</v>
      </c>
      <c r="CS27" s="647">
        <v>1001079</v>
      </c>
      <c r="CT27" s="648">
        <v>748.75</v>
      </c>
      <c r="CU27" s="649"/>
      <c r="CV27" s="18" t="s">
        <v>4</v>
      </c>
      <c r="CW27" s="648" t="s">
        <v>4</v>
      </c>
      <c r="CX27" s="19" t="s">
        <v>4</v>
      </c>
      <c r="CY27" s="14"/>
      <c r="CZ27" s="650">
        <v>0.32500000000000001</v>
      </c>
      <c r="DA27" s="125" t="s">
        <v>4</v>
      </c>
      <c r="DB27" s="641"/>
      <c r="DC27" s="19" t="s">
        <v>4</v>
      </c>
      <c r="DE27" s="680" t="s">
        <v>396</v>
      </c>
      <c r="DF27" s="681" t="s">
        <v>397</v>
      </c>
      <c r="DG27" s="670" t="s">
        <v>653</v>
      </c>
      <c r="DH27" s="671" t="s">
        <v>4</v>
      </c>
      <c r="DI27" s="833"/>
      <c r="DJ27" s="834">
        <v>0.43</v>
      </c>
      <c r="DK27" s="835">
        <v>0.59489999999999998</v>
      </c>
      <c r="DL27" s="682">
        <f t="shared" si="10"/>
        <v>0.25600000000000001</v>
      </c>
      <c r="DM27" s="683">
        <f t="shared" si="11"/>
        <v>0.25600000000000001</v>
      </c>
      <c r="DN27" s="684"/>
      <c r="DO27" s="834">
        <v>0.32500000000000001</v>
      </c>
      <c r="DP27" s="677">
        <v>1</v>
      </c>
      <c r="DQ27" s="682">
        <f t="shared" si="12"/>
        <v>0.32500000000000001</v>
      </c>
      <c r="DR27" s="682" t="str">
        <f t="shared" si="13"/>
        <v xml:space="preserve"> </v>
      </c>
      <c r="DS27" s="692"/>
      <c r="DT27" s="701" t="str">
        <f t="shared" si="14"/>
        <v xml:space="preserve"> </v>
      </c>
      <c r="DU27" s="692"/>
      <c r="DV27" s="702"/>
      <c r="DX27" s="60" t="s">
        <v>374</v>
      </c>
      <c r="DY27" s="84" t="s">
        <v>27</v>
      </c>
      <c r="DZ27" s="60" t="s">
        <v>8</v>
      </c>
      <c r="EA27" s="61" t="s">
        <v>28</v>
      </c>
      <c r="EB27" s="404">
        <v>170</v>
      </c>
      <c r="EC27" s="62"/>
      <c r="ED27" s="63">
        <v>170</v>
      </c>
      <c r="EE27" s="63">
        <v>30720</v>
      </c>
      <c r="EF27" s="62"/>
      <c r="EG27" s="64">
        <v>5.533854166666667E-3</v>
      </c>
      <c r="EH27" s="62"/>
      <c r="EI27" s="405">
        <v>0</v>
      </c>
      <c r="EJ27" s="63"/>
      <c r="EK27" s="63">
        <v>0</v>
      </c>
      <c r="EL27" s="65"/>
      <c r="EM27" s="160"/>
      <c r="EN27" s="160"/>
      <c r="EO27" s="128"/>
      <c r="ES27" s="845" t="s">
        <v>38</v>
      </c>
      <c r="ET27" s="846" t="s">
        <v>39</v>
      </c>
      <c r="EU27" s="847">
        <v>0</v>
      </c>
    </row>
    <row r="28" spans="1:151" ht="15">
      <c r="A28" s="77" t="s">
        <v>398</v>
      </c>
      <c r="B28" s="7" t="s">
        <v>399</v>
      </c>
      <c r="C28" s="218">
        <v>15651</v>
      </c>
      <c r="D28" s="219">
        <v>15651</v>
      </c>
      <c r="E28" s="8"/>
      <c r="F28" s="8">
        <f t="shared" si="0"/>
        <v>15651</v>
      </c>
      <c r="G28" s="8"/>
      <c r="H28" s="417">
        <f t="shared" si="1"/>
        <v>15651</v>
      </c>
      <c r="K28" s="430" t="s">
        <v>398</v>
      </c>
      <c r="L28" s="431" t="s">
        <v>399</v>
      </c>
      <c r="M28" s="432">
        <v>5005899996</v>
      </c>
      <c r="N28" s="433">
        <v>201871766</v>
      </c>
      <c r="O28" s="434">
        <f t="shared" si="2"/>
        <v>4804028230</v>
      </c>
      <c r="P28" s="435">
        <v>2008</v>
      </c>
      <c r="Q28" s="436">
        <v>0.97199999999999998</v>
      </c>
      <c r="R28" s="437">
        <f t="shared" si="3"/>
        <v>4942415874</v>
      </c>
      <c r="S28" s="798">
        <f t="shared" si="4"/>
        <v>201871766</v>
      </c>
      <c r="T28" s="439">
        <v>374726300</v>
      </c>
      <c r="U28" s="439">
        <v>1268395519</v>
      </c>
      <c r="V28" s="437">
        <f t="shared" si="5"/>
        <v>6787409459</v>
      </c>
      <c r="X28" s="466" t="s">
        <v>398</v>
      </c>
      <c r="Y28" s="467" t="s">
        <v>399</v>
      </c>
      <c r="Z28" s="468">
        <v>6787409459</v>
      </c>
      <c r="AA28" s="469">
        <v>39163352.578429997</v>
      </c>
      <c r="AB28" s="432">
        <v>14016564</v>
      </c>
      <c r="AC28" s="432">
        <v>589709</v>
      </c>
      <c r="AD28" s="37">
        <v>53769625.578429997</v>
      </c>
      <c r="AE28" s="470">
        <v>15651</v>
      </c>
      <c r="AF28" s="467">
        <v>3436</v>
      </c>
      <c r="AG28" s="471">
        <v>0.70169999999999999</v>
      </c>
      <c r="AI28" s="552" t="s">
        <v>398</v>
      </c>
      <c r="AJ28" s="553" t="s">
        <v>399</v>
      </c>
      <c r="AK28" s="541">
        <v>53769625.578429997</v>
      </c>
      <c r="AL28" s="542">
        <v>15651</v>
      </c>
      <c r="AM28" s="554">
        <v>3436</v>
      </c>
      <c r="AN28" s="555">
        <v>0.70169999999999999</v>
      </c>
      <c r="AO28" s="556">
        <v>0.69599999999999995</v>
      </c>
      <c r="AP28" s="557">
        <v>0.84260000000000002</v>
      </c>
      <c r="AQ28" s="555">
        <v>0.77159999999999995</v>
      </c>
      <c r="AR28" s="558">
        <v>0.77159999999999995</v>
      </c>
      <c r="AS28" s="806">
        <v>1293.03</v>
      </c>
      <c r="AT28" s="807">
        <v>382.75</v>
      </c>
      <c r="AU28" s="561">
        <v>5990420</v>
      </c>
      <c r="AV28" s="562">
        <v>1</v>
      </c>
      <c r="AW28" s="554">
        <v>5990420</v>
      </c>
      <c r="AX28" s="563" t="s">
        <v>653</v>
      </c>
      <c r="AY28" s="204">
        <v>0</v>
      </c>
      <c r="AZ28" s="554">
        <v>5990420</v>
      </c>
      <c r="BB28" s="234" t="s">
        <v>398</v>
      </c>
      <c r="BC28" s="235" t="s">
        <v>704</v>
      </c>
      <c r="BD28" s="227">
        <v>6787409459</v>
      </c>
      <c r="BE28" s="228">
        <v>464.62900000000002</v>
      </c>
      <c r="BF28" s="236">
        <v>14608235</v>
      </c>
      <c r="BG28" s="738">
        <v>0.69599999999999995</v>
      </c>
      <c r="BH28" s="231"/>
      <c r="BI28" s="232">
        <v>15651</v>
      </c>
      <c r="BJ28" s="237">
        <v>33.68</v>
      </c>
      <c r="BK28" s="232">
        <v>97588</v>
      </c>
      <c r="BL28" s="238">
        <v>210</v>
      </c>
      <c r="BN28" s="491" t="s">
        <v>398</v>
      </c>
      <c r="BO28" s="492" t="s">
        <v>399</v>
      </c>
      <c r="BP28" s="493">
        <v>0.97850000000000004</v>
      </c>
      <c r="BQ28" s="493">
        <v>0.96400000000000008</v>
      </c>
      <c r="BR28" s="493">
        <v>0.97519999999999996</v>
      </c>
      <c r="BS28" s="126"/>
      <c r="BT28" s="494">
        <v>2008</v>
      </c>
      <c r="BU28" s="120">
        <v>0.97199999999999998</v>
      </c>
      <c r="BV28" s="495"/>
      <c r="BW28" s="496">
        <v>0.72</v>
      </c>
      <c r="BX28" s="497">
        <f t="shared" si="6"/>
        <v>0.7</v>
      </c>
      <c r="BY28" s="498">
        <f t="shared" si="15"/>
        <v>1.2132000000000001</v>
      </c>
      <c r="CA28" s="264" t="s">
        <v>398</v>
      </c>
      <c r="CB28" s="265" t="s">
        <v>704</v>
      </c>
      <c r="CC28" s="232">
        <v>29099</v>
      </c>
      <c r="CD28" s="232">
        <v>30125</v>
      </c>
      <c r="CE28" s="232">
        <v>29692</v>
      </c>
      <c r="CF28" s="266">
        <f t="shared" si="7"/>
        <v>29638.666666666668</v>
      </c>
      <c r="CG28" s="267">
        <v>0.84260000000000002</v>
      </c>
      <c r="CH28" s="263"/>
      <c r="CI28" s="268">
        <f t="shared" si="8"/>
        <v>-53.333333333332121</v>
      </c>
      <c r="CJ28" s="267">
        <f t="shared" si="9"/>
        <v>-1.8E-3</v>
      </c>
      <c r="CL28" s="642" t="s">
        <v>398</v>
      </c>
      <c r="CM28" s="643" t="s">
        <v>704</v>
      </c>
      <c r="CN28" s="719">
        <v>0.77159999999999995</v>
      </c>
      <c r="CO28" s="636"/>
      <c r="CP28" s="720">
        <v>15651</v>
      </c>
      <c r="CQ28" s="646">
        <v>10408213</v>
      </c>
      <c r="CR28" s="646">
        <v>10205934</v>
      </c>
      <c r="CS28" s="647">
        <v>20614147</v>
      </c>
      <c r="CT28" s="648">
        <v>1317.11</v>
      </c>
      <c r="CU28" s="649"/>
      <c r="CV28" s="18">
        <v>1293.03</v>
      </c>
      <c r="CW28" s="648">
        <v>382.75</v>
      </c>
      <c r="CX28" s="19">
        <v>1</v>
      </c>
      <c r="CY28" s="14"/>
      <c r="CZ28" s="650">
        <v>0.7</v>
      </c>
      <c r="DA28" s="125">
        <v>1</v>
      </c>
      <c r="DB28" s="641"/>
      <c r="DC28" s="19">
        <v>1</v>
      </c>
      <c r="DE28" s="680" t="s">
        <v>398</v>
      </c>
      <c r="DF28" s="681" t="s">
        <v>399</v>
      </c>
      <c r="DG28" s="670" t="s">
        <v>201</v>
      </c>
      <c r="DH28" s="671">
        <v>1</v>
      </c>
      <c r="DI28" s="833"/>
      <c r="DJ28" s="834">
        <v>0.72</v>
      </c>
      <c r="DK28" s="835">
        <v>0.96879999999999999</v>
      </c>
      <c r="DL28" s="682">
        <f t="shared" si="10"/>
        <v>0.69799999999999995</v>
      </c>
      <c r="DM28" s="683">
        <f t="shared" si="11"/>
        <v>0.69799999999999995</v>
      </c>
      <c r="DN28" s="684"/>
      <c r="DO28" s="834">
        <v>0.72</v>
      </c>
      <c r="DP28" s="677">
        <v>0.97199999999999998</v>
      </c>
      <c r="DQ28" s="682">
        <f t="shared" si="12"/>
        <v>0.7</v>
      </c>
      <c r="DR28" s="682" t="str">
        <f t="shared" si="13"/>
        <v xml:space="preserve"> </v>
      </c>
      <c r="DS28" s="692"/>
      <c r="DT28" s="701" t="str">
        <f t="shared" si="14"/>
        <v xml:space="preserve"> </v>
      </c>
      <c r="DU28" s="692"/>
      <c r="DV28" s="702"/>
      <c r="DX28" s="71" t="s">
        <v>376</v>
      </c>
      <c r="DY28" s="86" t="s">
        <v>376</v>
      </c>
      <c r="DZ28" s="71" t="s">
        <v>901</v>
      </c>
      <c r="EA28" s="72" t="s">
        <v>377</v>
      </c>
      <c r="EB28" s="404">
        <v>13053</v>
      </c>
      <c r="EC28" s="56"/>
      <c r="ED28" s="57">
        <v>13053</v>
      </c>
      <c r="EE28" s="57"/>
      <c r="EF28" s="56"/>
      <c r="EG28" s="73">
        <v>0.98699432892249528</v>
      </c>
      <c r="EH28" s="56"/>
      <c r="EI28" s="405">
        <v>3572549</v>
      </c>
      <c r="EJ28" s="57"/>
      <c r="EK28" s="57">
        <v>3526086</v>
      </c>
      <c r="EL28" s="57">
        <v>3572549</v>
      </c>
      <c r="EM28" s="158">
        <v>0</v>
      </c>
      <c r="EN28" s="158"/>
      <c r="EO28" s="58"/>
      <c r="ES28" s="845" t="s">
        <v>390</v>
      </c>
      <c r="ET28" s="846" t="s">
        <v>391</v>
      </c>
      <c r="EU28" s="847">
        <v>0</v>
      </c>
    </row>
    <row r="29" spans="1:151" ht="15">
      <c r="A29" s="77" t="s">
        <v>400</v>
      </c>
      <c r="B29" s="7" t="s">
        <v>401</v>
      </c>
      <c r="C29" s="218">
        <v>6450</v>
      </c>
      <c r="D29" s="219">
        <v>9418</v>
      </c>
      <c r="E29" s="8"/>
      <c r="F29" s="8">
        <f t="shared" si="0"/>
        <v>9418</v>
      </c>
      <c r="G29" s="8"/>
      <c r="H29" s="417">
        <f t="shared" si="1"/>
        <v>9418</v>
      </c>
      <c r="K29" s="430" t="s">
        <v>400</v>
      </c>
      <c r="L29" s="431" t="s">
        <v>401</v>
      </c>
      <c r="M29" s="432">
        <v>2251404599</v>
      </c>
      <c r="N29" s="433">
        <v>221531400</v>
      </c>
      <c r="O29" s="434">
        <f t="shared" si="2"/>
        <v>2029873199</v>
      </c>
      <c r="P29" s="435">
        <v>2005</v>
      </c>
      <c r="Q29" s="436">
        <v>0.84419999999999995</v>
      </c>
      <c r="R29" s="437">
        <f t="shared" si="3"/>
        <v>2404493247</v>
      </c>
      <c r="S29" s="798">
        <f t="shared" si="4"/>
        <v>221531400</v>
      </c>
      <c r="T29" s="439">
        <v>120606017</v>
      </c>
      <c r="U29" s="439">
        <v>984263308</v>
      </c>
      <c r="V29" s="437">
        <f t="shared" si="5"/>
        <v>3730893972</v>
      </c>
      <c r="X29" s="466" t="s">
        <v>400</v>
      </c>
      <c r="Y29" s="467" t="s">
        <v>666</v>
      </c>
      <c r="Z29" s="468">
        <v>3730893972</v>
      </c>
      <c r="AA29" s="469">
        <v>21527258.21844</v>
      </c>
      <c r="AB29" s="432">
        <v>6445829</v>
      </c>
      <c r="AC29" s="432">
        <v>258160</v>
      </c>
      <c r="AD29" s="37">
        <v>28231247.21844</v>
      </c>
      <c r="AE29" s="470">
        <v>9418</v>
      </c>
      <c r="AF29" s="467">
        <v>2998</v>
      </c>
      <c r="AG29" s="471">
        <v>0.61219999999999997</v>
      </c>
      <c r="AI29" s="552" t="s">
        <v>400</v>
      </c>
      <c r="AJ29" s="553" t="s">
        <v>666</v>
      </c>
      <c r="AK29" s="541">
        <v>28231247.21844</v>
      </c>
      <c r="AL29" s="542">
        <v>9418</v>
      </c>
      <c r="AM29" s="554">
        <v>2998</v>
      </c>
      <c r="AN29" s="555">
        <v>0.61219999999999997</v>
      </c>
      <c r="AO29" s="556">
        <v>0.18970000000000001</v>
      </c>
      <c r="AP29" s="557">
        <v>0.83209999999999995</v>
      </c>
      <c r="AQ29" s="555">
        <v>0.68</v>
      </c>
      <c r="AR29" s="558">
        <v>0.68</v>
      </c>
      <c r="AS29" s="806">
        <v>1139.53</v>
      </c>
      <c r="AT29" s="807">
        <v>536.25</v>
      </c>
      <c r="AU29" s="561">
        <v>5050403</v>
      </c>
      <c r="AV29" s="562">
        <v>1</v>
      </c>
      <c r="AW29" s="554">
        <v>5050403</v>
      </c>
      <c r="AX29" s="563" t="s">
        <v>653</v>
      </c>
      <c r="AY29" s="204">
        <v>0</v>
      </c>
      <c r="AZ29" s="554">
        <v>5050403</v>
      </c>
      <c r="BB29" s="234" t="s">
        <v>400</v>
      </c>
      <c r="BC29" s="235" t="s">
        <v>705</v>
      </c>
      <c r="BD29" s="227">
        <v>3730893972</v>
      </c>
      <c r="BE29" s="228">
        <v>936.80399999999997</v>
      </c>
      <c r="BF29" s="236">
        <v>3982577</v>
      </c>
      <c r="BG29" s="738">
        <v>0.18970000000000001</v>
      </c>
      <c r="BH29" s="231"/>
      <c r="BI29" s="232">
        <v>9418</v>
      </c>
      <c r="BJ29" s="237">
        <v>10.050000000000001</v>
      </c>
      <c r="BK29" s="232">
        <v>57674</v>
      </c>
      <c r="BL29" s="238">
        <v>62</v>
      </c>
      <c r="BN29" s="491" t="s">
        <v>400</v>
      </c>
      <c r="BO29" s="492" t="s">
        <v>666</v>
      </c>
      <c r="BP29" s="493">
        <v>0.84660000000000002</v>
      </c>
      <c r="BQ29" s="493">
        <v>0.81010000000000004</v>
      </c>
      <c r="BR29" s="493">
        <v>0.86619999999999997</v>
      </c>
      <c r="BS29" s="126"/>
      <c r="BT29" s="494">
        <v>2005</v>
      </c>
      <c r="BU29" s="120">
        <v>0.84419999999999995</v>
      </c>
      <c r="BV29" s="495"/>
      <c r="BW29" s="496">
        <v>0.81499999999999995</v>
      </c>
      <c r="BX29" s="497">
        <f t="shared" si="6"/>
        <v>0.68799999999999994</v>
      </c>
      <c r="BY29" s="498">
        <f t="shared" si="15"/>
        <v>1.1923999999999999</v>
      </c>
      <c r="CA29" s="264" t="s">
        <v>400</v>
      </c>
      <c r="CB29" s="265" t="s">
        <v>705</v>
      </c>
      <c r="CC29" s="232">
        <v>28333</v>
      </c>
      <c r="CD29" s="232">
        <v>29660</v>
      </c>
      <c r="CE29" s="232">
        <v>29822</v>
      </c>
      <c r="CF29" s="266">
        <f t="shared" si="7"/>
        <v>29271.666666666668</v>
      </c>
      <c r="CG29" s="267">
        <v>0.83209999999999995</v>
      </c>
      <c r="CH29" s="263"/>
      <c r="CI29" s="268">
        <f t="shared" si="8"/>
        <v>-550.33333333333212</v>
      </c>
      <c r="CJ29" s="267">
        <f t="shared" si="9"/>
        <v>-1.8499999999999999E-2</v>
      </c>
      <c r="CL29" s="642" t="s">
        <v>400</v>
      </c>
      <c r="CM29" s="643" t="s">
        <v>705</v>
      </c>
      <c r="CN29" s="719">
        <v>0.68</v>
      </c>
      <c r="CO29" s="636"/>
      <c r="CP29" s="720">
        <v>9418</v>
      </c>
      <c r="CQ29" s="646">
        <v>6196354</v>
      </c>
      <c r="CR29" s="646">
        <v>0</v>
      </c>
      <c r="CS29" s="647">
        <v>6196354</v>
      </c>
      <c r="CT29" s="648">
        <v>657.93</v>
      </c>
      <c r="CU29" s="649"/>
      <c r="CV29" s="18">
        <v>1139.53</v>
      </c>
      <c r="CW29" s="648">
        <v>536.25</v>
      </c>
      <c r="CX29" s="19">
        <v>0.57699999999999996</v>
      </c>
      <c r="CY29" s="14"/>
      <c r="CZ29" s="650">
        <v>0.68799999999999994</v>
      </c>
      <c r="DA29" s="125">
        <v>1</v>
      </c>
      <c r="DB29" s="641"/>
      <c r="DC29" s="19">
        <v>1</v>
      </c>
      <c r="DE29" s="680" t="s">
        <v>400</v>
      </c>
      <c r="DF29" s="681" t="s">
        <v>666</v>
      </c>
      <c r="DG29" s="670" t="s">
        <v>201</v>
      </c>
      <c r="DH29" s="671">
        <v>1</v>
      </c>
      <c r="DI29" s="833"/>
      <c r="DJ29" s="834">
        <v>0.81499999999999995</v>
      </c>
      <c r="DK29" s="835">
        <v>0.82679999999999998</v>
      </c>
      <c r="DL29" s="682">
        <f t="shared" si="10"/>
        <v>0.67400000000000004</v>
      </c>
      <c r="DM29" s="683">
        <f t="shared" si="11"/>
        <v>0.67400000000000004</v>
      </c>
      <c r="DN29" s="684"/>
      <c r="DO29" s="834">
        <v>0.81499999999999995</v>
      </c>
      <c r="DP29" s="677">
        <v>0.84419999999999995</v>
      </c>
      <c r="DQ29" s="682">
        <f t="shared" si="12"/>
        <v>0.68799999999999994</v>
      </c>
      <c r="DR29" s="682" t="str">
        <f t="shared" si="13"/>
        <v xml:space="preserve"> </v>
      </c>
      <c r="DS29" s="692"/>
      <c r="DT29" s="701" t="str">
        <f t="shared" si="14"/>
        <v xml:space="preserve"> </v>
      </c>
      <c r="DU29" s="692"/>
      <c r="DV29" s="702"/>
      <c r="DX29" s="60" t="s">
        <v>376</v>
      </c>
      <c r="DY29" s="84" t="s">
        <v>29</v>
      </c>
      <c r="DZ29" s="60" t="s">
        <v>8</v>
      </c>
      <c r="EA29" s="61" t="s">
        <v>30</v>
      </c>
      <c r="EB29" s="404">
        <v>172</v>
      </c>
      <c r="EC29" s="62"/>
      <c r="ED29" s="63">
        <v>172</v>
      </c>
      <c r="EE29" s="63">
        <v>13225</v>
      </c>
      <c r="EF29" s="62"/>
      <c r="EG29" s="64">
        <v>1.3005671077504726E-2</v>
      </c>
      <c r="EH29" s="62"/>
      <c r="EI29" s="405">
        <v>0</v>
      </c>
      <c r="EJ29" s="63"/>
      <c r="EK29" s="63">
        <v>46463</v>
      </c>
      <c r="EL29" s="65"/>
      <c r="EM29" s="160"/>
      <c r="EN29" s="160"/>
      <c r="EO29" s="128"/>
      <c r="ES29" s="845" t="s">
        <v>392</v>
      </c>
      <c r="ET29" s="846" t="s">
        <v>393</v>
      </c>
      <c r="EU29" s="847">
        <v>0</v>
      </c>
    </row>
    <row r="30" spans="1:151" ht="15">
      <c r="A30" s="77" t="s">
        <v>402</v>
      </c>
      <c r="B30" s="7" t="s">
        <v>403</v>
      </c>
      <c r="C30" s="218">
        <v>14996</v>
      </c>
      <c r="D30" s="219">
        <v>14996</v>
      </c>
      <c r="E30" s="8"/>
      <c r="F30" s="8">
        <f t="shared" si="0"/>
        <v>14996</v>
      </c>
      <c r="G30" s="8"/>
      <c r="H30" s="417">
        <f t="shared" si="1"/>
        <v>14996</v>
      </c>
      <c r="K30" s="430" t="s">
        <v>402</v>
      </c>
      <c r="L30" s="431" t="s">
        <v>403</v>
      </c>
      <c r="M30" s="432">
        <v>8035423356</v>
      </c>
      <c r="N30" s="433">
        <v>113839891</v>
      </c>
      <c r="O30" s="434">
        <f t="shared" si="2"/>
        <v>7921583465</v>
      </c>
      <c r="P30" s="435">
        <v>2010</v>
      </c>
      <c r="Q30" s="436">
        <v>0.999</v>
      </c>
      <c r="R30" s="437">
        <f t="shared" si="3"/>
        <v>7929512978</v>
      </c>
      <c r="S30" s="798">
        <f t="shared" si="4"/>
        <v>113839891</v>
      </c>
      <c r="T30" s="439">
        <v>141105952</v>
      </c>
      <c r="U30" s="439">
        <v>1416600179</v>
      </c>
      <c r="V30" s="437">
        <f t="shared" si="5"/>
        <v>9601059000</v>
      </c>
      <c r="X30" s="466" t="s">
        <v>402</v>
      </c>
      <c r="Y30" s="467" t="s">
        <v>403</v>
      </c>
      <c r="Z30" s="468">
        <v>9601059000</v>
      </c>
      <c r="AA30" s="469">
        <v>55398110.43</v>
      </c>
      <c r="AB30" s="432">
        <v>14131744</v>
      </c>
      <c r="AC30" s="432">
        <v>410884</v>
      </c>
      <c r="AD30" s="37">
        <v>69940738.430000007</v>
      </c>
      <c r="AE30" s="470">
        <v>14996</v>
      </c>
      <c r="AF30" s="467">
        <v>4664</v>
      </c>
      <c r="AG30" s="471">
        <v>0.95240000000000002</v>
      </c>
      <c r="AI30" s="552" t="s">
        <v>402</v>
      </c>
      <c r="AJ30" s="553" t="s">
        <v>403</v>
      </c>
      <c r="AK30" s="541">
        <v>69940738.430000007</v>
      </c>
      <c r="AL30" s="542">
        <v>14996</v>
      </c>
      <c r="AM30" s="554">
        <v>4664</v>
      </c>
      <c r="AN30" s="555">
        <v>0.95240000000000002</v>
      </c>
      <c r="AO30" s="556">
        <v>0.64570000000000005</v>
      </c>
      <c r="AP30" s="557">
        <v>1.0270999999999999</v>
      </c>
      <c r="AQ30" s="555">
        <v>0.95919999999999994</v>
      </c>
      <c r="AR30" s="558">
        <v>0.95919999999999994</v>
      </c>
      <c r="AS30" s="806">
        <v>1607.41</v>
      </c>
      <c r="AT30" s="807">
        <v>68.369999999999891</v>
      </c>
      <c r="AU30" s="561">
        <v>1025277</v>
      </c>
      <c r="AV30" s="562">
        <v>0.72399999999999998</v>
      </c>
      <c r="AW30" s="554">
        <v>742301</v>
      </c>
      <c r="AX30" s="563" t="s">
        <v>653</v>
      </c>
      <c r="AY30" s="204">
        <v>0</v>
      </c>
      <c r="AZ30" s="554">
        <v>742301</v>
      </c>
      <c r="BB30" s="234" t="s">
        <v>402</v>
      </c>
      <c r="BC30" s="235" t="s">
        <v>706</v>
      </c>
      <c r="BD30" s="227">
        <v>9601059000</v>
      </c>
      <c r="BE30" s="228">
        <v>708.42700000000002</v>
      </c>
      <c r="BF30" s="236">
        <v>13552644</v>
      </c>
      <c r="BG30" s="738">
        <v>0.64570000000000005</v>
      </c>
      <c r="BH30" s="231"/>
      <c r="BI30" s="232">
        <v>14996</v>
      </c>
      <c r="BJ30" s="237">
        <v>21.17</v>
      </c>
      <c r="BK30" s="232">
        <v>102381</v>
      </c>
      <c r="BL30" s="238">
        <v>145</v>
      </c>
      <c r="BN30" s="491" t="s">
        <v>402</v>
      </c>
      <c r="BO30" s="492" t="s">
        <v>403</v>
      </c>
      <c r="BP30" s="493">
        <v>0.66149999999999998</v>
      </c>
      <c r="BQ30" s="493">
        <v>0.66680000000000006</v>
      </c>
      <c r="BR30" s="493">
        <v>0.999</v>
      </c>
      <c r="BS30" s="126"/>
      <c r="BT30" s="500">
        <v>2010</v>
      </c>
      <c r="BU30" s="120">
        <v>0.999</v>
      </c>
      <c r="BV30" s="495"/>
      <c r="BW30" s="496">
        <v>0.4728</v>
      </c>
      <c r="BX30" s="497">
        <f t="shared" si="6"/>
        <v>0.47199999999999998</v>
      </c>
      <c r="BY30" s="498">
        <f t="shared" si="15"/>
        <v>0.81799999999999995</v>
      </c>
      <c r="CA30" s="264" t="s">
        <v>402</v>
      </c>
      <c r="CB30" s="265" t="s">
        <v>706</v>
      </c>
      <c r="CC30" s="232">
        <v>35113</v>
      </c>
      <c r="CD30" s="232">
        <v>36483</v>
      </c>
      <c r="CE30" s="232">
        <v>36798</v>
      </c>
      <c r="CF30" s="266">
        <f t="shared" si="7"/>
        <v>36131.333333333336</v>
      </c>
      <c r="CG30" s="267">
        <v>1.0270999999999999</v>
      </c>
      <c r="CH30" s="263"/>
      <c r="CI30" s="268">
        <f t="shared" si="8"/>
        <v>-666.66666666666424</v>
      </c>
      <c r="CJ30" s="267">
        <f t="shared" si="9"/>
        <v>-1.8100000000000002E-2</v>
      </c>
      <c r="CL30" s="642" t="s">
        <v>402</v>
      </c>
      <c r="CM30" s="643" t="s">
        <v>706</v>
      </c>
      <c r="CN30" s="719">
        <v>0.95919999999999994</v>
      </c>
      <c r="CO30" s="636"/>
      <c r="CP30" s="720">
        <v>14996</v>
      </c>
      <c r="CQ30" s="646">
        <v>17454986</v>
      </c>
      <c r="CR30" s="646">
        <v>0</v>
      </c>
      <c r="CS30" s="647">
        <v>17454986</v>
      </c>
      <c r="CT30" s="648">
        <v>1163.98</v>
      </c>
      <c r="CU30" s="649"/>
      <c r="CV30" s="18">
        <v>1607.41</v>
      </c>
      <c r="CW30" s="648">
        <v>68.369999999999891</v>
      </c>
      <c r="CX30" s="19">
        <v>0.72399999999999998</v>
      </c>
      <c r="CY30" s="14"/>
      <c r="CZ30" s="650">
        <v>0.47199999999999998</v>
      </c>
      <c r="DA30" s="125" t="s">
        <v>4</v>
      </c>
      <c r="DB30" s="641"/>
      <c r="DC30" s="19">
        <v>0.72399999999999998</v>
      </c>
      <c r="DE30" s="680" t="s">
        <v>402</v>
      </c>
      <c r="DF30" s="681" t="s">
        <v>403</v>
      </c>
      <c r="DG30" s="670" t="s">
        <v>201</v>
      </c>
      <c r="DH30" s="671">
        <v>0.72399999999999998</v>
      </c>
      <c r="DI30" s="833"/>
      <c r="DJ30" s="834">
        <v>0.61</v>
      </c>
      <c r="DK30" s="835">
        <v>0.66830000000000001</v>
      </c>
      <c r="DL30" s="682">
        <f t="shared" si="10"/>
        <v>0.40799999999999997</v>
      </c>
      <c r="DM30" s="683">
        <f t="shared" si="11"/>
        <v>0.40799999999999997</v>
      </c>
      <c r="DN30" s="684"/>
      <c r="DO30" s="834">
        <v>0.4728</v>
      </c>
      <c r="DP30" s="677">
        <v>0.999</v>
      </c>
      <c r="DQ30" s="682">
        <f t="shared" si="12"/>
        <v>0.47199999999999998</v>
      </c>
      <c r="DR30" s="682" t="str">
        <f t="shared" si="13"/>
        <v xml:space="preserve"> </v>
      </c>
      <c r="DS30" s="692"/>
      <c r="DT30" s="701" t="str">
        <f t="shared" si="14"/>
        <v xml:space="preserve"> </v>
      </c>
      <c r="DU30" s="692"/>
      <c r="DV30" s="702"/>
      <c r="DX30" s="71" t="s">
        <v>378</v>
      </c>
      <c r="DY30" s="86" t="s">
        <v>378</v>
      </c>
      <c r="DZ30" s="71" t="s">
        <v>901</v>
      </c>
      <c r="EA30" s="72" t="s">
        <v>379</v>
      </c>
      <c r="EB30" s="404">
        <v>29844</v>
      </c>
      <c r="EC30" s="56"/>
      <c r="ED30" s="57">
        <v>29844</v>
      </c>
      <c r="EE30" s="57"/>
      <c r="EF30" s="56"/>
      <c r="EG30" s="73">
        <v>0.86642473508491802</v>
      </c>
      <c r="EH30" s="56"/>
      <c r="EI30" s="405">
        <v>0</v>
      </c>
      <c r="EJ30" s="57"/>
      <c r="EK30" s="57">
        <v>0</v>
      </c>
      <c r="EL30" s="57">
        <v>0</v>
      </c>
      <c r="EM30" s="158">
        <v>0</v>
      </c>
      <c r="EN30" s="158"/>
      <c r="EO30" s="58"/>
      <c r="ES30" s="845" t="s">
        <v>394</v>
      </c>
      <c r="ET30" s="846" t="s">
        <v>395</v>
      </c>
      <c r="EU30" s="847">
        <v>324802</v>
      </c>
    </row>
    <row r="31" spans="1:151" ht="15">
      <c r="A31" s="77" t="s">
        <v>404</v>
      </c>
      <c r="B31" s="7" t="s">
        <v>405</v>
      </c>
      <c r="C31" s="218">
        <v>51890</v>
      </c>
      <c r="D31" s="219">
        <v>52258</v>
      </c>
      <c r="E31" s="8"/>
      <c r="F31" s="8">
        <f t="shared" si="0"/>
        <v>52258</v>
      </c>
      <c r="G31" s="8"/>
      <c r="H31" s="417">
        <f t="shared" si="1"/>
        <v>52258</v>
      </c>
      <c r="K31" s="430" t="s">
        <v>404</v>
      </c>
      <c r="L31" s="431" t="s">
        <v>405</v>
      </c>
      <c r="M31" s="432">
        <v>17364299262</v>
      </c>
      <c r="N31" s="433">
        <v>78986015</v>
      </c>
      <c r="O31" s="434">
        <f t="shared" si="2"/>
        <v>17285313247</v>
      </c>
      <c r="P31" s="435">
        <v>2009</v>
      </c>
      <c r="Q31" s="436">
        <v>0.99860000000000004</v>
      </c>
      <c r="R31" s="437">
        <f t="shared" si="3"/>
        <v>17309546612</v>
      </c>
      <c r="S31" s="798">
        <f t="shared" si="4"/>
        <v>78986015</v>
      </c>
      <c r="T31" s="439">
        <v>348880372</v>
      </c>
      <c r="U31" s="439">
        <v>3139953308</v>
      </c>
      <c r="V31" s="437">
        <f t="shared" si="5"/>
        <v>20877366307</v>
      </c>
      <c r="X31" s="466" t="s">
        <v>404</v>
      </c>
      <c r="Y31" s="467" t="s">
        <v>667</v>
      </c>
      <c r="Z31" s="468">
        <v>20877366307</v>
      </c>
      <c r="AA31" s="469">
        <v>120462403.59139</v>
      </c>
      <c r="AB31" s="432">
        <v>41274195</v>
      </c>
      <c r="AC31" s="432">
        <v>818445</v>
      </c>
      <c r="AD31" s="37">
        <v>162555043.59139001</v>
      </c>
      <c r="AE31" s="470">
        <v>52258</v>
      </c>
      <c r="AF31" s="467">
        <v>3111</v>
      </c>
      <c r="AG31" s="471">
        <v>0.63529999999999998</v>
      </c>
      <c r="AI31" s="552" t="s">
        <v>404</v>
      </c>
      <c r="AJ31" s="553" t="s">
        <v>667</v>
      </c>
      <c r="AK31" s="541">
        <v>162555043.59139001</v>
      </c>
      <c r="AL31" s="542">
        <v>52258</v>
      </c>
      <c r="AM31" s="554">
        <v>3111</v>
      </c>
      <c r="AN31" s="555">
        <v>0.63529999999999998</v>
      </c>
      <c r="AO31" s="556">
        <v>1.5239</v>
      </c>
      <c r="AP31" s="557">
        <v>1.1453</v>
      </c>
      <c r="AQ31" s="555">
        <v>0.97919999999999996</v>
      </c>
      <c r="AR31" s="558">
        <v>0.97919999999999996</v>
      </c>
      <c r="AS31" s="806">
        <v>1640.92</v>
      </c>
      <c r="AT31" s="807">
        <v>34.8599999999999</v>
      </c>
      <c r="AU31" s="561">
        <v>1821714</v>
      </c>
      <c r="AV31" s="562">
        <v>1</v>
      </c>
      <c r="AW31" s="554">
        <v>1821714</v>
      </c>
      <c r="AX31" s="563" t="s">
        <v>653</v>
      </c>
      <c r="AY31" s="204">
        <v>0</v>
      </c>
      <c r="AZ31" s="554">
        <v>1821714</v>
      </c>
      <c r="BB31" s="234" t="s">
        <v>404</v>
      </c>
      <c r="BC31" s="235" t="s">
        <v>707</v>
      </c>
      <c r="BD31" s="227">
        <v>20877366307</v>
      </c>
      <c r="BE31" s="228">
        <v>652.71600000000001</v>
      </c>
      <c r="BF31" s="236">
        <v>31985375</v>
      </c>
      <c r="BG31" s="738">
        <v>1.5239</v>
      </c>
      <c r="BH31" s="231"/>
      <c r="BI31" s="232">
        <v>52258</v>
      </c>
      <c r="BJ31" s="237">
        <v>80.06</v>
      </c>
      <c r="BK31" s="232">
        <v>319040</v>
      </c>
      <c r="BL31" s="238">
        <v>489</v>
      </c>
      <c r="BN31" s="491" t="s">
        <v>404</v>
      </c>
      <c r="BO31" s="492" t="s">
        <v>667</v>
      </c>
      <c r="BP31" s="493">
        <v>0.81720000000000004</v>
      </c>
      <c r="BQ31" s="499">
        <v>0.99890000000000001</v>
      </c>
      <c r="BR31" s="499">
        <v>0.99839999999999995</v>
      </c>
      <c r="BS31" s="126"/>
      <c r="BT31" s="494">
        <v>2009</v>
      </c>
      <c r="BU31" s="120">
        <v>0.99860000000000004</v>
      </c>
      <c r="BV31" s="495"/>
      <c r="BW31" s="496">
        <v>0.74</v>
      </c>
      <c r="BX31" s="497">
        <f t="shared" si="6"/>
        <v>0.73899999999999999</v>
      </c>
      <c r="BY31" s="498">
        <f t="shared" si="15"/>
        <v>1.2807999999999999</v>
      </c>
      <c r="CA31" s="264" t="s">
        <v>404</v>
      </c>
      <c r="CB31" s="265" t="s">
        <v>707</v>
      </c>
      <c r="CC31" s="232">
        <v>38165</v>
      </c>
      <c r="CD31" s="232">
        <v>41072</v>
      </c>
      <c r="CE31" s="232">
        <v>41627</v>
      </c>
      <c r="CF31" s="266">
        <f t="shared" si="7"/>
        <v>40288</v>
      </c>
      <c r="CG31" s="267">
        <v>1.1453</v>
      </c>
      <c r="CH31" s="263"/>
      <c r="CI31" s="268">
        <f t="shared" si="8"/>
        <v>-1339</v>
      </c>
      <c r="CJ31" s="267">
        <f t="shared" si="9"/>
        <v>-3.2199999999999999E-2</v>
      </c>
      <c r="CL31" s="642" t="s">
        <v>404</v>
      </c>
      <c r="CM31" s="643" t="s">
        <v>707</v>
      </c>
      <c r="CN31" s="719">
        <v>0.97919999999999996</v>
      </c>
      <c r="CO31" s="636"/>
      <c r="CP31" s="720">
        <v>52258</v>
      </c>
      <c r="CQ31" s="646">
        <v>78831036</v>
      </c>
      <c r="CR31" s="646">
        <v>0</v>
      </c>
      <c r="CS31" s="647">
        <v>78831036</v>
      </c>
      <c r="CT31" s="648">
        <v>1508.5</v>
      </c>
      <c r="CU31" s="649"/>
      <c r="CV31" s="18">
        <v>1640.92</v>
      </c>
      <c r="CW31" s="648">
        <v>34.8599999999999</v>
      </c>
      <c r="CX31" s="19">
        <v>0.91900000000000004</v>
      </c>
      <c r="CY31" s="14"/>
      <c r="CZ31" s="650">
        <v>0.73899999999999999</v>
      </c>
      <c r="DA31" s="125">
        <v>1</v>
      </c>
      <c r="DB31" s="641"/>
      <c r="DC31" s="19">
        <v>1</v>
      </c>
      <c r="DE31" s="680" t="s">
        <v>404</v>
      </c>
      <c r="DF31" s="681" t="s">
        <v>667</v>
      </c>
      <c r="DG31" s="670" t="s">
        <v>201</v>
      </c>
      <c r="DH31" s="671">
        <v>1</v>
      </c>
      <c r="DI31" s="833"/>
      <c r="DJ31" s="834">
        <v>0.76600000000000001</v>
      </c>
      <c r="DK31" s="835">
        <v>0.99890000000000001</v>
      </c>
      <c r="DL31" s="682">
        <f t="shared" si="10"/>
        <v>0.76500000000000001</v>
      </c>
      <c r="DM31" s="683">
        <f t="shared" si="11"/>
        <v>0.76500000000000001</v>
      </c>
      <c r="DN31" s="684"/>
      <c r="DO31" s="834">
        <v>0.74</v>
      </c>
      <c r="DP31" s="677">
        <v>0.99860000000000004</v>
      </c>
      <c r="DQ31" s="682">
        <f t="shared" si="12"/>
        <v>0.73899999999999999</v>
      </c>
      <c r="DR31" s="682" t="str">
        <f t="shared" si="13"/>
        <v xml:space="preserve"> </v>
      </c>
      <c r="DS31" s="692"/>
      <c r="DT31" s="701" t="str">
        <f t="shared" si="14"/>
        <v xml:space="preserve"> </v>
      </c>
      <c r="DU31" s="692"/>
      <c r="DV31" s="702"/>
      <c r="DX31" s="48">
        <v>130</v>
      </c>
      <c r="DY31" s="162" t="s">
        <v>821</v>
      </c>
      <c r="DZ31" s="54" t="s">
        <v>8</v>
      </c>
      <c r="EA31" s="162" t="s">
        <v>822</v>
      </c>
      <c r="EB31" s="404">
        <v>564</v>
      </c>
      <c r="EC31" s="51"/>
      <c r="ED31" s="50">
        <v>564</v>
      </c>
      <c r="EE31" s="50"/>
      <c r="EF31" s="51"/>
      <c r="EG31" s="52">
        <v>1.6373929452750763E-2</v>
      </c>
      <c r="EH31" s="51"/>
      <c r="EI31" s="405">
        <v>0</v>
      </c>
      <c r="EJ31" s="50"/>
      <c r="EK31" s="50">
        <v>0</v>
      </c>
      <c r="EL31" s="50"/>
      <c r="EM31" s="159"/>
      <c r="EN31" s="159"/>
      <c r="EO31" s="49"/>
      <c r="ES31" s="845" t="s">
        <v>396</v>
      </c>
      <c r="ET31" s="846" t="s">
        <v>397</v>
      </c>
      <c r="EU31" s="847">
        <v>0</v>
      </c>
    </row>
    <row r="32" spans="1:151" ht="15">
      <c r="A32" s="77" t="s">
        <v>406</v>
      </c>
      <c r="B32" s="7" t="s">
        <v>407</v>
      </c>
      <c r="C32" s="218">
        <v>3923</v>
      </c>
      <c r="D32" s="219">
        <v>3923</v>
      </c>
      <c r="E32" s="8"/>
      <c r="F32" s="8">
        <f t="shared" si="0"/>
        <v>3923</v>
      </c>
      <c r="G32" s="8"/>
      <c r="H32" s="417">
        <f t="shared" si="1"/>
        <v>3923</v>
      </c>
      <c r="K32" s="430" t="s">
        <v>406</v>
      </c>
      <c r="L32" s="431" t="s">
        <v>407</v>
      </c>
      <c r="M32" s="432">
        <v>7821720991</v>
      </c>
      <c r="N32" s="433">
        <v>81517376</v>
      </c>
      <c r="O32" s="434">
        <f t="shared" si="2"/>
        <v>7740203615</v>
      </c>
      <c r="P32" s="435">
        <v>2005</v>
      </c>
      <c r="Q32" s="436">
        <v>0.97699999999999998</v>
      </c>
      <c r="R32" s="437">
        <f t="shared" si="3"/>
        <v>7922419258</v>
      </c>
      <c r="S32" s="798">
        <f t="shared" si="4"/>
        <v>81517376</v>
      </c>
      <c r="T32" s="439">
        <v>73394050</v>
      </c>
      <c r="U32" s="439">
        <v>367736289</v>
      </c>
      <c r="V32" s="437">
        <f t="shared" si="5"/>
        <v>8445066973</v>
      </c>
      <c r="X32" s="466" t="s">
        <v>406</v>
      </c>
      <c r="Y32" s="467" t="s">
        <v>407</v>
      </c>
      <c r="Z32" s="468">
        <v>8445066973</v>
      </c>
      <c r="AA32" s="469">
        <v>48728036.434210002</v>
      </c>
      <c r="AB32" s="432">
        <v>6461721</v>
      </c>
      <c r="AC32" s="432">
        <v>308034</v>
      </c>
      <c r="AD32" s="37">
        <v>55497791.434210002</v>
      </c>
      <c r="AE32" s="470">
        <v>3923</v>
      </c>
      <c r="AF32" s="467">
        <v>14147</v>
      </c>
      <c r="AG32" s="471">
        <v>2.8889</v>
      </c>
      <c r="AI32" s="552" t="s">
        <v>406</v>
      </c>
      <c r="AJ32" s="553" t="s">
        <v>407</v>
      </c>
      <c r="AK32" s="541">
        <v>55497791.434210002</v>
      </c>
      <c r="AL32" s="542">
        <v>3923</v>
      </c>
      <c r="AM32" s="554">
        <v>14147</v>
      </c>
      <c r="AN32" s="555">
        <v>2.8889</v>
      </c>
      <c r="AO32" s="556">
        <v>1.5375000000000001</v>
      </c>
      <c r="AP32" s="557">
        <v>0.99860000000000004</v>
      </c>
      <c r="AQ32" s="555">
        <v>1.8087</v>
      </c>
      <c r="AR32" s="558" t="s">
        <v>4</v>
      </c>
      <c r="AS32" s="806" t="s">
        <v>4</v>
      </c>
      <c r="AT32" s="807" t="s">
        <v>4</v>
      </c>
      <c r="AU32" s="561">
        <v>0</v>
      </c>
      <c r="AV32" s="562" t="s">
        <v>4</v>
      </c>
      <c r="AW32" s="554">
        <v>0</v>
      </c>
      <c r="AX32" s="563" t="s">
        <v>653</v>
      </c>
      <c r="AY32" s="204">
        <v>0</v>
      </c>
      <c r="AZ32" s="554">
        <v>0</v>
      </c>
      <c r="BB32" s="234" t="s">
        <v>406</v>
      </c>
      <c r="BC32" s="235" t="s">
        <v>708</v>
      </c>
      <c r="BD32" s="227">
        <v>8445066973</v>
      </c>
      <c r="BE32" s="228">
        <v>261.69600000000003</v>
      </c>
      <c r="BF32" s="236">
        <v>32270524</v>
      </c>
      <c r="BG32" s="738">
        <v>1.5375000000000001</v>
      </c>
      <c r="BH32" s="231"/>
      <c r="BI32" s="232">
        <v>3923</v>
      </c>
      <c r="BJ32" s="237">
        <v>14.99</v>
      </c>
      <c r="BK32" s="232">
        <v>23515</v>
      </c>
      <c r="BL32" s="238">
        <v>90</v>
      </c>
      <c r="BN32" s="491" t="s">
        <v>406</v>
      </c>
      <c r="BO32" s="492" t="s">
        <v>407</v>
      </c>
      <c r="BP32" s="493">
        <v>0.85370000000000001</v>
      </c>
      <c r="BQ32" s="493">
        <v>0.96799999999999997</v>
      </c>
      <c r="BR32" s="493">
        <v>1.024</v>
      </c>
      <c r="BS32" s="126"/>
      <c r="BT32" s="494">
        <v>2005</v>
      </c>
      <c r="BU32" s="120">
        <v>0.97699999999999998</v>
      </c>
      <c r="BV32" s="495"/>
      <c r="BW32" s="496">
        <v>0.32</v>
      </c>
      <c r="BX32" s="497">
        <f t="shared" si="6"/>
        <v>0.313</v>
      </c>
      <c r="BY32" s="498">
        <f t="shared" si="15"/>
        <v>0.54249999999999998</v>
      </c>
      <c r="CA32" s="264" t="s">
        <v>406</v>
      </c>
      <c r="CB32" s="265" t="s">
        <v>708</v>
      </c>
      <c r="CC32" s="232">
        <v>34550</v>
      </c>
      <c r="CD32" s="232">
        <v>35262</v>
      </c>
      <c r="CE32" s="232">
        <v>35569</v>
      </c>
      <c r="CF32" s="266">
        <f t="shared" si="7"/>
        <v>35127</v>
      </c>
      <c r="CG32" s="267">
        <v>0.99860000000000004</v>
      </c>
      <c r="CH32" s="263"/>
      <c r="CI32" s="268">
        <f t="shared" si="8"/>
        <v>-442</v>
      </c>
      <c r="CJ32" s="267">
        <f t="shared" si="9"/>
        <v>-1.24E-2</v>
      </c>
      <c r="CL32" s="642" t="s">
        <v>406</v>
      </c>
      <c r="CM32" s="643" t="s">
        <v>708</v>
      </c>
      <c r="CN32" s="719" t="s">
        <v>4</v>
      </c>
      <c r="CO32" s="636"/>
      <c r="CP32" s="720">
        <v>3923</v>
      </c>
      <c r="CQ32" s="646">
        <v>8855554</v>
      </c>
      <c r="CR32" s="646">
        <v>0</v>
      </c>
      <c r="CS32" s="647">
        <v>8855554</v>
      </c>
      <c r="CT32" s="648">
        <v>2257.34</v>
      </c>
      <c r="CU32" s="649"/>
      <c r="CV32" s="18" t="s">
        <v>4</v>
      </c>
      <c r="CW32" s="648" t="s">
        <v>4</v>
      </c>
      <c r="CX32" s="19" t="s">
        <v>4</v>
      </c>
      <c r="CY32" s="14"/>
      <c r="CZ32" s="650">
        <v>0.313</v>
      </c>
      <c r="DA32" s="125" t="s">
        <v>4</v>
      </c>
      <c r="DB32" s="641"/>
      <c r="DC32" s="19" t="s">
        <v>4</v>
      </c>
      <c r="DE32" s="680" t="s">
        <v>406</v>
      </c>
      <c r="DF32" s="681" t="s">
        <v>407</v>
      </c>
      <c r="DG32" s="670" t="s">
        <v>653</v>
      </c>
      <c r="DH32" s="671" t="s">
        <v>4</v>
      </c>
      <c r="DI32" s="833"/>
      <c r="DJ32" s="834">
        <v>0.32</v>
      </c>
      <c r="DK32" s="835">
        <v>0.89159999999999995</v>
      </c>
      <c r="DL32" s="682">
        <f t="shared" si="10"/>
        <v>0.28499999999999998</v>
      </c>
      <c r="DM32" s="683">
        <f t="shared" si="11"/>
        <v>0.28499999999999998</v>
      </c>
      <c r="DN32" s="684"/>
      <c r="DO32" s="834">
        <v>0.32</v>
      </c>
      <c r="DP32" s="677">
        <v>0.97699999999999998</v>
      </c>
      <c r="DQ32" s="682">
        <f t="shared" si="12"/>
        <v>0.313</v>
      </c>
      <c r="DR32" s="682" t="str">
        <f t="shared" si="13"/>
        <v xml:space="preserve"> </v>
      </c>
      <c r="DS32" s="692"/>
      <c r="DT32" s="701" t="str">
        <f t="shared" si="14"/>
        <v xml:space="preserve"> </v>
      </c>
      <c r="DU32" s="692"/>
      <c r="DV32" s="702"/>
      <c r="DX32" s="60" t="s">
        <v>378</v>
      </c>
      <c r="DY32" s="84" t="s">
        <v>795</v>
      </c>
      <c r="DZ32" s="60" t="s">
        <v>901</v>
      </c>
      <c r="EA32" s="61" t="s">
        <v>796</v>
      </c>
      <c r="EB32" s="404">
        <v>5281</v>
      </c>
      <c r="EC32" s="407">
        <v>-1244</v>
      </c>
      <c r="ED32" s="63">
        <v>4037</v>
      </c>
      <c r="EE32" s="63">
        <v>34445</v>
      </c>
      <c r="EF32" s="62"/>
      <c r="EG32" s="64">
        <v>0.11720133546233125</v>
      </c>
      <c r="EH32" s="62"/>
      <c r="EI32" s="405">
        <v>0</v>
      </c>
      <c r="EJ32" s="63"/>
      <c r="EK32" s="63">
        <v>0</v>
      </c>
      <c r="EL32" s="65"/>
      <c r="EM32" s="160"/>
      <c r="EN32" s="160"/>
      <c r="EO32" s="128"/>
      <c r="ES32" s="845" t="s">
        <v>398</v>
      </c>
      <c r="ET32" s="846" t="s">
        <v>399</v>
      </c>
      <c r="EU32" s="847">
        <v>5990420</v>
      </c>
    </row>
    <row r="33" spans="1:151" ht="15">
      <c r="A33" s="77" t="s">
        <v>408</v>
      </c>
      <c r="B33" s="7" t="s">
        <v>409</v>
      </c>
      <c r="C33" s="218">
        <v>4917</v>
      </c>
      <c r="D33" s="219">
        <v>4917</v>
      </c>
      <c r="E33" s="8"/>
      <c r="F33" s="8">
        <f t="shared" si="0"/>
        <v>4917</v>
      </c>
      <c r="G33" s="8"/>
      <c r="H33" s="417">
        <f t="shared" si="1"/>
        <v>4917</v>
      </c>
      <c r="K33" s="430" t="s">
        <v>408</v>
      </c>
      <c r="L33" s="431" t="s">
        <v>409</v>
      </c>
      <c r="M33" s="432">
        <v>16761649750</v>
      </c>
      <c r="N33" s="433">
        <v>87400</v>
      </c>
      <c r="O33" s="434">
        <f t="shared" si="2"/>
        <v>16761562350</v>
      </c>
      <c r="P33" s="435">
        <v>2005</v>
      </c>
      <c r="Q33" s="436">
        <v>1.0463</v>
      </c>
      <c r="R33" s="437">
        <f t="shared" si="3"/>
        <v>16019843592</v>
      </c>
      <c r="S33" s="798">
        <f t="shared" si="4"/>
        <v>87400</v>
      </c>
      <c r="T33" s="439">
        <v>129260731</v>
      </c>
      <c r="U33" s="439">
        <v>675833992</v>
      </c>
      <c r="V33" s="437">
        <f t="shared" si="5"/>
        <v>16825025715</v>
      </c>
      <c r="X33" s="466" t="s">
        <v>408</v>
      </c>
      <c r="Y33" s="467" t="s">
        <v>409</v>
      </c>
      <c r="Z33" s="468">
        <v>16825025715</v>
      </c>
      <c r="AA33" s="469">
        <v>97080398.375550002</v>
      </c>
      <c r="AB33" s="432">
        <v>14507708</v>
      </c>
      <c r="AC33" s="432">
        <v>515154</v>
      </c>
      <c r="AD33" s="37">
        <v>112103260.37555</v>
      </c>
      <c r="AE33" s="470">
        <v>4917</v>
      </c>
      <c r="AF33" s="467">
        <v>22799</v>
      </c>
      <c r="AG33" s="471">
        <v>4.6557000000000004</v>
      </c>
      <c r="AI33" s="552" t="s">
        <v>408</v>
      </c>
      <c r="AJ33" s="553" t="s">
        <v>409</v>
      </c>
      <c r="AK33" s="541">
        <v>112103260.37555</v>
      </c>
      <c r="AL33" s="542">
        <v>4917</v>
      </c>
      <c r="AM33" s="554">
        <v>22799</v>
      </c>
      <c r="AN33" s="555">
        <v>4.6557000000000004</v>
      </c>
      <c r="AO33" s="556">
        <v>2.0897999999999999</v>
      </c>
      <c r="AP33" s="557">
        <v>1.0763</v>
      </c>
      <c r="AQ33" s="555">
        <v>2.6095000000000002</v>
      </c>
      <c r="AR33" s="558" t="s">
        <v>4</v>
      </c>
      <c r="AS33" s="806" t="s">
        <v>4</v>
      </c>
      <c r="AT33" s="807" t="s">
        <v>4</v>
      </c>
      <c r="AU33" s="561">
        <v>0</v>
      </c>
      <c r="AV33" s="562" t="s">
        <v>4</v>
      </c>
      <c r="AW33" s="554">
        <v>0</v>
      </c>
      <c r="AX33" s="563" t="s">
        <v>653</v>
      </c>
      <c r="AY33" s="204">
        <v>0</v>
      </c>
      <c r="AZ33" s="554">
        <v>0</v>
      </c>
      <c r="BB33" s="234" t="s">
        <v>408</v>
      </c>
      <c r="BC33" s="235" t="s">
        <v>709</v>
      </c>
      <c r="BD33" s="227">
        <v>16825025715</v>
      </c>
      <c r="BE33" s="228">
        <v>383.577</v>
      </c>
      <c r="BF33" s="236">
        <v>43863490</v>
      </c>
      <c r="BG33" s="738">
        <v>2.0897999999999999</v>
      </c>
      <c r="BH33" s="231"/>
      <c r="BI33" s="232">
        <v>4917</v>
      </c>
      <c r="BJ33" s="237">
        <v>12.82</v>
      </c>
      <c r="BK33" s="232">
        <v>34015</v>
      </c>
      <c r="BL33" s="238">
        <v>89</v>
      </c>
      <c r="BN33" s="491" t="s">
        <v>408</v>
      </c>
      <c r="BO33" s="492" t="s">
        <v>409</v>
      </c>
      <c r="BP33" s="493">
        <v>0.92459999999999998</v>
      </c>
      <c r="BQ33" s="493">
        <v>0.98419999999999996</v>
      </c>
      <c r="BR33" s="493">
        <v>1.1283000000000001</v>
      </c>
      <c r="BS33" s="126"/>
      <c r="BT33" s="494">
        <v>2005</v>
      </c>
      <c r="BU33" s="120">
        <v>1.0463</v>
      </c>
      <c r="BV33" s="495"/>
      <c r="BW33" s="496">
        <v>0.28000000000000003</v>
      </c>
      <c r="BX33" s="497">
        <f t="shared" si="6"/>
        <v>0.29299999999999998</v>
      </c>
      <c r="BY33" s="498">
        <f t="shared" si="15"/>
        <v>0.50780000000000003</v>
      </c>
      <c r="CA33" s="264" t="s">
        <v>408</v>
      </c>
      <c r="CB33" s="265" t="s">
        <v>709</v>
      </c>
      <c r="CC33" s="232">
        <v>37592</v>
      </c>
      <c r="CD33" s="232">
        <v>38465</v>
      </c>
      <c r="CE33" s="232">
        <v>37526</v>
      </c>
      <c r="CF33" s="266">
        <f t="shared" si="7"/>
        <v>37861</v>
      </c>
      <c r="CG33" s="267">
        <v>1.0763</v>
      </c>
      <c r="CH33" s="263"/>
      <c r="CI33" s="268">
        <f t="shared" si="8"/>
        <v>335</v>
      </c>
      <c r="CJ33" s="267">
        <f t="shared" si="9"/>
        <v>8.8999999999999999E-3</v>
      </c>
      <c r="CL33" s="642" t="s">
        <v>408</v>
      </c>
      <c r="CM33" s="643" t="s">
        <v>709</v>
      </c>
      <c r="CN33" s="719" t="s">
        <v>4</v>
      </c>
      <c r="CO33" s="636"/>
      <c r="CP33" s="720">
        <v>4917</v>
      </c>
      <c r="CQ33" s="646">
        <v>18891333</v>
      </c>
      <c r="CR33" s="646">
        <v>0</v>
      </c>
      <c r="CS33" s="647">
        <v>18891333</v>
      </c>
      <c r="CT33" s="648">
        <v>3842.04</v>
      </c>
      <c r="CU33" s="649"/>
      <c r="CV33" s="18" t="s">
        <v>4</v>
      </c>
      <c r="CW33" s="648" t="s">
        <v>4</v>
      </c>
      <c r="CX33" s="19" t="s">
        <v>4</v>
      </c>
      <c r="CY33" s="14"/>
      <c r="CZ33" s="650">
        <v>0.29299999999999998</v>
      </c>
      <c r="DA33" s="125" t="s">
        <v>4</v>
      </c>
      <c r="DB33" s="641"/>
      <c r="DC33" s="19" t="s">
        <v>4</v>
      </c>
      <c r="DE33" s="680" t="s">
        <v>408</v>
      </c>
      <c r="DF33" s="681" t="s">
        <v>409</v>
      </c>
      <c r="DG33" s="670" t="s">
        <v>653</v>
      </c>
      <c r="DH33" s="671" t="s">
        <v>4</v>
      </c>
      <c r="DI33" s="833"/>
      <c r="DJ33" s="834">
        <v>0.26</v>
      </c>
      <c r="DK33" s="835">
        <v>0.93879999999999997</v>
      </c>
      <c r="DL33" s="682">
        <f t="shared" si="10"/>
        <v>0.24399999999999999</v>
      </c>
      <c r="DM33" s="683">
        <f t="shared" si="11"/>
        <v>0.24399999999999999</v>
      </c>
      <c r="DN33" s="684"/>
      <c r="DO33" s="834">
        <v>0.28000000000000003</v>
      </c>
      <c r="DP33" s="677">
        <v>1.0463</v>
      </c>
      <c r="DQ33" s="682">
        <f t="shared" si="12"/>
        <v>0.29299999999999998</v>
      </c>
      <c r="DR33" s="682" t="str">
        <f t="shared" si="13"/>
        <v xml:space="preserve"> </v>
      </c>
      <c r="DS33" s="692"/>
      <c r="DT33" s="701" t="str">
        <f t="shared" si="14"/>
        <v xml:space="preserve"> </v>
      </c>
      <c r="DU33" s="692"/>
      <c r="DV33" s="702"/>
      <c r="DX33" s="66" t="s">
        <v>380</v>
      </c>
      <c r="DY33" s="85" t="s">
        <v>380</v>
      </c>
      <c r="DZ33" s="66" t="s">
        <v>901</v>
      </c>
      <c r="EA33" s="67" t="s">
        <v>381</v>
      </c>
      <c r="EB33" s="404">
        <v>12477</v>
      </c>
      <c r="EC33" s="68"/>
      <c r="ED33" s="69">
        <v>12477</v>
      </c>
      <c r="EE33" s="69">
        <v>12477</v>
      </c>
      <c r="EF33" s="68"/>
      <c r="EG33" s="70"/>
      <c r="EH33" s="68"/>
      <c r="EI33" s="405">
        <v>5350512</v>
      </c>
      <c r="EJ33" s="69"/>
      <c r="EK33" s="69">
        <v>5350512</v>
      </c>
      <c r="EL33" s="69">
        <v>5350512</v>
      </c>
      <c r="EM33" s="161">
        <v>0</v>
      </c>
      <c r="EN33" s="161"/>
      <c r="EO33" s="129"/>
      <c r="ES33" s="845" t="s">
        <v>400</v>
      </c>
      <c r="ET33" s="846" t="s">
        <v>666</v>
      </c>
      <c r="EU33" s="847">
        <v>3458813</v>
      </c>
    </row>
    <row r="34" spans="1:151" ht="15">
      <c r="A34" s="77" t="s">
        <v>410</v>
      </c>
      <c r="B34" s="7" t="s">
        <v>411</v>
      </c>
      <c r="C34" s="218">
        <v>20175</v>
      </c>
      <c r="D34" s="219">
        <v>25662</v>
      </c>
      <c r="E34" s="8"/>
      <c r="F34" s="8">
        <f t="shared" si="0"/>
        <v>25662</v>
      </c>
      <c r="G34" s="8"/>
      <c r="H34" s="417">
        <f t="shared" si="1"/>
        <v>25662</v>
      </c>
      <c r="K34" s="430" t="s">
        <v>410</v>
      </c>
      <c r="L34" s="431" t="s">
        <v>411</v>
      </c>
      <c r="M34" s="432">
        <v>10797957017</v>
      </c>
      <c r="N34" s="433">
        <v>0</v>
      </c>
      <c r="O34" s="434">
        <f t="shared" si="2"/>
        <v>10797957017</v>
      </c>
      <c r="P34" s="435">
        <v>2007</v>
      </c>
      <c r="Q34" s="436">
        <v>0.99980000000000002</v>
      </c>
      <c r="R34" s="437">
        <f t="shared" si="3"/>
        <v>10800117040</v>
      </c>
      <c r="S34" s="798">
        <f t="shared" si="4"/>
        <v>0</v>
      </c>
      <c r="T34" s="439">
        <v>383598872</v>
      </c>
      <c r="U34" s="439">
        <v>1729530839</v>
      </c>
      <c r="V34" s="437">
        <f t="shared" si="5"/>
        <v>12913246751</v>
      </c>
      <c r="X34" s="466" t="s">
        <v>410</v>
      </c>
      <c r="Y34" s="467" t="s">
        <v>411</v>
      </c>
      <c r="Z34" s="468">
        <v>12913246751</v>
      </c>
      <c r="AA34" s="469">
        <v>74509433.75327</v>
      </c>
      <c r="AB34" s="432">
        <v>17668106</v>
      </c>
      <c r="AC34" s="432">
        <v>808194</v>
      </c>
      <c r="AD34" s="37">
        <v>92985733.75327</v>
      </c>
      <c r="AE34" s="470">
        <v>25662</v>
      </c>
      <c r="AF34" s="467">
        <v>3623</v>
      </c>
      <c r="AG34" s="471">
        <v>0.73980000000000001</v>
      </c>
      <c r="AI34" s="552" t="s">
        <v>410</v>
      </c>
      <c r="AJ34" s="553" t="s">
        <v>411</v>
      </c>
      <c r="AK34" s="541">
        <v>92985733.75327</v>
      </c>
      <c r="AL34" s="542">
        <v>25662</v>
      </c>
      <c r="AM34" s="554">
        <v>3623</v>
      </c>
      <c r="AN34" s="555">
        <v>0.73980000000000001</v>
      </c>
      <c r="AO34" s="556">
        <v>1.1143000000000001</v>
      </c>
      <c r="AP34" s="557">
        <v>0.90959999999999996</v>
      </c>
      <c r="AQ34" s="555">
        <v>0.86209999999999987</v>
      </c>
      <c r="AR34" s="558">
        <v>0.86209999999999987</v>
      </c>
      <c r="AS34" s="806">
        <v>1444.69</v>
      </c>
      <c r="AT34" s="807">
        <v>231.08999999999992</v>
      </c>
      <c r="AU34" s="561">
        <v>5930232</v>
      </c>
      <c r="AV34" s="562">
        <v>0.83299999999999996</v>
      </c>
      <c r="AW34" s="554">
        <v>4939883</v>
      </c>
      <c r="AX34" s="563" t="s">
        <v>653</v>
      </c>
      <c r="AY34" s="204">
        <v>0</v>
      </c>
      <c r="AZ34" s="554">
        <v>4939883</v>
      </c>
      <c r="BB34" s="234" t="s">
        <v>410</v>
      </c>
      <c r="BC34" s="235" t="s">
        <v>710</v>
      </c>
      <c r="BD34" s="227">
        <v>12913246751</v>
      </c>
      <c r="BE34" s="228">
        <v>552.149</v>
      </c>
      <c r="BF34" s="236">
        <v>23387250</v>
      </c>
      <c r="BG34" s="738">
        <v>1.1143000000000001</v>
      </c>
      <c r="BH34" s="231"/>
      <c r="BI34" s="232">
        <v>25662</v>
      </c>
      <c r="BJ34" s="237">
        <v>46.48</v>
      </c>
      <c r="BK34" s="232">
        <v>161042</v>
      </c>
      <c r="BL34" s="238">
        <v>292</v>
      </c>
      <c r="BN34" s="491" t="s">
        <v>410</v>
      </c>
      <c r="BO34" s="492" t="s">
        <v>411</v>
      </c>
      <c r="BP34" s="493">
        <v>0.99980000000000002</v>
      </c>
      <c r="BQ34" s="493">
        <v>0.99400000000000011</v>
      </c>
      <c r="BR34" s="493">
        <v>1.0036</v>
      </c>
      <c r="BS34" s="126"/>
      <c r="BT34" s="494">
        <v>2007</v>
      </c>
      <c r="BU34" s="120">
        <v>0.99980000000000002</v>
      </c>
      <c r="BV34" s="495"/>
      <c r="BW34" s="496">
        <v>0.54</v>
      </c>
      <c r="BX34" s="497">
        <f t="shared" si="6"/>
        <v>0.54</v>
      </c>
      <c r="BY34" s="498">
        <f t="shared" si="15"/>
        <v>0.93589999999999995</v>
      </c>
      <c r="CA34" s="264" t="s">
        <v>410</v>
      </c>
      <c r="CB34" s="265" t="s">
        <v>710</v>
      </c>
      <c r="CC34" s="232">
        <v>31341</v>
      </c>
      <c r="CD34" s="232">
        <v>32391</v>
      </c>
      <c r="CE34" s="232">
        <v>32263</v>
      </c>
      <c r="CF34" s="266">
        <f t="shared" si="7"/>
        <v>31998.333333333332</v>
      </c>
      <c r="CG34" s="267">
        <v>0.90959999999999996</v>
      </c>
      <c r="CH34" s="263"/>
      <c r="CI34" s="268">
        <f t="shared" si="8"/>
        <v>-264.66666666666788</v>
      </c>
      <c r="CJ34" s="267">
        <f t="shared" si="9"/>
        <v>-8.2000000000000007E-3</v>
      </c>
      <c r="CL34" s="642" t="s">
        <v>410</v>
      </c>
      <c r="CM34" s="643" t="s">
        <v>710</v>
      </c>
      <c r="CN34" s="719">
        <v>0.86209999999999987</v>
      </c>
      <c r="CO34" s="636"/>
      <c r="CP34" s="720">
        <v>25662</v>
      </c>
      <c r="CQ34" s="646">
        <v>28065282</v>
      </c>
      <c r="CR34" s="646">
        <v>2820111</v>
      </c>
      <c r="CS34" s="647">
        <v>30885393</v>
      </c>
      <c r="CT34" s="648">
        <v>1203.55</v>
      </c>
      <c r="CU34" s="649"/>
      <c r="CV34" s="18">
        <v>1444.69</v>
      </c>
      <c r="CW34" s="648">
        <v>231.08999999999992</v>
      </c>
      <c r="CX34" s="19">
        <v>0.83299999999999996</v>
      </c>
      <c r="CY34" s="14"/>
      <c r="CZ34" s="650">
        <v>0.54</v>
      </c>
      <c r="DA34" s="125" t="s">
        <v>4</v>
      </c>
      <c r="DB34" s="641"/>
      <c r="DC34" s="19">
        <v>0.83299999999999996</v>
      </c>
      <c r="DE34" s="680" t="s">
        <v>410</v>
      </c>
      <c r="DF34" s="681" t="s">
        <v>411</v>
      </c>
      <c r="DG34" s="670" t="s">
        <v>201</v>
      </c>
      <c r="DH34" s="671">
        <v>0.83299999999999996</v>
      </c>
      <c r="DI34" s="833"/>
      <c r="DJ34" s="834">
        <v>0.54</v>
      </c>
      <c r="DK34" s="835">
        <v>0.99690000000000001</v>
      </c>
      <c r="DL34" s="682">
        <f t="shared" si="10"/>
        <v>0.53800000000000003</v>
      </c>
      <c r="DM34" s="683">
        <f t="shared" si="11"/>
        <v>0.53800000000000003</v>
      </c>
      <c r="DN34" s="684"/>
      <c r="DO34" s="834">
        <v>0.54</v>
      </c>
      <c r="DP34" s="677">
        <v>0.99980000000000002</v>
      </c>
      <c r="DQ34" s="682">
        <f t="shared" si="12"/>
        <v>0.54</v>
      </c>
      <c r="DR34" s="682" t="str">
        <f t="shared" si="13"/>
        <v xml:space="preserve"> </v>
      </c>
      <c r="DS34" s="692"/>
      <c r="DT34" s="701" t="str">
        <f t="shared" si="14"/>
        <v xml:space="preserve"> </v>
      </c>
      <c r="DU34" s="692"/>
      <c r="DV34" s="702"/>
      <c r="DX34" s="66" t="s">
        <v>382</v>
      </c>
      <c r="DY34" s="85" t="s">
        <v>382</v>
      </c>
      <c r="DZ34" s="66" t="s">
        <v>901</v>
      </c>
      <c r="EA34" s="67" t="s">
        <v>383</v>
      </c>
      <c r="EB34" s="404">
        <v>1942</v>
      </c>
      <c r="EC34" s="68"/>
      <c r="ED34" s="69">
        <v>1942</v>
      </c>
      <c r="EE34" s="69">
        <v>1942</v>
      </c>
      <c r="EF34" s="68"/>
      <c r="EG34" s="70"/>
      <c r="EH34" s="68"/>
      <c r="EI34" s="405">
        <v>399314</v>
      </c>
      <c r="EJ34" s="69"/>
      <c r="EK34" s="69">
        <v>399314</v>
      </c>
      <c r="EL34" s="69">
        <v>399314</v>
      </c>
      <c r="EM34" s="161">
        <v>0</v>
      </c>
      <c r="EN34" s="161"/>
      <c r="EO34" s="129"/>
      <c r="ES34" s="845" t="s">
        <v>46</v>
      </c>
      <c r="ET34" s="846" t="s">
        <v>47</v>
      </c>
      <c r="EU34" s="847">
        <v>1206026</v>
      </c>
    </row>
    <row r="35" spans="1:151" ht="15">
      <c r="A35" s="77" t="s">
        <v>412</v>
      </c>
      <c r="B35" s="7" t="s">
        <v>413</v>
      </c>
      <c r="C35" s="218">
        <v>6483</v>
      </c>
      <c r="D35" s="219">
        <v>6483</v>
      </c>
      <c r="E35" s="8"/>
      <c r="F35" s="8">
        <f t="shared" si="0"/>
        <v>6483</v>
      </c>
      <c r="G35" s="8"/>
      <c r="H35" s="417">
        <f t="shared" si="1"/>
        <v>6483</v>
      </c>
      <c r="K35" s="430" t="s">
        <v>412</v>
      </c>
      <c r="L35" s="431" t="s">
        <v>413</v>
      </c>
      <c r="M35" s="432">
        <v>3561644075</v>
      </c>
      <c r="N35" s="433">
        <v>53499030</v>
      </c>
      <c r="O35" s="434">
        <f t="shared" si="2"/>
        <v>3508145045</v>
      </c>
      <c r="P35" s="435">
        <v>2009</v>
      </c>
      <c r="Q35" s="436">
        <v>1.0172000000000001</v>
      </c>
      <c r="R35" s="437">
        <f t="shared" si="3"/>
        <v>3448825251</v>
      </c>
      <c r="S35" s="798">
        <f t="shared" si="4"/>
        <v>53499030</v>
      </c>
      <c r="T35" s="439">
        <v>72921323</v>
      </c>
      <c r="U35" s="439">
        <v>609313298</v>
      </c>
      <c r="V35" s="437">
        <f t="shared" si="5"/>
        <v>4184558902</v>
      </c>
      <c r="X35" s="466" t="s">
        <v>412</v>
      </c>
      <c r="Y35" s="467" t="s">
        <v>413</v>
      </c>
      <c r="Z35" s="468">
        <v>4184558902</v>
      </c>
      <c r="AA35" s="469">
        <v>24144904.86454</v>
      </c>
      <c r="AB35" s="432">
        <v>5517250</v>
      </c>
      <c r="AC35" s="432">
        <v>194496</v>
      </c>
      <c r="AD35" s="37">
        <v>29856650.86454</v>
      </c>
      <c r="AE35" s="470">
        <v>6483</v>
      </c>
      <c r="AF35" s="467">
        <v>4605</v>
      </c>
      <c r="AG35" s="471">
        <v>0.94040000000000001</v>
      </c>
      <c r="AI35" s="552" t="s">
        <v>412</v>
      </c>
      <c r="AJ35" s="553" t="s">
        <v>413</v>
      </c>
      <c r="AK35" s="541">
        <v>29856650.86454</v>
      </c>
      <c r="AL35" s="542">
        <v>6483</v>
      </c>
      <c r="AM35" s="554">
        <v>4605</v>
      </c>
      <c r="AN35" s="555">
        <v>0.94040000000000001</v>
      </c>
      <c r="AO35" s="556">
        <v>0.75180000000000002</v>
      </c>
      <c r="AP35" s="557">
        <v>1.0289999999999999</v>
      </c>
      <c r="AQ35" s="555">
        <v>0.96589999999999998</v>
      </c>
      <c r="AR35" s="558">
        <v>0.96589999999999998</v>
      </c>
      <c r="AS35" s="806">
        <v>1618.64</v>
      </c>
      <c r="AT35" s="807">
        <v>57.139999999999873</v>
      </c>
      <c r="AU35" s="561">
        <v>370439</v>
      </c>
      <c r="AV35" s="562">
        <v>1</v>
      </c>
      <c r="AW35" s="554">
        <v>370439</v>
      </c>
      <c r="AX35" s="563" t="s">
        <v>653</v>
      </c>
      <c r="AY35" s="204">
        <v>0</v>
      </c>
      <c r="AZ35" s="554">
        <v>370439</v>
      </c>
      <c r="BB35" s="234" t="s">
        <v>412</v>
      </c>
      <c r="BC35" s="235" t="s">
        <v>711</v>
      </c>
      <c r="BD35" s="227">
        <v>4184558902</v>
      </c>
      <c r="BE35" s="228">
        <v>265.185</v>
      </c>
      <c r="BF35" s="236">
        <v>15779772</v>
      </c>
      <c r="BG35" s="738">
        <v>0.75180000000000002</v>
      </c>
      <c r="BH35" s="231"/>
      <c r="BI35" s="232">
        <v>6483</v>
      </c>
      <c r="BJ35" s="237">
        <v>24.45</v>
      </c>
      <c r="BK35" s="232">
        <v>40828</v>
      </c>
      <c r="BL35" s="238">
        <v>154</v>
      </c>
      <c r="BN35" s="491" t="s">
        <v>412</v>
      </c>
      <c r="BO35" s="492" t="s">
        <v>413</v>
      </c>
      <c r="BP35" s="493">
        <v>0.90939999999999999</v>
      </c>
      <c r="BQ35" s="499">
        <v>1.0004999999999999</v>
      </c>
      <c r="BR35" s="499">
        <v>1.0256000000000001</v>
      </c>
      <c r="BS35" s="126"/>
      <c r="BT35" s="494">
        <v>2009</v>
      </c>
      <c r="BU35" s="120">
        <v>1.0172000000000001</v>
      </c>
      <c r="BV35" s="495"/>
      <c r="BW35" s="496">
        <v>0.62</v>
      </c>
      <c r="BX35" s="497">
        <f t="shared" si="6"/>
        <v>0.63100000000000001</v>
      </c>
      <c r="BY35" s="498">
        <f t="shared" si="15"/>
        <v>1.0935999999999999</v>
      </c>
      <c r="CA35" s="264" t="s">
        <v>412</v>
      </c>
      <c r="CB35" s="265" t="s">
        <v>711</v>
      </c>
      <c r="CC35" s="232">
        <v>36294</v>
      </c>
      <c r="CD35" s="232">
        <v>36509</v>
      </c>
      <c r="CE35" s="232">
        <v>35784</v>
      </c>
      <c r="CF35" s="266">
        <f t="shared" si="7"/>
        <v>36195.666666666664</v>
      </c>
      <c r="CG35" s="267">
        <v>1.0289999999999999</v>
      </c>
      <c r="CH35" s="263"/>
      <c r="CI35" s="268">
        <f t="shared" si="8"/>
        <v>411.66666666666424</v>
      </c>
      <c r="CJ35" s="267">
        <f t="shared" si="9"/>
        <v>1.15E-2</v>
      </c>
      <c r="CL35" s="642" t="s">
        <v>412</v>
      </c>
      <c r="CM35" s="643" t="s">
        <v>711</v>
      </c>
      <c r="CN35" s="719">
        <v>0.96589999999999998</v>
      </c>
      <c r="CO35" s="636"/>
      <c r="CP35" s="720">
        <v>6483</v>
      </c>
      <c r="CQ35" s="646">
        <v>9541693</v>
      </c>
      <c r="CR35" s="646">
        <v>0</v>
      </c>
      <c r="CS35" s="647">
        <v>9541693</v>
      </c>
      <c r="CT35" s="648">
        <v>1471.8</v>
      </c>
      <c r="CU35" s="649"/>
      <c r="CV35" s="18">
        <v>1618.64</v>
      </c>
      <c r="CW35" s="648">
        <v>57.139999999999873</v>
      </c>
      <c r="CX35" s="19">
        <v>0.90900000000000003</v>
      </c>
      <c r="CY35" s="14"/>
      <c r="CZ35" s="650">
        <v>0.63100000000000001</v>
      </c>
      <c r="DA35" s="125">
        <v>1</v>
      </c>
      <c r="DB35" s="641"/>
      <c r="DC35" s="19">
        <v>1</v>
      </c>
      <c r="DE35" s="680" t="s">
        <v>412</v>
      </c>
      <c r="DF35" s="681" t="s">
        <v>413</v>
      </c>
      <c r="DG35" s="670" t="s">
        <v>201</v>
      </c>
      <c r="DH35" s="671">
        <v>1</v>
      </c>
      <c r="DI35" s="833"/>
      <c r="DJ35" s="834">
        <v>0.62</v>
      </c>
      <c r="DK35" s="835">
        <v>1.0004999999999999</v>
      </c>
      <c r="DL35" s="682">
        <f t="shared" si="10"/>
        <v>0.62</v>
      </c>
      <c r="DM35" s="683">
        <f t="shared" si="11"/>
        <v>0.62</v>
      </c>
      <c r="DN35" s="684"/>
      <c r="DO35" s="834">
        <v>0.62</v>
      </c>
      <c r="DP35" s="677">
        <v>1.0172000000000001</v>
      </c>
      <c r="DQ35" s="682">
        <f t="shared" si="12"/>
        <v>0.63100000000000001</v>
      </c>
      <c r="DR35" s="682" t="str">
        <f t="shared" si="13"/>
        <v xml:space="preserve"> </v>
      </c>
      <c r="DS35" s="692"/>
      <c r="DT35" s="701" t="str">
        <f t="shared" si="14"/>
        <v xml:space="preserve"> </v>
      </c>
      <c r="DU35" s="692"/>
      <c r="DV35" s="702"/>
      <c r="DX35" s="71" t="s">
        <v>384</v>
      </c>
      <c r="DY35" s="86" t="s">
        <v>384</v>
      </c>
      <c r="DZ35" s="71" t="s">
        <v>901</v>
      </c>
      <c r="EA35" s="72" t="s">
        <v>665</v>
      </c>
      <c r="EB35" s="404">
        <v>8489</v>
      </c>
      <c r="EC35" s="56"/>
      <c r="ED35" s="57">
        <v>8489</v>
      </c>
      <c r="EE35" s="57"/>
      <c r="EF35" s="56"/>
      <c r="EG35" s="73">
        <v>0.97006056450691347</v>
      </c>
      <c r="EH35" s="56"/>
      <c r="EI35" s="405">
        <v>0</v>
      </c>
      <c r="EJ35" s="57"/>
      <c r="EK35" s="57">
        <v>0</v>
      </c>
      <c r="EL35" s="57">
        <v>0</v>
      </c>
      <c r="EM35" s="158">
        <v>0</v>
      </c>
      <c r="EN35" s="158"/>
      <c r="EO35" s="58"/>
      <c r="ES35" s="845" t="s">
        <v>402</v>
      </c>
      <c r="ET35" s="846" t="s">
        <v>403</v>
      </c>
      <c r="EU35" s="847">
        <v>742301</v>
      </c>
    </row>
    <row r="36" spans="1:151" ht="15">
      <c r="A36" s="77" t="s">
        <v>414</v>
      </c>
      <c r="B36" s="7" t="s">
        <v>415</v>
      </c>
      <c r="C36" s="218">
        <v>9278</v>
      </c>
      <c r="D36" s="219">
        <v>9278</v>
      </c>
      <c r="E36" s="8"/>
      <c r="F36" s="8">
        <f t="shared" si="0"/>
        <v>9278</v>
      </c>
      <c r="G36" s="8"/>
      <c r="H36" s="417">
        <f t="shared" si="1"/>
        <v>9278</v>
      </c>
      <c r="K36" s="430" t="s">
        <v>414</v>
      </c>
      <c r="L36" s="431" t="s">
        <v>415</v>
      </c>
      <c r="M36" s="432">
        <v>2867080898</v>
      </c>
      <c r="N36" s="433">
        <v>200639700</v>
      </c>
      <c r="O36" s="434">
        <f t="shared" si="2"/>
        <v>2666441198</v>
      </c>
      <c r="P36" s="435">
        <v>2009</v>
      </c>
      <c r="Q36" s="436">
        <v>0.98850000000000005</v>
      </c>
      <c r="R36" s="437">
        <f t="shared" si="3"/>
        <v>2697462011</v>
      </c>
      <c r="S36" s="798">
        <f t="shared" si="4"/>
        <v>200639700</v>
      </c>
      <c r="T36" s="439">
        <v>114493625</v>
      </c>
      <c r="U36" s="439">
        <v>727388274</v>
      </c>
      <c r="V36" s="437">
        <f t="shared" si="5"/>
        <v>3739983610</v>
      </c>
      <c r="X36" s="466" t="s">
        <v>414</v>
      </c>
      <c r="Y36" s="467" t="s">
        <v>415</v>
      </c>
      <c r="Z36" s="468">
        <v>3739983610</v>
      </c>
      <c r="AA36" s="469">
        <v>21579705.429699998</v>
      </c>
      <c r="AB36" s="432">
        <v>6679594</v>
      </c>
      <c r="AC36" s="432">
        <v>508731</v>
      </c>
      <c r="AD36" s="37">
        <v>28768030.429699998</v>
      </c>
      <c r="AE36" s="470">
        <v>9278</v>
      </c>
      <c r="AF36" s="467">
        <v>3101</v>
      </c>
      <c r="AG36" s="471">
        <v>0.63319999999999999</v>
      </c>
      <c r="AI36" s="552" t="s">
        <v>414</v>
      </c>
      <c r="AJ36" s="553" t="s">
        <v>415</v>
      </c>
      <c r="AK36" s="541">
        <v>28768030.429699998</v>
      </c>
      <c r="AL36" s="542">
        <v>9278</v>
      </c>
      <c r="AM36" s="554">
        <v>3101</v>
      </c>
      <c r="AN36" s="555">
        <v>0.63319999999999999</v>
      </c>
      <c r="AO36" s="556">
        <v>0.21790000000000001</v>
      </c>
      <c r="AP36" s="557">
        <v>0.8125</v>
      </c>
      <c r="AQ36" s="555">
        <v>0.68140000000000001</v>
      </c>
      <c r="AR36" s="558">
        <v>0.68140000000000001</v>
      </c>
      <c r="AS36" s="806">
        <v>1141.8800000000001</v>
      </c>
      <c r="AT36" s="807">
        <v>533.89999999999986</v>
      </c>
      <c r="AU36" s="561">
        <v>4953524</v>
      </c>
      <c r="AV36" s="562">
        <v>1</v>
      </c>
      <c r="AW36" s="554">
        <v>4953524</v>
      </c>
      <c r="AX36" s="563" t="s">
        <v>653</v>
      </c>
      <c r="AY36" s="204">
        <v>0</v>
      </c>
      <c r="AZ36" s="554">
        <v>4953524</v>
      </c>
      <c r="BB36" s="234" t="s">
        <v>414</v>
      </c>
      <c r="BC36" s="235" t="s">
        <v>712</v>
      </c>
      <c r="BD36" s="227">
        <v>3739983610</v>
      </c>
      <c r="BE36" s="228">
        <v>817.72799999999995</v>
      </c>
      <c r="BF36" s="236">
        <v>4573628</v>
      </c>
      <c r="BG36" s="738">
        <v>0.21790000000000001</v>
      </c>
      <c r="BH36" s="231"/>
      <c r="BI36" s="232">
        <v>9278</v>
      </c>
      <c r="BJ36" s="237">
        <v>11.35</v>
      </c>
      <c r="BK36" s="232">
        <v>57788</v>
      </c>
      <c r="BL36" s="238">
        <v>71</v>
      </c>
      <c r="BN36" s="491" t="s">
        <v>414</v>
      </c>
      <c r="BO36" s="492" t="s">
        <v>415</v>
      </c>
      <c r="BP36" s="493">
        <v>0.78</v>
      </c>
      <c r="BQ36" s="499">
        <v>0.99529999999999996</v>
      </c>
      <c r="BR36" s="499">
        <v>0.98509999999999998</v>
      </c>
      <c r="BS36" s="126"/>
      <c r="BT36" s="494">
        <v>2009</v>
      </c>
      <c r="BU36" s="120">
        <v>0.98850000000000005</v>
      </c>
      <c r="BV36" s="495"/>
      <c r="BW36" s="496">
        <v>0.69</v>
      </c>
      <c r="BX36" s="497">
        <f t="shared" si="6"/>
        <v>0.68200000000000005</v>
      </c>
      <c r="BY36" s="498">
        <f t="shared" si="15"/>
        <v>1.1819999999999999</v>
      </c>
      <c r="CA36" s="264" t="s">
        <v>414</v>
      </c>
      <c r="CB36" s="265" t="s">
        <v>712</v>
      </c>
      <c r="CC36" s="232">
        <v>27743</v>
      </c>
      <c r="CD36" s="232">
        <v>28845</v>
      </c>
      <c r="CE36" s="232">
        <v>29155</v>
      </c>
      <c r="CF36" s="266">
        <f t="shared" si="7"/>
        <v>28581</v>
      </c>
      <c r="CG36" s="267">
        <v>0.8125</v>
      </c>
      <c r="CH36" s="263"/>
      <c r="CI36" s="268">
        <f t="shared" si="8"/>
        <v>-574</v>
      </c>
      <c r="CJ36" s="267">
        <f t="shared" si="9"/>
        <v>-1.9699999999999999E-2</v>
      </c>
      <c r="CL36" s="642" t="s">
        <v>414</v>
      </c>
      <c r="CM36" s="643" t="s">
        <v>712</v>
      </c>
      <c r="CN36" s="719">
        <v>0.68140000000000001</v>
      </c>
      <c r="CO36" s="636"/>
      <c r="CP36" s="720">
        <v>9278</v>
      </c>
      <c r="CQ36" s="646">
        <v>7727529</v>
      </c>
      <c r="CR36" s="646">
        <v>0</v>
      </c>
      <c r="CS36" s="647">
        <v>7727529</v>
      </c>
      <c r="CT36" s="648">
        <v>832.89</v>
      </c>
      <c r="CU36" s="649"/>
      <c r="CV36" s="18">
        <v>1141.8800000000001</v>
      </c>
      <c r="CW36" s="648">
        <v>533.89999999999986</v>
      </c>
      <c r="CX36" s="19">
        <v>0.72899999999999998</v>
      </c>
      <c r="CY36" s="14"/>
      <c r="CZ36" s="650">
        <v>0.68200000000000005</v>
      </c>
      <c r="DA36" s="125">
        <v>1</v>
      </c>
      <c r="DB36" s="641"/>
      <c r="DC36" s="19">
        <v>1</v>
      </c>
      <c r="DE36" s="680" t="s">
        <v>414</v>
      </c>
      <c r="DF36" s="681" t="s">
        <v>415</v>
      </c>
      <c r="DG36" s="670" t="s">
        <v>201</v>
      </c>
      <c r="DH36" s="671">
        <v>1</v>
      </c>
      <c r="DI36" s="833"/>
      <c r="DJ36" s="834">
        <v>0.69</v>
      </c>
      <c r="DK36" s="835">
        <v>0.99529999999999996</v>
      </c>
      <c r="DL36" s="682">
        <f t="shared" si="10"/>
        <v>0.68700000000000006</v>
      </c>
      <c r="DM36" s="683">
        <f t="shared" si="11"/>
        <v>0.68700000000000006</v>
      </c>
      <c r="DN36" s="684"/>
      <c r="DO36" s="834">
        <v>0.69</v>
      </c>
      <c r="DP36" s="677">
        <v>0.98850000000000005</v>
      </c>
      <c r="DQ36" s="682">
        <f t="shared" si="12"/>
        <v>0.68200000000000005</v>
      </c>
      <c r="DR36" s="682" t="str">
        <f t="shared" si="13"/>
        <v xml:space="preserve"> </v>
      </c>
      <c r="DS36" s="692"/>
      <c r="DT36" s="701" t="str">
        <f t="shared" si="14"/>
        <v xml:space="preserve"> </v>
      </c>
      <c r="DU36" s="692"/>
      <c r="DV36" s="702" t="s">
        <v>910</v>
      </c>
      <c r="DX36" s="54" t="s">
        <v>384</v>
      </c>
      <c r="DY36" s="83" t="s">
        <v>31</v>
      </c>
      <c r="DZ36" s="54" t="s">
        <v>8</v>
      </c>
      <c r="EA36" s="55" t="s">
        <v>32</v>
      </c>
      <c r="EB36" s="404">
        <v>70</v>
      </c>
      <c r="EC36" s="51"/>
      <c r="ED36" s="50">
        <v>70</v>
      </c>
      <c r="EE36" s="50"/>
      <c r="EF36" s="51"/>
      <c r="EG36" s="52">
        <v>7.9990858187635704E-3</v>
      </c>
      <c r="EH36" s="51"/>
      <c r="EI36" s="405">
        <v>0</v>
      </c>
      <c r="EJ36" s="50"/>
      <c r="EK36" s="50">
        <v>0</v>
      </c>
      <c r="EL36" s="53"/>
      <c r="EM36" s="159"/>
      <c r="EN36" s="159"/>
      <c r="EO36" s="49"/>
      <c r="ES36" s="845" t="s">
        <v>404</v>
      </c>
      <c r="ET36" s="846" t="s">
        <v>667</v>
      </c>
      <c r="EU36" s="847">
        <v>1808886</v>
      </c>
    </row>
    <row r="37" spans="1:151" ht="15">
      <c r="A37" s="77" t="s">
        <v>416</v>
      </c>
      <c r="B37" s="7" t="s">
        <v>417</v>
      </c>
      <c r="C37" s="218">
        <v>33072</v>
      </c>
      <c r="D37" s="219">
        <v>36919</v>
      </c>
      <c r="E37" s="8"/>
      <c r="F37" s="8">
        <f t="shared" si="0"/>
        <v>36919</v>
      </c>
      <c r="G37" s="8"/>
      <c r="H37" s="417">
        <f t="shared" si="1"/>
        <v>36919</v>
      </c>
      <c r="K37" s="430" t="s">
        <v>416</v>
      </c>
      <c r="L37" s="431" t="s">
        <v>417</v>
      </c>
      <c r="M37" s="432">
        <v>24366514483</v>
      </c>
      <c r="N37" s="433">
        <v>58939635</v>
      </c>
      <c r="O37" s="434">
        <f t="shared" si="2"/>
        <v>24307574848</v>
      </c>
      <c r="P37" s="435">
        <v>2008</v>
      </c>
      <c r="Q37" s="436">
        <v>0.99939999999999996</v>
      </c>
      <c r="R37" s="437">
        <f t="shared" si="3"/>
        <v>24322168149</v>
      </c>
      <c r="S37" s="798">
        <f t="shared" si="4"/>
        <v>58939635</v>
      </c>
      <c r="T37" s="439">
        <v>504009682</v>
      </c>
      <c r="U37" s="439">
        <v>4641220622</v>
      </c>
      <c r="V37" s="437">
        <f t="shared" si="5"/>
        <v>29526338088</v>
      </c>
      <c r="X37" s="466" t="s">
        <v>416</v>
      </c>
      <c r="Y37" s="467" t="s">
        <v>417</v>
      </c>
      <c r="Z37" s="468">
        <v>29526338088</v>
      </c>
      <c r="AA37" s="469">
        <v>170366970.76776001</v>
      </c>
      <c r="AB37" s="432">
        <v>34560730</v>
      </c>
      <c r="AC37" s="432">
        <v>913088</v>
      </c>
      <c r="AD37" s="37">
        <v>205840788.76776001</v>
      </c>
      <c r="AE37" s="470">
        <v>36919</v>
      </c>
      <c r="AF37" s="467">
        <v>5575</v>
      </c>
      <c r="AG37" s="471">
        <v>1.1385000000000001</v>
      </c>
      <c r="AI37" s="552" t="s">
        <v>416</v>
      </c>
      <c r="AJ37" s="553" t="s">
        <v>417</v>
      </c>
      <c r="AK37" s="541">
        <v>205840788.76776001</v>
      </c>
      <c r="AL37" s="542">
        <v>36919</v>
      </c>
      <c r="AM37" s="554">
        <v>5575</v>
      </c>
      <c r="AN37" s="555">
        <v>1.1385000000000001</v>
      </c>
      <c r="AO37" s="556">
        <v>4.8455000000000004</v>
      </c>
      <c r="AP37" s="557">
        <v>1.1101000000000001</v>
      </c>
      <c r="AQ37" s="555">
        <v>1.4950999999999999</v>
      </c>
      <c r="AR37" s="558" t="s">
        <v>4</v>
      </c>
      <c r="AS37" s="806" t="s">
        <v>4</v>
      </c>
      <c r="AT37" s="807" t="s">
        <v>4</v>
      </c>
      <c r="AU37" s="561">
        <v>0</v>
      </c>
      <c r="AV37" s="562" t="s">
        <v>4</v>
      </c>
      <c r="AW37" s="554">
        <v>0</v>
      </c>
      <c r="AX37" s="563" t="s">
        <v>653</v>
      </c>
      <c r="AY37" s="204">
        <v>0</v>
      </c>
      <c r="AZ37" s="554">
        <v>0</v>
      </c>
      <c r="BB37" s="234" t="s">
        <v>416</v>
      </c>
      <c r="BC37" s="235" t="s">
        <v>782</v>
      </c>
      <c r="BD37" s="227">
        <v>29526338088</v>
      </c>
      <c r="BE37" s="228">
        <v>290.31700000000001</v>
      </c>
      <c r="BF37" s="236">
        <v>101703786</v>
      </c>
      <c r="BG37" s="738">
        <v>4.8455000000000004</v>
      </c>
      <c r="BH37" s="231"/>
      <c r="BI37" s="232">
        <v>36919</v>
      </c>
      <c r="BJ37" s="237">
        <v>127.17</v>
      </c>
      <c r="BK37" s="232">
        <v>263601</v>
      </c>
      <c r="BL37" s="238">
        <v>908</v>
      </c>
      <c r="BN37" s="491" t="s">
        <v>416</v>
      </c>
      <c r="BO37" s="492" t="s">
        <v>417</v>
      </c>
      <c r="BP37" s="493">
        <v>1</v>
      </c>
      <c r="BQ37" s="493">
        <v>1.0002</v>
      </c>
      <c r="BR37" s="493">
        <v>0.99870000000000003</v>
      </c>
      <c r="BS37" s="126"/>
      <c r="BT37" s="494">
        <v>2008</v>
      </c>
      <c r="BU37" s="120">
        <v>0.99939999999999996</v>
      </c>
      <c r="BV37" s="495"/>
      <c r="BW37" s="496">
        <v>0.74590000000000001</v>
      </c>
      <c r="BX37" s="497">
        <f t="shared" si="6"/>
        <v>0.745</v>
      </c>
      <c r="BY37" s="498">
        <f t="shared" si="15"/>
        <v>1.2911999999999999</v>
      </c>
      <c r="CA37" s="264" t="s">
        <v>416</v>
      </c>
      <c r="CB37" s="265" t="s">
        <v>782</v>
      </c>
      <c r="CC37" s="232">
        <v>39009</v>
      </c>
      <c r="CD37" s="232">
        <v>39446</v>
      </c>
      <c r="CE37" s="232">
        <v>38692</v>
      </c>
      <c r="CF37" s="266">
        <f t="shared" si="7"/>
        <v>39049</v>
      </c>
      <c r="CG37" s="267">
        <v>1.1101000000000001</v>
      </c>
      <c r="CH37" s="263"/>
      <c r="CI37" s="268">
        <f t="shared" si="8"/>
        <v>357</v>
      </c>
      <c r="CJ37" s="267">
        <f t="shared" si="9"/>
        <v>9.1999999999999998E-3</v>
      </c>
      <c r="CL37" s="642" t="s">
        <v>416</v>
      </c>
      <c r="CM37" s="643" t="s">
        <v>782</v>
      </c>
      <c r="CN37" s="719" t="s">
        <v>4</v>
      </c>
      <c r="CO37" s="636"/>
      <c r="CP37" s="720">
        <v>36919</v>
      </c>
      <c r="CQ37" s="646">
        <v>100807663</v>
      </c>
      <c r="CR37" s="646">
        <v>0</v>
      </c>
      <c r="CS37" s="647">
        <v>100807663</v>
      </c>
      <c r="CT37" s="648">
        <v>2730.51</v>
      </c>
      <c r="CU37" s="649"/>
      <c r="CV37" s="18" t="s">
        <v>4</v>
      </c>
      <c r="CW37" s="648" t="s">
        <v>4</v>
      </c>
      <c r="CX37" s="19" t="s">
        <v>4</v>
      </c>
      <c r="CY37" s="14"/>
      <c r="CZ37" s="650">
        <v>0.745</v>
      </c>
      <c r="DA37" s="125">
        <v>1</v>
      </c>
      <c r="DB37" s="641"/>
      <c r="DC37" s="19" t="s">
        <v>4</v>
      </c>
      <c r="DE37" s="680" t="s">
        <v>416</v>
      </c>
      <c r="DF37" s="681" t="s">
        <v>417</v>
      </c>
      <c r="DG37" s="670" t="s">
        <v>653</v>
      </c>
      <c r="DH37" s="671" t="s">
        <v>4</v>
      </c>
      <c r="DI37" s="833"/>
      <c r="DJ37" s="834">
        <v>0.70809999999999995</v>
      </c>
      <c r="DK37" s="835">
        <v>1.0001</v>
      </c>
      <c r="DL37" s="682">
        <f t="shared" si="10"/>
        <v>0.70799999999999996</v>
      </c>
      <c r="DM37" s="683">
        <f t="shared" si="11"/>
        <v>0.70799999999999996</v>
      </c>
      <c r="DN37" s="684"/>
      <c r="DO37" s="834">
        <v>0.74590000000000001</v>
      </c>
      <c r="DP37" s="677">
        <v>0.99939999999999996</v>
      </c>
      <c r="DQ37" s="682">
        <f t="shared" si="12"/>
        <v>0.745</v>
      </c>
      <c r="DR37" s="682" t="str">
        <f t="shared" si="13"/>
        <v xml:space="preserve"> </v>
      </c>
      <c r="DS37" s="692"/>
      <c r="DT37" s="701" t="str">
        <f t="shared" si="14"/>
        <v xml:space="preserve"> </v>
      </c>
      <c r="DU37" s="692"/>
      <c r="DV37" s="702"/>
      <c r="DX37" s="60" t="s">
        <v>384</v>
      </c>
      <c r="DY37" s="84" t="s">
        <v>33</v>
      </c>
      <c r="DZ37" s="60" t="s">
        <v>8</v>
      </c>
      <c r="EA37" s="61" t="s">
        <v>35</v>
      </c>
      <c r="EB37" s="404">
        <v>192</v>
      </c>
      <c r="EC37" s="62"/>
      <c r="ED37" s="63">
        <v>192</v>
      </c>
      <c r="EE37" s="63">
        <v>8751</v>
      </c>
      <c r="EF37" s="62"/>
      <c r="EG37" s="64">
        <v>2.1940349674322936E-2</v>
      </c>
      <c r="EH37" s="62"/>
      <c r="EI37" s="405">
        <v>0</v>
      </c>
      <c r="EJ37" s="63"/>
      <c r="EK37" s="63">
        <v>0</v>
      </c>
      <c r="EL37" s="65"/>
      <c r="EM37" s="160"/>
      <c r="EN37" s="160"/>
      <c r="EO37" s="128"/>
      <c r="ES37" s="845" t="s">
        <v>406</v>
      </c>
      <c r="ET37" s="846" t="s">
        <v>407</v>
      </c>
      <c r="EU37" s="847">
        <v>0</v>
      </c>
    </row>
    <row r="38" spans="1:151" ht="15">
      <c r="A38" s="77" t="s">
        <v>418</v>
      </c>
      <c r="B38" s="7" t="s">
        <v>419</v>
      </c>
      <c r="C38" s="218">
        <v>7076</v>
      </c>
      <c r="D38" s="219">
        <v>7076</v>
      </c>
      <c r="E38" s="8"/>
      <c r="F38" s="8">
        <f t="shared" si="0"/>
        <v>7076</v>
      </c>
      <c r="G38" s="8"/>
      <c r="H38" s="417">
        <f t="shared" si="1"/>
        <v>7076</v>
      </c>
      <c r="K38" s="430" t="s">
        <v>418</v>
      </c>
      <c r="L38" s="431" t="s">
        <v>419</v>
      </c>
      <c r="M38" s="432">
        <v>2282424718</v>
      </c>
      <c r="N38" s="433">
        <v>196787543</v>
      </c>
      <c r="O38" s="434">
        <f t="shared" si="2"/>
        <v>2085637175</v>
      </c>
      <c r="P38" s="435">
        <v>2009</v>
      </c>
      <c r="Q38" s="436">
        <v>0.98770000000000002</v>
      </c>
      <c r="R38" s="437">
        <f t="shared" si="3"/>
        <v>2111609978</v>
      </c>
      <c r="S38" s="798">
        <f t="shared" si="4"/>
        <v>196787543</v>
      </c>
      <c r="T38" s="439">
        <v>144975889</v>
      </c>
      <c r="U38" s="439">
        <v>653563295</v>
      </c>
      <c r="V38" s="437">
        <f t="shared" si="5"/>
        <v>3106936705</v>
      </c>
      <c r="X38" s="466" t="s">
        <v>418</v>
      </c>
      <c r="Y38" s="467" t="s">
        <v>419</v>
      </c>
      <c r="Z38" s="468">
        <v>3106936705</v>
      </c>
      <c r="AA38" s="469">
        <v>17927024.78785</v>
      </c>
      <c r="AB38" s="432">
        <v>4691941</v>
      </c>
      <c r="AC38" s="432">
        <v>380272</v>
      </c>
      <c r="AD38" s="37">
        <v>22999237.78785</v>
      </c>
      <c r="AE38" s="470">
        <v>7076</v>
      </c>
      <c r="AF38" s="467">
        <v>3250</v>
      </c>
      <c r="AG38" s="471">
        <v>0.66369999999999996</v>
      </c>
      <c r="AI38" s="552" t="s">
        <v>418</v>
      </c>
      <c r="AJ38" s="553" t="s">
        <v>419</v>
      </c>
      <c r="AK38" s="541">
        <v>22999237.78785</v>
      </c>
      <c r="AL38" s="542">
        <v>7076</v>
      </c>
      <c r="AM38" s="554">
        <v>3250</v>
      </c>
      <c r="AN38" s="555">
        <v>0.66369999999999996</v>
      </c>
      <c r="AO38" s="556">
        <v>0.29310000000000003</v>
      </c>
      <c r="AP38" s="557">
        <v>0.80520000000000003</v>
      </c>
      <c r="AQ38" s="555">
        <v>0.69740000000000002</v>
      </c>
      <c r="AR38" s="558">
        <v>0.69740000000000002</v>
      </c>
      <c r="AS38" s="806">
        <v>1168.69</v>
      </c>
      <c r="AT38" s="807">
        <v>507.08999999999992</v>
      </c>
      <c r="AU38" s="561">
        <v>3588169</v>
      </c>
      <c r="AV38" s="562">
        <v>1</v>
      </c>
      <c r="AW38" s="554">
        <v>3588169</v>
      </c>
      <c r="AX38" s="563" t="s">
        <v>653</v>
      </c>
      <c r="AY38" s="204">
        <v>0</v>
      </c>
      <c r="AZ38" s="554">
        <v>3588169</v>
      </c>
      <c r="BB38" s="234" t="s">
        <v>418</v>
      </c>
      <c r="BC38" s="235" t="s">
        <v>713</v>
      </c>
      <c r="BD38" s="227">
        <v>3106936705</v>
      </c>
      <c r="BE38" s="228">
        <v>505.02600000000001</v>
      </c>
      <c r="BF38" s="236">
        <v>6152033</v>
      </c>
      <c r="BG38" s="738">
        <v>0.29310000000000003</v>
      </c>
      <c r="BH38" s="231"/>
      <c r="BI38" s="232">
        <v>7076</v>
      </c>
      <c r="BJ38" s="237">
        <v>14.01</v>
      </c>
      <c r="BK38" s="232">
        <v>56190</v>
      </c>
      <c r="BL38" s="238">
        <v>111</v>
      </c>
      <c r="BN38" s="491" t="s">
        <v>418</v>
      </c>
      <c r="BO38" s="492" t="s">
        <v>419</v>
      </c>
      <c r="BP38" s="493">
        <v>0.75970000000000004</v>
      </c>
      <c r="BQ38" s="499">
        <v>0.99680000000000002</v>
      </c>
      <c r="BR38" s="499">
        <v>0.98309999999999997</v>
      </c>
      <c r="BS38" s="126"/>
      <c r="BT38" s="494">
        <v>2009</v>
      </c>
      <c r="BU38" s="120">
        <v>0.98770000000000002</v>
      </c>
      <c r="BV38" s="495"/>
      <c r="BW38" s="496">
        <v>0.86</v>
      </c>
      <c r="BX38" s="497">
        <f t="shared" si="6"/>
        <v>0.84899999999999998</v>
      </c>
      <c r="BY38" s="498">
        <f t="shared" si="15"/>
        <v>1.4714</v>
      </c>
      <c r="CA38" s="264" t="s">
        <v>418</v>
      </c>
      <c r="CB38" s="265" t="s">
        <v>713</v>
      </c>
      <c r="CC38" s="232">
        <v>27598</v>
      </c>
      <c r="CD38" s="232">
        <v>28401</v>
      </c>
      <c r="CE38" s="232">
        <v>28973</v>
      </c>
      <c r="CF38" s="266">
        <f t="shared" si="7"/>
        <v>28324</v>
      </c>
      <c r="CG38" s="267">
        <v>0.80520000000000003</v>
      </c>
      <c r="CH38" s="263"/>
      <c r="CI38" s="268">
        <f t="shared" si="8"/>
        <v>-649</v>
      </c>
      <c r="CJ38" s="267">
        <f t="shared" si="9"/>
        <v>-2.24E-2</v>
      </c>
      <c r="CL38" s="642" t="s">
        <v>418</v>
      </c>
      <c r="CM38" s="643" t="s">
        <v>713</v>
      </c>
      <c r="CN38" s="719">
        <v>0.69740000000000002</v>
      </c>
      <c r="CO38" s="636"/>
      <c r="CP38" s="720">
        <v>7076</v>
      </c>
      <c r="CQ38" s="646">
        <v>6802316</v>
      </c>
      <c r="CR38" s="646">
        <v>0</v>
      </c>
      <c r="CS38" s="647">
        <v>6802316</v>
      </c>
      <c r="CT38" s="648">
        <v>961.32</v>
      </c>
      <c r="CU38" s="649"/>
      <c r="CV38" s="18">
        <v>1168.69</v>
      </c>
      <c r="CW38" s="648">
        <v>507.08999999999992</v>
      </c>
      <c r="CX38" s="19">
        <v>0.82299999999999995</v>
      </c>
      <c r="CY38" s="14"/>
      <c r="CZ38" s="650">
        <v>0.84899999999999998</v>
      </c>
      <c r="DA38" s="125">
        <v>1</v>
      </c>
      <c r="DB38" s="641"/>
      <c r="DC38" s="19">
        <v>1</v>
      </c>
      <c r="DE38" s="680" t="s">
        <v>418</v>
      </c>
      <c r="DF38" s="681" t="s">
        <v>419</v>
      </c>
      <c r="DG38" s="670" t="s">
        <v>201</v>
      </c>
      <c r="DH38" s="671">
        <v>1</v>
      </c>
      <c r="DI38" s="833"/>
      <c r="DJ38" s="834">
        <v>0.86</v>
      </c>
      <c r="DK38" s="835">
        <v>0.99680000000000002</v>
      </c>
      <c r="DL38" s="682">
        <f t="shared" si="10"/>
        <v>0.85699999999999998</v>
      </c>
      <c r="DM38" s="683">
        <f t="shared" si="11"/>
        <v>0.85699999999999998</v>
      </c>
      <c r="DN38" s="684"/>
      <c r="DO38" s="834">
        <v>0.86</v>
      </c>
      <c r="DP38" s="677">
        <v>0.98770000000000002</v>
      </c>
      <c r="DQ38" s="682">
        <f t="shared" si="12"/>
        <v>0.84899999999999998</v>
      </c>
      <c r="DR38" s="682" t="str">
        <f t="shared" si="13"/>
        <v xml:space="preserve"> </v>
      </c>
      <c r="DS38" s="692"/>
      <c r="DT38" s="701" t="str">
        <f t="shared" si="14"/>
        <v xml:space="preserve"> </v>
      </c>
      <c r="DU38" s="692"/>
      <c r="DV38" s="702"/>
      <c r="DX38" s="66" t="s">
        <v>386</v>
      </c>
      <c r="DY38" s="85" t="s">
        <v>386</v>
      </c>
      <c r="DZ38" s="66" t="s">
        <v>901</v>
      </c>
      <c r="EA38" s="67" t="s">
        <v>387</v>
      </c>
      <c r="EB38" s="404">
        <v>2858</v>
      </c>
      <c r="EC38" s="68"/>
      <c r="ED38" s="69">
        <v>2858</v>
      </c>
      <c r="EE38" s="69">
        <v>2858</v>
      </c>
      <c r="EF38" s="68"/>
      <c r="EG38" s="70"/>
      <c r="EH38" s="68"/>
      <c r="EI38" s="405">
        <v>1182012</v>
      </c>
      <c r="EJ38" s="69"/>
      <c r="EK38" s="69">
        <v>1182012</v>
      </c>
      <c r="EL38" s="69">
        <v>1182012</v>
      </c>
      <c r="EM38" s="161">
        <v>0</v>
      </c>
      <c r="EN38" s="161"/>
      <c r="EO38" s="129"/>
      <c r="ES38" s="845" t="s">
        <v>408</v>
      </c>
      <c r="ET38" s="846" t="s">
        <v>409</v>
      </c>
      <c r="EU38" s="847">
        <v>0</v>
      </c>
    </row>
    <row r="39" spans="1:151" ht="15">
      <c r="A39" s="77" t="s">
        <v>420</v>
      </c>
      <c r="B39" s="7" t="s">
        <v>421</v>
      </c>
      <c r="C39" s="218">
        <v>53189</v>
      </c>
      <c r="D39" s="219">
        <v>55306</v>
      </c>
      <c r="E39" s="8"/>
      <c r="F39" s="8">
        <f t="shared" si="0"/>
        <v>55306</v>
      </c>
      <c r="G39" s="8"/>
      <c r="H39" s="417">
        <f t="shared" si="1"/>
        <v>55306</v>
      </c>
      <c r="K39" s="430" t="s">
        <v>420</v>
      </c>
      <c r="L39" s="431" t="s">
        <v>421</v>
      </c>
      <c r="M39" s="432">
        <v>27991856671</v>
      </c>
      <c r="N39" s="433">
        <v>109213778</v>
      </c>
      <c r="O39" s="434">
        <f t="shared" si="2"/>
        <v>27882642893</v>
      </c>
      <c r="P39" s="435">
        <v>2009</v>
      </c>
      <c r="Q39" s="436">
        <v>1.0041</v>
      </c>
      <c r="R39" s="437">
        <f t="shared" si="3"/>
        <v>27768790851</v>
      </c>
      <c r="S39" s="798">
        <f t="shared" si="4"/>
        <v>109213778</v>
      </c>
      <c r="T39" s="439">
        <v>606245905</v>
      </c>
      <c r="U39" s="439">
        <v>5303728778</v>
      </c>
      <c r="V39" s="437">
        <f t="shared" si="5"/>
        <v>33787979312</v>
      </c>
      <c r="X39" s="466" t="s">
        <v>420</v>
      </c>
      <c r="Y39" s="467" t="s">
        <v>421</v>
      </c>
      <c r="Z39" s="468">
        <v>33787979312</v>
      </c>
      <c r="AA39" s="469">
        <v>194956640.63023999</v>
      </c>
      <c r="AB39" s="432">
        <v>50557448</v>
      </c>
      <c r="AC39" s="432">
        <v>1947868</v>
      </c>
      <c r="AD39" s="37">
        <v>247461956.63023999</v>
      </c>
      <c r="AE39" s="470">
        <v>55306</v>
      </c>
      <c r="AF39" s="467">
        <v>4474</v>
      </c>
      <c r="AG39" s="471">
        <v>0.91359999999999997</v>
      </c>
      <c r="AI39" s="552" t="s">
        <v>420</v>
      </c>
      <c r="AJ39" s="553" t="s">
        <v>421</v>
      </c>
      <c r="AK39" s="541">
        <v>247461956.63023999</v>
      </c>
      <c r="AL39" s="542">
        <v>55306</v>
      </c>
      <c r="AM39" s="554">
        <v>4474</v>
      </c>
      <c r="AN39" s="555">
        <v>0.91359999999999997</v>
      </c>
      <c r="AO39" s="556">
        <v>3.9302000000000001</v>
      </c>
      <c r="AP39" s="557">
        <v>1.0552999999999999</v>
      </c>
      <c r="AQ39" s="555">
        <v>1.2861</v>
      </c>
      <c r="AR39" s="558" t="s">
        <v>4</v>
      </c>
      <c r="AS39" s="806" t="s">
        <v>4</v>
      </c>
      <c r="AT39" s="807" t="s">
        <v>4</v>
      </c>
      <c r="AU39" s="561">
        <v>0</v>
      </c>
      <c r="AV39" s="562" t="s">
        <v>4</v>
      </c>
      <c r="AW39" s="554">
        <v>0</v>
      </c>
      <c r="AX39" s="563" t="s">
        <v>653</v>
      </c>
      <c r="AY39" s="204">
        <v>0</v>
      </c>
      <c r="AZ39" s="554">
        <v>0</v>
      </c>
      <c r="BB39" s="234" t="s">
        <v>420</v>
      </c>
      <c r="BC39" s="235" t="s">
        <v>714</v>
      </c>
      <c r="BD39" s="227">
        <v>33787979312</v>
      </c>
      <c r="BE39" s="228">
        <v>409.59500000000003</v>
      </c>
      <c r="BF39" s="236">
        <v>82491191</v>
      </c>
      <c r="BG39" s="738">
        <v>3.9302000000000001</v>
      </c>
      <c r="BH39" s="231"/>
      <c r="BI39" s="232">
        <v>55306</v>
      </c>
      <c r="BJ39" s="237">
        <v>135.03</v>
      </c>
      <c r="BK39" s="232">
        <v>347333</v>
      </c>
      <c r="BL39" s="238">
        <v>848</v>
      </c>
      <c r="BN39" s="491" t="s">
        <v>420</v>
      </c>
      <c r="BO39" s="492" t="s">
        <v>421</v>
      </c>
      <c r="BP39" s="493">
        <v>0.92100000000000004</v>
      </c>
      <c r="BQ39" s="499">
        <v>0.98659999999999992</v>
      </c>
      <c r="BR39" s="499">
        <v>1.0128999999999999</v>
      </c>
      <c r="BS39" s="126"/>
      <c r="BT39" s="494">
        <v>2009</v>
      </c>
      <c r="BU39" s="120">
        <v>1.0041</v>
      </c>
      <c r="BV39" s="495"/>
      <c r="BW39" s="496">
        <v>0.67400000000000004</v>
      </c>
      <c r="BX39" s="497">
        <f t="shared" si="6"/>
        <v>0.67700000000000005</v>
      </c>
      <c r="BY39" s="498">
        <f t="shared" si="15"/>
        <v>1.1733</v>
      </c>
      <c r="CA39" s="264" t="s">
        <v>420</v>
      </c>
      <c r="CB39" s="265" t="s">
        <v>714</v>
      </c>
      <c r="CC39" s="232">
        <v>37372</v>
      </c>
      <c r="CD39" s="232">
        <v>37908</v>
      </c>
      <c r="CE39" s="232">
        <v>36091</v>
      </c>
      <c r="CF39" s="266">
        <f t="shared" si="7"/>
        <v>37123.666666666664</v>
      </c>
      <c r="CG39" s="267">
        <v>1.0552999999999999</v>
      </c>
      <c r="CH39" s="263"/>
      <c r="CI39" s="268">
        <f t="shared" si="8"/>
        <v>1032.6666666666642</v>
      </c>
      <c r="CJ39" s="267">
        <f t="shared" si="9"/>
        <v>2.86E-2</v>
      </c>
      <c r="CL39" s="642" t="s">
        <v>420</v>
      </c>
      <c r="CM39" s="643" t="s">
        <v>714</v>
      </c>
      <c r="CN39" s="719" t="s">
        <v>4</v>
      </c>
      <c r="CO39" s="636"/>
      <c r="CP39" s="720">
        <v>55306</v>
      </c>
      <c r="CQ39" s="646">
        <v>111251811</v>
      </c>
      <c r="CR39" s="646">
        <v>0</v>
      </c>
      <c r="CS39" s="647">
        <v>111251811</v>
      </c>
      <c r="CT39" s="648">
        <v>2011.57</v>
      </c>
      <c r="CU39" s="649"/>
      <c r="CV39" s="18" t="s">
        <v>4</v>
      </c>
      <c r="CW39" s="648" t="s">
        <v>4</v>
      </c>
      <c r="CX39" s="19" t="s">
        <v>4</v>
      </c>
      <c r="CY39" s="14"/>
      <c r="CZ39" s="650">
        <v>0.67700000000000005</v>
      </c>
      <c r="DA39" s="125">
        <v>1</v>
      </c>
      <c r="DB39" s="641"/>
      <c r="DC39" s="19" t="s">
        <v>4</v>
      </c>
      <c r="DE39" s="680" t="s">
        <v>420</v>
      </c>
      <c r="DF39" s="681" t="s">
        <v>421</v>
      </c>
      <c r="DG39" s="670" t="s">
        <v>653</v>
      </c>
      <c r="DH39" s="671" t="s">
        <v>4</v>
      </c>
      <c r="DI39" s="833"/>
      <c r="DJ39" s="834">
        <v>0.67400000000000004</v>
      </c>
      <c r="DK39" s="835">
        <v>0.98660000000000003</v>
      </c>
      <c r="DL39" s="682">
        <f t="shared" si="10"/>
        <v>0.66500000000000004</v>
      </c>
      <c r="DM39" s="683">
        <f t="shared" si="11"/>
        <v>0.66500000000000004</v>
      </c>
      <c r="DN39" s="684"/>
      <c r="DO39" s="834">
        <v>0.67400000000000004</v>
      </c>
      <c r="DP39" s="677">
        <v>1.0041</v>
      </c>
      <c r="DQ39" s="682">
        <f t="shared" si="12"/>
        <v>0.67700000000000005</v>
      </c>
      <c r="DR39" s="682" t="str">
        <f t="shared" si="13"/>
        <v xml:space="preserve"> </v>
      </c>
      <c r="DS39" s="692"/>
      <c r="DT39" s="701" t="str">
        <f t="shared" si="14"/>
        <v xml:space="preserve"> </v>
      </c>
      <c r="DU39" s="692"/>
      <c r="DV39" s="702"/>
      <c r="DX39" s="71" t="s">
        <v>388</v>
      </c>
      <c r="DY39" s="86" t="s">
        <v>388</v>
      </c>
      <c r="DZ39" s="71" t="s">
        <v>901</v>
      </c>
      <c r="EA39" s="72" t="s">
        <v>389</v>
      </c>
      <c r="EB39" s="404">
        <v>17128</v>
      </c>
      <c r="EC39" s="56"/>
      <c r="ED39" s="57">
        <v>17128</v>
      </c>
      <c r="EE39" s="57"/>
      <c r="EF39" s="56"/>
      <c r="EG39" s="73">
        <v>0.69753614335165959</v>
      </c>
      <c r="EH39" s="56"/>
      <c r="EI39" s="405">
        <v>0</v>
      </c>
      <c r="EJ39" s="57"/>
      <c r="EK39" s="57">
        <v>0</v>
      </c>
      <c r="EL39" s="57">
        <v>0</v>
      </c>
      <c r="EM39" s="158">
        <v>0</v>
      </c>
      <c r="EN39" s="158"/>
      <c r="EO39" s="58"/>
      <c r="ES39" s="845" t="s">
        <v>410</v>
      </c>
      <c r="ET39" s="846" t="s">
        <v>411</v>
      </c>
      <c r="EU39" s="847">
        <v>3883647</v>
      </c>
    </row>
    <row r="40" spans="1:151" ht="15">
      <c r="A40" s="77" t="s">
        <v>422</v>
      </c>
      <c r="B40" s="7" t="s">
        <v>423</v>
      </c>
      <c r="C40" s="218">
        <v>8660</v>
      </c>
      <c r="D40" s="219">
        <v>8870</v>
      </c>
      <c r="E40" s="8"/>
      <c r="F40" s="8">
        <f t="shared" si="0"/>
        <v>8870</v>
      </c>
      <c r="G40" s="8"/>
      <c r="H40" s="417">
        <f t="shared" si="1"/>
        <v>8870</v>
      </c>
      <c r="K40" s="430" t="s">
        <v>422</v>
      </c>
      <c r="L40" s="431" t="s">
        <v>423</v>
      </c>
      <c r="M40" s="432">
        <v>3243365470</v>
      </c>
      <c r="N40" s="433">
        <v>172387286</v>
      </c>
      <c r="O40" s="434">
        <f t="shared" si="2"/>
        <v>3070978184</v>
      </c>
      <c r="P40" s="435">
        <v>2004</v>
      </c>
      <c r="Q40" s="436">
        <v>0.9012</v>
      </c>
      <c r="R40" s="437">
        <f t="shared" si="3"/>
        <v>3407654443</v>
      </c>
      <c r="S40" s="798">
        <f t="shared" si="4"/>
        <v>172387286</v>
      </c>
      <c r="T40" s="439">
        <v>126014026</v>
      </c>
      <c r="U40" s="439">
        <v>667884914</v>
      </c>
      <c r="V40" s="437">
        <f t="shared" si="5"/>
        <v>4373940669</v>
      </c>
      <c r="X40" s="466" t="s">
        <v>422</v>
      </c>
      <c r="Y40" s="467" t="s">
        <v>423</v>
      </c>
      <c r="Z40" s="468">
        <v>4373940669</v>
      </c>
      <c r="AA40" s="469">
        <v>25237637.660130002</v>
      </c>
      <c r="AB40" s="432">
        <v>7743476</v>
      </c>
      <c r="AC40" s="432">
        <v>306405</v>
      </c>
      <c r="AD40" s="37">
        <v>33287518.660130002</v>
      </c>
      <c r="AE40" s="470">
        <v>8870</v>
      </c>
      <c r="AF40" s="467">
        <v>3753</v>
      </c>
      <c r="AG40" s="471">
        <v>0.76639999999999997</v>
      </c>
      <c r="AI40" s="552" t="s">
        <v>422</v>
      </c>
      <c r="AJ40" s="553" t="s">
        <v>423</v>
      </c>
      <c r="AK40" s="541">
        <v>33287518.660130002</v>
      </c>
      <c r="AL40" s="542">
        <v>8870</v>
      </c>
      <c r="AM40" s="554">
        <v>3753</v>
      </c>
      <c r="AN40" s="555">
        <v>0.76639999999999997</v>
      </c>
      <c r="AO40" s="556">
        <v>0.42349999999999999</v>
      </c>
      <c r="AP40" s="557">
        <v>0.83640000000000003</v>
      </c>
      <c r="AQ40" s="555">
        <v>0.76719999999999999</v>
      </c>
      <c r="AR40" s="558">
        <v>0.76719999999999999</v>
      </c>
      <c r="AS40" s="806">
        <v>1285.6600000000001</v>
      </c>
      <c r="AT40" s="807">
        <v>390.11999999999989</v>
      </c>
      <c r="AU40" s="561">
        <v>3460364</v>
      </c>
      <c r="AV40" s="562">
        <v>1</v>
      </c>
      <c r="AW40" s="554">
        <v>3460364</v>
      </c>
      <c r="AX40" s="563" t="s">
        <v>653</v>
      </c>
      <c r="AY40" s="204">
        <v>0</v>
      </c>
      <c r="AZ40" s="554">
        <v>3460364</v>
      </c>
      <c r="BB40" s="234" t="s">
        <v>422</v>
      </c>
      <c r="BC40" s="235" t="s">
        <v>715</v>
      </c>
      <c r="BD40" s="227">
        <v>4373940669</v>
      </c>
      <c r="BE40" s="228">
        <v>492.02300000000002</v>
      </c>
      <c r="BF40" s="236">
        <v>8889708</v>
      </c>
      <c r="BG40" s="738">
        <v>0.42349999999999999</v>
      </c>
      <c r="BH40" s="231"/>
      <c r="BI40" s="232">
        <v>8870</v>
      </c>
      <c r="BJ40" s="237">
        <v>18.03</v>
      </c>
      <c r="BK40" s="232">
        <v>59502</v>
      </c>
      <c r="BL40" s="238">
        <v>121</v>
      </c>
      <c r="BN40" s="491" t="s">
        <v>422</v>
      </c>
      <c r="BO40" s="492" t="s">
        <v>423</v>
      </c>
      <c r="BP40" s="493">
        <v>0.90129999999999999</v>
      </c>
      <c r="BQ40" s="493">
        <v>0.83920000000000006</v>
      </c>
      <c r="BR40" s="493">
        <v>0.9425</v>
      </c>
      <c r="BS40" s="126"/>
      <c r="BT40" s="494">
        <v>2004</v>
      </c>
      <c r="BU40" s="120">
        <v>0.9012</v>
      </c>
      <c r="BV40" s="495"/>
      <c r="BW40" s="496">
        <v>0.87250000000000005</v>
      </c>
      <c r="BX40" s="497">
        <f t="shared" si="6"/>
        <v>0.78600000000000003</v>
      </c>
      <c r="BY40" s="498">
        <f t="shared" si="15"/>
        <v>1.3622000000000001</v>
      </c>
      <c r="CA40" s="264" t="s">
        <v>422</v>
      </c>
      <c r="CB40" s="265" t="s">
        <v>715</v>
      </c>
      <c r="CC40" s="232">
        <v>29645</v>
      </c>
      <c r="CD40" s="232">
        <v>29391</v>
      </c>
      <c r="CE40" s="232">
        <v>29228</v>
      </c>
      <c r="CF40" s="266">
        <f t="shared" si="7"/>
        <v>29421.333333333332</v>
      </c>
      <c r="CG40" s="267">
        <v>0.83640000000000003</v>
      </c>
      <c r="CH40" s="263"/>
      <c r="CI40" s="268">
        <f t="shared" si="8"/>
        <v>193.33333333333212</v>
      </c>
      <c r="CJ40" s="267">
        <f t="shared" si="9"/>
        <v>6.6E-3</v>
      </c>
      <c r="CL40" s="642" t="s">
        <v>422</v>
      </c>
      <c r="CM40" s="643" t="s">
        <v>715</v>
      </c>
      <c r="CN40" s="719">
        <v>0.76719999999999999</v>
      </c>
      <c r="CO40" s="636"/>
      <c r="CP40" s="720">
        <v>8870</v>
      </c>
      <c r="CQ40" s="646">
        <v>11525433</v>
      </c>
      <c r="CR40" s="646">
        <v>0</v>
      </c>
      <c r="CS40" s="647">
        <v>11525433</v>
      </c>
      <c r="CT40" s="648">
        <v>1299.3699999999999</v>
      </c>
      <c r="CU40" s="649"/>
      <c r="CV40" s="18">
        <v>1285.6600000000001</v>
      </c>
      <c r="CW40" s="648">
        <v>390.11999999999989</v>
      </c>
      <c r="CX40" s="19">
        <v>1</v>
      </c>
      <c r="CY40" s="14"/>
      <c r="CZ40" s="650">
        <v>0.78600000000000003</v>
      </c>
      <c r="DA40" s="125">
        <v>1</v>
      </c>
      <c r="DB40" s="641"/>
      <c r="DC40" s="19">
        <v>1</v>
      </c>
      <c r="DE40" s="680" t="s">
        <v>422</v>
      </c>
      <c r="DF40" s="681" t="s">
        <v>423</v>
      </c>
      <c r="DG40" s="670" t="s">
        <v>201</v>
      </c>
      <c r="DH40" s="671">
        <v>1</v>
      </c>
      <c r="DI40" s="833"/>
      <c r="DJ40" s="834">
        <v>0.87250000000000005</v>
      </c>
      <c r="DK40" s="835">
        <v>0.87</v>
      </c>
      <c r="DL40" s="682">
        <f t="shared" si="10"/>
        <v>0.75900000000000001</v>
      </c>
      <c r="DM40" s="683">
        <f t="shared" si="11"/>
        <v>0.75900000000000001</v>
      </c>
      <c r="DN40" s="684"/>
      <c r="DO40" s="834">
        <v>0.87250000000000005</v>
      </c>
      <c r="DP40" s="677">
        <v>0.9012</v>
      </c>
      <c r="DQ40" s="682">
        <f t="shared" si="12"/>
        <v>0.78600000000000003</v>
      </c>
      <c r="DR40" s="682" t="str">
        <f t="shared" si="13"/>
        <v xml:space="preserve"> </v>
      </c>
      <c r="DS40" s="692"/>
      <c r="DT40" s="701" t="str">
        <f t="shared" si="14"/>
        <v xml:space="preserve"> </v>
      </c>
      <c r="DU40" s="692"/>
      <c r="DV40" s="702"/>
      <c r="DX40" s="54" t="s">
        <v>388</v>
      </c>
      <c r="DY40" s="83" t="s">
        <v>36</v>
      </c>
      <c r="DZ40" s="54" t="s">
        <v>901</v>
      </c>
      <c r="EA40" s="55" t="s">
        <v>37</v>
      </c>
      <c r="EB40" s="404">
        <v>4452</v>
      </c>
      <c r="EC40" s="51"/>
      <c r="ED40" s="50">
        <v>4452</v>
      </c>
      <c r="EE40" s="50"/>
      <c r="EF40" s="51"/>
      <c r="EG40" s="52">
        <v>0.1813072693952352</v>
      </c>
      <c r="EH40" s="51"/>
      <c r="EI40" s="405">
        <v>0</v>
      </c>
      <c r="EJ40" s="50"/>
      <c r="EK40" s="50">
        <v>0</v>
      </c>
      <c r="EL40" s="53"/>
      <c r="EM40" s="159"/>
      <c r="EN40" s="159"/>
      <c r="EO40" s="49"/>
      <c r="ES40" s="845" t="s">
        <v>58</v>
      </c>
      <c r="ET40" s="846" t="s">
        <v>59</v>
      </c>
      <c r="EU40" s="847">
        <v>584808</v>
      </c>
    </row>
    <row r="41" spans="1:151" ht="15">
      <c r="A41" s="77" t="s">
        <v>424</v>
      </c>
      <c r="B41" s="7" t="s">
        <v>425</v>
      </c>
      <c r="C41" s="218">
        <v>30985</v>
      </c>
      <c r="D41" s="219">
        <v>33149</v>
      </c>
      <c r="E41" s="8"/>
      <c r="F41" s="8">
        <f t="shared" si="0"/>
        <v>33149</v>
      </c>
      <c r="G41" s="8"/>
      <c r="H41" s="417">
        <f t="shared" si="1"/>
        <v>33149</v>
      </c>
      <c r="K41" s="430" t="s">
        <v>424</v>
      </c>
      <c r="L41" s="431" t="s">
        <v>425</v>
      </c>
      <c r="M41" s="432">
        <v>11599501504</v>
      </c>
      <c r="N41" s="433">
        <v>97704955</v>
      </c>
      <c r="O41" s="434">
        <f t="shared" si="2"/>
        <v>11501796549</v>
      </c>
      <c r="P41" s="435">
        <v>2007</v>
      </c>
      <c r="Q41" s="436">
        <v>0.96330000000000005</v>
      </c>
      <c r="R41" s="437">
        <f t="shared" si="3"/>
        <v>11939994341</v>
      </c>
      <c r="S41" s="798">
        <f t="shared" si="4"/>
        <v>97704955</v>
      </c>
      <c r="T41" s="439">
        <v>703877245</v>
      </c>
      <c r="U41" s="439">
        <v>2327213202</v>
      </c>
      <c r="V41" s="437">
        <f t="shared" si="5"/>
        <v>15068789743</v>
      </c>
      <c r="X41" s="466" t="s">
        <v>424</v>
      </c>
      <c r="Y41" s="467" t="s">
        <v>668</v>
      </c>
      <c r="Z41" s="468">
        <v>15068789743</v>
      </c>
      <c r="AA41" s="469">
        <v>86946916.817110002</v>
      </c>
      <c r="AB41" s="432">
        <v>27183018</v>
      </c>
      <c r="AC41" s="432">
        <v>933246</v>
      </c>
      <c r="AD41" s="37">
        <v>115063180.81711</v>
      </c>
      <c r="AE41" s="470">
        <v>33149</v>
      </c>
      <c r="AF41" s="467">
        <v>3471</v>
      </c>
      <c r="AG41" s="471">
        <v>0.70879999999999999</v>
      </c>
      <c r="AI41" s="552" t="s">
        <v>424</v>
      </c>
      <c r="AJ41" s="553" t="s">
        <v>668</v>
      </c>
      <c r="AK41" s="541">
        <v>115063180.81711</v>
      </c>
      <c r="AL41" s="542">
        <v>33149</v>
      </c>
      <c r="AM41" s="554">
        <v>3471</v>
      </c>
      <c r="AN41" s="555">
        <v>0.70879999999999999</v>
      </c>
      <c r="AO41" s="556">
        <v>2.0154000000000001</v>
      </c>
      <c r="AP41" s="557">
        <v>0.92200000000000004</v>
      </c>
      <c r="AQ41" s="555">
        <v>0.94599999999999995</v>
      </c>
      <c r="AR41" s="558">
        <v>0.94599999999999995</v>
      </c>
      <c r="AS41" s="806">
        <v>1585.29</v>
      </c>
      <c r="AT41" s="807">
        <v>90.490000000000009</v>
      </c>
      <c r="AU41" s="561">
        <v>2999653</v>
      </c>
      <c r="AV41" s="562">
        <v>1</v>
      </c>
      <c r="AW41" s="554">
        <v>2999653</v>
      </c>
      <c r="AX41" s="563" t="s">
        <v>653</v>
      </c>
      <c r="AY41" s="204">
        <v>0</v>
      </c>
      <c r="AZ41" s="554">
        <v>2999653</v>
      </c>
      <c r="BB41" s="234" t="s">
        <v>424</v>
      </c>
      <c r="BC41" s="235" t="s">
        <v>716</v>
      </c>
      <c r="BD41" s="227">
        <v>15068789743</v>
      </c>
      <c r="BE41" s="228">
        <v>356.21499999999997</v>
      </c>
      <c r="BF41" s="236">
        <v>42302513</v>
      </c>
      <c r="BG41" s="738">
        <v>2.0154000000000001</v>
      </c>
      <c r="BH41" s="231"/>
      <c r="BI41" s="232">
        <v>33149</v>
      </c>
      <c r="BJ41" s="237">
        <v>93.06</v>
      </c>
      <c r="BK41" s="232">
        <v>205376</v>
      </c>
      <c r="BL41" s="238">
        <v>577</v>
      </c>
      <c r="BN41" s="491" t="s">
        <v>424</v>
      </c>
      <c r="BO41" s="492" t="s">
        <v>668</v>
      </c>
      <c r="BP41" s="493">
        <v>0.93269999999999997</v>
      </c>
      <c r="BQ41" s="493">
        <v>0.94840000000000002</v>
      </c>
      <c r="BR41" s="493">
        <v>0.98350000000000004</v>
      </c>
      <c r="BS41" s="126"/>
      <c r="BT41" s="494">
        <v>2007</v>
      </c>
      <c r="BU41" s="120">
        <v>0.96330000000000005</v>
      </c>
      <c r="BV41" s="495"/>
      <c r="BW41" s="496">
        <v>0.83499999999999996</v>
      </c>
      <c r="BX41" s="497">
        <f t="shared" si="6"/>
        <v>0.80400000000000005</v>
      </c>
      <c r="BY41" s="498">
        <f t="shared" si="15"/>
        <v>1.3934</v>
      </c>
      <c r="CA41" s="264" t="s">
        <v>424</v>
      </c>
      <c r="CB41" s="265" t="s">
        <v>716</v>
      </c>
      <c r="CC41" s="232">
        <v>32566</v>
      </c>
      <c r="CD41" s="232">
        <v>32566</v>
      </c>
      <c r="CE41" s="232">
        <v>32171</v>
      </c>
      <c r="CF41" s="266">
        <f t="shared" si="7"/>
        <v>32434.333333333332</v>
      </c>
      <c r="CG41" s="267">
        <v>0.92200000000000004</v>
      </c>
      <c r="CH41" s="263"/>
      <c r="CI41" s="268">
        <f t="shared" si="8"/>
        <v>263.33333333333212</v>
      </c>
      <c r="CJ41" s="267">
        <f t="shared" si="9"/>
        <v>8.2000000000000007E-3</v>
      </c>
      <c r="CL41" s="642" t="s">
        <v>424</v>
      </c>
      <c r="CM41" s="643" t="s">
        <v>716</v>
      </c>
      <c r="CN41" s="719">
        <v>0.94599999999999995</v>
      </c>
      <c r="CO41" s="636"/>
      <c r="CP41" s="720">
        <v>33149</v>
      </c>
      <c r="CQ41" s="646">
        <v>41956204</v>
      </c>
      <c r="CR41" s="646">
        <v>0</v>
      </c>
      <c r="CS41" s="647">
        <v>41956204</v>
      </c>
      <c r="CT41" s="648">
        <v>1265.69</v>
      </c>
      <c r="CU41" s="649"/>
      <c r="CV41" s="18">
        <v>1585.29</v>
      </c>
      <c r="CW41" s="648">
        <v>90.490000000000009</v>
      </c>
      <c r="CX41" s="19">
        <v>0.79800000000000004</v>
      </c>
      <c r="CY41" s="14"/>
      <c r="CZ41" s="650">
        <v>0.80400000000000005</v>
      </c>
      <c r="DA41" s="125">
        <v>1</v>
      </c>
      <c r="DB41" s="641"/>
      <c r="DC41" s="19">
        <v>1</v>
      </c>
      <c r="DE41" s="680" t="s">
        <v>424</v>
      </c>
      <c r="DF41" s="681" t="s">
        <v>668</v>
      </c>
      <c r="DG41" s="670" t="s">
        <v>201</v>
      </c>
      <c r="DH41" s="671">
        <v>1</v>
      </c>
      <c r="DI41" s="833"/>
      <c r="DJ41" s="834">
        <v>0.83499999999999996</v>
      </c>
      <c r="DK41" s="835">
        <v>0.9466</v>
      </c>
      <c r="DL41" s="682">
        <f t="shared" si="10"/>
        <v>0.79</v>
      </c>
      <c r="DM41" s="683">
        <f t="shared" si="11"/>
        <v>0.79</v>
      </c>
      <c r="DN41" s="684"/>
      <c r="DO41" s="834">
        <v>0.83499999999999996</v>
      </c>
      <c r="DP41" s="677">
        <v>0.96330000000000005</v>
      </c>
      <c r="DQ41" s="682">
        <f t="shared" si="12"/>
        <v>0.80400000000000005</v>
      </c>
      <c r="DR41" s="682" t="str">
        <f t="shared" si="13"/>
        <v xml:space="preserve"> </v>
      </c>
      <c r="DS41" s="692"/>
      <c r="DT41" s="701" t="str">
        <f t="shared" si="14"/>
        <v xml:space="preserve"> </v>
      </c>
      <c r="DU41" s="692"/>
      <c r="DV41" s="702"/>
      <c r="DX41" s="54" t="s">
        <v>388</v>
      </c>
      <c r="DY41" s="83" t="s">
        <v>38</v>
      </c>
      <c r="DZ41" s="54" t="s">
        <v>901</v>
      </c>
      <c r="EA41" s="55" t="s">
        <v>39</v>
      </c>
      <c r="EB41" s="404">
        <v>2975</v>
      </c>
      <c r="EC41" s="51"/>
      <c r="ED41" s="50">
        <v>2975</v>
      </c>
      <c r="EE41" s="50">
        <v>24555</v>
      </c>
      <c r="EF41" s="51"/>
      <c r="EG41" s="64">
        <v>0.12115658725310527</v>
      </c>
      <c r="EH41" s="51"/>
      <c r="EI41" s="405">
        <v>0</v>
      </c>
      <c r="EJ41" s="50"/>
      <c r="EK41" s="50">
        <v>0</v>
      </c>
      <c r="EL41" s="53"/>
      <c r="EM41" s="159"/>
      <c r="EN41" s="159"/>
      <c r="EO41" s="49"/>
      <c r="ES41" s="845" t="s">
        <v>60</v>
      </c>
      <c r="ET41" s="846" t="s">
        <v>61</v>
      </c>
      <c r="EU41" s="847">
        <v>471428</v>
      </c>
    </row>
    <row r="42" spans="1:151" ht="15">
      <c r="A42" s="77" t="s">
        <v>426</v>
      </c>
      <c r="B42" s="7" t="s">
        <v>427</v>
      </c>
      <c r="C42" s="218">
        <v>1794</v>
      </c>
      <c r="D42" s="219">
        <v>1794</v>
      </c>
      <c r="E42" s="8"/>
      <c r="F42" s="8">
        <f t="shared" si="0"/>
        <v>1794</v>
      </c>
      <c r="G42" s="8"/>
      <c r="H42" s="417">
        <f t="shared" si="1"/>
        <v>1794</v>
      </c>
      <c r="K42" s="430" t="s">
        <v>426</v>
      </c>
      <c r="L42" s="431" t="s">
        <v>427</v>
      </c>
      <c r="M42" s="432">
        <v>777401682</v>
      </c>
      <c r="N42" s="433">
        <v>112016160</v>
      </c>
      <c r="O42" s="434">
        <f t="shared" si="2"/>
        <v>665385522</v>
      </c>
      <c r="P42" s="435">
        <v>2009</v>
      </c>
      <c r="Q42" s="436">
        <v>1.028</v>
      </c>
      <c r="R42" s="437">
        <f t="shared" si="3"/>
        <v>647262181</v>
      </c>
      <c r="S42" s="798">
        <f t="shared" si="4"/>
        <v>112016160</v>
      </c>
      <c r="T42" s="439">
        <v>21314292</v>
      </c>
      <c r="U42" s="439">
        <v>121629128</v>
      </c>
      <c r="V42" s="437">
        <f t="shared" si="5"/>
        <v>902221761</v>
      </c>
      <c r="X42" s="466" t="s">
        <v>426</v>
      </c>
      <c r="Y42" s="467" t="s">
        <v>427</v>
      </c>
      <c r="Z42" s="468">
        <v>902221761</v>
      </c>
      <c r="AA42" s="469">
        <v>5205819.56097</v>
      </c>
      <c r="AB42" s="432">
        <v>1375370</v>
      </c>
      <c r="AC42" s="432">
        <v>77902</v>
      </c>
      <c r="AD42" s="37">
        <v>6659091.56097</v>
      </c>
      <c r="AE42" s="470">
        <v>1794</v>
      </c>
      <c r="AF42" s="467">
        <v>3712</v>
      </c>
      <c r="AG42" s="471">
        <v>0.75800000000000001</v>
      </c>
      <c r="AI42" s="552" t="s">
        <v>426</v>
      </c>
      <c r="AJ42" s="553" t="s">
        <v>85</v>
      </c>
      <c r="AK42" s="541">
        <v>6659091.56097</v>
      </c>
      <c r="AL42" s="542">
        <v>1794</v>
      </c>
      <c r="AM42" s="554">
        <v>3712</v>
      </c>
      <c r="AN42" s="555">
        <v>0.75800000000000001</v>
      </c>
      <c r="AO42" s="556">
        <v>0.12620000000000001</v>
      </c>
      <c r="AP42" s="557">
        <v>0.74070000000000003</v>
      </c>
      <c r="AQ42" s="555">
        <v>0.68619999999999992</v>
      </c>
      <c r="AR42" s="558">
        <v>0.68619999999999992</v>
      </c>
      <c r="AS42" s="806">
        <v>1149.92</v>
      </c>
      <c r="AT42" s="807">
        <v>525.8599999999999</v>
      </c>
      <c r="AU42" s="561">
        <v>943393</v>
      </c>
      <c r="AV42" s="562">
        <v>1</v>
      </c>
      <c r="AW42" s="554">
        <v>943393</v>
      </c>
      <c r="AX42" s="563" t="s">
        <v>653</v>
      </c>
      <c r="AY42" s="204">
        <v>0</v>
      </c>
      <c r="AZ42" s="554">
        <v>943393</v>
      </c>
      <c r="BB42" s="234" t="s">
        <v>426</v>
      </c>
      <c r="BC42" s="235" t="s">
        <v>783</v>
      </c>
      <c r="BD42" s="227">
        <v>902221761</v>
      </c>
      <c r="BE42" s="228">
        <v>340.60700000000003</v>
      </c>
      <c r="BF42" s="236">
        <v>2648864</v>
      </c>
      <c r="BG42" s="738">
        <v>0.12620000000000001</v>
      </c>
      <c r="BH42" s="231"/>
      <c r="BI42" s="232">
        <v>1794</v>
      </c>
      <c r="BJ42" s="237">
        <v>5.27</v>
      </c>
      <c r="BK42" s="232">
        <v>12145</v>
      </c>
      <c r="BL42" s="238">
        <v>36</v>
      </c>
      <c r="BN42" s="491" t="s">
        <v>426</v>
      </c>
      <c r="BO42" s="492" t="s">
        <v>85</v>
      </c>
      <c r="BP42" s="493">
        <v>0.435</v>
      </c>
      <c r="BQ42" s="499">
        <v>0.995</v>
      </c>
      <c r="BR42" s="499">
        <v>1.0445</v>
      </c>
      <c r="BS42" s="126"/>
      <c r="BT42" s="494">
        <v>2009</v>
      </c>
      <c r="BU42" s="120">
        <v>1.028</v>
      </c>
      <c r="BV42" s="495"/>
      <c r="BW42" s="496">
        <v>0.64</v>
      </c>
      <c r="BX42" s="497">
        <f t="shared" si="6"/>
        <v>0.65800000000000003</v>
      </c>
      <c r="BY42" s="498">
        <f t="shared" si="15"/>
        <v>1.1404000000000001</v>
      </c>
      <c r="CA42" s="264" t="s">
        <v>426</v>
      </c>
      <c r="CB42" s="265" t="s">
        <v>783</v>
      </c>
      <c r="CC42" s="232">
        <v>25185</v>
      </c>
      <c r="CD42" s="232">
        <v>26262</v>
      </c>
      <c r="CE42" s="232">
        <v>26724</v>
      </c>
      <c r="CF42" s="266">
        <f t="shared" si="7"/>
        <v>26057</v>
      </c>
      <c r="CG42" s="267">
        <v>0.74070000000000003</v>
      </c>
      <c r="CH42" s="263"/>
      <c r="CI42" s="268">
        <f t="shared" si="8"/>
        <v>-667</v>
      </c>
      <c r="CJ42" s="267">
        <f t="shared" si="9"/>
        <v>-2.5000000000000001E-2</v>
      </c>
      <c r="CL42" s="642" t="s">
        <v>426</v>
      </c>
      <c r="CM42" s="643" t="s">
        <v>783</v>
      </c>
      <c r="CN42" s="719">
        <v>0.68619999999999992</v>
      </c>
      <c r="CO42" s="636"/>
      <c r="CP42" s="720">
        <v>1794</v>
      </c>
      <c r="CQ42" s="646">
        <v>2707159</v>
      </c>
      <c r="CR42" s="646">
        <v>0</v>
      </c>
      <c r="CS42" s="647">
        <v>2707159</v>
      </c>
      <c r="CT42" s="648">
        <v>1509.01</v>
      </c>
      <c r="CU42" s="649"/>
      <c r="CV42" s="18">
        <v>1149.92</v>
      </c>
      <c r="CW42" s="648">
        <v>525.8599999999999</v>
      </c>
      <c r="CX42" s="19">
        <v>1</v>
      </c>
      <c r="CY42" s="14"/>
      <c r="CZ42" s="650">
        <v>0.65800000000000003</v>
      </c>
      <c r="DA42" s="125">
        <v>1</v>
      </c>
      <c r="DB42" s="641"/>
      <c r="DC42" s="19">
        <v>1</v>
      </c>
      <c r="DE42" s="680" t="s">
        <v>426</v>
      </c>
      <c r="DF42" s="681" t="s">
        <v>427</v>
      </c>
      <c r="DG42" s="670" t="s">
        <v>201</v>
      </c>
      <c r="DH42" s="671">
        <v>1</v>
      </c>
      <c r="DI42" s="833"/>
      <c r="DJ42" s="834">
        <v>0.64</v>
      </c>
      <c r="DK42" s="835">
        <v>0.995</v>
      </c>
      <c r="DL42" s="682">
        <f t="shared" si="10"/>
        <v>0.63700000000000001</v>
      </c>
      <c r="DM42" s="683">
        <f t="shared" si="11"/>
        <v>0.63700000000000001</v>
      </c>
      <c r="DN42" s="684"/>
      <c r="DO42" s="834">
        <v>0.64</v>
      </c>
      <c r="DP42" s="677">
        <v>1.028</v>
      </c>
      <c r="DQ42" s="682">
        <f t="shared" si="12"/>
        <v>0.65800000000000003</v>
      </c>
      <c r="DR42" s="682" t="str">
        <f t="shared" si="13"/>
        <v xml:space="preserve"> </v>
      </c>
      <c r="DS42" s="692"/>
      <c r="DT42" s="701" t="str">
        <f t="shared" si="14"/>
        <v xml:space="preserve"> </v>
      </c>
      <c r="DU42" s="692"/>
      <c r="DV42" s="702"/>
      <c r="DX42" s="71" t="s">
        <v>390</v>
      </c>
      <c r="DY42" s="86" t="s">
        <v>390</v>
      </c>
      <c r="DZ42" s="71" t="s">
        <v>901</v>
      </c>
      <c r="EA42" s="72" t="s">
        <v>391</v>
      </c>
      <c r="EB42" s="404">
        <v>8109</v>
      </c>
      <c r="EC42" s="56"/>
      <c r="ED42" s="57">
        <v>8109</v>
      </c>
      <c r="EE42" s="57"/>
      <c r="EF42" s="56"/>
      <c r="EG42" s="73">
        <v>0.90664132379248663</v>
      </c>
      <c r="EH42" s="56"/>
      <c r="EI42" s="405">
        <v>0</v>
      </c>
      <c r="EJ42" s="57"/>
      <c r="EK42" s="57">
        <v>0</v>
      </c>
      <c r="EL42" s="57">
        <v>0</v>
      </c>
      <c r="EM42" s="158">
        <v>0</v>
      </c>
      <c r="EN42" s="158"/>
      <c r="EO42" s="58"/>
      <c r="ES42" s="845" t="s">
        <v>412</v>
      </c>
      <c r="ET42" s="846" t="s">
        <v>413</v>
      </c>
      <c r="EU42" s="847">
        <v>370439</v>
      </c>
    </row>
    <row r="43" spans="1:151" ht="15">
      <c r="A43" s="77" t="s">
        <v>428</v>
      </c>
      <c r="B43" s="7" t="s">
        <v>429</v>
      </c>
      <c r="C43" s="218">
        <v>1227</v>
      </c>
      <c r="D43" s="219">
        <v>1227</v>
      </c>
      <c r="E43" s="8"/>
      <c r="F43" s="8">
        <f t="shared" si="0"/>
        <v>1227</v>
      </c>
      <c r="G43" s="8"/>
      <c r="H43" s="417">
        <f t="shared" si="1"/>
        <v>1227</v>
      </c>
      <c r="K43" s="430" t="s">
        <v>428</v>
      </c>
      <c r="L43" s="431" t="s">
        <v>429</v>
      </c>
      <c r="M43" s="432">
        <v>1136745623</v>
      </c>
      <c r="N43" s="433">
        <v>14517960</v>
      </c>
      <c r="O43" s="434">
        <f t="shared" si="2"/>
        <v>1122227663</v>
      </c>
      <c r="P43" s="435">
        <v>2010</v>
      </c>
      <c r="Q43" s="436">
        <v>1.0008999999999999</v>
      </c>
      <c r="R43" s="437">
        <f t="shared" si="3"/>
        <v>1121218566</v>
      </c>
      <c r="S43" s="798">
        <f t="shared" si="4"/>
        <v>14517960</v>
      </c>
      <c r="T43" s="439">
        <v>31447086</v>
      </c>
      <c r="U43" s="439">
        <v>102518798</v>
      </c>
      <c r="V43" s="437">
        <f t="shared" si="5"/>
        <v>1269702410</v>
      </c>
      <c r="X43" s="466" t="s">
        <v>428</v>
      </c>
      <c r="Y43" s="467" t="s">
        <v>429</v>
      </c>
      <c r="Z43" s="468">
        <v>1269702410</v>
      </c>
      <c r="AA43" s="469">
        <v>7326182.9057</v>
      </c>
      <c r="AB43" s="432">
        <v>1288143</v>
      </c>
      <c r="AC43" s="432">
        <v>48464</v>
      </c>
      <c r="AD43" s="37">
        <v>8662789.9057</v>
      </c>
      <c r="AE43" s="470">
        <v>1227</v>
      </c>
      <c r="AF43" s="467">
        <v>7060</v>
      </c>
      <c r="AG43" s="471">
        <v>1.4417</v>
      </c>
      <c r="AI43" s="552" t="s">
        <v>428</v>
      </c>
      <c r="AJ43" s="553" t="s">
        <v>429</v>
      </c>
      <c r="AK43" s="541">
        <v>8662789.9057</v>
      </c>
      <c r="AL43" s="542">
        <v>1227</v>
      </c>
      <c r="AM43" s="554">
        <v>7060</v>
      </c>
      <c r="AN43" s="555">
        <v>1.4417</v>
      </c>
      <c r="AO43" s="556">
        <v>0.20710000000000001</v>
      </c>
      <c r="AP43" s="557">
        <v>0.75480000000000003</v>
      </c>
      <c r="AQ43" s="555">
        <v>0.9748</v>
      </c>
      <c r="AR43" s="558">
        <v>0.9748</v>
      </c>
      <c r="AS43" s="806">
        <v>1633.55</v>
      </c>
      <c r="AT43" s="807">
        <v>42.230000000000018</v>
      </c>
      <c r="AU43" s="561">
        <v>51816</v>
      </c>
      <c r="AV43" s="562">
        <v>0.28399999999999997</v>
      </c>
      <c r="AW43" s="554">
        <v>14716</v>
      </c>
      <c r="AX43" s="563" t="s">
        <v>653</v>
      </c>
      <c r="AY43" s="204">
        <v>0</v>
      </c>
      <c r="AZ43" s="554">
        <v>14716</v>
      </c>
      <c r="BB43" s="234" t="s">
        <v>428</v>
      </c>
      <c r="BC43" s="235" t="s">
        <v>717</v>
      </c>
      <c r="BD43" s="227">
        <v>1269702410</v>
      </c>
      <c r="BE43" s="228">
        <v>292.06700000000001</v>
      </c>
      <c r="BF43" s="236">
        <v>4347298</v>
      </c>
      <c r="BG43" s="738">
        <v>0.20710000000000001</v>
      </c>
      <c r="BH43" s="231"/>
      <c r="BI43" s="232">
        <v>1227</v>
      </c>
      <c r="BJ43" s="237">
        <v>4.2</v>
      </c>
      <c r="BK43" s="232">
        <v>8772</v>
      </c>
      <c r="BL43" s="238">
        <v>30</v>
      </c>
      <c r="BN43" s="491" t="s">
        <v>428</v>
      </c>
      <c r="BO43" s="492" t="s">
        <v>429</v>
      </c>
      <c r="BP43" s="493">
        <v>0.51639999999999997</v>
      </c>
      <c r="BQ43" s="493">
        <v>0.51749999999999996</v>
      </c>
      <c r="BR43" s="493">
        <v>1.0008999999999999</v>
      </c>
      <c r="BS43" s="126"/>
      <c r="BT43" s="500">
        <v>2010</v>
      </c>
      <c r="BU43" s="120">
        <v>1.0008999999999999</v>
      </c>
      <c r="BV43" s="495"/>
      <c r="BW43" s="496">
        <v>0.40500000000000003</v>
      </c>
      <c r="BX43" s="497">
        <f t="shared" si="6"/>
        <v>0.40500000000000003</v>
      </c>
      <c r="BY43" s="498">
        <f t="shared" si="15"/>
        <v>0.70189999999999997</v>
      </c>
      <c r="CA43" s="264" t="s">
        <v>428</v>
      </c>
      <c r="CB43" s="265" t="s">
        <v>717</v>
      </c>
      <c r="CC43" s="232">
        <v>26906</v>
      </c>
      <c r="CD43" s="232">
        <v>26659</v>
      </c>
      <c r="CE43" s="232">
        <v>26089</v>
      </c>
      <c r="CF43" s="266">
        <f t="shared" si="7"/>
        <v>26551.333333333332</v>
      </c>
      <c r="CG43" s="267">
        <v>0.75480000000000003</v>
      </c>
      <c r="CH43" s="263"/>
      <c r="CI43" s="268">
        <f t="shared" si="8"/>
        <v>462.33333333333212</v>
      </c>
      <c r="CJ43" s="267">
        <f t="shared" si="9"/>
        <v>1.77E-2</v>
      </c>
      <c r="CL43" s="642" t="s">
        <v>428</v>
      </c>
      <c r="CM43" s="643" t="s">
        <v>717</v>
      </c>
      <c r="CN43" s="719">
        <v>0.9748</v>
      </c>
      <c r="CO43" s="636"/>
      <c r="CP43" s="720">
        <v>1227</v>
      </c>
      <c r="CQ43" s="646">
        <v>570000</v>
      </c>
      <c r="CR43" s="646">
        <v>0</v>
      </c>
      <c r="CS43" s="647">
        <v>570000</v>
      </c>
      <c r="CT43" s="648">
        <v>464.55</v>
      </c>
      <c r="CU43" s="649"/>
      <c r="CV43" s="18">
        <v>1633.55</v>
      </c>
      <c r="CW43" s="648">
        <v>42.230000000000018</v>
      </c>
      <c r="CX43" s="19">
        <v>0.28399999999999997</v>
      </c>
      <c r="CY43" s="14"/>
      <c r="CZ43" s="650">
        <v>0.40500000000000003</v>
      </c>
      <c r="DA43" s="125" t="s">
        <v>4</v>
      </c>
      <c r="DB43" s="641"/>
      <c r="DC43" s="19">
        <v>0.28399999999999997</v>
      </c>
      <c r="DE43" s="680" t="s">
        <v>428</v>
      </c>
      <c r="DF43" s="681" t="s">
        <v>429</v>
      </c>
      <c r="DG43" s="670" t="s">
        <v>201</v>
      </c>
      <c r="DH43" s="671">
        <v>0.28399999999999997</v>
      </c>
      <c r="DI43" s="833"/>
      <c r="DJ43" s="834">
        <v>0.57999999999999996</v>
      </c>
      <c r="DK43" s="835">
        <v>0.52090000000000003</v>
      </c>
      <c r="DL43" s="682">
        <f t="shared" si="10"/>
        <v>0.30199999999999999</v>
      </c>
      <c r="DM43" s="683">
        <f t="shared" si="11"/>
        <v>0.30199999999999999</v>
      </c>
      <c r="DN43" s="684"/>
      <c r="DO43" s="834">
        <v>0.40500000000000003</v>
      </c>
      <c r="DP43" s="677">
        <v>1.0008999999999999</v>
      </c>
      <c r="DQ43" s="682">
        <f t="shared" si="12"/>
        <v>0.40500000000000003</v>
      </c>
      <c r="DR43" s="682" t="str">
        <f t="shared" si="13"/>
        <v xml:space="preserve"> </v>
      </c>
      <c r="DS43" s="692"/>
      <c r="DT43" s="701" t="str">
        <f t="shared" si="14"/>
        <v xml:space="preserve"> </v>
      </c>
      <c r="DU43" s="692"/>
      <c r="DV43" s="702"/>
      <c r="DX43" s="54" t="s">
        <v>390</v>
      </c>
      <c r="DY43" s="83" t="s">
        <v>40</v>
      </c>
      <c r="DZ43" s="54" t="s">
        <v>8</v>
      </c>
      <c r="EA43" s="55" t="s">
        <v>41</v>
      </c>
      <c r="EB43" s="404">
        <v>317</v>
      </c>
      <c r="EC43" s="51"/>
      <c r="ED43" s="50">
        <v>317</v>
      </c>
      <c r="EE43" s="50"/>
      <c r="EF43" s="51"/>
      <c r="EG43" s="52">
        <v>3.5442754919499109E-2</v>
      </c>
      <c r="EH43" s="51"/>
      <c r="EI43" s="405">
        <v>0</v>
      </c>
      <c r="EJ43" s="50"/>
      <c r="EK43" s="50">
        <v>0</v>
      </c>
      <c r="EL43" s="53"/>
      <c r="EM43" s="159"/>
      <c r="EN43" s="159"/>
      <c r="EO43" s="49"/>
      <c r="ES43" s="845" t="s">
        <v>414</v>
      </c>
      <c r="ET43" s="846" t="s">
        <v>415</v>
      </c>
      <c r="EU43" s="847">
        <v>4953524</v>
      </c>
    </row>
    <row r="44" spans="1:151" ht="15">
      <c r="A44" s="77" t="s">
        <v>430</v>
      </c>
      <c r="B44" s="7" t="s">
        <v>431</v>
      </c>
      <c r="C44" s="218">
        <v>8559</v>
      </c>
      <c r="D44" s="219">
        <v>8559</v>
      </c>
      <c r="E44" s="8"/>
      <c r="F44" s="8">
        <f t="shared" si="0"/>
        <v>8559</v>
      </c>
      <c r="G44" s="8"/>
      <c r="H44" s="417">
        <f t="shared" si="1"/>
        <v>8559</v>
      </c>
      <c r="K44" s="430" t="s">
        <v>430</v>
      </c>
      <c r="L44" s="431" t="s">
        <v>431</v>
      </c>
      <c r="M44" s="432">
        <v>3134588764</v>
      </c>
      <c r="N44" s="433">
        <v>208039503</v>
      </c>
      <c r="O44" s="434">
        <f t="shared" si="2"/>
        <v>2926549261</v>
      </c>
      <c r="P44" s="435">
        <v>2010</v>
      </c>
      <c r="Q44" s="436">
        <v>0.98219999999999996</v>
      </c>
      <c r="R44" s="437">
        <f t="shared" si="3"/>
        <v>2979585890</v>
      </c>
      <c r="S44" s="798">
        <f t="shared" si="4"/>
        <v>208039503</v>
      </c>
      <c r="T44" s="439">
        <v>113672985</v>
      </c>
      <c r="U44" s="439">
        <v>699405583</v>
      </c>
      <c r="V44" s="437">
        <f t="shared" si="5"/>
        <v>4000703961</v>
      </c>
      <c r="X44" s="466" t="s">
        <v>430</v>
      </c>
      <c r="Y44" s="467" t="s">
        <v>431</v>
      </c>
      <c r="Z44" s="468">
        <v>4000703961</v>
      </c>
      <c r="AA44" s="469">
        <v>23084061.854970001</v>
      </c>
      <c r="AB44" s="432">
        <v>5978786</v>
      </c>
      <c r="AC44" s="432">
        <v>300121</v>
      </c>
      <c r="AD44" s="37">
        <v>29362968.854970001</v>
      </c>
      <c r="AE44" s="470">
        <v>8559</v>
      </c>
      <c r="AF44" s="467">
        <v>3431</v>
      </c>
      <c r="AG44" s="471">
        <v>0.7006</v>
      </c>
      <c r="AI44" s="552" t="s">
        <v>430</v>
      </c>
      <c r="AJ44" s="553" t="s">
        <v>431</v>
      </c>
      <c r="AK44" s="541">
        <v>29362968.854970001</v>
      </c>
      <c r="AL44" s="542">
        <v>8559</v>
      </c>
      <c r="AM44" s="554">
        <v>3431</v>
      </c>
      <c r="AN44" s="555">
        <v>0.7006</v>
      </c>
      <c r="AO44" s="556">
        <v>0.3589</v>
      </c>
      <c r="AP44" s="557">
        <v>0.78510000000000002</v>
      </c>
      <c r="AQ44" s="555">
        <v>0.70870000000000011</v>
      </c>
      <c r="AR44" s="558">
        <v>0.70870000000000011</v>
      </c>
      <c r="AS44" s="806">
        <v>1187.6300000000001</v>
      </c>
      <c r="AT44" s="807">
        <v>488.14999999999986</v>
      </c>
      <c r="AU44" s="561">
        <v>4178076</v>
      </c>
      <c r="AV44" s="562">
        <v>1</v>
      </c>
      <c r="AW44" s="554">
        <v>4178076</v>
      </c>
      <c r="AX44" s="563" t="s">
        <v>653</v>
      </c>
      <c r="AY44" s="204">
        <v>0</v>
      </c>
      <c r="AZ44" s="554">
        <v>4178076</v>
      </c>
      <c r="BB44" s="234" t="s">
        <v>430</v>
      </c>
      <c r="BC44" s="235" t="s">
        <v>718</v>
      </c>
      <c r="BD44" s="227">
        <v>4000703961</v>
      </c>
      <c r="BE44" s="228">
        <v>531.11699999999996</v>
      </c>
      <c r="BF44" s="236">
        <v>7532623</v>
      </c>
      <c r="BG44" s="738">
        <v>0.3589</v>
      </c>
      <c r="BH44" s="231"/>
      <c r="BI44" s="232">
        <v>8559</v>
      </c>
      <c r="BJ44" s="237">
        <v>16.12</v>
      </c>
      <c r="BK44" s="232">
        <v>59529</v>
      </c>
      <c r="BL44" s="238">
        <v>112</v>
      </c>
      <c r="BN44" s="491" t="s">
        <v>430</v>
      </c>
      <c r="BO44" s="492" t="s">
        <v>431</v>
      </c>
      <c r="BP44" s="493">
        <v>0.86099999999999999</v>
      </c>
      <c r="BQ44" s="493">
        <v>0.92269999999999996</v>
      </c>
      <c r="BR44" s="493">
        <v>0.98219999999999996</v>
      </c>
      <c r="BS44" s="126"/>
      <c r="BT44" s="500">
        <v>2010</v>
      </c>
      <c r="BU44" s="120">
        <v>0.98219999999999996</v>
      </c>
      <c r="BV44" s="495"/>
      <c r="BW44" s="496">
        <v>0.79500000000000004</v>
      </c>
      <c r="BX44" s="497">
        <f t="shared" si="6"/>
        <v>0.78100000000000003</v>
      </c>
      <c r="BY44" s="498">
        <f t="shared" si="15"/>
        <v>1.3535999999999999</v>
      </c>
      <c r="CA44" s="264" t="s">
        <v>430</v>
      </c>
      <c r="CB44" s="265" t="s">
        <v>718</v>
      </c>
      <c r="CC44" s="232">
        <v>27010</v>
      </c>
      <c r="CD44" s="232">
        <v>28011</v>
      </c>
      <c r="CE44" s="232">
        <v>27831</v>
      </c>
      <c r="CF44" s="266">
        <f t="shared" si="7"/>
        <v>27617.333333333332</v>
      </c>
      <c r="CG44" s="267">
        <v>0.78510000000000002</v>
      </c>
      <c r="CH44" s="263"/>
      <c r="CI44" s="268">
        <f t="shared" si="8"/>
        <v>-213.66666666666788</v>
      </c>
      <c r="CJ44" s="267">
        <f t="shared" si="9"/>
        <v>-7.7000000000000002E-3</v>
      </c>
      <c r="CL44" s="642" t="s">
        <v>430</v>
      </c>
      <c r="CM44" s="643" t="s">
        <v>718</v>
      </c>
      <c r="CN44" s="719">
        <v>0.70870000000000011</v>
      </c>
      <c r="CO44" s="636"/>
      <c r="CP44" s="720">
        <v>8559</v>
      </c>
      <c r="CQ44" s="646">
        <v>12385287</v>
      </c>
      <c r="CR44" s="646">
        <v>0</v>
      </c>
      <c r="CS44" s="647">
        <v>12385287</v>
      </c>
      <c r="CT44" s="648">
        <v>1447.05</v>
      </c>
      <c r="CU44" s="649"/>
      <c r="CV44" s="18">
        <v>1187.6300000000001</v>
      </c>
      <c r="CW44" s="648">
        <v>488.14999999999986</v>
      </c>
      <c r="CX44" s="19">
        <v>1</v>
      </c>
      <c r="CY44" s="14"/>
      <c r="CZ44" s="650">
        <v>0.78100000000000003</v>
      </c>
      <c r="DA44" s="125">
        <v>1</v>
      </c>
      <c r="DB44" s="641"/>
      <c r="DC44" s="19">
        <v>1</v>
      </c>
      <c r="DE44" s="680" t="s">
        <v>430</v>
      </c>
      <c r="DF44" s="681" t="s">
        <v>431</v>
      </c>
      <c r="DG44" s="670" t="s">
        <v>201</v>
      </c>
      <c r="DH44" s="671">
        <v>1</v>
      </c>
      <c r="DI44" s="833"/>
      <c r="DJ44" s="834">
        <v>0.82499999999999996</v>
      </c>
      <c r="DK44" s="835">
        <v>0.8952</v>
      </c>
      <c r="DL44" s="682">
        <f t="shared" si="10"/>
        <v>0.73899999999999999</v>
      </c>
      <c r="DM44" s="683">
        <f t="shared" si="11"/>
        <v>0.73899999999999999</v>
      </c>
      <c r="DN44" s="684"/>
      <c r="DO44" s="834">
        <v>0.79500000000000004</v>
      </c>
      <c r="DP44" s="677">
        <v>0.98219999999999996</v>
      </c>
      <c r="DQ44" s="682">
        <f t="shared" si="12"/>
        <v>0.78100000000000003</v>
      </c>
      <c r="DR44" s="682" t="str">
        <f t="shared" si="13"/>
        <v xml:space="preserve"> </v>
      </c>
      <c r="DS44" s="692"/>
      <c r="DT44" s="701" t="str">
        <f t="shared" si="14"/>
        <v xml:space="preserve"> </v>
      </c>
      <c r="DU44" s="692"/>
      <c r="DV44" s="702"/>
      <c r="DX44" s="60" t="s">
        <v>390</v>
      </c>
      <c r="DY44" s="84" t="s">
        <v>42</v>
      </c>
      <c r="DZ44" s="60" t="s">
        <v>8</v>
      </c>
      <c r="EA44" s="61" t="s">
        <v>43</v>
      </c>
      <c r="EB44" s="404">
        <v>518</v>
      </c>
      <c r="EC44" s="62"/>
      <c r="ED44" s="63">
        <v>518</v>
      </c>
      <c r="EE44" s="63">
        <v>8944</v>
      </c>
      <c r="EF44" s="62"/>
      <c r="EG44" s="64">
        <v>5.7915921288014309E-2</v>
      </c>
      <c r="EH44" s="62"/>
      <c r="EI44" s="405">
        <v>0</v>
      </c>
      <c r="EJ44" s="63"/>
      <c r="EK44" s="63">
        <v>0</v>
      </c>
      <c r="EL44" s="65"/>
      <c r="EM44" s="160"/>
      <c r="EN44" s="160"/>
      <c r="EO44" s="128"/>
      <c r="ES44" s="845" t="s">
        <v>416</v>
      </c>
      <c r="ET44" s="846" t="s">
        <v>202</v>
      </c>
      <c r="EU44" s="847">
        <v>0</v>
      </c>
    </row>
    <row r="45" spans="1:151" ht="15">
      <c r="A45" s="77" t="s">
        <v>432</v>
      </c>
      <c r="B45" s="7" t="s">
        <v>455</v>
      </c>
      <c r="C45" s="218">
        <v>3213</v>
      </c>
      <c r="D45" s="219">
        <v>3213</v>
      </c>
      <c r="E45" s="8"/>
      <c r="F45" s="8">
        <f t="shared" si="0"/>
        <v>3213</v>
      </c>
      <c r="G45" s="8"/>
      <c r="H45" s="417">
        <f t="shared" si="1"/>
        <v>3213</v>
      </c>
      <c r="K45" s="430" t="s">
        <v>432</v>
      </c>
      <c r="L45" s="431" t="s">
        <v>455</v>
      </c>
      <c r="M45" s="432">
        <v>745139129</v>
      </c>
      <c r="N45" s="433">
        <v>263881940</v>
      </c>
      <c r="O45" s="434">
        <f t="shared" si="2"/>
        <v>481257189</v>
      </c>
      <c r="P45" s="435">
        <v>2005</v>
      </c>
      <c r="Q45" s="436">
        <v>0.9768</v>
      </c>
      <c r="R45" s="437">
        <f t="shared" si="3"/>
        <v>492687540</v>
      </c>
      <c r="S45" s="798">
        <f t="shared" si="4"/>
        <v>263881940</v>
      </c>
      <c r="T45" s="439">
        <v>33734650</v>
      </c>
      <c r="U45" s="439">
        <v>215259497</v>
      </c>
      <c r="V45" s="437">
        <f t="shared" si="5"/>
        <v>1005563627</v>
      </c>
      <c r="X45" s="466" t="s">
        <v>432</v>
      </c>
      <c r="Y45" s="467" t="s">
        <v>455</v>
      </c>
      <c r="Z45" s="468">
        <v>1005563627</v>
      </c>
      <c r="AA45" s="469">
        <v>5802102.1277900003</v>
      </c>
      <c r="AB45" s="432">
        <v>2312664</v>
      </c>
      <c r="AC45" s="432">
        <v>145426</v>
      </c>
      <c r="AD45" s="37">
        <v>8260192.1277900003</v>
      </c>
      <c r="AE45" s="470">
        <v>3213</v>
      </c>
      <c r="AF45" s="467">
        <v>2571</v>
      </c>
      <c r="AG45" s="471">
        <v>0.52500000000000002</v>
      </c>
      <c r="AI45" s="552" t="s">
        <v>432</v>
      </c>
      <c r="AJ45" s="553" t="s">
        <v>455</v>
      </c>
      <c r="AK45" s="541">
        <v>8260192.1277900003</v>
      </c>
      <c r="AL45" s="542">
        <v>3213</v>
      </c>
      <c r="AM45" s="554">
        <v>2571</v>
      </c>
      <c r="AN45" s="555">
        <v>0.52500000000000002</v>
      </c>
      <c r="AO45" s="556">
        <v>0.18049999999999999</v>
      </c>
      <c r="AP45" s="557">
        <v>0.74350000000000005</v>
      </c>
      <c r="AQ45" s="555">
        <v>0.59989999999999999</v>
      </c>
      <c r="AR45" s="558">
        <v>0.59989999999999999</v>
      </c>
      <c r="AS45" s="806">
        <v>1005.3</v>
      </c>
      <c r="AT45" s="807">
        <v>670.48</v>
      </c>
      <c r="AU45" s="561">
        <v>2154252</v>
      </c>
      <c r="AV45" s="562">
        <v>1</v>
      </c>
      <c r="AW45" s="554">
        <v>2154252</v>
      </c>
      <c r="AX45" s="563" t="s">
        <v>653</v>
      </c>
      <c r="AY45" s="204">
        <v>0</v>
      </c>
      <c r="AZ45" s="554">
        <v>2154252</v>
      </c>
      <c r="BB45" s="234" t="s">
        <v>432</v>
      </c>
      <c r="BC45" s="235" t="s">
        <v>719</v>
      </c>
      <c r="BD45" s="227">
        <v>1005563627</v>
      </c>
      <c r="BE45" s="228">
        <v>265.399</v>
      </c>
      <c r="BF45" s="236">
        <v>3788875</v>
      </c>
      <c r="BG45" s="738">
        <v>0.18049999999999999</v>
      </c>
      <c r="BH45" s="231"/>
      <c r="BI45" s="232">
        <v>3213</v>
      </c>
      <c r="BJ45" s="237">
        <v>12.11</v>
      </c>
      <c r="BK45" s="232">
        <v>21218</v>
      </c>
      <c r="BL45" s="238">
        <v>80</v>
      </c>
      <c r="BN45" s="491" t="s">
        <v>432</v>
      </c>
      <c r="BO45" s="492" t="s">
        <v>455</v>
      </c>
      <c r="BP45" s="493">
        <v>0.89810000000000001</v>
      </c>
      <c r="BQ45" s="493">
        <v>0.99180000000000001</v>
      </c>
      <c r="BR45" s="493">
        <v>0.99309999999999998</v>
      </c>
      <c r="BS45" s="126"/>
      <c r="BT45" s="494">
        <v>2005</v>
      </c>
      <c r="BU45" s="120">
        <v>0.9768</v>
      </c>
      <c r="BV45" s="495"/>
      <c r="BW45" s="496">
        <v>0.75600000000000001</v>
      </c>
      <c r="BX45" s="497">
        <f t="shared" si="6"/>
        <v>0.73799999999999999</v>
      </c>
      <c r="BY45" s="498">
        <f t="shared" si="15"/>
        <v>1.2789999999999999</v>
      </c>
      <c r="CA45" s="264" t="s">
        <v>432</v>
      </c>
      <c r="CB45" s="265" t="s">
        <v>719</v>
      </c>
      <c r="CC45" s="232">
        <v>25723</v>
      </c>
      <c r="CD45" s="232">
        <v>26218</v>
      </c>
      <c r="CE45" s="232">
        <v>26520</v>
      </c>
      <c r="CF45" s="266">
        <f t="shared" si="7"/>
        <v>26153.666666666668</v>
      </c>
      <c r="CG45" s="267">
        <v>0.74350000000000005</v>
      </c>
      <c r="CH45" s="263"/>
      <c r="CI45" s="268">
        <f t="shared" si="8"/>
        <v>-366.33333333333212</v>
      </c>
      <c r="CJ45" s="267">
        <f t="shared" si="9"/>
        <v>-1.38E-2</v>
      </c>
      <c r="CL45" s="642" t="s">
        <v>432</v>
      </c>
      <c r="CM45" s="643" t="s">
        <v>719</v>
      </c>
      <c r="CN45" s="719">
        <v>0.59989999999999999</v>
      </c>
      <c r="CO45" s="636"/>
      <c r="CP45" s="720">
        <v>3213</v>
      </c>
      <c r="CQ45" s="646">
        <v>2247000</v>
      </c>
      <c r="CR45" s="646">
        <v>0</v>
      </c>
      <c r="CS45" s="647">
        <v>2247000</v>
      </c>
      <c r="CT45" s="648">
        <v>699.35</v>
      </c>
      <c r="CU45" s="649"/>
      <c r="CV45" s="18">
        <v>1005.3</v>
      </c>
      <c r="CW45" s="648">
        <v>670.48</v>
      </c>
      <c r="CX45" s="19">
        <v>0.69599999999999995</v>
      </c>
      <c r="CY45" s="14"/>
      <c r="CZ45" s="650">
        <v>0.73799999999999999</v>
      </c>
      <c r="DA45" s="125">
        <v>1</v>
      </c>
      <c r="DB45" s="641"/>
      <c r="DC45" s="19">
        <v>1</v>
      </c>
      <c r="DE45" s="680" t="s">
        <v>432</v>
      </c>
      <c r="DF45" s="681" t="s">
        <v>455</v>
      </c>
      <c r="DG45" s="670" t="s">
        <v>201</v>
      </c>
      <c r="DH45" s="671">
        <v>1</v>
      </c>
      <c r="DI45" s="833"/>
      <c r="DJ45" s="834">
        <v>0.75600000000000001</v>
      </c>
      <c r="DK45" s="835">
        <v>0.95609999999999995</v>
      </c>
      <c r="DL45" s="682">
        <f t="shared" si="10"/>
        <v>0.72299999999999998</v>
      </c>
      <c r="DM45" s="683">
        <f t="shared" si="11"/>
        <v>0.72299999999999998</v>
      </c>
      <c r="DN45" s="684"/>
      <c r="DO45" s="834">
        <v>0.75600000000000001</v>
      </c>
      <c r="DP45" s="677">
        <v>0.9768</v>
      </c>
      <c r="DQ45" s="682">
        <f t="shared" si="12"/>
        <v>0.73799999999999999</v>
      </c>
      <c r="DR45" s="682" t="str">
        <f t="shared" si="13"/>
        <v xml:space="preserve"> </v>
      </c>
      <c r="DS45" s="692"/>
      <c r="DT45" s="701" t="str">
        <f t="shared" si="14"/>
        <v xml:space="preserve"> </v>
      </c>
      <c r="DU45" s="692"/>
      <c r="DV45" s="702"/>
      <c r="DX45" s="71" t="s">
        <v>392</v>
      </c>
      <c r="DY45" s="86" t="s">
        <v>392</v>
      </c>
      <c r="DZ45" s="71" t="s">
        <v>901</v>
      </c>
      <c r="EA45" s="72" t="s">
        <v>393</v>
      </c>
      <c r="EB45" s="404">
        <v>3368</v>
      </c>
      <c r="EC45" s="56"/>
      <c r="ED45" s="57">
        <v>3368</v>
      </c>
      <c r="EE45" s="57"/>
      <c r="EF45" s="56"/>
      <c r="EG45" s="73">
        <v>0.94474053295932681</v>
      </c>
      <c r="EH45" s="56"/>
      <c r="EI45" s="405">
        <v>0</v>
      </c>
      <c r="EJ45" s="57"/>
      <c r="EK45" s="57">
        <v>0</v>
      </c>
      <c r="EL45" s="57">
        <v>0</v>
      </c>
      <c r="EM45" s="158">
        <v>0</v>
      </c>
      <c r="EN45" s="158"/>
      <c r="EO45" s="58"/>
      <c r="ES45" s="845" t="s">
        <v>418</v>
      </c>
      <c r="ET45" s="846" t="s">
        <v>419</v>
      </c>
      <c r="EU45" s="847">
        <v>3588169</v>
      </c>
    </row>
    <row r="46" spans="1:151" ht="15">
      <c r="A46" s="77" t="s">
        <v>456</v>
      </c>
      <c r="B46" s="7" t="s">
        <v>457</v>
      </c>
      <c r="C46" s="218">
        <v>72603</v>
      </c>
      <c r="D46" s="219">
        <v>74622</v>
      </c>
      <c r="E46" s="8"/>
      <c r="F46" s="8">
        <f t="shared" si="0"/>
        <v>74622</v>
      </c>
      <c r="G46" s="8"/>
      <c r="H46" s="417">
        <f t="shared" si="1"/>
        <v>74622</v>
      </c>
      <c r="K46" s="430" t="s">
        <v>456</v>
      </c>
      <c r="L46" s="431" t="s">
        <v>457</v>
      </c>
      <c r="M46" s="432">
        <v>36806720820</v>
      </c>
      <c r="N46" s="433">
        <v>52025934</v>
      </c>
      <c r="O46" s="434">
        <f t="shared" si="2"/>
        <v>36754694886</v>
      </c>
      <c r="P46" s="435">
        <v>2004</v>
      </c>
      <c r="Q46" s="436">
        <v>0.93130000000000002</v>
      </c>
      <c r="R46" s="437">
        <f t="shared" si="3"/>
        <v>39466009756</v>
      </c>
      <c r="S46" s="798">
        <f t="shared" si="4"/>
        <v>52025934</v>
      </c>
      <c r="T46" s="439">
        <v>1035538236</v>
      </c>
      <c r="U46" s="439">
        <v>7034889502</v>
      </c>
      <c r="V46" s="437">
        <f t="shared" si="5"/>
        <v>47588463428</v>
      </c>
      <c r="X46" s="466" t="s">
        <v>456</v>
      </c>
      <c r="Y46" s="467" t="s">
        <v>457</v>
      </c>
      <c r="Z46" s="468">
        <v>47588463428</v>
      </c>
      <c r="AA46" s="469">
        <v>274585433.97956002</v>
      </c>
      <c r="AB46" s="432">
        <v>63472722</v>
      </c>
      <c r="AC46" s="432">
        <v>2689667</v>
      </c>
      <c r="AD46" s="37">
        <v>340747822.97956002</v>
      </c>
      <c r="AE46" s="470">
        <v>74622</v>
      </c>
      <c r="AF46" s="467">
        <v>4566</v>
      </c>
      <c r="AG46" s="471">
        <v>0.93240000000000001</v>
      </c>
      <c r="AI46" s="552" t="s">
        <v>456</v>
      </c>
      <c r="AJ46" s="553" t="s">
        <v>457</v>
      </c>
      <c r="AK46" s="541">
        <v>340747822.97956002</v>
      </c>
      <c r="AL46" s="542">
        <v>74622</v>
      </c>
      <c r="AM46" s="554">
        <v>4566</v>
      </c>
      <c r="AN46" s="555">
        <v>0.93240000000000001</v>
      </c>
      <c r="AO46" s="556">
        <v>3.4912000000000001</v>
      </c>
      <c r="AP46" s="557">
        <v>1.0882000000000001</v>
      </c>
      <c r="AQ46" s="555">
        <v>1.2662</v>
      </c>
      <c r="AR46" s="558" t="s">
        <v>4</v>
      </c>
      <c r="AS46" s="806" t="s">
        <v>4</v>
      </c>
      <c r="AT46" s="807" t="s">
        <v>4</v>
      </c>
      <c r="AU46" s="561">
        <v>0</v>
      </c>
      <c r="AV46" s="562" t="s">
        <v>4</v>
      </c>
      <c r="AW46" s="554">
        <v>0</v>
      </c>
      <c r="AX46" s="563" t="s">
        <v>653</v>
      </c>
      <c r="AY46" s="204">
        <v>0</v>
      </c>
      <c r="AZ46" s="554">
        <v>0</v>
      </c>
      <c r="BB46" s="234" t="s">
        <v>456</v>
      </c>
      <c r="BC46" s="235" t="s">
        <v>720</v>
      </c>
      <c r="BD46" s="227">
        <v>47588463428</v>
      </c>
      <c r="BE46" s="228">
        <v>649.423</v>
      </c>
      <c r="BF46" s="236">
        <v>73278069</v>
      </c>
      <c r="BG46" s="738">
        <v>3.4912000000000001</v>
      </c>
      <c r="BH46" s="231"/>
      <c r="BI46" s="232">
        <v>74622</v>
      </c>
      <c r="BJ46" s="237">
        <v>114.91</v>
      </c>
      <c r="BK46" s="232">
        <v>482452</v>
      </c>
      <c r="BL46" s="238">
        <v>743</v>
      </c>
      <c r="BN46" s="491" t="s">
        <v>456</v>
      </c>
      <c r="BO46" s="492" t="s">
        <v>457</v>
      </c>
      <c r="BP46" s="493">
        <v>0.91600000000000004</v>
      </c>
      <c r="BQ46" s="493">
        <v>0.91049999999999998</v>
      </c>
      <c r="BR46" s="493">
        <v>0.95020000000000004</v>
      </c>
      <c r="BS46" s="126"/>
      <c r="BT46" s="494">
        <v>2004</v>
      </c>
      <c r="BU46" s="120">
        <v>0.93130000000000002</v>
      </c>
      <c r="BV46" s="495"/>
      <c r="BW46" s="496">
        <v>0.73740000000000006</v>
      </c>
      <c r="BX46" s="497">
        <f t="shared" si="6"/>
        <v>0.68700000000000006</v>
      </c>
      <c r="BY46" s="498">
        <f t="shared" si="15"/>
        <v>1.1906000000000001</v>
      </c>
      <c r="CA46" s="264" t="s">
        <v>456</v>
      </c>
      <c r="CB46" s="265" t="s">
        <v>720</v>
      </c>
      <c r="CC46" s="232">
        <v>38488</v>
      </c>
      <c r="CD46" s="232">
        <v>38694</v>
      </c>
      <c r="CE46" s="232">
        <v>37658</v>
      </c>
      <c r="CF46" s="266">
        <f t="shared" si="7"/>
        <v>38280</v>
      </c>
      <c r="CG46" s="267">
        <v>1.0882000000000001</v>
      </c>
      <c r="CH46" s="263"/>
      <c r="CI46" s="268">
        <f t="shared" si="8"/>
        <v>622</v>
      </c>
      <c r="CJ46" s="267">
        <f t="shared" si="9"/>
        <v>1.6500000000000001E-2</v>
      </c>
      <c r="CL46" s="642" t="s">
        <v>456</v>
      </c>
      <c r="CM46" s="643" t="s">
        <v>720</v>
      </c>
      <c r="CN46" s="719" t="s">
        <v>4</v>
      </c>
      <c r="CO46" s="636"/>
      <c r="CP46" s="720">
        <v>74622</v>
      </c>
      <c r="CQ46" s="646">
        <v>175165521</v>
      </c>
      <c r="CR46" s="646">
        <v>0</v>
      </c>
      <c r="CS46" s="647">
        <v>175165521</v>
      </c>
      <c r="CT46" s="648">
        <v>2347.37</v>
      </c>
      <c r="CU46" s="649"/>
      <c r="CV46" s="18" t="s">
        <v>4</v>
      </c>
      <c r="CW46" s="648" t="s">
        <v>4</v>
      </c>
      <c r="CX46" s="19" t="s">
        <v>4</v>
      </c>
      <c r="CY46" s="14"/>
      <c r="CZ46" s="650">
        <v>0.68700000000000006</v>
      </c>
      <c r="DA46" s="125">
        <v>1</v>
      </c>
      <c r="DB46" s="641"/>
      <c r="DC46" s="19" t="s">
        <v>4</v>
      </c>
      <c r="DE46" s="680" t="s">
        <v>456</v>
      </c>
      <c r="DF46" s="681" t="s">
        <v>457</v>
      </c>
      <c r="DG46" s="670" t="s">
        <v>653</v>
      </c>
      <c r="DH46" s="671" t="s">
        <v>4</v>
      </c>
      <c r="DI46" s="833"/>
      <c r="DJ46" s="834">
        <v>0.73740000000000006</v>
      </c>
      <c r="DK46" s="835">
        <v>0.91510000000000002</v>
      </c>
      <c r="DL46" s="682">
        <f t="shared" si="10"/>
        <v>0.67500000000000004</v>
      </c>
      <c r="DM46" s="683">
        <f t="shared" si="11"/>
        <v>0.67500000000000004</v>
      </c>
      <c r="DN46" s="684"/>
      <c r="DO46" s="834">
        <v>0.73740000000000006</v>
      </c>
      <c r="DP46" s="677">
        <v>0.93130000000000002</v>
      </c>
      <c r="DQ46" s="682">
        <f t="shared" si="12"/>
        <v>0.68700000000000006</v>
      </c>
      <c r="DR46" s="682" t="str">
        <f t="shared" si="13"/>
        <v xml:space="preserve"> </v>
      </c>
      <c r="DS46" s="692"/>
      <c r="DT46" s="701" t="str">
        <f t="shared" si="14"/>
        <v xml:space="preserve"> </v>
      </c>
      <c r="DU46" s="692"/>
      <c r="DV46" s="702"/>
      <c r="DX46" s="60" t="s">
        <v>392</v>
      </c>
      <c r="DY46" s="84" t="s">
        <v>44</v>
      </c>
      <c r="DZ46" s="60" t="s">
        <v>8</v>
      </c>
      <c r="EA46" s="61" t="s">
        <v>45</v>
      </c>
      <c r="EB46" s="404">
        <v>197</v>
      </c>
      <c r="EC46" s="62"/>
      <c r="ED46" s="63">
        <v>197</v>
      </c>
      <c r="EE46" s="63">
        <v>3565</v>
      </c>
      <c r="EF46" s="62"/>
      <c r="EG46" s="64">
        <v>5.5259467040673214E-2</v>
      </c>
      <c r="EH46" s="62"/>
      <c r="EI46" s="405">
        <v>0</v>
      </c>
      <c r="EJ46" s="63"/>
      <c r="EK46" s="63">
        <v>0</v>
      </c>
      <c r="EL46" s="65"/>
      <c r="EM46" s="160"/>
      <c r="EN46" s="160"/>
      <c r="EO46" s="128"/>
      <c r="ES46" s="845" t="s">
        <v>420</v>
      </c>
      <c r="ET46" s="846" t="s">
        <v>421</v>
      </c>
      <c r="EU46" s="847">
        <v>0</v>
      </c>
    </row>
    <row r="47" spans="1:151" ht="15">
      <c r="A47" s="77" t="s">
        <v>458</v>
      </c>
      <c r="B47" s="7" t="s">
        <v>459</v>
      </c>
      <c r="C47" s="218">
        <v>3674</v>
      </c>
      <c r="D47" s="219">
        <v>7798</v>
      </c>
      <c r="E47" s="8"/>
      <c r="F47" s="8">
        <f t="shared" si="0"/>
        <v>7798</v>
      </c>
      <c r="G47" s="8"/>
      <c r="H47" s="417">
        <f t="shared" si="1"/>
        <v>7798</v>
      </c>
      <c r="K47" s="430" t="s">
        <v>458</v>
      </c>
      <c r="L47" s="431" t="s">
        <v>459</v>
      </c>
      <c r="M47" s="432">
        <v>2659342572</v>
      </c>
      <c r="N47" s="433">
        <v>142140284</v>
      </c>
      <c r="O47" s="434">
        <f t="shared" si="2"/>
        <v>2517202288</v>
      </c>
      <c r="P47" s="435">
        <v>2007</v>
      </c>
      <c r="Q47" s="436">
        <v>0.91479999999999995</v>
      </c>
      <c r="R47" s="437">
        <f t="shared" si="3"/>
        <v>2751642204</v>
      </c>
      <c r="S47" s="798">
        <f t="shared" si="4"/>
        <v>142140284</v>
      </c>
      <c r="T47" s="439">
        <v>166430768</v>
      </c>
      <c r="U47" s="439">
        <v>724541218</v>
      </c>
      <c r="V47" s="437">
        <f t="shared" si="5"/>
        <v>3784754474</v>
      </c>
      <c r="X47" s="466" t="s">
        <v>458</v>
      </c>
      <c r="Y47" s="467" t="s">
        <v>459</v>
      </c>
      <c r="Z47" s="468">
        <v>3784754474</v>
      </c>
      <c r="AA47" s="469">
        <v>21838033.31498</v>
      </c>
      <c r="AB47" s="432">
        <v>7054653</v>
      </c>
      <c r="AC47" s="432">
        <v>425569</v>
      </c>
      <c r="AD47" s="37">
        <v>29318255.31498</v>
      </c>
      <c r="AE47" s="470">
        <v>7798</v>
      </c>
      <c r="AF47" s="467">
        <v>3760</v>
      </c>
      <c r="AG47" s="471">
        <v>0.76780000000000004</v>
      </c>
      <c r="AI47" s="552" t="s">
        <v>458</v>
      </c>
      <c r="AJ47" s="553" t="s">
        <v>459</v>
      </c>
      <c r="AK47" s="541">
        <v>29318255.31498</v>
      </c>
      <c r="AL47" s="542">
        <v>7798</v>
      </c>
      <c r="AM47" s="554">
        <v>3760</v>
      </c>
      <c r="AN47" s="555">
        <v>0.76780000000000004</v>
      </c>
      <c r="AO47" s="556">
        <v>0.24859999999999999</v>
      </c>
      <c r="AP47" s="557">
        <v>0.77939999999999998</v>
      </c>
      <c r="AQ47" s="555">
        <v>0.72170000000000001</v>
      </c>
      <c r="AR47" s="558">
        <v>0.72170000000000001</v>
      </c>
      <c r="AS47" s="806">
        <v>1209.4100000000001</v>
      </c>
      <c r="AT47" s="807">
        <v>466.36999999999989</v>
      </c>
      <c r="AU47" s="561">
        <v>3636753</v>
      </c>
      <c r="AV47" s="562">
        <v>1</v>
      </c>
      <c r="AW47" s="554">
        <v>3636753</v>
      </c>
      <c r="AX47" s="563" t="s">
        <v>653</v>
      </c>
      <c r="AY47" s="204">
        <v>0</v>
      </c>
      <c r="AZ47" s="554">
        <v>3636753</v>
      </c>
      <c r="BB47" s="234" t="s">
        <v>458</v>
      </c>
      <c r="BC47" s="235" t="s">
        <v>721</v>
      </c>
      <c r="BD47" s="227">
        <v>3784754474</v>
      </c>
      <c r="BE47" s="228">
        <v>725.35699999999997</v>
      </c>
      <c r="BF47" s="236">
        <v>5217782</v>
      </c>
      <c r="BG47" s="738">
        <v>0.24859999999999999</v>
      </c>
      <c r="BH47" s="231"/>
      <c r="BI47" s="232">
        <v>7798</v>
      </c>
      <c r="BJ47" s="237">
        <v>10.75</v>
      </c>
      <c r="BK47" s="232">
        <v>54885</v>
      </c>
      <c r="BL47" s="238">
        <v>76</v>
      </c>
      <c r="BN47" s="491" t="s">
        <v>458</v>
      </c>
      <c r="BO47" s="492" t="s">
        <v>459</v>
      </c>
      <c r="BP47" s="493">
        <v>0.86240000000000006</v>
      </c>
      <c r="BQ47" s="493">
        <v>0.91930000000000012</v>
      </c>
      <c r="BR47" s="493">
        <v>0.92920000000000003</v>
      </c>
      <c r="BS47" s="126"/>
      <c r="BT47" s="494">
        <v>2007</v>
      </c>
      <c r="BU47" s="120">
        <v>0.91479999999999995</v>
      </c>
      <c r="BV47" s="495"/>
      <c r="BW47" s="496">
        <v>0.68</v>
      </c>
      <c r="BX47" s="497">
        <f t="shared" si="6"/>
        <v>0.622</v>
      </c>
      <c r="BY47" s="498">
        <f t="shared" si="15"/>
        <v>1.0780000000000001</v>
      </c>
      <c r="CA47" s="264" t="s">
        <v>458</v>
      </c>
      <c r="CB47" s="265" t="s">
        <v>721</v>
      </c>
      <c r="CC47" s="232">
        <v>26446</v>
      </c>
      <c r="CD47" s="232">
        <v>27629</v>
      </c>
      <c r="CE47" s="232">
        <v>28173</v>
      </c>
      <c r="CF47" s="266">
        <f t="shared" si="7"/>
        <v>27416</v>
      </c>
      <c r="CG47" s="267">
        <v>0.77939999999999998</v>
      </c>
      <c r="CH47" s="263"/>
      <c r="CI47" s="268">
        <f t="shared" si="8"/>
        <v>-757</v>
      </c>
      <c r="CJ47" s="267">
        <f t="shared" si="9"/>
        <v>-2.69E-2</v>
      </c>
      <c r="CL47" s="642" t="s">
        <v>458</v>
      </c>
      <c r="CM47" s="643" t="s">
        <v>721</v>
      </c>
      <c r="CN47" s="719">
        <v>0.72170000000000001</v>
      </c>
      <c r="CO47" s="636"/>
      <c r="CP47" s="720">
        <v>7798</v>
      </c>
      <c r="CQ47" s="646">
        <v>5602644</v>
      </c>
      <c r="CR47" s="646">
        <v>3184142.6</v>
      </c>
      <c r="CS47" s="647">
        <v>8786786.5999999996</v>
      </c>
      <c r="CT47" s="648">
        <v>1126.8</v>
      </c>
      <c r="CU47" s="649"/>
      <c r="CV47" s="18">
        <v>1209.4100000000001</v>
      </c>
      <c r="CW47" s="648">
        <v>466.36999999999989</v>
      </c>
      <c r="CX47" s="19">
        <v>0.93200000000000005</v>
      </c>
      <c r="CY47" s="14"/>
      <c r="CZ47" s="650">
        <v>0.622</v>
      </c>
      <c r="DA47" s="125">
        <v>1</v>
      </c>
      <c r="DB47" s="641"/>
      <c r="DC47" s="19">
        <v>1</v>
      </c>
      <c r="DE47" s="680" t="s">
        <v>458</v>
      </c>
      <c r="DF47" s="681" t="s">
        <v>459</v>
      </c>
      <c r="DG47" s="670" t="s">
        <v>201</v>
      </c>
      <c r="DH47" s="671">
        <v>1</v>
      </c>
      <c r="DI47" s="833"/>
      <c r="DJ47" s="834">
        <v>0.68</v>
      </c>
      <c r="DK47" s="835">
        <v>0.91100000000000003</v>
      </c>
      <c r="DL47" s="682">
        <f t="shared" si="10"/>
        <v>0.61899999999999999</v>
      </c>
      <c r="DM47" s="683">
        <f t="shared" si="11"/>
        <v>0.61899999999999999</v>
      </c>
      <c r="DN47" s="684"/>
      <c r="DO47" s="834">
        <v>0.68</v>
      </c>
      <c r="DP47" s="677">
        <v>0.91479999999999995</v>
      </c>
      <c r="DQ47" s="682">
        <f t="shared" si="12"/>
        <v>0.622</v>
      </c>
      <c r="DR47" s="682" t="str">
        <f t="shared" si="13"/>
        <v xml:space="preserve"> </v>
      </c>
      <c r="DS47" s="692"/>
      <c r="DT47" s="701" t="str">
        <f t="shared" si="14"/>
        <v xml:space="preserve"> </v>
      </c>
      <c r="DU47" s="692"/>
      <c r="DV47" s="702"/>
      <c r="DX47" s="66" t="s">
        <v>394</v>
      </c>
      <c r="DY47" s="85" t="s">
        <v>394</v>
      </c>
      <c r="DZ47" s="66" t="s">
        <v>901</v>
      </c>
      <c r="EA47" s="67" t="s">
        <v>395</v>
      </c>
      <c r="EB47" s="404">
        <v>2283</v>
      </c>
      <c r="EC47" s="68"/>
      <c r="ED47" s="69">
        <v>2283</v>
      </c>
      <c r="EE47" s="69">
        <v>2283</v>
      </c>
      <c r="EF47" s="68"/>
      <c r="EG47" s="70"/>
      <c r="EH47" s="68"/>
      <c r="EI47" s="405">
        <v>324802</v>
      </c>
      <c r="EJ47" s="69"/>
      <c r="EK47" s="69">
        <v>324802</v>
      </c>
      <c r="EL47" s="69">
        <v>324802</v>
      </c>
      <c r="EM47" s="161">
        <v>0</v>
      </c>
      <c r="EN47" s="161"/>
      <c r="EO47" s="129"/>
      <c r="ES47" s="845" t="s">
        <v>422</v>
      </c>
      <c r="ET47" s="846" t="s">
        <v>423</v>
      </c>
      <c r="EU47" s="847">
        <v>3378439</v>
      </c>
    </row>
    <row r="48" spans="1:151" ht="15">
      <c r="A48" s="77" t="s">
        <v>460</v>
      </c>
      <c r="B48" s="7" t="s">
        <v>461</v>
      </c>
      <c r="C48" s="218">
        <v>19871</v>
      </c>
      <c r="D48" s="219">
        <v>19871</v>
      </c>
      <c r="E48" s="8"/>
      <c r="F48" s="8">
        <f t="shared" si="0"/>
        <v>19871</v>
      </c>
      <c r="G48" s="8"/>
      <c r="H48" s="417">
        <f t="shared" si="1"/>
        <v>19871</v>
      </c>
      <c r="K48" s="430" t="s">
        <v>460</v>
      </c>
      <c r="L48" s="431" t="s">
        <v>461</v>
      </c>
      <c r="M48" s="432">
        <v>5842517243</v>
      </c>
      <c r="N48" s="433">
        <v>161577720</v>
      </c>
      <c r="O48" s="434">
        <f t="shared" si="2"/>
        <v>5680939523</v>
      </c>
      <c r="P48" s="435">
        <v>2009</v>
      </c>
      <c r="Q48" s="436">
        <v>0.99829999999999997</v>
      </c>
      <c r="R48" s="437">
        <f t="shared" si="3"/>
        <v>5690613566</v>
      </c>
      <c r="S48" s="798">
        <f t="shared" si="4"/>
        <v>161577720</v>
      </c>
      <c r="T48" s="439">
        <v>167779881</v>
      </c>
      <c r="U48" s="439">
        <v>1024270087</v>
      </c>
      <c r="V48" s="437">
        <f t="shared" si="5"/>
        <v>7044241254</v>
      </c>
      <c r="X48" s="466" t="s">
        <v>460</v>
      </c>
      <c r="Y48" s="467" t="s">
        <v>461</v>
      </c>
      <c r="Z48" s="468">
        <v>7044241254</v>
      </c>
      <c r="AA48" s="469">
        <v>40645272.035580002</v>
      </c>
      <c r="AB48" s="432">
        <v>13793369</v>
      </c>
      <c r="AC48" s="432">
        <v>416377</v>
      </c>
      <c r="AD48" s="37">
        <v>54855018.035580002</v>
      </c>
      <c r="AE48" s="470">
        <v>19871</v>
      </c>
      <c r="AF48" s="467">
        <v>2761</v>
      </c>
      <c r="AG48" s="471">
        <v>0.56379999999999997</v>
      </c>
      <c r="AI48" s="552" t="s">
        <v>460</v>
      </c>
      <c r="AJ48" s="553" t="s">
        <v>461</v>
      </c>
      <c r="AK48" s="541">
        <v>54855018.035580002</v>
      </c>
      <c r="AL48" s="542">
        <v>19871</v>
      </c>
      <c r="AM48" s="554">
        <v>2761</v>
      </c>
      <c r="AN48" s="555">
        <v>0.56379999999999997</v>
      </c>
      <c r="AO48" s="556">
        <v>0.56399999999999995</v>
      </c>
      <c r="AP48" s="557">
        <v>0.79569999999999996</v>
      </c>
      <c r="AQ48" s="555">
        <v>0.67979999999999996</v>
      </c>
      <c r="AR48" s="558">
        <v>0.67979999999999996</v>
      </c>
      <c r="AS48" s="806">
        <v>1139.2</v>
      </c>
      <c r="AT48" s="807">
        <v>536.57999999999993</v>
      </c>
      <c r="AU48" s="561">
        <v>10662381</v>
      </c>
      <c r="AV48" s="562">
        <v>1</v>
      </c>
      <c r="AW48" s="554">
        <v>10662381</v>
      </c>
      <c r="AX48" s="563" t="s">
        <v>653</v>
      </c>
      <c r="AY48" s="204">
        <v>0</v>
      </c>
      <c r="AZ48" s="554">
        <v>10662381</v>
      </c>
      <c r="BB48" s="234" t="s">
        <v>460</v>
      </c>
      <c r="BC48" s="235" t="s">
        <v>784</v>
      </c>
      <c r="BD48" s="227">
        <v>7044241254</v>
      </c>
      <c r="BE48" s="228">
        <v>595.01300000000003</v>
      </c>
      <c r="BF48" s="236">
        <v>11838802</v>
      </c>
      <c r="BG48" s="738">
        <v>0.56399999999999995</v>
      </c>
      <c r="BH48" s="231"/>
      <c r="BI48" s="232">
        <v>19871</v>
      </c>
      <c r="BJ48" s="237">
        <v>33.4</v>
      </c>
      <c r="BK48" s="232">
        <v>112003</v>
      </c>
      <c r="BL48" s="238">
        <v>188</v>
      </c>
      <c r="BN48" s="491" t="s">
        <v>460</v>
      </c>
      <c r="BO48" s="492" t="s">
        <v>461</v>
      </c>
      <c r="BP48" s="493">
        <v>0.81979999999999997</v>
      </c>
      <c r="BQ48" s="499">
        <v>0.99010000000000009</v>
      </c>
      <c r="BR48" s="499">
        <v>1.0024</v>
      </c>
      <c r="BS48" s="126"/>
      <c r="BT48" s="494">
        <v>2009</v>
      </c>
      <c r="BU48" s="120">
        <v>0.99829999999999997</v>
      </c>
      <c r="BV48" s="495"/>
      <c r="BW48" s="496">
        <v>0.72499999999999998</v>
      </c>
      <c r="BX48" s="497">
        <f t="shared" si="6"/>
        <v>0.72399999999999998</v>
      </c>
      <c r="BY48" s="498">
        <f t="shared" si="15"/>
        <v>1.2547999999999999</v>
      </c>
      <c r="CA48" s="264" t="s">
        <v>460</v>
      </c>
      <c r="CB48" s="265" t="s">
        <v>784</v>
      </c>
      <c r="CC48" s="232">
        <v>28010</v>
      </c>
      <c r="CD48" s="232">
        <v>28449</v>
      </c>
      <c r="CE48" s="232">
        <v>27514</v>
      </c>
      <c r="CF48" s="266">
        <f t="shared" si="7"/>
        <v>27991</v>
      </c>
      <c r="CG48" s="267">
        <v>0.79569999999999996</v>
      </c>
      <c r="CH48" s="263"/>
      <c r="CI48" s="268">
        <f t="shared" si="8"/>
        <v>477</v>
      </c>
      <c r="CJ48" s="267">
        <f t="shared" si="9"/>
        <v>1.7299999999999999E-2</v>
      </c>
      <c r="CL48" s="642" t="s">
        <v>460</v>
      </c>
      <c r="CM48" s="643" t="s">
        <v>784</v>
      </c>
      <c r="CN48" s="719">
        <v>0.67979999999999996</v>
      </c>
      <c r="CO48" s="636"/>
      <c r="CP48" s="720">
        <v>19871</v>
      </c>
      <c r="CQ48" s="646">
        <v>19605957</v>
      </c>
      <c r="CR48" s="646">
        <v>270982</v>
      </c>
      <c r="CS48" s="647">
        <v>19876939</v>
      </c>
      <c r="CT48" s="648">
        <v>1000.3</v>
      </c>
      <c r="CU48" s="649"/>
      <c r="CV48" s="18">
        <v>1139.2</v>
      </c>
      <c r="CW48" s="648">
        <v>536.57999999999993</v>
      </c>
      <c r="CX48" s="19">
        <v>0.878</v>
      </c>
      <c r="CY48" s="14"/>
      <c r="CZ48" s="650">
        <v>0.72399999999999998</v>
      </c>
      <c r="DA48" s="125">
        <v>1</v>
      </c>
      <c r="DB48" s="641"/>
      <c r="DC48" s="19">
        <v>1</v>
      </c>
      <c r="DE48" s="680" t="s">
        <v>460</v>
      </c>
      <c r="DF48" s="681" t="s">
        <v>461</v>
      </c>
      <c r="DG48" s="670" t="s">
        <v>201</v>
      </c>
      <c r="DH48" s="671">
        <v>1</v>
      </c>
      <c r="DI48" s="833"/>
      <c r="DJ48" s="834">
        <v>0.72499999999999998</v>
      </c>
      <c r="DK48" s="835">
        <v>0.99009999999999998</v>
      </c>
      <c r="DL48" s="682">
        <f t="shared" si="10"/>
        <v>0.71799999999999997</v>
      </c>
      <c r="DM48" s="683">
        <f t="shared" si="11"/>
        <v>0.71799999999999997</v>
      </c>
      <c r="DN48" s="684"/>
      <c r="DO48" s="834">
        <v>0.72499999999999998</v>
      </c>
      <c r="DP48" s="677">
        <v>0.99829999999999997</v>
      </c>
      <c r="DQ48" s="682">
        <f t="shared" si="12"/>
        <v>0.72399999999999998</v>
      </c>
      <c r="DR48" s="682" t="str">
        <f t="shared" si="13"/>
        <v xml:space="preserve"> </v>
      </c>
      <c r="DS48" s="692"/>
      <c r="DT48" s="701" t="str">
        <f t="shared" si="14"/>
        <v xml:space="preserve"> </v>
      </c>
      <c r="DU48" s="692"/>
      <c r="DV48" s="702" t="s">
        <v>911</v>
      </c>
      <c r="DX48" s="66" t="s">
        <v>396</v>
      </c>
      <c r="DY48" s="85" t="s">
        <v>396</v>
      </c>
      <c r="DZ48" s="66" t="s">
        <v>901</v>
      </c>
      <c r="EA48" s="67" t="s">
        <v>397</v>
      </c>
      <c r="EB48" s="404">
        <v>1337</v>
      </c>
      <c r="EC48" s="68"/>
      <c r="ED48" s="69">
        <v>1337</v>
      </c>
      <c r="EE48" s="69">
        <v>1337</v>
      </c>
      <c r="EF48" s="68"/>
      <c r="EG48" s="70"/>
      <c r="EH48" s="68"/>
      <c r="EI48" s="405">
        <v>0</v>
      </c>
      <c r="EJ48" s="69"/>
      <c r="EK48" s="69">
        <v>0</v>
      </c>
      <c r="EL48" s="69">
        <v>0</v>
      </c>
      <c r="EM48" s="161">
        <v>0</v>
      </c>
      <c r="EN48" s="161"/>
      <c r="EO48" s="129"/>
      <c r="ES48" s="845" t="s">
        <v>424</v>
      </c>
      <c r="ET48" s="846" t="s">
        <v>668</v>
      </c>
      <c r="EU48" s="847">
        <v>2803833</v>
      </c>
    </row>
    <row r="49" spans="1:151" ht="15">
      <c r="A49" s="77" t="s">
        <v>462</v>
      </c>
      <c r="B49" s="7" t="s">
        <v>463</v>
      </c>
      <c r="C49" s="218">
        <v>7665</v>
      </c>
      <c r="D49" s="219">
        <v>7665</v>
      </c>
      <c r="E49" s="8"/>
      <c r="F49" s="8">
        <f t="shared" si="0"/>
        <v>7665</v>
      </c>
      <c r="G49" s="8"/>
      <c r="H49" s="417">
        <f t="shared" si="1"/>
        <v>7665</v>
      </c>
      <c r="K49" s="430" t="s">
        <v>462</v>
      </c>
      <c r="L49" s="431" t="s">
        <v>463</v>
      </c>
      <c r="M49" s="432">
        <v>6252182637</v>
      </c>
      <c r="N49" s="433">
        <v>167571354</v>
      </c>
      <c r="O49" s="434">
        <f t="shared" si="2"/>
        <v>6084611283</v>
      </c>
      <c r="P49" s="435">
        <v>2006</v>
      </c>
      <c r="Q49" s="436">
        <v>0.86360000000000003</v>
      </c>
      <c r="R49" s="437">
        <f t="shared" si="3"/>
        <v>7045636039</v>
      </c>
      <c r="S49" s="798">
        <f t="shared" si="4"/>
        <v>167571354</v>
      </c>
      <c r="T49" s="439">
        <v>132236474</v>
      </c>
      <c r="U49" s="439">
        <v>824087904</v>
      </c>
      <c r="V49" s="437">
        <f t="shared" si="5"/>
        <v>8169531771</v>
      </c>
      <c r="X49" s="466" t="s">
        <v>462</v>
      </c>
      <c r="Y49" s="467" t="s">
        <v>463</v>
      </c>
      <c r="Z49" s="468">
        <v>8169531771</v>
      </c>
      <c r="AA49" s="469">
        <v>47138198.318669997</v>
      </c>
      <c r="AB49" s="432">
        <v>10259377</v>
      </c>
      <c r="AC49" s="432">
        <v>372740</v>
      </c>
      <c r="AD49" s="37">
        <v>57770315.318669997</v>
      </c>
      <c r="AE49" s="470">
        <v>7665</v>
      </c>
      <c r="AF49" s="467">
        <v>7537</v>
      </c>
      <c r="AG49" s="471">
        <v>1.5390999999999999</v>
      </c>
      <c r="AI49" s="552" t="s">
        <v>462</v>
      </c>
      <c r="AJ49" s="553" t="s">
        <v>463</v>
      </c>
      <c r="AK49" s="541">
        <v>57770315.318669997</v>
      </c>
      <c r="AL49" s="542">
        <v>7665</v>
      </c>
      <c r="AM49" s="554">
        <v>7537</v>
      </c>
      <c r="AN49" s="555">
        <v>1.5390999999999999</v>
      </c>
      <c r="AO49" s="556">
        <v>0.70299999999999996</v>
      </c>
      <c r="AP49" s="557">
        <v>0.89559999999999995</v>
      </c>
      <c r="AQ49" s="555">
        <v>1.1337000000000002</v>
      </c>
      <c r="AR49" s="558" t="s">
        <v>4</v>
      </c>
      <c r="AS49" s="806" t="s">
        <v>4</v>
      </c>
      <c r="AT49" s="807" t="s">
        <v>4</v>
      </c>
      <c r="AU49" s="561">
        <v>0</v>
      </c>
      <c r="AV49" s="562" t="s">
        <v>4</v>
      </c>
      <c r="AW49" s="554">
        <v>0</v>
      </c>
      <c r="AX49" s="563" t="s">
        <v>653</v>
      </c>
      <c r="AY49" s="204">
        <v>0</v>
      </c>
      <c r="AZ49" s="554">
        <v>0</v>
      </c>
      <c r="BB49" s="234" t="s">
        <v>462</v>
      </c>
      <c r="BC49" s="235" t="s">
        <v>722</v>
      </c>
      <c r="BD49" s="227">
        <v>8169531771</v>
      </c>
      <c r="BE49" s="228">
        <v>553.66399999999999</v>
      </c>
      <c r="BF49" s="236">
        <v>14755396</v>
      </c>
      <c r="BG49" s="738">
        <v>0.70299999999999996</v>
      </c>
      <c r="BH49" s="231"/>
      <c r="BI49" s="232">
        <v>7665</v>
      </c>
      <c r="BJ49" s="237">
        <v>13.84</v>
      </c>
      <c r="BK49" s="232">
        <v>58680</v>
      </c>
      <c r="BL49" s="238">
        <v>106</v>
      </c>
      <c r="BN49" s="491" t="s">
        <v>462</v>
      </c>
      <c r="BO49" s="492" t="s">
        <v>463</v>
      </c>
      <c r="BP49" s="493">
        <v>0.84150000000000003</v>
      </c>
      <c r="BQ49" s="493">
        <v>0.83609999999999995</v>
      </c>
      <c r="BR49" s="493">
        <v>0.88929999999999998</v>
      </c>
      <c r="BS49" s="126"/>
      <c r="BT49" s="500">
        <v>2006</v>
      </c>
      <c r="BU49" s="120">
        <v>0.86360000000000003</v>
      </c>
      <c r="BV49" s="495"/>
      <c r="BW49" s="496">
        <v>0.51400000000000001</v>
      </c>
      <c r="BX49" s="497">
        <f t="shared" si="6"/>
        <v>0.44400000000000001</v>
      </c>
      <c r="BY49" s="498">
        <f t="shared" si="15"/>
        <v>0.76949999999999996</v>
      </c>
      <c r="CA49" s="264" t="s">
        <v>462</v>
      </c>
      <c r="CB49" s="265" t="s">
        <v>722</v>
      </c>
      <c r="CC49" s="232">
        <v>31180</v>
      </c>
      <c r="CD49" s="232">
        <v>31777</v>
      </c>
      <c r="CE49" s="232">
        <v>31552</v>
      </c>
      <c r="CF49" s="266">
        <f t="shared" si="7"/>
        <v>31503</v>
      </c>
      <c r="CG49" s="267">
        <v>0.89559999999999995</v>
      </c>
      <c r="CH49" s="263"/>
      <c r="CI49" s="268">
        <f t="shared" si="8"/>
        <v>-49</v>
      </c>
      <c r="CJ49" s="267">
        <f t="shared" si="9"/>
        <v>-1.6000000000000001E-3</v>
      </c>
      <c r="CL49" s="642" t="s">
        <v>462</v>
      </c>
      <c r="CM49" s="643" t="s">
        <v>722</v>
      </c>
      <c r="CN49" s="719" t="s">
        <v>4</v>
      </c>
      <c r="CO49" s="636"/>
      <c r="CP49" s="720">
        <v>7665</v>
      </c>
      <c r="CQ49" s="646">
        <v>14403307</v>
      </c>
      <c r="CR49" s="646">
        <v>0</v>
      </c>
      <c r="CS49" s="647">
        <v>14403307</v>
      </c>
      <c r="CT49" s="648">
        <v>1879.1</v>
      </c>
      <c r="CU49" s="649"/>
      <c r="CV49" s="18" t="s">
        <v>4</v>
      </c>
      <c r="CW49" s="648" t="s">
        <v>4</v>
      </c>
      <c r="CX49" s="19" t="s">
        <v>4</v>
      </c>
      <c r="CY49" s="14"/>
      <c r="CZ49" s="650">
        <v>0.44400000000000001</v>
      </c>
      <c r="DA49" s="125" t="s">
        <v>4</v>
      </c>
      <c r="DB49" s="641"/>
      <c r="DC49" s="19" t="s">
        <v>4</v>
      </c>
      <c r="DE49" s="680" t="s">
        <v>462</v>
      </c>
      <c r="DF49" s="681" t="s">
        <v>463</v>
      </c>
      <c r="DG49" s="670" t="s">
        <v>653</v>
      </c>
      <c r="DH49" s="671" t="s">
        <v>4</v>
      </c>
      <c r="DI49" s="833"/>
      <c r="DJ49" s="834">
        <v>0.51400000000000001</v>
      </c>
      <c r="DK49" s="835">
        <v>0.84250000000000003</v>
      </c>
      <c r="DL49" s="682">
        <f t="shared" si="10"/>
        <v>0.433</v>
      </c>
      <c r="DM49" s="683">
        <f t="shared" si="11"/>
        <v>0.433</v>
      </c>
      <c r="DN49" s="684"/>
      <c r="DO49" s="834">
        <v>0.51400000000000001</v>
      </c>
      <c r="DP49" s="677">
        <v>0.86360000000000003</v>
      </c>
      <c r="DQ49" s="682">
        <f t="shared" si="12"/>
        <v>0.44400000000000001</v>
      </c>
      <c r="DR49" s="682" t="str">
        <f t="shared" si="13"/>
        <v xml:space="preserve"> </v>
      </c>
      <c r="DS49" s="692"/>
      <c r="DT49" s="701" t="str">
        <f t="shared" si="14"/>
        <v xml:space="preserve"> </v>
      </c>
      <c r="DU49" s="692"/>
      <c r="DV49" s="702"/>
      <c r="DX49" s="66" t="s">
        <v>398</v>
      </c>
      <c r="DY49" s="85" t="s">
        <v>398</v>
      </c>
      <c r="DZ49" s="66" t="s">
        <v>901</v>
      </c>
      <c r="EA49" s="67" t="s">
        <v>399</v>
      </c>
      <c r="EB49" s="404">
        <v>15651</v>
      </c>
      <c r="EC49" s="68"/>
      <c r="ED49" s="69">
        <v>15651</v>
      </c>
      <c r="EE49" s="69">
        <v>15651</v>
      </c>
      <c r="EF49" s="68"/>
      <c r="EG49" s="70"/>
      <c r="EH49" s="68"/>
      <c r="EI49" s="405">
        <v>5990420</v>
      </c>
      <c r="EJ49" s="69"/>
      <c r="EK49" s="69">
        <v>5990420</v>
      </c>
      <c r="EL49" s="69">
        <v>5990420</v>
      </c>
      <c r="EM49" s="161">
        <v>0</v>
      </c>
      <c r="EN49" s="161"/>
      <c r="EO49" s="129"/>
      <c r="ES49" s="845" t="s">
        <v>426</v>
      </c>
      <c r="ET49" s="846" t="s">
        <v>85</v>
      </c>
      <c r="EU49" s="847">
        <v>943393</v>
      </c>
    </row>
    <row r="50" spans="1:151" ht="15">
      <c r="A50" s="77" t="s">
        <v>464</v>
      </c>
      <c r="B50" s="7" t="s">
        <v>465</v>
      </c>
      <c r="C50" s="218">
        <v>13563</v>
      </c>
      <c r="D50" s="219">
        <v>13743</v>
      </c>
      <c r="E50" s="8"/>
      <c r="F50" s="8">
        <f t="shared" si="0"/>
        <v>13743</v>
      </c>
      <c r="G50" s="8"/>
      <c r="H50" s="417">
        <f t="shared" si="1"/>
        <v>13743</v>
      </c>
      <c r="K50" s="430" t="s">
        <v>464</v>
      </c>
      <c r="L50" s="431" t="s">
        <v>465</v>
      </c>
      <c r="M50" s="432">
        <v>11437247363</v>
      </c>
      <c r="N50" s="433">
        <v>158081190</v>
      </c>
      <c r="O50" s="434">
        <f t="shared" si="2"/>
        <v>11279166173</v>
      </c>
      <c r="P50" s="435">
        <v>2007</v>
      </c>
      <c r="Q50" s="436">
        <v>0.91559999999999997</v>
      </c>
      <c r="R50" s="437">
        <f t="shared" si="3"/>
        <v>12318879612</v>
      </c>
      <c r="S50" s="798">
        <f t="shared" si="4"/>
        <v>158081190</v>
      </c>
      <c r="T50" s="439">
        <v>201935623</v>
      </c>
      <c r="U50" s="439">
        <v>1587248217</v>
      </c>
      <c r="V50" s="437">
        <f t="shared" si="5"/>
        <v>14266144642</v>
      </c>
      <c r="X50" s="466" t="s">
        <v>464</v>
      </c>
      <c r="Y50" s="467" t="s">
        <v>465</v>
      </c>
      <c r="Z50" s="468">
        <v>14266144642</v>
      </c>
      <c r="AA50" s="469">
        <v>82315654.584340006</v>
      </c>
      <c r="AB50" s="432">
        <v>17514113</v>
      </c>
      <c r="AC50" s="432">
        <v>558401</v>
      </c>
      <c r="AD50" s="37">
        <v>100388168.58434001</v>
      </c>
      <c r="AE50" s="470">
        <v>13743</v>
      </c>
      <c r="AF50" s="467">
        <v>7305</v>
      </c>
      <c r="AG50" s="471">
        <v>1.4917</v>
      </c>
      <c r="AI50" s="552" t="s">
        <v>464</v>
      </c>
      <c r="AJ50" s="553" t="s">
        <v>465</v>
      </c>
      <c r="AK50" s="541">
        <v>100388168.58434001</v>
      </c>
      <c r="AL50" s="542">
        <v>13743</v>
      </c>
      <c r="AM50" s="554">
        <v>7305</v>
      </c>
      <c r="AN50" s="555">
        <v>1.4917</v>
      </c>
      <c r="AO50" s="556">
        <v>1.8172999999999999</v>
      </c>
      <c r="AP50" s="557">
        <v>1.0335000000000001</v>
      </c>
      <c r="AQ50" s="555">
        <v>1.2952000000000001</v>
      </c>
      <c r="AR50" s="558" t="s">
        <v>4</v>
      </c>
      <c r="AS50" s="806" t="s">
        <v>4</v>
      </c>
      <c r="AT50" s="807" t="s">
        <v>4</v>
      </c>
      <c r="AU50" s="561">
        <v>0</v>
      </c>
      <c r="AV50" s="562" t="s">
        <v>4</v>
      </c>
      <c r="AW50" s="554">
        <v>0</v>
      </c>
      <c r="AX50" s="563" t="s">
        <v>653</v>
      </c>
      <c r="AY50" s="204">
        <v>0</v>
      </c>
      <c r="AZ50" s="554">
        <v>0</v>
      </c>
      <c r="BB50" s="234" t="s">
        <v>464</v>
      </c>
      <c r="BC50" s="235" t="s">
        <v>723</v>
      </c>
      <c r="BD50" s="227">
        <v>14266144642</v>
      </c>
      <c r="BE50" s="228">
        <v>374.00200000000001</v>
      </c>
      <c r="BF50" s="236">
        <v>38144568</v>
      </c>
      <c r="BG50" s="738">
        <v>1.8172999999999999</v>
      </c>
      <c r="BH50" s="231"/>
      <c r="BI50" s="232">
        <v>13743</v>
      </c>
      <c r="BJ50" s="237">
        <v>36.75</v>
      </c>
      <c r="BK50" s="232">
        <v>105395</v>
      </c>
      <c r="BL50" s="238">
        <v>282</v>
      </c>
      <c r="BN50" s="491" t="s">
        <v>464</v>
      </c>
      <c r="BO50" s="492" t="s">
        <v>465</v>
      </c>
      <c r="BP50" s="493">
        <v>0.90749999999999997</v>
      </c>
      <c r="BQ50" s="493">
        <v>0.87190000000000001</v>
      </c>
      <c r="BR50" s="493">
        <v>0.94750000000000001</v>
      </c>
      <c r="BS50" s="126"/>
      <c r="BT50" s="494">
        <v>2007</v>
      </c>
      <c r="BU50" s="120">
        <v>0.91559999999999997</v>
      </c>
      <c r="BV50" s="495"/>
      <c r="BW50" s="496">
        <v>0.46200000000000002</v>
      </c>
      <c r="BX50" s="497">
        <f t="shared" si="6"/>
        <v>0.42299999999999999</v>
      </c>
      <c r="BY50" s="498">
        <f t="shared" si="15"/>
        <v>0.73309999999999997</v>
      </c>
      <c r="CA50" s="264" t="s">
        <v>464</v>
      </c>
      <c r="CB50" s="265" t="s">
        <v>723</v>
      </c>
      <c r="CC50" s="232">
        <v>35710</v>
      </c>
      <c r="CD50" s="232">
        <v>37003</v>
      </c>
      <c r="CE50" s="232">
        <v>36355</v>
      </c>
      <c r="CF50" s="266">
        <f t="shared" si="7"/>
        <v>36356</v>
      </c>
      <c r="CG50" s="267">
        <v>1.0335000000000001</v>
      </c>
      <c r="CH50" s="263"/>
      <c r="CI50" s="268">
        <f t="shared" si="8"/>
        <v>1</v>
      </c>
      <c r="CJ50" s="267">
        <f t="shared" si="9"/>
        <v>0</v>
      </c>
      <c r="CL50" s="642" t="s">
        <v>464</v>
      </c>
      <c r="CM50" s="643" t="s">
        <v>723</v>
      </c>
      <c r="CN50" s="719" t="s">
        <v>4</v>
      </c>
      <c r="CO50" s="636"/>
      <c r="CP50" s="720">
        <v>13743</v>
      </c>
      <c r="CQ50" s="646">
        <v>20392939</v>
      </c>
      <c r="CR50" s="646">
        <v>0</v>
      </c>
      <c r="CS50" s="647">
        <v>20392939</v>
      </c>
      <c r="CT50" s="648">
        <v>1483.88</v>
      </c>
      <c r="CU50" s="649"/>
      <c r="CV50" s="18" t="s">
        <v>4</v>
      </c>
      <c r="CW50" s="648" t="s">
        <v>4</v>
      </c>
      <c r="CX50" s="19" t="s">
        <v>4</v>
      </c>
      <c r="CY50" s="14"/>
      <c r="CZ50" s="650">
        <v>0.42299999999999999</v>
      </c>
      <c r="DA50" s="125" t="s">
        <v>4</v>
      </c>
      <c r="DB50" s="641"/>
      <c r="DC50" s="19" t="s">
        <v>4</v>
      </c>
      <c r="DE50" s="680" t="s">
        <v>464</v>
      </c>
      <c r="DF50" s="681" t="s">
        <v>465</v>
      </c>
      <c r="DG50" s="670" t="s">
        <v>653</v>
      </c>
      <c r="DH50" s="671" t="s">
        <v>4</v>
      </c>
      <c r="DI50" s="833"/>
      <c r="DJ50" s="834">
        <v>0.46200000000000002</v>
      </c>
      <c r="DK50" s="835">
        <v>0.90169999999999995</v>
      </c>
      <c r="DL50" s="682">
        <f t="shared" si="10"/>
        <v>0.41699999999999998</v>
      </c>
      <c r="DM50" s="683">
        <f t="shared" si="11"/>
        <v>0.41699999999999998</v>
      </c>
      <c r="DN50" s="684"/>
      <c r="DO50" s="834">
        <v>0.46200000000000002</v>
      </c>
      <c r="DP50" s="677">
        <v>0.91559999999999997</v>
      </c>
      <c r="DQ50" s="682">
        <f t="shared" si="12"/>
        <v>0.42299999999999999</v>
      </c>
      <c r="DR50" s="682" t="str">
        <f t="shared" si="13"/>
        <v xml:space="preserve"> </v>
      </c>
      <c r="DS50" s="692"/>
      <c r="DT50" s="701" t="str">
        <f t="shared" si="14"/>
        <v xml:space="preserve"> </v>
      </c>
      <c r="DU50" s="692"/>
      <c r="DV50" s="702"/>
      <c r="DX50" s="54" t="s">
        <v>400</v>
      </c>
      <c r="DY50" s="83" t="s">
        <v>400</v>
      </c>
      <c r="DZ50" s="54" t="s">
        <v>901</v>
      </c>
      <c r="EA50" s="55" t="s">
        <v>666</v>
      </c>
      <c r="EB50" s="404">
        <v>6450</v>
      </c>
      <c r="EC50" s="51"/>
      <c r="ED50" s="50">
        <v>6450</v>
      </c>
      <c r="EE50" s="50"/>
      <c r="EF50" s="51"/>
      <c r="EG50" s="52">
        <v>0.68485878105754938</v>
      </c>
      <c r="EH50" s="51"/>
      <c r="EI50" s="405">
        <v>5050403</v>
      </c>
      <c r="EJ50" s="50"/>
      <c r="EK50" s="50">
        <v>3458813</v>
      </c>
      <c r="EL50" s="50">
        <v>5050403</v>
      </c>
      <c r="EM50" s="159">
        <v>0</v>
      </c>
      <c r="EN50" s="159"/>
      <c r="EO50" s="49"/>
      <c r="ES50" s="845" t="s">
        <v>428</v>
      </c>
      <c r="ET50" s="846" t="s">
        <v>429</v>
      </c>
      <c r="EU50" s="847">
        <v>14716</v>
      </c>
    </row>
    <row r="51" spans="1:151" ht="15">
      <c r="A51" s="77" t="s">
        <v>466</v>
      </c>
      <c r="B51" s="7" t="s">
        <v>467</v>
      </c>
      <c r="C51" s="218">
        <v>3047</v>
      </c>
      <c r="D51" s="219">
        <v>3047</v>
      </c>
      <c r="E51" s="8"/>
      <c r="F51" s="8">
        <f t="shared" si="0"/>
        <v>3047</v>
      </c>
      <c r="G51" s="8"/>
      <c r="H51" s="417">
        <f t="shared" si="1"/>
        <v>3047</v>
      </c>
      <c r="K51" s="430" t="s">
        <v>466</v>
      </c>
      <c r="L51" s="431" t="s">
        <v>467</v>
      </c>
      <c r="M51" s="432">
        <v>892500779</v>
      </c>
      <c r="N51" s="433">
        <v>0</v>
      </c>
      <c r="O51" s="434">
        <f t="shared" si="2"/>
        <v>892500779</v>
      </c>
      <c r="P51" s="435">
        <v>2003</v>
      </c>
      <c r="Q51" s="436">
        <v>0.87790000000000001</v>
      </c>
      <c r="R51" s="437">
        <f t="shared" si="3"/>
        <v>1016631483</v>
      </c>
      <c r="S51" s="798">
        <f t="shared" si="4"/>
        <v>0</v>
      </c>
      <c r="T51" s="439">
        <v>65987985</v>
      </c>
      <c r="U51" s="439">
        <v>259895309</v>
      </c>
      <c r="V51" s="437">
        <f t="shared" si="5"/>
        <v>1342514777</v>
      </c>
      <c r="X51" s="466" t="s">
        <v>466</v>
      </c>
      <c r="Y51" s="467" t="s">
        <v>467</v>
      </c>
      <c r="Z51" s="468">
        <v>1342514777</v>
      </c>
      <c r="AA51" s="469">
        <v>7746310.2632900001</v>
      </c>
      <c r="AB51" s="432">
        <v>3612609</v>
      </c>
      <c r="AC51" s="432">
        <v>153071</v>
      </c>
      <c r="AD51" s="37">
        <v>11511990.263289999</v>
      </c>
      <c r="AE51" s="470">
        <v>3047</v>
      </c>
      <c r="AF51" s="467">
        <v>3778</v>
      </c>
      <c r="AG51" s="471">
        <v>0.77149999999999996</v>
      </c>
      <c r="AI51" s="552" t="s">
        <v>466</v>
      </c>
      <c r="AJ51" s="553" t="s">
        <v>467</v>
      </c>
      <c r="AK51" s="541">
        <v>11511990.263289999</v>
      </c>
      <c r="AL51" s="542">
        <v>3047</v>
      </c>
      <c r="AM51" s="554">
        <v>3778</v>
      </c>
      <c r="AN51" s="555">
        <v>0.77149999999999996</v>
      </c>
      <c r="AO51" s="556">
        <v>0.18110000000000001</v>
      </c>
      <c r="AP51" s="557">
        <v>0.78900000000000003</v>
      </c>
      <c r="AQ51" s="555">
        <v>0.72120000000000006</v>
      </c>
      <c r="AR51" s="558">
        <v>0.72120000000000006</v>
      </c>
      <c r="AS51" s="806">
        <v>1208.57</v>
      </c>
      <c r="AT51" s="807">
        <v>467.21000000000004</v>
      </c>
      <c r="AU51" s="561">
        <v>1423589</v>
      </c>
      <c r="AV51" s="562">
        <v>1</v>
      </c>
      <c r="AW51" s="554">
        <v>1423589</v>
      </c>
      <c r="AX51" s="563" t="s">
        <v>653</v>
      </c>
      <c r="AY51" s="204">
        <v>0</v>
      </c>
      <c r="AZ51" s="554">
        <v>1423589</v>
      </c>
      <c r="BB51" s="234" t="s">
        <v>466</v>
      </c>
      <c r="BC51" s="235" t="s">
        <v>724</v>
      </c>
      <c r="BD51" s="227">
        <v>1342514777</v>
      </c>
      <c r="BE51" s="228">
        <v>353.25799999999998</v>
      </c>
      <c r="BF51" s="236">
        <v>3800380</v>
      </c>
      <c r="BG51" s="738">
        <v>0.18110000000000001</v>
      </c>
      <c r="BH51" s="231"/>
      <c r="BI51" s="232">
        <v>3047</v>
      </c>
      <c r="BJ51" s="237">
        <v>8.6300000000000008</v>
      </c>
      <c r="BK51" s="232">
        <v>24630</v>
      </c>
      <c r="BL51" s="238">
        <v>70</v>
      </c>
      <c r="BN51" s="491" t="s">
        <v>466</v>
      </c>
      <c r="BO51" s="492" t="s">
        <v>467</v>
      </c>
      <c r="BP51" s="493">
        <v>0.83240000000000003</v>
      </c>
      <c r="BQ51" s="493">
        <v>0.86450000000000005</v>
      </c>
      <c r="BR51" s="493">
        <v>0.90200000000000002</v>
      </c>
      <c r="BS51" s="126"/>
      <c r="BT51" s="494">
        <v>2003</v>
      </c>
      <c r="BU51" s="120">
        <v>0.87790000000000001</v>
      </c>
      <c r="BV51" s="495"/>
      <c r="BW51" s="496">
        <v>0.91</v>
      </c>
      <c r="BX51" s="497">
        <f t="shared" si="6"/>
        <v>0.79900000000000004</v>
      </c>
      <c r="BY51" s="498">
        <f t="shared" si="15"/>
        <v>1.3847</v>
      </c>
      <c r="CA51" s="264" t="s">
        <v>466</v>
      </c>
      <c r="CB51" s="265" t="s">
        <v>724</v>
      </c>
      <c r="CC51" s="232">
        <v>26689</v>
      </c>
      <c r="CD51" s="232">
        <v>27901</v>
      </c>
      <c r="CE51" s="232">
        <v>28673</v>
      </c>
      <c r="CF51" s="266">
        <f t="shared" si="7"/>
        <v>27754.333333333332</v>
      </c>
      <c r="CG51" s="267">
        <v>0.78900000000000003</v>
      </c>
      <c r="CH51" s="263"/>
      <c r="CI51" s="268">
        <f t="shared" si="8"/>
        <v>-918.66666666666788</v>
      </c>
      <c r="CJ51" s="267">
        <f t="shared" si="9"/>
        <v>-3.2000000000000001E-2</v>
      </c>
      <c r="CL51" s="642" t="s">
        <v>466</v>
      </c>
      <c r="CM51" s="643" t="s">
        <v>724</v>
      </c>
      <c r="CN51" s="719">
        <v>0.72120000000000006</v>
      </c>
      <c r="CO51" s="636"/>
      <c r="CP51" s="720">
        <v>3047</v>
      </c>
      <c r="CQ51" s="646">
        <v>4173524</v>
      </c>
      <c r="CR51" s="646">
        <v>0</v>
      </c>
      <c r="CS51" s="647">
        <v>4173524</v>
      </c>
      <c r="CT51" s="648">
        <v>1369.72</v>
      </c>
      <c r="CU51" s="649"/>
      <c r="CV51" s="18">
        <v>1208.57</v>
      </c>
      <c r="CW51" s="648">
        <v>467.21000000000004</v>
      </c>
      <c r="CX51" s="19">
        <v>1</v>
      </c>
      <c r="CY51" s="14"/>
      <c r="CZ51" s="650">
        <v>0.79900000000000004</v>
      </c>
      <c r="DA51" s="125">
        <v>1</v>
      </c>
      <c r="DB51" s="641"/>
      <c r="DC51" s="19">
        <v>1</v>
      </c>
      <c r="DE51" s="680" t="s">
        <v>466</v>
      </c>
      <c r="DF51" s="681" t="s">
        <v>467</v>
      </c>
      <c r="DG51" s="670" t="s">
        <v>201</v>
      </c>
      <c r="DH51" s="671">
        <v>1</v>
      </c>
      <c r="DI51" s="833"/>
      <c r="DJ51" s="834">
        <v>0.91</v>
      </c>
      <c r="DK51" s="835">
        <v>0.84689999999999999</v>
      </c>
      <c r="DL51" s="682">
        <f t="shared" si="10"/>
        <v>0.77100000000000002</v>
      </c>
      <c r="DM51" s="683">
        <f t="shared" si="11"/>
        <v>0.77100000000000002</v>
      </c>
      <c r="DN51" s="684"/>
      <c r="DO51" s="834">
        <v>0.91</v>
      </c>
      <c r="DP51" s="677">
        <v>0.87790000000000001</v>
      </c>
      <c r="DQ51" s="682">
        <f t="shared" si="12"/>
        <v>0.79900000000000004</v>
      </c>
      <c r="DR51" s="682" t="str">
        <f t="shared" si="13"/>
        <v xml:space="preserve"> </v>
      </c>
      <c r="DS51" s="692"/>
      <c r="DT51" s="701" t="str">
        <f t="shared" si="14"/>
        <v xml:space="preserve"> </v>
      </c>
      <c r="DU51" s="692"/>
      <c r="DV51" s="702"/>
      <c r="DX51" s="54" t="s">
        <v>400</v>
      </c>
      <c r="DY51" s="83" t="s">
        <v>46</v>
      </c>
      <c r="DZ51" s="54" t="s">
        <v>901</v>
      </c>
      <c r="EA51" s="55" t="s">
        <v>47</v>
      </c>
      <c r="EB51" s="404">
        <v>2249</v>
      </c>
      <c r="EC51" s="51"/>
      <c r="ED51" s="50">
        <v>2249</v>
      </c>
      <c r="EE51" s="50"/>
      <c r="EF51" s="51"/>
      <c r="EG51" s="52">
        <v>0.23879804629433002</v>
      </c>
      <c r="EH51" s="51"/>
      <c r="EI51" s="405">
        <v>0</v>
      </c>
      <c r="EJ51" s="50"/>
      <c r="EK51" s="50">
        <v>1206026</v>
      </c>
      <c r="EL51" s="53"/>
      <c r="EM51" s="159"/>
      <c r="EN51" s="159"/>
      <c r="EO51" s="49"/>
      <c r="ES51" s="845" t="s">
        <v>430</v>
      </c>
      <c r="ET51" s="846" t="s">
        <v>431</v>
      </c>
      <c r="EU51" s="847">
        <v>4178076</v>
      </c>
    </row>
    <row r="52" spans="1:151" ht="15">
      <c r="A52" s="77" t="s">
        <v>468</v>
      </c>
      <c r="B52" s="7" t="s">
        <v>469</v>
      </c>
      <c r="C52" s="218">
        <v>8228</v>
      </c>
      <c r="D52" s="219">
        <v>8228</v>
      </c>
      <c r="E52" s="8"/>
      <c r="F52" s="8">
        <f t="shared" si="0"/>
        <v>8228</v>
      </c>
      <c r="G52" s="8"/>
      <c r="H52" s="417">
        <f t="shared" si="1"/>
        <v>8228</v>
      </c>
      <c r="K52" s="430" t="s">
        <v>468</v>
      </c>
      <c r="L52" s="431" t="s">
        <v>469</v>
      </c>
      <c r="M52" s="432">
        <v>2008707025</v>
      </c>
      <c r="N52" s="433">
        <v>80883150</v>
      </c>
      <c r="O52" s="434">
        <f t="shared" si="2"/>
        <v>1927823875</v>
      </c>
      <c r="P52" s="435">
        <v>2006</v>
      </c>
      <c r="Q52" s="436">
        <v>0.92989999999999995</v>
      </c>
      <c r="R52" s="437">
        <f t="shared" si="3"/>
        <v>2073151817</v>
      </c>
      <c r="S52" s="798">
        <f t="shared" si="4"/>
        <v>80883150</v>
      </c>
      <c r="T52" s="439">
        <v>63334616</v>
      </c>
      <c r="U52" s="439">
        <v>471945314</v>
      </c>
      <c r="V52" s="437">
        <f t="shared" si="5"/>
        <v>2689314897</v>
      </c>
      <c r="X52" s="466" t="s">
        <v>468</v>
      </c>
      <c r="Y52" s="467" t="s">
        <v>469</v>
      </c>
      <c r="Z52" s="468">
        <v>2689314897</v>
      </c>
      <c r="AA52" s="469">
        <v>15517346.95569</v>
      </c>
      <c r="AB52" s="432">
        <v>4574220</v>
      </c>
      <c r="AC52" s="432">
        <v>324252</v>
      </c>
      <c r="AD52" s="37">
        <v>20415818.95569</v>
      </c>
      <c r="AE52" s="470">
        <v>8228</v>
      </c>
      <c r="AF52" s="467">
        <v>2481</v>
      </c>
      <c r="AG52" s="471">
        <v>0.50660000000000005</v>
      </c>
      <c r="AI52" s="552" t="s">
        <v>468</v>
      </c>
      <c r="AJ52" s="553" t="s">
        <v>469</v>
      </c>
      <c r="AK52" s="541">
        <v>20415818.95569</v>
      </c>
      <c r="AL52" s="542">
        <v>8228</v>
      </c>
      <c r="AM52" s="554">
        <v>2481</v>
      </c>
      <c r="AN52" s="555">
        <v>0.50660000000000005</v>
      </c>
      <c r="AO52" s="556">
        <v>0.32750000000000001</v>
      </c>
      <c r="AP52" s="557">
        <v>0.78220000000000001</v>
      </c>
      <c r="AQ52" s="555">
        <v>0.62650000000000006</v>
      </c>
      <c r="AR52" s="558">
        <v>0.62650000000000006</v>
      </c>
      <c r="AS52" s="806">
        <v>1049.8800000000001</v>
      </c>
      <c r="AT52" s="807">
        <v>625.89999999999986</v>
      </c>
      <c r="AU52" s="561">
        <v>5149905</v>
      </c>
      <c r="AV52" s="562">
        <v>1</v>
      </c>
      <c r="AW52" s="554">
        <v>5149905</v>
      </c>
      <c r="AX52" s="563" t="s">
        <v>653</v>
      </c>
      <c r="AY52" s="204">
        <v>0</v>
      </c>
      <c r="AZ52" s="554">
        <v>5149905</v>
      </c>
      <c r="BB52" s="234" t="s">
        <v>468</v>
      </c>
      <c r="BC52" s="235" t="s">
        <v>725</v>
      </c>
      <c r="BD52" s="227">
        <v>2689314897</v>
      </c>
      <c r="BE52" s="228">
        <v>391.21499999999997</v>
      </c>
      <c r="BF52" s="236">
        <v>6874263</v>
      </c>
      <c r="BG52" s="738">
        <v>0.32750000000000001</v>
      </c>
      <c r="BH52" s="231"/>
      <c r="BI52" s="232">
        <v>8228</v>
      </c>
      <c r="BJ52" s="237">
        <v>21.03</v>
      </c>
      <c r="BK52" s="232">
        <v>45973</v>
      </c>
      <c r="BL52" s="238">
        <v>118</v>
      </c>
      <c r="BN52" s="491" t="s">
        <v>468</v>
      </c>
      <c r="BO52" s="492" t="s">
        <v>469</v>
      </c>
      <c r="BP52" s="493">
        <v>0.9556</v>
      </c>
      <c r="BQ52" s="493">
        <v>0.92489999999999994</v>
      </c>
      <c r="BR52" s="493">
        <v>0.92469999999999997</v>
      </c>
      <c r="BS52" s="126"/>
      <c r="BT52" s="494">
        <v>2006</v>
      </c>
      <c r="BU52" s="120">
        <v>0.92989999999999995</v>
      </c>
      <c r="BV52" s="495"/>
      <c r="BW52" s="496">
        <v>0.7</v>
      </c>
      <c r="BX52" s="497">
        <f t="shared" si="6"/>
        <v>0.65100000000000002</v>
      </c>
      <c r="BY52" s="498">
        <f t="shared" si="15"/>
        <v>1.1282000000000001</v>
      </c>
      <c r="CA52" s="264" t="s">
        <v>468</v>
      </c>
      <c r="CB52" s="265" t="s">
        <v>725</v>
      </c>
      <c r="CC52" s="232">
        <v>25894</v>
      </c>
      <c r="CD52" s="232">
        <v>27656</v>
      </c>
      <c r="CE52" s="232">
        <v>28997</v>
      </c>
      <c r="CF52" s="266">
        <f t="shared" si="7"/>
        <v>27515.666666666668</v>
      </c>
      <c r="CG52" s="267">
        <v>0.78220000000000001</v>
      </c>
      <c r="CH52" s="263"/>
      <c r="CI52" s="268">
        <f t="shared" si="8"/>
        <v>-1481.3333333333321</v>
      </c>
      <c r="CJ52" s="267">
        <f t="shared" si="9"/>
        <v>-5.11E-2</v>
      </c>
      <c r="CL52" s="642" t="s">
        <v>468</v>
      </c>
      <c r="CM52" s="643" t="s">
        <v>725</v>
      </c>
      <c r="CN52" s="719">
        <v>0.62650000000000006</v>
      </c>
      <c r="CO52" s="636"/>
      <c r="CP52" s="720">
        <v>8228</v>
      </c>
      <c r="CQ52" s="646">
        <v>4080510</v>
      </c>
      <c r="CR52" s="646">
        <v>0</v>
      </c>
      <c r="CS52" s="647">
        <v>4080510</v>
      </c>
      <c r="CT52" s="648">
        <v>495.93</v>
      </c>
      <c r="CU52" s="649"/>
      <c r="CV52" s="18">
        <v>1049.8800000000001</v>
      </c>
      <c r="CW52" s="648">
        <v>625.89999999999986</v>
      </c>
      <c r="CX52" s="19">
        <v>0.47199999999999998</v>
      </c>
      <c r="CY52" s="14"/>
      <c r="CZ52" s="650">
        <v>0.65100000000000002</v>
      </c>
      <c r="DA52" s="125">
        <v>1</v>
      </c>
      <c r="DB52" s="641"/>
      <c r="DC52" s="19">
        <v>1</v>
      </c>
      <c r="DE52" s="680" t="s">
        <v>468</v>
      </c>
      <c r="DF52" s="681" t="s">
        <v>469</v>
      </c>
      <c r="DG52" s="670" t="s">
        <v>201</v>
      </c>
      <c r="DH52" s="671">
        <v>1</v>
      </c>
      <c r="DI52" s="833"/>
      <c r="DJ52" s="834">
        <v>0.7</v>
      </c>
      <c r="DK52" s="835">
        <v>0.94189999999999996</v>
      </c>
      <c r="DL52" s="682">
        <f t="shared" si="10"/>
        <v>0.65900000000000003</v>
      </c>
      <c r="DM52" s="683">
        <f t="shared" si="11"/>
        <v>0.65900000000000003</v>
      </c>
      <c r="DN52" s="684"/>
      <c r="DO52" s="834">
        <v>0.7</v>
      </c>
      <c r="DP52" s="677">
        <v>0.92989999999999995</v>
      </c>
      <c r="DQ52" s="682">
        <f t="shared" si="12"/>
        <v>0.65100000000000002</v>
      </c>
      <c r="DR52" s="682" t="str">
        <f t="shared" si="13"/>
        <v xml:space="preserve"> </v>
      </c>
      <c r="DS52" s="692"/>
      <c r="DT52" s="701" t="str">
        <f t="shared" si="14"/>
        <v xml:space="preserve"> </v>
      </c>
      <c r="DU52" s="692"/>
      <c r="DV52" s="702"/>
      <c r="DX52" s="706" t="s">
        <v>400</v>
      </c>
      <c r="DY52" s="84" t="s">
        <v>294</v>
      </c>
      <c r="DZ52" s="60" t="s">
        <v>8</v>
      </c>
      <c r="EA52" s="61" t="s">
        <v>295</v>
      </c>
      <c r="EB52" s="404">
        <v>719</v>
      </c>
      <c r="EC52" s="62"/>
      <c r="ED52" s="50">
        <v>719</v>
      </c>
      <c r="EE52" s="63">
        <v>9418</v>
      </c>
      <c r="EF52" s="62"/>
      <c r="EG52" s="64">
        <v>7.6343172648120614E-2</v>
      </c>
      <c r="EH52" s="62"/>
      <c r="EI52" s="405">
        <v>0</v>
      </c>
      <c r="EJ52" s="63"/>
      <c r="EK52" s="63">
        <v>385564</v>
      </c>
      <c r="EL52" s="65"/>
      <c r="EM52" s="160"/>
      <c r="EN52" s="160"/>
      <c r="EO52" s="128"/>
      <c r="ES52" s="845" t="s">
        <v>432</v>
      </c>
      <c r="ET52" s="846" t="s">
        <v>455</v>
      </c>
      <c r="EU52" s="847">
        <v>2154252</v>
      </c>
    </row>
    <row r="53" spans="1:151" ht="15">
      <c r="A53" s="77" t="s">
        <v>470</v>
      </c>
      <c r="B53" s="7" t="s">
        <v>471</v>
      </c>
      <c r="C53" s="218">
        <v>574</v>
      </c>
      <c r="D53" s="219">
        <v>574</v>
      </c>
      <c r="E53" s="8"/>
      <c r="F53" s="8">
        <f t="shared" si="0"/>
        <v>574</v>
      </c>
      <c r="G53" s="8"/>
      <c r="H53" s="417">
        <f t="shared" si="1"/>
        <v>574</v>
      </c>
      <c r="K53" s="430" t="s">
        <v>470</v>
      </c>
      <c r="L53" s="431" t="s">
        <v>471</v>
      </c>
      <c r="M53" s="432">
        <v>1023739903</v>
      </c>
      <c r="N53" s="433">
        <v>108611412</v>
      </c>
      <c r="O53" s="434">
        <f t="shared" si="2"/>
        <v>915128491</v>
      </c>
      <c r="P53" s="435">
        <v>2009</v>
      </c>
      <c r="Q53" s="436">
        <v>0.97599999999999998</v>
      </c>
      <c r="R53" s="437">
        <f t="shared" si="3"/>
        <v>937631651</v>
      </c>
      <c r="S53" s="798">
        <f t="shared" si="4"/>
        <v>108611412</v>
      </c>
      <c r="T53" s="439">
        <v>23280343</v>
      </c>
      <c r="U53" s="439">
        <v>76369064</v>
      </c>
      <c r="V53" s="437">
        <f t="shared" si="5"/>
        <v>1145892470</v>
      </c>
      <c r="X53" s="466" t="s">
        <v>470</v>
      </c>
      <c r="Y53" s="467" t="s">
        <v>471</v>
      </c>
      <c r="Z53" s="468">
        <v>1145892470</v>
      </c>
      <c r="AA53" s="469">
        <v>6611799.5519000003</v>
      </c>
      <c r="AB53" s="432">
        <v>1167372</v>
      </c>
      <c r="AC53" s="432">
        <v>55214</v>
      </c>
      <c r="AD53" s="37">
        <v>7834385.5519000003</v>
      </c>
      <c r="AE53" s="470">
        <v>574</v>
      </c>
      <c r="AF53" s="467">
        <v>13649</v>
      </c>
      <c r="AG53" s="471">
        <v>2.7871999999999999</v>
      </c>
      <c r="AI53" s="552" t="s">
        <v>470</v>
      </c>
      <c r="AJ53" s="553" t="s">
        <v>471</v>
      </c>
      <c r="AK53" s="541">
        <v>7834385.5519000003</v>
      </c>
      <c r="AL53" s="542">
        <v>574</v>
      </c>
      <c r="AM53" s="554">
        <v>13649</v>
      </c>
      <c r="AN53" s="555">
        <v>2.7871999999999999</v>
      </c>
      <c r="AO53" s="556">
        <v>8.9099999999999999E-2</v>
      </c>
      <c r="AP53" s="557">
        <v>0.80779999999999996</v>
      </c>
      <c r="AQ53" s="555">
        <v>1.5276999999999998</v>
      </c>
      <c r="AR53" s="558" t="s">
        <v>4</v>
      </c>
      <c r="AS53" s="806" t="s">
        <v>4</v>
      </c>
      <c r="AT53" s="807" t="s">
        <v>4</v>
      </c>
      <c r="AU53" s="561">
        <v>0</v>
      </c>
      <c r="AV53" s="562" t="s">
        <v>4</v>
      </c>
      <c r="AW53" s="554">
        <v>0</v>
      </c>
      <c r="AX53" s="563" t="s">
        <v>653</v>
      </c>
      <c r="AY53" s="204">
        <v>0</v>
      </c>
      <c r="AZ53" s="554">
        <v>0</v>
      </c>
      <c r="BB53" s="234" t="s">
        <v>470</v>
      </c>
      <c r="BC53" s="235" t="s">
        <v>726</v>
      </c>
      <c r="BD53" s="227">
        <v>1145892470</v>
      </c>
      <c r="BE53" s="228">
        <v>612.79499999999996</v>
      </c>
      <c r="BF53" s="236">
        <v>1869944</v>
      </c>
      <c r="BG53" s="738">
        <v>8.9099999999999999E-2</v>
      </c>
      <c r="BH53" s="231"/>
      <c r="BI53" s="232">
        <v>574</v>
      </c>
      <c r="BJ53" s="237">
        <v>0.94</v>
      </c>
      <c r="BK53" s="232">
        <v>5841</v>
      </c>
      <c r="BL53" s="238">
        <v>10</v>
      </c>
      <c r="BN53" s="491" t="s">
        <v>470</v>
      </c>
      <c r="BO53" s="492" t="s">
        <v>471</v>
      </c>
      <c r="BP53" s="493">
        <v>0.72430000000000005</v>
      </c>
      <c r="BQ53" s="499">
        <v>0.9798</v>
      </c>
      <c r="BR53" s="499">
        <v>0.97409999999999997</v>
      </c>
      <c r="BS53" s="126"/>
      <c r="BT53" s="494">
        <v>2009</v>
      </c>
      <c r="BU53" s="120">
        <v>0.97599999999999998</v>
      </c>
      <c r="BV53" s="495"/>
      <c r="BW53" s="496">
        <v>0.52</v>
      </c>
      <c r="BX53" s="497">
        <f t="shared" si="6"/>
        <v>0.50800000000000001</v>
      </c>
      <c r="BY53" s="498">
        <f t="shared" si="15"/>
        <v>0.88039999999999996</v>
      </c>
      <c r="CA53" s="264" t="s">
        <v>470</v>
      </c>
      <c r="CB53" s="265" t="s">
        <v>726</v>
      </c>
      <c r="CC53" s="232">
        <v>28198</v>
      </c>
      <c r="CD53" s="232">
        <v>28676</v>
      </c>
      <c r="CE53" s="232">
        <v>28370</v>
      </c>
      <c r="CF53" s="266">
        <f t="shared" si="7"/>
        <v>28414.666666666668</v>
      </c>
      <c r="CG53" s="267">
        <v>0.80779999999999996</v>
      </c>
      <c r="CH53" s="263"/>
      <c r="CI53" s="268">
        <f t="shared" si="8"/>
        <v>44.666666666667879</v>
      </c>
      <c r="CJ53" s="267">
        <f t="shared" si="9"/>
        <v>1.6000000000000001E-3</v>
      </c>
      <c r="CL53" s="642" t="s">
        <v>470</v>
      </c>
      <c r="CM53" s="643" t="s">
        <v>726</v>
      </c>
      <c r="CN53" s="719" t="s">
        <v>4</v>
      </c>
      <c r="CO53" s="636"/>
      <c r="CP53" s="720">
        <v>574</v>
      </c>
      <c r="CQ53" s="646">
        <v>1470295</v>
      </c>
      <c r="CR53" s="646">
        <v>0</v>
      </c>
      <c r="CS53" s="647">
        <v>1470295</v>
      </c>
      <c r="CT53" s="648">
        <v>2561.4899999999998</v>
      </c>
      <c r="CU53" s="649"/>
      <c r="CV53" s="18" t="s">
        <v>4</v>
      </c>
      <c r="CW53" s="648" t="s">
        <v>4</v>
      </c>
      <c r="CX53" s="19" t="s">
        <v>4</v>
      </c>
      <c r="CY53" s="14"/>
      <c r="CZ53" s="650">
        <v>0.50800000000000001</v>
      </c>
      <c r="DA53" s="125" t="s">
        <v>4</v>
      </c>
      <c r="DB53" s="641"/>
      <c r="DC53" s="19" t="s">
        <v>4</v>
      </c>
      <c r="DE53" s="680" t="s">
        <v>470</v>
      </c>
      <c r="DF53" s="681" t="s">
        <v>471</v>
      </c>
      <c r="DG53" s="670" t="s">
        <v>653</v>
      </c>
      <c r="DH53" s="671" t="s">
        <v>4</v>
      </c>
      <c r="DI53" s="833"/>
      <c r="DJ53" s="834">
        <v>0.52</v>
      </c>
      <c r="DK53" s="835">
        <v>0.9798</v>
      </c>
      <c r="DL53" s="682">
        <f t="shared" si="10"/>
        <v>0.50900000000000001</v>
      </c>
      <c r="DM53" s="683">
        <f t="shared" si="11"/>
        <v>0.50900000000000001</v>
      </c>
      <c r="DN53" s="684"/>
      <c r="DO53" s="834">
        <v>0.52</v>
      </c>
      <c r="DP53" s="677">
        <v>0.97599999999999998</v>
      </c>
      <c r="DQ53" s="682">
        <f t="shared" si="12"/>
        <v>0.50800000000000001</v>
      </c>
      <c r="DR53" s="682" t="str">
        <f t="shared" si="13"/>
        <v xml:space="preserve"> </v>
      </c>
      <c r="DS53" s="692"/>
      <c r="DT53" s="701" t="str">
        <f t="shared" si="14"/>
        <v xml:space="preserve"> </v>
      </c>
      <c r="DU53" s="692"/>
      <c r="DV53" s="702"/>
      <c r="DX53" s="66" t="s">
        <v>402</v>
      </c>
      <c r="DY53" s="85" t="s">
        <v>402</v>
      </c>
      <c r="DZ53" s="66" t="s">
        <v>901</v>
      </c>
      <c r="EA53" s="67" t="s">
        <v>403</v>
      </c>
      <c r="EB53" s="404">
        <v>14996</v>
      </c>
      <c r="EC53" s="68"/>
      <c r="ED53" s="69">
        <v>14996</v>
      </c>
      <c r="EE53" s="69">
        <v>14996</v>
      </c>
      <c r="EF53" s="68"/>
      <c r="EG53" s="70"/>
      <c r="EH53" s="68"/>
      <c r="EI53" s="405">
        <v>742301</v>
      </c>
      <c r="EJ53" s="69"/>
      <c r="EK53" s="69">
        <v>742301</v>
      </c>
      <c r="EL53" s="69">
        <v>742301</v>
      </c>
      <c r="EM53" s="161">
        <v>0</v>
      </c>
      <c r="EN53" s="161"/>
      <c r="EO53" s="129"/>
      <c r="ES53" s="845" t="s">
        <v>456</v>
      </c>
      <c r="ET53" s="846" t="s">
        <v>457</v>
      </c>
      <c r="EU53" s="847">
        <v>0</v>
      </c>
    </row>
    <row r="54" spans="1:151" ht="15">
      <c r="A54" s="77" t="s">
        <v>472</v>
      </c>
      <c r="B54" s="7" t="s">
        <v>473</v>
      </c>
      <c r="C54" s="218">
        <v>21447</v>
      </c>
      <c r="D54" s="219">
        <v>29480</v>
      </c>
      <c r="E54" s="8"/>
      <c r="F54" s="8">
        <f t="shared" si="0"/>
        <v>29480</v>
      </c>
      <c r="G54" s="8"/>
      <c r="H54" s="417">
        <f t="shared" si="1"/>
        <v>29480</v>
      </c>
      <c r="K54" s="430" t="s">
        <v>472</v>
      </c>
      <c r="L54" s="431" t="s">
        <v>473</v>
      </c>
      <c r="M54" s="432">
        <v>17283957375</v>
      </c>
      <c r="N54" s="433">
        <v>299201060</v>
      </c>
      <c r="O54" s="434">
        <f t="shared" si="2"/>
        <v>16984756315</v>
      </c>
      <c r="P54" s="435">
        <v>2007</v>
      </c>
      <c r="Q54" s="436">
        <v>0.96</v>
      </c>
      <c r="R54" s="437">
        <f t="shared" si="3"/>
        <v>17692454495</v>
      </c>
      <c r="S54" s="798">
        <f t="shared" si="4"/>
        <v>299201060</v>
      </c>
      <c r="T54" s="439">
        <v>329279232</v>
      </c>
      <c r="U54" s="439">
        <v>3083744281</v>
      </c>
      <c r="V54" s="437">
        <f t="shared" si="5"/>
        <v>21404679068</v>
      </c>
      <c r="X54" s="466" t="s">
        <v>472</v>
      </c>
      <c r="Y54" s="467" t="s">
        <v>473</v>
      </c>
      <c r="Z54" s="468">
        <v>21404679068</v>
      </c>
      <c r="AA54" s="469">
        <v>123504998.22236</v>
      </c>
      <c r="AB54" s="432">
        <v>23967778</v>
      </c>
      <c r="AC54" s="432">
        <v>1101209</v>
      </c>
      <c r="AD54" s="37">
        <v>148573985.22236001</v>
      </c>
      <c r="AE54" s="470">
        <v>29480</v>
      </c>
      <c r="AF54" s="467">
        <v>5040</v>
      </c>
      <c r="AG54" s="471">
        <v>1.0291999999999999</v>
      </c>
      <c r="AI54" s="552" t="s">
        <v>472</v>
      </c>
      <c r="AJ54" s="553" t="s">
        <v>473</v>
      </c>
      <c r="AK54" s="541">
        <v>148573985.22236001</v>
      </c>
      <c r="AL54" s="542">
        <v>29480</v>
      </c>
      <c r="AM54" s="554">
        <v>5040</v>
      </c>
      <c r="AN54" s="555">
        <v>1.0291999999999999</v>
      </c>
      <c r="AO54" s="556">
        <v>1.7718</v>
      </c>
      <c r="AP54" s="557">
        <v>0.93369999999999997</v>
      </c>
      <c r="AQ54" s="555">
        <v>1.0558000000000001</v>
      </c>
      <c r="AR54" s="558" t="s">
        <v>4</v>
      </c>
      <c r="AS54" s="806" t="s">
        <v>4</v>
      </c>
      <c r="AT54" s="807" t="s">
        <v>4</v>
      </c>
      <c r="AU54" s="561">
        <v>0</v>
      </c>
      <c r="AV54" s="562" t="s">
        <v>4</v>
      </c>
      <c r="AW54" s="554">
        <v>0</v>
      </c>
      <c r="AX54" s="563" t="s">
        <v>653</v>
      </c>
      <c r="AY54" s="204">
        <v>0</v>
      </c>
      <c r="AZ54" s="554">
        <v>0</v>
      </c>
      <c r="BB54" s="234" t="s">
        <v>472</v>
      </c>
      <c r="BC54" s="235" t="s">
        <v>727</v>
      </c>
      <c r="BD54" s="227">
        <v>21404679068</v>
      </c>
      <c r="BE54" s="228">
        <v>575.56799999999998</v>
      </c>
      <c r="BF54" s="236">
        <v>37188793</v>
      </c>
      <c r="BG54" s="738">
        <v>1.7718</v>
      </c>
      <c r="BH54" s="231"/>
      <c r="BI54" s="232">
        <v>29480</v>
      </c>
      <c r="BJ54" s="237">
        <v>51.22</v>
      </c>
      <c r="BK54" s="232">
        <v>157427</v>
      </c>
      <c r="BL54" s="238">
        <v>274</v>
      </c>
      <c r="BN54" s="491" t="s">
        <v>472</v>
      </c>
      <c r="BO54" s="492" t="s">
        <v>473</v>
      </c>
      <c r="BP54" s="493">
        <v>0.92100000000000004</v>
      </c>
      <c r="BQ54" s="493">
        <v>0.9486</v>
      </c>
      <c r="BR54" s="493">
        <v>0.98060000000000003</v>
      </c>
      <c r="BS54" s="126"/>
      <c r="BT54" s="494">
        <v>2007</v>
      </c>
      <c r="BU54" s="120">
        <v>0.96</v>
      </c>
      <c r="BV54" s="495"/>
      <c r="BW54" s="496">
        <v>0.44500000000000001</v>
      </c>
      <c r="BX54" s="497">
        <f t="shared" si="6"/>
        <v>0.42699999999999999</v>
      </c>
      <c r="BY54" s="498">
        <f t="shared" si="15"/>
        <v>0.74</v>
      </c>
      <c r="CA54" s="264" t="s">
        <v>472</v>
      </c>
      <c r="CB54" s="265" t="s">
        <v>727</v>
      </c>
      <c r="CC54" s="232">
        <v>33032</v>
      </c>
      <c r="CD54" s="232">
        <v>33326</v>
      </c>
      <c r="CE54" s="232">
        <v>32171</v>
      </c>
      <c r="CF54" s="266">
        <f t="shared" si="7"/>
        <v>32843</v>
      </c>
      <c r="CG54" s="267">
        <v>0.93369999999999997</v>
      </c>
      <c r="CH54" s="263"/>
      <c r="CI54" s="268">
        <f t="shared" si="8"/>
        <v>672</v>
      </c>
      <c r="CJ54" s="267">
        <f t="shared" si="9"/>
        <v>2.0899999999999998E-2</v>
      </c>
      <c r="CL54" s="642" t="s">
        <v>472</v>
      </c>
      <c r="CM54" s="643" t="s">
        <v>727</v>
      </c>
      <c r="CN54" s="719" t="s">
        <v>4</v>
      </c>
      <c r="CO54" s="636"/>
      <c r="CP54" s="720">
        <v>29480</v>
      </c>
      <c r="CQ54" s="646">
        <v>38198875</v>
      </c>
      <c r="CR54" s="646">
        <v>3015557</v>
      </c>
      <c r="CS54" s="647">
        <v>41214432</v>
      </c>
      <c r="CT54" s="648">
        <v>1398.05</v>
      </c>
      <c r="CU54" s="649"/>
      <c r="CV54" s="18" t="s">
        <v>4</v>
      </c>
      <c r="CW54" s="648" t="s">
        <v>4</v>
      </c>
      <c r="CX54" s="19" t="s">
        <v>4</v>
      </c>
      <c r="CY54" s="14"/>
      <c r="CZ54" s="650">
        <v>0.42699999999999999</v>
      </c>
      <c r="DA54" s="125" t="s">
        <v>4</v>
      </c>
      <c r="DB54" s="641"/>
      <c r="DC54" s="19" t="s">
        <v>4</v>
      </c>
      <c r="DE54" s="680" t="s">
        <v>472</v>
      </c>
      <c r="DF54" s="681" t="s">
        <v>473</v>
      </c>
      <c r="DG54" s="670" t="s">
        <v>653</v>
      </c>
      <c r="DH54" s="671" t="s">
        <v>4</v>
      </c>
      <c r="DI54" s="833"/>
      <c r="DJ54" s="834">
        <v>0.44500000000000001</v>
      </c>
      <c r="DK54" s="835">
        <v>0.94699999999999995</v>
      </c>
      <c r="DL54" s="682">
        <f t="shared" si="10"/>
        <v>0.42099999999999999</v>
      </c>
      <c r="DM54" s="683">
        <f t="shared" si="11"/>
        <v>0.42099999999999999</v>
      </c>
      <c r="DN54" s="684"/>
      <c r="DO54" s="834">
        <v>0.44500000000000001</v>
      </c>
      <c r="DP54" s="677">
        <v>0.96</v>
      </c>
      <c r="DQ54" s="682">
        <f t="shared" si="12"/>
        <v>0.42699999999999999</v>
      </c>
      <c r="DR54" s="682" t="str">
        <f t="shared" si="13"/>
        <v xml:space="preserve"> </v>
      </c>
      <c r="DS54" s="692"/>
      <c r="DT54" s="701" t="str">
        <f t="shared" si="14"/>
        <v xml:space="preserve"> </v>
      </c>
      <c r="DU54" s="692"/>
      <c r="DV54" s="702"/>
      <c r="DX54" s="71" t="s">
        <v>404</v>
      </c>
      <c r="DY54" s="86" t="s">
        <v>404</v>
      </c>
      <c r="DZ54" s="71" t="s">
        <v>901</v>
      </c>
      <c r="EA54" s="72" t="s">
        <v>667</v>
      </c>
      <c r="EB54" s="404">
        <v>51890</v>
      </c>
      <c r="EC54" s="56"/>
      <c r="ED54" s="57">
        <v>51890</v>
      </c>
      <c r="EE54" s="57"/>
      <c r="EF54" s="56"/>
      <c r="EG54" s="73">
        <v>0.99295801599755062</v>
      </c>
      <c r="EH54" s="56"/>
      <c r="EI54" s="405">
        <v>1821714</v>
      </c>
      <c r="EJ54" s="57"/>
      <c r="EK54" s="57">
        <v>1808886</v>
      </c>
      <c r="EL54" s="57">
        <v>1821714</v>
      </c>
      <c r="EM54" s="158">
        <v>0</v>
      </c>
      <c r="EN54" s="158"/>
      <c r="EO54" s="58"/>
      <c r="ES54" s="845" t="s">
        <v>458</v>
      </c>
      <c r="ET54" s="846" t="s">
        <v>459</v>
      </c>
      <c r="EU54" s="847">
        <v>1713443</v>
      </c>
    </row>
    <row r="55" spans="1:151" ht="15">
      <c r="A55" s="77" t="s">
        <v>474</v>
      </c>
      <c r="B55" s="7" t="s">
        <v>475</v>
      </c>
      <c r="C55" s="218">
        <v>3634</v>
      </c>
      <c r="D55" s="219">
        <v>3862</v>
      </c>
      <c r="E55" s="8"/>
      <c r="F55" s="8">
        <f t="shared" si="0"/>
        <v>3862</v>
      </c>
      <c r="G55" s="8"/>
      <c r="H55" s="417">
        <f t="shared" si="1"/>
        <v>3862</v>
      </c>
      <c r="K55" s="430" t="s">
        <v>474</v>
      </c>
      <c r="L55" s="431" t="s">
        <v>475</v>
      </c>
      <c r="M55" s="432">
        <v>10675216097</v>
      </c>
      <c r="N55" s="433">
        <v>145520764</v>
      </c>
      <c r="O55" s="434">
        <f t="shared" si="2"/>
        <v>10529695333</v>
      </c>
      <c r="P55" s="435">
        <v>2008</v>
      </c>
      <c r="Q55" s="436">
        <v>1.0580000000000001</v>
      </c>
      <c r="R55" s="437">
        <f t="shared" si="3"/>
        <v>9952453056</v>
      </c>
      <c r="S55" s="798">
        <f t="shared" si="4"/>
        <v>145520764</v>
      </c>
      <c r="T55" s="439">
        <v>151137486</v>
      </c>
      <c r="U55" s="439">
        <v>422724532</v>
      </c>
      <c r="V55" s="437">
        <f t="shared" si="5"/>
        <v>10671835838</v>
      </c>
      <c r="X55" s="466" t="s">
        <v>474</v>
      </c>
      <c r="Y55" s="467" t="s">
        <v>475</v>
      </c>
      <c r="Z55" s="468">
        <v>10671835838</v>
      </c>
      <c r="AA55" s="469">
        <v>61576492.785259999</v>
      </c>
      <c r="AB55" s="432">
        <v>7911942</v>
      </c>
      <c r="AC55" s="432">
        <v>247992</v>
      </c>
      <c r="AD55" s="37">
        <v>69736426.785259992</v>
      </c>
      <c r="AE55" s="470">
        <v>3862</v>
      </c>
      <c r="AF55" s="467">
        <v>18057</v>
      </c>
      <c r="AG55" s="471">
        <v>3.6873999999999998</v>
      </c>
      <c r="AI55" s="552" t="s">
        <v>474</v>
      </c>
      <c r="AJ55" s="553" t="s">
        <v>475</v>
      </c>
      <c r="AK55" s="541">
        <v>69736426.785259992</v>
      </c>
      <c r="AL55" s="542">
        <v>3862</v>
      </c>
      <c r="AM55" s="554">
        <v>18057</v>
      </c>
      <c r="AN55" s="555">
        <v>3.6873999999999998</v>
      </c>
      <c r="AO55" s="556">
        <v>1.0361</v>
      </c>
      <c r="AP55" s="557">
        <v>0.84860000000000002</v>
      </c>
      <c r="AQ55" s="555">
        <v>2.0029000000000003</v>
      </c>
      <c r="AR55" s="558" t="s">
        <v>4</v>
      </c>
      <c r="AS55" s="806" t="s">
        <v>4</v>
      </c>
      <c r="AT55" s="807" t="s">
        <v>4</v>
      </c>
      <c r="AU55" s="561">
        <v>0</v>
      </c>
      <c r="AV55" s="562" t="s">
        <v>4</v>
      </c>
      <c r="AW55" s="554">
        <v>0</v>
      </c>
      <c r="AX55" s="563" t="s">
        <v>653</v>
      </c>
      <c r="AY55" s="204">
        <v>0</v>
      </c>
      <c r="AZ55" s="554">
        <v>0</v>
      </c>
      <c r="BB55" s="234" t="s">
        <v>474</v>
      </c>
      <c r="BC55" s="235" t="s">
        <v>728</v>
      </c>
      <c r="BD55" s="227">
        <v>10671835838</v>
      </c>
      <c r="BE55" s="228">
        <v>490.714</v>
      </c>
      <c r="BF55" s="236">
        <v>21747567</v>
      </c>
      <c r="BG55" s="738">
        <v>1.0361</v>
      </c>
      <c r="BH55" s="231"/>
      <c r="BI55" s="232">
        <v>3862</v>
      </c>
      <c r="BJ55" s="237">
        <v>7.87</v>
      </c>
      <c r="BK55" s="232">
        <v>39483</v>
      </c>
      <c r="BL55" s="238">
        <v>80</v>
      </c>
      <c r="BN55" s="491" t="s">
        <v>474</v>
      </c>
      <c r="BO55" s="492" t="s">
        <v>475</v>
      </c>
      <c r="BP55" s="493">
        <v>1</v>
      </c>
      <c r="BQ55" s="493">
        <v>1.0583</v>
      </c>
      <c r="BR55" s="493">
        <v>1.0771999999999999</v>
      </c>
      <c r="BS55" s="126"/>
      <c r="BT55" s="494">
        <v>2008</v>
      </c>
      <c r="BU55" s="120">
        <v>1.0580000000000001</v>
      </c>
      <c r="BV55" s="495"/>
      <c r="BW55" s="496">
        <v>0.28000000000000003</v>
      </c>
      <c r="BX55" s="497">
        <f t="shared" si="6"/>
        <v>0.29599999999999999</v>
      </c>
      <c r="BY55" s="498">
        <f t="shared" si="15"/>
        <v>0.51300000000000001</v>
      </c>
      <c r="CA55" s="264" t="s">
        <v>474</v>
      </c>
      <c r="CB55" s="265" t="s">
        <v>728</v>
      </c>
      <c r="CC55" s="232">
        <v>29746</v>
      </c>
      <c r="CD55" s="232">
        <v>30136</v>
      </c>
      <c r="CE55" s="232">
        <v>29674</v>
      </c>
      <c r="CF55" s="266">
        <f t="shared" si="7"/>
        <v>29852</v>
      </c>
      <c r="CG55" s="267">
        <v>0.84860000000000002</v>
      </c>
      <c r="CH55" s="263"/>
      <c r="CI55" s="268">
        <f t="shared" si="8"/>
        <v>178</v>
      </c>
      <c r="CJ55" s="267">
        <f t="shared" si="9"/>
        <v>6.0000000000000001E-3</v>
      </c>
      <c r="CL55" s="642" t="s">
        <v>474</v>
      </c>
      <c r="CM55" s="643" t="s">
        <v>728</v>
      </c>
      <c r="CN55" s="719" t="s">
        <v>4</v>
      </c>
      <c r="CO55" s="636"/>
      <c r="CP55" s="720">
        <v>3862</v>
      </c>
      <c r="CQ55" s="646">
        <v>6761482</v>
      </c>
      <c r="CR55" s="646">
        <v>0</v>
      </c>
      <c r="CS55" s="647">
        <v>6761482</v>
      </c>
      <c r="CT55" s="648">
        <v>1750.77</v>
      </c>
      <c r="CU55" s="649"/>
      <c r="CV55" s="18" t="s">
        <v>4</v>
      </c>
      <c r="CW55" s="648" t="s">
        <v>4</v>
      </c>
      <c r="CX55" s="19" t="s">
        <v>4</v>
      </c>
      <c r="CY55" s="14"/>
      <c r="CZ55" s="650">
        <v>0.29599999999999999</v>
      </c>
      <c r="DA55" s="125" t="s">
        <v>4</v>
      </c>
      <c r="DB55" s="641"/>
      <c r="DC55" s="19" t="s">
        <v>4</v>
      </c>
      <c r="DE55" s="680" t="s">
        <v>474</v>
      </c>
      <c r="DF55" s="681" t="s">
        <v>475</v>
      </c>
      <c r="DG55" s="670" t="s">
        <v>653</v>
      </c>
      <c r="DH55" s="671" t="s">
        <v>4</v>
      </c>
      <c r="DI55" s="833"/>
      <c r="DJ55" s="834">
        <v>0.28000000000000003</v>
      </c>
      <c r="DK55" s="835">
        <v>1.0388999999999999</v>
      </c>
      <c r="DL55" s="682">
        <f t="shared" si="10"/>
        <v>0.29099999999999998</v>
      </c>
      <c r="DM55" s="683">
        <f t="shared" si="11"/>
        <v>0.29099999999999998</v>
      </c>
      <c r="DN55" s="684"/>
      <c r="DO55" s="834">
        <v>0.28000000000000003</v>
      </c>
      <c r="DP55" s="677">
        <v>1.0580000000000001</v>
      </c>
      <c r="DQ55" s="682">
        <f t="shared" si="12"/>
        <v>0.29599999999999999</v>
      </c>
      <c r="DR55" s="682" t="str">
        <f t="shared" si="13"/>
        <v xml:space="preserve"> </v>
      </c>
      <c r="DS55" s="692"/>
      <c r="DT55" s="701" t="str">
        <f t="shared" si="14"/>
        <v xml:space="preserve"> </v>
      </c>
      <c r="DU55" s="692"/>
      <c r="DV55" s="702"/>
      <c r="DX55" s="60" t="s">
        <v>404</v>
      </c>
      <c r="DY55" s="84" t="s">
        <v>56</v>
      </c>
      <c r="DZ55" s="60" t="s">
        <v>8</v>
      </c>
      <c r="EA55" s="61" t="s">
        <v>57</v>
      </c>
      <c r="EB55" s="404">
        <v>368</v>
      </c>
      <c r="EC55" s="62"/>
      <c r="ED55" s="63">
        <v>368</v>
      </c>
      <c r="EE55" s="63">
        <v>52258</v>
      </c>
      <c r="EF55" s="62"/>
      <c r="EG55" s="64">
        <v>7.0419840024493856E-3</v>
      </c>
      <c r="EH55" s="62"/>
      <c r="EI55" s="405">
        <v>0</v>
      </c>
      <c r="EJ55" s="63"/>
      <c r="EK55" s="63">
        <v>12828</v>
      </c>
      <c r="EL55" s="65"/>
      <c r="EM55" s="160"/>
      <c r="EN55" s="160"/>
      <c r="EO55" s="128"/>
      <c r="ES55" s="845" t="s">
        <v>91</v>
      </c>
      <c r="ET55" s="846" t="s">
        <v>92</v>
      </c>
      <c r="EU55" s="847">
        <v>1451810</v>
      </c>
    </row>
    <row r="56" spans="1:151" ht="15">
      <c r="A56" s="77" t="s">
        <v>476</v>
      </c>
      <c r="B56" s="7" t="s">
        <v>477</v>
      </c>
      <c r="C56" s="218">
        <v>33175</v>
      </c>
      <c r="D56" s="219">
        <v>33829</v>
      </c>
      <c r="E56" s="8"/>
      <c r="F56" s="8">
        <f t="shared" si="0"/>
        <v>33829</v>
      </c>
      <c r="G56" s="8"/>
      <c r="H56" s="417">
        <f t="shared" si="1"/>
        <v>33829</v>
      </c>
      <c r="K56" s="430" t="s">
        <v>476</v>
      </c>
      <c r="L56" s="431" t="s">
        <v>477</v>
      </c>
      <c r="M56" s="432">
        <v>9420344490</v>
      </c>
      <c r="N56" s="433">
        <v>214285240</v>
      </c>
      <c r="O56" s="434">
        <f t="shared" si="2"/>
        <v>9206059250</v>
      </c>
      <c r="P56" s="435">
        <v>2003</v>
      </c>
      <c r="Q56" s="436">
        <v>0.88129999999999997</v>
      </c>
      <c r="R56" s="437">
        <f t="shared" si="3"/>
        <v>10445999376</v>
      </c>
      <c r="S56" s="798">
        <f t="shared" si="4"/>
        <v>214285240</v>
      </c>
      <c r="T56" s="439">
        <v>267414070</v>
      </c>
      <c r="U56" s="439">
        <v>2117600813</v>
      </c>
      <c r="V56" s="437">
        <f t="shared" si="5"/>
        <v>13045299499</v>
      </c>
      <c r="X56" s="466" t="s">
        <v>476</v>
      </c>
      <c r="Y56" s="467" t="s">
        <v>477</v>
      </c>
      <c r="Z56" s="468">
        <v>13045299499</v>
      </c>
      <c r="AA56" s="469">
        <v>75271378.109229997</v>
      </c>
      <c r="AB56" s="432">
        <v>25231423</v>
      </c>
      <c r="AC56" s="432">
        <v>842290</v>
      </c>
      <c r="AD56" s="37">
        <v>101345091.10923</v>
      </c>
      <c r="AE56" s="470">
        <v>33829</v>
      </c>
      <c r="AF56" s="467">
        <v>2996</v>
      </c>
      <c r="AG56" s="471">
        <v>0.61180000000000001</v>
      </c>
      <c r="AI56" s="552" t="s">
        <v>476</v>
      </c>
      <c r="AJ56" s="553" t="s">
        <v>477</v>
      </c>
      <c r="AK56" s="541">
        <v>101345091.10923</v>
      </c>
      <c r="AL56" s="542">
        <v>33829</v>
      </c>
      <c r="AM56" s="554">
        <v>2996</v>
      </c>
      <c r="AN56" s="555">
        <v>0.61180000000000001</v>
      </c>
      <c r="AO56" s="556">
        <v>0.78490000000000004</v>
      </c>
      <c r="AP56" s="557">
        <v>0.91500000000000004</v>
      </c>
      <c r="AQ56" s="555">
        <v>0.78070000000000006</v>
      </c>
      <c r="AR56" s="558">
        <v>0.78070000000000006</v>
      </c>
      <c r="AS56" s="806">
        <v>1308.28</v>
      </c>
      <c r="AT56" s="807">
        <v>367.5</v>
      </c>
      <c r="AU56" s="561">
        <v>12432158</v>
      </c>
      <c r="AV56" s="562">
        <v>1</v>
      </c>
      <c r="AW56" s="554">
        <v>12432158</v>
      </c>
      <c r="AX56" s="563" t="s">
        <v>653</v>
      </c>
      <c r="AY56" s="204">
        <v>0</v>
      </c>
      <c r="AZ56" s="554">
        <v>12432158</v>
      </c>
      <c r="BB56" s="234" t="s">
        <v>476</v>
      </c>
      <c r="BC56" s="235" t="s">
        <v>729</v>
      </c>
      <c r="BD56" s="227">
        <v>13045299499</v>
      </c>
      <c r="BE56" s="228">
        <v>791.85500000000002</v>
      </c>
      <c r="BF56" s="236">
        <v>16474354</v>
      </c>
      <c r="BG56" s="738">
        <v>0.78490000000000004</v>
      </c>
      <c r="BH56" s="231"/>
      <c r="BI56" s="232">
        <v>33829</v>
      </c>
      <c r="BJ56" s="237">
        <v>42.72</v>
      </c>
      <c r="BK56" s="232">
        <v>165111</v>
      </c>
      <c r="BL56" s="238">
        <v>209</v>
      </c>
      <c r="BN56" s="491" t="s">
        <v>476</v>
      </c>
      <c r="BO56" s="492" t="s">
        <v>477</v>
      </c>
      <c r="BP56" s="493">
        <v>0.85550000000000004</v>
      </c>
      <c r="BQ56" s="493">
        <v>0.86549999999999994</v>
      </c>
      <c r="BR56" s="493">
        <v>0.90049999999999997</v>
      </c>
      <c r="BS56" s="126"/>
      <c r="BT56" s="494">
        <v>2003</v>
      </c>
      <c r="BU56" s="120">
        <v>0.88129999999999997</v>
      </c>
      <c r="BV56" s="495"/>
      <c r="BW56" s="496">
        <v>0.78</v>
      </c>
      <c r="BX56" s="497">
        <f t="shared" si="6"/>
        <v>0.68700000000000006</v>
      </c>
      <c r="BY56" s="498">
        <f t="shared" si="15"/>
        <v>1.1906000000000001</v>
      </c>
      <c r="CA56" s="264" t="s">
        <v>476</v>
      </c>
      <c r="CB56" s="265" t="s">
        <v>729</v>
      </c>
      <c r="CC56" s="232">
        <v>32497</v>
      </c>
      <c r="CD56" s="232">
        <v>32578</v>
      </c>
      <c r="CE56" s="232">
        <v>31480</v>
      </c>
      <c r="CF56" s="266">
        <f t="shared" si="7"/>
        <v>32185</v>
      </c>
      <c r="CG56" s="267">
        <v>0.91500000000000004</v>
      </c>
      <c r="CH56" s="263"/>
      <c r="CI56" s="268">
        <f t="shared" si="8"/>
        <v>705</v>
      </c>
      <c r="CJ56" s="267">
        <f t="shared" si="9"/>
        <v>2.24E-2</v>
      </c>
      <c r="CL56" s="642" t="s">
        <v>476</v>
      </c>
      <c r="CM56" s="643" t="s">
        <v>729</v>
      </c>
      <c r="CN56" s="719">
        <v>0.78070000000000006</v>
      </c>
      <c r="CO56" s="636"/>
      <c r="CP56" s="720">
        <v>33829</v>
      </c>
      <c r="CQ56" s="646">
        <v>49031083</v>
      </c>
      <c r="CR56" s="646">
        <v>0</v>
      </c>
      <c r="CS56" s="647">
        <v>49031083</v>
      </c>
      <c r="CT56" s="648">
        <v>1449.38</v>
      </c>
      <c r="CU56" s="649"/>
      <c r="CV56" s="18">
        <v>1308.28</v>
      </c>
      <c r="CW56" s="648">
        <v>367.5</v>
      </c>
      <c r="CX56" s="19">
        <v>1</v>
      </c>
      <c r="CY56" s="14"/>
      <c r="CZ56" s="650">
        <v>0.68700000000000006</v>
      </c>
      <c r="DA56" s="125">
        <v>1</v>
      </c>
      <c r="DB56" s="641"/>
      <c r="DC56" s="19">
        <v>1</v>
      </c>
      <c r="DE56" s="680" t="s">
        <v>476</v>
      </c>
      <c r="DF56" s="681" t="s">
        <v>477</v>
      </c>
      <c r="DG56" s="670" t="s">
        <v>201</v>
      </c>
      <c r="DH56" s="671">
        <v>1</v>
      </c>
      <c r="DI56" s="833"/>
      <c r="DJ56" s="834">
        <v>0.78</v>
      </c>
      <c r="DK56" s="835">
        <v>0.86670000000000003</v>
      </c>
      <c r="DL56" s="682">
        <f t="shared" si="10"/>
        <v>0.67600000000000005</v>
      </c>
      <c r="DM56" s="683">
        <f t="shared" si="11"/>
        <v>0.67600000000000005</v>
      </c>
      <c r="DN56" s="684"/>
      <c r="DO56" s="834">
        <v>0.78</v>
      </c>
      <c r="DP56" s="677">
        <v>0.88129999999999997</v>
      </c>
      <c r="DQ56" s="682">
        <f t="shared" si="12"/>
        <v>0.68700000000000006</v>
      </c>
      <c r="DR56" s="682" t="str">
        <f t="shared" si="13"/>
        <v xml:space="preserve"> </v>
      </c>
      <c r="DS56" s="692"/>
      <c r="DT56" s="701" t="str">
        <f t="shared" si="14"/>
        <v xml:space="preserve"> </v>
      </c>
      <c r="DU56" s="692"/>
      <c r="DV56" s="702"/>
      <c r="DX56" s="66" t="s">
        <v>406</v>
      </c>
      <c r="DY56" s="85" t="s">
        <v>406</v>
      </c>
      <c r="DZ56" s="66" t="s">
        <v>901</v>
      </c>
      <c r="EA56" s="67" t="s">
        <v>407</v>
      </c>
      <c r="EB56" s="404">
        <v>3923</v>
      </c>
      <c r="EC56" s="68"/>
      <c r="ED56" s="69">
        <v>3923</v>
      </c>
      <c r="EE56" s="69">
        <v>3923</v>
      </c>
      <c r="EF56" s="68"/>
      <c r="EG56" s="70"/>
      <c r="EH56" s="68"/>
      <c r="EI56" s="405">
        <v>0</v>
      </c>
      <c r="EJ56" s="69"/>
      <c r="EK56" s="69">
        <v>0</v>
      </c>
      <c r="EL56" s="69">
        <v>0</v>
      </c>
      <c r="EM56" s="161">
        <v>0</v>
      </c>
      <c r="EN56" s="161"/>
      <c r="EO56" s="129"/>
      <c r="ES56" s="845" t="s">
        <v>93</v>
      </c>
      <c r="ET56" s="846" t="s">
        <v>94</v>
      </c>
      <c r="EU56" s="847">
        <v>471500</v>
      </c>
    </row>
    <row r="57" spans="1:151" ht="15">
      <c r="A57" s="77" t="s">
        <v>478</v>
      </c>
      <c r="B57" s="7" t="s">
        <v>479</v>
      </c>
      <c r="C57" s="218">
        <v>1128</v>
      </c>
      <c r="D57" s="219">
        <v>1128</v>
      </c>
      <c r="E57" s="8"/>
      <c r="F57" s="8">
        <f t="shared" si="0"/>
        <v>1128</v>
      </c>
      <c r="G57" s="8"/>
      <c r="H57" s="417">
        <f t="shared" si="1"/>
        <v>1128</v>
      </c>
      <c r="K57" s="430" t="s">
        <v>478</v>
      </c>
      <c r="L57" s="431" t="s">
        <v>479</v>
      </c>
      <c r="M57" s="432">
        <v>581647703</v>
      </c>
      <c r="N57" s="433">
        <v>89647049</v>
      </c>
      <c r="O57" s="434">
        <f t="shared" si="2"/>
        <v>492000654</v>
      </c>
      <c r="P57" s="435">
        <v>2006</v>
      </c>
      <c r="Q57" s="436">
        <v>0.88049999999999995</v>
      </c>
      <c r="R57" s="437">
        <f t="shared" si="3"/>
        <v>558774167</v>
      </c>
      <c r="S57" s="798">
        <f t="shared" si="4"/>
        <v>89647049</v>
      </c>
      <c r="T57" s="439">
        <v>30742486</v>
      </c>
      <c r="U57" s="439">
        <v>115813749</v>
      </c>
      <c r="V57" s="437">
        <f t="shared" si="5"/>
        <v>794977451</v>
      </c>
      <c r="X57" s="466" t="s">
        <v>478</v>
      </c>
      <c r="Y57" s="467" t="s">
        <v>479</v>
      </c>
      <c r="Z57" s="468">
        <v>794977451</v>
      </c>
      <c r="AA57" s="469">
        <v>4587019.8922699997</v>
      </c>
      <c r="AB57" s="432">
        <v>1130255</v>
      </c>
      <c r="AC57" s="432">
        <v>85353</v>
      </c>
      <c r="AD57" s="37">
        <v>5802627.8922699997</v>
      </c>
      <c r="AE57" s="470">
        <v>1128</v>
      </c>
      <c r="AF57" s="467">
        <v>5144</v>
      </c>
      <c r="AG57" s="471">
        <v>1.0504</v>
      </c>
      <c r="AI57" s="552" t="s">
        <v>478</v>
      </c>
      <c r="AJ57" s="553" t="s">
        <v>479</v>
      </c>
      <c r="AK57" s="541">
        <v>5802627.8922699997</v>
      </c>
      <c r="AL57" s="542">
        <v>1128</v>
      </c>
      <c r="AM57" s="554">
        <v>5144</v>
      </c>
      <c r="AN57" s="555">
        <v>1.0504</v>
      </c>
      <c r="AO57" s="556">
        <v>8.0299999999999996E-2</v>
      </c>
      <c r="AP57" s="557">
        <v>0.89649999999999996</v>
      </c>
      <c r="AQ57" s="555">
        <v>0.87650000000000006</v>
      </c>
      <c r="AR57" s="558">
        <v>0.87650000000000006</v>
      </c>
      <c r="AS57" s="806">
        <v>1468.82</v>
      </c>
      <c r="AT57" s="807">
        <v>206.96000000000004</v>
      </c>
      <c r="AU57" s="561">
        <v>233451</v>
      </c>
      <c r="AV57" s="562">
        <v>1</v>
      </c>
      <c r="AW57" s="554">
        <v>233451</v>
      </c>
      <c r="AX57" s="563" t="s">
        <v>653</v>
      </c>
      <c r="AY57" s="204">
        <v>0</v>
      </c>
      <c r="AZ57" s="554">
        <v>233451</v>
      </c>
      <c r="BB57" s="234" t="s">
        <v>478</v>
      </c>
      <c r="BC57" s="235" t="s">
        <v>730</v>
      </c>
      <c r="BD57" s="227">
        <v>794977451</v>
      </c>
      <c r="BE57" s="228">
        <v>471.87799999999999</v>
      </c>
      <c r="BF57" s="236">
        <v>1684710</v>
      </c>
      <c r="BG57" s="738">
        <v>8.0299999999999996E-2</v>
      </c>
      <c r="BH57" s="231"/>
      <c r="BI57" s="232">
        <v>1128</v>
      </c>
      <c r="BJ57" s="237">
        <v>2.39</v>
      </c>
      <c r="BK57" s="232">
        <v>10129</v>
      </c>
      <c r="BL57" s="238">
        <v>21</v>
      </c>
      <c r="BN57" s="491" t="s">
        <v>478</v>
      </c>
      <c r="BO57" s="492" t="s">
        <v>479</v>
      </c>
      <c r="BP57" s="493">
        <v>0.87439999999999996</v>
      </c>
      <c r="BQ57" s="493">
        <v>0.89170000000000005</v>
      </c>
      <c r="BR57" s="493">
        <v>0.875</v>
      </c>
      <c r="BS57" s="126"/>
      <c r="BT57" s="494">
        <v>2006</v>
      </c>
      <c r="BU57" s="120">
        <v>0.88049999999999995</v>
      </c>
      <c r="BV57" s="495"/>
      <c r="BW57" s="496">
        <v>0.7</v>
      </c>
      <c r="BX57" s="497">
        <f t="shared" si="6"/>
        <v>0.61599999999999999</v>
      </c>
      <c r="BY57" s="498">
        <f t="shared" si="15"/>
        <v>1.0676000000000001</v>
      </c>
      <c r="CA57" s="264" t="s">
        <v>478</v>
      </c>
      <c r="CB57" s="265" t="s">
        <v>730</v>
      </c>
      <c r="CC57" s="232">
        <v>30242</v>
      </c>
      <c r="CD57" s="232">
        <v>31644</v>
      </c>
      <c r="CE57" s="232">
        <v>32724</v>
      </c>
      <c r="CF57" s="266">
        <f t="shared" si="7"/>
        <v>31536.666666666668</v>
      </c>
      <c r="CG57" s="267">
        <v>0.89649999999999996</v>
      </c>
      <c r="CH57" s="263"/>
      <c r="CI57" s="268">
        <f t="shared" si="8"/>
        <v>-1187.3333333333321</v>
      </c>
      <c r="CJ57" s="267">
        <f t="shared" si="9"/>
        <v>-3.6299999999999999E-2</v>
      </c>
      <c r="CL57" s="642" t="s">
        <v>478</v>
      </c>
      <c r="CM57" s="643" t="s">
        <v>730</v>
      </c>
      <c r="CN57" s="719">
        <v>0.87650000000000006</v>
      </c>
      <c r="CO57" s="636"/>
      <c r="CP57" s="720">
        <v>1128</v>
      </c>
      <c r="CQ57" s="646">
        <v>1217430</v>
      </c>
      <c r="CR57" s="646">
        <v>0</v>
      </c>
      <c r="CS57" s="647">
        <v>1217430</v>
      </c>
      <c r="CT57" s="648">
        <v>1079.28</v>
      </c>
      <c r="CU57" s="649"/>
      <c r="CV57" s="18">
        <v>1468.82</v>
      </c>
      <c r="CW57" s="648">
        <v>206.96000000000004</v>
      </c>
      <c r="CX57" s="19">
        <v>0.73499999999999999</v>
      </c>
      <c r="CY57" s="14"/>
      <c r="CZ57" s="650">
        <v>0.61599999999999999</v>
      </c>
      <c r="DA57" s="125">
        <v>1</v>
      </c>
      <c r="DB57" s="641"/>
      <c r="DC57" s="19">
        <v>1</v>
      </c>
      <c r="DE57" s="680" t="s">
        <v>478</v>
      </c>
      <c r="DF57" s="681" t="s">
        <v>479</v>
      </c>
      <c r="DG57" s="670" t="s">
        <v>201</v>
      </c>
      <c r="DH57" s="671">
        <v>1</v>
      </c>
      <c r="DI57" s="833"/>
      <c r="DJ57" s="834">
        <v>0.7</v>
      </c>
      <c r="DK57" s="835">
        <v>0.88200000000000001</v>
      </c>
      <c r="DL57" s="682">
        <f t="shared" si="10"/>
        <v>0.61699999999999999</v>
      </c>
      <c r="DM57" s="683">
        <f t="shared" si="11"/>
        <v>0.61699999999999999</v>
      </c>
      <c r="DN57" s="684"/>
      <c r="DO57" s="834">
        <v>0.7</v>
      </c>
      <c r="DP57" s="677">
        <v>0.88049999999999995</v>
      </c>
      <c r="DQ57" s="682">
        <f t="shared" si="12"/>
        <v>0.61599999999999999</v>
      </c>
      <c r="DR57" s="682" t="str">
        <f t="shared" si="13"/>
        <v xml:space="preserve"> </v>
      </c>
      <c r="DS57" s="692"/>
      <c r="DT57" s="701" t="str">
        <f t="shared" si="14"/>
        <v xml:space="preserve"> </v>
      </c>
      <c r="DU57" s="692"/>
      <c r="DV57" s="702"/>
      <c r="DX57" s="60" t="s">
        <v>408</v>
      </c>
      <c r="DY57" s="84" t="s">
        <v>408</v>
      </c>
      <c r="DZ57" s="60" t="s">
        <v>901</v>
      </c>
      <c r="EA57" s="61" t="s">
        <v>409</v>
      </c>
      <c r="EB57" s="404">
        <v>4917</v>
      </c>
      <c r="EC57" s="62"/>
      <c r="ED57" s="63">
        <v>4917</v>
      </c>
      <c r="EE57" s="63">
        <v>4917</v>
      </c>
      <c r="EF57" s="62"/>
      <c r="EG57" s="64"/>
      <c r="EH57" s="62"/>
      <c r="EI57" s="405">
        <v>0</v>
      </c>
      <c r="EJ57" s="63"/>
      <c r="EK57" s="69">
        <v>0</v>
      </c>
      <c r="EL57" s="69">
        <v>0</v>
      </c>
      <c r="EM57" s="161">
        <v>0</v>
      </c>
      <c r="EN57" s="160"/>
      <c r="EO57" s="128"/>
      <c r="ES57" s="845" t="s">
        <v>460</v>
      </c>
      <c r="ET57" s="846" t="s">
        <v>461</v>
      </c>
      <c r="EU57" s="847">
        <v>10662381</v>
      </c>
    </row>
    <row r="58" spans="1:151" ht="15">
      <c r="A58" s="77" t="s">
        <v>480</v>
      </c>
      <c r="B58" s="7" t="s">
        <v>481</v>
      </c>
      <c r="C58" s="218">
        <v>9857</v>
      </c>
      <c r="D58" s="219">
        <v>9857</v>
      </c>
      <c r="E58" s="8"/>
      <c r="F58" s="8">
        <f t="shared" si="0"/>
        <v>9857</v>
      </c>
      <c r="G58" s="8"/>
      <c r="H58" s="417">
        <f t="shared" si="1"/>
        <v>9857</v>
      </c>
      <c r="K58" s="430" t="s">
        <v>480</v>
      </c>
      <c r="L58" s="431" t="s">
        <v>481</v>
      </c>
      <c r="M58" s="432">
        <v>3460008982</v>
      </c>
      <c r="N58" s="433">
        <v>46821700</v>
      </c>
      <c r="O58" s="434">
        <f t="shared" si="2"/>
        <v>3413187282</v>
      </c>
      <c r="P58" s="435">
        <v>2007</v>
      </c>
      <c r="Q58" s="436">
        <v>0.95379999999999998</v>
      </c>
      <c r="R58" s="437">
        <f t="shared" si="3"/>
        <v>3578514659</v>
      </c>
      <c r="S58" s="798">
        <f t="shared" si="4"/>
        <v>46821700</v>
      </c>
      <c r="T58" s="439">
        <v>119918246</v>
      </c>
      <c r="U58" s="439">
        <v>1221752061</v>
      </c>
      <c r="V58" s="437">
        <f t="shared" si="5"/>
        <v>4967006666</v>
      </c>
      <c r="X58" s="466" t="s">
        <v>480</v>
      </c>
      <c r="Y58" s="467" t="s">
        <v>481</v>
      </c>
      <c r="Z58" s="468">
        <v>4967006666</v>
      </c>
      <c r="AA58" s="469">
        <v>28659628.462820001</v>
      </c>
      <c r="AB58" s="432">
        <v>7797002</v>
      </c>
      <c r="AC58" s="432">
        <v>242487</v>
      </c>
      <c r="AD58" s="37">
        <v>36699117.462820001</v>
      </c>
      <c r="AE58" s="470">
        <v>9857</v>
      </c>
      <c r="AF58" s="467">
        <v>3723</v>
      </c>
      <c r="AG58" s="471">
        <v>0.76029999999999998</v>
      </c>
      <c r="AI58" s="552" t="s">
        <v>480</v>
      </c>
      <c r="AJ58" s="553" t="s">
        <v>481</v>
      </c>
      <c r="AK58" s="541">
        <v>36699117.462820001</v>
      </c>
      <c r="AL58" s="542">
        <v>9857</v>
      </c>
      <c r="AM58" s="554">
        <v>3723</v>
      </c>
      <c r="AN58" s="555">
        <v>0.76029999999999998</v>
      </c>
      <c r="AO58" s="556">
        <v>0.91990000000000005</v>
      </c>
      <c r="AP58" s="557">
        <v>0.88019999999999998</v>
      </c>
      <c r="AQ58" s="555">
        <v>0.83619999999999994</v>
      </c>
      <c r="AR58" s="558">
        <v>0.83619999999999994</v>
      </c>
      <c r="AS58" s="806">
        <v>1401.29</v>
      </c>
      <c r="AT58" s="807">
        <v>274.49</v>
      </c>
      <c r="AU58" s="561">
        <v>2705648</v>
      </c>
      <c r="AV58" s="562">
        <v>1</v>
      </c>
      <c r="AW58" s="554">
        <v>2705648</v>
      </c>
      <c r="AX58" s="563" t="s">
        <v>653</v>
      </c>
      <c r="AY58" s="204">
        <v>0</v>
      </c>
      <c r="AZ58" s="554">
        <v>2705648</v>
      </c>
      <c r="BB58" s="234" t="s">
        <v>480</v>
      </c>
      <c r="BC58" s="235" t="s">
        <v>731</v>
      </c>
      <c r="BD58" s="227">
        <v>4967006666</v>
      </c>
      <c r="BE58" s="228">
        <v>257.26100000000002</v>
      </c>
      <c r="BF58" s="236">
        <v>19307266</v>
      </c>
      <c r="BG58" s="738">
        <v>0.91990000000000005</v>
      </c>
      <c r="BH58" s="231"/>
      <c r="BI58" s="232">
        <v>9857</v>
      </c>
      <c r="BJ58" s="237">
        <v>38.32</v>
      </c>
      <c r="BK58" s="232">
        <v>57297</v>
      </c>
      <c r="BL58" s="238">
        <v>223</v>
      </c>
      <c r="BN58" s="491" t="s">
        <v>480</v>
      </c>
      <c r="BO58" s="492" t="s">
        <v>481</v>
      </c>
      <c r="BP58" s="493">
        <v>0.93940000000000001</v>
      </c>
      <c r="BQ58" s="493">
        <v>0.95499999999999996</v>
      </c>
      <c r="BR58" s="493">
        <v>0.9577</v>
      </c>
      <c r="BS58" s="126"/>
      <c r="BT58" s="494">
        <v>2007</v>
      </c>
      <c r="BU58" s="120">
        <v>0.95379999999999998</v>
      </c>
      <c r="BV58" s="495"/>
      <c r="BW58" s="496">
        <v>0.75</v>
      </c>
      <c r="BX58" s="497">
        <f t="shared" si="6"/>
        <v>0.71499999999999997</v>
      </c>
      <c r="BY58" s="498">
        <f t="shared" si="15"/>
        <v>1.2392000000000001</v>
      </c>
      <c r="CA58" s="264" t="s">
        <v>480</v>
      </c>
      <c r="CB58" s="265" t="s">
        <v>731</v>
      </c>
      <c r="CC58" s="232">
        <v>31002</v>
      </c>
      <c r="CD58" s="232">
        <v>31376</v>
      </c>
      <c r="CE58" s="232">
        <v>30505</v>
      </c>
      <c r="CF58" s="266">
        <f t="shared" si="7"/>
        <v>30961</v>
      </c>
      <c r="CG58" s="267">
        <v>0.88019999999999998</v>
      </c>
      <c r="CH58" s="263"/>
      <c r="CI58" s="268">
        <f t="shared" si="8"/>
        <v>456</v>
      </c>
      <c r="CJ58" s="267">
        <f t="shared" si="9"/>
        <v>1.49E-2</v>
      </c>
      <c r="CL58" s="642" t="s">
        <v>480</v>
      </c>
      <c r="CM58" s="643" t="s">
        <v>731</v>
      </c>
      <c r="CN58" s="719">
        <v>0.83619999999999994</v>
      </c>
      <c r="CO58" s="636"/>
      <c r="CP58" s="720">
        <v>9857</v>
      </c>
      <c r="CQ58" s="646">
        <v>14978050</v>
      </c>
      <c r="CR58" s="646">
        <v>0</v>
      </c>
      <c r="CS58" s="647">
        <v>14978050</v>
      </c>
      <c r="CT58" s="648">
        <v>1519.53</v>
      </c>
      <c r="CU58" s="649"/>
      <c r="CV58" s="18">
        <v>1401.29</v>
      </c>
      <c r="CW58" s="648">
        <v>274.49</v>
      </c>
      <c r="CX58" s="19">
        <v>1</v>
      </c>
      <c r="CY58" s="14"/>
      <c r="CZ58" s="650">
        <v>0.71499999999999997</v>
      </c>
      <c r="DA58" s="125">
        <v>1</v>
      </c>
      <c r="DB58" s="641"/>
      <c r="DC58" s="19">
        <v>1</v>
      </c>
      <c r="DE58" s="680" t="s">
        <v>480</v>
      </c>
      <c r="DF58" s="681" t="s">
        <v>481</v>
      </c>
      <c r="DG58" s="670" t="s">
        <v>201</v>
      </c>
      <c r="DH58" s="671">
        <v>1</v>
      </c>
      <c r="DI58" s="833"/>
      <c r="DJ58" s="834">
        <v>0.75</v>
      </c>
      <c r="DK58" s="835">
        <v>0.95730000000000004</v>
      </c>
      <c r="DL58" s="682">
        <f t="shared" si="10"/>
        <v>0.71799999999999997</v>
      </c>
      <c r="DM58" s="683">
        <f t="shared" si="11"/>
        <v>0.71799999999999997</v>
      </c>
      <c r="DN58" s="684"/>
      <c r="DO58" s="834">
        <v>0.75</v>
      </c>
      <c r="DP58" s="677">
        <v>0.95379999999999998</v>
      </c>
      <c r="DQ58" s="682">
        <f t="shared" si="12"/>
        <v>0.71499999999999997</v>
      </c>
      <c r="DR58" s="682" t="str">
        <f t="shared" si="13"/>
        <v xml:space="preserve"> </v>
      </c>
      <c r="DS58" s="692"/>
      <c r="DT58" s="701" t="str">
        <f t="shared" si="14"/>
        <v xml:space="preserve"> </v>
      </c>
      <c r="DU58" s="692"/>
      <c r="DV58" s="702"/>
      <c r="DX58" s="71" t="s">
        <v>410</v>
      </c>
      <c r="DY58" s="86" t="s">
        <v>410</v>
      </c>
      <c r="DZ58" s="71" t="s">
        <v>901</v>
      </c>
      <c r="EA58" s="72" t="s">
        <v>411</v>
      </c>
      <c r="EB58" s="404">
        <v>20175</v>
      </c>
      <c r="EC58" s="56"/>
      <c r="ED58" s="57">
        <v>20175</v>
      </c>
      <c r="EE58" s="57"/>
      <c r="EF58" s="56"/>
      <c r="EG58" s="73">
        <v>0.78618190320317982</v>
      </c>
      <c r="EH58" s="56"/>
      <c r="EI58" s="405">
        <v>4939883</v>
      </c>
      <c r="EJ58" s="57"/>
      <c r="EK58" s="57">
        <v>3883647</v>
      </c>
      <c r="EL58" s="57">
        <v>4939883</v>
      </c>
      <c r="EM58" s="158">
        <v>0</v>
      </c>
      <c r="EN58" s="158"/>
      <c r="EO58" s="58"/>
      <c r="ES58" s="845" t="s">
        <v>462</v>
      </c>
      <c r="ET58" s="846" t="s">
        <v>463</v>
      </c>
      <c r="EU58" s="847">
        <v>0</v>
      </c>
    </row>
    <row r="59" spans="1:151" ht="15">
      <c r="A59" s="77" t="s">
        <v>482</v>
      </c>
      <c r="B59" s="7" t="s">
        <v>483</v>
      </c>
      <c r="C59" s="218">
        <v>9097</v>
      </c>
      <c r="D59" s="219">
        <v>9618</v>
      </c>
      <c r="E59" s="8"/>
      <c r="F59" s="8">
        <f t="shared" si="0"/>
        <v>9618</v>
      </c>
      <c r="G59" s="8"/>
      <c r="H59" s="417">
        <f t="shared" si="1"/>
        <v>9618</v>
      </c>
      <c r="K59" s="430" t="s">
        <v>482</v>
      </c>
      <c r="L59" s="431" t="s">
        <v>483</v>
      </c>
      <c r="M59" s="432">
        <v>2698818023</v>
      </c>
      <c r="N59" s="433">
        <v>186891559</v>
      </c>
      <c r="O59" s="434">
        <f t="shared" si="2"/>
        <v>2511926464</v>
      </c>
      <c r="P59" s="435">
        <v>2009</v>
      </c>
      <c r="Q59" s="436">
        <v>1.0023</v>
      </c>
      <c r="R59" s="437">
        <f t="shared" si="3"/>
        <v>2506162291</v>
      </c>
      <c r="S59" s="798">
        <f t="shared" si="4"/>
        <v>186891559</v>
      </c>
      <c r="T59" s="439">
        <v>93262570</v>
      </c>
      <c r="U59" s="439">
        <v>868192079</v>
      </c>
      <c r="V59" s="437">
        <f t="shared" si="5"/>
        <v>3654508499</v>
      </c>
      <c r="X59" s="466" t="s">
        <v>482</v>
      </c>
      <c r="Y59" s="467" t="s">
        <v>483</v>
      </c>
      <c r="Z59" s="468">
        <v>3654508499</v>
      </c>
      <c r="AA59" s="469">
        <v>21086514.03923</v>
      </c>
      <c r="AB59" s="432">
        <v>8326333</v>
      </c>
      <c r="AC59" s="432">
        <v>599247</v>
      </c>
      <c r="AD59" s="37">
        <v>30012094.03923</v>
      </c>
      <c r="AE59" s="470">
        <v>9618</v>
      </c>
      <c r="AF59" s="467">
        <v>3120</v>
      </c>
      <c r="AG59" s="471">
        <v>0.6371</v>
      </c>
      <c r="AI59" s="552" t="s">
        <v>482</v>
      </c>
      <c r="AJ59" s="553" t="s">
        <v>483</v>
      </c>
      <c r="AK59" s="541">
        <v>30012094.03923</v>
      </c>
      <c r="AL59" s="542">
        <v>9618</v>
      </c>
      <c r="AM59" s="554">
        <v>3120</v>
      </c>
      <c r="AN59" s="555">
        <v>0.6371</v>
      </c>
      <c r="AO59" s="556">
        <v>0.43540000000000001</v>
      </c>
      <c r="AP59" s="557">
        <v>0.92930000000000001</v>
      </c>
      <c r="AQ59" s="555">
        <v>0.76300000000000001</v>
      </c>
      <c r="AR59" s="558">
        <v>0.76300000000000001</v>
      </c>
      <c r="AS59" s="806">
        <v>1278.6199999999999</v>
      </c>
      <c r="AT59" s="807">
        <v>397.16000000000008</v>
      </c>
      <c r="AU59" s="561">
        <v>3819885</v>
      </c>
      <c r="AV59" s="562">
        <v>1</v>
      </c>
      <c r="AW59" s="554">
        <v>3819885</v>
      </c>
      <c r="AX59" s="563" t="s">
        <v>653</v>
      </c>
      <c r="AY59" s="204">
        <v>0</v>
      </c>
      <c r="AZ59" s="554">
        <v>3819885</v>
      </c>
      <c r="BB59" s="234" t="s">
        <v>482</v>
      </c>
      <c r="BC59" s="235" t="s">
        <v>732</v>
      </c>
      <c r="BD59" s="227">
        <v>3654508499</v>
      </c>
      <c r="BE59" s="228">
        <v>399.85199999999998</v>
      </c>
      <c r="BF59" s="236">
        <v>9139653</v>
      </c>
      <c r="BG59" s="738">
        <v>0.43540000000000001</v>
      </c>
      <c r="BH59" s="231"/>
      <c r="BI59" s="232">
        <v>9618</v>
      </c>
      <c r="BJ59" s="237">
        <v>24.05</v>
      </c>
      <c r="BK59" s="232">
        <v>59431</v>
      </c>
      <c r="BL59" s="238">
        <v>149</v>
      </c>
      <c r="BN59" s="491" t="s">
        <v>482</v>
      </c>
      <c r="BO59" s="492" t="s">
        <v>483</v>
      </c>
      <c r="BP59" s="493">
        <v>0.91049999999999998</v>
      </c>
      <c r="BQ59" s="499">
        <v>0.99590000000000001</v>
      </c>
      <c r="BR59" s="499">
        <v>1.0055000000000001</v>
      </c>
      <c r="BS59" s="126"/>
      <c r="BT59" s="494">
        <v>2009</v>
      </c>
      <c r="BU59" s="120">
        <v>1.0023</v>
      </c>
      <c r="BV59" s="495"/>
      <c r="BW59" s="496">
        <v>0.8</v>
      </c>
      <c r="BX59" s="497">
        <f t="shared" si="6"/>
        <v>0.80200000000000005</v>
      </c>
      <c r="BY59" s="498">
        <f t="shared" si="15"/>
        <v>1.3898999999999999</v>
      </c>
      <c r="CA59" s="264" t="s">
        <v>482</v>
      </c>
      <c r="CB59" s="265" t="s">
        <v>732</v>
      </c>
      <c r="CC59" s="232">
        <v>31585</v>
      </c>
      <c r="CD59" s="232">
        <v>33004</v>
      </c>
      <c r="CE59" s="232">
        <v>33476</v>
      </c>
      <c r="CF59" s="266">
        <f t="shared" si="7"/>
        <v>32688.333333333332</v>
      </c>
      <c r="CG59" s="267">
        <v>0.92930000000000001</v>
      </c>
      <c r="CH59" s="263"/>
      <c r="CI59" s="268">
        <f t="shared" si="8"/>
        <v>-787.66666666666788</v>
      </c>
      <c r="CJ59" s="267">
        <f t="shared" si="9"/>
        <v>-2.35E-2</v>
      </c>
      <c r="CL59" s="642" t="s">
        <v>482</v>
      </c>
      <c r="CM59" s="643" t="s">
        <v>732</v>
      </c>
      <c r="CN59" s="719">
        <v>0.76300000000000001</v>
      </c>
      <c r="CO59" s="636"/>
      <c r="CP59" s="720">
        <v>9618</v>
      </c>
      <c r="CQ59" s="646">
        <v>9800000</v>
      </c>
      <c r="CR59" s="646">
        <v>0</v>
      </c>
      <c r="CS59" s="647">
        <v>9800000</v>
      </c>
      <c r="CT59" s="648">
        <v>1018.92</v>
      </c>
      <c r="CU59" s="649"/>
      <c r="CV59" s="18">
        <v>1278.6199999999999</v>
      </c>
      <c r="CW59" s="648">
        <v>397.16000000000008</v>
      </c>
      <c r="CX59" s="19">
        <v>0.79700000000000004</v>
      </c>
      <c r="CY59" s="14"/>
      <c r="CZ59" s="650">
        <v>0.80200000000000005</v>
      </c>
      <c r="DA59" s="125">
        <v>1</v>
      </c>
      <c r="DB59" s="641"/>
      <c r="DC59" s="19">
        <v>1</v>
      </c>
      <c r="DE59" s="680" t="s">
        <v>482</v>
      </c>
      <c r="DF59" s="681" t="s">
        <v>483</v>
      </c>
      <c r="DG59" s="670" t="s">
        <v>201</v>
      </c>
      <c r="DH59" s="671">
        <v>1</v>
      </c>
      <c r="DI59" s="833"/>
      <c r="DJ59" s="834">
        <v>0.8</v>
      </c>
      <c r="DK59" s="835">
        <v>0.99590000000000001</v>
      </c>
      <c r="DL59" s="682">
        <f t="shared" si="10"/>
        <v>0.79700000000000004</v>
      </c>
      <c r="DM59" s="683">
        <f t="shared" si="11"/>
        <v>0.79700000000000004</v>
      </c>
      <c r="DN59" s="684"/>
      <c r="DO59" s="834">
        <v>0.8</v>
      </c>
      <c r="DP59" s="677">
        <v>1.0023</v>
      </c>
      <c r="DQ59" s="682">
        <f t="shared" si="12"/>
        <v>0.80200000000000005</v>
      </c>
      <c r="DR59" s="682" t="str">
        <f t="shared" si="13"/>
        <v xml:space="preserve"> </v>
      </c>
      <c r="DS59" s="692"/>
      <c r="DT59" s="701" t="str">
        <f t="shared" si="14"/>
        <v xml:space="preserve"> </v>
      </c>
      <c r="DU59" s="692"/>
      <c r="DV59" s="702"/>
      <c r="DX59" s="54" t="s">
        <v>410</v>
      </c>
      <c r="DY59" s="83" t="s">
        <v>58</v>
      </c>
      <c r="DZ59" s="54" t="s">
        <v>901</v>
      </c>
      <c r="EA59" s="55" t="s">
        <v>59</v>
      </c>
      <c r="EB59" s="404">
        <v>3038</v>
      </c>
      <c r="EC59" s="51"/>
      <c r="ED59" s="50">
        <v>3038</v>
      </c>
      <c r="EE59" s="50"/>
      <c r="EF59" s="51"/>
      <c r="EG59" s="52">
        <v>0.11838516093835243</v>
      </c>
      <c r="EH59" s="51"/>
      <c r="EI59" s="405">
        <v>0</v>
      </c>
      <c r="EJ59" s="50"/>
      <c r="EK59" s="50">
        <v>584808</v>
      </c>
      <c r="EL59" s="53"/>
      <c r="EM59" s="159"/>
      <c r="EN59" s="840">
        <v>-1</v>
      </c>
      <c r="EO59" s="49"/>
      <c r="ES59" s="845" t="s">
        <v>464</v>
      </c>
      <c r="ET59" s="846" t="s">
        <v>465</v>
      </c>
      <c r="EU59" s="847">
        <v>0</v>
      </c>
    </row>
    <row r="60" spans="1:151" ht="15">
      <c r="A60" s="77" t="s">
        <v>484</v>
      </c>
      <c r="B60" s="7" t="s">
        <v>485</v>
      </c>
      <c r="C60" s="218">
        <v>11803</v>
      </c>
      <c r="D60" s="219">
        <v>13305</v>
      </c>
      <c r="E60" s="8"/>
      <c r="F60" s="8">
        <f t="shared" si="0"/>
        <v>13305</v>
      </c>
      <c r="G60" s="8"/>
      <c r="H60" s="417">
        <f t="shared" si="1"/>
        <v>13305</v>
      </c>
      <c r="K60" s="430" t="s">
        <v>484</v>
      </c>
      <c r="L60" s="431" t="s">
        <v>485</v>
      </c>
      <c r="M60" s="432">
        <v>7097275375</v>
      </c>
      <c r="N60" s="433">
        <v>128000523</v>
      </c>
      <c r="O60" s="434">
        <f t="shared" si="2"/>
        <v>6969274852</v>
      </c>
      <c r="P60" s="435">
        <v>2008</v>
      </c>
      <c r="Q60" s="436">
        <v>1.0255000000000001</v>
      </c>
      <c r="R60" s="437">
        <f t="shared" si="3"/>
        <v>6795977428</v>
      </c>
      <c r="S60" s="798">
        <f t="shared" si="4"/>
        <v>128000523</v>
      </c>
      <c r="T60" s="439">
        <v>346324378</v>
      </c>
      <c r="U60" s="439">
        <v>1165645857</v>
      </c>
      <c r="V60" s="437">
        <f t="shared" si="5"/>
        <v>8435948186</v>
      </c>
      <c r="X60" s="466" t="s">
        <v>484</v>
      </c>
      <c r="Y60" s="467" t="s">
        <v>485</v>
      </c>
      <c r="Z60" s="468">
        <v>8435948186</v>
      </c>
      <c r="AA60" s="469">
        <v>48675421.033220001</v>
      </c>
      <c r="AB60" s="432">
        <v>11218435</v>
      </c>
      <c r="AC60" s="432">
        <v>433068</v>
      </c>
      <c r="AD60" s="37">
        <v>60326924.033220001</v>
      </c>
      <c r="AE60" s="470">
        <v>13305</v>
      </c>
      <c r="AF60" s="467">
        <v>4534</v>
      </c>
      <c r="AG60" s="471">
        <v>0.92589999999999995</v>
      </c>
      <c r="AI60" s="552" t="s">
        <v>484</v>
      </c>
      <c r="AJ60" s="553" t="s">
        <v>485</v>
      </c>
      <c r="AK60" s="541">
        <v>60326924.033220001</v>
      </c>
      <c r="AL60" s="542">
        <v>13305</v>
      </c>
      <c r="AM60" s="554">
        <v>4534</v>
      </c>
      <c r="AN60" s="555">
        <v>0.92589999999999995</v>
      </c>
      <c r="AO60" s="556">
        <v>1.3451</v>
      </c>
      <c r="AP60" s="557">
        <v>0.93879999999999997</v>
      </c>
      <c r="AQ60" s="555">
        <v>0.97429999999999994</v>
      </c>
      <c r="AR60" s="558">
        <v>0.97429999999999994</v>
      </c>
      <c r="AS60" s="806">
        <v>1632.71</v>
      </c>
      <c r="AT60" s="807">
        <v>43.069999999999936</v>
      </c>
      <c r="AU60" s="561">
        <v>573046</v>
      </c>
      <c r="AV60" s="562">
        <v>1</v>
      </c>
      <c r="AW60" s="554">
        <v>573046</v>
      </c>
      <c r="AX60" s="563" t="s">
        <v>653</v>
      </c>
      <c r="AY60" s="204">
        <v>0</v>
      </c>
      <c r="AZ60" s="554">
        <v>573046</v>
      </c>
      <c r="BB60" s="234" t="s">
        <v>484</v>
      </c>
      <c r="BC60" s="235" t="s">
        <v>733</v>
      </c>
      <c r="BD60" s="227">
        <v>8435948186</v>
      </c>
      <c r="BE60" s="228">
        <v>298.791</v>
      </c>
      <c r="BF60" s="236">
        <v>28233609</v>
      </c>
      <c r="BG60" s="738">
        <v>1.3451</v>
      </c>
      <c r="BH60" s="231"/>
      <c r="BI60" s="232">
        <v>13305</v>
      </c>
      <c r="BJ60" s="237">
        <v>44.53</v>
      </c>
      <c r="BK60" s="232">
        <v>77097</v>
      </c>
      <c r="BL60" s="238">
        <v>258</v>
      </c>
      <c r="BN60" s="491" t="s">
        <v>484</v>
      </c>
      <c r="BO60" s="492" t="s">
        <v>485</v>
      </c>
      <c r="BP60" s="493">
        <v>0.9919</v>
      </c>
      <c r="BQ60" s="493">
        <v>0.97540000000000004</v>
      </c>
      <c r="BR60" s="493">
        <v>1.0701000000000001</v>
      </c>
      <c r="BS60" s="126"/>
      <c r="BT60" s="494">
        <v>2008</v>
      </c>
      <c r="BU60" s="120">
        <v>1.0255000000000001</v>
      </c>
      <c r="BV60" s="495"/>
      <c r="BW60" s="496">
        <v>0.56999999999999995</v>
      </c>
      <c r="BX60" s="497">
        <f t="shared" si="6"/>
        <v>0.58499999999999996</v>
      </c>
      <c r="BY60" s="498">
        <f t="shared" si="15"/>
        <v>1.0139</v>
      </c>
      <c r="CA60" s="264" t="s">
        <v>484</v>
      </c>
      <c r="CB60" s="265" t="s">
        <v>733</v>
      </c>
      <c r="CC60" s="232">
        <v>32282</v>
      </c>
      <c r="CD60" s="232">
        <v>33410</v>
      </c>
      <c r="CE60" s="232">
        <v>33375</v>
      </c>
      <c r="CF60" s="266">
        <f t="shared" si="7"/>
        <v>33022.333333333336</v>
      </c>
      <c r="CG60" s="267">
        <v>0.93879999999999997</v>
      </c>
      <c r="CH60" s="263"/>
      <c r="CI60" s="268">
        <f t="shared" si="8"/>
        <v>-352.66666666666424</v>
      </c>
      <c r="CJ60" s="267">
        <f t="shared" si="9"/>
        <v>-1.06E-2</v>
      </c>
      <c r="CL60" s="642" t="s">
        <v>484</v>
      </c>
      <c r="CM60" s="643" t="s">
        <v>733</v>
      </c>
      <c r="CN60" s="719">
        <v>0.97429999999999994</v>
      </c>
      <c r="CO60" s="636"/>
      <c r="CP60" s="720">
        <v>13305</v>
      </c>
      <c r="CQ60" s="646">
        <v>17044729</v>
      </c>
      <c r="CR60" s="646">
        <v>0</v>
      </c>
      <c r="CS60" s="647">
        <v>17044729</v>
      </c>
      <c r="CT60" s="648">
        <v>1281.08</v>
      </c>
      <c r="CU60" s="649"/>
      <c r="CV60" s="18">
        <v>1632.71</v>
      </c>
      <c r="CW60" s="648">
        <v>43.069999999999936</v>
      </c>
      <c r="CX60" s="19">
        <v>0.78500000000000003</v>
      </c>
      <c r="CY60" s="14"/>
      <c r="CZ60" s="650">
        <v>0.58499999999999996</v>
      </c>
      <c r="DA60" s="125">
        <v>1</v>
      </c>
      <c r="DB60" s="641"/>
      <c r="DC60" s="19">
        <v>1</v>
      </c>
      <c r="DE60" s="680" t="s">
        <v>484</v>
      </c>
      <c r="DF60" s="681" t="s">
        <v>485</v>
      </c>
      <c r="DG60" s="670" t="s">
        <v>201</v>
      </c>
      <c r="DH60" s="671">
        <v>1</v>
      </c>
      <c r="DI60" s="833"/>
      <c r="DJ60" s="834">
        <v>0.56999999999999995</v>
      </c>
      <c r="DK60" s="835">
        <v>0.98089999999999999</v>
      </c>
      <c r="DL60" s="682">
        <f t="shared" si="10"/>
        <v>0.55900000000000005</v>
      </c>
      <c r="DM60" s="683">
        <f t="shared" si="11"/>
        <v>0.55900000000000005</v>
      </c>
      <c r="DN60" s="684"/>
      <c r="DO60" s="834">
        <v>0.56999999999999995</v>
      </c>
      <c r="DP60" s="677">
        <v>1.0255000000000001</v>
      </c>
      <c r="DQ60" s="682">
        <f t="shared" si="12"/>
        <v>0.58499999999999996</v>
      </c>
      <c r="DR60" s="682" t="str">
        <f t="shared" si="13"/>
        <v xml:space="preserve"> </v>
      </c>
      <c r="DS60" s="692"/>
      <c r="DT60" s="701" t="str">
        <f t="shared" si="14"/>
        <v xml:space="preserve"> </v>
      </c>
      <c r="DU60" s="692"/>
      <c r="DV60" s="702" t="s">
        <v>912</v>
      </c>
      <c r="DX60" s="60" t="s">
        <v>410</v>
      </c>
      <c r="DY60" s="84" t="s">
        <v>60</v>
      </c>
      <c r="DZ60" s="60" t="s">
        <v>901</v>
      </c>
      <c r="EA60" s="61" t="s">
        <v>61</v>
      </c>
      <c r="EB60" s="404">
        <v>2449</v>
      </c>
      <c r="EC60" s="62"/>
      <c r="ED60" s="63">
        <v>2449</v>
      </c>
      <c r="EE60" s="63">
        <v>25662</v>
      </c>
      <c r="EF60" s="62"/>
      <c r="EG60" s="64">
        <v>9.5432935858467779E-2</v>
      </c>
      <c r="EH60" s="62"/>
      <c r="EI60" s="405">
        <v>0</v>
      </c>
      <c r="EJ60" s="63"/>
      <c r="EK60" s="63">
        <v>471428</v>
      </c>
      <c r="EL60" s="65"/>
      <c r="EM60" s="160"/>
      <c r="EN60" s="160"/>
      <c r="EO60" s="128"/>
      <c r="ES60" s="845" t="s">
        <v>466</v>
      </c>
      <c r="ET60" s="846" t="s">
        <v>467</v>
      </c>
      <c r="EU60" s="847">
        <v>1423589</v>
      </c>
    </row>
    <row r="61" spans="1:151" ht="15">
      <c r="A61" s="77" t="s">
        <v>486</v>
      </c>
      <c r="B61" s="7" t="s">
        <v>487</v>
      </c>
      <c r="C61" s="218">
        <v>4417</v>
      </c>
      <c r="D61" s="219">
        <v>4417</v>
      </c>
      <c r="E61" s="8"/>
      <c r="F61" s="8">
        <f t="shared" si="0"/>
        <v>4417</v>
      </c>
      <c r="G61" s="8"/>
      <c r="H61" s="417">
        <f t="shared" si="1"/>
        <v>4417</v>
      </c>
      <c r="K61" s="430" t="s">
        <v>486</v>
      </c>
      <c r="L61" s="431" t="s">
        <v>487</v>
      </c>
      <c r="M61" s="432">
        <v>8765547397</v>
      </c>
      <c r="N61" s="433">
        <v>108286860</v>
      </c>
      <c r="O61" s="434">
        <f t="shared" si="2"/>
        <v>8657260537</v>
      </c>
      <c r="P61" s="435">
        <v>2007</v>
      </c>
      <c r="Q61" s="436">
        <v>1.0335000000000001</v>
      </c>
      <c r="R61" s="437">
        <f t="shared" si="3"/>
        <v>8376642997</v>
      </c>
      <c r="S61" s="798">
        <f t="shared" si="4"/>
        <v>108286860</v>
      </c>
      <c r="T61" s="439">
        <v>132650817</v>
      </c>
      <c r="U61" s="439">
        <v>388254895</v>
      </c>
      <c r="V61" s="437">
        <f t="shared" si="5"/>
        <v>9005835569</v>
      </c>
      <c r="X61" s="466" t="s">
        <v>486</v>
      </c>
      <c r="Y61" s="467" t="s">
        <v>487</v>
      </c>
      <c r="Z61" s="468">
        <v>9005835569</v>
      </c>
      <c r="AA61" s="469">
        <v>51963671.233130001</v>
      </c>
      <c r="AB61" s="432">
        <v>7161718</v>
      </c>
      <c r="AC61" s="432">
        <v>205574</v>
      </c>
      <c r="AD61" s="37">
        <v>59330963.233130001</v>
      </c>
      <c r="AE61" s="470">
        <v>4417</v>
      </c>
      <c r="AF61" s="467">
        <v>13432</v>
      </c>
      <c r="AG61" s="471">
        <v>2.7429000000000001</v>
      </c>
      <c r="AI61" s="552" t="s">
        <v>486</v>
      </c>
      <c r="AJ61" s="553" t="s">
        <v>487</v>
      </c>
      <c r="AK61" s="541">
        <v>59330963.233130001</v>
      </c>
      <c r="AL61" s="542">
        <v>4417</v>
      </c>
      <c r="AM61" s="554">
        <v>13432</v>
      </c>
      <c r="AN61" s="555">
        <v>2.7429000000000001</v>
      </c>
      <c r="AO61" s="556">
        <v>0.83079999999999998</v>
      </c>
      <c r="AP61" s="557">
        <v>0.87629999999999997</v>
      </c>
      <c r="AQ61" s="555">
        <v>1.6184999999999998</v>
      </c>
      <c r="AR61" s="558" t="s">
        <v>4</v>
      </c>
      <c r="AS61" s="806" t="s">
        <v>4</v>
      </c>
      <c r="AT61" s="807" t="s">
        <v>4</v>
      </c>
      <c r="AU61" s="561">
        <v>0</v>
      </c>
      <c r="AV61" s="562" t="s">
        <v>4</v>
      </c>
      <c r="AW61" s="554">
        <v>0</v>
      </c>
      <c r="AX61" s="563" t="s">
        <v>653</v>
      </c>
      <c r="AY61" s="204">
        <v>0</v>
      </c>
      <c r="AZ61" s="554">
        <v>0</v>
      </c>
      <c r="BB61" s="234" t="s">
        <v>486</v>
      </c>
      <c r="BC61" s="235" t="s">
        <v>734</v>
      </c>
      <c r="BD61" s="227">
        <v>9005835569</v>
      </c>
      <c r="BE61" s="228">
        <v>516.471</v>
      </c>
      <c r="BF61" s="236">
        <v>17437253</v>
      </c>
      <c r="BG61" s="738">
        <v>0.83079999999999998</v>
      </c>
      <c r="BH61" s="231"/>
      <c r="BI61" s="232">
        <v>4417</v>
      </c>
      <c r="BJ61" s="237">
        <v>8.5500000000000007</v>
      </c>
      <c r="BK61" s="232">
        <v>33854</v>
      </c>
      <c r="BL61" s="238">
        <v>66</v>
      </c>
      <c r="BN61" s="491" t="s">
        <v>486</v>
      </c>
      <c r="BO61" s="492" t="s">
        <v>487</v>
      </c>
      <c r="BP61" s="493">
        <v>0.95879999999999999</v>
      </c>
      <c r="BQ61" s="493">
        <v>0.98170000000000002</v>
      </c>
      <c r="BR61" s="493">
        <v>1.0929</v>
      </c>
      <c r="BS61" s="126"/>
      <c r="BT61" s="494">
        <v>2007</v>
      </c>
      <c r="BU61" s="120">
        <v>1.0335000000000001</v>
      </c>
      <c r="BV61" s="495"/>
      <c r="BW61" s="496">
        <v>0.27900000000000003</v>
      </c>
      <c r="BX61" s="497">
        <f t="shared" si="6"/>
        <v>0.28799999999999998</v>
      </c>
      <c r="BY61" s="498">
        <f t="shared" si="15"/>
        <v>0.49909999999999999</v>
      </c>
      <c r="CA61" s="264" t="s">
        <v>486</v>
      </c>
      <c r="CB61" s="265" t="s">
        <v>734</v>
      </c>
      <c r="CC61" s="232">
        <v>30522</v>
      </c>
      <c r="CD61" s="232">
        <v>31258</v>
      </c>
      <c r="CE61" s="232">
        <v>30699</v>
      </c>
      <c r="CF61" s="266">
        <f t="shared" si="7"/>
        <v>30826.333333333332</v>
      </c>
      <c r="CG61" s="267">
        <v>0.87629999999999997</v>
      </c>
      <c r="CH61" s="263"/>
      <c r="CI61" s="268">
        <f t="shared" si="8"/>
        <v>127.33333333333212</v>
      </c>
      <c r="CJ61" s="267">
        <f t="shared" si="9"/>
        <v>4.1000000000000003E-3</v>
      </c>
      <c r="CL61" s="642" t="s">
        <v>486</v>
      </c>
      <c r="CM61" s="643" t="s">
        <v>734</v>
      </c>
      <c r="CN61" s="719" t="s">
        <v>4</v>
      </c>
      <c r="CO61" s="636"/>
      <c r="CP61" s="720">
        <v>4417</v>
      </c>
      <c r="CQ61" s="646">
        <v>7182979</v>
      </c>
      <c r="CR61" s="646">
        <v>409663</v>
      </c>
      <c r="CS61" s="647">
        <v>7592642</v>
      </c>
      <c r="CT61" s="648">
        <v>1718.96</v>
      </c>
      <c r="CU61" s="649"/>
      <c r="CV61" s="18" t="s">
        <v>4</v>
      </c>
      <c r="CW61" s="648" t="s">
        <v>4</v>
      </c>
      <c r="CX61" s="19" t="s">
        <v>4</v>
      </c>
      <c r="CY61" s="14"/>
      <c r="CZ61" s="650">
        <v>0.28799999999999998</v>
      </c>
      <c r="DA61" s="125" t="s">
        <v>4</v>
      </c>
      <c r="DB61" s="641"/>
      <c r="DC61" s="19" t="s">
        <v>4</v>
      </c>
      <c r="DE61" s="680" t="s">
        <v>486</v>
      </c>
      <c r="DF61" s="681" t="s">
        <v>487</v>
      </c>
      <c r="DG61" s="670" t="s">
        <v>653</v>
      </c>
      <c r="DH61" s="671" t="s">
        <v>4</v>
      </c>
      <c r="DI61" s="833"/>
      <c r="DJ61" s="834">
        <v>0.26400000000000001</v>
      </c>
      <c r="DK61" s="835">
        <v>0.97709999999999997</v>
      </c>
      <c r="DL61" s="682">
        <f t="shared" si="10"/>
        <v>0.25800000000000001</v>
      </c>
      <c r="DM61" s="683">
        <f t="shared" si="11"/>
        <v>0.25800000000000001</v>
      </c>
      <c r="DN61" s="684"/>
      <c r="DO61" s="834">
        <v>0.27900000000000003</v>
      </c>
      <c r="DP61" s="677">
        <v>1.0335000000000001</v>
      </c>
      <c r="DQ61" s="682">
        <f t="shared" si="12"/>
        <v>0.28799999999999998</v>
      </c>
      <c r="DR61" s="682" t="str">
        <f t="shared" si="13"/>
        <v xml:space="preserve"> </v>
      </c>
      <c r="DS61" s="692"/>
      <c r="DT61" s="701" t="str">
        <f t="shared" si="14"/>
        <v xml:space="preserve"> </v>
      </c>
      <c r="DU61" s="692"/>
      <c r="DV61" s="702"/>
      <c r="DX61" s="66" t="s">
        <v>412</v>
      </c>
      <c r="DY61" s="85" t="s">
        <v>412</v>
      </c>
      <c r="DZ61" s="66" t="s">
        <v>901</v>
      </c>
      <c r="EA61" s="67" t="s">
        <v>413</v>
      </c>
      <c r="EB61" s="404">
        <v>6483</v>
      </c>
      <c r="EC61" s="68"/>
      <c r="ED61" s="69">
        <v>6483</v>
      </c>
      <c r="EE61" s="69">
        <v>6483</v>
      </c>
      <c r="EF61" s="68"/>
      <c r="EG61" s="70"/>
      <c r="EH61" s="68"/>
      <c r="EI61" s="405">
        <v>370439</v>
      </c>
      <c r="EJ61" s="69"/>
      <c r="EK61" s="69">
        <v>370439</v>
      </c>
      <c r="EL61" s="69">
        <v>370439</v>
      </c>
      <c r="EM61" s="161">
        <v>0</v>
      </c>
      <c r="EN61" s="161"/>
      <c r="EO61" s="129"/>
      <c r="ES61" s="845" t="s">
        <v>468</v>
      </c>
      <c r="ET61" s="846" t="s">
        <v>469</v>
      </c>
      <c r="EU61" s="847">
        <v>5149905</v>
      </c>
    </row>
    <row r="62" spans="1:151" ht="15">
      <c r="A62" s="77" t="s">
        <v>488</v>
      </c>
      <c r="B62" s="7" t="s">
        <v>489</v>
      </c>
      <c r="C62" s="218">
        <v>2548</v>
      </c>
      <c r="D62" s="219">
        <v>2548</v>
      </c>
      <c r="E62" s="8"/>
      <c r="F62" s="8">
        <f t="shared" si="0"/>
        <v>2548</v>
      </c>
      <c r="G62" s="8"/>
      <c r="H62" s="417">
        <f t="shared" si="1"/>
        <v>2548</v>
      </c>
      <c r="K62" s="430" t="s">
        <v>488</v>
      </c>
      <c r="L62" s="431" t="s">
        <v>489</v>
      </c>
      <c r="M62" s="432">
        <v>1661871080</v>
      </c>
      <c r="N62" s="433">
        <v>118997600</v>
      </c>
      <c r="O62" s="434">
        <f t="shared" si="2"/>
        <v>1542873480</v>
      </c>
      <c r="P62" s="435">
        <v>2004</v>
      </c>
      <c r="Q62" s="436">
        <v>0.70750000000000002</v>
      </c>
      <c r="R62" s="437">
        <f t="shared" si="3"/>
        <v>2180739901</v>
      </c>
      <c r="S62" s="798">
        <f t="shared" si="4"/>
        <v>118997600</v>
      </c>
      <c r="T62" s="439">
        <v>49327292</v>
      </c>
      <c r="U62" s="439">
        <v>204126330</v>
      </c>
      <c r="V62" s="437">
        <f t="shared" si="5"/>
        <v>2553191123</v>
      </c>
      <c r="X62" s="466" t="s">
        <v>488</v>
      </c>
      <c r="Y62" s="467" t="s">
        <v>489</v>
      </c>
      <c r="Z62" s="468">
        <v>2553191123</v>
      </c>
      <c r="AA62" s="469">
        <v>14731912.77971</v>
      </c>
      <c r="AB62" s="432">
        <v>2424557</v>
      </c>
      <c r="AC62" s="432">
        <v>356849</v>
      </c>
      <c r="AD62" s="37">
        <v>17513318.779710002</v>
      </c>
      <c r="AE62" s="470">
        <v>2548</v>
      </c>
      <c r="AF62" s="467">
        <v>6873</v>
      </c>
      <c r="AG62" s="471">
        <v>1.4035</v>
      </c>
      <c r="AI62" s="552" t="s">
        <v>488</v>
      </c>
      <c r="AJ62" s="553" t="s">
        <v>489</v>
      </c>
      <c r="AK62" s="541">
        <v>17513318.779710002</v>
      </c>
      <c r="AL62" s="542">
        <v>2548</v>
      </c>
      <c r="AM62" s="554">
        <v>6873</v>
      </c>
      <c r="AN62" s="555">
        <v>1.4035</v>
      </c>
      <c r="AO62" s="556">
        <v>0.2707</v>
      </c>
      <c r="AP62" s="557">
        <v>0.78259999999999996</v>
      </c>
      <c r="AQ62" s="555">
        <v>0.9798</v>
      </c>
      <c r="AR62" s="558">
        <v>0.9798</v>
      </c>
      <c r="AS62" s="806">
        <v>1641.93</v>
      </c>
      <c r="AT62" s="807">
        <v>33.849999999999909</v>
      </c>
      <c r="AU62" s="561">
        <v>86250</v>
      </c>
      <c r="AV62" s="562">
        <v>0.60299999999999998</v>
      </c>
      <c r="AW62" s="554">
        <v>52009</v>
      </c>
      <c r="AX62" s="563" t="s">
        <v>653</v>
      </c>
      <c r="AY62" s="204">
        <v>0</v>
      </c>
      <c r="AZ62" s="554">
        <v>52009</v>
      </c>
      <c r="BB62" s="234" t="s">
        <v>488</v>
      </c>
      <c r="BC62" s="235" t="s">
        <v>735</v>
      </c>
      <c r="BD62" s="227">
        <v>2553191123</v>
      </c>
      <c r="BE62" s="228">
        <v>449.42</v>
      </c>
      <c r="BF62" s="236">
        <v>5681080</v>
      </c>
      <c r="BG62" s="738">
        <v>0.2707</v>
      </c>
      <c r="BH62" s="231"/>
      <c r="BI62" s="232">
        <v>2548</v>
      </c>
      <c r="BJ62" s="237">
        <v>5.67</v>
      </c>
      <c r="BK62" s="232">
        <v>20664</v>
      </c>
      <c r="BL62" s="238">
        <v>46</v>
      </c>
      <c r="BN62" s="491" t="s">
        <v>488</v>
      </c>
      <c r="BO62" s="492" t="s">
        <v>489</v>
      </c>
      <c r="BP62" s="493">
        <v>0.65459999999999996</v>
      </c>
      <c r="BQ62" s="493">
        <v>0.66510000000000002</v>
      </c>
      <c r="BR62" s="493">
        <v>0.75329999999999997</v>
      </c>
      <c r="BS62" s="126"/>
      <c r="BT62" s="494">
        <v>2004</v>
      </c>
      <c r="BU62" s="120">
        <v>0.70750000000000002</v>
      </c>
      <c r="BV62" s="495"/>
      <c r="BW62" s="496">
        <v>0.56000000000000005</v>
      </c>
      <c r="BX62" s="497">
        <f t="shared" si="6"/>
        <v>0.39600000000000002</v>
      </c>
      <c r="BY62" s="498">
        <f t="shared" si="15"/>
        <v>0.68630000000000002</v>
      </c>
      <c r="CA62" s="264" t="s">
        <v>488</v>
      </c>
      <c r="CB62" s="265" t="s">
        <v>735</v>
      </c>
      <c r="CC62" s="232">
        <v>27005</v>
      </c>
      <c r="CD62" s="232">
        <v>27755</v>
      </c>
      <c r="CE62" s="232">
        <v>27823</v>
      </c>
      <c r="CF62" s="266">
        <f t="shared" si="7"/>
        <v>27527.666666666668</v>
      </c>
      <c r="CG62" s="267">
        <v>0.78259999999999996</v>
      </c>
      <c r="CH62" s="263"/>
      <c r="CI62" s="268">
        <f t="shared" si="8"/>
        <v>-295.33333333333212</v>
      </c>
      <c r="CJ62" s="267">
        <f t="shared" si="9"/>
        <v>-1.06E-2</v>
      </c>
      <c r="CL62" s="642" t="s">
        <v>488</v>
      </c>
      <c r="CM62" s="643" t="s">
        <v>735</v>
      </c>
      <c r="CN62" s="719">
        <v>0.9798</v>
      </c>
      <c r="CO62" s="636"/>
      <c r="CP62" s="720">
        <v>2548</v>
      </c>
      <c r="CQ62" s="646">
        <v>2401064</v>
      </c>
      <c r="CR62" s="646">
        <v>121000</v>
      </c>
      <c r="CS62" s="647">
        <v>2522064</v>
      </c>
      <c r="CT62" s="648">
        <v>989.82</v>
      </c>
      <c r="CU62" s="649"/>
      <c r="CV62" s="18">
        <v>1641.93</v>
      </c>
      <c r="CW62" s="648">
        <v>33.849999999999909</v>
      </c>
      <c r="CX62" s="19">
        <v>0.60299999999999998</v>
      </c>
      <c r="CY62" s="14"/>
      <c r="CZ62" s="650">
        <v>0.39600000000000002</v>
      </c>
      <c r="DA62" s="125" t="s">
        <v>4</v>
      </c>
      <c r="DB62" s="641"/>
      <c r="DC62" s="19">
        <v>0.60299999999999998</v>
      </c>
      <c r="DE62" s="680" t="s">
        <v>488</v>
      </c>
      <c r="DF62" s="681" t="s">
        <v>489</v>
      </c>
      <c r="DG62" s="670" t="s">
        <v>201</v>
      </c>
      <c r="DH62" s="671">
        <v>0.60299999999999998</v>
      </c>
      <c r="DI62" s="833"/>
      <c r="DJ62" s="834">
        <v>0.51</v>
      </c>
      <c r="DK62" s="835">
        <v>0.67110000000000003</v>
      </c>
      <c r="DL62" s="682">
        <f t="shared" si="10"/>
        <v>0.34200000000000003</v>
      </c>
      <c r="DM62" s="683">
        <f t="shared" si="11"/>
        <v>0.34200000000000003</v>
      </c>
      <c r="DN62" s="684"/>
      <c r="DO62" s="834">
        <v>0.56000000000000005</v>
      </c>
      <c r="DP62" s="677">
        <v>0.70750000000000002</v>
      </c>
      <c r="DQ62" s="682">
        <f t="shared" si="12"/>
        <v>0.39600000000000002</v>
      </c>
      <c r="DR62" s="682" t="str">
        <f t="shared" si="13"/>
        <v xml:space="preserve"> </v>
      </c>
      <c r="DS62" s="692"/>
      <c r="DT62" s="701" t="str">
        <f t="shared" si="14"/>
        <v xml:space="preserve"> </v>
      </c>
      <c r="DU62" s="692"/>
      <c r="DV62" s="702"/>
      <c r="DX62" s="66" t="s">
        <v>414</v>
      </c>
      <c r="DY62" s="85" t="s">
        <v>414</v>
      </c>
      <c r="DZ62" s="66" t="s">
        <v>901</v>
      </c>
      <c r="EA62" s="67" t="s">
        <v>415</v>
      </c>
      <c r="EB62" s="404">
        <v>9278</v>
      </c>
      <c r="EC62" s="68"/>
      <c r="ED62" s="69">
        <v>9278</v>
      </c>
      <c r="EE62" s="69">
        <v>9278</v>
      </c>
      <c r="EF62" s="68"/>
      <c r="EG62" s="70"/>
      <c r="EH62" s="68"/>
      <c r="EI62" s="405">
        <v>4953524</v>
      </c>
      <c r="EJ62" s="69"/>
      <c r="EK62" s="69">
        <v>4953524</v>
      </c>
      <c r="EL62" s="69">
        <v>4953524</v>
      </c>
      <c r="EM62" s="161">
        <v>0</v>
      </c>
      <c r="EN62" s="161"/>
      <c r="EO62" s="129"/>
      <c r="ES62" s="845" t="s">
        <v>470</v>
      </c>
      <c r="ET62" s="846" t="s">
        <v>471</v>
      </c>
      <c r="EU62" s="847">
        <v>0</v>
      </c>
    </row>
    <row r="63" spans="1:151" ht="15">
      <c r="A63" s="77" t="s">
        <v>490</v>
      </c>
      <c r="B63" s="7" t="s">
        <v>491</v>
      </c>
      <c r="C63" s="218">
        <v>3721</v>
      </c>
      <c r="D63" s="219">
        <v>3721</v>
      </c>
      <c r="E63" s="8"/>
      <c r="F63" s="8">
        <f t="shared" si="0"/>
        <v>3721</v>
      </c>
      <c r="G63" s="8"/>
      <c r="H63" s="417">
        <f t="shared" si="1"/>
        <v>3721</v>
      </c>
      <c r="K63" s="430" t="s">
        <v>490</v>
      </c>
      <c r="L63" s="431" t="s">
        <v>491</v>
      </c>
      <c r="M63" s="432">
        <v>1159275435</v>
      </c>
      <c r="N63" s="433">
        <v>0</v>
      </c>
      <c r="O63" s="434">
        <f t="shared" si="2"/>
        <v>1159275435</v>
      </c>
      <c r="P63" s="435">
        <v>2009</v>
      </c>
      <c r="Q63" s="436">
        <v>0.98080000000000001</v>
      </c>
      <c r="R63" s="437">
        <f t="shared" si="3"/>
        <v>1181969244</v>
      </c>
      <c r="S63" s="798">
        <f t="shared" si="4"/>
        <v>0</v>
      </c>
      <c r="T63" s="439">
        <v>58968680</v>
      </c>
      <c r="U63" s="439">
        <v>607521206</v>
      </c>
      <c r="V63" s="437">
        <f t="shared" si="5"/>
        <v>1848459130</v>
      </c>
      <c r="X63" s="466" t="s">
        <v>490</v>
      </c>
      <c r="Y63" s="467" t="s">
        <v>491</v>
      </c>
      <c r="Z63" s="468">
        <v>1848459130</v>
      </c>
      <c r="AA63" s="469">
        <v>10665609.1801</v>
      </c>
      <c r="AB63" s="432">
        <v>3986115</v>
      </c>
      <c r="AC63" s="432">
        <v>318254</v>
      </c>
      <c r="AD63" s="37">
        <v>14969978.1801</v>
      </c>
      <c r="AE63" s="470">
        <v>3721</v>
      </c>
      <c r="AF63" s="467">
        <v>4023</v>
      </c>
      <c r="AG63" s="471">
        <v>0.82150000000000001</v>
      </c>
      <c r="AI63" s="552" t="s">
        <v>490</v>
      </c>
      <c r="AJ63" s="553" t="s">
        <v>491</v>
      </c>
      <c r="AK63" s="541">
        <v>14969978.1801</v>
      </c>
      <c r="AL63" s="542">
        <v>3721</v>
      </c>
      <c r="AM63" s="554">
        <v>4023</v>
      </c>
      <c r="AN63" s="555">
        <v>0.82150000000000001</v>
      </c>
      <c r="AO63" s="556">
        <v>0.191</v>
      </c>
      <c r="AP63" s="557">
        <v>0.87209999999999999</v>
      </c>
      <c r="AQ63" s="555">
        <v>0.78379999999999994</v>
      </c>
      <c r="AR63" s="558">
        <v>0.78379999999999994</v>
      </c>
      <c r="AS63" s="806">
        <v>1313.48</v>
      </c>
      <c r="AT63" s="807">
        <v>362.29999999999995</v>
      </c>
      <c r="AU63" s="561">
        <v>1348118</v>
      </c>
      <c r="AV63" s="562">
        <v>1</v>
      </c>
      <c r="AW63" s="554">
        <v>1348118</v>
      </c>
      <c r="AX63" s="563" t="s">
        <v>653</v>
      </c>
      <c r="AY63" s="204">
        <v>0</v>
      </c>
      <c r="AZ63" s="554">
        <v>1348118</v>
      </c>
      <c r="BB63" s="234" t="s">
        <v>490</v>
      </c>
      <c r="BC63" s="235" t="s">
        <v>736</v>
      </c>
      <c r="BD63" s="227">
        <v>1848459130</v>
      </c>
      <c r="BE63" s="228">
        <v>461.17500000000001</v>
      </c>
      <c r="BF63" s="236">
        <v>4008151</v>
      </c>
      <c r="BG63" s="738">
        <v>0.191</v>
      </c>
      <c r="BH63" s="231"/>
      <c r="BI63" s="232">
        <v>3721</v>
      </c>
      <c r="BJ63" s="237">
        <v>8.07</v>
      </c>
      <c r="BK63" s="232">
        <v>24508</v>
      </c>
      <c r="BL63" s="238">
        <v>53</v>
      </c>
      <c r="BN63" s="491" t="s">
        <v>490</v>
      </c>
      <c r="BO63" s="492" t="s">
        <v>491</v>
      </c>
      <c r="BP63" s="493">
        <v>0.72909999999999997</v>
      </c>
      <c r="BQ63" s="499">
        <v>1.002</v>
      </c>
      <c r="BR63" s="499">
        <v>0.97019999999999995</v>
      </c>
      <c r="BS63" s="126"/>
      <c r="BT63" s="494">
        <v>2009</v>
      </c>
      <c r="BU63" s="120">
        <v>0.98080000000000001</v>
      </c>
      <c r="BV63" s="495"/>
      <c r="BW63" s="496">
        <v>0.67</v>
      </c>
      <c r="BX63" s="497">
        <f t="shared" si="6"/>
        <v>0.65700000000000003</v>
      </c>
      <c r="BY63" s="498">
        <f t="shared" si="15"/>
        <v>1.1386000000000001</v>
      </c>
      <c r="CA63" s="264" t="s">
        <v>490</v>
      </c>
      <c r="CB63" s="265" t="s">
        <v>736</v>
      </c>
      <c r="CC63" s="232">
        <v>29292</v>
      </c>
      <c r="CD63" s="232">
        <v>30907</v>
      </c>
      <c r="CE63" s="232">
        <v>31833</v>
      </c>
      <c r="CF63" s="266">
        <f t="shared" si="7"/>
        <v>30677.333333333332</v>
      </c>
      <c r="CG63" s="267">
        <v>0.87209999999999999</v>
      </c>
      <c r="CH63" s="263"/>
      <c r="CI63" s="268">
        <f t="shared" si="8"/>
        <v>-1155.6666666666679</v>
      </c>
      <c r="CJ63" s="267">
        <f t="shared" si="9"/>
        <v>-3.6299999999999999E-2</v>
      </c>
      <c r="CL63" s="642" t="s">
        <v>490</v>
      </c>
      <c r="CM63" s="643" t="s">
        <v>736</v>
      </c>
      <c r="CN63" s="719">
        <v>0.78379999999999994</v>
      </c>
      <c r="CO63" s="636"/>
      <c r="CP63" s="720">
        <v>3721</v>
      </c>
      <c r="CQ63" s="646">
        <v>5526401</v>
      </c>
      <c r="CR63" s="646">
        <v>0</v>
      </c>
      <c r="CS63" s="647">
        <v>5526401</v>
      </c>
      <c r="CT63" s="648">
        <v>1485.19</v>
      </c>
      <c r="CU63" s="649"/>
      <c r="CV63" s="18">
        <v>1313.48</v>
      </c>
      <c r="CW63" s="648">
        <v>362.29999999999995</v>
      </c>
      <c r="CX63" s="19">
        <v>1</v>
      </c>
      <c r="CY63" s="14"/>
      <c r="CZ63" s="650">
        <v>0.65700000000000003</v>
      </c>
      <c r="DA63" s="125">
        <v>1</v>
      </c>
      <c r="DB63" s="641"/>
      <c r="DC63" s="19">
        <v>1</v>
      </c>
      <c r="DE63" s="680" t="s">
        <v>490</v>
      </c>
      <c r="DF63" s="681" t="s">
        <v>491</v>
      </c>
      <c r="DG63" s="670" t="s">
        <v>201</v>
      </c>
      <c r="DH63" s="671">
        <v>1</v>
      </c>
      <c r="DI63" s="833"/>
      <c r="DJ63" s="834">
        <v>0.67</v>
      </c>
      <c r="DK63" s="835">
        <v>1.002</v>
      </c>
      <c r="DL63" s="682">
        <f t="shared" si="10"/>
        <v>0.67100000000000004</v>
      </c>
      <c r="DM63" s="683">
        <f t="shared" si="11"/>
        <v>0.67100000000000004</v>
      </c>
      <c r="DN63" s="684"/>
      <c r="DO63" s="834">
        <v>0.67</v>
      </c>
      <c r="DP63" s="677">
        <v>0.98080000000000001</v>
      </c>
      <c r="DQ63" s="682">
        <f t="shared" si="12"/>
        <v>0.65700000000000003</v>
      </c>
      <c r="DR63" s="682" t="str">
        <f t="shared" si="13"/>
        <v xml:space="preserve"> </v>
      </c>
      <c r="DS63" s="692"/>
      <c r="DT63" s="701" t="str">
        <f t="shared" si="14"/>
        <v xml:space="preserve"> </v>
      </c>
      <c r="DU63" s="692"/>
      <c r="DV63" s="702"/>
      <c r="DX63" s="71" t="s">
        <v>416</v>
      </c>
      <c r="DY63" s="86" t="s">
        <v>416</v>
      </c>
      <c r="DZ63" s="71" t="s">
        <v>901</v>
      </c>
      <c r="EA63" s="72" t="s">
        <v>417</v>
      </c>
      <c r="EB63" s="404">
        <v>33072</v>
      </c>
      <c r="EC63" s="56"/>
      <c r="ED63" s="57">
        <v>33072</v>
      </c>
      <c r="EE63" s="57"/>
      <c r="EF63" s="56"/>
      <c r="EG63" s="52">
        <v>0.89579891112977061</v>
      </c>
      <c r="EH63" s="56"/>
      <c r="EI63" s="405">
        <v>0</v>
      </c>
      <c r="EJ63" s="57"/>
      <c r="EK63" s="50">
        <v>0</v>
      </c>
      <c r="EL63" s="57">
        <v>0</v>
      </c>
      <c r="EM63" s="158">
        <v>0</v>
      </c>
      <c r="EN63" s="158"/>
      <c r="EO63" s="58"/>
      <c r="ES63" s="845" t="s">
        <v>472</v>
      </c>
      <c r="ET63" s="846" t="s">
        <v>473</v>
      </c>
      <c r="EU63" s="847">
        <v>0</v>
      </c>
    </row>
    <row r="64" spans="1:151" ht="15">
      <c r="A64" s="77" t="s">
        <v>492</v>
      </c>
      <c r="B64" s="7" t="s">
        <v>493</v>
      </c>
      <c r="C64" s="218">
        <v>6455</v>
      </c>
      <c r="D64" s="219">
        <v>6455</v>
      </c>
      <c r="E64" s="8"/>
      <c r="F64" s="8">
        <f t="shared" si="0"/>
        <v>6455</v>
      </c>
      <c r="G64" s="8"/>
      <c r="H64" s="417">
        <f t="shared" si="1"/>
        <v>6455</v>
      </c>
      <c r="K64" s="430" t="s">
        <v>492</v>
      </c>
      <c r="L64" s="431" t="s">
        <v>493</v>
      </c>
      <c r="M64" s="432">
        <v>2417264901</v>
      </c>
      <c r="N64" s="433">
        <v>42050330</v>
      </c>
      <c r="O64" s="434">
        <f t="shared" si="2"/>
        <v>2375214571</v>
      </c>
      <c r="P64" s="435">
        <v>2003</v>
      </c>
      <c r="Q64" s="436">
        <v>0.7903</v>
      </c>
      <c r="R64" s="437">
        <f t="shared" si="3"/>
        <v>3005459409</v>
      </c>
      <c r="S64" s="798">
        <f t="shared" si="4"/>
        <v>42050330</v>
      </c>
      <c r="T64" s="439">
        <v>148599766</v>
      </c>
      <c r="U64" s="439">
        <v>592754222</v>
      </c>
      <c r="V64" s="437">
        <f t="shared" si="5"/>
        <v>3788863727</v>
      </c>
      <c r="X64" s="466" t="s">
        <v>492</v>
      </c>
      <c r="Y64" s="467" t="s">
        <v>493</v>
      </c>
      <c r="Z64" s="468">
        <v>3788863727</v>
      </c>
      <c r="AA64" s="469">
        <v>21861743.70479</v>
      </c>
      <c r="AB64" s="432">
        <v>7053517</v>
      </c>
      <c r="AC64" s="432">
        <v>262531</v>
      </c>
      <c r="AD64" s="37">
        <v>29177791.70479</v>
      </c>
      <c r="AE64" s="470">
        <v>6455</v>
      </c>
      <c r="AF64" s="467">
        <v>4520</v>
      </c>
      <c r="AG64" s="471">
        <v>0.92300000000000004</v>
      </c>
      <c r="AI64" s="552" t="s">
        <v>492</v>
      </c>
      <c r="AJ64" s="553" t="s">
        <v>493</v>
      </c>
      <c r="AK64" s="541">
        <v>29177791.70479</v>
      </c>
      <c r="AL64" s="542">
        <v>6455</v>
      </c>
      <c r="AM64" s="554">
        <v>4520</v>
      </c>
      <c r="AN64" s="555">
        <v>0.92300000000000004</v>
      </c>
      <c r="AO64" s="556">
        <v>0.40870000000000001</v>
      </c>
      <c r="AP64" s="557">
        <v>0.72650000000000003</v>
      </c>
      <c r="AQ64" s="555">
        <v>0.77339999999999998</v>
      </c>
      <c r="AR64" s="558">
        <v>0.77339999999999998</v>
      </c>
      <c r="AS64" s="806">
        <v>1296.05</v>
      </c>
      <c r="AT64" s="807">
        <v>379.73</v>
      </c>
      <c r="AU64" s="561">
        <v>2451157</v>
      </c>
      <c r="AV64" s="562">
        <v>0.83699999999999997</v>
      </c>
      <c r="AW64" s="554">
        <v>2051618</v>
      </c>
      <c r="AX64" s="563" t="s">
        <v>653</v>
      </c>
      <c r="AY64" s="204">
        <v>0</v>
      </c>
      <c r="AZ64" s="554">
        <v>2051618</v>
      </c>
      <c r="BB64" s="234" t="s">
        <v>492</v>
      </c>
      <c r="BC64" s="235" t="s">
        <v>737</v>
      </c>
      <c r="BD64" s="227">
        <v>3788863727</v>
      </c>
      <c r="BE64" s="228">
        <v>441.68</v>
      </c>
      <c r="BF64" s="236">
        <v>8578300</v>
      </c>
      <c r="BG64" s="738">
        <v>0.40870000000000001</v>
      </c>
      <c r="BH64" s="231"/>
      <c r="BI64" s="232">
        <v>6455</v>
      </c>
      <c r="BJ64" s="237">
        <v>14.61</v>
      </c>
      <c r="BK64" s="232">
        <v>44856</v>
      </c>
      <c r="BL64" s="238">
        <v>102</v>
      </c>
      <c r="BN64" s="491" t="s">
        <v>492</v>
      </c>
      <c r="BO64" s="492" t="s">
        <v>493</v>
      </c>
      <c r="BP64" s="493">
        <v>0.8</v>
      </c>
      <c r="BQ64" s="493">
        <v>0.74080000000000001</v>
      </c>
      <c r="BR64" s="493">
        <v>0.82</v>
      </c>
      <c r="BS64" s="126"/>
      <c r="BT64" s="494">
        <v>2003</v>
      </c>
      <c r="BU64" s="120">
        <v>0.7903</v>
      </c>
      <c r="BV64" s="495"/>
      <c r="BW64" s="496">
        <v>0.55000000000000004</v>
      </c>
      <c r="BX64" s="497">
        <f t="shared" si="6"/>
        <v>0.435</v>
      </c>
      <c r="BY64" s="498">
        <f t="shared" si="15"/>
        <v>0.75390000000000001</v>
      </c>
      <c r="CA64" s="264" t="s">
        <v>492</v>
      </c>
      <c r="CB64" s="265" t="s">
        <v>737</v>
      </c>
      <c r="CC64" s="232">
        <v>25066</v>
      </c>
      <c r="CD64" s="232">
        <v>25804</v>
      </c>
      <c r="CE64" s="232">
        <v>25797</v>
      </c>
      <c r="CF64" s="266">
        <f t="shared" si="7"/>
        <v>25555.666666666668</v>
      </c>
      <c r="CG64" s="267">
        <v>0.72650000000000003</v>
      </c>
      <c r="CH64" s="263"/>
      <c r="CI64" s="268">
        <f t="shared" si="8"/>
        <v>-241.33333333333212</v>
      </c>
      <c r="CJ64" s="267">
        <f t="shared" si="9"/>
        <v>-9.4000000000000004E-3</v>
      </c>
      <c r="CL64" s="642" t="s">
        <v>492</v>
      </c>
      <c r="CM64" s="643" t="s">
        <v>737</v>
      </c>
      <c r="CN64" s="719">
        <v>0.77339999999999998</v>
      </c>
      <c r="CO64" s="636"/>
      <c r="CP64" s="720">
        <v>6455</v>
      </c>
      <c r="CQ64" s="646">
        <v>7004417</v>
      </c>
      <c r="CR64" s="646">
        <v>0</v>
      </c>
      <c r="CS64" s="647">
        <v>7004417</v>
      </c>
      <c r="CT64" s="648">
        <v>1085.1099999999999</v>
      </c>
      <c r="CU64" s="649"/>
      <c r="CV64" s="18">
        <v>1296.05</v>
      </c>
      <c r="CW64" s="648">
        <v>379.73</v>
      </c>
      <c r="CX64" s="19">
        <v>0.83699999999999997</v>
      </c>
      <c r="CY64" s="14"/>
      <c r="CZ64" s="650">
        <v>0.435</v>
      </c>
      <c r="DA64" s="125" t="s">
        <v>4</v>
      </c>
      <c r="DB64" s="641"/>
      <c r="DC64" s="19">
        <v>0.83699999999999997</v>
      </c>
      <c r="DE64" s="680" t="s">
        <v>492</v>
      </c>
      <c r="DF64" s="681" t="s">
        <v>493</v>
      </c>
      <c r="DG64" s="670" t="s">
        <v>201</v>
      </c>
      <c r="DH64" s="671">
        <v>0.83699999999999997</v>
      </c>
      <c r="DI64" s="833"/>
      <c r="DJ64" s="834">
        <v>0.55000000000000004</v>
      </c>
      <c r="DK64" s="835">
        <v>0.77890000000000004</v>
      </c>
      <c r="DL64" s="682">
        <f t="shared" si="10"/>
        <v>0.42799999999999999</v>
      </c>
      <c r="DM64" s="683">
        <f t="shared" si="11"/>
        <v>0.42799999999999999</v>
      </c>
      <c r="DN64" s="684"/>
      <c r="DO64" s="834">
        <v>0.55000000000000004</v>
      </c>
      <c r="DP64" s="677">
        <v>0.7903</v>
      </c>
      <c r="DQ64" s="682">
        <f t="shared" si="12"/>
        <v>0.435</v>
      </c>
      <c r="DR64" s="682" t="str">
        <f t="shared" si="13"/>
        <v xml:space="preserve"> </v>
      </c>
      <c r="DS64" s="692"/>
      <c r="DT64" s="701" t="str">
        <f t="shared" si="14"/>
        <v xml:space="preserve"> </v>
      </c>
      <c r="DU64" s="692"/>
      <c r="DV64" s="702"/>
      <c r="DX64" s="54" t="s">
        <v>416</v>
      </c>
      <c r="DY64" s="83" t="s">
        <v>62</v>
      </c>
      <c r="DZ64" s="54" t="s">
        <v>8</v>
      </c>
      <c r="EA64" s="55" t="s">
        <v>63</v>
      </c>
      <c r="EB64" s="404">
        <v>404</v>
      </c>
      <c r="EC64" s="51"/>
      <c r="ED64" s="50">
        <v>404</v>
      </c>
      <c r="EE64" s="50"/>
      <c r="EF64" s="51"/>
      <c r="EG64" s="52">
        <v>1.0942874942441561E-2</v>
      </c>
      <c r="EH64" s="51"/>
      <c r="EI64" s="405">
        <v>0</v>
      </c>
      <c r="EJ64" s="50"/>
      <c r="EK64" s="50">
        <v>0</v>
      </c>
      <c r="EL64" s="53"/>
      <c r="EM64" s="159"/>
      <c r="EN64" s="159"/>
      <c r="EO64" s="49"/>
      <c r="ES64" s="845" t="s">
        <v>97</v>
      </c>
      <c r="ET64" s="846" t="s">
        <v>98</v>
      </c>
      <c r="EU64" s="847">
        <v>0</v>
      </c>
    </row>
    <row r="65" spans="1:151" ht="15">
      <c r="A65" s="77" t="s">
        <v>494</v>
      </c>
      <c r="B65" s="7" t="s">
        <v>495</v>
      </c>
      <c r="C65" s="218">
        <v>139737</v>
      </c>
      <c r="D65" s="219">
        <v>147152</v>
      </c>
      <c r="E65" s="8"/>
      <c r="F65" s="8">
        <f t="shared" si="0"/>
        <v>147152</v>
      </c>
      <c r="G65" s="8"/>
      <c r="H65" s="417">
        <f t="shared" si="1"/>
        <v>147152</v>
      </c>
      <c r="K65" s="430" t="s">
        <v>494</v>
      </c>
      <c r="L65" s="431" t="s">
        <v>495</v>
      </c>
      <c r="M65" s="432">
        <v>82567397358</v>
      </c>
      <c r="N65" s="433">
        <v>69987887</v>
      </c>
      <c r="O65" s="434">
        <f t="shared" si="2"/>
        <v>82497409471</v>
      </c>
      <c r="P65" s="435">
        <v>2003</v>
      </c>
      <c r="Q65" s="436">
        <v>0.85580000000000001</v>
      </c>
      <c r="R65" s="437">
        <f t="shared" si="3"/>
        <v>96398001251</v>
      </c>
      <c r="S65" s="798">
        <f t="shared" si="4"/>
        <v>69987887</v>
      </c>
      <c r="T65" s="439">
        <v>3226935045</v>
      </c>
      <c r="U65" s="439">
        <v>14382114488</v>
      </c>
      <c r="V65" s="437">
        <f t="shared" si="5"/>
        <v>114077038671</v>
      </c>
      <c r="X65" s="466" t="s">
        <v>494</v>
      </c>
      <c r="Y65" s="467" t="s">
        <v>669</v>
      </c>
      <c r="Z65" s="468">
        <v>114077038671</v>
      </c>
      <c r="AA65" s="469">
        <v>658224513.13167</v>
      </c>
      <c r="AB65" s="432">
        <v>162370549</v>
      </c>
      <c r="AC65" s="432">
        <v>2287675</v>
      </c>
      <c r="AD65" s="37">
        <v>822882737.13167</v>
      </c>
      <c r="AE65" s="470">
        <v>147152</v>
      </c>
      <c r="AF65" s="467">
        <v>5592</v>
      </c>
      <c r="AG65" s="471">
        <v>1.1418999999999999</v>
      </c>
      <c r="AI65" s="552" t="s">
        <v>494</v>
      </c>
      <c r="AJ65" s="553" t="s">
        <v>669</v>
      </c>
      <c r="AK65" s="541">
        <v>822882737.13167</v>
      </c>
      <c r="AL65" s="542">
        <v>147152</v>
      </c>
      <c r="AM65" s="554">
        <v>5592</v>
      </c>
      <c r="AN65" s="555">
        <v>1.1418999999999999</v>
      </c>
      <c r="AO65" s="556">
        <v>10.327400000000001</v>
      </c>
      <c r="AP65" s="557">
        <v>1.2778</v>
      </c>
      <c r="AQ65" s="555">
        <v>2.1284000000000001</v>
      </c>
      <c r="AR65" s="558" t="s">
        <v>4</v>
      </c>
      <c r="AS65" s="806" t="s">
        <v>4</v>
      </c>
      <c r="AT65" s="807" t="s">
        <v>4</v>
      </c>
      <c r="AU65" s="561">
        <v>0</v>
      </c>
      <c r="AV65" s="562" t="s">
        <v>4</v>
      </c>
      <c r="AW65" s="554">
        <v>0</v>
      </c>
      <c r="AX65" s="563" t="s">
        <v>653</v>
      </c>
      <c r="AY65" s="204">
        <v>0</v>
      </c>
      <c r="AZ65" s="554">
        <v>0</v>
      </c>
      <c r="BB65" s="234" t="s">
        <v>494</v>
      </c>
      <c r="BC65" s="235" t="s">
        <v>738</v>
      </c>
      <c r="BD65" s="227">
        <v>114077038671</v>
      </c>
      <c r="BE65" s="228">
        <v>526.27499999999998</v>
      </c>
      <c r="BF65" s="236">
        <v>216763173</v>
      </c>
      <c r="BG65" s="738">
        <v>10.327400000000001</v>
      </c>
      <c r="BH65" s="231"/>
      <c r="BI65" s="232">
        <v>147152</v>
      </c>
      <c r="BJ65" s="237">
        <v>279.61</v>
      </c>
      <c r="BK65" s="232">
        <v>906473</v>
      </c>
      <c r="BL65" s="238">
        <v>1722</v>
      </c>
      <c r="BN65" s="491" t="s">
        <v>494</v>
      </c>
      <c r="BO65" s="492" t="s">
        <v>669</v>
      </c>
      <c r="BP65" s="493">
        <v>0.82899999999999996</v>
      </c>
      <c r="BQ65" s="493">
        <v>0.81889999999999996</v>
      </c>
      <c r="BR65" s="493">
        <v>0.88929999999999998</v>
      </c>
      <c r="BS65" s="126"/>
      <c r="BT65" s="494">
        <v>2003</v>
      </c>
      <c r="BU65" s="120">
        <v>0.85580000000000001</v>
      </c>
      <c r="BV65" s="495"/>
      <c r="BW65" s="496">
        <v>0.8387</v>
      </c>
      <c r="BX65" s="497">
        <f t="shared" si="6"/>
        <v>0.71799999999999997</v>
      </c>
      <c r="BY65" s="498">
        <f t="shared" si="15"/>
        <v>1.2444</v>
      </c>
      <c r="CA65" s="264" t="s">
        <v>494</v>
      </c>
      <c r="CB65" s="265" t="s">
        <v>738</v>
      </c>
      <c r="CC65" s="232">
        <v>46099</v>
      </c>
      <c r="CD65" s="232">
        <v>46098</v>
      </c>
      <c r="CE65" s="232">
        <v>42644</v>
      </c>
      <c r="CF65" s="266">
        <f t="shared" si="7"/>
        <v>44947</v>
      </c>
      <c r="CG65" s="267">
        <v>1.2778</v>
      </c>
      <c r="CH65" s="263"/>
      <c r="CI65" s="268">
        <f t="shared" si="8"/>
        <v>2303</v>
      </c>
      <c r="CJ65" s="267">
        <f t="shared" si="9"/>
        <v>5.3999999999999999E-2</v>
      </c>
      <c r="CL65" s="642" t="s">
        <v>494</v>
      </c>
      <c r="CM65" s="643" t="s">
        <v>738</v>
      </c>
      <c r="CN65" s="719" t="s">
        <v>4</v>
      </c>
      <c r="CO65" s="636"/>
      <c r="CP65" s="720">
        <v>147152</v>
      </c>
      <c r="CQ65" s="646">
        <v>311067000</v>
      </c>
      <c r="CR65" s="646">
        <v>0</v>
      </c>
      <c r="CS65" s="647">
        <v>311067000</v>
      </c>
      <c r="CT65" s="648">
        <v>2113.92</v>
      </c>
      <c r="CU65" s="649"/>
      <c r="CV65" s="18" t="s">
        <v>4</v>
      </c>
      <c r="CW65" s="648" t="s">
        <v>4</v>
      </c>
      <c r="CX65" s="19" t="s">
        <v>4</v>
      </c>
      <c r="CY65" s="14"/>
      <c r="CZ65" s="650">
        <v>0.71799999999999997</v>
      </c>
      <c r="DA65" s="125">
        <v>1</v>
      </c>
      <c r="DB65" s="641"/>
      <c r="DC65" s="19" t="s">
        <v>4</v>
      </c>
      <c r="DE65" s="680" t="s">
        <v>494</v>
      </c>
      <c r="DF65" s="681" t="s">
        <v>669</v>
      </c>
      <c r="DG65" s="670" t="s">
        <v>653</v>
      </c>
      <c r="DH65" s="671" t="s">
        <v>4</v>
      </c>
      <c r="DI65" s="833"/>
      <c r="DJ65" s="834">
        <v>0.8387</v>
      </c>
      <c r="DK65" s="835">
        <v>0.83130000000000004</v>
      </c>
      <c r="DL65" s="682">
        <f t="shared" si="10"/>
        <v>0.69699999999999995</v>
      </c>
      <c r="DM65" s="683">
        <f t="shared" si="11"/>
        <v>0.69699999999999995</v>
      </c>
      <c r="DN65" s="684"/>
      <c r="DO65" s="834">
        <v>0.8387</v>
      </c>
      <c r="DP65" s="677">
        <v>0.85580000000000001</v>
      </c>
      <c r="DQ65" s="682">
        <f t="shared" si="12"/>
        <v>0.71799999999999997</v>
      </c>
      <c r="DR65" s="682" t="str">
        <f t="shared" si="13"/>
        <v xml:space="preserve"> </v>
      </c>
      <c r="DS65" s="692"/>
      <c r="DT65" s="701" t="str">
        <f t="shared" si="14"/>
        <v xml:space="preserve"> </v>
      </c>
      <c r="DU65" s="692"/>
      <c r="DV65" s="702"/>
      <c r="DX65" s="54" t="s">
        <v>416</v>
      </c>
      <c r="DY65" s="83" t="s">
        <v>64</v>
      </c>
      <c r="DZ65" s="54" t="s">
        <v>8</v>
      </c>
      <c r="EA65" s="55" t="s">
        <v>65</v>
      </c>
      <c r="EB65" s="404">
        <v>340</v>
      </c>
      <c r="EC65" s="51"/>
      <c r="ED65" s="50">
        <v>340</v>
      </c>
      <c r="EE65" s="50"/>
      <c r="EF65" s="51"/>
      <c r="EG65" s="52">
        <v>9.2093501990844831E-3</v>
      </c>
      <c r="EH65" s="51"/>
      <c r="EI65" s="405">
        <v>0</v>
      </c>
      <c r="EJ65" s="50"/>
      <c r="EK65" s="50">
        <v>0</v>
      </c>
      <c r="EL65" s="53"/>
      <c r="EM65" s="159"/>
      <c r="EN65" s="159"/>
      <c r="EO65" s="49"/>
      <c r="ES65" s="845" t="s">
        <v>474</v>
      </c>
      <c r="ET65" s="846" t="s">
        <v>475</v>
      </c>
      <c r="EU65" s="847">
        <v>0</v>
      </c>
    </row>
    <row r="66" spans="1:151" ht="15">
      <c r="A66" s="77" t="s">
        <v>496</v>
      </c>
      <c r="B66" s="7" t="s">
        <v>497</v>
      </c>
      <c r="C66" s="218">
        <v>2071</v>
      </c>
      <c r="D66" s="219">
        <v>2071</v>
      </c>
      <c r="E66" s="8"/>
      <c r="F66" s="8">
        <f t="shared" si="0"/>
        <v>2071</v>
      </c>
      <c r="G66" s="8"/>
      <c r="H66" s="417">
        <f t="shared" si="1"/>
        <v>2071</v>
      </c>
      <c r="K66" s="430" t="s">
        <v>496</v>
      </c>
      <c r="L66" s="431" t="s">
        <v>497</v>
      </c>
      <c r="M66" s="432">
        <v>1514681384</v>
      </c>
      <c r="N66" s="433">
        <v>58930000</v>
      </c>
      <c r="O66" s="434">
        <f t="shared" si="2"/>
        <v>1455751384</v>
      </c>
      <c r="P66" s="435">
        <v>2009</v>
      </c>
      <c r="Q66" s="436">
        <v>1.0037</v>
      </c>
      <c r="R66" s="437">
        <f t="shared" si="3"/>
        <v>1450384960</v>
      </c>
      <c r="S66" s="798">
        <f t="shared" si="4"/>
        <v>58930000</v>
      </c>
      <c r="T66" s="439">
        <v>66481926</v>
      </c>
      <c r="U66" s="439">
        <v>235227814</v>
      </c>
      <c r="V66" s="437">
        <f t="shared" si="5"/>
        <v>1811024700</v>
      </c>
      <c r="X66" s="466" t="s">
        <v>496</v>
      </c>
      <c r="Y66" s="467" t="s">
        <v>497</v>
      </c>
      <c r="Z66" s="468">
        <v>1811024700</v>
      </c>
      <c r="AA66" s="469">
        <v>10449612.518999999</v>
      </c>
      <c r="AB66" s="432">
        <v>2843769</v>
      </c>
      <c r="AC66" s="432">
        <v>72330</v>
      </c>
      <c r="AD66" s="37">
        <v>13365711.518999999</v>
      </c>
      <c r="AE66" s="470">
        <v>2071</v>
      </c>
      <c r="AF66" s="467">
        <v>6454</v>
      </c>
      <c r="AG66" s="471">
        <v>1.3179000000000001</v>
      </c>
      <c r="AI66" s="552" t="s">
        <v>496</v>
      </c>
      <c r="AJ66" s="553" t="s">
        <v>497</v>
      </c>
      <c r="AK66" s="541">
        <v>13365711.518999999</v>
      </c>
      <c r="AL66" s="542">
        <v>2071</v>
      </c>
      <c r="AM66" s="554">
        <v>6454</v>
      </c>
      <c r="AN66" s="555">
        <v>1.3179000000000001</v>
      </c>
      <c r="AO66" s="556">
        <v>0.38969999999999999</v>
      </c>
      <c r="AP66" s="557">
        <v>0.73729999999999996</v>
      </c>
      <c r="AQ66" s="555">
        <v>0.93490000000000006</v>
      </c>
      <c r="AR66" s="558">
        <v>0.93490000000000006</v>
      </c>
      <c r="AS66" s="806">
        <v>1566.69</v>
      </c>
      <c r="AT66" s="807">
        <v>109.08999999999992</v>
      </c>
      <c r="AU66" s="561">
        <v>225925</v>
      </c>
      <c r="AV66" s="562">
        <v>0.63</v>
      </c>
      <c r="AW66" s="554">
        <v>142333</v>
      </c>
      <c r="AX66" s="563" t="s">
        <v>653</v>
      </c>
      <c r="AY66" s="204">
        <v>0</v>
      </c>
      <c r="AZ66" s="554">
        <v>142333</v>
      </c>
      <c r="BB66" s="234" t="s">
        <v>496</v>
      </c>
      <c r="BC66" s="235" t="s">
        <v>739</v>
      </c>
      <c r="BD66" s="227">
        <v>1811024700</v>
      </c>
      <c r="BE66" s="228">
        <v>221.42699999999999</v>
      </c>
      <c r="BF66" s="236">
        <v>8178879</v>
      </c>
      <c r="BG66" s="738">
        <v>0.38969999999999999</v>
      </c>
      <c r="BH66" s="231"/>
      <c r="BI66" s="232">
        <v>2071</v>
      </c>
      <c r="BJ66" s="237">
        <v>9.35</v>
      </c>
      <c r="BK66" s="232">
        <v>15602</v>
      </c>
      <c r="BL66" s="238">
        <v>70</v>
      </c>
      <c r="BN66" s="491" t="s">
        <v>496</v>
      </c>
      <c r="BO66" s="492" t="s">
        <v>497</v>
      </c>
      <c r="BP66" s="493">
        <v>0.54190000000000005</v>
      </c>
      <c r="BQ66" s="499">
        <v>0.9698</v>
      </c>
      <c r="BR66" s="499">
        <v>1.0206999999999999</v>
      </c>
      <c r="BS66" s="126"/>
      <c r="BT66" s="494">
        <v>2009</v>
      </c>
      <c r="BU66" s="120">
        <v>1.0037</v>
      </c>
      <c r="BV66" s="495"/>
      <c r="BW66" s="496">
        <v>0.4</v>
      </c>
      <c r="BX66" s="497">
        <f t="shared" si="6"/>
        <v>0.40100000000000002</v>
      </c>
      <c r="BY66" s="498">
        <f t="shared" si="15"/>
        <v>0.69499999999999995</v>
      </c>
      <c r="CA66" s="264" t="s">
        <v>496</v>
      </c>
      <c r="CB66" s="265" t="s">
        <v>739</v>
      </c>
      <c r="CC66" s="232">
        <v>25365</v>
      </c>
      <c r="CD66" s="232">
        <v>26024</v>
      </c>
      <c r="CE66" s="232">
        <v>26418</v>
      </c>
      <c r="CF66" s="266">
        <f t="shared" si="7"/>
        <v>25935.666666666668</v>
      </c>
      <c r="CG66" s="267">
        <v>0.73729999999999996</v>
      </c>
      <c r="CH66" s="263"/>
      <c r="CI66" s="268">
        <f t="shared" si="8"/>
        <v>-482.33333333333212</v>
      </c>
      <c r="CJ66" s="267">
        <f t="shared" si="9"/>
        <v>-1.83E-2</v>
      </c>
      <c r="CL66" s="642" t="s">
        <v>496</v>
      </c>
      <c r="CM66" s="643" t="s">
        <v>739</v>
      </c>
      <c r="CN66" s="719">
        <v>0.93490000000000006</v>
      </c>
      <c r="CO66" s="636"/>
      <c r="CP66" s="720">
        <v>2071</v>
      </c>
      <c r="CQ66" s="646">
        <v>2044939</v>
      </c>
      <c r="CR66" s="646">
        <v>0</v>
      </c>
      <c r="CS66" s="647">
        <v>2044939</v>
      </c>
      <c r="CT66" s="648">
        <v>987.42</v>
      </c>
      <c r="CU66" s="649"/>
      <c r="CV66" s="18">
        <v>1566.69</v>
      </c>
      <c r="CW66" s="648">
        <v>109.08999999999992</v>
      </c>
      <c r="CX66" s="19">
        <v>0.63</v>
      </c>
      <c r="CY66" s="14"/>
      <c r="CZ66" s="650">
        <v>0.40100000000000002</v>
      </c>
      <c r="DA66" s="125" t="s">
        <v>4</v>
      </c>
      <c r="DB66" s="641"/>
      <c r="DC66" s="19">
        <v>0.63</v>
      </c>
      <c r="DE66" s="680" t="s">
        <v>496</v>
      </c>
      <c r="DF66" s="681" t="s">
        <v>497</v>
      </c>
      <c r="DG66" s="670" t="s">
        <v>201</v>
      </c>
      <c r="DH66" s="671">
        <v>0.63</v>
      </c>
      <c r="DI66" s="833"/>
      <c r="DJ66" s="834">
        <v>0.44</v>
      </c>
      <c r="DK66" s="835">
        <v>0.9698</v>
      </c>
      <c r="DL66" s="682">
        <f t="shared" si="10"/>
        <v>0.42699999999999999</v>
      </c>
      <c r="DM66" s="683">
        <f t="shared" si="11"/>
        <v>0.42699999999999999</v>
      </c>
      <c r="DN66" s="684"/>
      <c r="DO66" s="834">
        <v>0.4</v>
      </c>
      <c r="DP66" s="677">
        <v>1.0037</v>
      </c>
      <c r="DQ66" s="682">
        <f t="shared" si="12"/>
        <v>0.40100000000000002</v>
      </c>
      <c r="DR66" s="682" t="str">
        <f t="shared" si="13"/>
        <v xml:space="preserve"> </v>
      </c>
      <c r="DS66" s="692"/>
      <c r="DT66" s="701" t="str">
        <f t="shared" si="14"/>
        <v xml:space="preserve"> </v>
      </c>
      <c r="DU66" s="692"/>
      <c r="DV66" s="702"/>
      <c r="DX66" s="54" t="s">
        <v>416</v>
      </c>
      <c r="DY66" s="83" t="s">
        <v>66</v>
      </c>
      <c r="DZ66" s="54" t="s">
        <v>8</v>
      </c>
      <c r="EA66" s="55" t="s">
        <v>67</v>
      </c>
      <c r="EB66" s="404">
        <v>283</v>
      </c>
      <c r="EC66" s="51"/>
      <c r="ED66" s="50">
        <v>283</v>
      </c>
      <c r="EE66" s="50"/>
      <c r="EF66" s="51"/>
      <c r="EG66" s="52">
        <v>7.6654297245320841E-3</v>
      </c>
      <c r="EH66" s="51"/>
      <c r="EI66" s="405">
        <v>0</v>
      </c>
      <c r="EJ66" s="50"/>
      <c r="EK66" s="50">
        <v>0</v>
      </c>
      <c r="EL66" s="53"/>
      <c r="EM66" s="159"/>
      <c r="EN66" s="159"/>
      <c r="EO66" s="49"/>
      <c r="ES66" s="845" t="s">
        <v>476</v>
      </c>
      <c r="ET66" s="846" t="s">
        <v>477</v>
      </c>
      <c r="EU66" s="847">
        <v>12191813</v>
      </c>
    </row>
    <row r="67" spans="1:151" ht="15">
      <c r="A67" s="77" t="s">
        <v>498</v>
      </c>
      <c r="B67" s="7" t="s">
        <v>499</v>
      </c>
      <c r="C67" s="218">
        <v>4139</v>
      </c>
      <c r="D67" s="219">
        <v>4139</v>
      </c>
      <c r="E67" s="8"/>
      <c r="F67" s="8">
        <f t="shared" si="0"/>
        <v>4139</v>
      </c>
      <c r="G67" s="8"/>
      <c r="H67" s="417">
        <f t="shared" si="1"/>
        <v>4139</v>
      </c>
      <c r="K67" s="430" t="s">
        <v>498</v>
      </c>
      <c r="L67" s="431" t="s">
        <v>499</v>
      </c>
      <c r="M67" s="432">
        <v>1830631650</v>
      </c>
      <c r="N67" s="433">
        <v>52618200</v>
      </c>
      <c r="O67" s="434">
        <f t="shared" si="2"/>
        <v>1778013450</v>
      </c>
      <c r="P67" s="435">
        <v>2004</v>
      </c>
      <c r="Q67" s="436">
        <v>0.7389</v>
      </c>
      <c r="R67" s="437">
        <f t="shared" si="3"/>
        <v>2406297808</v>
      </c>
      <c r="S67" s="798">
        <f t="shared" si="4"/>
        <v>52618200</v>
      </c>
      <c r="T67" s="439">
        <v>59913211</v>
      </c>
      <c r="U67" s="439">
        <v>429480284</v>
      </c>
      <c r="V67" s="437">
        <f t="shared" si="5"/>
        <v>2948309503</v>
      </c>
      <c r="X67" s="466" t="s">
        <v>498</v>
      </c>
      <c r="Y67" s="467" t="s">
        <v>499</v>
      </c>
      <c r="Z67" s="468">
        <v>2948309503</v>
      </c>
      <c r="AA67" s="469">
        <v>17011745.832309999</v>
      </c>
      <c r="AB67" s="432">
        <v>3065647</v>
      </c>
      <c r="AC67" s="432">
        <v>325636</v>
      </c>
      <c r="AD67" s="37">
        <v>20403028.832309999</v>
      </c>
      <c r="AE67" s="470">
        <v>4139</v>
      </c>
      <c r="AF67" s="467">
        <v>4929</v>
      </c>
      <c r="AG67" s="471">
        <v>1.0065</v>
      </c>
      <c r="AI67" s="552" t="s">
        <v>498</v>
      </c>
      <c r="AJ67" s="553" t="s">
        <v>499</v>
      </c>
      <c r="AK67" s="541">
        <v>20403028.832309999</v>
      </c>
      <c r="AL67" s="542">
        <v>4139</v>
      </c>
      <c r="AM67" s="554">
        <v>4929</v>
      </c>
      <c r="AN67" s="555">
        <v>1.0065</v>
      </c>
      <c r="AO67" s="556">
        <v>0.28570000000000001</v>
      </c>
      <c r="AP67" s="557">
        <v>0.75860000000000005</v>
      </c>
      <c r="AQ67" s="555">
        <v>0.8105</v>
      </c>
      <c r="AR67" s="558">
        <v>0.8105</v>
      </c>
      <c r="AS67" s="806">
        <v>1358.22</v>
      </c>
      <c r="AT67" s="807">
        <v>317.55999999999995</v>
      </c>
      <c r="AU67" s="561">
        <v>1314381</v>
      </c>
      <c r="AV67" s="562">
        <v>1</v>
      </c>
      <c r="AW67" s="554">
        <v>1314381</v>
      </c>
      <c r="AX67" s="563" t="s">
        <v>653</v>
      </c>
      <c r="AY67" s="204">
        <v>0</v>
      </c>
      <c r="AZ67" s="554">
        <v>1314381</v>
      </c>
      <c r="BB67" s="234" t="s">
        <v>498</v>
      </c>
      <c r="BC67" s="235" t="s">
        <v>740</v>
      </c>
      <c r="BD67" s="227">
        <v>2948309503</v>
      </c>
      <c r="BE67" s="228">
        <v>491.59899999999999</v>
      </c>
      <c r="BF67" s="236">
        <v>5997387</v>
      </c>
      <c r="BG67" s="738">
        <v>0.28570000000000001</v>
      </c>
      <c r="BH67" s="231"/>
      <c r="BI67" s="232">
        <v>4139</v>
      </c>
      <c r="BJ67" s="237">
        <v>8.42</v>
      </c>
      <c r="BK67" s="232">
        <v>27799</v>
      </c>
      <c r="BL67" s="238">
        <v>57</v>
      </c>
      <c r="BN67" s="491" t="s">
        <v>498</v>
      </c>
      <c r="BO67" s="492" t="s">
        <v>499</v>
      </c>
      <c r="BP67" s="493">
        <v>0.72</v>
      </c>
      <c r="BQ67" s="493">
        <v>0.68059999999999998</v>
      </c>
      <c r="BR67" s="493">
        <v>0.78400000000000003</v>
      </c>
      <c r="BS67" s="126"/>
      <c r="BT67" s="494">
        <v>2004</v>
      </c>
      <c r="BU67" s="120">
        <v>0.7389</v>
      </c>
      <c r="BV67" s="495"/>
      <c r="BW67" s="496">
        <v>0.67</v>
      </c>
      <c r="BX67" s="497">
        <f t="shared" si="6"/>
        <v>0.495</v>
      </c>
      <c r="BY67" s="498">
        <f t="shared" si="15"/>
        <v>0.8579</v>
      </c>
      <c r="CA67" s="264" t="s">
        <v>498</v>
      </c>
      <c r="CB67" s="265" t="s">
        <v>740</v>
      </c>
      <c r="CC67" s="232">
        <v>26614</v>
      </c>
      <c r="CD67" s="232">
        <v>27067</v>
      </c>
      <c r="CE67" s="232">
        <v>26375</v>
      </c>
      <c r="CF67" s="266">
        <f t="shared" si="7"/>
        <v>26685.333333333332</v>
      </c>
      <c r="CG67" s="267">
        <v>0.75860000000000005</v>
      </c>
      <c r="CH67" s="263"/>
      <c r="CI67" s="268">
        <f t="shared" si="8"/>
        <v>310.33333333333212</v>
      </c>
      <c r="CJ67" s="267">
        <f t="shared" si="9"/>
        <v>1.18E-2</v>
      </c>
      <c r="CL67" s="642" t="s">
        <v>498</v>
      </c>
      <c r="CM67" s="643" t="s">
        <v>740</v>
      </c>
      <c r="CN67" s="719">
        <v>0.8105</v>
      </c>
      <c r="CO67" s="636"/>
      <c r="CP67" s="720">
        <v>4139</v>
      </c>
      <c r="CQ67" s="646">
        <v>5627501</v>
      </c>
      <c r="CR67" s="646">
        <v>0</v>
      </c>
      <c r="CS67" s="647">
        <v>5627501</v>
      </c>
      <c r="CT67" s="648">
        <v>1359.63</v>
      </c>
      <c r="CU67" s="649"/>
      <c r="CV67" s="18">
        <v>1358.22</v>
      </c>
      <c r="CW67" s="648">
        <v>317.55999999999995</v>
      </c>
      <c r="CX67" s="19">
        <v>1</v>
      </c>
      <c r="CY67" s="14"/>
      <c r="CZ67" s="650">
        <v>0.495</v>
      </c>
      <c r="DA67" s="125" t="s">
        <v>4</v>
      </c>
      <c r="DB67" s="641"/>
      <c r="DC67" s="19">
        <v>1</v>
      </c>
      <c r="DE67" s="680" t="s">
        <v>498</v>
      </c>
      <c r="DF67" s="681" t="s">
        <v>499</v>
      </c>
      <c r="DG67" s="670" t="s">
        <v>201</v>
      </c>
      <c r="DH67" s="671">
        <v>1</v>
      </c>
      <c r="DI67" s="833"/>
      <c r="DJ67" s="834">
        <v>0.62</v>
      </c>
      <c r="DK67" s="835">
        <v>0.70860000000000001</v>
      </c>
      <c r="DL67" s="682">
        <f t="shared" si="10"/>
        <v>0.439</v>
      </c>
      <c r="DM67" s="683">
        <f t="shared" si="11"/>
        <v>0.439</v>
      </c>
      <c r="DN67" s="684"/>
      <c r="DO67" s="834">
        <v>0.67</v>
      </c>
      <c r="DP67" s="677">
        <v>0.7389</v>
      </c>
      <c r="DQ67" s="682">
        <f t="shared" si="12"/>
        <v>0.495</v>
      </c>
      <c r="DR67" s="682" t="str">
        <f t="shared" si="13"/>
        <v xml:space="preserve"> </v>
      </c>
      <c r="DS67" s="692"/>
      <c r="DT67" s="701" t="str">
        <f t="shared" si="14"/>
        <v xml:space="preserve"> </v>
      </c>
      <c r="DU67" s="692"/>
      <c r="DV67" s="702"/>
      <c r="DX67" s="54" t="s">
        <v>416</v>
      </c>
      <c r="DY67" s="83" t="s">
        <v>68</v>
      </c>
      <c r="DZ67" s="54" t="s">
        <v>8</v>
      </c>
      <c r="EA67" s="55" t="s">
        <v>69</v>
      </c>
      <c r="EB67" s="404">
        <v>722</v>
      </c>
      <c r="EC67" s="51"/>
      <c r="ED67" s="50">
        <v>722</v>
      </c>
      <c r="EE67" s="50"/>
      <c r="EF67" s="51"/>
      <c r="EG67" s="52">
        <v>1.9556326010997046E-2</v>
      </c>
      <c r="EH67" s="51"/>
      <c r="EI67" s="405">
        <v>0</v>
      </c>
      <c r="EJ67" s="50"/>
      <c r="EK67" s="50">
        <v>0</v>
      </c>
      <c r="EL67" s="53"/>
      <c r="EM67" s="159"/>
      <c r="EN67" s="159"/>
      <c r="EO67" s="49"/>
      <c r="ES67" s="845" t="s">
        <v>478</v>
      </c>
      <c r="ET67" s="846" t="s">
        <v>479</v>
      </c>
      <c r="EU67" s="847">
        <v>233451</v>
      </c>
    </row>
    <row r="68" spans="1:151" ht="15">
      <c r="A68" s="77" t="s">
        <v>500</v>
      </c>
      <c r="B68" s="7" t="s">
        <v>501</v>
      </c>
      <c r="C68" s="218">
        <v>12499</v>
      </c>
      <c r="D68" s="219">
        <v>12979</v>
      </c>
      <c r="E68" s="8"/>
      <c r="F68" s="8">
        <f t="shared" si="0"/>
        <v>12979</v>
      </c>
      <c r="G68" s="8"/>
      <c r="H68" s="417">
        <f t="shared" si="1"/>
        <v>12979</v>
      </c>
      <c r="K68" s="430" t="s">
        <v>500</v>
      </c>
      <c r="L68" s="431" t="s">
        <v>501</v>
      </c>
      <c r="M68" s="432">
        <v>10569175241</v>
      </c>
      <c r="N68" s="433">
        <v>276502070</v>
      </c>
      <c r="O68" s="434">
        <f t="shared" si="2"/>
        <v>10292673171</v>
      </c>
      <c r="P68" s="435">
        <v>2007</v>
      </c>
      <c r="Q68" s="436">
        <v>0.95199999999999996</v>
      </c>
      <c r="R68" s="437">
        <f t="shared" si="3"/>
        <v>10811631482</v>
      </c>
      <c r="S68" s="798">
        <f t="shared" si="4"/>
        <v>276502070</v>
      </c>
      <c r="T68" s="439">
        <v>154515305</v>
      </c>
      <c r="U68" s="439">
        <v>1015565163</v>
      </c>
      <c r="V68" s="437">
        <f t="shared" si="5"/>
        <v>12258214020</v>
      </c>
      <c r="X68" s="466" t="s">
        <v>500</v>
      </c>
      <c r="Y68" s="467" t="s">
        <v>501</v>
      </c>
      <c r="Z68" s="468">
        <v>12258214020</v>
      </c>
      <c r="AA68" s="469">
        <v>70729894.895400003</v>
      </c>
      <c r="AB68" s="432">
        <v>13236495</v>
      </c>
      <c r="AC68" s="432">
        <v>761127</v>
      </c>
      <c r="AD68" s="37">
        <v>84727516.895400003</v>
      </c>
      <c r="AE68" s="470">
        <v>12979</v>
      </c>
      <c r="AF68" s="467">
        <v>6528</v>
      </c>
      <c r="AG68" s="471">
        <v>1.3331</v>
      </c>
      <c r="AI68" s="552" t="s">
        <v>500</v>
      </c>
      <c r="AJ68" s="553" t="s">
        <v>501</v>
      </c>
      <c r="AK68" s="541">
        <v>84727516.895400003</v>
      </c>
      <c r="AL68" s="542">
        <v>12979</v>
      </c>
      <c r="AM68" s="554">
        <v>6528</v>
      </c>
      <c r="AN68" s="555">
        <v>1.3331</v>
      </c>
      <c r="AO68" s="556">
        <v>0.83699999999999997</v>
      </c>
      <c r="AP68" s="557">
        <v>1.1073</v>
      </c>
      <c r="AQ68" s="555">
        <v>1.1705999999999999</v>
      </c>
      <c r="AR68" s="558" t="s">
        <v>4</v>
      </c>
      <c r="AS68" s="806" t="s">
        <v>4</v>
      </c>
      <c r="AT68" s="807" t="s">
        <v>4</v>
      </c>
      <c r="AU68" s="561">
        <v>0</v>
      </c>
      <c r="AV68" s="562" t="s">
        <v>4</v>
      </c>
      <c r="AW68" s="554">
        <v>0</v>
      </c>
      <c r="AX68" s="563" t="s">
        <v>653</v>
      </c>
      <c r="AY68" s="204">
        <v>0</v>
      </c>
      <c r="AZ68" s="554">
        <v>0</v>
      </c>
      <c r="BB68" s="234" t="s">
        <v>500</v>
      </c>
      <c r="BC68" s="235" t="s">
        <v>741</v>
      </c>
      <c r="BD68" s="227">
        <v>12258214020</v>
      </c>
      <c r="BE68" s="228">
        <v>697.73500000000001</v>
      </c>
      <c r="BF68" s="236">
        <v>17568581</v>
      </c>
      <c r="BG68" s="738">
        <v>0.83699999999999997</v>
      </c>
      <c r="BH68" s="231"/>
      <c r="BI68" s="232">
        <v>12979</v>
      </c>
      <c r="BJ68" s="237">
        <v>18.600000000000001</v>
      </c>
      <c r="BK68" s="232">
        <v>87227</v>
      </c>
      <c r="BL68" s="238">
        <v>125</v>
      </c>
      <c r="BN68" s="491" t="s">
        <v>500</v>
      </c>
      <c r="BO68" s="492" t="s">
        <v>501</v>
      </c>
      <c r="BP68" s="493">
        <v>0.94120000000000004</v>
      </c>
      <c r="BQ68" s="493">
        <v>0.93769999999999998</v>
      </c>
      <c r="BR68" s="493">
        <v>0.96519999999999995</v>
      </c>
      <c r="BS68" s="126"/>
      <c r="BT68" s="494">
        <v>2007</v>
      </c>
      <c r="BU68" s="120">
        <v>0.95199999999999996</v>
      </c>
      <c r="BV68" s="495"/>
      <c r="BW68" s="496">
        <v>0.46500000000000002</v>
      </c>
      <c r="BX68" s="497">
        <f t="shared" si="6"/>
        <v>0.443</v>
      </c>
      <c r="BY68" s="498">
        <f t="shared" si="15"/>
        <v>0.76780000000000004</v>
      </c>
      <c r="CA68" s="264" t="s">
        <v>500</v>
      </c>
      <c r="CB68" s="265" t="s">
        <v>741</v>
      </c>
      <c r="CC68" s="232">
        <v>38662</v>
      </c>
      <c r="CD68" s="232">
        <v>39656</v>
      </c>
      <c r="CE68" s="232">
        <v>38539</v>
      </c>
      <c r="CF68" s="266">
        <f t="shared" si="7"/>
        <v>38952.333333333336</v>
      </c>
      <c r="CG68" s="267">
        <v>1.1073</v>
      </c>
      <c r="CH68" s="263"/>
      <c r="CI68" s="268">
        <f t="shared" si="8"/>
        <v>413.33333333333576</v>
      </c>
      <c r="CJ68" s="267">
        <f t="shared" si="9"/>
        <v>1.0699999999999999E-2</v>
      </c>
      <c r="CL68" s="642" t="s">
        <v>500</v>
      </c>
      <c r="CM68" s="643" t="s">
        <v>741</v>
      </c>
      <c r="CN68" s="719" t="s">
        <v>4</v>
      </c>
      <c r="CO68" s="636"/>
      <c r="CP68" s="720">
        <v>12979</v>
      </c>
      <c r="CQ68" s="646">
        <v>24935195</v>
      </c>
      <c r="CR68" s="646">
        <v>0</v>
      </c>
      <c r="CS68" s="647">
        <v>24935195</v>
      </c>
      <c r="CT68" s="648">
        <v>1921.2</v>
      </c>
      <c r="CU68" s="649"/>
      <c r="CV68" s="18" t="s">
        <v>4</v>
      </c>
      <c r="CW68" s="648" t="s">
        <v>4</v>
      </c>
      <c r="CX68" s="19" t="s">
        <v>4</v>
      </c>
      <c r="CY68" s="14"/>
      <c r="CZ68" s="650">
        <v>0.443</v>
      </c>
      <c r="DA68" s="125" t="s">
        <v>4</v>
      </c>
      <c r="DB68" s="641"/>
      <c r="DC68" s="19" t="s">
        <v>4</v>
      </c>
      <c r="DE68" s="680" t="s">
        <v>500</v>
      </c>
      <c r="DF68" s="681" t="s">
        <v>501</v>
      </c>
      <c r="DG68" s="670" t="s">
        <v>653</v>
      </c>
      <c r="DH68" s="671" t="s">
        <v>4</v>
      </c>
      <c r="DI68" s="833"/>
      <c r="DJ68" s="834">
        <v>0.46500000000000002</v>
      </c>
      <c r="DK68" s="835">
        <v>0.94930000000000003</v>
      </c>
      <c r="DL68" s="682">
        <f t="shared" si="10"/>
        <v>0.441</v>
      </c>
      <c r="DM68" s="683">
        <f t="shared" si="11"/>
        <v>0.441</v>
      </c>
      <c r="DN68" s="684"/>
      <c r="DO68" s="834">
        <v>0.46500000000000002</v>
      </c>
      <c r="DP68" s="677">
        <v>0.95199999999999996</v>
      </c>
      <c r="DQ68" s="682">
        <f t="shared" si="12"/>
        <v>0.443</v>
      </c>
      <c r="DR68" s="682" t="str">
        <f t="shared" si="13"/>
        <v xml:space="preserve"> </v>
      </c>
      <c r="DS68" s="692"/>
      <c r="DT68" s="701" t="str">
        <f t="shared" si="14"/>
        <v xml:space="preserve"> </v>
      </c>
      <c r="DU68" s="692"/>
      <c r="DV68" s="702"/>
      <c r="DX68" s="54" t="s">
        <v>416</v>
      </c>
      <c r="DY68" s="83" t="s">
        <v>70</v>
      </c>
      <c r="DZ68" s="54" t="s">
        <v>8</v>
      </c>
      <c r="EA68" s="55" t="s">
        <v>71</v>
      </c>
      <c r="EB68" s="404">
        <v>689</v>
      </c>
      <c r="EC68" s="51"/>
      <c r="ED68" s="50">
        <v>689</v>
      </c>
      <c r="EE68" s="50"/>
      <c r="EF68" s="51"/>
      <c r="EG68" s="52">
        <v>1.8662477315203554E-2</v>
      </c>
      <c r="EH68" s="51"/>
      <c r="EI68" s="405">
        <v>0</v>
      </c>
      <c r="EJ68" s="50"/>
      <c r="EK68" s="50">
        <v>0</v>
      </c>
      <c r="EL68" s="53"/>
      <c r="EM68" s="159"/>
      <c r="EN68" s="159"/>
      <c r="EO68" s="49"/>
      <c r="ES68" s="845" t="s">
        <v>480</v>
      </c>
      <c r="ET68" s="846" t="s">
        <v>481</v>
      </c>
      <c r="EU68" s="847">
        <v>2705648</v>
      </c>
    </row>
    <row r="69" spans="1:151" ht="15">
      <c r="A69" s="77" t="s">
        <v>502</v>
      </c>
      <c r="B69" s="7" t="s">
        <v>503</v>
      </c>
      <c r="C69" s="218">
        <v>16576</v>
      </c>
      <c r="D69" s="219">
        <v>17804</v>
      </c>
      <c r="E69" s="8"/>
      <c r="F69" s="8">
        <f t="shared" si="0"/>
        <v>17804</v>
      </c>
      <c r="G69" s="8"/>
      <c r="H69" s="417">
        <f t="shared" si="1"/>
        <v>17804</v>
      </c>
      <c r="K69" s="430" t="s">
        <v>502</v>
      </c>
      <c r="L69" s="431" t="s">
        <v>503</v>
      </c>
      <c r="M69" s="432">
        <v>5289888120</v>
      </c>
      <c r="N69" s="433">
        <v>215751853</v>
      </c>
      <c r="O69" s="434">
        <f t="shared" si="2"/>
        <v>5074136267</v>
      </c>
      <c r="P69" s="435">
        <v>2009</v>
      </c>
      <c r="Q69" s="436">
        <v>0.97789999999999999</v>
      </c>
      <c r="R69" s="437">
        <f t="shared" si="3"/>
        <v>5188808945</v>
      </c>
      <c r="S69" s="798">
        <f t="shared" si="4"/>
        <v>215751853</v>
      </c>
      <c r="T69" s="439">
        <v>114209989</v>
      </c>
      <c r="U69" s="439">
        <v>1487912911</v>
      </c>
      <c r="V69" s="437">
        <f t="shared" si="5"/>
        <v>7006683698</v>
      </c>
      <c r="X69" s="466" t="s">
        <v>502</v>
      </c>
      <c r="Y69" s="467" t="s">
        <v>503</v>
      </c>
      <c r="Z69" s="468">
        <v>7006683698</v>
      </c>
      <c r="AA69" s="469">
        <v>40428564.937459998</v>
      </c>
      <c r="AB69" s="432">
        <v>12243405</v>
      </c>
      <c r="AC69" s="432">
        <v>646673</v>
      </c>
      <c r="AD69" s="37">
        <v>53318642.937459998</v>
      </c>
      <c r="AE69" s="470">
        <v>17804</v>
      </c>
      <c r="AF69" s="467">
        <v>2995</v>
      </c>
      <c r="AG69" s="471">
        <v>0.61160000000000003</v>
      </c>
      <c r="AI69" s="552" t="s">
        <v>502</v>
      </c>
      <c r="AJ69" s="553" t="s">
        <v>503</v>
      </c>
      <c r="AK69" s="541">
        <v>53318642.937459998</v>
      </c>
      <c r="AL69" s="542">
        <v>17804</v>
      </c>
      <c r="AM69" s="554">
        <v>2995</v>
      </c>
      <c r="AN69" s="555">
        <v>0.61160000000000003</v>
      </c>
      <c r="AO69" s="556">
        <v>0.6179</v>
      </c>
      <c r="AP69" s="557">
        <v>0.94159999999999999</v>
      </c>
      <c r="AQ69" s="555">
        <v>0.7772</v>
      </c>
      <c r="AR69" s="558">
        <v>0.7772</v>
      </c>
      <c r="AS69" s="806">
        <v>1302.42</v>
      </c>
      <c r="AT69" s="807">
        <v>373.3599999999999</v>
      </c>
      <c r="AU69" s="561">
        <v>6647301</v>
      </c>
      <c r="AV69" s="562">
        <v>1</v>
      </c>
      <c r="AW69" s="554">
        <v>6647301</v>
      </c>
      <c r="AX69" s="563" t="s">
        <v>653</v>
      </c>
      <c r="AY69" s="204">
        <v>0</v>
      </c>
      <c r="AZ69" s="554">
        <v>6647301</v>
      </c>
      <c r="BB69" s="234" t="s">
        <v>502</v>
      </c>
      <c r="BC69" s="235" t="s">
        <v>742</v>
      </c>
      <c r="BD69" s="227">
        <v>7006683698</v>
      </c>
      <c r="BE69" s="228">
        <v>540.26900000000001</v>
      </c>
      <c r="BF69" s="236">
        <v>12968880</v>
      </c>
      <c r="BG69" s="738">
        <v>0.6179</v>
      </c>
      <c r="BH69" s="231"/>
      <c r="BI69" s="232">
        <v>17804</v>
      </c>
      <c r="BJ69" s="237">
        <v>32.950000000000003</v>
      </c>
      <c r="BK69" s="232">
        <v>94745</v>
      </c>
      <c r="BL69" s="238">
        <v>175</v>
      </c>
      <c r="BN69" s="491" t="s">
        <v>502</v>
      </c>
      <c r="BO69" s="492" t="s">
        <v>503</v>
      </c>
      <c r="BP69" s="493">
        <v>0.81920000000000004</v>
      </c>
      <c r="BQ69" s="499">
        <v>0.96239999999999992</v>
      </c>
      <c r="BR69" s="499">
        <v>0.98570000000000002</v>
      </c>
      <c r="BS69" s="126"/>
      <c r="BT69" s="494">
        <v>2009</v>
      </c>
      <c r="BU69" s="120">
        <v>0.97789999999999999</v>
      </c>
      <c r="BV69" s="495"/>
      <c r="BW69" s="496">
        <v>0.67</v>
      </c>
      <c r="BX69" s="497">
        <f t="shared" si="6"/>
        <v>0.65500000000000003</v>
      </c>
      <c r="BY69" s="498">
        <f t="shared" si="15"/>
        <v>1.1352</v>
      </c>
      <c r="CA69" s="264" t="s">
        <v>502</v>
      </c>
      <c r="CB69" s="265" t="s">
        <v>742</v>
      </c>
      <c r="CC69" s="232">
        <v>32277</v>
      </c>
      <c r="CD69" s="232">
        <v>33538</v>
      </c>
      <c r="CE69" s="232">
        <v>33557</v>
      </c>
      <c r="CF69" s="266">
        <f t="shared" si="7"/>
        <v>33124</v>
      </c>
      <c r="CG69" s="267">
        <v>0.94159999999999999</v>
      </c>
      <c r="CH69" s="263"/>
      <c r="CI69" s="268">
        <f t="shared" si="8"/>
        <v>-433</v>
      </c>
      <c r="CJ69" s="267">
        <f t="shared" si="9"/>
        <v>-1.29E-2</v>
      </c>
      <c r="CL69" s="642" t="s">
        <v>502</v>
      </c>
      <c r="CM69" s="643" t="s">
        <v>742</v>
      </c>
      <c r="CN69" s="719">
        <v>0.7772</v>
      </c>
      <c r="CO69" s="636"/>
      <c r="CP69" s="720">
        <v>17804</v>
      </c>
      <c r="CQ69" s="646">
        <v>22758210</v>
      </c>
      <c r="CR69" s="646">
        <v>0</v>
      </c>
      <c r="CS69" s="647">
        <v>22758210</v>
      </c>
      <c r="CT69" s="648">
        <v>1278.26</v>
      </c>
      <c r="CU69" s="649"/>
      <c r="CV69" s="18">
        <v>1302.42</v>
      </c>
      <c r="CW69" s="648">
        <v>373.3599999999999</v>
      </c>
      <c r="CX69" s="19">
        <v>0.98099999999999998</v>
      </c>
      <c r="CY69" s="14"/>
      <c r="CZ69" s="650">
        <v>0.65500000000000003</v>
      </c>
      <c r="DA69" s="125">
        <v>1</v>
      </c>
      <c r="DB69" s="641"/>
      <c r="DC69" s="19">
        <v>1</v>
      </c>
      <c r="DE69" s="680" t="s">
        <v>502</v>
      </c>
      <c r="DF69" s="681" t="s">
        <v>503</v>
      </c>
      <c r="DG69" s="670" t="s">
        <v>201</v>
      </c>
      <c r="DH69" s="671">
        <v>1</v>
      </c>
      <c r="DI69" s="833"/>
      <c r="DJ69" s="834">
        <v>0.67</v>
      </c>
      <c r="DK69" s="835">
        <v>0.96240000000000003</v>
      </c>
      <c r="DL69" s="682">
        <f t="shared" si="10"/>
        <v>0.64500000000000002</v>
      </c>
      <c r="DM69" s="683">
        <f t="shared" si="11"/>
        <v>0.64500000000000002</v>
      </c>
      <c r="DN69" s="684"/>
      <c r="DO69" s="834">
        <v>0.67</v>
      </c>
      <c r="DP69" s="677">
        <v>0.97789999999999999</v>
      </c>
      <c r="DQ69" s="682">
        <f t="shared" si="12"/>
        <v>0.65500000000000003</v>
      </c>
      <c r="DR69" s="682" t="str">
        <f t="shared" si="13"/>
        <v xml:space="preserve"> </v>
      </c>
      <c r="DS69" s="692"/>
      <c r="DT69" s="701" t="str">
        <f t="shared" si="14"/>
        <v xml:space="preserve"> </v>
      </c>
      <c r="DU69" s="692"/>
      <c r="DV69" s="702"/>
      <c r="DX69" s="54">
        <v>320</v>
      </c>
      <c r="DY69" s="83" t="s">
        <v>264</v>
      </c>
      <c r="DZ69" s="54" t="s">
        <v>8</v>
      </c>
      <c r="EA69" s="55" t="s">
        <v>265</v>
      </c>
      <c r="EB69" s="404">
        <v>281</v>
      </c>
      <c r="EC69" s="51"/>
      <c r="ED69" s="50">
        <v>281</v>
      </c>
      <c r="EE69" s="50"/>
      <c r="EF69" s="51"/>
      <c r="EG69" s="52">
        <v>7.6112570763021753E-3</v>
      </c>
      <c r="EH69" s="51"/>
      <c r="EI69" s="405">
        <v>0</v>
      </c>
      <c r="EJ69" s="50"/>
      <c r="EK69" s="50">
        <v>0</v>
      </c>
      <c r="EL69" s="53"/>
      <c r="EM69" s="159"/>
      <c r="EN69" s="159"/>
      <c r="EO69" s="49"/>
      <c r="ES69" s="845" t="s">
        <v>482</v>
      </c>
      <c r="ET69" s="846" t="s">
        <v>483</v>
      </c>
      <c r="EU69" s="847">
        <v>3612965</v>
      </c>
    </row>
    <row r="70" spans="1:151" ht="15">
      <c r="A70" s="77" t="s">
        <v>504</v>
      </c>
      <c r="B70" s="7" t="s">
        <v>505</v>
      </c>
      <c r="C70" s="218">
        <v>25024</v>
      </c>
      <c r="D70" s="219">
        <v>25595</v>
      </c>
      <c r="E70" s="8"/>
      <c r="F70" s="8">
        <f t="shared" ref="F70:F101" si="16">SUM(D70:E70)</f>
        <v>25595</v>
      </c>
      <c r="G70" s="8"/>
      <c r="H70" s="417">
        <f t="shared" ref="H70:H101" si="17">SUM(F70:G70)</f>
        <v>25595</v>
      </c>
      <c r="K70" s="430" t="s">
        <v>504</v>
      </c>
      <c r="L70" s="431" t="s">
        <v>505</v>
      </c>
      <c r="M70" s="432">
        <v>30275232455</v>
      </c>
      <c r="N70" s="433">
        <v>33891598</v>
      </c>
      <c r="O70" s="434">
        <f t="shared" ref="O70:O101" si="18">IF(N70="NA",M70,M70-N70)</f>
        <v>30241340857</v>
      </c>
      <c r="P70" s="435">
        <v>2007</v>
      </c>
      <c r="Q70" s="436">
        <v>1.0023</v>
      </c>
      <c r="R70" s="437">
        <f t="shared" ref="R70:R101" si="19">ROUND(O70/Q70,0)</f>
        <v>30171945383</v>
      </c>
      <c r="S70" s="798">
        <f t="shared" ref="S70:S105" si="20">N70</f>
        <v>33891598</v>
      </c>
      <c r="T70" s="439">
        <v>429491375</v>
      </c>
      <c r="U70" s="439">
        <v>3085387490</v>
      </c>
      <c r="V70" s="437">
        <f t="shared" ref="V70:V101" si="21">SUM(R70:U70)</f>
        <v>33720715846</v>
      </c>
      <c r="X70" s="466" t="s">
        <v>504</v>
      </c>
      <c r="Y70" s="467" t="s">
        <v>505</v>
      </c>
      <c r="Z70" s="468">
        <v>33720715846</v>
      </c>
      <c r="AA70" s="469">
        <v>194568530.43142</v>
      </c>
      <c r="AB70" s="432">
        <v>40282894</v>
      </c>
      <c r="AC70" s="432">
        <v>1448825</v>
      </c>
      <c r="AD70" s="37">
        <v>236300249.43142</v>
      </c>
      <c r="AE70" s="470">
        <v>25595</v>
      </c>
      <c r="AF70" s="467">
        <v>9232</v>
      </c>
      <c r="AG70" s="471">
        <v>1.8852</v>
      </c>
      <c r="AI70" s="552" t="s">
        <v>504</v>
      </c>
      <c r="AJ70" s="553" t="s">
        <v>505</v>
      </c>
      <c r="AK70" s="541">
        <v>236300249.43142</v>
      </c>
      <c r="AL70" s="542">
        <v>25595</v>
      </c>
      <c r="AM70" s="554">
        <v>9232</v>
      </c>
      <c r="AN70" s="555">
        <v>1.8852</v>
      </c>
      <c r="AO70" s="556">
        <v>8.0759000000000007</v>
      </c>
      <c r="AP70" s="557">
        <v>1.0526</v>
      </c>
      <c r="AQ70" s="555">
        <v>2.0880000000000001</v>
      </c>
      <c r="AR70" s="558" t="s">
        <v>4</v>
      </c>
      <c r="AS70" s="806" t="s">
        <v>4</v>
      </c>
      <c r="AT70" s="807" t="s">
        <v>4</v>
      </c>
      <c r="AU70" s="561">
        <v>0</v>
      </c>
      <c r="AV70" s="562" t="s">
        <v>4</v>
      </c>
      <c r="AW70" s="554">
        <v>0</v>
      </c>
      <c r="AX70" s="563" t="s">
        <v>653</v>
      </c>
      <c r="AY70" s="204">
        <v>0</v>
      </c>
      <c r="AZ70" s="554">
        <v>0</v>
      </c>
      <c r="BB70" s="234" t="s">
        <v>504</v>
      </c>
      <c r="BC70" s="235" t="s">
        <v>743</v>
      </c>
      <c r="BD70" s="227">
        <v>33720715846</v>
      </c>
      <c r="BE70" s="228">
        <v>198.934</v>
      </c>
      <c r="BF70" s="236">
        <v>169507052</v>
      </c>
      <c r="BG70" s="738">
        <v>8.0759000000000007</v>
      </c>
      <c r="BH70" s="231"/>
      <c r="BI70" s="232">
        <v>25595</v>
      </c>
      <c r="BJ70" s="237">
        <v>128.66</v>
      </c>
      <c r="BK70" s="232">
        <v>200265</v>
      </c>
      <c r="BL70" s="238">
        <v>1007</v>
      </c>
      <c r="BN70" s="491" t="s">
        <v>504</v>
      </c>
      <c r="BO70" s="492" t="s">
        <v>505</v>
      </c>
      <c r="BP70" s="493">
        <v>0.93689999999999996</v>
      </c>
      <c r="BQ70" s="493">
        <v>0.96970000000000001</v>
      </c>
      <c r="BR70" s="493">
        <v>1.0459000000000001</v>
      </c>
      <c r="BS70" s="126"/>
      <c r="BT70" s="494">
        <v>2007</v>
      </c>
      <c r="BU70" s="120">
        <v>1.0023</v>
      </c>
      <c r="BV70" s="495"/>
      <c r="BW70" s="496">
        <v>0.46550000000000002</v>
      </c>
      <c r="BX70" s="497">
        <f t="shared" ref="BX70:BX101" si="22">ROUND(BU70*BW70,3)</f>
        <v>0.46700000000000003</v>
      </c>
      <c r="BY70" s="498">
        <f t="shared" si="15"/>
        <v>0.80940000000000001</v>
      </c>
      <c r="CA70" s="264" t="s">
        <v>504</v>
      </c>
      <c r="CB70" s="265" t="s">
        <v>743</v>
      </c>
      <c r="CC70" s="232">
        <v>36563</v>
      </c>
      <c r="CD70" s="232">
        <v>37851</v>
      </c>
      <c r="CE70" s="232">
        <v>36662</v>
      </c>
      <c r="CF70" s="266">
        <f t="shared" ref="CF70:CF101" si="23">AVERAGE(CC70:CE70)</f>
        <v>37025.333333333336</v>
      </c>
      <c r="CG70" s="267">
        <v>1.0526</v>
      </c>
      <c r="CH70" s="263"/>
      <c r="CI70" s="268">
        <f t="shared" ref="CI70:CI105" si="24">CF70-CE70</f>
        <v>363.33333333333576</v>
      </c>
      <c r="CJ70" s="267">
        <f t="shared" ref="CJ70:CJ101" si="25">ROUND(CI70/CE70,4)</f>
        <v>9.9000000000000008E-3</v>
      </c>
      <c r="CL70" s="642" t="s">
        <v>504</v>
      </c>
      <c r="CM70" s="643" t="s">
        <v>743</v>
      </c>
      <c r="CN70" s="719" t="s">
        <v>4</v>
      </c>
      <c r="CO70" s="636"/>
      <c r="CP70" s="720">
        <v>25595</v>
      </c>
      <c r="CQ70" s="646">
        <v>61908440</v>
      </c>
      <c r="CR70" s="646">
        <v>0</v>
      </c>
      <c r="CS70" s="647">
        <v>61908440</v>
      </c>
      <c r="CT70" s="648">
        <v>2418.77</v>
      </c>
      <c r="CU70" s="649"/>
      <c r="CV70" s="18" t="s">
        <v>4</v>
      </c>
      <c r="CW70" s="648" t="s">
        <v>4</v>
      </c>
      <c r="CX70" s="19" t="s">
        <v>4</v>
      </c>
      <c r="CY70" s="14"/>
      <c r="CZ70" s="650">
        <v>0.46700000000000003</v>
      </c>
      <c r="DA70" s="125" t="s">
        <v>4</v>
      </c>
      <c r="DB70" s="641"/>
      <c r="DC70" s="19" t="s">
        <v>4</v>
      </c>
      <c r="DE70" s="680" t="s">
        <v>504</v>
      </c>
      <c r="DF70" s="681" t="s">
        <v>505</v>
      </c>
      <c r="DG70" s="670" t="s">
        <v>653</v>
      </c>
      <c r="DH70" s="671" t="s">
        <v>4</v>
      </c>
      <c r="DI70" s="833"/>
      <c r="DJ70" s="834">
        <v>0.45250000000000001</v>
      </c>
      <c r="DK70" s="835">
        <v>0.95889999999999997</v>
      </c>
      <c r="DL70" s="682">
        <f t="shared" ref="DL70:DL101" si="26">ROUND(DJ70*DK70,3)</f>
        <v>0.434</v>
      </c>
      <c r="DM70" s="683">
        <f t="shared" ref="DM70:DM101" si="27">IF(DL70&lt;DL$112," ",DL70)</f>
        <v>0.434</v>
      </c>
      <c r="DN70" s="684"/>
      <c r="DO70" s="834">
        <v>0.46550000000000002</v>
      </c>
      <c r="DP70" s="677">
        <v>1.0023</v>
      </c>
      <c r="DQ70" s="682">
        <f t="shared" ref="DQ70:DQ101" si="28">ROUND(DO70*DP70,3)</f>
        <v>0.46700000000000003</v>
      </c>
      <c r="DR70" s="682" t="str">
        <f t="shared" ref="DR70:DR101" si="29">IF(DQ70&lt;DQ$112,DQ70," ")</f>
        <v xml:space="preserve"> </v>
      </c>
      <c r="DS70" s="692"/>
      <c r="DT70" s="701" t="str">
        <f t="shared" ref="DT70:DT105" si="30">IF(AND(DG70="Yes",DM70&lt;&gt;" ",DR70&lt;&gt;" ",DO70&gt;=DJ70,DV70=""),"Yes"," ")</f>
        <v xml:space="preserve"> </v>
      </c>
      <c r="DU70" s="692"/>
      <c r="DV70" s="702"/>
      <c r="DX70" s="54">
        <v>320</v>
      </c>
      <c r="DY70" s="83" t="s">
        <v>296</v>
      </c>
      <c r="DZ70" s="54" t="s">
        <v>8</v>
      </c>
      <c r="EA70" s="55" t="s">
        <v>297</v>
      </c>
      <c r="EB70" s="404">
        <v>1003</v>
      </c>
      <c r="EC70" s="51"/>
      <c r="ED70" s="50">
        <v>1003</v>
      </c>
      <c r="EE70" s="50"/>
      <c r="EF70" s="51"/>
      <c r="EG70" s="52">
        <v>2.7167583087299222E-2</v>
      </c>
      <c r="EH70" s="51"/>
      <c r="EI70" s="405">
        <v>0</v>
      </c>
      <c r="EJ70" s="50"/>
      <c r="EK70" s="50">
        <v>0</v>
      </c>
      <c r="EL70" s="53"/>
      <c r="EM70" s="159"/>
      <c r="EN70" s="159"/>
      <c r="EO70" s="49"/>
      <c r="ES70" s="845" t="s">
        <v>484</v>
      </c>
      <c r="ET70" s="846" t="s">
        <v>485</v>
      </c>
      <c r="EU70" s="847">
        <v>508355</v>
      </c>
    </row>
    <row r="71" spans="1:151" ht="15">
      <c r="A71" s="77" t="s">
        <v>506</v>
      </c>
      <c r="B71" s="7" t="s">
        <v>507</v>
      </c>
      <c r="C71" s="218">
        <v>2230</v>
      </c>
      <c r="D71" s="219">
        <v>2940</v>
      </c>
      <c r="E71" s="8"/>
      <c r="F71" s="8">
        <f t="shared" si="16"/>
        <v>2940</v>
      </c>
      <c r="G71" s="8"/>
      <c r="H71" s="417">
        <f t="shared" si="17"/>
        <v>2940</v>
      </c>
      <c r="K71" s="430" t="s">
        <v>506</v>
      </c>
      <c r="L71" s="431" t="s">
        <v>507</v>
      </c>
      <c r="M71" s="432">
        <v>1482861266</v>
      </c>
      <c r="N71" s="433">
        <v>173248656</v>
      </c>
      <c r="O71" s="434">
        <f t="shared" si="18"/>
        <v>1309612610</v>
      </c>
      <c r="P71" s="435">
        <v>2007</v>
      </c>
      <c r="Q71" s="436">
        <v>0.87270000000000003</v>
      </c>
      <c r="R71" s="437">
        <f t="shared" si="19"/>
        <v>1500644677</v>
      </c>
      <c r="S71" s="798">
        <f t="shared" si="20"/>
        <v>173248656</v>
      </c>
      <c r="T71" s="439">
        <v>100533820</v>
      </c>
      <c r="U71" s="439">
        <v>278289306</v>
      </c>
      <c r="V71" s="437">
        <f t="shared" si="21"/>
        <v>2052716459</v>
      </c>
      <c r="X71" s="466" t="s">
        <v>506</v>
      </c>
      <c r="Y71" s="467" t="s">
        <v>507</v>
      </c>
      <c r="Z71" s="468">
        <v>2052716459</v>
      </c>
      <c r="AA71" s="469">
        <v>11844173.968429999</v>
      </c>
      <c r="AB71" s="432">
        <v>1855639</v>
      </c>
      <c r="AC71" s="432">
        <v>107983</v>
      </c>
      <c r="AD71" s="37">
        <v>13807795.968429999</v>
      </c>
      <c r="AE71" s="470">
        <v>2940</v>
      </c>
      <c r="AF71" s="467">
        <v>4697</v>
      </c>
      <c r="AG71" s="471">
        <v>0.95920000000000005</v>
      </c>
      <c r="AI71" s="552" t="s">
        <v>506</v>
      </c>
      <c r="AJ71" s="553" t="s">
        <v>507</v>
      </c>
      <c r="AK71" s="541">
        <v>13807795.968429999</v>
      </c>
      <c r="AL71" s="542">
        <v>2940</v>
      </c>
      <c r="AM71" s="554">
        <v>4697</v>
      </c>
      <c r="AN71" s="555">
        <v>0.95920000000000005</v>
      </c>
      <c r="AO71" s="556">
        <v>0.18229999999999999</v>
      </c>
      <c r="AP71" s="557">
        <v>0.86529999999999996</v>
      </c>
      <c r="AQ71" s="555">
        <v>0.83460000000000001</v>
      </c>
      <c r="AR71" s="558">
        <v>0.83460000000000001</v>
      </c>
      <c r="AS71" s="806">
        <v>1398.61</v>
      </c>
      <c r="AT71" s="807">
        <v>277.17000000000007</v>
      </c>
      <c r="AU71" s="561">
        <v>814880</v>
      </c>
      <c r="AV71" s="562">
        <v>1</v>
      </c>
      <c r="AW71" s="554">
        <v>814880</v>
      </c>
      <c r="AX71" s="563" t="s">
        <v>653</v>
      </c>
      <c r="AY71" s="204">
        <v>0</v>
      </c>
      <c r="AZ71" s="554">
        <v>814880</v>
      </c>
      <c r="BB71" s="234" t="s">
        <v>506</v>
      </c>
      <c r="BC71" s="235" t="s">
        <v>744</v>
      </c>
      <c r="BD71" s="227">
        <v>2052716459</v>
      </c>
      <c r="BE71" s="228">
        <v>536.47900000000004</v>
      </c>
      <c r="BF71" s="236">
        <v>3826276</v>
      </c>
      <c r="BG71" s="738">
        <v>0.18229999999999999</v>
      </c>
      <c r="BH71" s="231"/>
      <c r="BI71" s="232">
        <v>2940</v>
      </c>
      <c r="BJ71" s="237">
        <v>5.48</v>
      </c>
      <c r="BK71" s="232">
        <v>22039</v>
      </c>
      <c r="BL71" s="238">
        <v>41</v>
      </c>
      <c r="BN71" s="491" t="s">
        <v>506</v>
      </c>
      <c r="BO71" s="492" t="s">
        <v>507</v>
      </c>
      <c r="BP71" s="493">
        <v>0.91800000000000004</v>
      </c>
      <c r="BQ71" s="493">
        <v>0.8609</v>
      </c>
      <c r="BR71" s="493">
        <v>0.86550000000000005</v>
      </c>
      <c r="BS71" s="126"/>
      <c r="BT71" s="494">
        <v>2007</v>
      </c>
      <c r="BU71" s="120">
        <v>0.87270000000000003</v>
      </c>
      <c r="BV71" s="495"/>
      <c r="BW71" s="496">
        <v>0.87</v>
      </c>
      <c r="BX71" s="497">
        <f t="shared" si="22"/>
        <v>0.75900000000000001</v>
      </c>
      <c r="BY71" s="498">
        <f t="shared" ref="BY71:BY105" si="31">ROUND(BX71/BX$107,4)</f>
        <v>1.3153999999999999</v>
      </c>
      <c r="CA71" s="264" t="s">
        <v>506</v>
      </c>
      <c r="CB71" s="265" t="s">
        <v>744</v>
      </c>
      <c r="CC71" s="232">
        <v>29075</v>
      </c>
      <c r="CD71" s="232">
        <v>30642</v>
      </c>
      <c r="CE71" s="232">
        <v>31598</v>
      </c>
      <c r="CF71" s="266">
        <f t="shared" si="23"/>
        <v>30438.333333333332</v>
      </c>
      <c r="CG71" s="267">
        <v>0.86529999999999996</v>
      </c>
      <c r="CH71" s="263"/>
      <c r="CI71" s="268">
        <f t="shared" si="24"/>
        <v>-1159.6666666666679</v>
      </c>
      <c r="CJ71" s="267">
        <f t="shared" si="25"/>
        <v>-3.6700000000000003E-2</v>
      </c>
      <c r="CL71" s="642" t="s">
        <v>506</v>
      </c>
      <c r="CM71" s="643" t="s">
        <v>744</v>
      </c>
      <c r="CN71" s="719">
        <v>0.83460000000000001</v>
      </c>
      <c r="CO71" s="636"/>
      <c r="CP71" s="720">
        <v>2940</v>
      </c>
      <c r="CQ71" s="646">
        <v>3555000</v>
      </c>
      <c r="CR71" s="646">
        <v>0</v>
      </c>
      <c r="CS71" s="647">
        <v>3555000</v>
      </c>
      <c r="CT71" s="648">
        <v>1209.18</v>
      </c>
      <c r="CU71" s="649"/>
      <c r="CV71" s="18">
        <v>1398.61</v>
      </c>
      <c r="CW71" s="648">
        <v>277.17000000000007</v>
      </c>
      <c r="CX71" s="19">
        <v>0.86499999999999999</v>
      </c>
      <c r="CY71" s="14"/>
      <c r="CZ71" s="650">
        <v>0.75900000000000001</v>
      </c>
      <c r="DA71" s="125">
        <v>1</v>
      </c>
      <c r="DB71" s="641"/>
      <c r="DC71" s="19">
        <v>1</v>
      </c>
      <c r="DE71" s="680" t="s">
        <v>506</v>
      </c>
      <c r="DF71" s="681" t="s">
        <v>507</v>
      </c>
      <c r="DG71" s="670" t="s">
        <v>201</v>
      </c>
      <c r="DH71" s="671">
        <v>1</v>
      </c>
      <c r="DI71" s="833"/>
      <c r="DJ71" s="834">
        <v>0.78</v>
      </c>
      <c r="DK71" s="835">
        <v>0.89990000000000003</v>
      </c>
      <c r="DL71" s="682">
        <f t="shared" si="26"/>
        <v>0.70199999999999996</v>
      </c>
      <c r="DM71" s="683">
        <f t="shared" si="27"/>
        <v>0.70199999999999996</v>
      </c>
      <c r="DN71" s="684"/>
      <c r="DO71" s="834">
        <v>0.87</v>
      </c>
      <c r="DP71" s="677">
        <v>0.87270000000000003</v>
      </c>
      <c r="DQ71" s="682">
        <f t="shared" si="28"/>
        <v>0.75900000000000001</v>
      </c>
      <c r="DR71" s="682" t="str">
        <f t="shared" si="29"/>
        <v xml:space="preserve"> </v>
      </c>
      <c r="DS71" s="692"/>
      <c r="DT71" s="701" t="str">
        <f t="shared" si="30"/>
        <v xml:space="preserve"> </v>
      </c>
      <c r="DU71" s="692"/>
      <c r="DV71" s="702"/>
      <c r="DX71" s="60">
        <v>320</v>
      </c>
      <c r="DY71" s="84" t="s">
        <v>969</v>
      </c>
      <c r="DZ71" s="60" t="s">
        <v>8</v>
      </c>
      <c r="EA71" s="61" t="s">
        <v>297</v>
      </c>
      <c r="EB71" s="404">
        <v>125</v>
      </c>
      <c r="EC71" s="62"/>
      <c r="ED71" s="63">
        <v>125</v>
      </c>
      <c r="EE71" s="63">
        <v>36919</v>
      </c>
      <c r="EF71" s="62"/>
      <c r="EG71" s="64">
        <v>3.3857905143692951E-3</v>
      </c>
      <c r="EH71" s="62"/>
      <c r="EI71" s="405">
        <v>0</v>
      </c>
      <c r="EJ71" s="63"/>
      <c r="EK71" s="63">
        <v>0</v>
      </c>
      <c r="EL71" s="65"/>
      <c r="EM71" s="160"/>
      <c r="EN71" s="160"/>
      <c r="EO71" s="128"/>
      <c r="ES71" s="845" t="s">
        <v>486</v>
      </c>
      <c r="ET71" s="846" t="s">
        <v>487</v>
      </c>
      <c r="EU71" s="847">
        <v>0</v>
      </c>
    </row>
    <row r="72" spans="1:151" ht="15">
      <c r="A72" s="77" t="s">
        <v>508</v>
      </c>
      <c r="B72" s="7" t="s">
        <v>509</v>
      </c>
      <c r="C72" s="218">
        <v>25081</v>
      </c>
      <c r="D72" s="219">
        <v>25081</v>
      </c>
      <c r="E72" s="8"/>
      <c r="F72" s="8">
        <f t="shared" si="16"/>
        <v>25081</v>
      </c>
      <c r="G72" s="8"/>
      <c r="H72" s="417">
        <f t="shared" si="17"/>
        <v>25081</v>
      </c>
      <c r="K72" s="430" t="s">
        <v>508</v>
      </c>
      <c r="L72" s="431" t="s">
        <v>509</v>
      </c>
      <c r="M72" s="432">
        <v>10566625687</v>
      </c>
      <c r="N72" s="433">
        <v>146074040</v>
      </c>
      <c r="O72" s="434">
        <f t="shared" si="18"/>
        <v>10420551647</v>
      </c>
      <c r="P72" s="435">
        <v>2010</v>
      </c>
      <c r="Q72" s="436">
        <v>0.97519999999999996</v>
      </c>
      <c r="R72" s="437">
        <f t="shared" si="19"/>
        <v>10685553371</v>
      </c>
      <c r="S72" s="798">
        <f t="shared" si="20"/>
        <v>146074040</v>
      </c>
      <c r="T72" s="439">
        <v>221310911</v>
      </c>
      <c r="U72" s="439">
        <v>1495899588</v>
      </c>
      <c r="V72" s="437">
        <f t="shared" si="21"/>
        <v>12548837910</v>
      </c>
      <c r="X72" s="466" t="s">
        <v>508</v>
      </c>
      <c r="Y72" s="467" t="s">
        <v>509</v>
      </c>
      <c r="Z72" s="468">
        <v>12548837910</v>
      </c>
      <c r="AA72" s="469">
        <v>72406794.740700006</v>
      </c>
      <c r="AB72" s="432">
        <v>25386068</v>
      </c>
      <c r="AC72" s="432">
        <v>1011054</v>
      </c>
      <c r="AD72" s="37">
        <v>98803916.740700006</v>
      </c>
      <c r="AE72" s="470">
        <v>25081</v>
      </c>
      <c r="AF72" s="467">
        <v>3939</v>
      </c>
      <c r="AG72" s="471">
        <v>0.8044</v>
      </c>
      <c r="AI72" s="552" t="s">
        <v>508</v>
      </c>
      <c r="AJ72" s="553" t="s">
        <v>509</v>
      </c>
      <c r="AK72" s="541">
        <v>98803916.740700006</v>
      </c>
      <c r="AL72" s="542">
        <v>25081</v>
      </c>
      <c r="AM72" s="554">
        <v>3939</v>
      </c>
      <c r="AN72" s="555">
        <v>0.8044</v>
      </c>
      <c r="AO72" s="556">
        <v>0.77969999999999995</v>
      </c>
      <c r="AP72" s="557">
        <v>1.1336999999999999</v>
      </c>
      <c r="AQ72" s="555">
        <v>0.96669999999999989</v>
      </c>
      <c r="AR72" s="558">
        <v>0.96669999999999989</v>
      </c>
      <c r="AS72" s="806">
        <v>1619.98</v>
      </c>
      <c r="AT72" s="807">
        <v>55.799999999999955</v>
      </c>
      <c r="AU72" s="561">
        <v>1399520</v>
      </c>
      <c r="AV72" s="562">
        <v>0.78600000000000003</v>
      </c>
      <c r="AW72" s="554">
        <v>1100023</v>
      </c>
      <c r="AX72" s="563" t="s">
        <v>653</v>
      </c>
      <c r="AY72" s="204">
        <v>0</v>
      </c>
      <c r="AZ72" s="554">
        <v>1100023</v>
      </c>
      <c r="BB72" s="234" t="s">
        <v>508</v>
      </c>
      <c r="BC72" s="235" t="s">
        <v>745</v>
      </c>
      <c r="BD72" s="227">
        <v>12548837910</v>
      </c>
      <c r="BE72" s="228">
        <v>766.81799999999998</v>
      </c>
      <c r="BF72" s="236">
        <v>16364819</v>
      </c>
      <c r="BG72" s="738">
        <v>0.77969999999999995</v>
      </c>
      <c r="BH72" s="231"/>
      <c r="BI72" s="232">
        <v>25081</v>
      </c>
      <c r="BJ72" s="237">
        <v>32.71</v>
      </c>
      <c r="BK72" s="232">
        <v>182546</v>
      </c>
      <c r="BL72" s="238">
        <v>238</v>
      </c>
      <c r="BN72" s="491" t="s">
        <v>508</v>
      </c>
      <c r="BO72" s="492" t="s">
        <v>509</v>
      </c>
      <c r="BP72" s="493">
        <v>0.82699999999999996</v>
      </c>
      <c r="BQ72" s="493">
        <v>0.8012999999999999</v>
      </c>
      <c r="BR72" s="493">
        <v>0.97519999999999996</v>
      </c>
      <c r="BS72" s="126"/>
      <c r="BT72" s="494">
        <v>2010</v>
      </c>
      <c r="BU72" s="120">
        <v>0.97519999999999996</v>
      </c>
      <c r="BV72" s="495"/>
      <c r="BW72" s="496">
        <v>0.58499999999999996</v>
      </c>
      <c r="BX72" s="497">
        <f t="shared" si="22"/>
        <v>0.56999999999999995</v>
      </c>
      <c r="BY72" s="498">
        <f t="shared" si="31"/>
        <v>0.9879</v>
      </c>
      <c r="CA72" s="264" t="s">
        <v>508</v>
      </c>
      <c r="CB72" s="265" t="s">
        <v>745</v>
      </c>
      <c r="CC72" s="232">
        <v>36902</v>
      </c>
      <c r="CD72" s="232">
        <v>40274</v>
      </c>
      <c r="CE72" s="232">
        <v>42463</v>
      </c>
      <c r="CF72" s="266">
        <f t="shared" si="23"/>
        <v>39879.666666666664</v>
      </c>
      <c r="CG72" s="267">
        <v>1.1336999999999999</v>
      </c>
      <c r="CH72" s="263"/>
      <c r="CI72" s="268">
        <f t="shared" si="24"/>
        <v>-2583.3333333333358</v>
      </c>
      <c r="CJ72" s="267">
        <f t="shared" si="25"/>
        <v>-6.08E-2</v>
      </c>
      <c r="CL72" s="642" t="s">
        <v>508</v>
      </c>
      <c r="CM72" s="643" t="s">
        <v>745</v>
      </c>
      <c r="CN72" s="719">
        <v>0.96669999999999989</v>
      </c>
      <c r="CO72" s="636"/>
      <c r="CP72" s="720">
        <v>25081</v>
      </c>
      <c r="CQ72" s="646">
        <v>31936250</v>
      </c>
      <c r="CR72" s="646">
        <v>0</v>
      </c>
      <c r="CS72" s="647">
        <v>31936250</v>
      </c>
      <c r="CT72" s="648">
        <v>1273.32</v>
      </c>
      <c r="CU72" s="649"/>
      <c r="CV72" s="18">
        <v>1619.98</v>
      </c>
      <c r="CW72" s="648">
        <v>55.799999999999955</v>
      </c>
      <c r="CX72" s="19">
        <v>0.78600000000000003</v>
      </c>
      <c r="CY72" s="14"/>
      <c r="CZ72" s="650">
        <v>0.56999999999999995</v>
      </c>
      <c r="DA72" s="125" t="s">
        <v>4</v>
      </c>
      <c r="DB72" s="641"/>
      <c r="DC72" s="19">
        <v>0.78600000000000003</v>
      </c>
      <c r="DE72" s="680" t="s">
        <v>508</v>
      </c>
      <c r="DF72" s="681" t="s">
        <v>509</v>
      </c>
      <c r="DG72" s="670" t="s">
        <v>201</v>
      </c>
      <c r="DH72" s="671">
        <v>0.78600000000000003</v>
      </c>
      <c r="DI72" s="833"/>
      <c r="DJ72" s="834">
        <v>0.59</v>
      </c>
      <c r="DK72" s="835">
        <v>0.82530000000000003</v>
      </c>
      <c r="DL72" s="682">
        <f t="shared" si="26"/>
        <v>0.48699999999999999</v>
      </c>
      <c r="DM72" s="683">
        <f t="shared" si="27"/>
        <v>0.48699999999999999</v>
      </c>
      <c r="DN72" s="684"/>
      <c r="DO72" s="834">
        <v>0.58499999999999996</v>
      </c>
      <c r="DP72" s="677">
        <v>0.97519999999999996</v>
      </c>
      <c r="DQ72" s="682">
        <f t="shared" si="28"/>
        <v>0.56999999999999995</v>
      </c>
      <c r="DR72" s="682" t="str">
        <f t="shared" si="29"/>
        <v xml:space="preserve"> </v>
      </c>
      <c r="DS72" s="692"/>
      <c r="DT72" s="701" t="str">
        <f t="shared" si="30"/>
        <v xml:space="preserve"> </v>
      </c>
      <c r="DU72" s="692"/>
      <c r="DV72" s="702" t="s">
        <v>913</v>
      </c>
      <c r="DX72" s="60" t="s">
        <v>418</v>
      </c>
      <c r="DY72" s="84" t="s">
        <v>418</v>
      </c>
      <c r="DZ72" s="60" t="s">
        <v>901</v>
      </c>
      <c r="EA72" s="61" t="s">
        <v>419</v>
      </c>
      <c r="EB72" s="404">
        <v>7076</v>
      </c>
      <c r="EC72" s="62"/>
      <c r="ED72" s="63">
        <v>7076</v>
      </c>
      <c r="EE72" s="63">
        <v>7076</v>
      </c>
      <c r="EF72" s="62"/>
      <c r="EG72" s="64"/>
      <c r="EH72" s="62"/>
      <c r="EI72" s="405">
        <v>3588169</v>
      </c>
      <c r="EJ72" s="63"/>
      <c r="EK72" s="63">
        <v>3588169</v>
      </c>
      <c r="EL72" s="63">
        <v>3588169</v>
      </c>
      <c r="EM72" s="160">
        <v>0</v>
      </c>
      <c r="EN72" s="160"/>
      <c r="EO72" s="128"/>
      <c r="ES72" s="845" t="s">
        <v>488</v>
      </c>
      <c r="ET72" s="846" t="s">
        <v>489</v>
      </c>
      <c r="EU72" s="847">
        <v>52009</v>
      </c>
    </row>
    <row r="73" spans="1:151" ht="15">
      <c r="A73" s="77" t="s">
        <v>510</v>
      </c>
      <c r="B73" s="7" t="s">
        <v>511</v>
      </c>
      <c r="C73" s="218">
        <v>7420</v>
      </c>
      <c r="D73" s="219">
        <v>19938</v>
      </c>
      <c r="E73" s="8"/>
      <c r="F73" s="8">
        <f t="shared" si="16"/>
        <v>19938</v>
      </c>
      <c r="G73" s="8"/>
      <c r="H73" s="417">
        <f t="shared" si="17"/>
        <v>19938</v>
      </c>
      <c r="K73" s="430" t="s">
        <v>510</v>
      </c>
      <c r="L73" s="431" t="s">
        <v>511</v>
      </c>
      <c r="M73" s="432">
        <v>14294533401</v>
      </c>
      <c r="N73" s="433">
        <v>282905006</v>
      </c>
      <c r="O73" s="434">
        <f t="shared" si="18"/>
        <v>14011628395</v>
      </c>
      <c r="P73" s="435">
        <v>2009</v>
      </c>
      <c r="Q73" s="436">
        <v>0.98760000000000003</v>
      </c>
      <c r="R73" s="437">
        <f t="shared" si="19"/>
        <v>14187554065</v>
      </c>
      <c r="S73" s="798">
        <f t="shared" si="20"/>
        <v>282905006</v>
      </c>
      <c r="T73" s="439">
        <v>229583067</v>
      </c>
      <c r="U73" s="439">
        <v>1157628659</v>
      </c>
      <c r="V73" s="437">
        <f t="shared" si="21"/>
        <v>15857670797</v>
      </c>
      <c r="X73" s="466" t="s">
        <v>510</v>
      </c>
      <c r="Y73" s="467" t="s">
        <v>511</v>
      </c>
      <c r="Z73" s="468">
        <v>15857670797</v>
      </c>
      <c r="AA73" s="469">
        <v>91498760.498689994</v>
      </c>
      <c r="AB73" s="432">
        <v>14953053</v>
      </c>
      <c r="AC73" s="432">
        <v>643853</v>
      </c>
      <c r="AD73" s="37">
        <v>107095666.49868999</v>
      </c>
      <c r="AE73" s="470">
        <v>19938</v>
      </c>
      <c r="AF73" s="467">
        <v>5371</v>
      </c>
      <c r="AG73" s="471">
        <v>1.0968</v>
      </c>
      <c r="AI73" s="552" t="s">
        <v>510</v>
      </c>
      <c r="AJ73" s="553" t="s">
        <v>511</v>
      </c>
      <c r="AK73" s="541">
        <v>107095666.49868999</v>
      </c>
      <c r="AL73" s="542">
        <v>19938</v>
      </c>
      <c r="AM73" s="554">
        <v>5371</v>
      </c>
      <c r="AN73" s="555">
        <v>1.0968</v>
      </c>
      <c r="AO73" s="556">
        <v>1.8895999999999999</v>
      </c>
      <c r="AP73" s="557">
        <v>1.3485</v>
      </c>
      <c r="AQ73" s="555">
        <v>1.302</v>
      </c>
      <c r="AR73" s="558" t="s">
        <v>4</v>
      </c>
      <c r="AS73" s="806" t="s">
        <v>4</v>
      </c>
      <c r="AT73" s="807" t="s">
        <v>4</v>
      </c>
      <c r="AU73" s="561">
        <v>0</v>
      </c>
      <c r="AV73" s="562" t="s">
        <v>4</v>
      </c>
      <c r="AW73" s="554">
        <v>0</v>
      </c>
      <c r="AX73" s="563" t="s">
        <v>653</v>
      </c>
      <c r="AY73" s="204">
        <v>0</v>
      </c>
      <c r="AZ73" s="554">
        <v>0</v>
      </c>
      <c r="BB73" s="234" t="s">
        <v>510</v>
      </c>
      <c r="BC73" s="235" t="s">
        <v>746</v>
      </c>
      <c r="BD73" s="227">
        <v>15857670797</v>
      </c>
      <c r="BE73" s="228">
        <v>399.83800000000002</v>
      </c>
      <c r="BF73" s="236">
        <v>39660239</v>
      </c>
      <c r="BG73" s="738">
        <v>1.8895999999999999</v>
      </c>
      <c r="BH73" s="231"/>
      <c r="BI73" s="232">
        <v>19938</v>
      </c>
      <c r="BJ73" s="237">
        <v>49.87</v>
      </c>
      <c r="BK73" s="232">
        <v>132215</v>
      </c>
      <c r="BL73" s="238">
        <v>331</v>
      </c>
      <c r="BN73" s="491" t="s">
        <v>510</v>
      </c>
      <c r="BO73" s="492" t="s">
        <v>511</v>
      </c>
      <c r="BP73" s="493">
        <v>0.79330000000000001</v>
      </c>
      <c r="BQ73" s="499">
        <v>0.98970000000000002</v>
      </c>
      <c r="BR73" s="499">
        <v>0.98650000000000004</v>
      </c>
      <c r="BS73" s="126"/>
      <c r="BT73" s="494">
        <v>2009</v>
      </c>
      <c r="BU73" s="120">
        <v>0.98760000000000003</v>
      </c>
      <c r="BV73" s="495"/>
      <c r="BW73" s="496">
        <v>0.85799999999999998</v>
      </c>
      <c r="BX73" s="497">
        <f t="shared" si="22"/>
        <v>0.84699999999999998</v>
      </c>
      <c r="BY73" s="498">
        <f t="shared" si="31"/>
        <v>1.4679</v>
      </c>
      <c r="CA73" s="264" t="s">
        <v>510</v>
      </c>
      <c r="CB73" s="265" t="s">
        <v>746</v>
      </c>
      <c r="CC73" s="232">
        <v>46279</v>
      </c>
      <c r="CD73" s="232">
        <v>48100</v>
      </c>
      <c r="CE73" s="232">
        <v>47925</v>
      </c>
      <c r="CF73" s="266">
        <f t="shared" si="23"/>
        <v>47434.666666666664</v>
      </c>
      <c r="CG73" s="267">
        <v>1.3485</v>
      </c>
      <c r="CH73" s="263"/>
      <c r="CI73" s="268">
        <f t="shared" si="24"/>
        <v>-490.33333333333576</v>
      </c>
      <c r="CJ73" s="267">
        <f t="shared" si="25"/>
        <v>-1.0200000000000001E-2</v>
      </c>
      <c r="CL73" s="642" t="s">
        <v>510</v>
      </c>
      <c r="CM73" s="643" t="s">
        <v>746</v>
      </c>
      <c r="CN73" s="719" t="s">
        <v>4</v>
      </c>
      <c r="CO73" s="636"/>
      <c r="CP73" s="720">
        <v>19938</v>
      </c>
      <c r="CQ73" s="646">
        <v>59496208</v>
      </c>
      <c r="CR73" s="646">
        <v>19064321</v>
      </c>
      <c r="CS73" s="647">
        <v>78560529</v>
      </c>
      <c r="CT73" s="648">
        <v>3940.24</v>
      </c>
      <c r="CU73" s="649"/>
      <c r="CV73" s="18" t="s">
        <v>4</v>
      </c>
      <c r="CW73" s="648" t="s">
        <v>4</v>
      </c>
      <c r="CX73" s="19" t="s">
        <v>4</v>
      </c>
      <c r="CY73" s="14"/>
      <c r="CZ73" s="650">
        <v>0.84699999999999998</v>
      </c>
      <c r="DA73" s="125">
        <v>1</v>
      </c>
      <c r="DB73" s="641"/>
      <c r="DC73" s="19" t="s">
        <v>4</v>
      </c>
      <c r="DE73" s="680" t="s">
        <v>510</v>
      </c>
      <c r="DF73" s="681" t="s">
        <v>511</v>
      </c>
      <c r="DG73" s="670" t="s">
        <v>653</v>
      </c>
      <c r="DH73" s="671" t="s">
        <v>4</v>
      </c>
      <c r="DI73" s="833"/>
      <c r="DJ73" s="834">
        <v>0.85799999999999998</v>
      </c>
      <c r="DK73" s="835">
        <v>0.98970000000000002</v>
      </c>
      <c r="DL73" s="682">
        <f t="shared" si="26"/>
        <v>0.84899999999999998</v>
      </c>
      <c r="DM73" s="683">
        <f t="shared" si="27"/>
        <v>0.84899999999999998</v>
      </c>
      <c r="DN73" s="684"/>
      <c r="DO73" s="834">
        <v>0.85799999999999998</v>
      </c>
      <c r="DP73" s="677">
        <v>0.98760000000000003</v>
      </c>
      <c r="DQ73" s="682">
        <f t="shared" si="28"/>
        <v>0.84699999999999998</v>
      </c>
      <c r="DR73" s="682" t="str">
        <f t="shared" si="29"/>
        <v xml:space="preserve"> </v>
      </c>
      <c r="DS73" s="692"/>
      <c r="DT73" s="701" t="str">
        <f t="shared" si="30"/>
        <v xml:space="preserve"> </v>
      </c>
      <c r="DU73" s="692"/>
      <c r="DV73" s="702"/>
      <c r="DX73" s="71" t="s">
        <v>420</v>
      </c>
      <c r="DY73" s="86" t="s">
        <v>420</v>
      </c>
      <c r="DZ73" s="71" t="s">
        <v>901</v>
      </c>
      <c r="EA73" s="72" t="s">
        <v>421</v>
      </c>
      <c r="EB73" s="404">
        <v>53189</v>
      </c>
      <c r="EC73" s="56"/>
      <c r="ED73" s="57">
        <v>53189</v>
      </c>
      <c r="EE73" s="57"/>
      <c r="EF73" s="56"/>
      <c r="EG73" s="73">
        <v>0.96172205547318557</v>
      </c>
      <c r="EH73" s="56"/>
      <c r="EI73" s="405">
        <v>0</v>
      </c>
      <c r="EJ73" s="57"/>
      <c r="EK73" s="57">
        <v>0</v>
      </c>
      <c r="EL73" s="57">
        <v>0</v>
      </c>
      <c r="EM73" s="158">
        <v>0</v>
      </c>
      <c r="EN73" s="158"/>
      <c r="EO73" s="58"/>
      <c r="ES73" s="845" t="s">
        <v>490</v>
      </c>
      <c r="ET73" s="846" t="s">
        <v>491</v>
      </c>
      <c r="EU73" s="847">
        <v>1348118</v>
      </c>
    </row>
    <row r="74" spans="1:151" ht="15">
      <c r="A74" s="77" t="s">
        <v>512</v>
      </c>
      <c r="B74" s="7" t="s">
        <v>513</v>
      </c>
      <c r="C74" s="218">
        <v>1393</v>
      </c>
      <c r="D74" s="219">
        <v>1836</v>
      </c>
      <c r="E74" s="8"/>
      <c r="F74" s="8">
        <f t="shared" si="16"/>
        <v>1836</v>
      </c>
      <c r="G74" s="8"/>
      <c r="H74" s="417">
        <f t="shared" si="17"/>
        <v>1836</v>
      </c>
      <c r="K74" s="430" t="s">
        <v>512</v>
      </c>
      <c r="L74" s="431" t="s">
        <v>513</v>
      </c>
      <c r="M74" s="432">
        <v>1195705916</v>
      </c>
      <c r="N74" s="433">
        <v>42013863</v>
      </c>
      <c r="O74" s="434">
        <f t="shared" si="18"/>
        <v>1153692053</v>
      </c>
      <c r="P74" s="435">
        <v>2004</v>
      </c>
      <c r="Q74" s="436">
        <v>0.58699999999999997</v>
      </c>
      <c r="R74" s="437">
        <f t="shared" si="19"/>
        <v>1965403838</v>
      </c>
      <c r="S74" s="798">
        <f t="shared" si="20"/>
        <v>42013863</v>
      </c>
      <c r="T74" s="439">
        <v>17808691</v>
      </c>
      <c r="U74" s="439">
        <v>185820961</v>
      </c>
      <c r="V74" s="437">
        <f t="shared" si="21"/>
        <v>2211047353</v>
      </c>
      <c r="X74" s="466" t="s">
        <v>512</v>
      </c>
      <c r="Y74" s="467" t="s">
        <v>513</v>
      </c>
      <c r="Z74" s="468">
        <v>2211047353</v>
      </c>
      <c r="AA74" s="469">
        <v>12757743.226809999</v>
      </c>
      <c r="AB74" s="432">
        <v>1854733</v>
      </c>
      <c r="AC74" s="432">
        <v>54650</v>
      </c>
      <c r="AD74" s="37">
        <v>14667126.226809999</v>
      </c>
      <c r="AE74" s="470">
        <v>1836</v>
      </c>
      <c r="AF74" s="467">
        <v>7989</v>
      </c>
      <c r="AG74" s="471">
        <v>1.6314</v>
      </c>
      <c r="AI74" s="552" t="s">
        <v>512</v>
      </c>
      <c r="AJ74" s="553" t="s">
        <v>513</v>
      </c>
      <c r="AK74" s="541">
        <v>14667126.226809999</v>
      </c>
      <c r="AL74" s="542">
        <v>1836</v>
      </c>
      <c r="AM74" s="554">
        <v>7989</v>
      </c>
      <c r="AN74" s="555">
        <v>1.6314</v>
      </c>
      <c r="AO74" s="556">
        <v>0.31259999999999999</v>
      </c>
      <c r="AP74" s="557">
        <v>1.0210999999999999</v>
      </c>
      <c r="AQ74" s="555">
        <v>1.1945000000000001</v>
      </c>
      <c r="AR74" s="558" t="s">
        <v>4</v>
      </c>
      <c r="AS74" s="806" t="s">
        <v>4</v>
      </c>
      <c r="AT74" s="807" t="s">
        <v>4</v>
      </c>
      <c r="AU74" s="561">
        <v>0</v>
      </c>
      <c r="AV74" s="562" t="s">
        <v>4</v>
      </c>
      <c r="AW74" s="554">
        <v>0</v>
      </c>
      <c r="AX74" s="563" t="s">
        <v>653</v>
      </c>
      <c r="AY74" s="204">
        <v>0</v>
      </c>
      <c r="AZ74" s="554">
        <v>0</v>
      </c>
      <c r="BB74" s="234" t="s">
        <v>512</v>
      </c>
      <c r="BC74" s="235" t="s">
        <v>747</v>
      </c>
      <c r="BD74" s="227">
        <v>2211047353</v>
      </c>
      <c r="BE74" s="228">
        <v>336.94200000000001</v>
      </c>
      <c r="BF74" s="236">
        <v>6562101</v>
      </c>
      <c r="BG74" s="738">
        <v>0.31259999999999999</v>
      </c>
      <c r="BH74" s="231"/>
      <c r="BI74" s="232">
        <v>1836</v>
      </c>
      <c r="BJ74" s="237">
        <v>5.45</v>
      </c>
      <c r="BK74" s="232">
        <v>13116</v>
      </c>
      <c r="BL74" s="238">
        <v>39</v>
      </c>
      <c r="BN74" s="491" t="s">
        <v>512</v>
      </c>
      <c r="BO74" s="492" t="s">
        <v>513</v>
      </c>
      <c r="BP74" s="493">
        <v>0.48409999999999997</v>
      </c>
      <c r="BQ74" s="493">
        <v>0.55469999999999997</v>
      </c>
      <c r="BR74" s="493">
        <v>0.64290000000000003</v>
      </c>
      <c r="BS74" s="126"/>
      <c r="BT74" s="494">
        <v>2004</v>
      </c>
      <c r="BU74" s="120">
        <v>0.58699999999999997</v>
      </c>
      <c r="BV74" s="495"/>
      <c r="BW74" s="496">
        <v>0.65249999999999997</v>
      </c>
      <c r="BX74" s="497">
        <f t="shared" si="22"/>
        <v>0.38300000000000001</v>
      </c>
      <c r="BY74" s="498">
        <f t="shared" si="31"/>
        <v>0.66379999999999995</v>
      </c>
      <c r="CA74" s="264" t="s">
        <v>512</v>
      </c>
      <c r="CB74" s="265" t="s">
        <v>747</v>
      </c>
      <c r="CC74" s="232">
        <v>35102</v>
      </c>
      <c r="CD74" s="232">
        <v>36304</v>
      </c>
      <c r="CE74" s="232">
        <v>36348</v>
      </c>
      <c r="CF74" s="266">
        <f t="shared" si="23"/>
        <v>35918</v>
      </c>
      <c r="CG74" s="267">
        <v>1.0210999999999999</v>
      </c>
      <c r="CH74" s="263"/>
      <c r="CI74" s="268">
        <f t="shared" si="24"/>
        <v>-430</v>
      </c>
      <c r="CJ74" s="267">
        <f t="shared" si="25"/>
        <v>-1.18E-2</v>
      </c>
      <c r="CL74" s="642" t="s">
        <v>512</v>
      </c>
      <c r="CM74" s="643" t="s">
        <v>747</v>
      </c>
      <c r="CN74" s="719" t="s">
        <v>4</v>
      </c>
      <c r="CO74" s="636"/>
      <c r="CP74" s="720">
        <v>1836</v>
      </c>
      <c r="CQ74" s="646">
        <v>2800946</v>
      </c>
      <c r="CR74" s="646">
        <v>0</v>
      </c>
      <c r="CS74" s="647">
        <v>2800946</v>
      </c>
      <c r="CT74" s="648">
        <v>1525.57</v>
      </c>
      <c r="CU74" s="649"/>
      <c r="CV74" s="18" t="s">
        <v>4</v>
      </c>
      <c r="CW74" s="648" t="s">
        <v>4</v>
      </c>
      <c r="CX74" s="19" t="s">
        <v>4</v>
      </c>
      <c r="CY74" s="14"/>
      <c r="CZ74" s="650">
        <v>0.38300000000000001</v>
      </c>
      <c r="DA74" s="125" t="s">
        <v>4</v>
      </c>
      <c r="DB74" s="641"/>
      <c r="DC74" s="19" t="s">
        <v>4</v>
      </c>
      <c r="DE74" s="680" t="s">
        <v>512</v>
      </c>
      <c r="DF74" s="681" t="s">
        <v>513</v>
      </c>
      <c r="DG74" s="670" t="s">
        <v>653</v>
      </c>
      <c r="DH74" s="671" t="s">
        <v>4</v>
      </c>
      <c r="DI74" s="833"/>
      <c r="DJ74" s="834">
        <v>0.65249999999999997</v>
      </c>
      <c r="DK74" s="835">
        <v>0.50960000000000005</v>
      </c>
      <c r="DL74" s="682">
        <f t="shared" si="26"/>
        <v>0.33300000000000002</v>
      </c>
      <c r="DM74" s="683">
        <f t="shared" si="27"/>
        <v>0.33300000000000002</v>
      </c>
      <c r="DN74" s="684"/>
      <c r="DO74" s="834">
        <v>0.65249999999999997</v>
      </c>
      <c r="DP74" s="677">
        <v>0.58699999999999997</v>
      </c>
      <c r="DQ74" s="682">
        <f t="shared" si="28"/>
        <v>0.38300000000000001</v>
      </c>
      <c r="DR74" s="682" t="str">
        <f t="shared" si="29"/>
        <v xml:space="preserve"> </v>
      </c>
      <c r="DS74" s="692"/>
      <c r="DT74" s="701" t="str">
        <f t="shared" si="30"/>
        <v xml:space="preserve"> </v>
      </c>
      <c r="DU74" s="692"/>
      <c r="DV74" s="702" t="s">
        <v>0</v>
      </c>
      <c r="DX74" s="54" t="s">
        <v>420</v>
      </c>
      <c r="DY74" s="83" t="s">
        <v>72</v>
      </c>
      <c r="DZ74" s="54" t="s">
        <v>8</v>
      </c>
      <c r="EA74" s="55" t="s">
        <v>73</v>
      </c>
      <c r="EB74" s="404">
        <v>435</v>
      </c>
      <c r="EC74" s="51"/>
      <c r="ED74" s="50">
        <v>435</v>
      </c>
      <c r="EE74" s="50"/>
      <c r="EF74" s="51"/>
      <c r="EG74" s="52">
        <v>7.8653310671536539E-3</v>
      </c>
      <c r="EH74" s="51"/>
      <c r="EI74" s="405">
        <v>0</v>
      </c>
      <c r="EJ74" s="50"/>
      <c r="EK74" s="50">
        <v>0</v>
      </c>
      <c r="EL74" s="53"/>
      <c r="EM74" s="159"/>
      <c r="EN74" s="159"/>
      <c r="EO74" s="49"/>
      <c r="ES74" s="845" t="s">
        <v>492</v>
      </c>
      <c r="ET74" s="846" t="s">
        <v>493</v>
      </c>
      <c r="EU74" s="847">
        <v>2051618</v>
      </c>
    </row>
    <row r="75" spans="1:151" ht="15">
      <c r="A75" s="77" t="s">
        <v>514</v>
      </c>
      <c r="B75" s="7" t="s">
        <v>515</v>
      </c>
      <c r="C75" s="218">
        <v>5858</v>
      </c>
      <c r="D75" s="219">
        <v>5858</v>
      </c>
      <c r="E75" s="8"/>
      <c r="F75" s="8">
        <f t="shared" si="16"/>
        <v>5858</v>
      </c>
      <c r="G75" s="8"/>
      <c r="H75" s="417">
        <f t="shared" si="17"/>
        <v>5858</v>
      </c>
      <c r="K75" s="430" t="s">
        <v>514</v>
      </c>
      <c r="L75" s="431" t="s">
        <v>515</v>
      </c>
      <c r="M75" s="432">
        <v>2881332197</v>
      </c>
      <c r="N75" s="433">
        <v>102484500</v>
      </c>
      <c r="O75" s="434">
        <f t="shared" si="18"/>
        <v>2778847697</v>
      </c>
      <c r="P75" s="435">
        <v>2006</v>
      </c>
      <c r="Q75" s="436">
        <v>0.91979999999999995</v>
      </c>
      <c r="R75" s="437">
        <f t="shared" si="19"/>
        <v>3021143397</v>
      </c>
      <c r="S75" s="798">
        <f t="shared" si="20"/>
        <v>102484500</v>
      </c>
      <c r="T75" s="439">
        <v>52532359</v>
      </c>
      <c r="U75" s="439">
        <v>396566388</v>
      </c>
      <c r="V75" s="437">
        <f t="shared" si="21"/>
        <v>3572726644</v>
      </c>
      <c r="X75" s="466" t="s">
        <v>514</v>
      </c>
      <c r="Y75" s="467" t="s">
        <v>515</v>
      </c>
      <c r="Z75" s="468">
        <v>3572726644</v>
      </c>
      <c r="AA75" s="469">
        <v>20614632.735879999</v>
      </c>
      <c r="AB75" s="432">
        <v>6443765</v>
      </c>
      <c r="AC75" s="432">
        <v>281311</v>
      </c>
      <c r="AD75" s="37">
        <v>27339708.735879999</v>
      </c>
      <c r="AE75" s="470">
        <v>5858</v>
      </c>
      <c r="AF75" s="467">
        <v>4667</v>
      </c>
      <c r="AG75" s="471">
        <v>0.95299999999999996</v>
      </c>
      <c r="AI75" s="552" t="s">
        <v>514</v>
      </c>
      <c r="AJ75" s="553" t="s">
        <v>515</v>
      </c>
      <c r="AK75" s="541">
        <v>27339708.735879999</v>
      </c>
      <c r="AL75" s="542">
        <v>5858</v>
      </c>
      <c r="AM75" s="554">
        <v>4667</v>
      </c>
      <c r="AN75" s="555">
        <v>0.95299999999999996</v>
      </c>
      <c r="AO75" s="556">
        <v>0.75029999999999997</v>
      </c>
      <c r="AP75" s="557">
        <v>0.76900000000000002</v>
      </c>
      <c r="AQ75" s="555">
        <v>0.8407</v>
      </c>
      <c r="AR75" s="558">
        <v>0.8407</v>
      </c>
      <c r="AS75" s="806">
        <v>1408.83</v>
      </c>
      <c r="AT75" s="807">
        <v>266.95000000000005</v>
      </c>
      <c r="AU75" s="561">
        <v>1563793</v>
      </c>
      <c r="AV75" s="562">
        <v>1</v>
      </c>
      <c r="AW75" s="554">
        <v>1563793</v>
      </c>
      <c r="AX75" s="563" t="s">
        <v>653</v>
      </c>
      <c r="AY75" s="204">
        <v>0</v>
      </c>
      <c r="AZ75" s="554">
        <v>1563793</v>
      </c>
      <c r="BB75" s="234" t="s">
        <v>514</v>
      </c>
      <c r="BC75" s="235" t="s">
        <v>748</v>
      </c>
      <c r="BD75" s="227">
        <v>3572726644</v>
      </c>
      <c r="BE75" s="228">
        <v>226.876</v>
      </c>
      <c r="BF75" s="236">
        <v>15747486</v>
      </c>
      <c r="BG75" s="738">
        <v>0.75029999999999997</v>
      </c>
      <c r="BH75" s="231"/>
      <c r="BI75" s="232">
        <v>5858</v>
      </c>
      <c r="BJ75" s="237">
        <v>25.82</v>
      </c>
      <c r="BK75" s="232">
        <v>40716</v>
      </c>
      <c r="BL75" s="238">
        <v>179</v>
      </c>
      <c r="BN75" s="491" t="s">
        <v>514</v>
      </c>
      <c r="BO75" s="492" t="s">
        <v>515</v>
      </c>
      <c r="BP75" s="493">
        <v>0.85780000000000001</v>
      </c>
      <c r="BQ75" s="493">
        <v>0.88139999999999996</v>
      </c>
      <c r="BR75" s="493">
        <v>0.96609999999999996</v>
      </c>
      <c r="BS75" s="126"/>
      <c r="BT75" s="494">
        <v>2006</v>
      </c>
      <c r="BU75" s="120">
        <v>0.91979999999999995</v>
      </c>
      <c r="BV75" s="495"/>
      <c r="BW75" s="496">
        <v>0.60499999999999998</v>
      </c>
      <c r="BX75" s="497">
        <f t="shared" si="22"/>
        <v>0.55600000000000005</v>
      </c>
      <c r="BY75" s="498">
        <f t="shared" si="31"/>
        <v>0.96360000000000001</v>
      </c>
      <c r="CA75" s="264" t="s">
        <v>514</v>
      </c>
      <c r="CB75" s="265" t="s">
        <v>748</v>
      </c>
      <c r="CC75" s="232">
        <v>26696</v>
      </c>
      <c r="CD75" s="232">
        <v>27381</v>
      </c>
      <c r="CE75" s="232">
        <v>27075</v>
      </c>
      <c r="CF75" s="266">
        <f t="shared" si="23"/>
        <v>27050.666666666668</v>
      </c>
      <c r="CG75" s="267">
        <v>0.76900000000000002</v>
      </c>
      <c r="CH75" s="263"/>
      <c r="CI75" s="268">
        <f t="shared" si="24"/>
        <v>-24.333333333332121</v>
      </c>
      <c r="CJ75" s="267">
        <f t="shared" si="25"/>
        <v>-8.9999999999999998E-4</v>
      </c>
      <c r="CL75" s="642" t="s">
        <v>514</v>
      </c>
      <c r="CM75" s="643" t="s">
        <v>748</v>
      </c>
      <c r="CN75" s="719">
        <v>0.8407</v>
      </c>
      <c r="CO75" s="636"/>
      <c r="CP75" s="720">
        <v>5858</v>
      </c>
      <c r="CQ75" s="646">
        <v>9508956</v>
      </c>
      <c r="CR75" s="646">
        <v>0</v>
      </c>
      <c r="CS75" s="647">
        <v>9508956</v>
      </c>
      <c r="CT75" s="648">
        <v>1623.24</v>
      </c>
      <c r="CU75" s="649"/>
      <c r="CV75" s="18">
        <v>1408.83</v>
      </c>
      <c r="CW75" s="648">
        <v>266.95000000000005</v>
      </c>
      <c r="CX75" s="19">
        <v>1</v>
      </c>
      <c r="CY75" s="14"/>
      <c r="CZ75" s="650">
        <v>0.55600000000000005</v>
      </c>
      <c r="DA75" s="125" t="s">
        <v>4</v>
      </c>
      <c r="DB75" s="641"/>
      <c r="DC75" s="19">
        <v>1</v>
      </c>
      <c r="DE75" s="680" t="s">
        <v>514</v>
      </c>
      <c r="DF75" s="681" t="s">
        <v>515</v>
      </c>
      <c r="DG75" s="670" t="s">
        <v>201</v>
      </c>
      <c r="DH75" s="671">
        <v>1</v>
      </c>
      <c r="DI75" s="833"/>
      <c r="DJ75" s="834">
        <v>0.58499999999999996</v>
      </c>
      <c r="DK75" s="835">
        <v>0.87070000000000003</v>
      </c>
      <c r="DL75" s="682">
        <f t="shared" si="26"/>
        <v>0.50900000000000001</v>
      </c>
      <c r="DM75" s="683">
        <f t="shared" si="27"/>
        <v>0.50900000000000001</v>
      </c>
      <c r="DN75" s="684"/>
      <c r="DO75" s="834">
        <v>0.60499999999999998</v>
      </c>
      <c r="DP75" s="677">
        <v>0.91979999999999995</v>
      </c>
      <c r="DQ75" s="682">
        <f t="shared" si="28"/>
        <v>0.55600000000000005</v>
      </c>
      <c r="DR75" s="682" t="str">
        <f t="shared" si="29"/>
        <v xml:space="preserve"> </v>
      </c>
      <c r="DS75" s="692"/>
      <c r="DT75" s="701" t="str">
        <f t="shared" si="30"/>
        <v xml:space="preserve"> </v>
      </c>
      <c r="DU75" s="692"/>
      <c r="DV75" s="702"/>
      <c r="DX75" s="54" t="s">
        <v>420</v>
      </c>
      <c r="DY75" s="83" t="s">
        <v>74</v>
      </c>
      <c r="DZ75" s="54" t="s">
        <v>8</v>
      </c>
      <c r="EA75" s="55" t="s">
        <v>75</v>
      </c>
      <c r="EB75" s="404">
        <v>112</v>
      </c>
      <c r="EC75" s="51"/>
      <c r="ED75" s="50">
        <v>112</v>
      </c>
      <c r="EE75" s="50"/>
      <c r="EF75" s="51"/>
      <c r="EG75" s="52">
        <v>2.0250967345315156E-3</v>
      </c>
      <c r="EH75" s="51"/>
      <c r="EI75" s="405">
        <v>0</v>
      </c>
      <c r="EJ75" s="50"/>
      <c r="EK75" s="50">
        <v>0</v>
      </c>
      <c r="EL75" s="53"/>
      <c r="EM75" s="159"/>
      <c r="EN75" s="159"/>
      <c r="EO75" s="49"/>
      <c r="ES75" s="845" t="s">
        <v>494</v>
      </c>
      <c r="ET75" s="846" t="s">
        <v>669</v>
      </c>
      <c r="EU75" s="847">
        <v>0</v>
      </c>
    </row>
    <row r="76" spans="1:151" ht="15">
      <c r="A76" s="77" t="s">
        <v>516</v>
      </c>
      <c r="B76" s="7" t="s">
        <v>517</v>
      </c>
      <c r="C76" s="218">
        <v>8397</v>
      </c>
      <c r="D76" s="219">
        <v>8397</v>
      </c>
      <c r="E76" s="8"/>
      <c r="F76" s="8">
        <f t="shared" si="16"/>
        <v>8397</v>
      </c>
      <c r="G76" s="8"/>
      <c r="H76" s="417">
        <f t="shared" si="17"/>
        <v>8397</v>
      </c>
      <c r="K76" s="430" t="s">
        <v>516</v>
      </c>
      <c r="L76" s="431" t="s">
        <v>517</v>
      </c>
      <c r="M76" s="432">
        <v>4065315004</v>
      </c>
      <c r="N76" s="433">
        <v>85063888</v>
      </c>
      <c r="O76" s="434">
        <f t="shared" si="18"/>
        <v>3980251116</v>
      </c>
      <c r="P76" s="435">
        <v>2003</v>
      </c>
      <c r="Q76" s="436">
        <v>0.65859999999999996</v>
      </c>
      <c r="R76" s="437">
        <f t="shared" si="19"/>
        <v>6043503061</v>
      </c>
      <c r="S76" s="798">
        <f t="shared" si="20"/>
        <v>85063888</v>
      </c>
      <c r="T76" s="439">
        <v>69855719</v>
      </c>
      <c r="U76" s="439">
        <v>641078729</v>
      </c>
      <c r="V76" s="437">
        <f t="shared" si="21"/>
        <v>6839501397</v>
      </c>
      <c r="X76" s="466" t="s">
        <v>516</v>
      </c>
      <c r="Y76" s="467" t="s">
        <v>517</v>
      </c>
      <c r="Z76" s="468">
        <v>6839501397</v>
      </c>
      <c r="AA76" s="469">
        <v>39463923.060690001</v>
      </c>
      <c r="AB76" s="432">
        <v>6889875</v>
      </c>
      <c r="AC76" s="432">
        <v>361131</v>
      </c>
      <c r="AD76" s="37">
        <v>46714929.060690001</v>
      </c>
      <c r="AE76" s="470">
        <v>8397</v>
      </c>
      <c r="AF76" s="467">
        <v>5563</v>
      </c>
      <c r="AG76" s="471">
        <v>1.1359999999999999</v>
      </c>
      <c r="AI76" s="552" t="s">
        <v>516</v>
      </c>
      <c r="AJ76" s="553" t="s">
        <v>517</v>
      </c>
      <c r="AK76" s="541">
        <v>46714929.060690001</v>
      </c>
      <c r="AL76" s="542">
        <v>8397</v>
      </c>
      <c r="AM76" s="554">
        <v>5563</v>
      </c>
      <c r="AN76" s="555">
        <v>1.1359999999999999</v>
      </c>
      <c r="AO76" s="556">
        <v>0.37430000000000002</v>
      </c>
      <c r="AP76" s="557">
        <v>0.82969999999999999</v>
      </c>
      <c r="AQ76" s="555">
        <v>0.90669999999999995</v>
      </c>
      <c r="AR76" s="558">
        <v>0.90669999999999995</v>
      </c>
      <c r="AS76" s="806">
        <v>1519.43</v>
      </c>
      <c r="AT76" s="807">
        <v>156.34999999999991</v>
      </c>
      <c r="AU76" s="561">
        <v>1312871</v>
      </c>
      <c r="AV76" s="562">
        <v>1</v>
      </c>
      <c r="AW76" s="554">
        <v>1312871</v>
      </c>
      <c r="AX76" s="563" t="s">
        <v>653</v>
      </c>
      <c r="AY76" s="204">
        <v>0</v>
      </c>
      <c r="AZ76" s="554">
        <v>1312871</v>
      </c>
      <c r="BB76" s="234" t="s">
        <v>516</v>
      </c>
      <c r="BC76" s="235" t="s">
        <v>749</v>
      </c>
      <c r="BD76" s="227">
        <v>6839501397</v>
      </c>
      <c r="BE76" s="228">
        <v>870.673</v>
      </c>
      <c r="BF76" s="236">
        <v>7855419</v>
      </c>
      <c r="BG76" s="738">
        <v>0.37430000000000002</v>
      </c>
      <c r="BH76" s="231"/>
      <c r="BI76" s="232">
        <v>8397</v>
      </c>
      <c r="BJ76" s="237">
        <v>9.64</v>
      </c>
      <c r="BK76" s="232">
        <v>51354</v>
      </c>
      <c r="BL76" s="238">
        <v>59</v>
      </c>
      <c r="BN76" s="491" t="s">
        <v>516</v>
      </c>
      <c r="BO76" s="492" t="s">
        <v>517</v>
      </c>
      <c r="BP76" s="493">
        <v>0.55659999999999998</v>
      </c>
      <c r="BQ76" s="493">
        <v>0.64190000000000003</v>
      </c>
      <c r="BR76" s="493">
        <v>0.70369999999999999</v>
      </c>
      <c r="BS76" s="126"/>
      <c r="BT76" s="494">
        <v>2003</v>
      </c>
      <c r="BU76" s="120">
        <v>0.65859999999999996</v>
      </c>
      <c r="BV76" s="495"/>
      <c r="BW76" s="496">
        <v>0.65</v>
      </c>
      <c r="BX76" s="497">
        <f t="shared" si="22"/>
        <v>0.42799999999999999</v>
      </c>
      <c r="BY76" s="498">
        <f t="shared" si="31"/>
        <v>0.74180000000000001</v>
      </c>
      <c r="CA76" s="264" t="s">
        <v>516</v>
      </c>
      <c r="CB76" s="265" t="s">
        <v>749</v>
      </c>
      <c r="CC76" s="232">
        <v>28558</v>
      </c>
      <c r="CD76" s="232">
        <v>29476</v>
      </c>
      <c r="CE76" s="232">
        <v>29520</v>
      </c>
      <c r="CF76" s="266">
        <f t="shared" si="23"/>
        <v>29184.666666666668</v>
      </c>
      <c r="CG76" s="267">
        <v>0.82969999999999999</v>
      </c>
      <c r="CH76" s="263"/>
      <c r="CI76" s="268">
        <f t="shared" si="24"/>
        <v>-335.33333333333212</v>
      </c>
      <c r="CJ76" s="267">
        <f t="shared" si="25"/>
        <v>-1.14E-2</v>
      </c>
      <c r="CL76" s="642" t="s">
        <v>516</v>
      </c>
      <c r="CM76" s="643" t="s">
        <v>749</v>
      </c>
      <c r="CN76" s="719">
        <v>0.90669999999999995</v>
      </c>
      <c r="CO76" s="636"/>
      <c r="CP76" s="720">
        <v>8397</v>
      </c>
      <c r="CQ76" s="646">
        <v>13209696</v>
      </c>
      <c r="CR76" s="646">
        <v>0</v>
      </c>
      <c r="CS76" s="647">
        <v>13209696</v>
      </c>
      <c r="CT76" s="648">
        <v>1573.14</v>
      </c>
      <c r="CU76" s="649"/>
      <c r="CV76" s="18">
        <v>1519.43</v>
      </c>
      <c r="CW76" s="648">
        <v>156.34999999999991</v>
      </c>
      <c r="CX76" s="19">
        <v>1</v>
      </c>
      <c r="CY76" s="14"/>
      <c r="CZ76" s="650">
        <v>0.42799999999999999</v>
      </c>
      <c r="DA76" s="125" t="s">
        <v>4</v>
      </c>
      <c r="DB76" s="641"/>
      <c r="DC76" s="19">
        <v>1</v>
      </c>
      <c r="DE76" s="680" t="s">
        <v>516</v>
      </c>
      <c r="DF76" s="681" t="s">
        <v>517</v>
      </c>
      <c r="DG76" s="670" t="s">
        <v>201</v>
      </c>
      <c r="DH76" s="671">
        <v>1</v>
      </c>
      <c r="DI76" s="833"/>
      <c r="DJ76" s="834">
        <v>0.65</v>
      </c>
      <c r="DK76" s="835">
        <v>0.60929999999999995</v>
      </c>
      <c r="DL76" s="682">
        <f t="shared" si="26"/>
        <v>0.39600000000000002</v>
      </c>
      <c r="DM76" s="683">
        <f t="shared" si="27"/>
        <v>0.39600000000000002</v>
      </c>
      <c r="DN76" s="684"/>
      <c r="DO76" s="834">
        <v>0.65</v>
      </c>
      <c r="DP76" s="677">
        <v>0.65859999999999996</v>
      </c>
      <c r="DQ76" s="682">
        <f t="shared" si="28"/>
        <v>0.42799999999999999</v>
      </c>
      <c r="DR76" s="682" t="str">
        <f t="shared" si="29"/>
        <v xml:space="preserve"> </v>
      </c>
      <c r="DS76" s="692"/>
      <c r="DT76" s="701" t="str">
        <f t="shared" si="30"/>
        <v xml:space="preserve"> </v>
      </c>
      <c r="DU76" s="692"/>
      <c r="DV76" s="702"/>
      <c r="DX76" s="54" t="s">
        <v>420</v>
      </c>
      <c r="DY76" s="83" t="s">
        <v>76</v>
      </c>
      <c r="DZ76" s="54" t="s">
        <v>8</v>
      </c>
      <c r="EA76" s="55" t="s">
        <v>77</v>
      </c>
      <c r="EB76" s="404">
        <v>525</v>
      </c>
      <c r="EC76" s="51"/>
      <c r="ED76" s="50">
        <v>525</v>
      </c>
      <c r="EE76" s="50"/>
      <c r="EF76" s="51"/>
      <c r="EG76" s="52">
        <v>9.4926409431164791E-3</v>
      </c>
      <c r="EH76" s="51"/>
      <c r="EI76" s="405">
        <v>0</v>
      </c>
      <c r="EJ76" s="50"/>
      <c r="EK76" s="50">
        <v>0</v>
      </c>
      <c r="EL76" s="53"/>
      <c r="EM76" s="159"/>
      <c r="EN76" s="159"/>
      <c r="EO76" s="49"/>
      <c r="ES76" s="845" t="s">
        <v>496</v>
      </c>
      <c r="ET76" s="846" t="s">
        <v>497</v>
      </c>
      <c r="EU76" s="847">
        <v>142333</v>
      </c>
    </row>
    <row r="77" spans="1:151" ht="15">
      <c r="A77" s="77" t="s">
        <v>518</v>
      </c>
      <c r="B77" s="7" t="s">
        <v>519</v>
      </c>
      <c r="C77" s="218">
        <v>1769</v>
      </c>
      <c r="D77" s="219">
        <v>1769</v>
      </c>
      <c r="E77" s="8"/>
      <c r="F77" s="8">
        <f t="shared" si="16"/>
        <v>1769</v>
      </c>
      <c r="G77" s="8"/>
      <c r="H77" s="417">
        <f t="shared" si="17"/>
        <v>1769</v>
      </c>
      <c r="K77" s="430" t="s">
        <v>518</v>
      </c>
      <c r="L77" s="431" t="s">
        <v>519</v>
      </c>
      <c r="M77" s="432">
        <v>1529830385</v>
      </c>
      <c r="N77" s="433">
        <v>0</v>
      </c>
      <c r="O77" s="434">
        <f t="shared" si="18"/>
        <v>1529830385</v>
      </c>
      <c r="P77" s="435">
        <v>2008</v>
      </c>
      <c r="Q77" s="436">
        <v>1.0508999999999999</v>
      </c>
      <c r="R77" s="437">
        <f t="shared" si="19"/>
        <v>1455733547</v>
      </c>
      <c r="S77" s="798">
        <f t="shared" si="20"/>
        <v>0</v>
      </c>
      <c r="T77" s="439">
        <v>34206500</v>
      </c>
      <c r="U77" s="439">
        <v>145097687</v>
      </c>
      <c r="V77" s="437">
        <f t="shared" si="21"/>
        <v>1635037734</v>
      </c>
      <c r="X77" s="466" t="s">
        <v>518</v>
      </c>
      <c r="Y77" s="467" t="s">
        <v>519</v>
      </c>
      <c r="Z77" s="468">
        <v>1635037734</v>
      </c>
      <c r="AA77" s="469">
        <v>9434167.7251800001</v>
      </c>
      <c r="AB77" s="432">
        <v>1363584</v>
      </c>
      <c r="AC77" s="432">
        <v>128444</v>
      </c>
      <c r="AD77" s="37">
        <v>10926195.72518</v>
      </c>
      <c r="AE77" s="470">
        <v>1769</v>
      </c>
      <c r="AF77" s="467">
        <v>6176</v>
      </c>
      <c r="AG77" s="471">
        <v>1.2612000000000001</v>
      </c>
      <c r="AI77" s="552" t="s">
        <v>518</v>
      </c>
      <c r="AJ77" s="553" t="s">
        <v>519</v>
      </c>
      <c r="AK77" s="541">
        <v>10926195.72518</v>
      </c>
      <c r="AL77" s="542">
        <v>1769</v>
      </c>
      <c r="AM77" s="554">
        <v>6176</v>
      </c>
      <c r="AN77" s="555">
        <v>1.2612000000000001</v>
      </c>
      <c r="AO77" s="556">
        <v>0.31519999999999998</v>
      </c>
      <c r="AP77" s="557">
        <v>0.84470000000000001</v>
      </c>
      <c r="AQ77" s="555">
        <v>0.95839999999999992</v>
      </c>
      <c r="AR77" s="558">
        <v>0.95839999999999992</v>
      </c>
      <c r="AS77" s="806">
        <v>1606.07</v>
      </c>
      <c r="AT77" s="807">
        <v>69.710000000000036</v>
      </c>
      <c r="AU77" s="561">
        <v>123317</v>
      </c>
      <c r="AV77" s="562">
        <v>0.72599999999999998</v>
      </c>
      <c r="AW77" s="554">
        <v>89528</v>
      </c>
      <c r="AX77" s="563" t="s">
        <v>653</v>
      </c>
      <c r="AY77" s="204">
        <v>0</v>
      </c>
      <c r="AZ77" s="554">
        <v>89528</v>
      </c>
      <c r="BB77" s="234" t="s">
        <v>518</v>
      </c>
      <c r="BC77" s="235" t="s">
        <v>750</v>
      </c>
      <c r="BD77" s="227">
        <v>1635037734</v>
      </c>
      <c r="BE77" s="228">
        <v>247.16800000000001</v>
      </c>
      <c r="BF77" s="236">
        <v>6615087</v>
      </c>
      <c r="BG77" s="738">
        <v>0.31519999999999998</v>
      </c>
      <c r="BH77" s="231"/>
      <c r="BI77" s="232">
        <v>1769</v>
      </c>
      <c r="BJ77" s="237">
        <v>7.16</v>
      </c>
      <c r="BK77" s="232">
        <v>13347</v>
      </c>
      <c r="BL77" s="238">
        <v>54</v>
      </c>
      <c r="BN77" s="491" t="s">
        <v>518</v>
      </c>
      <c r="BO77" s="492" t="s">
        <v>519</v>
      </c>
      <c r="BP77" s="493">
        <v>1</v>
      </c>
      <c r="BQ77" s="493">
        <v>1.06</v>
      </c>
      <c r="BR77" s="493">
        <v>1.0617000000000001</v>
      </c>
      <c r="BS77" s="126"/>
      <c r="BT77" s="494">
        <v>2008</v>
      </c>
      <c r="BU77" s="120">
        <v>1.0508999999999999</v>
      </c>
      <c r="BV77" s="495"/>
      <c r="BW77" s="496">
        <v>0.42</v>
      </c>
      <c r="BX77" s="497">
        <f t="shared" si="22"/>
        <v>0.441</v>
      </c>
      <c r="BY77" s="498">
        <f t="shared" si="31"/>
        <v>0.76429999999999998</v>
      </c>
      <c r="CA77" s="264" t="s">
        <v>518</v>
      </c>
      <c r="CB77" s="265" t="s">
        <v>750</v>
      </c>
      <c r="CC77" s="232">
        <v>29556</v>
      </c>
      <c r="CD77" s="232">
        <v>29592</v>
      </c>
      <c r="CE77" s="232">
        <v>29990</v>
      </c>
      <c r="CF77" s="266">
        <f t="shared" si="23"/>
        <v>29712.666666666668</v>
      </c>
      <c r="CG77" s="267">
        <v>0.84470000000000001</v>
      </c>
      <c r="CH77" s="263"/>
      <c r="CI77" s="268">
        <f t="shared" si="24"/>
        <v>-277.33333333333212</v>
      </c>
      <c r="CJ77" s="267">
        <f t="shared" si="25"/>
        <v>-9.1999999999999998E-3</v>
      </c>
      <c r="CL77" s="642" t="s">
        <v>518</v>
      </c>
      <c r="CM77" s="643" t="s">
        <v>750</v>
      </c>
      <c r="CN77" s="719">
        <v>0.95839999999999992</v>
      </c>
      <c r="CO77" s="636"/>
      <c r="CP77" s="720">
        <v>1769</v>
      </c>
      <c r="CQ77" s="646">
        <v>2061540</v>
      </c>
      <c r="CR77" s="646">
        <v>0</v>
      </c>
      <c r="CS77" s="647">
        <v>2061540</v>
      </c>
      <c r="CT77" s="648">
        <v>1165.3699999999999</v>
      </c>
      <c r="CU77" s="649"/>
      <c r="CV77" s="18">
        <v>1606.07</v>
      </c>
      <c r="CW77" s="648">
        <v>69.710000000000036</v>
      </c>
      <c r="CX77" s="19">
        <v>0.72599999999999998</v>
      </c>
      <c r="CY77" s="14"/>
      <c r="CZ77" s="650">
        <v>0.441</v>
      </c>
      <c r="DA77" s="125" t="s">
        <v>4</v>
      </c>
      <c r="DB77" s="641"/>
      <c r="DC77" s="19">
        <v>0.72599999999999998</v>
      </c>
      <c r="DE77" s="680" t="s">
        <v>518</v>
      </c>
      <c r="DF77" s="681" t="s">
        <v>519</v>
      </c>
      <c r="DG77" s="670" t="s">
        <v>201</v>
      </c>
      <c r="DH77" s="671">
        <v>0.72599999999999998</v>
      </c>
      <c r="DI77" s="833"/>
      <c r="DJ77" s="834">
        <v>0.41</v>
      </c>
      <c r="DK77" s="835">
        <v>1.04</v>
      </c>
      <c r="DL77" s="682">
        <f t="shared" si="26"/>
        <v>0.42599999999999999</v>
      </c>
      <c r="DM77" s="683">
        <f t="shared" si="27"/>
        <v>0.42599999999999999</v>
      </c>
      <c r="DN77" s="684"/>
      <c r="DO77" s="834">
        <v>0.42</v>
      </c>
      <c r="DP77" s="677">
        <v>1.0508999999999999</v>
      </c>
      <c r="DQ77" s="682">
        <f t="shared" si="28"/>
        <v>0.441</v>
      </c>
      <c r="DR77" s="682" t="str">
        <f t="shared" si="29"/>
        <v xml:space="preserve"> </v>
      </c>
      <c r="DS77" s="692"/>
      <c r="DT77" s="701" t="str">
        <f t="shared" si="30"/>
        <v xml:space="preserve"> </v>
      </c>
      <c r="DU77" s="692"/>
      <c r="DV77" s="703"/>
      <c r="DX77" s="54" t="s">
        <v>420</v>
      </c>
      <c r="DY77" s="83" t="s">
        <v>78</v>
      </c>
      <c r="DZ77" s="54" t="s">
        <v>8</v>
      </c>
      <c r="EA77" s="55" t="s">
        <v>79</v>
      </c>
      <c r="EB77" s="404">
        <v>725</v>
      </c>
      <c r="EC77" s="51"/>
      <c r="ED77" s="50">
        <v>725</v>
      </c>
      <c r="EE77" s="48"/>
      <c r="EF77" s="51"/>
      <c r="EG77" s="52">
        <v>1.3108885111922756E-2</v>
      </c>
      <c r="EH77" s="51"/>
      <c r="EI77" s="405">
        <v>0</v>
      </c>
      <c r="EJ77" s="50"/>
      <c r="EK77" s="50">
        <v>0</v>
      </c>
      <c r="EL77" s="53"/>
      <c r="EM77" s="159"/>
      <c r="EN77" s="159"/>
      <c r="EO77" s="49"/>
      <c r="ES77" s="845" t="s">
        <v>498</v>
      </c>
      <c r="ET77" s="846" t="s">
        <v>499</v>
      </c>
      <c r="EU77" s="847">
        <v>1314381</v>
      </c>
    </row>
    <row r="78" spans="1:151" ht="15">
      <c r="A78" s="77" t="s">
        <v>520</v>
      </c>
      <c r="B78" s="7" t="s">
        <v>521</v>
      </c>
      <c r="C78" s="218">
        <v>4828</v>
      </c>
      <c r="D78" s="219">
        <v>5870</v>
      </c>
      <c r="E78" s="8"/>
      <c r="F78" s="8">
        <f t="shared" si="16"/>
        <v>5870</v>
      </c>
      <c r="G78" s="8"/>
      <c r="H78" s="417">
        <f t="shared" si="17"/>
        <v>5870</v>
      </c>
      <c r="K78" s="430" t="s">
        <v>520</v>
      </c>
      <c r="L78" s="431" t="s">
        <v>521</v>
      </c>
      <c r="M78" s="432">
        <v>2454078382</v>
      </c>
      <c r="N78" s="433">
        <v>86402243</v>
      </c>
      <c r="O78" s="434">
        <f t="shared" si="18"/>
        <v>2367676139</v>
      </c>
      <c r="P78" s="435">
        <v>2005</v>
      </c>
      <c r="Q78" s="436">
        <v>0.95720000000000005</v>
      </c>
      <c r="R78" s="437">
        <f t="shared" si="19"/>
        <v>2473543814</v>
      </c>
      <c r="S78" s="798">
        <f t="shared" si="20"/>
        <v>86402243</v>
      </c>
      <c r="T78" s="439">
        <v>808999923</v>
      </c>
      <c r="U78" s="439">
        <v>589804528</v>
      </c>
      <c r="V78" s="437">
        <f t="shared" si="21"/>
        <v>3958750508</v>
      </c>
      <c r="X78" s="466" t="s">
        <v>520</v>
      </c>
      <c r="Y78" s="467" t="s">
        <v>521</v>
      </c>
      <c r="Z78" s="468">
        <v>3958750508</v>
      </c>
      <c r="AA78" s="469">
        <v>22841990.431159999</v>
      </c>
      <c r="AB78" s="432">
        <v>6011304</v>
      </c>
      <c r="AC78" s="432">
        <v>172432</v>
      </c>
      <c r="AD78" s="37">
        <v>29025726.431159999</v>
      </c>
      <c r="AE78" s="470">
        <v>5870</v>
      </c>
      <c r="AF78" s="467">
        <v>4945</v>
      </c>
      <c r="AG78" s="471">
        <v>1.0098</v>
      </c>
      <c r="AI78" s="552" t="s">
        <v>520</v>
      </c>
      <c r="AJ78" s="553" t="s">
        <v>521</v>
      </c>
      <c r="AK78" s="541">
        <v>29025726.431159999</v>
      </c>
      <c r="AL78" s="542">
        <v>5870</v>
      </c>
      <c r="AM78" s="554">
        <v>4945</v>
      </c>
      <c r="AN78" s="555">
        <v>1.0098</v>
      </c>
      <c r="AO78" s="556">
        <v>0.48080000000000001</v>
      </c>
      <c r="AP78" s="557">
        <v>0.86009999999999998</v>
      </c>
      <c r="AQ78" s="555">
        <v>0.8821</v>
      </c>
      <c r="AR78" s="558">
        <v>0.8821</v>
      </c>
      <c r="AS78" s="806">
        <v>1478.21</v>
      </c>
      <c r="AT78" s="807">
        <v>197.56999999999994</v>
      </c>
      <c r="AU78" s="561">
        <v>1159736</v>
      </c>
      <c r="AV78" s="562">
        <v>1</v>
      </c>
      <c r="AW78" s="554">
        <v>1159736</v>
      </c>
      <c r="AX78" s="563" t="s">
        <v>653</v>
      </c>
      <c r="AY78" s="204">
        <v>0</v>
      </c>
      <c r="AZ78" s="554">
        <v>1159736</v>
      </c>
      <c r="BB78" s="234" t="s">
        <v>520</v>
      </c>
      <c r="BC78" s="235" t="s">
        <v>751</v>
      </c>
      <c r="BD78" s="227">
        <v>3958750508</v>
      </c>
      <c r="BE78" s="228">
        <v>392.31099999999998</v>
      </c>
      <c r="BF78" s="236">
        <v>10090848</v>
      </c>
      <c r="BG78" s="738">
        <v>0.48080000000000001</v>
      </c>
      <c r="BH78" s="231"/>
      <c r="BI78" s="232">
        <v>5870</v>
      </c>
      <c r="BJ78" s="237">
        <v>14.96</v>
      </c>
      <c r="BK78" s="232">
        <v>39097</v>
      </c>
      <c r="BL78" s="238">
        <v>100</v>
      </c>
      <c r="BN78" s="491" t="s">
        <v>520</v>
      </c>
      <c r="BO78" s="492" t="s">
        <v>521</v>
      </c>
      <c r="BP78" s="493">
        <v>0.89029999999999998</v>
      </c>
      <c r="BQ78" s="493">
        <v>0.95860000000000001</v>
      </c>
      <c r="BR78" s="493">
        <v>0.97850000000000004</v>
      </c>
      <c r="BS78" s="126"/>
      <c r="BT78" s="494">
        <v>2005</v>
      </c>
      <c r="BU78" s="120">
        <v>0.95720000000000005</v>
      </c>
      <c r="BV78" s="495"/>
      <c r="BW78" s="496">
        <v>0.7</v>
      </c>
      <c r="BX78" s="497">
        <f t="shared" si="22"/>
        <v>0.67</v>
      </c>
      <c r="BY78" s="498">
        <f t="shared" si="31"/>
        <v>1.1612</v>
      </c>
      <c r="CA78" s="264" t="s">
        <v>520</v>
      </c>
      <c r="CB78" s="265" t="s">
        <v>751</v>
      </c>
      <c r="CC78" s="232">
        <v>29587</v>
      </c>
      <c r="CD78" s="232">
        <v>30493</v>
      </c>
      <c r="CE78" s="232">
        <v>30688</v>
      </c>
      <c r="CF78" s="266">
        <f t="shared" si="23"/>
        <v>30256</v>
      </c>
      <c r="CG78" s="267">
        <v>0.86009999999999998</v>
      </c>
      <c r="CH78" s="263"/>
      <c r="CI78" s="268">
        <f t="shared" si="24"/>
        <v>-432</v>
      </c>
      <c r="CJ78" s="267">
        <f t="shared" si="25"/>
        <v>-1.41E-2</v>
      </c>
      <c r="CL78" s="642" t="s">
        <v>520</v>
      </c>
      <c r="CM78" s="643" t="s">
        <v>751</v>
      </c>
      <c r="CN78" s="719">
        <v>0.8821</v>
      </c>
      <c r="CO78" s="636"/>
      <c r="CP78" s="720">
        <v>5870</v>
      </c>
      <c r="CQ78" s="646">
        <v>8861567</v>
      </c>
      <c r="CR78" s="646">
        <v>0</v>
      </c>
      <c r="CS78" s="647">
        <v>8861567</v>
      </c>
      <c r="CT78" s="648">
        <v>1509.64</v>
      </c>
      <c r="CU78" s="649"/>
      <c r="CV78" s="18">
        <v>1478.21</v>
      </c>
      <c r="CW78" s="648">
        <v>197.56999999999994</v>
      </c>
      <c r="CX78" s="19">
        <v>1</v>
      </c>
      <c r="CY78" s="14"/>
      <c r="CZ78" s="650">
        <v>0.67</v>
      </c>
      <c r="DA78" s="125">
        <v>1</v>
      </c>
      <c r="DB78" s="641"/>
      <c r="DC78" s="19">
        <v>1</v>
      </c>
      <c r="DE78" s="680" t="s">
        <v>520</v>
      </c>
      <c r="DF78" s="681" t="s">
        <v>521</v>
      </c>
      <c r="DG78" s="670" t="s">
        <v>201</v>
      </c>
      <c r="DH78" s="671">
        <v>1</v>
      </c>
      <c r="DI78" s="833"/>
      <c r="DJ78" s="834">
        <v>0.7</v>
      </c>
      <c r="DK78" s="835">
        <v>0.92749999999999999</v>
      </c>
      <c r="DL78" s="682">
        <f t="shared" si="26"/>
        <v>0.64900000000000002</v>
      </c>
      <c r="DM78" s="683">
        <f t="shared" si="27"/>
        <v>0.64900000000000002</v>
      </c>
      <c r="DN78" s="684"/>
      <c r="DO78" s="834">
        <v>0.7</v>
      </c>
      <c r="DP78" s="677">
        <v>0.95720000000000005</v>
      </c>
      <c r="DQ78" s="682">
        <f t="shared" si="28"/>
        <v>0.67</v>
      </c>
      <c r="DR78" s="682" t="str">
        <f t="shared" si="29"/>
        <v xml:space="preserve"> </v>
      </c>
      <c r="DS78" s="692"/>
      <c r="DT78" s="701" t="str">
        <f t="shared" si="30"/>
        <v xml:space="preserve"> </v>
      </c>
      <c r="DU78" s="692"/>
      <c r="DV78" s="702"/>
      <c r="DX78" s="54">
        <v>340</v>
      </c>
      <c r="DY78" s="83" t="s">
        <v>677</v>
      </c>
      <c r="DZ78" s="54" t="s">
        <v>8</v>
      </c>
      <c r="EA78" s="55" t="s">
        <v>280</v>
      </c>
      <c r="EB78" s="404">
        <v>320</v>
      </c>
      <c r="EC78" s="51"/>
      <c r="ED78" s="50">
        <v>320</v>
      </c>
      <c r="EE78" s="50">
        <v>55306</v>
      </c>
      <c r="EF78" s="51"/>
      <c r="EG78" s="52">
        <v>5.7859906700900446E-3</v>
      </c>
      <c r="EH78" s="51"/>
      <c r="EI78" s="405">
        <v>0</v>
      </c>
      <c r="EJ78" s="50"/>
      <c r="EK78" s="50">
        <v>0</v>
      </c>
      <c r="EL78" s="53"/>
      <c r="EM78" s="159"/>
      <c r="EN78" s="159"/>
      <c r="EO78" s="49"/>
      <c r="ES78" s="845" t="s">
        <v>500</v>
      </c>
      <c r="ET78" s="846" t="s">
        <v>501</v>
      </c>
      <c r="EU78" s="847">
        <v>0</v>
      </c>
    </row>
    <row r="79" spans="1:151" ht="15">
      <c r="A79" s="77" t="s">
        <v>522</v>
      </c>
      <c r="B79" s="7" t="s">
        <v>523</v>
      </c>
      <c r="C79" s="218">
        <v>23594</v>
      </c>
      <c r="D79" s="219">
        <v>23594</v>
      </c>
      <c r="E79" s="8"/>
      <c r="F79" s="8">
        <f t="shared" si="16"/>
        <v>23594</v>
      </c>
      <c r="G79" s="8"/>
      <c r="H79" s="417">
        <f t="shared" si="17"/>
        <v>23594</v>
      </c>
      <c r="K79" s="430" t="s">
        <v>522</v>
      </c>
      <c r="L79" s="431" t="s">
        <v>523</v>
      </c>
      <c r="M79" s="432">
        <v>9457203613</v>
      </c>
      <c r="N79" s="433">
        <v>244368788</v>
      </c>
      <c r="O79" s="434">
        <f t="shared" si="18"/>
        <v>9212834825</v>
      </c>
      <c r="P79" s="435">
        <v>2008</v>
      </c>
      <c r="Q79" s="436">
        <v>0.98580000000000001</v>
      </c>
      <c r="R79" s="437">
        <f t="shared" si="19"/>
        <v>9345541515</v>
      </c>
      <c r="S79" s="798">
        <f t="shared" si="20"/>
        <v>244368788</v>
      </c>
      <c r="T79" s="439">
        <v>105153588</v>
      </c>
      <c r="U79" s="439">
        <v>2046502463</v>
      </c>
      <c r="V79" s="437">
        <f t="shared" si="21"/>
        <v>11741566354</v>
      </c>
      <c r="X79" s="466" t="s">
        <v>522</v>
      </c>
      <c r="Y79" s="467" t="s">
        <v>523</v>
      </c>
      <c r="Z79" s="468">
        <v>11741566354</v>
      </c>
      <c r="AA79" s="469">
        <v>67748837.862580001</v>
      </c>
      <c r="AB79" s="432">
        <v>20706828</v>
      </c>
      <c r="AC79" s="432">
        <v>737542</v>
      </c>
      <c r="AD79" s="37">
        <v>89193207.862580001</v>
      </c>
      <c r="AE79" s="470">
        <v>23594</v>
      </c>
      <c r="AF79" s="467">
        <v>3780</v>
      </c>
      <c r="AG79" s="471">
        <v>0.77190000000000003</v>
      </c>
      <c r="AI79" s="552" t="s">
        <v>522</v>
      </c>
      <c r="AJ79" s="553" t="s">
        <v>523</v>
      </c>
      <c r="AK79" s="541">
        <v>89193207.862580001</v>
      </c>
      <c r="AL79" s="542">
        <v>23594</v>
      </c>
      <c r="AM79" s="554">
        <v>3780</v>
      </c>
      <c r="AN79" s="555">
        <v>0.77190000000000003</v>
      </c>
      <c r="AO79" s="556">
        <v>0.85850000000000004</v>
      </c>
      <c r="AP79" s="557">
        <v>0.9365</v>
      </c>
      <c r="AQ79" s="555">
        <v>0.86299999999999999</v>
      </c>
      <c r="AR79" s="558">
        <v>0.86299999999999999</v>
      </c>
      <c r="AS79" s="806">
        <v>1446.2</v>
      </c>
      <c r="AT79" s="807">
        <v>229.57999999999993</v>
      </c>
      <c r="AU79" s="561">
        <v>5416711</v>
      </c>
      <c r="AV79" s="562">
        <v>1</v>
      </c>
      <c r="AW79" s="554">
        <v>5416711</v>
      </c>
      <c r="AX79" s="563" t="s">
        <v>653</v>
      </c>
      <c r="AY79" s="204">
        <v>0</v>
      </c>
      <c r="AZ79" s="554">
        <v>5416711</v>
      </c>
      <c r="BB79" s="234" t="s">
        <v>522</v>
      </c>
      <c r="BC79" s="235" t="s">
        <v>752</v>
      </c>
      <c r="BD79" s="227">
        <v>11741566354</v>
      </c>
      <c r="BE79" s="228">
        <v>651.577</v>
      </c>
      <c r="BF79" s="236">
        <v>18020228</v>
      </c>
      <c r="BG79" s="738">
        <v>0.85850000000000004</v>
      </c>
      <c r="BH79" s="231"/>
      <c r="BI79" s="232">
        <v>23594</v>
      </c>
      <c r="BJ79" s="237">
        <v>36.21</v>
      </c>
      <c r="BK79" s="232">
        <v>164602</v>
      </c>
      <c r="BL79" s="238">
        <v>253</v>
      </c>
      <c r="BN79" s="491" t="s">
        <v>522</v>
      </c>
      <c r="BO79" s="492" t="s">
        <v>523</v>
      </c>
      <c r="BP79" s="493">
        <v>0.99439999999999995</v>
      </c>
      <c r="BQ79" s="493">
        <v>0.98010000000000008</v>
      </c>
      <c r="BR79" s="493">
        <v>0.98670000000000002</v>
      </c>
      <c r="BS79" s="126"/>
      <c r="BT79" s="494">
        <v>2008</v>
      </c>
      <c r="BU79" s="120">
        <v>0.98580000000000001</v>
      </c>
      <c r="BV79" s="495"/>
      <c r="BW79" s="496">
        <v>0.66500000000000004</v>
      </c>
      <c r="BX79" s="497">
        <f t="shared" si="22"/>
        <v>0.65600000000000003</v>
      </c>
      <c r="BY79" s="498">
        <f t="shared" si="31"/>
        <v>1.1369</v>
      </c>
      <c r="CA79" s="264" t="s">
        <v>522</v>
      </c>
      <c r="CB79" s="265" t="s">
        <v>752</v>
      </c>
      <c r="CC79" s="232">
        <v>32205</v>
      </c>
      <c r="CD79" s="232">
        <v>33539</v>
      </c>
      <c r="CE79" s="232">
        <v>33089</v>
      </c>
      <c r="CF79" s="266">
        <f t="shared" si="23"/>
        <v>32944.333333333336</v>
      </c>
      <c r="CG79" s="267">
        <v>0.9365</v>
      </c>
      <c r="CH79" s="263"/>
      <c r="CI79" s="268">
        <f t="shared" si="24"/>
        <v>-144.66666666666424</v>
      </c>
      <c r="CJ79" s="267">
        <f t="shared" si="25"/>
        <v>-4.4000000000000003E-3</v>
      </c>
      <c r="CL79" s="642" t="s">
        <v>522</v>
      </c>
      <c r="CM79" s="643" t="s">
        <v>752</v>
      </c>
      <c r="CN79" s="719">
        <v>0.86299999999999999</v>
      </c>
      <c r="CO79" s="636"/>
      <c r="CP79" s="720">
        <v>23594</v>
      </c>
      <c r="CQ79" s="646">
        <v>34139841</v>
      </c>
      <c r="CR79" s="646">
        <v>0</v>
      </c>
      <c r="CS79" s="647">
        <v>34139841</v>
      </c>
      <c r="CT79" s="648">
        <v>1446.97</v>
      </c>
      <c r="CU79" s="649"/>
      <c r="CV79" s="18">
        <v>1446.2</v>
      </c>
      <c r="CW79" s="648">
        <v>229.57999999999993</v>
      </c>
      <c r="CX79" s="19">
        <v>1</v>
      </c>
      <c r="CY79" s="14"/>
      <c r="CZ79" s="650">
        <v>0.65600000000000003</v>
      </c>
      <c r="DA79" s="125">
        <v>1</v>
      </c>
      <c r="DB79" s="641"/>
      <c r="DC79" s="19">
        <v>1</v>
      </c>
      <c r="DE79" s="680" t="s">
        <v>522</v>
      </c>
      <c r="DF79" s="681" t="s">
        <v>523</v>
      </c>
      <c r="DG79" s="670" t="s">
        <v>201</v>
      </c>
      <c r="DH79" s="671">
        <v>1</v>
      </c>
      <c r="DI79" s="833"/>
      <c r="DJ79" s="834">
        <v>0.66500000000000004</v>
      </c>
      <c r="DK79" s="835">
        <v>0.9849</v>
      </c>
      <c r="DL79" s="682">
        <f t="shared" si="26"/>
        <v>0.65500000000000003</v>
      </c>
      <c r="DM79" s="683">
        <f t="shared" si="27"/>
        <v>0.65500000000000003</v>
      </c>
      <c r="DN79" s="684"/>
      <c r="DO79" s="834">
        <v>0.66500000000000004</v>
      </c>
      <c r="DP79" s="677">
        <v>0.98580000000000001</v>
      </c>
      <c r="DQ79" s="682">
        <f t="shared" si="28"/>
        <v>0.65600000000000003</v>
      </c>
      <c r="DR79" s="682" t="str">
        <f t="shared" si="29"/>
        <v xml:space="preserve"> </v>
      </c>
      <c r="DS79" s="692"/>
      <c r="DT79" s="701" t="str">
        <f t="shared" si="30"/>
        <v xml:space="preserve"> </v>
      </c>
      <c r="DU79" s="692"/>
      <c r="DV79" s="702" t="s">
        <v>0</v>
      </c>
      <c r="DX79" s="71" t="s">
        <v>422</v>
      </c>
      <c r="DY79" s="86" t="s">
        <v>422</v>
      </c>
      <c r="DZ79" s="71" t="s">
        <v>901</v>
      </c>
      <c r="EA79" s="72" t="s">
        <v>423</v>
      </c>
      <c r="EB79" s="404">
        <v>8660</v>
      </c>
      <c r="EC79" s="56"/>
      <c r="ED79" s="57">
        <v>8660</v>
      </c>
      <c r="EE79" s="57"/>
      <c r="EF79" s="56"/>
      <c r="EG79" s="73">
        <v>0.97632468996617816</v>
      </c>
      <c r="EH79" s="56"/>
      <c r="EI79" s="405">
        <v>3460364</v>
      </c>
      <c r="EJ79" s="57"/>
      <c r="EK79" s="57">
        <v>3378439</v>
      </c>
      <c r="EL79" s="57">
        <v>3460364</v>
      </c>
      <c r="EM79" s="158">
        <v>0</v>
      </c>
      <c r="EN79" s="158"/>
      <c r="EO79" s="58"/>
      <c r="ES79" s="845" t="s">
        <v>502</v>
      </c>
      <c r="ET79" s="846" t="s">
        <v>203</v>
      </c>
      <c r="EU79" s="847">
        <v>6188815</v>
      </c>
    </row>
    <row r="80" spans="1:151" ht="15">
      <c r="A80" s="77" t="s">
        <v>524</v>
      </c>
      <c r="B80" s="7" t="s">
        <v>525</v>
      </c>
      <c r="C80" s="218">
        <v>2300</v>
      </c>
      <c r="D80" s="219">
        <v>2300</v>
      </c>
      <c r="E80" s="8"/>
      <c r="F80" s="8">
        <f t="shared" si="16"/>
        <v>2300</v>
      </c>
      <c r="G80" s="8"/>
      <c r="H80" s="417">
        <f t="shared" si="17"/>
        <v>2300</v>
      </c>
      <c r="K80" s="430" t="s">
        <v>524</v>
      </c>
      <c r="L80" s="431" t="s">
        <v>525</v>
      </c>
      <c r="M80" s="432">
        <v>2466501199</v>
      </c>
      <c r="N80" s="433">
        <v>96865492</v>
      </c>
      <c r="O80" s="434">
        <f t="shared" si="18"/>
        <v>2369635707</v>
      </c>
      <c r="P80" s="435">
        <v>2009</v>
      </c>
      <c r="Q80" s="436">
        <v>0.89890000000000003</v>
      </c>
      <c r="R80" s="437">
        <f t="shared" si="19"/>
        <v>2636150525</v>
      </c>
      <c r="S80" s="798">
        <f t="shared" si="20"/>
        <v>96865492</v>
      </c>
      <c r="T80" s="439">
        <v>64303715</v>
      </c>
      <c r="U80" s="439">
        <v>210370241</v>
      </c>
      <c r="V80" s="437">
        <f t="shared" si="21"/>
        <v>3007689973</v>
      </c>
      <c r="X80" s="466" t="s">
        <v>524</v>
      </c>
      <c r="Y80" s="467" t="s">
        <v>525</v>
      </c>
      <c r="Z80" s="468">
        <v>3007689973</v>
      </c>
      <c r="AA80" s="469">
        <v>17354371.14421</v>
      </c>
      <c r="AB80" s="432">
        <v>2370307</v>
      </c>
      <c r="AC80" s="432">
        <v>145264</v>
      </c>
      <c r="AD80" s="37">
        <v>19869942.14421</v>
      </c>
      <c r="AE80" s="470">
        <v>2300</v>
      </c>
      <c r="AF80" s="467">
        <v>8639</v>
      </c>
      <c r="AG80" s="471">
        <v>1.7641</v>
      </c>
      <c r="AI80" s="552" t="s">
        <v>524</v>
      </c>
      <c r="AJ80" s="553" t="s">
        <v>525</v>
      </c>
      <c r="AK80" s="541">
        <v>19869942.14421</v>
      </c>
      <c r="AL80" s="542">
        <v>2300</v>
      </c>
      <c r="AM80" s="554">
        <v>8639</v>
      </c>
      <c r="AN80" s="555">
        <v>1.7641</v>
      </c>
      <c r="AO80" s="556">
        <v>0.60250000000000004</v>
      </c>
      <c r="AP80" s="557">
        <v>1.1445000000000001</v>
      </c>
      <c r="AQ80" s="555">
        <v>1.3382000000000001</v>
      </c>
      <c r="AR80" s="558" t="s">
        <v>4</v>
      </c>
      <c r="AS80" s="806" t="s">
        <v>4</v>
      </c>
      <c r="AT80" s="807" t="s">
        <v>4</v>
      </c>
      <c r="AU80" s="561">
        <v>0</v>
      </c>
      <c r="AV80" s="562" t="s">
        <v>4</v>
      </c>
      <c r="AW80" s="554">
        <v>0</v>
      </c>
      <c r="AX80" s="563" t="s">
        <v>653</v>
      </c>
      <c r="AY80" s="204">
        <v>0</v>
      </c>
      <c r="AZ80" s="554">
        <v>0</v>
      </c>
      <c r="BB80" s="234" t="s">
        <v>524</v>
      </c>
      <c r="BC80" s="235" t="s">
        <v>753</v>
      </c>
      <c r="BD80" s="227">
        <v>3007689973</v>
      </c>
      <c r="BE80" s="228">
        <v>237.85400000000001</v>
      </c>
      <c r="BF80" s="236">
        <v>12645110</v>
      </c>
      <c r="BG80" s="738">
        <v>0.60250000000000004</v>
      </c>
      <c r="BH80" s="231"/>
      <c r="BI80" s="232">
        <v>2300</v>
      </c>
      <c r="BJ80" s="237">
        <v>9.67</v>
      </c>
      <c r="BK80" s="232">
        <v>20274</v>
      </c>
      <c r="BL80" s="238">
        <v>85</v>
      </c>
      <c r="BN80" s="491" t="s">
        <v>524</v>
      </c>
      <c r="BO80" s="492" t="s">
        <v>525</v>
      </c>
      <c r="BP80" s="493">
        <v>0.60799999999999998</v>
      </c>
      <c r="BQ80" s="499">
        <v>0.93900000000000006</v>
      </c>
      <c r="BR80" s="499">
        <v>0.87890000000000001</v>
      </c>
      <c r="BS80" s="126"/>
      <c r="BT80" s="494">
        <v>2009</v>
      </c>
      <c r="BU80" s="120">
        <v>0.89890000000000003</v>
      </c>
      <c r="BV80" s="495"/>
      <c r="BW80" s="496">
        <v>0.52</v>
      </c>
      <c r="BX80" s="497">
        <f t="shared" si="22"/>
        <v>0.46700000000000003</v>
      </c>
      <c r="BY80" s="498">
        <f t="shared" si="31"/>
        <v>0.80940000000000001</v>
      </c>
      <c r="CA80" s="264" t="s">
        <v>524</v>
      </c>
      <c r="CB80" s="265" t="s">
        <v>753</v>
      </c>
      <c r="CC80" s="232">
        <v>40001</v>
      </c>
      <c r="CD80" s="232">
        <v>41124</v>
      </c>
      <c r="CE80" s="232">
        <v>39659</v>
      </c>
      <c r="CF80" s="266">
        <f t="shared" si="23"/>
        <v>40261.333333333336</v>
      </c>
      <c r="CG80" s="267">
        <v>1.1445000000000001</v>
      </c>
      <c r="CH80" s="263"/>
      <c r="CI80" s="268">
        <f t="shared" si="24"/>
        <v>602.33333333333576</v>
      </c>
      <c r="CJ80" s="267">
        <f t="shared" si="25"/>
        <v>1.52E-2</v>
      </c>
      <c r="CL80" s="642" t="s">
        <v>524</v>
      </c>
      <c r="CM80" s="643" t="s">
        <v>753</v>
      </c>
      <c r="CN80" s="719" t="s">
        <v>4</v>
      </c>
      <c r="CO80" s="636"/>
      <c r="CP80" s="720">
        <v>2300</v>
      </c>
      <c r="CQ80" s="646">
        <v>4451349</v>
      </c>
      <c r="CR80" s="646">
        <v>0</v>
      </c>
      <c r="CS80" s="647">
        <v>4451349</v>
      </c>
      <c r="CT80" s="648">
        <v>1935.37</v>
      </c>
      <c r="CU80" s="649"/>
      <c r="CV80" s="18" t="s">
        <v>4</v>
      </c>
      <c r="CW80" s="648" t="s">
        <v>4</v>
      </c>
      <c r="CX80" s="19" t="s">
        <v>4</v>
      </c>
      <c r="CY80" s="14"/>
      <c r="CZ80" s="650">
        <v>0.46700000000000003</v>
      </c>
      <c r="DA80" s="125" t="s">
        <v>4</v>
      </c>
      <c r="DB80" s="641"/>
      <c r="DC80" s="19" t="s">
        <v>4</v>
      </c>
      <c r="DE80" s="680" t="s">
        <v>524</v>
      </c>
      <c r="DF80" s="681" t="s">
        <v>525</v>
      </c>
      <c r="DG80" s="670" t="s">
        <v>653</v>
      </c>
      <c r="DH80" s="671" t="s">
        <v>4</v>
      </c>
      <c r="DI80" s="833"/>
      <c r="DJ80" s="834">
        <v>0.52</v>
      </c>
      <c r="DK80" s="835">
        <v>0.93899999999999995</v>
      </c>
      <c r="DL80" s="682">
        <f t="shared" si="26"/>
        <v>0.48799999999999999</v>
      </c>
      <c r="DM80" s="683">
        <f t="shared" si="27"/>
        <v>0.48799999999999999</v>
      </c>
      <c r="DN80" s="684"/>
      <c r="DO80" s="834">
        <v>0.52</v>
      </c>
      <c r="DP80" s="677">
        <v>0.89890000000000003</v>
      </c>
      <c r="DQ80" s="682">
        <f t="shared" si="28"/>
        <v>0.46700000000000003</v>
      </c>
      <c r="DR80" s="682" t="str">
        <f t="shared" si="29"/>
        <v xml:space="preserve"> </v>
      </c>
      <c r="DS80" s="692"/>
      <c r="DT80" s="701" t="str">
        <f t="shared" si="30"/>
        <v xml:space="preserve"> </v>
      </c>
      <c r="DU80" s="692"/>
      <c r="DV80" s="702"/>
      <c r="DX80" s="60" t="s">
        <v>422</v>
      </c>
      <c r="DY80" s="84" t="s">
        <v>80</v>
      </c>
      <c r="DZ80" s="60" t="s">
        <v>8</v>
      </c>
      <c r="EA80" s="61" t="s">
        <v>630</v>
      </c>
      <c r="EB80" s="404">
        <v>210</v>
      </c>
      <c r="EC80" s="62"/>
      <c r="ED80" s="63">
        <v>210</v>
      </c>
      <c r="EE80" s="63">
        <v>8870</v>
      </c>
      <c r="EF80" s="62"/>
      <c r="EG80" s="64">
        <v>2.367531003382187E-2</v>
      </c>
      <c r="EH80" s="62"/>
      <c r="EI80" s="405">
        <v>0</v>
      </c>
      <c r="EJ80" s="63"/>
      <c r="EK80" s="63">
        <v>81925</v>
      </c>
      <c r="EL80" s="65"/>
      <c r="EM80" s="160"/>
      <c r="EN80" s="160"/>
      <c r="EO80" s="128"/>
      <c r="ES80" s="845" t="s">
        <v>504</v>
      </c>
      <c r="ET80" s="846" t="s">
        <v>505</v>
      </c>
      <c r="EU80" s="847">
        <v>0</v>
      </c>
    </row>
    <row r="81" spans="1:151" ht="15">
      <c r="A81" s="77" t="s">
        <v>526</v>
      </c>
      <c r="B81" s="7" t="s">
        <v>527</v>
      </c>
      <c r="C81" s="218">
        <v>18528</v>
      </c>
      <c r="D81" s="219">
        <v>23380</v>
      </c>
      <c r="E81" s="8"/>
      <c r="F81" s="8">
        <f t="shared" si="16"/>
        <v>23380</v>
      </c>
      <c r="G81" s="8"/>
      <c r="H81" s="417">
        <f t="shared" si="17"/>
        <v>23380</v>
      </c>
      <c r="K81" s="430" t="s">
        <v>526</v>
      </c>
      <c r="L81" s="431" t="s">
        <v>527</v>
      </c>
      <c r="M81" s="432">
        <v>7942292364</v>
      </c>
      <c r="N81" s="433">
        <v>125904069</v>
      </c>
      <c r="O81" s="434">
        <f t="shared" si="18"/>
        <v>7816388295</v>
      </c>
      <c r="P81" s="435">
        <v>2007</v>
      </c>
      <c r="Q81" s="436">
        <v>0.96609999999999996</v>
      </c>
      <c r="R81" s="437">
        <f t="shared" si="19"/>
        <v>8090661728</v>
      </c>
      <c r="S81" s="798">
        <f t="shared" si="20"/>
        <v>125904069</v>
      </c>
      <c r="T81" s="439">
        <v>248750002</v>
      </c>
      <c r="U81" s="439">
        <v>1981939059</v>
      </c>
      <c r="V81" s="437">
        <f t="shared" si="21"/>
        <v>10447254858</v>
      </c>
      <c r="X81" s="466" t="s">
        <v>526</v>
      </c>
      <c r="Y81" s="467" t="s">
        <v>527</v>
      </c>
      <c r="Z81" s="468">
        <v>10447254858</v>
      </c>
      <c r="AA81" s="469">
        <v>60280660.530659996</v>
      </c>
      <c r="AB81" s="432">
        <v>16064427</v>
      </c>
      <c r="AC81" s="432">
        <v>1189747</v>
      </c>
      <c r="AD81" s="37">
        <v>77534834.530660003</v>
      </c>
      <c r="AE81" s="470">
        <v>23380</v>
      </c>
      <c r="AF81" s="467">
        <v>3316</v>
      </c>
      <c r="AG81" s="471">
        <v>0.67710000000000004</v>
      </c>
      <c r="AI81" s="552" t="s">
        <v>526</v>
      </c>
      <c r="AJ81" s="553" t="s">
        <v>527</v>
      </c>
      <c r="AK81" s="541">
        <v>77534834.530660003</v>
      </c>
      <c r="AL81" s="542">
        <v>23380</v>
      </c>
      <c r="AM81" s="554">
        <v>3316</v>
      </c>
      <c r="AN81" s="555">
        <v>0.67710000000000004</v>
      </c>
      <c r="AO81" s="556">
        <v>0.63219999999999998</v>
      </c>
      <c r="AP81" s="557">
        <v>0.81620000000000004</v>
      </c>
      <c r="AQ81" s="555">
        <v>0.74210000000000009</v>
      </c>
      <c r="AR81" s="558">
        <v>0.74210000000000009</v>
      </c>
      <c r="AS81" s="806">
        <v>1243.5999999999999</v>
      </c>
      <c r="AT81" s="807">
        <v>432.18000000000006</v>
      </c>
      <c r="AU81" s="561">
        <v>10104368</v>
      </c>
      <c r="AV81" s="562">
        <v>0.93899999999999995</v>
      </c>
      <c r="AW81" s="554">
        <v>9488002</v>
      </c>
      <c r="AX81" s="563" t="s">
        <v>653</v>
      </c>
      <c r="AY81" s="204">
        <v>0</v>
      </c>
      <c r="AZ81" s="554">
        <v>9488002</v>
      </c>
      <c r="BB81" s="234" t="s">
        <v>526</v>
      </c>
      <c r="BC81" s="235" t="s">
        <v>754</v>
      </c>
      <c r="BD81" s="227">
        <v>10447254858</v>
      </c>
      <c r="BE81" s="228">
        <v>787.36099999999999</v>
      </c>
      <c r="BF81" s="236">
        <v>13268697</v>
      </c>
      <c r="BG81" s="738">
        <v>0.63219999999999998</v>
      </c>
      <c r="BH81" s="231"/>
      <c r="BI81" s="232">
        <v>23380</v>
      </c>
      <c r="BJ81" s="237">
        <v>29.69</v>
      </c>
      <c r="BK81" s="232">
        <v>140633</v>
      </c>
      <c r="BL81" s="238">
        <v>179</v>
      </c>
      <c r="BN81" s="491" t="s">
        <v>526</v>
      </c>
      <c r="BO81" s="492" t="s">
        <v>527</v>
      </c>
      <c r="BP81" s="493">
        <v>0.92430000000000001</v>
      </c>
      <c r="BQ81" s="493">
        <v>0.96340000000000003</v>
      </c>
      <c r="BR81" s="493">
        <v>0.9819</v>
      </c>
      <c r="BS81" s="126"/>
      <c r="BT81" s="494">
        <v>2007</v>
      </c>
      <c r="BU81" s="120">
        <v>0.96609999999999996</v>
      </c>
      <c r="BV81" s="495"/>
      <c r="BW81" s="496">
        <v>0.58599999999999997</v>
      </c>
      <c r="BX81" s="497">
        <f t="shared" si="22"/>
        <v>0.56599999999999995</v>
      </c>
      <c r="BY81" s="498">
        <f t="shared" si="31"/>
        <v>0.98089999999999999</v>
      </c>
      <c r="CA81" s="264" t="s">
        <v>526</v>
      </c>
      <c r="CB81" s="265" t="s">
        <v>754</v>
      </c>
      <c r="CC81" s="232">
        <v>28505</v>
      </c>
      <c r="CD81" s="232">
        <v>28913</v>
      </c>
      <c r="CE81" s="232">
        <v>28717</v>
      </c>
      <c r="CF81" s="266">
        <f t="shared" si="23"/>
        <v>28711.666666666668</v>
      </c>
      <c r="CG81" s="267">
        <v>0.81620000000000004</v>
      </c>
      <c r="CH81" s="263"/>
      <c r="CI81" s="268">
        <f t="shared" si="24"/>
        <v>-5.3333333333321207</v>
      </c>
      <c r="CJ81" s="267">
        <f t="shared" si="25"/>
        <v>-2.0000000000000001E-4</v>
      </c>
      <c r="CL81" s="642" t="s">
        <v>526</v>
      </c>
      <c r="CM81" s="643" t="s">
        <v>754</v>
      </c>
      <c r="CN81" s="719">
        <v>0.74210000000000009</v>
      </c>
      <c r="CO81" s="636"/>
      <c r="CP81" s="720">
        <v>23380</v>
      </c>
      <c r="CQ81" s="646">
        <v>22334038</v>
      </c>
      <c r="CR81" s="646">
        <v>4969169</v>
      </c>
      <c r="CS81" s="647">
        <v>27303207</v>
      </c>
      <c r="CT81" s="648">
        <v>1167.8</v>
      </c>
      <c r="CU81" s="649"/>
      <c r="CV81" s="18">
        <v>1243.5999999999999</v>
      </c>
      <c r="CW81" s="648">
        <v>432.18000000000006</v>
      </c>
      <c r="CX81" s="19">
        <v>0.93899999999999995</v>
      </c>
      <c r="CY81" s="14"/>
      <c r="CZ81" s="650">
        <v>0.56599999999999995</v>
      </c>
      <c r="DA81" s="125" t="s">
        <v>4</v>
      </c>
      <c r="DB81" s="641"/>
      <c r="DC81" s="19">
        <v>0.93899999999999995</v>
      </c>
      <c r="DE81" s="680" t="s">
        <v>526</v>
      </c>
      <c r="DF81" s="681" t="s">
        <v>527</v>
      </c>
      <c r="DG81" s="670" t="s">
        <v>201</v>
      </c>
      <c r="DH81" s="671">
        <v>0.93899999999999995</v>
      </c>
      <c r="DI81" s="833"/>
      <c r="DJ81" s="834">
        <v>0.55500000000000005</v>
      </c>
      <c r="DK81" s="835">
        <v>0.95109999999999995</v>
      </c>
      <c r="DL81" s="682">
        <f t="shared" si="26"/>
        <v>0.52800000000000002</v>
      </c>
      <c r="DM81" s="683">
        <f t="shared" si="27"/>
        <v>0.52800000000000002</v>
      </c>
      <c r="DN81" s="684"/>
      <c r="DO81" s="834">
        <v>0.58599999999999997</v>
      </c>
      <c r="DP81" s="677">
        <v>0.96609999999999996</v>
      </c>
      <c r="DQ81" s="682">
        <f t="shared" si="28"/>
        <v>0.56599999999999995</v>
      </c>
      <c r="DR81" s="682" t="str">
        <f t="shared" si="29"/>
        <v xml:space="preserve"> </v>
      </c>
      <c r="DS81" s="692"/>
      <c r="DT81" s="701" t="str">
        <f t="shared" si="30"/>
        <v xml:space="preserve"> </v>
      </c>
      <c r="DU81" s="692"/>
      <c r="DV81" s="702"/>
      <c r="DX81" s="71" t="s">
        <v>424</v>
      </c>
      <c r="DY81" s="86" t="s">
        <v>424</v>
      </c>
      <c r="DZ81" s="71" t="s">
        <v>901</v>
      </c>
      <c r="EA81" s="72" t="s">
        <v>668</v>
      </c>
      <c r="EB81" s="404">
        <v>30985</v>
      </c>
      <c r="EC81" s="56"/>
      <c r="ED81" s="57">
        <v>30985</v>
      </c>
      <c r="EE81" s="57"/>
      <c r="EF81" s="56"/>
      <c r="EG81" s="73">
        <v>0.93471899604814623</v>
      </c>
      <c r="EH81" s="56"/>
      <c r="EI81" s="405">
        <v>2999653</v>
      </c>
      <c r="EJ81" s="57"/>
      <c r="EK81" s="57">
        <v>2803833</v>
      </c>
      <c r="EL81" s="57">
        <v>2999653</v>
      </c>
      <c r="EM81" s="158">
        <v>0</v>
      </c>
      <c r="EN81" s="158"/>
      <c r="EO81" s="58"/>
      <c r="ES81" s="845" t="s">
        <v>506</v>
      </c>
      <c r="ET81" s="846" t="s">
        <v>507</v>
      </c>
      <c r="EU81" s="847">
        <v>618089</v>
      </c>
    </row>
    <row r="82" spans="1:151" ht="15">
      <c r="A82" s="77" t="s">
        <v>528</v>
      </c>
      <c r="B82" s="7" t="s">
        <v>529</v>
      </c>
      <c r="C82" s="218">
        <v>7643</v>
      </c>
      <c r="D82" s="219">
        <v>7643</v>
      </c>
      <c r="E82" s="8"/>
      <c r="F82" s="8">
        <f t="shared" si="16"/>
        <v>7643</v>
      </c>
      <c r="G82" s="8"/>
      <c r="H82" s="417">
        <f t="shared" si="17"/>
        <v>7643</v>
      </c>
      <c r="K82" s="430" t="s">
        <v>528</v>
      </c>
      <c r="L82" s="431" t="s">
        <v>529</v>
      </c>
      <c r="M82" s="432">
        <v>1721704195</v>
      </c>
      <c r="N82" s="433">
        <v>0</v>
      </c>
      <c r="O82" s="434">
        <f t="shared" si="18"/>
        <v>1721704195</v>
      </c>
      <c r="P82" s="435">
        <v>2008</v>
      </c>
      <c r="Q82" s="436">
        <v>0.99490000000000001</v>
      </c>
      <c r="R82" s="437">
        <f t="shared" si="19"/>
        <v>1730529897</v>
      </c>
      <c r="S82" s="798">
        <f t="shared" si="20"/>
        <v>0</v>
      </c>
      <c r="T82" s="439">
        <v>636530449</v>
      </c>
      <c r="U82" s="439">
        <v>497099735</v>
      </c>
      <c r="V82" s="437">
        <f t="shared" si="21"/>
        <v>2864160081</v>
      </c>
      <c r="X82" s="466" t="s">
        <v>528</v>
      </c>
      <c r="Y82" s="467" t="s">
        <v>529</v>
      </c>
      <c r="Z82" s="468">
        <v>2864160081</v>
      </c>
      <c r="AA82" s="469">
        <v>16526203.667369999</v>
      </c>
      <c r="AB82" s="432">
        <v>5937207</v>
      </c>
      <c r="AC82" s="432">
        <v>463377</v>
      </c>
      <c r="AD82" s="37">
        <v>22926787.667369999</v>
      </c>
      <c r="AE82" s="470">
        <v>7643</v>
      </c>
      <c r="AF82" s="467">
        <v>3000</v>
      </c>
      <c r="AG82" s="471">
        <v>0.61260000000000003</v>
      </c>
      <c r="AI82" s="552" t="s">
        <v>528</v>
      </c>
      <c r="AJ82" s="553" t="s">
        <v>529</v>
      </c>
      <c r="AK82" s="541">
        <v>22926787.667369999</v>
      </c>
      <c r="AL82" s="542">
        <v>7643</v>
      </c>
      <c r="AM82" s="554">
        <v>3000</v>
      </c>
      <c r="AN82" s="555">
        <v>0.61260000000000003</v>
      </c>
      <c r="AO82" s="556">
        <v>0.28789999999999999</v>
      </c>
      <c r="AP82" s="557">
        <v>0.74939999999999996</v>
      </c>
      <c r="AQ82" s="555">
        <v>0.64849999999999997</v>
      </c>
      <c r="AR82" s="558">
        <v>0.64849999999999997</v>
      </c>
      <c r="AS82" s="806">
        <v>1086.74</v>
      </c>
      <c r="AT82" s="807">
        <v>589.04</v>
      </c>
      <c r="AU82" s="561">
        <v>4502033</v>
      </c>
      <c r="AV82" s="562">
        <v>1</v>
      </c>
      <c r="AW82" s="554">
        <v>4502033</v>
      </c>
      <c r="AX82" s="563" t="s">
        <v>653</v>
      </c>
      <c r="AY82" s="204">
        <v>0</v>
      </c>
      <c r="AZ82" s="554">
        <v>4502033</v>
      </c>
      <c r="BB82" s="234" t="s">
        <v>528</v>
      </c>
      <c r="BC82" s="235" t="s">
        <v>755</v>
      </c>
      <c r="BD82" s="227">
        <v>2864160081</v>
      </c>
      <c r="BE82" s="228">
        <v>473.97899999999998</v>
      </c>
      <c r="BF82" s="236">
        <v>6042800</v>
      </c>
      <c r="BG82" s="738">
        <v>0.28789999999999999</v>
      </c>
      <c r="BH82" s="231"/>
      <c r="BI82" s="232">
        <v>7643</v>
      </c>
      <c r="BJ82" s="237">
        <v>16.13</v>
      </c>
      <c r="BK82" s="232">
        <v>46685</v>
      </c>
      <c r="BL82" s="238">
        <v>98</v>
      </c>
      <c r="BN82" s="491" t="s">
        <v>528</v>
      </c>
      <c r="BO82" s="492" t="s">
        <v>529</v>
      </c>
      <c r="BP82" s="493">
        <v>1</v>
      </c>
      <c r="BQ82" s="493">
        <v>0.95730000000000004</v>
      </c>
      <c r="BR82" s="493">
        <v>1.0182</v>
      </c>
      <c r="BS82" s="126"/>
      <c r="BT82" s="494">
        <v>2008</v>
      </c>
      <c r="BU82" s="120">
        <v>0.99490000000000001</v>
      </c>
      <c r="BV82" s="495"/>
      <c r="BW82" s="496">
        <v>0.81</v>
      </c>
      <c r="BX82" s="497">
        <f t="shared" si="22"/>
        <v>0.80600000000000005</v>
      </c>
      <c r="BY82" s="498">
        <f t="shared" si="31"/>
        <v>1.3969</v>
      </c>
      <c r="CA82" s="264" t="s">
        <v>528</v>
      </c>
      <c r="CB82" s="265" t="s">
        <v>755</v>
      </c>
      <c r="CC82" s="232">
        <v>25552</v>
      </c>
      <c r="CD82" s="232">
        <v>26572</v>
      </c>
      <c r="CE82" s="232">
        <v>26959</v>
      </c>
      <c r="CF82" s="266">
        <f t="shared" si="23"/>
        <v>26361</v>
      </c>
      <c r="CG82" s="267">
        <v>0.74939999999999996</v>
      </c>
      <c r="CH82" s="263"/>
      <c r="CI82" s="268">
        <f t="shared" si="24"/>
        <v>-598</v>
      </c>
      <c r="CJ82" s="267">
        <f t="shared" si="25"/>
        <v>-2.2200000000000001E-2</v>
      </c>
      <c r="CL82" s="642" t="s">
        <v>528</v>
      </c>
      <c r="CM82" s="643" t="s">
        <v>755</v>
      </c>
      <c r="CN82" s="719">
        <v>0.64849999999999997</v>
      </c>
      <c r="CO82" s="636"/>
      <c r="CP82" s="720">
        <v>7643</v>
      </c>
      <c r="CQ82" s="646">
        <v>6925002</v>
      </c>
      <c r="CR82" s="646">
        <v>0</v>
      </c>
      <c r="CS82" s="647">
        <v>6925002</v>
      </c>
      <c r="CT82" s="648">
        <v>906.06</v>
      </c>
      <c r="CU82" s="649"/>
      <c r="CV82" s="18">
        <v>1086.74</v>
      </c>
      <c r="CW82" s="648">
        <v>589.04</v>
      </c>
      <c r="CX82" s="19">
        <v>0.83399999999999996</v>
      </c>
      <c r="CY82" s="14"/>
      <c r="CZ82" s="650">
        <v>0.80600000000000005</v>
      </c>
      <c r="DA82" s="125">
        <v>1</v>
      </c>
      <c r="DB82" s="641"/>
      <c r="DC82" s="19">
        <v>1</v>
      </c>
      <c r="DE82" s="680" t="s">
        <v>528</v>
      </c>
      <c r="DF82" s="681" t="s">
        <v>529</v>
      </c>
      <c r="DG82" s="670" t="s">
        <v>201</v>
      </c>
      <c r="DH82" s="671">
        <v>1</v>
      </c>
      <c r="DI82" s="833"/>
      <c r="DJ82" s="834">
        <v>0.81</v>
      </c>
      <c r="DK82" s="835">
        <v>0.97150000000000003</v>
      </c>
      <c r="DL82" s="682">
        <f t="shared" si="26"/>
        <v>0.78700000000000003</v>
      </c>
      <c r="DM82" s="683">
        <f t="shared" si="27"/>
        <v>0.78700000000000003</v>
      </c>
      <c r="DN82" s="684"/>
      <c r="DO82" s="834">
        <v>0.81</v>
      </c>
      <c r="DP82" s="677">
        <v>0.99490000000000001</v>
      </c>
      <c r="DQ82" s="682">
        <f t="shared" si="28"/>
        <v>0.80600000000000005</v>
      </c>
      <c r="DR82" s="682" t="str">
        <f t="shared" si="29"/>
        <v xml:space="preserve"> </v>
      </c>
      <c r="DS82" s="692"/>
      <c r="DT82" s="701" t="str">
        <f t="shared" si="30"/>
        <v xml:space="preserve"> </v>
      </c>
      <c r="DU82" s="692"/>
      <c r="DV82" s="702"/>
      <c r="DX82" s="54" t="s">
        <v>424</v>
      </c>
      <c r="DY82" s="83" t="s">
        <v>81</v>
      </c>
      <c r="DZ82" s="54" t="s">
        <v>8</v>
      </c>
      <c r="EA82" s="55" t="s">
        <v>82</v>
      </c>
      <c r="EB82" s="404">
        <v>129</v>
      </c>
      <c r="EC82" s="51"/>
      <c r="ED82" s="50">
        <v>129</v>
      </c>
      <c r="EE82" s="50"/>
      <c r="EF82" s="51"/>
      <c r="EG82" s="73">
        <v>3.8915201061872151E-3</v>
      </c>
      <c r="EH82" s="51"/>
      <c r="EI82" s="405">
        <v>0</v>
      </c>
      <c r="EJ82" s="50"/>
      <c r="EK82" s="50">
        <v>11673</v>
      </c>
      <c r="EL82" s="53"/>
      <c r="EM82" s="159"/>
      <c r="EN82" s="159"/>
      <c r="EO82" s="49"/>
      <c r="ES82" s="845" t="s">
        <v>508</v>
      </c>
      <c r="ET82" s="846" t="s">
        <v>509</v>
      </c>
      <c r="EU82" s="847">
        <v>1100023</v>
      </c>
    </row>
    <row r="83" spans="1:151" ht="15">
      <c r="A83" s="77" t="s">
        <v>530</v>
      </c>
      <c r="B83" s="7" t="s">
        <v>534</v>
      </c>
      <c r="C83" s="218">
        <v>24023</v>
      </c>
      <c r="D83" s="219">
        <v>24142</v>
      </c>
      <c r="E83" s="8"/>
      <c r="F83" s="8">
        <f t="shared" si="16"/>
        <v>24142</v>
      </c>
      <c r="G83" s="8"/>
      <c r="H83" s="417">
        <f t="shared" si="17"/>
        <v>24142</v>
      </c>
      <c r="K83" s="430" t="s">
        <v>530</v>
      </c>
      <c r="L83" s="431" t="s">
        <v>534</v>
      </c>
      <c r="M83" s="432">
        <v>4132684273</v>
      </c>
      <c r="N83" s="433">
        <v>222706600</v>
      </c>
      <c r="O83" s="434">
        <f t="shared" si="18"/>
        <v>3909977673</v>
      </c>
      <c r="P83" s="435">
        <v>2010</v>
      </c>
      <c r="Q83" s="436">
        <v>0.98470000000000002</v>
      </c>
      <c r="R83" s="437">
        <f t="shared" si="19"/>
        <v>3970729840</v>
      </c>
      <c r="S83" s="798">
        <f t="shared" si="20"/>
        <v>222706600</v>
      </c>
      <c r="T83" s="439">
        <v>261979822</v>
      </c>
      <c r="U83" s="439">
        <v>1414415472</v>
      </c>
      <c r="V83" s="437">
        <f t="shared" si="21"/>
        <v>5869831734</v>
      </c>
      <c r="X83" s="466" t="s">
        <v>530</v>
      </c>
      <c r="Y83" s="467" t="s">
        <v>534</v>
      </c>
      <c r="Z83" s="468">
        <v>5869831734</v>
      </c>
      <c r="AA83" s="469">
        <v>33868929.105180003</v>
      </c>
      <c r="AB83" s="432">
        <v>16877684</v>
      </c>
      <c r="AC83" s="432">
        <v>1098937</v>
      </c>
      <c r="AD83" s="37">
        <v>51845550.105180003</v>
      </c>
      <c r="AE83" s="470">
        <v>24142</v>
      </c>
      <c r="AF83" s="467">
        <v>2148</v>
      </c>
      <c r="AG83" s="471">
        <v>0.43859999999999999</v>
      </c>
      <c r="AI83" s="552" t="s">
        <v>530</v>
      </c>
      <c r="AJ83" s="553" t="s">
        <v>534</v>
      </c>
      <c r="AK83" s="541">
        <v>51845550.105180003</v>
      </c>
      <c r="AL83" s="542">
        <v>24142</v>
      </c>
      <c r="AM83" s="554">
        <v>2148</v>
      </c>
      <c r="AN83" s="555">
        <v>0.43859999999999999</v>
      </c>
      <c r="AO83" s="556">
        <v>0.29470000000000002</v>
      </c>
      <c r="AP83" s="557">
        <v>0.70960000000000001</v>
      </c>
      <c r="AQ83" s="555">
        <v>0.55969999999999998</v>
      </c>
      <c r="AR83" s="558">
        <v>0.55969999999999998</v>
      </c>
      <c r="AS83" s="806">
        <v>937.93</v>
      </c>
      <c r="AT83" s="807">
        <v>737.85</v>
      </c>
      <c r="AU83" s="561">
        <v>17813175</v>
      </c>
      <c r="AV83" s="562">
        <v>1</v>
      </c>
      <c r="AW83" s="554">
        <v>17813175</v>
      </c>
      <c r="AX83" s="563" t="s">
        <v>653</v>
      </c>
      <c r="AY83" s="204">
        <v>0</v>
      </c>
      <c r="AZ83" s="554">
        <v>17813175</v>
      </c>
      <c r="BB83" s="234" t="s">
        <v>530</v>
      </c>
      <c r="BC83" s="235" t="s">
        <v>756</v>
      </c>
      <c r="BD83" s="227">
        <v>5869831734</v>
      </c>
      <c r="BE83" s="228">
        <v>948.83900000000006</v>
      </c>
      <c r="BF83" s="236">
        <v>6186331</v>
      </c>
      <c r="BG83" s="738">
        <v>0.29470000000000002</v>
      </c>
      <c r="BH83" s="231"/>
      <c r="BI83" s="232">
        <v>24142</v>
      </c>
      <c r="BJ83" s="237">
        <v>25.44</v>
      </c>
      <c r="BK83" s="232">
        <v>133162</v>
      </c>
      <c r="BL83" s="238">
        <v>140</v>
      </c>
      <c r="BN83" s="491" t="s">
        <v>530</v>
      </c>
      <c r="BO83" s="492" t="s">
        <v>534</v>
      </c>
      <c r="BP83" s="493">
        <v>0.84399999999999997</v>
      </c>
      <c r="BQ83" s="493">
        <v>0.83180000000000009</v>
      </c>
      <c r="BR83" s="493">
        <v>0.98470000000000002</v>
      </c>
      <c r="BS83" s="126"/>
      <c r="BT83" s="494">
        <v>2010</v>
      </c>
      <c r="BU83" s="120">
        <v>0.98470000000000002</v>
      </c>
      <c r="BV83" s="495"/>
      <c r="BW83" s="496">
        <v>0.79</v>
      </c>
      <c r="BX83" s="497">
        <f t="shared" si="22"/>
        <v>0.77800000000000002</v>
      </c>
      <c r="BY83" s="498">
        <f t="shared" si="31"/>
        <v>1.3484</v>
      </c>
      <c r="CA83" s="264" t="s">
        <v>530</v>
      </c>
      <c r="CB83" s="265" t="s">
        <v>756</v>
      </c>
      <c r="CC83" s="232">
        <v>23990</v>
      </c>
      <c r="CD83" s="232">
        <v>25387</v>
      </c>
      <c r="CE83" s="232">
        <v>25511</v>
      </c>
      <c r="CF83" s="266">
        <f t="shared" si="23"/>
        <v>24962.666666666668</v>
      </c>
      <c r="CG83" s="267">
        <v>0.70960000000000001</v>
      </c>
      <c r="CH83" s="263"/>
      <c r="CI83" s="268">
        <f t="shared" si="24"/>
        <v>-548.33333333333212</v>
      </c>
      <c r="CJ83" s="267">
        <f t="shared" si="25"/>
        <v>-2.1499999999999998E-2</v>
      </c>
      <c r="CL83" s="642" t="s">
        <v>530</v>
      </c>
      <c r="CM83" s="643" t="s">
        <v>756</v>
      </c>
      <c r="CN83" s="719">
        <v>0.55969999999999998</v>
      </c>
      <c r="CO83" s="636"/>
      <c r="CP83" s="720">
        <v>24142</v>
      </c>
      <c r="CQ83" s="646">
        <v>12331464</v>
      </c>
      <c r="CR83" s="646">
        <v>0</v>
      </c>
      <c r="CS83" s="647">
        <v>12331464</v>
      </c>
      <c r="CT83" s="648">
        <v>510.79</v>
      </c>
      <c r="CU83" s="649"/>
      <c r="CV83" s="18">
        <v>937.93</v>
      </c>
      <c r="CW83" s="648">
        <v>737.85</v>
      </c>
      <c r="CX83" s="19">
        <v>0.54500000000000004</v>
      </c>
      <c r="CY83" s="14"/>
      <c r="CZ83" s="650">
        <v>0.77800000000000002</v>
      </c>
      <c r="DA83" s="125">
        <v>1</v>
      </c>
      <c r="DB83" s="641"/>
      <c r="DC83" s="19">
        <v>1</v>
      </c>
      <c r="DE83" s="680" t="s">
        <v>530</v>
      </c>
      <c r="DF83" s="681" t="s">
        <v>534</v>
      </c>
      <c r="DG83" s="670" t="s">
        <v>201</v>
      </c>
      <c r="DH83" s="671">
        <v>1</v>
      </c>
      <c r="DI83" s="833"/>
      <c r="DJ83" s="834">
        <v>0.8</v>
      </c>
      <c r="DK83" s="835">
        <v>0.8468</v>
      </c>
      <c r="DL83" s="682">
        <f t="shared" si="26"/>
        <v>0.67700000000000005</v>
      </c>
      <c r="DM83" s="683">
        <f t="shared" si="27"/>
        <v>0.67700000000000005</v>
      </c>
      <c r="DN83" s="684"/>
      <c r="DO83" s="834">
        <v>0.79</v>
      </c>
      <c r="DP83" s="677">
        <v>0.98470000000000002</v>
      </c>
      <c r="DQ83" s="682">
        <f t="shared" si="28"/>
        <v>0.77800000000000002</v>
      </c>
      <c r="DR83" s="682" t="str">
        <f t="shared" si="29"/>
        <v xml:space="preserve"> </v>
      </c>
      <c r="DS83" s="692"/>
      <c r="DT83" s="701" t="str">
        <f t="shared" si="30"/>
        <v xml:space="preserve"> </v>
      </c>
      <c r="DU83" s="692"/>
      <c r="DV83" s="702"/>
      <c r="DX83" s="54" t="s">
        <v>424</v>
      </c>
      <c r="DY83" s="83" t="s">
        <v>83</v>
      </c>
      <c r="DZ83" s="54" t="s">
        <v>8</v>
      </c>
      <c r="EA83" s="55" t="s">
        <v>84</v>
      </c>
      <c r="EB83" s="404">
        <v>1235</v>
      </c>
      <c r="EC83" s="51"/>
      <c r="ED83" s="50">
        <v>1235</v>
      </c>
      <c r="EE83" s="50"/>
      <c r="EF83" s="51"/>
      <c r="EG83" s="73">
        <v>3.7256025822800083E-2</v>
      </c>
      <c r="EH83" s="51"/>
      <c r="EI83" s="405">
        <v>0</v>
      </c>
      <c r="EJ83" s="50"/>
      <c r="EK83" s="50">
        <v>111755</v>
      </c>
      <c r="EL83" s="53"/>
      <c r="EM83" s="159"/>
      <c r="EN83" s="159"/>
      <c r="EO83" s="49"/>
      <c r="ES83" s="845" t="s">
        <v>510</v>
      </c>
      <c r="ET83" s="846" t="s">
        <v>511</v>
      </c>
      <c r="EU83" s="847">
        <v>0</v>
      </c>
    </row>
    <row r="84" spans="1:151" ht="15">
      <c r="A84" s="77" t="s">
        <v>535</v>
      </c>
      <c r="B84" s="7" t="s">
        <v>536</v>
      </c>
      <c r="C84" s="218">
        <v>13596</v>
      </c>
      <c r="D84" s="219">
        <v>13837</v>
      </c>
      <c r="E84" s="8"/>
      <c r="F84" s="8">
        <f t="shared" si="16"/>
        <v>13837</v>
      </c>
      <c r="G84" s="8"/>
      <c r="H84" s="417">
        <f t="shared" si="17"/>
        <v>13837</v>
      </c>
      <c r="K84" s="430" t="s">
        <v>535</v>
      </c>
      <c r="L84" s="431" t="s">
        <v>536</v>
      </c>
      <c r="M84" s="432">
        <v>4394657051</v>
      </c>
      <c r="N84" s="433">
        <v>141378962</v>
      </c>
      <c r="O84" s="434">
        <f t="shared" si="18"/>
        <v>4253278089</v>
      </c>
      <c r="P84" s="435">
        <v>2003</v>
      </c>
      <c r="Q84" s="436">
        <v>0.89859999999999995</v>
      </c>
      <c r="R84" s="437">
        <f t="shared" si="19"/>
        <v>4733227341</v>
      </c>
      <c r="S84" s="798">
        <f t="shared" si="20"/>
        <v>141378962</v>
      </c>
      <c r="T84" s="439">
        <v>460584600</v>
      </c>
      <c r="U84" s="439">
        <v>1178942604</v>
      </c>
      <c r="V84" s="437">
        <f t="shared" si="21"/>
        <v>6514133507</v>
      </c>
      <c r="X84" s="466" t="s">
        <v>535</v>
      </c>
      <c r="Y84" s="467" t="s">
        <v>536</v>
      </c>
      <c r="Z84" s="468">
        <v>6514133507</v>
      </c>
      <c r="AA84" s="469">
        <v>37586550.335390002</v>
      </c>
      <c r="AB84" s="432">
        <v>10793598</v>
      </c>
      <c r="AC84" s="432">
        <v>422749</v>
      </c>
      <c r="AD84" s="37">
        <v>48802897.335390002</v>
      </c>
      <c r="AE84" s="470">
        <v>13837</v>
      </c>
      <c r="AF84" s="467">
        <v>3527</v>
      </c>
      <c r="AG84" s="471">
        <v>0.72019999999999995</v>
      </c>
      <c r="AI84" s="552" t="s">
        <v>535</v>
      </c>
      <c r="AJ84" s="553" t="s">
        <v>536</v>
      </c>
      <c r="AK84" s="541">
        <v>48802897.335390002</v>
      </c>
      <c r="AL84" s="542">
        <v>13837</v>
      </c>
      <c r="AM84" s="554">
        <v>3527</v>
      </c>
      <c r="AN84" s="555">
        <v>0.72019999999999995</v>
      </c>
      <c r="AO84" s="556">
        <v>0.54790000000000005</v>
      </c>
      <c r="AP84" s="557">
        <v>0.85260000000000002</v>
      </c>
      <c r="AQ84" s="555">
        <v>0.76919999999999999</v>
      </c>
      <c r="AR84" s="558">
        <v>0.76919999999999999</v>
      </c>
      <c r="AS84" s="806">
        <v>1289.01</v>
      </c>
      <c r="AT84" s="807">
        <v>386.77</v>
      </c>
      <c r="AU84" s="561">
        <v>5351736</v>
      </c>
      <c r="AV84" s="562">
        <v>1</v>
      </c>
      <c r="AW84" s="554">
        <v>5351736</v>
      </c>
      <c r="AX84" s="563" t="s">
        <v>653</v>
      </c>
      <c r="AY84" s="204">
        <v>0</v>
      </c>
      <c r="AZ84" s="554">
        <v>5351736</v>
      </c>
      <c r="BB84" s="234" t="s">
        <v>535</v>
      </c>
      <c r="BC84" s="235" t="s">
        <v>757</v>
      </c>
      <c r="BD84" s="227">
        <v>6514133507</v>
      </c>
      <c r="BE84" s="228">
        <v>566.43499999999995</v>
      </c>
      <c r="BF84" s="236">
        <v>11500231</v>
      </c>
      <c r="BG84" s="738">
        <v>0.54790000000000005</v>
      </c>
      <c r="BH84" s="231"/>
      <c r="BI84" s="232">
        <v>13837</v>
      </c>
      <c r="BJ84" s="237">
        <v>24.43</v>
      </c>
      <c r="BK84" s="232">
        <v>93273</v>
      </c>
      <c r="BL84" s="238">
        <v>165</v>
      </c>
      <c r="BN84" s="491" t="s">
        <v>535</v>
      </c>
      <c r="BO84" s="492" t="s">
        <v>536</v>
      </c>
      <c r="BP84" s="493">
        <v>0.88080000000000003</v>
      </c>
      <c r="BQ84" s="493">
        <v>0.88070000000000004</v>
      </c>
      <c r="BR84" s="493">
        <v>0.91639999999999999</v>
      </c>
      <c r="BS84" s="126"/>
      <c r="BT84" s="494">
        <v>2003</v>
      </c>
      <c r="BU84" s="120">
        <v>0.89859999999999995</v>
      </c>
      <c r="BV84" s="495"/>
      <c r="BW84" s="496">
        <v>0.71499999999999997</v>
      </c>
      <c r="BX84" s="497">
        <f t="shared" si="22"/>
        <v>0.64200000000000002</v>
      </c>
      <c r="BY84" s="498">
        <f t="shared" si="31"/>
        <v>1.1127</v>
      </c>
      <c r="CA84" s="264" t="s">
        <v>535</v>
      </c>
      <c r="CB84" s="265" t="s">
        <v>757</v>
      </c>
      <c r="CC84" s="232">
        <v>29182</v>
      </c>
      <c r="CD84" s="232">
        <v>30361</v>
      </c>
      <c r="CE84" s="232">
        <v>30435</v>
      </c>
      <c r="CF84" s="266">
        <f t="shared" si="23"/>
        <v>29992.666666666668</v>
      </c>
      <c r="CG84" s="267">
        <v>0.85260000000000002</v>
      </c>
      <c r="CH84" s="263"/>
      <c r="CI84" s="268">
        <f t="shared" si="24"/>
        <v>-442.33333333333212</v>
      </c>
      <c r="CJ84" s="267">
        <f t="shared" si="25"/>
        <v>-1.4500000000000001E-2</v>
      </c>
      <c r="CL84" s="642" t="s">
        <v>535</v>
      </c>
      <c r="CM84" s="643" t="s">
        <v>757</v>
      </c>
      <c r="CN84" s="719">
        <v>0.76919999999999999</v>
      </c>
      <c r="CO84" s="636"/>
      <c r="CP84" s="720">
        <v>13837</v>
      </c>
      <c r="CQ84" s="646">
        <v>15834840</v>
      </c>
      <c r="CR84" s="646">
        <v>0</v>
      </c>
      <c r="CS84" s="647">
        <v>15834840</v>
      </c>
      <c r="CT84" s="648">
        <v>1144.3800000000001</v>
      </c>
      <c r="CU84" s="649"/>
      <c r="CV84" s="18">
        <v>1289.01</v>
      </c>
      <c r="CW84" s="648">
        <v>386.77</v>
      </c>
      <c r="CX84" s="19">
        <v>0.88800000000000001</v>
      </c>
      <c r="CY84" s="14"/>
      <c r="CZ84" s="650">
        <v>0.64200000000000002</v>
      </c>
      <c r="DA84" s="125">
        <v>1</v>
      </c>
      <c r="DB84" s="641"/>
      <c r="DC84" s="19">
        <v>1</v>
      </c>
      <c r="DE84" s="680" t="s">
        <v>535</v>
      </c>
      <c r="DF84" s="681" t="s">
        <v>536</v>
      </c>
      <c r="DG84" s="670" t="s">
        <v>201</v>
      </c>
      <c r="DH84" s="671">
        <v>1</v>
      </c>
      <c r="DI84" s="833"/>
      <c r="DJ84" s="834">
        <v>0.71499999999999997</v>
      </c>
      <c r="DK84" s="835">
        <v>0.88360000000000005</v>
      </c>
      <c r="DL84" s="682">
        <f t="shared" si="26"/>
        <v>0.63200000000000001</v>
      </c>
      <c r="DM84" s="683">
        <f t="shared" si="27"/>
        <v>0.63200000000000001</v>
      </c>
      <c r="DN84" s="684"/>
      <c r="DO84" s="834">
        <v>0.71499999999999997</v>
      </c>
      <c r="DP84" s="677">
        <v>0.89859999999999995</v>
      </c>
      <c r="DQ84" s="682">
        <f t="shared" si="28"/>
        <v>0.64200000000000002</v>
      </c>
      <c r="DR84" s="682" t="str">
        <f t="shared" si="29"/>
        <v xml:space="preserve"> </v>
      </c>
      <c r="DS84" s="692"/>
      <c r="DT84" s="701" t="str">
        <f t="shared" si="30"/>
        <v xml:space="preserve"> </v>
      </c>
      <c r="DU84" s="692"/>
      <c r="DV84" s="702" t="s">
        <v>911</v>
      </c>
      <c r="DX84" s="749">
        <v>360</v>
      </c>
      <c r="DY84" s="750" t="s">
        <v>596</v>
      </c>
      <c r="DZ84" s="749" t="s">
        <v>8</v>
      </c>
      <c r="EA84" s="751" t="s">
        <v>597</v>
      </c>
      <c r="EB84" s="404">
        <v>800</v>
      </c>
      <c r="EC84" s="752"/>
      <c r="ED84" s="63">
        <v>800</v>
      </c>
      <c r="EE84" s="753">
        <v>33149</v>
      </c>
      <c r="EF84" s="752"/>
      <c r="EG84" s="70">
        <v>2.4133458022866452E-2</v>
      </c>
      <c r="EH84" s="752"/>
      <c r="EI84" s="405">
        <v>0</v>
      </c>
      <c r="EJ84" s="754"/>
      <c r="EK84" s="754">
        <v>72392</v>
      </c>
      <c r="EL84" s="755"/>
      <c r="EM84" s="756"/>
      <c r="EN84" s="756"/>
      <c r="EO84" s="757"/>
      <c r="ES84" s="845" t="s">
        <v>132</v>
      </c>
      <c r="ET84" s="846" t="s">
        <v>204</v>
      </c>
      <c r="EU84" s="847">
        <v>0</v>
      </c>
    </row>
    <row r="85" spans="1:151" ht="15">
      <c r="A85" s="77" t="s">
        <v>537</v>
      </c>
      <c r="B85" s="7" t="s">
        <v>538</v>
      </c>
      <c r="C85" s="218">
        <v>20079</v>
      </c>
      <c r="D85" s="219">
        <v>20079</v>
      </c>
      <c r="E85" s="858">
        <f>G115</f>
        <v>1244</v>
      </c>
      <c r="F85" s="8">
        <f t="shared" si="16"/>
        <v>21323</v>
      </c>
      <c r="G85" s="8"/>
      <c r="H85" s="417">
        <f t="shared" si="17"/>
        <v>21323</v>
      </c>
      <c r="K85" s="430" t="s">
        <v>537</v>
      </c>
      <c r="L85" s="431" t="s">
        <v>538</v>
      </c>
      <c r="M85" s="432">
        <v>9204040991</v>
      </c>
      <c r="N85" s="433">
        <v>280093817</v>
      </c>
      <c r="O85" s="434">
        <f t="shared" si="18"/>
        <v>8923947174</v>
      </c>
      <c r="P85" s="435">
        <v>2007</v>
      </c>
      <c r="Q85" s="436">
        <v>0.97240000000000004</v>
      </c>
      <c r="R85" s="437">
        <f t="shared" si="19"/>
        <v>9177238970</v>
      </c>
      <c r="S85" s="798">
        <f t="shared" si="20"/>
        <v>280093817</v>
      </c>
      <c r="T85" s="439">
        <v>496178719</v>
      </c>
      <c r="U85" s="439">
        <v>2141841443</v>
      </c>
      <c r="V85" s="437">
        <f t="shared" si="21"/>
        <v>12095352949</v>
      </c>
      <c r="X85" s="466" t="s">
        <v>537</v>
      </c>
      <c r="Y85" s="467" t="s">
        <v>538</v>
      </c>
      <c r="Z85" s="468">
        <v>12095352949</v>
      </c>
      <c r="AA85" s="469">
        <v>69790186.515729994</v>
      </c>
      <c r="AB85" s="432">
        <v>15271283</v>
      </c>
      <c r="AC85" s="432">
        <v>1027136</v>
      </c>
      <c r="AD85" s="37">
        <v>86088605.515729994</v>
      </c>
      <c r="AE85" s="470">
        <v>21323</v>
      </c>
      <c r="AF85" s="467">
        <v>4037</v>
      </c>
      <c r="AG85" s="471">
        <v>0.82440000000000002</v>
      </c>
      <c r="AI85" s="552" t="s">
        <v>537</v>
      </c>
      <c r="AJ85" s="553" t="s">
        <v>538</v>
      </c>
      <c r="AK85" s="541">
        <v>86088605.515729994</v>
      </c>
      <c r="AL85" s="542">
        <v>21323</v>
      </c>
      <c r="AM85" s="554">
        <v>4037</v>
      </c>
      <c r="AN85" s="555">
        <v>0.82440000000000002</v>
      </c>
      <c r="AO85" s="556">
        <v>1.127</v>
      </c>
      <c r="AP85" s="557">
        <v>0.86809999999999998</v>
      </c>
      <c r="AQ85" s="555">
        <v>0.87660000000000005</v>
      </c>
      <c r="AR85" s="558">
        <v>0.87660000000000005</v>
      </c>
      <c r="AS85" s="806">
        <v>1468.99</v>
      </c>
      <c r="AT85" s="807">
        <v>206.78999999999996</v>
      </c>
      <c r="AU85" s="561">
        <v>4409383</v>
      </c>
      <c r="AV85" s="562">
        <v>1</v>
      </c>
      <c r="AW85" s="554">
        <v>4409383</v>
      </c>
      <c r="AX85" s="563" t="s">
        <v>653</v>
      </c>
      <c r="AY85" s="204">
        <v>0</v>
      </c>
      <c r="AZ85" s="554">
        <v>4409383</v>
      </c>
      <c r="BB85" s="234" t="s">
        <v>537</v>
      </c>
      <c r="BC85" s="235" t="s">
        <v>758</v>
      </c>
      <c r="BD85" s="227">
        <v>12095352949</v>
      </c>
      <c r="BE85" s="228">
        <v>511.31400000000002</v>
      </c>
      <c r="BF85" s="236">
        <v>23655431</v>
      </c>
      <c r="BG85" s="738">
        <v>1.127</v>
      </c>
      <c r="BH85" s="231"/>
      <c r="BI85" s="232">
        <v>21323</v>
      </c>
      <c r="BJ85" s="237">
        <v>41.7</v>
      </c>
      <c r="BK85" s="232">
        <v>137756</v>
      </c>
      <c r="BL85" s="238">
        <v>269</v>
      </c>
      <c r="BN85" s="491" t="s">
        <v>537</v>
      </c>
      <c r="BO85" s="492" t="s">
        <v>538</v>
      </c>
      <c r="BP85" s="493">
        <v>0.96719999999999995</v>
      </c>
      <c r="BQ85" s="493">
        <v>0.96709999999999996</v>
      </c>
      <c r="BR85" s="493">
        <v>0.97760000000000002</v>
      </c>
      <c r="BS85" s="126"/>
      <c r="BT85" s="494">
        <v>2007</v>
      </c>
      <c r="BU85" s="120">
        <v>0.97240000000000004</v>
      </c>
      <c r="BV85" s="495"/>
      <c r="BW85" s="496">
        <v>0.59499999999999997</v>
      </c>
      <c r="BX85" s="497">
        <f t="shared" si="22"/>
        <v>0.57899999999999996</v>
      </c>
      <c r="BY85" s="498">
        <f t="shared" si="31"/>
        <v>1.0035000000000001</v>
      </c>
      <c r="CA85" s="264" t="s">
        <v>537</v>
      </c>
      <c r="CB85" s="265" t="s">
        <v>758</v>
      </c>
      <c r="CC85" s="232">
        <v>30376</v>
      </c>
      <c r="CD85" s="232">
        <v>30795</v>
      </c>
      <c r="CE85" s="232">
        <v>30444</v>
      </c>
      <c r="CF85" s="266">
        <f t="shared" si="23"/>
        <v>30538.333333333332</v>
      </c>
      <c r="CG85" s="267">
        <v>0.86809999999999998</v>
      </c>
      <c r="CH85" s="263"/>
      <c r="CI85" s="268">
        <f t="shared" si="24"/>
        <v>94.333333333332121</v>
      </c>
      <c r="CJ85" s="267">
        <f t="shared" si="25"/>
        <v>3.0999999999999999E-3</v>
      </c>
      <c r="CL85" s="642" t="s">
        <v>537</v>
      </c>
      <c r="CM85" s="643" t="s">
        <v>900</v>
      </c>
      <c r="CN85" s="719">
        <v>0.87660000000000005</v>
      </c>
      <c r="CO85" s="636"/>
      <c r="CP85" s="720">
        <v>21323</v>
      </c>
      <c r="CQ85" s="646">
        <v>34534255</v>
      </c>
      <c r="CR85" s="646">
        <v>0</v>
      </c>
      <c r="CS85" s="647">
        <v>34534255</v>
      </c>
      <c r="CT85" s="648">
        <v>1619.58</v>
      </c>
      <c r="CU85" s="649"/>
      <c r="CV85" s="18">
        <v>1468.99</v>
      </c>
      <c r="CW85" s="648">
        <v>206.78999999999996</v>
      </c>
      <c r="CX85" s="19">
        <v>1</v>
      </c>
      <c r="CY85" s="14"/>
      <c r="CZ85" s="650">
        <v>0.57899999999999996</v>
      </c>
      <c r="DA85" s="125">
        <v>1</v>
      </c>
      <c r="DB85" s="641"/>
      <c r="DC85" s="19">
        <v>1</v>
      </c>
      <c r="DE85" s="680" t="s">
        <v>537</v>
      </c>
      <c r="DF85" s="681" t="s">
        <v>538</v>
      </c>
      <c r="DG85" s="670" t="s">
        <v>201</v>
      </c>
      <c r="DH85" s="671">
        <v>1</v>
      </c>
      <c r="DI85" s="833"/>
      <c r="DJ85" s="834">
        <v>0.59499999999999997</v>
      </c>
      <c r="DK85" s="835">
        <v>0.97230000000000005</v>
      </c>
      <c r="DL85" s="682">
        <f t="shared" si="26"/>
        <v>0.57899999999999996</v>
      </c>
      <c r="DM85" s="683">
        <f t="shared" si="27"/>
        <v>0.57899999999999996</v>
      </c>
      <c r="DN85" s="684"/>
      <c r="DO85" s="834">
        <v>0.59499999999999997</v>
      </c>
      <c r="DP85" s="677">
        <v>0.97240000000000004</v>
      </c>
      <c r="DQ85" s="682">
        <f t="shared" si="28"/>
        <v>0.57899999999999996</v>
      </c>
      <c r="DR85" s="682" t="str">
        <f t="shared" si="29"/>
        <v xml:space="preserve"> </v>
      </c>
      <c r="DS85" s="692"/>
      <c r="DT85" s="701" t="str">
        <f t="shared" si="30"/>
        <v xml:space="preserve"> </v>
      </c>
      <c r="DU85" s="692"/>
      <c r="DV85" s="702" t="s">
        <v>912</v>
      </c>
      <c r="DX85" s="60" t="s">
        <v>426</v>
      </c>
      <c r="DY85" s="84" t="s">
        <v>426</v>
      </c>
      <c r="DZ85" s="60" t="s">
        <v>901</v>
      </c>
      <c r="EA85" s="61" t="s">
        <v>85</v>
      </c>
      <c r="EB85" s="404">
        <v>1794</v>
      </c>
      <c r="EC85" s="62"/>
      <c r="ED85" s="63">
        <v>1794</v>
      </c>
      <c r="EE85" s="63">
        <v>1794</v>
      </c>
      <c r="EF85" s="62"/>
      <c r="EG85" s="64"/>
      <c r="EH85" s="62"/>
      <c r="EI85" s="405">
        <v>943393</v>
      </c>
      <c r="EJ85" s="63"/>
      <c r="EK85" s="63">
        <v>943393</v>
      </c>
      <c r="EL85" s="63">
        <v>943393</v>
      </c>
      <c r="EM85" s="160">
        <v>0</v>
      </c>
      <c r="EN85" s="160"/>
      <c r="EO85" s="128"/>
      <c r="ES85" s="845" t="s">
        <v>512</v>
      </c>
      <c r="ET85" s="846" t="s">
        <v>513</v>
      </c>
      <c r="EU85" s="847">
        <v>0</v>
      </c>
    </row>
    <row r="86" spans="1:151" ht="15">
      <c r="A86" s="77" t="s">
        <v>539</v>
      </c>
      <c r="B86" s="7" t="s">
        <v>540</v>
      </c>
      <c r="C86" s="218">
        <v>8803</v>
      </c>
      <c r="D86" s="219">
        <v>10415</v>
      </c>
      <c r="E86" s="8"/>
      <c r="F86" s="8">
        <f t="shared" si="16"/>
        <v>10415</v>
      </c>
      <c r="G86" s="8"/>
      <c r="H86" s="417">
        <f t="shared" si="17"/>
        <v>10415</v>
      </c>
      <c r="K86" s="430" t="s">
        <v>539</v>
      </c>
      <c r="L86" s="431" t="s">
        <v>540</v>
      </c>
      <c r="M86" s="432">
        <v>4921420030</v>
      </c>
      <c r="N86" s="433">
        <v>91430630</v>
      </c>
      <c r="O86" s="434">
        <f t="shared" si="18"/>
        <v>4829989400</v>
      </c>
      <c r="P86" s="435">
        <v>2007</v>
      </c>
      <c r="Q86" s="436">
        <v>0.92610000000000003</v>
      </c>
      <c r="R86" s="437">
        <f t="shared" si="19"/>
        <v>5215408055</v>
      </c>
      <c r="S86" s="798">
        <f t="shared" si="20"/>
        <v>91430630</v>
      </c>
      <c r="T86" s="439">
        <v>316644030</v>
      </c>
      <c r="U86" s="439">
        <v>681168900</v>
      </c>
      <c r="V86" s="437">
        <f t="shared" si="21"/>
        <v>6304651615</v>
      </c>
      <c r="X86" s="466" t="s">
        <v>539</v>
      </c>
      <c r="Y86" s="467" t="s">
        <v>540</v>
      </c>
      <c r="Z86" s="468">
        <v>6304651615</v>
      </c>
      <c r="AA86" s="469">
        <v>36377839.818549998</v>
      </c>
      <c r="AB86" s="432">
        <v>9855014</v>
      </c>
      <c r="AC86" s="432">
        <v>310776</v>
      </c>
      <c r="AD86" s="37">
        <v>46543629.818549998</v>
      </c>
      <c r="AE86" s="470">
        <v>10415</v>
      </c>
      <c r="AF86" s="467">
        <v>4469</v>
      </c>
      <c r="AG86" s="471">
        <v>0.91259999999999997</v>
      </c>
      <c r="AI86" s="552" t="s">
        <v>539</v>
      </c>
      <c r="AJ86" s="553" t="s">
        <v>540</v>
      </c>
      <c r="AK86" s="541">
        <v>46543629.818549998</v>
      </c>
      <c r="AL86" s="542">
        <v>10415</v>
      </c>
      <c r="AM86" s="554">
        <v>4469</v>
      </c>
      <c r="AN86" s="555">
        <v>0.91259999999999997</v>
      </c>
      <c r="AO86" s="556">
        <v>0.53249999999999997</v>
      </c>
      <c r="AP86" s="557">
        <v>0.7651</v>
      </c>
      <c r="AQ86" s="555">
        <v>0.80090000000000006</v>
      </c>
      <c r="AR86" s="558">
        <v>0.80090000000000006</v>
      </c>
      <c r="AS86" s="806">
        <v>1342.13</v>
      </c>
      <c r="AT86" s="807">
        <v>333.64999999999986</v>
      </c>
      <c r="AU86" s="561">
        <v>3474965</v>
      </c>
      <c r="AV86" s="562">
        <v>0.86899999999999999</v>
      </c>
      <c r="AW86" s="554">
        <v>3019745</v>
      </c>
      <c r="AX86" s="563" t="s">
        <v>653</v>
      </c>
      <c r="AY86" s="204">
        <v>0</v>
      </c>
      <c r="AZ86" s="554">
        <v>3019745</v>
      </c>
      <c r="BB86" s="234" t="s">
        <v>539</v>
      </c>
      <c r="BC86" s="235" t="s">
        <v>759</v>
      </c>
      <c r="BD86" s="227">
        <v>6304651615</v>
      </c>
      <c r="BE86" s="228">
        <v>564.11699999999996</v>
      </c>
      <c r="BF86" s="236">
        <v>11176142</v>
      </c>
      <c r="BG86" s="738">
        <v>0.53249999999999997</v>
      </c>
      <c r="BH86" s="231"/>
      <c r="BI86" s="232">
        <v>10415</v>
      </c>
      <c r="BJ86" s="237">
        <v>18.46</v>
      </c>
      <c r="BK86" s="232">
        <v>67226</v>
      </c>
      <c r="BL86" s="238">
        <v>119</v>
      </c>
      <c r="BN86" s="491" t="s">
        <v>539</v>
      </c>
      <c r="BO86" s="492" t="s">
        <v>540</v>
      </c>
      <c r="BP86" s="493">
        <v>0.93240000000000001</v>
      </c>
      <c r="BQ86" s="493">
        <v>0.91269999999999996</v>
      </c>
      <c r="BR86" s="493">
        <v>0.93289999999999995</v>
      </c>
      <c r="BS86" s="126"/>
      <c r="BT86" s="500">
        <v>2007</v>
      </c>
      <c r="BU86" s="120">
        <v>0.92610000000000003</v>
      </c>
      <c r="BV86" s="495"/>
      <c r="BW86" s="496">
        <v>0.53</v>
      </c>
      <c r="BX86" s="497">
        <f t="shared" si="22"/>
        <v>0.49099999999999999</v>
      </c>
      <c r="BY86" s="498">
        <f t="shared" si="31"/>
        <v>0.85099999999999998</v>
      </c>
      <c r="CA86" s="264" t="s">
        <v>539</v>
      </c>
      <c r="CB86" s="265" t="s">
        <v>759</v>
      </c>
      <c r="CC86" s="232">
        <v>26841</v>
      </c>
      <c r="CD86" s="232">
        <v>27077</v>
      </c>
      <c r="CE86" s="232">
        <v>26820</v>
      </c>
      <c r="CF86" s="266">
        <f t="shared" si="23"/>
        <v>26912.666666666668</v>
      </c>
      <c r="CG86" s="267">
        <v>0.7651</v>
      </c>
      <c r="CH86" s="263"/>
      <c r="CI86" s="268">
        <f t="shared" si="24"/>
        <v>92.666666666667879</v>
      </c>
      <c r="CJ86" s="267">
        <f t="shared" si="25"/>
        <v>3.5000000000000001E-3</v>
      </c>
      <c r="CL86" s="642" t="s">
        <v>539</v>
      </c>
      <c r="CM86" s="643" t="s">
        <v>759</v>
      </c>
      <c r="CN86" s="719">
        <v>0.80090000000000006</v>
      </c>
      <c r="CO86" s="636"/>
      <c r="CP86" s="720">
        <v>10415</v>
      </c>
      <c r="CQ86" s="646">
        <v>12146854</v>
      </c>
      <c r="CR86" s="646">
        <v>0</v>
      </c>
      <c r="CS86" s="647">
        <v>12146854</v>
      </c>
      <c r="CT86" s="648">
        <v>1166.28</v>
      </c>
      <c r="CU86" s="649"/>
      <c r="CV86" s="18">
        <v>1342.13</v>
      </c>
      <c r="CW86" s="648">
        <v>333.64999999999986</v>
      </c>
      <c r="CX86" s="19">
        <v>0.86899999999999999</v>
      </c>
      <c r="CY86" s="14"/>
      <c r="CZ86" s="650">
        <v>0.49099999999999999</v>
      </c>
      <c r="DA86" s="125" t="s">
        <v>4</v>
      </c>
      <c r="DB86" s="641"/>
      <c r="DC86" s="19">
        <v>0.86899999999999999</v>
      </c>
      <c r="DE86" s="680" t="s">
        <v>539</v>
      </c>
      <c r="DF86" s="681" t="s">
        <v>540</v>
      </c>
      <c r="DG86" s="670" t="s">
        <v>201</v>
      </c>
      <c r="DH86" s="671">
        <v>0.86899999999999999</v>
      </c>
      <c r="DI86" s="833"/>
      <c r="DJ86" s="834">
        <v>0.53</v>
      </c>
      <c r="DK86" s="835">
        <v>0.92320000000000002</v>
      </c>
      <c r="DL86" s="682">
        <f t="shared" si="26"/>
        <v>0.48899999999999999</v>
      </c>
      <c r="DM86" s="683">
        <f t="shared" si="27"/>
        <v>0.48899999999999999</v>
      </c>
      <c r="DN86" s="684"/>
      <c r="DO86" s="834">
        <v>0.53</v>
      </c>
      <c r="DP86" s="677">
        <v>0.92610000000000003</v>
      </c>
      <c r="DQ86" s="682">
        <f t="shared" si="28"/>
        <v>0.49099999999999999</v>
      </c>
      <c r="DR86" s="682" t="str">
        <f t="shared" si="29"/>
        <v xml:space="preserve"> </v>
      </c>
      <c r="DS86" s="692"/>
      <c r="DT86" s="701" t="str">
        <f t="shared" si="30"/>
        <v xml:space="preserve"> </v>
      </c>
      <c r="DU86" s="692"/>
      <c r="DV86" s="702" t="s">
        <v>817</v>
      </c>
      <c r="DX86" s="66" t="s">
        <v>428</v>
      </c>
      <c r="DY86" s="85" t="s">
        <v>428</v>
      </c>
      <c r="DZ86" s="66" t="s">
        <v>901</v>
      </c>
      <c r="EA86" s="67" t="s">
        <v>429</v>
      </c>
      <c r="EB86" s="404">
        <v>1227</v>
      </c>
      <c r="EC86" s="68"/>
      <c r="ED86" s="69">
        <v>1227</v>
      </c>
      <c r="EE86" s="69">
        <v>1227</v>
      </c>
      <c r="EF86" s="68"/>
      <c r="EG86" s="70"/>
      <c r="EH86" s="68"/>
      <c r="EI86" s="405">
        <v>14716</v>
      </c>
      <c r="EJ86" s="69"/>
      <c r="EK86" s="69">
        <v>14716</v>
      </c>
      <c r="EL86" s="69">
        <v>14716</v>
      </c>
      <c r="EM86" s="161">
        <v>0</v>
      </c>
      <c r="EN86" s="161"/>
      <c r="EO86" s="129"/>
      <c r="ES86" s="845" t="s">
        <v>514</v>
      </c>
      <c r="ET86" s="846" t="s">
        <v>515</v>
      </c>
      <c r="EU86" s="847">
        <v>1563793</v>
      </c>
    </row>
    <row r="87" spans="1:151" ht="15">
      <c r="A87" s="77" t="s">
        <v>541</v>
      </c>
      <c r="B87" s="7" t="s">
        <v>542</v>
      </c>
      <c r="C87" s="218">
        <v>8618</v>
      </c>
      <c r="D87" s="219">
        <v>11605</v>
      </c>
      <c r="E87" s="8"/>
      <c r="F87" s="8">
        <f t="shared" si="16"/>
        <v>11605</v>
      </c>
      <c r="G87" s="8"/>
      <c r="H87" s="417">
        <f t="shared" si="17"/>
        <v>11605</v>
      </c>
      <c r="K87" s="430" t="s">
        <v>541</v>
      </c>
      <c r="L87" s="431" t="s">
        <v>542</v>
      </c>
      <c r="M87" s="432">
        <v>2640711741</v>
      </c>
      <c r="N87" s="433">
        <v>486042644</v>
      </c>
      <c r="O87" s="434">
        <f t="shared" si="18"/>
        <v>2154669097</v>
      </c>
      <c r="P87" s="435">
        <v>2003</v>
      </c>
      <c r="Q87" s="436">
        <v>0.81279999999999997</v>
      </c>
      <c r="R87" s="437">
        <f t="shared" si="19"/>
        <v>2650921625</v>
      </c>
      <c r="S87" s="798">
        <f t="shared" si="20"/>
        <v>486042644</v>
      </c>
      <c r="T87" s="439">
        <v>120004198</v>
      </c>
      <c r="U87" s="439">
        <v>698477186</v>
      </c>
      <c r="V87" s="437">
        <f t="shared" si="21"/>
        <v>3955445653</v>
      </c>
      <c r="X87" s="466" t="s">
        <v>541</v>
      </c>
      <c r="Y87" s="467" t="s">
        <v>542</v>
      </c>
      <c r="Z87" s="468">
        <v>3955445653</v>
      </c>
      <c r="AA87" s="469">
        <v>22822921.41781</v>
      </c>
      <c r="AB87" s="432">
        <v>8620117</v>
      </c>
      <c r="AC87" s="432">
        <v>488194</v>
      </c>
      <c r="AD87" s="37">
        <v>31931232.41781</v>
      </c>
      <c r="AE87" s="470">
        <v>11605</v>
      </c>
      <c r="AF87" s="467">
        <v>2752</v>
      </c>
      <c r="AG87" s="471">
        <v>0.56200000000000006</v>
      </c>
      <c r="AI87" s="552" t="s">
        <v>541</v>
      </c>
      <c r="AJ87" s="553" t="s">
        <v>542</v>
      </c>
      <c r="AK87" s="541">
        <v>31931232.41781</v>
      </c>
      <c r="AL87" s="542">
        <v>11605</v>
      </c>
      <c r="AM87" s="554">
        <v>2752</v>
      </c>
      <c r="AN87" s="555">
        <v>0.56200000000000006</v>
      </c>
      <c r="AO87" s="556">
        <v>0.1993</v>
      </c>
      <c r="AP87" s="557">
        <v>0.80869999999999997</v>
      </c>
      <c r="AQ87" s="555">
        <v>0.64910000000000001</v>
      </c>
      <c r="AR87" s="558">
        <v>0.64910000000000001</v>
      </c>
      <c r="AS87" s="806">
        <v>1087.75</v>
      </c>
      <c r="AT87" s="807">
        <v>588.03</v>
      </c>
      <c r="AU87" s="561">
        <v>6824088</v>
      </c>
      <c r="AV87" s="562">
        <v>1</v>
      </c>
      <c r="AW87" s="554">
        <v>6824088</v>
      </c>
      <c r="AX87" s="563" t="s">
        <v>653</v>
      </c>
      <c r="AY87" s="204">
        <v>0</v>
      </c>
      <c r="AZ87" s="554">
        <v>6824088</v>
      </c>
      <c r="BB87" s="234" t="s">
        <v>541</v>
      </c>
      <c r="BC87" s="235" t="s">
        <v>760</v>
      </c>
      <c r="BD87" s="227">
        <v>3955445653</v>
      </c>
      <c r="BE87" s="228">
        <v>945.447</v>
      </c>
      <c r="BF87" s="236">
        <v>4183678</v>
      </c>
      <c r="BG87" s="738">
        <v>0.1993</v>
      </c>
      <c r="BH87" s="231"/>
      <c r="BI87" s="232">
        <v>11605</v>
      </c>
      <c r="BJ87" s="237">
        <v>12.27</v>
      </c>
      <c r="BK87" s="232">
        <v>63317</v>
      </c>
      <c r="BL87" s="238">
        <v>67</v>
      </c>
      <c r="BN87" s="491" t="s">
        <v>541</v>
      </c>
      <c r="BO87" s="492" t="s">
        <v>542</v>
      </c>
      <c r="BP87" s="493">
        <v>0.81599999999999995</v>
      </c>
      <c r="BQ87" s="493">
        <v>0.77510000000000001</v>
      </c>
      <c r="BR87" s="493">
        <v>0.83689999999999998</v>
      </c>
      <c r="BS87" s="126"/>
      <c r="BT87" s="494">
        <v>2003</v>
      </c>
      <c r="BU87" s="120">
        <v>0.81279999999999997</v>
      </c>
      <c r="BV87" s="495"/>
      <c r="BW87" s="496">
        <v>0.84499999999999997</v>
      </c>
      <c r="BX87" s="497">
        <f t="shared" si="22"/>
        <v>0.68700000000000006</v>
      </c>
      <c r="BY87" s="498">
        <f t="shared" si="31"/>
        <v>1.1906000000000001</v>
      </c>
      <c r="CA87" s="264" t="s">
        <v>541</v>
      </c>
      <c r="CB87" s="265" t="s">
        <v>760</v>
      </c>
      <c r="CC87" s="232">
        <v>27611</v>
      </c>
      <c r="CD87" s="232">
        <v>28954</v>
      </c>
      <c r="CE87" s="232">
        <v>28778</v>
      </c>
      <c r="CF87" s="266">
        <f t="shared" si="23"/>
        <v>28447.666666666668</v>
      </c>
      <c r="CG87" s="267">
        <v>0.80869999999999997</v>
      </c>
      <c r="CH87" s="263"/>
      <c r="CI87" s="268">
        <f t="shared" si="24"/>
        <v>-330.33333333333212</v>
      </c>
      <c r="CJ87" s="267">
        <f t="shared" si="25"/>
        <v>-1.15E-2</v>
      </c>
      <c r="CL87" s="642" t="s">
        <v>541</v>
      </c>
      <c r="CM87" s="643" t="s">
        <v>760</v>
      </c>
      <c r="CN87" s="719">
        <v>0.64910000000000001</v>
      </c>
      <c r="CO87" s="636"/>
      <c r="CP87" s="720">
        <v>11605</v>
      </c>
      <c r="CQ87" s="646">
        <v>9402853</v>
      </c>
      <c r="CR87" s="646">
        <v>1574139</v>
      </c>
      <c r="CS87" s="647">
        <v>10976992</v>
      </c>
      <c r="CT87" s="648">
        <v>945.88</v>
      </c>
      <c r="CU87" s="649"/>
      <c r="CV87" s="18">
        <v>1087.75</v>
      </c>
      <c r="CW87" s="648">
        <v>588.03</v>
      </c>
      <c r="CX87" s="19">
        <v>0.87</v>
      </c>
      <c r="CY87" s="14"/>
      <c r="CZ87" s="650">
        <v>0.68700000000000006</v>
      </c>
      <c r="DA87" s="125">
        <v>1</v>
      </c>
      <c r="DB87" s="641"/>
      <c r="DC87" s="19">
        <v>1</v>
      </c>
      <c r="DE87" s="680" t="s">
        <v>541</v>
      </c>
      <c r="DF87" s="681" t="s">
        <v>542</v>
      </c>
      <c r="DG87" s="670" t="s">
        <v>201</v>
      </c>
      <c r="DH87" s="671">
        <v>1</v>
      </c>
      <c r="DI87" s="833"/>
      <c r="DJ87" s="834">
        <v>0.84499999999999997</v>
      </c>
      <c r="DK87" s="835">
        <v>0.80189999999999995</v>
      </c>
      <c r="DL87" s="682">
        <f t="shared" si="26"/>
        <v>0.67800000000000005</v>
      </c>
      <c r="DM87" s="683">
        <f t="shared" si="27"/>
        <v>0.67800000000000005</v>
      </c>
      <c r="DN87" s="684"/>
      <c r="DO87" s="834">
        <v>0.84499999999999997</v>
      </c>
      <c r="DP87" s="677">
        <v>0.81279999999999997</v>
      </c>
      <c r="DQ87" s="682">
        <f t="shared" si="28"/>
        <v>0.68700000000000006</v>
      </c>
      <c r="DR87" s="682" t="str">
        <f t="shared" si="29"/>
        <v xml:space="preserve"> </v>
      </c>
      <c r="DS87" s="692"/>
      <c r="DT87" s="701" t="str">
        <f t="shared" si="30"/>
        <v xml:space="preserve"> </v>
      </c>
      <c r="DU87" s="692"/>
      <c r="DV87" s="702" t="s">
        <v>910</v>
      </c>
      <c r="DX87" s="66" t="s">
        <v>430</v>
      </c>
      <c r="DY87" s="85" t="s">
        <v>430</v>
      </c>
      <c r="DZ87" s="66" t="s">
        <v>901</v>
      </c>
      <c r="EA87" s="67" t="s">
        <v>431</v>
      </c>
      <c r="EB87" s="404">
        <v>8559</v>
      </c>
      <c r="EC87" s="68"/>
      <c r="ED87" s="69">
        <v>8559</v>
      </c>
      <c r="EE87" s="69">
        <v>8559</v>
      </c>
      <c r="EF87" s="68"/>
      <c r="EG87" s="70"/>
      <c r="EH87" s="68"/>
      <c r="EI87" s="405">
        <v>4178076</v>
      </c>
      <c r="EJ87" s="69"/>
      <c r="EK87" s="69">
        <v>4178076</v>
      </c>
      <c r="EL87" s="69">
        <v>4178076</v>
      </c>
      <c r="EM87" s="161">
        <v>0</v>
      </c>
      <c r="EN87" s="161"/>
      <c r="EO87" s="129"/>
      <c r="ES87" s="845" t="s">
        <v>516</v>
      </c>
      <c r="ET87" s="846" t="s">
        <v>517</v>
      </c>
      <c r="EU87" s="847">
        <v>1312871</v>
      </c>
    </row>
    <row r="88" spans="1:151" ht="15">
      <c r="A88" s="77" t="s">
        <v>543</v>
      </c>
      <c r="B88" s="7" t="s">
        <v>544</v>
      </c>
      <c r="C88" s="218">
        <v>6124</v>
      </c>
      <c r="D88" s="219">
        <v>6124</v>
      </c>
      <c r="E88" s="8"/>
      <c r="F88" s="8">
        <f t="shared" si="16"/>
        <v>6124</v>
      </c>
      <c r="G88" s="8"/>
      <c r="H88" s="417">
        <f t="shared" si="17"/>
        <v>6124</v>
      </c>
      <c r="K88" s="430" t="s">
        <v>543</v>
      </c>
      <c r="L88" s="431" t="s">
        <v>544</v>
      </c>
      <c r="M88" s="432">
        <v>1317127174</v>
      </c>
      <c r="N88" s="433">
        <v>61012160</v>
      </c>
      <c r="O88" s="434">
        <f t="shared" si="18"/>
        <v>1256115014</v>
      </c>
      <c r="P88" s="435">
        <v>2003</v>
      </c>
      <c r="Q88" s="436">
        <v>0.91420000000000001</v>
      </c>
      <c r="R88" s="437">
        <f t="shared" si="19"/>
        <v>1374004609</v>
      </c>
      <c r="S88" s="798">
        <f t="shared" si="20"/>
        <v>61012160</v>
      </c>
      <c r="T88" s="439">
        <v>74451218</v>
      </c>
      <c r="U88" s="439">
        <v>507361041</v>
      </c>
      <c r="V88" s="437">
        <f t="shared" si="21"/>
        <v>2016829028</v>
      </c>
      <c r="X88" s="466" t="s">
        <v>543</v>
      </c>
      <c r="Y88" s="467" t="s">
        <v>544</v>
      </c>
      <c r="Z88" s="468">
        <v>2016829028</v>
      </c>
      <c r="AA88" s="469">
        <v>11637103.491559999</v>
      </c>
      <c r="AB88" s="432">
        <v>5844426</v>
      </c>
      <c r="AC88" s="432">
        <v>417460</v>
      </c>
      <c r="AD88" s="37">
        <v>17898989.491559997</v>
      </c>
      <c r="AE88" s="470">
        <v>6124</v>
      </c>
      <c r="AF88" s="467">
        <v>2923</v>
      </c>
      <c r="AG88" s="471">
        <v>0.59689999999999999</v>
      </c>
      <c r="AI88" s="552" t="s">
        <v>543</v>
      </c>
      <c r="AJ88" s="553" t="s">
        <v>544</v>
      </c>
      <c r="AK88" s="541">
        <v>17898989.491559997</v>
      </c>
      <c r="AL88" s="542">
        <v>6124</v>
      </c>
      <c r="AM88" s="554">
        <v>2923</v>
      </c>
      <c r="AN88" s="555">
        <v>0.59689999999999999</v>
      </c>
      <c r="AO88" s="556">
        <v>0.30109999999999998</v>
      </c>
      <c r="AP88" s="557">
        <v>0.76039999999999996</v>
      </c>
      <c r="AQ88" s="555">
        <v>0.64910000000000001</v>
      </c>
      <c r="AR88" s="558">
        <v>0.64910000000000001</v>
      </c>
      <c r="AS88" s="806">
        <v>1087.75</v>
      </c>
      <c r="AT88" s="807">
        <v>588.03</v>
      </c>
      <c r="AU88" s="561">
        <v>3601096</v>
      </c>
      <c r="AV88" s="562">
        <v>1</v>
      </c>
      <c r="AW88" s="554">
        <v>3601096</v>
      </c>
      <c r="AX88" s="563" t="s">
        <v>653</v>
      </c>
      <c r="AY88" s="204">
        <v>0</v>
      </c>
      <c r="AZ88" s="554">
        <v>3601096</v>
      </c>
      <c r="BB88" s="234" t="s">
        <v>543</v>
      </c>
      <c r="BC88" s="235" t="s">
        <v>761</v>
      </c>
      <c r="BD88" s="227">
        <v>2016829028</v>
      </c>
      <c r="BE88" s="228">
        <v>319.14400000000001</v>
      </c>
      <c r="BF88" s="236">
        <v>6319495</v>
      </c>
      <c r="BG88" s="738">
        <v>0.30109999999999998</v>
      </c>
      <c r="BH88" s="231"/>
      <c r="BI88" s="232">
        <v>6124</v>
      </c>
      <c r="BJ88" s="237">
        <v>19.190000000000001</v>
      </c>
      <c r="BK88" s="232">
        <v>36330</v>
      </c>
      <c r="BL88" s="238">
        <v>114</v>
      </c>
      <c r="BN88" s="491" t="s">
        <v>543</v>
      </c>
      <c r="BO88" s="492" t="s">
        <v>544</v>
      </c>
      <c r="BP88" s="493">
        <v>0.88200000000000001</v>
      </c>
      <c r="BQ88" s="493">
        <v>0.94230000000000003</v>
      </c>
      <c r="BR88" s="493">
        <v>0.90610000000000002</v>
      </c>
      <c r="BS88" s="126"/>
      <c r="BT88" s="494">
        <v>2003</v>
      </c>
      <c r="BU88" s="120">
        <v>0.91420000000000001</v>
      </c>
      <c r="BV88" s="495"/>
      <c r="BW88" s="501">
        <v>1.02</v>
      </c>
      <c r="BX88" s="497">
        <f t="shared" si="22"/>
        <v>0.93200000000000005</v>
      </c>
      <c r="BY88" s="498">
        <f t="shared" si="31"/>
        <v>1.6153</v>
      </c>
      <c r="CA88" s="264" t="s">
        <v>543</v>
      </c>
      <c r="CB88" s="265" t="s">
        <v>761</v>
      </c>
      <c r="CC88" s="232">
        <v>25612</v>
      </c>
      <c r="CD88" s="232">
        <v>27088</v>
      </c>
      <c r="CE88" s="232">
        <v>27544</v>
      </c>
      <c r="CF88" s="266">
        <f t="shared" si="23"/>
        <v>26748</v>
      </c>
      <c r="CG88" s="267">
        <v>0.76039999999999996</v>
      </c>
      <c r="CH88" s="263"/>
      <c r="CI88" s="268">
        <f t="shared" si="24"/>
        <v>-796</v>
      </c>
      <c r="CJ88" s="267">
        <f t="shared" si="25"/>
        <v>-2.8899999999999999E-2</v>
      </c>
      <c r="CL88" s="642" t="s">
        <v>543</v>
      </c>
      <c r="CM88" s="643" t="s">
        <v>761</v>
      </c>
      <c r="CN88" s="719">
        <v>0.64910000000000001</v>
      </c>
      <c r="CO88" s="636"/>
      <c r="CP88" s="720">
        <v>6124</v>
      </c>
      <c r="CQ88" s="646">
        <v>10871381</v>
      </c>
      <c r="CR88" s="646">
        <v>0</v>
      </c>
      <c r="CS88" s="647">
        <v>10871381</v>
      </c>
      <c r="CT88" s="648">
        <v>1775.21</v>
      </c>
      <c r="CU88" s="649"/>
      <c r="CV88" s="18">
        <v>1087.75</v>
      </c>
      <c r="CW88" s="648">
        <v>588.03</v>
      </c>
      <c r="CX88" s="19">
        <v>1</v>
      </c>
      <c r="CY88" s="14"/>
      <c r="CZ88" s="650">
        <v>0.93200000000000005</v>
      </c>
      <c r="DA88" s="125">
        <v>1</v>
      </c>
      <c r="DB88" s="641"/>
      <c r="DC88" s="19">
        <v>1</v>
      </c>
      <c r="DE88" s="680" t="s">
        <v>543</v>
      </c>
      <c r="DF88" s="681" t="s">
        <v>544</v>
      </c>
      <c r="DG88" s="670" t="s">
        <v>201</v>
      </c>
      <c r="DH88" s="671">
        <v>1</v>
      </c>
      <c r="DI88" s="833"/>
      <c r="DJ88" s="837">
        <v>1.02</v>
      </c>
      <c r="DK88" s="835">
        <v>0.91779999999999995</v>
      </c>
      <c r="DL88" s="682">
        <f t="shared" si="26"/>
        <v>0.93600000000000005</v>
      </c>
      <c r="DM88" s="683">
        <f t="shared" si="27"/>
        <v>0.93600000000000005</v>
      </c>
      <c r="DN88" s="684"/>
      <c r="DO88" s="834">
        <v>1.02</v>
      </c>
      <c r="DP88" s="677">
        <v>0.91420000000000001</v>
      </c>
      <c r="DQ88" s="682">
        <f t="shared" si="28"/>
        <v>0.93200000000000005</v>
      </c>
      <c r="DR88" s="682" t="str">
        <f t="shared" si="29"/>
        <v xml:space="preserve"> </v>
      </c>
      <c r="DS88" s="692"/>
      <c r="DT88" s="701" t="str">
        <f t="shared" si="30"/>
        <v xml:space="preserve"> </v>
      </c>
      <c r="DU88" s="692"/>
      <c r="DV88" s="702"/>
      <c r="DX88" s="66" t="s">
        <v>432</v>
      </c>
      <c r="DY88" s="85" t="s">
        <v>432</v>
      </c>
      <c r="DZ88" s="66" t="s">
        <v>901</v>
      </c>
      <c r="EA88" s="67" t="s">
        <v>455</v>
      </c>
      <c r="EB88" s="404">
        <v>3213</v>
      </c>
      <c r="EC88" s="68"/>
      <c r="ED88" s="69">
        <v>3213</v>
      </c>
      <c r="EE88" s="69">
        <v>3213</v>
      </c>
      <c r="EF88" s="68"/>
      <c r="EG88" s="70"/>
      <c r="EH88" s="68"/>
      <c r="EI88" s="405">
        <v>2154252</v>
      </c>
      <c r="EJ88" s="69"/>
      <c r="EK88" s="69">
        <v>2154252</v>
      </c>
      <c r="EL88" s="69">
        <v>2154252</v>
      </c>
      <c r="EM88" s="161">
        <v>0</v>
      </c>
      <c r="EN88" s="161"/>
      <c r="EO88" s="129"/>
      <c r="ES88" s="845" t="s">
        <v>518</v>
      </c>
      <c r="ET88" s="846" t="s">
        <v>519</v>
      </c>
      <c r="EU88" s="847">
        <v>89528</v>
      </c>
    </row>
    <row r="89" spans="1:151" ht="15">
      <c r="A89" s="77" t="s">
        <v>545</v>
      </c>
      <c r="B89" s="7" t="s">
        <v>546</v>
      </c>
      <c r="C89" s="218">
        <v>8953</v>
      </c>
      <c r="D89" s="219">
        <v>9347</v>
      </c>
      <c r="E89" s="8"/>
      <c r="F89" s="8">
        <f t="shared" si="16"/>
        <v>9347</v>
      </c>
      <c r="G89" s="8"/>
      <c r="H89" s="417">
        <f t="shared" si="17"/>
        <v>9347</v>
      </c>
      <c r="K89" s="430" t="s">
        <v>545</v>
      </c>
      <c r="L89" s="431" t="s">
        <v>546</v>
      </c>
      <c r="M89" s="432">
        <v>3417157656</v>
      </c>
      <c r="N89" s="433">
        <v>72986806</v>
      </c>
      <c r="O89" s="434">
        <f t="shared" si="18"/>
        <v>3344170850</v>
      </c>
      <c r="P89" s="435">
        <v>2005</v>
      </c>
      <c r="Q89" s="436">
        <v>0.86760000000000004</v>
      </c>
      <c r="R89" s="437">
        <f t="shared" si="19"/>
        <v>3854507665</v>
      </c>
      <c r="S89" s="798">
        <f t="shared" si="20"/>
        <v>72986806</v>
      </c>
      <c r="T89" s="439">
        <v>96045649</v>
      </c>
      <c r="U89" s="439">
        <v>717886926</v>
      </c>
      <c r="V89" s="437">
        <f t="shared" si="21"/>
        <v>4741427046</v>
      </c>
      <c r="X89" s="466" t="s">
        <v>545</v>
      </c>
      <c r="Y89" s="467" t="s">
        <v>546</v>
      </c>
      <c r="Z89" s="468">
        <v>4741427046</v>
      </c>
      <c r="AA89" s="469">
        <v>27358034.05542</v>
      </c>
      <c r="AB89" s="432">
        <v>7180148</v>
      </c>
      <c r="AC89" s="432">
        <v>443807</v>
      </c>
      <c r="AD89" s="37">
        <v>34981989.055419996</v>
      </c>
      <c r="AE89" s="470">
        <v>9347</v>
      </c>
      <c r="AF89" s="467">
        <v>3743</v>
      </c>
      <c r="AG89" s="471">
        <v>0.76429999999999998</v>
      </c>
      <c r="AI89" s="552" t="s">
        <v>545</v>
      </c>
      <c r="AJ89" s="553" t="s">
        <v>546</v>
      </c>
      <c r="AK89" s="541">
        <v>34981989.055419996</v>
      </c>
      <c r="AL89" s="542">
        <v>9347</v>
      </c>
      <c r="AM89" s="554">
        <v>3743</v>
      </c>
      <c r="AN89" s="555">
        <v>0.76429999999999998</v>
      </c>
      <c r="AO89" s="556">
        <v>0.57179999999999997</v>
      </c>
      <c r="AP89" s="557">
        <v>0.8548</v>
      </c>
      <c r="AQ89" s="555">
        <v>0.79030000000000011</v>
      </c>
      <c r="AR89" s="558">
        <v>0.79030000000000011</v>
      </c>
      <c r="AS89" s="806">
        <v>1324.37</v>
      </c>
      <c r="AT89" s="807">
        <v>351.41000000000008</v>
      </c>
      <c r="AU89" s="561">
        <v>3284629</v>
      </c>
      <c r="AV89" s="562">
        <v>1</v>
      </c>
      <c r="AW89" s="554">
        <v>3284629</v>
      </c>
      <c r="AX89" s="563" t="s">
        <v>653</v>
      </c>
      <c r="AY89" s="204">
        <v>0</v>
      </c>
      <c r="AZ89" s="554">
        <v>3284629</v>
      </c>
      <c r="BB89" s="234" t="s">
        <v>545</v>
      </c>
      <c r="BC89" s="235" t="s">
        <v>762</v>
      </c>
      <c r="BD89" s="227">
        <v>4741427046</v>
      </c>
      <c r="BE89" s="228">
        <v>395.05799999999999</v>
      </c>
      <c r="BF89" s="236">
        <v>12001850</v>
      </c>
      <c r="BG89" s="738">
        <v>0.57179999999999997</v>
      </c>
      <c r="BH89" s="231"/>
      <c r="BI89" s="232">
        <v>9347</v>
      </c>
      <c r="BJ89" s="237">
        <v>23.66</v>
      </c>
      <c r="BK89" s="232">
        <v>60205</v>
      </c>
      <c r="BL89" s="238">
        <v>152</v>
      </c>
      <c r="BN89" s="491" t="s">
        <v>545</v>
      </c>
      <c r="BO89" s="492" t="s">
        <v>546</v>
      </c>
      <c r="BP89" s="493">
        <v>0.81910000000000005</v>
      </c>
      <c r="BQ89" s="493">
        <v>0.86899999999999999</v>
      </c>
      <c r="BR89" s="493">
        <v>0.88290000000000002</v>
      </c>
      <c r="BS89" s="126"/>
      <c r="BT89" s="494">
        <v>2005</v>
      </c>
      <c r="BU89" s="120">
        <v>0.86760000000000004</v>
      </c>
      <c r="BV89" s="495"/>
      <c r="BW89" s="496">
        <v>0.67</v>
      </c>
      <c r="BX89" s="497">
        <f t="shared" si="22"/>
        <v>0.58099999999999996</v>
      </c>
      <c r="BY89" s="498">
        <f t="shared" si="31"/>
        <v>1.0068999999999999</v>
      </c>
      <c r="CA89" s="264" t="s">
        <v>545</v>
      </c>
      <c r="CB89" s="265" t="s">
        <v>762</v>
      </c>
      <c r="CC89" s="232">
        <v>29893</v>
      </c>
      <c r="CD89" s="232">
        <v>30344</v>
      </c>
      <c r="CE89" s="232">
        <v>29965</v>
      </c>
      <c r="CF89" s="266">
        <f t="shared" si="23"/>
        <v>30067.333333333332</v>
      </c>
      <c r="CG89" s="267">
        <v>0.8548</v>
      </c>
      <c r="CH89" s="263"/>
      <c r="CI89" s="268">
        <f t="shared" si="24"/>
        <v>102.33333333333212</v>
      </c>
      <c r="CJ89" s="267">
        <f t="shared" si="25"/>
        <v>3.3999999999999998E-3</v>
      </c>
      <c r="CL89" s="642" t="s">
        <v>545</v>
      </c>
      <c r="CM89" s="643" t="s">
        <v>762</v>
      </c>
      <c r="CN89" s="719">
        <v>0.79030000000000011</v>
      </c>
      <c r="CO89" s="636"/>
      <c r="CP89" s="720">
        <v>9347</v>
      </c>
      <c r="CQ89" s="646">
        <v>10281905</v>
      </c>
      <c r="CR89" s="646">
        <v>0</v>
      </c>
      <c r="CS89" s="647">
        <v>10281905</v>
      </c>
      <c r="CT89" s="648">
        <v>1100.02</v>
      </c>
      <c r="CU89" s="649"/>
      <c r="CV89" s="18">
        <v>1324.37</v>
      </c>
      <c r="CW89" s="648">
        <v>351.41000000000008</v>
      </c>
      <c r="CX89" s="19">
        <v>0.83099999999999996</v>
      </c>
      <c r="CY89" s="14"/>
      <c r="CZ89" s="650">
        <v>0.58099999999999996</v>
      </c>
      <c r="DA89" s="125">
        <v>1</v>
      </c>
      <c r="DB89" s="641"/>
      <c r="DC89" s="19">
        <v>1</v>
      </c>
      <c r="DE89" s="680" t="s">
        <v>545</v>
      </c>
      <c r="DF89" s="681" t="s">
        <v>546</v>
      </c>
      <c r="DG89" s="670" t="s">
        <v>201</v>
      </c>
      <c r="DH89" s="671">
        <v>1</v>
      </c>
      <c r="DI89" s="833"/>
      <c r="DJ89" s="834">
        <v>0.67</v>
      </c>
      <c r="DK89" s="835">
        <v>0.85850000000000004</v>
      </c>
      <c r="DL89" s="682">
        <f t="shared" si="26"/>
        <v>0.57499999999999996</v>
      </c>
      <c r="DM89" s="683">
        <f t="shared" si="27"/>
        <v>0.57499999999999996</v>
      </c>
      <c r="DN89" s="684"/>
      <c r="DO89" s="834">
        <v>0.67</v>
      </c>
      <c r="DP89" s="677">
        <v>0.86760000000000004</v>
      </c>
      <c r="DQ89" s="682">
        <f t="shared" si="28"/>
        <v>0.58099999999999996</v>
      </c>
      <c r="DR89" s="682" t="str">
        <f t="shared" si="29"/>
        <v xml:space="preserve"> </v>
      </c>
      <c r="DS89" s="692"/>
      <c r="DT89" s="701" t="str">
        <f t="shared" si="30"/>
        <v xml:space="preserve"> </v>
      </c>
      <c r="DU89" s="692"/>
      <c r="DV89" s="702" t="s">
        <v>274</v>
      </c>
      <c r="DX89" s="71" t="s">
        <v>456</v>
      </c>
      <c r="DY89" s="86" t="s">
        <v>456</v>
      </c>
      <c r="DZ89" s="71" t="s">
        <v>901</v>
      </c>
      <c r="EA89" s="72" t="s">
        <v>457</v>
      </c>
      <c r="EB89" s="404">
        <v>72603</v>
      </c>
      <c r="EC89" s="56"/>
      <c r="ED89" s="57">
        <v>72603</v>
      </c>
      <c r="EE89" s="57"/>
      <c r="EF89" s="56"/>
      <c r="EG89" s="73">
        <v>0.97294363592506228</v>
      </c>
      <c r="EH89" s="56"/>
      <c r="EI89" s="405">
        <v>0</v>
      </c>
      <c r="EJ89" s="57"/>
      <c r="EK89" s="57">
        <v>0</v>
      </c>
      <c r="EL89" s="57">
        <v>0</v>
      </c>
      <c r="EM89" s="158">
        <v>0</v>
      </c>
      <c r="EN89" s="158"/>
      <c r="EO89" s="58"/>
      <c r="ES89" s="845" t="s">
        <v>520</v>
      </c>
      <c r="ET89" s="846" t="s">
        <v>521</v>
      </c>
      <c r="EU89" s="847">
        <v>953868</v>
      </c>
    </row>
    <row r="90" spans="1:151" ht="15">
      <c r="A90" s="77" t="s">
        <v>547</v>
      </c>
      <c r="B90" s="7" t="s">
        <v>548</v>
      </c>
      <c r="C90" s="218">
        <v>6822</v>
      </c>
      <c r="D90" s="219">
        <v>6822</v>
      </c>
      <c r="E90" s="8"/>
      <c r="F90" s="8">
        <f t="shared" si="16"/>
        <v>6822</v>
      </c>
      <c r="G90" s="8"/>
      <c r="H90" s="417">
        <f t="shared" si="17"/>
        <v>6822</v>
      </c>
      <c r="K90" s="430" t="s">
        <v>547</v>
      </c>
      <c r="L90" s="431" t="s">
        <v>548</v>
      </c>
      <c r="M90" s="432">
        <v>2691445438</v>
      </c>
      <c r="N90" s="433">
        <v>65178000</v>
      </c>
      <c r="O90" s="434">
        <f t="shared" si="18"/>
        <v>2626267438</v>
      </c>
      <c r="P90" s="435">
        <v>2009</v>
      </c>
      <c r="Q90" s="436">
        <v>0.98660000000000003</v>
      </c>
      <c r="R90" s="437">
        <f t="shared" si="19"/>
        <v>2661937399</v>
      </c>
      <c r="S90" s="798">
        <f t="shared" si="20"/>
        <v>65178000</v>
      </c>
      <c r="T90" s="439">
        <v>444192355</v>
      </c>
      <c r="U90" s="439">
        <v>474062847</v>
      </c>
      <c r="V90" s="437">
        <f t="shared" si="21"/>
        <v>3645370601</v>
      </c>
      <c r="X90" s="466" t="s">
        <v>547</v>
      </c>
      <c r="Y90" s="467" t="s">
        <v>548</v>
      </c>
      <c r="Z90" s="468">
        <v>3645370601</v>
      </c>
      <c r="AA90" s="469">
        <v>21033788.367770001</v>
      </c>
      <c r="AB90" s="432">
        <v>5709842</v>
      </c>
      <c r="AC90" s="432">
        <v>250673</v>
      </c>
      <c r="AD90" s="37">
        <v>26994303.367770001</v>
      </c>
      <c r="AE90" s="470">
        <v>6822</v>
      </c>
      <c r="AF90" s="467">
        <v>3957</v>
      </c>
      <c r="AG90" s="471">
        <v>0.80800000000000005</v>
      </c>
      <c r="AI90" s="552" t="s">
        <v>547</v>
      </c>
      <c r="AJ90" s="553" t="s">
        <v>548</v>
      </c>
      <c r="AK90" s="541">
        <v>26994303.367770001</v>
      </c>
      <c r="AL90" s="542">
        <v>6822</v>
      </c>
      <c r="AM90" s="554">
        <v>3957</v>
      </c>
      <c r="AN90" s="555">
        <v>0.80800000000000005</v>
      </c>
      <c r="AO90" s="556">
        <v>0.38440000000000002</v>
      </c>
      <c r="AP90" s="557">
        <v>0.8367</v>
      </c>
      <c r="AQ90" s="555">
        <v>0.78</v>
      </c>
      <c r="AR90" s="558">
        <v>0.78</v>
      </c>
      <c r="AS90" s="806">
        <v>1307.1099999999999</v>
      </c>
      <c r="AT90" s="807">
        <v>368.67000000000007</v>
      </c>
      <c r="AU90" s="561">
        <v>2515067</v>
      </c>
      <c r="AV90" s="562">
        <v>1</v>
      </c>
      <c r="AW90" s="554">
        <v>2515067</v>
      </c>
      <c r="AX90" s="563" t="s">
        <v>653</v>
      </c>
      <c r="AY90" s="204">
        <v>0</v>
      </c>
      <c r="AZ90" s="554">
        <v>2515067</v>
      </c>
      <c r="BB90" s="234" t="s">
        <v>547</v>
      </c>
      <c r="BC90" s="235" t="s">
        <v>763</v>
      </c>
      <c r="BD90" s="227">
        <v>3645370601</v>
      </c>
      <c r="BE90" s="228">
        <v>451.83800000000002</v>
      </c>
      <c r="BF90" s="236">
        <v>8067871</v>
      </c>
      <c r="BG90" s="738">
        <v>0.38440000000000002</v>
      </c>
      <c r="BH90" s="231"/>
      <c r="BI90" s="232">
        <v>6822</v>
      </c>
      <c r="BJ90" s="237">
        <v>15.1</v>
      </c>
      <c r="BK90" s="232">
        <v>47161</v>
      </c>
      <c r="BL90" s="238">
        <v>104</v>
      </c>
      <c r="BN90" s="491" t="s">
        <v>547</v>
      </c>
      <c r="BO90" s="492" t="s">
        <v>548</v>
      </c>
      <c r="BP90" s="493">
        <v>0.89470000000000005</v>
      </c>
      <c r="BQ90" s="499">
        <v>0.99870000000000003</v>
      </c>
      <c r="BR90" s="499">
        <v>0.98060000000000003</v>
      </c>
      <c r="BS90" s="126"/>
      <c r="BT90" s="494">
        <v>2009</v>
      </c>
      <c r="BU90" s="120">
        <v>0.98660000000000003</v>
      </c>
      <c r="BV90" s="495"/>
      <c r="BW90" s="496">
        <v>0.6</v>
      </c>
      <c r="BX90" s="497">
        <f t="shared" si="22"/>
        <v>0.59199999999999997</v>
      </c>
      <c r="BY90" s="498">
        <f t="shared" si="31"/>
        <v>1.026</v>
      </c>
      <c r="CA90" s="264" t="s">
        <v>547</v>
      </c>
      <c r="CB90" s="265" t="s">
        <v>763</v>
      </c>
      <c r="CC90" s="232">
        <v>28757</v>
      </c>
      <c r="CD90" s="232">
        <v>29789</v>
      </c>
      <c r="CE90" s="232">
        <v>29751</v>
      </c>
      <c r="CF90" s="266">
        <f t="shared" si="23"/>
        <v>29432.333333333332</v>
      </c>
      <c r="CG90" s="267">
        <v>0.8367</v>
      </c>
      <c r="CH90" s="263"/>
      <c r="CI90" s="268">
        <f t="shared" si="24"/>
        <v>-318.66666666666788</v>
      </c>
      <c r="CJ90" s="267">
        <f t="shared" si="25"/>
        <v>-1.0699999999999999E-2</v>
      </c>
      <c r="CL90" s="642" t="s">
        <v>547</v>
      </c>
      <c r="CM90" s="643" t="s">
        <v>763</v>
      </c>
      <c r="CN90" s="719">
        <v>0.78</v>
      </c>
      <c r="CO90" s="636"/>
      <c r="CP90" s="720">
        <v>6822</v>
      </c>
      <c r="CQ90" s="646">
        <v>10438277</v>
      </c>
      <c r="CR90" s="646">
        <v>0</v>
      </c>
      <c r="CS90" s="647">
        <v>10438277</v>
      </c>
      <c r="CT90" s="648">
        <v>1530.09</v>
      </c>
      <c r="CU90" s="649"/>
      <c r="CV90" s="18">
        <v>1307.1099999999999</v>
      </c>
      <c r="CW90" s="648">
        <v>368.67000000000007</v>
      </c>
      <c r="CX90" s="19">
        <v>1</v>
      </c>
      <c r="CY90" s="14"/>
      <c r="CZ90" s="650">
        <v>0.59199999999999997</v>
      </c>
      <c r="DA90" s="125">
        <v>1</v>
      </c>
      <c r="DB90" s="641"/>
      <c r="DC90" s="19">
        <v>1</v>
      </c>
      <c r="DE90" s="680" t="s">
        <v>547</v>
      </c>
      <c r="DF90" s="681" t="s">
        <v>548</v>
      </c>
      <c r="DG90" s="670" t="s">
        <v>201</v>
      </c>
      <c r="DH90" s="671">
        <v>1</v>
      </c>
      <c r="DI90" s="833"/>
      <c r="DJ90" s="834">
        <v>0.6</v>
      </c>
      <c r="DK90" s="835">
        <v>0.99870000000000003</v>
      </c>
      <c r="DL90" s="682">
        <f t="shared" si="26"/>
        <v>0.59899999999999998</v>
      </c>
      <c r="DM90" s="683">
        <f t="shared" si="27"/>
        <v>0.59899999999999998</v>
      </c>
      <c r="DN90" s="684"/>
      <c r="DO90" s="834">
        <v>0.6</v>
      </c>
      <c r="DP90" s="677">
        <v>0.98660000000000003</v>
      </c>
      <c r="DQ90" s="682">
        <f t="shared" si="28"/>
        <v>0.59199999999999997</v>
      </c>
      <c r="DR90" s="682" t="str">
        <f t="shared" si="29"/>
        <v xml:space="preserve"> </v>
      </c>
      <c r="DS90" s="692"/>
      <c r="DT90" s="701" t="str">
        <f t="shared" si="30"/>
        <v xml:space="preserve"> </v>
      </c>
      <c r="DU90" s="692"/>
      <c r="DV90" s="702" t="s">
        <v>818</v>
      </c>
      <c r="DX90" s="54" t="s">
        <v>456</v>
      </c>
      <c r="DY90" s="83" t="s">
        <v>86</v>
      </c>
      <c r="DZ90" s="54" t="s">
        <v>8</v>
      </c>
      <c r="EA90" s="55" t="s">
        <v>87</v>
      </c>
      <c r="EB90" s="404">
        <v>721</v>
      </c>
      <c r="EC90" s="51"/>
      <c r="ED90" s="50">
        <v>721</v>
      </c>
      <c r="EE90" s="50"/>
      <c r="EF90" s="51"/>
      <c r="EG90" s="52">
        <v>9.6620299643536758E-3</v>
      </c>
      <c r="EH90" s="51"/>
      <c r="EI90" s="405">
        <v>0</v>
      </c>
      <c r="EJ90" s="50"/>
      <c r="EK90" s="50">
        <v>0</v>
      </c>
      <c r="EL90" s="53"/>
      <c r="EM90" s="159"/>
      <c r="EN90" s="159"/>
      <c r="EO90" s="49"/>
      <c r="ES90" s="845" t="s">
        <v>522</v>
      </c>
      <c r="ET90" s="846" t="s">
        <v>523</v>
      </c>
      <c r="EU90" s="847">
        <v>5416711</v>
      </c>
    </row>
    <row r="91" spans="1:151" ht="15">
      <c r="A91" s="77" t="s">
        <v>549</v>
      </c>
      <c r="B91" s="7" t="s">
        <v>550</v>
      </c>
      <c r="C91" s="218">
        <v>8449</v>
      </c>
      <c r="D91" s="219">
        <v>11817</v>
      </c>
      <c r="E91" s="8"/>
      <c r="F91" s="8">
        <f t="shared" si="16"/>
        <v>11817</v>
      </c>
      <c r="G91" s="8"/>
      <c r="H91" s="417">
        <f t="shared" si="17"/>
        <v>11817</v>
      </c>
      <c r="K91" s="430" t="s">
        <v>549</v>
      </c>
      <c r="L91" s="431" t="s">
        <v>550</v>
      </c>
      <c r="M91" s="432">
        <v>4186229083</v>
      </c>
      <c r="N91" s="433">
        <v>230787230</v>
      </c>
      <c r="O91" s="434">
        <f t="shared" si="18"/>
        <v>3955441853</v>
      </c>
      <c r="P91" s="435">
        <v>2008</v>
      </c>
      <c r="Q91" s="436">
        <v>0.96679999999999999</v>
      </c>
      <c r="R91" s="437">
        <f t="shared" si="19"/>
        <v>4091272086</v>
      </c>
      <c r="S91" s="798">
        <f t="shared" si="20"/>
        <v>230787230</v>
      </c>
      <c r="T91" s="439">
        <v>150474702</v>
      </c>
      <c r="U91" s="439">
        <v>951252214</v>
      </c>
      <c r="V91" s="437">
        <f t="shared" si="21"/>
        <v>5423786232</v>
      </c>
      <c r="X91" s="466" t="s">
        <v>549</v>
      </c>
      <c r="Y91" s="467" t="s">
        <v>550</v>
      </c>
      <c r="Z91" s="468">
        <v>5423786232</v>
      </c>
      <c r="AA91" s="469">
        <v>31295246.558639999</v>
      </c>
      <c r="AB91" s="432">
        <v>13884146</v>
      </c>
      <c r="AC91" s="432">
        <v>494435</v>
      </c>
      <c r="AD91" s="37">
        <v>45673827.558640003</v>
      </c>
      <c r="AE91" s="470">
        <v>11817</v>
      </c>
      <c r="AF91" s="467">
        <v>3865</v>
      </c>
      <c r="AG91" s="471">
        <v>0.7893</v>
      </c>
      <c r="AI91" s="552" t="s">
        <v>549</v>
      </c>
      <c r="AJ91" s="553" t="s">
        <v>550</v>
      </c>
      <c r="AK91" s="541">
        <v>45673827.558640003</v>
      </c>
      <c r="AL91" s="542">
        <v>11817</v>
      </c>
      <c r="AM91" s="554">
        <v>3865</v>
      </c>
      <c r="AN91" s="555">
        <v>0.7893</v>
      </c>
      <c r="AO91" s="556">
        <v>0.48159999999999997</v>
      </c>
      <c r="AP91" s="557">
        <v>0.85850000000000004</v>
      </c>
      <c r="AQ91" s="555">
        <v>0.79320000000000002</v>
      </c>
      <c r="AR91" s="558">
        <v>0.79320000000000002</v>
      </c>
      <c r="AS91" s="806">
        <v>1329.23</v>
      </c>
      <c r="AT91" s="807">
        <v>346.54999999999995</v>
      </c>
      <c r="AU91" s="561">
        <v>4095181</v>
      </c>
      <c r="AV91" s="562">
        <v>0.93700000000000006</v>
      </c>
      <c r="AW91" s="554">
        <v>3837185</v>
      </c>
      <c r="AX91" s="563" t="s">
        <v>201</v>
      </c>
      <c r="AY91" s="204">
        <v>25800</v>
      </c>
      <c r="AZ91" s="554">
        <v>4069381.4</v>
      </c>
      <c r="BB91" s="234" t="s">
        <v>549</v>
      </c>
      <c r="BC91" s="235" t="s">
        <v>764</v>
      </c>
      <c r="BD91" s="227">
        <v>5423786232</v>
      </c>
      <c r="BE91" s="228">
        <v>536.51900000000001</v>
      </c>
      <c r="BF91" s="236">
        <v>10109216</v>
      </c>
      <c r="BG91" s="738">
        <v>0.48159999999999997</v>
      </c>
      <c r="BH91" s="231"/>
      <c r="BI91" s="232">
        <v>11817</v>
      </c>
      <c r="BJ91" s="237">
        <v>22.03</v>
      </c>
      <c r="BK91" s="232">
        <v>73336</v>
      </c>
      <c r="BL91" s="238">
        <v>137</v>
      </c>
      <c r="BN91" s="491" t="s">
        <v>549</v>
      </c>
      <c r="BO91" s="492" t="s">
        <v>550</v>
      </c>
      <c r="BP91" s="493">
        <v>0.98780000000000001</v>
      </c>
      <c r="BQ91" s="493">
        <v>0.96200000000000008</v>
      </c>
      <c r="BR91" s="493">
        <v>0.96299999999999997</v>
      </c>
      <c r="BS91" s="126"/>
      <c r="BT91" s="494">
        <v>2008</v>
      </c>
      <c r="BU91" s="120">
        <v>0.96679999999999999</v>
      </c>
      <c r="BV91" s="495"/>
      <c r="BW91" s="496">
        <v>0.58199999999999996</v>
      </c>
      <c r="BX91" s="497">
        <f t="shared" si="22"/>
        <v>0.56299999999999994</v>
      </c>
      <c r="BY91" s="498">
        <f t="shared" si="31"/>
        <v>0.97570000000000001</v>
      </c>
      <c r="CA91" s="264" t="s">
        <v>549</v>
      </c>
      <c r="CB91" s="265" t="s">
        <v>764</v>
      </c>
      <c r="CC91" s="232">
        <v>29541</v>
      </c>
      <c r="CD91" s="232">
        <v>30553</v>
      </c>
      <c r="CE91" s="232">
        <v>30508</v>
      </c>
      <c r="CF91" s="266">
        <f t="shared" si="23"/>
        <v>30200.666666666668</v>
      </c>
      <c r="CG91" s="267">
        <v>0.85850000000000004</v>
      </c>
      <c r="CH91" s="263"/>
      <c r="CI91" s="268">
        <f t="shared" si="24"/>
        <v>-307.33333333333212</v>
      </c>
      <c r="CJ91" s="267">
        <f t="shared" si="25"/>
        <v>-1.01E-2</v>
      </c>
      <c r="CL91" s="642" t="s">
        <v>549</v>
      </c>
      <c r="CM91" s="643" t="s">
        <v>764</v>
      </c>
      <c r="CN91" s="719">
        <v>0.79320000000000002</v>
      </c>
      <c r="CO91" s="636"/>
      <c r="CP91" s="720">
        <v>11817</v>
      </c>
      <c r="CQ91" s="646">
        <v>13038750</v>
      </c>
      <c r="CR91" s="646">
        <v>1678609</v>
      </c>
      <c r="CS91" s="647">
        <v>14717359</v>
      </c>
      <c r="CT91" s="648">
        <v>1245.44</v>
      </c>
      <c r="CU91" s="649"/>
      <c r="CV91" s="18">
        <v>1329.23</v>
      </c>
      <c r="CW91" s="648">
        <v>346.54999999999995</v>
      </c>
      <c r="CX91" s="19">
        <v>0.93700000000000006</v>
      </c>
      <c r="CY91" s="14"/>
      <c r="CZ91" s="650">
        <v>0.56299999999999994</v>
      </c>
      <c r="DA91" s="125" t="s">
        <v>4</v>
      </c>
      <c r="DB91" s="641"/>
      <c r="DC91" s="19">
        <v>0.93700000000000006</v>
      </c>
      <c r="DE91" s="680" t="s">
        <v>549</v>
      </c>
      <c r="DF91" s="681" t="s">
        <v>550</v>
      </c>
      <c r="DG91" s="670" t="s">
        <v>201</v>
      </c>
      <c r="DH91" s="671">
        <v>0.93700000000000006</v>
      </c>
      <c r="DI91" s="833"/>
      <c r="DJ91" s="834">
        <v>0.58199999999999996</v>
      </c>
      <c r="DK91" s="835">
        <v>0.97060000000000002</v>
      </c>
      <c r="DL91" s="682">
        <f t="shared" si="26"/>
        <v>0.56499999999999995</v>
      </c>
      <c r="DM91" s="683">
        <f t="shared" si="27"/>
        <v>0.56499999999999995</v>
      </c>
      <c r="DN91" s="684"/>
      <c r="DO91" s="834">
        <v>0.58199999999999996</v>
      </c>
      <c r="DP91" s="677">
        <v>0.96679999999999999</v>
      </c>
      <c r="DQ91" s="682">
        <f t="shared" si="28"/>
        <v>0.56299999999999994</v>
      </c>
      <c r="DR91" s="682" t="str">
        <f t="shared" si="29"/>
        <v xml:space="preserve"> </v>
      </c>
      <c r="DS91" s="692"/>
      <c r="DT91" s="701" t="str">
        <f t="shared" si="30"/>
        <v xml:space="preserve"> </v>
      </c>
      <c r="DU91" s="692"/>
      <c r="DV91" s="702"/>
      <c r="DX91" s="54" t="s">
        <v>456</v>
      </c>
      <c r="DY91" s="83" t="s">
        <v>88</v>
      </c>
      <c r="DZ91" s="54" t="s">
        <v>8</v>
      </c>
      <c r="EA91" s="55" t="s">
        <v>823</v>
      </c>
      <c r="EB91" s="404">
        <v>311</v>
      </c>
      <c r="EC91" s="51"/>
      <c r="ED91" s="50">
        <v>311</v>
      </c>
      <c r="EE91" s="50"/>
      <c r="EF91" s="51"/>
      <c r="EG91" s="52">
        <v>4.1676717321969389E-3</v>
      </c>
      <c r="EH91" s="51"/>
      <c r="EI91" s="405">
        <v>0</v>
      </c>
      <c r="EJ91" s="50"/>
      <c r="EK91" s="50">
        <v>0</v>
      </c>
      <c r="EL91" s="53"/>
      <c r="EM91" s="159"/>
      <c r="EN91" s="159"/>
      <c r="EO91" s="49"/>
      <c r="ES91" s="845" t="s">
        <v>524</v>
      </c>
      <c r="ET91" s="846" t="s">
        <v>525</v>
      </c>
      <c r="EU91" s="847">
        <v>0</v>
      </c>
    </row>
    <row r="92" spans="1:151" ht="15">
      <c r="A92" s="77" t="s">
        <v>551</v>
      </c>
      <c r="B92" s="7" t="s">
        <v>552</v>
      </c>
      <c r="C92" s="218">
        <v>1982</v>
      </c>
      <c r="D92" s="219">
        <v>2156</v>
      </c>
      <c r="E92" s="8"/>
      <c r="F92" s="8">
        <f t="shared" si="16"/>
        <v>2156</v>
      </c>
      <c r="G92" s="8"/>
      <c r="H92" s="417">
        <f t="shared" si="17"/>
        <v>2156</v>
      </c>
      <c r="K92" s="430" t="s">
        <v>551</v>
      </c>
      <c r="L92" s="431" t="s">
        <v>552</v>
      </c>
      <c r="M92" s="432">
        <v>1242986181</v>
      </c>
      <c r="N92" s="433">
        <v>5862270</v>
      </c>
      <c r="O92" s="434">
        <f t="shared" si="18"/>
        <v>1237123911</v>
      </c>
      <c r="P92" s="435">
        <v>2005</v>
      </c>
      <c r="Q92" s="436">
        <v>0.77380000000000004</v>
      </c>
      <c r="R92" s="437">
        <f t="shared" si="19"/>
        <v>1598764424</v>
      </c>
      <c r="S92" s="798">
        <f t="shared" si="20"/>
        <v>5862270</v>
      </c>
      <c r="T92" s="439">
        <v>33224043</v>
      </c>
      <c r="U92" s="439">
        <v>138347947</v>
      </c>
      <c r="V92" s="437">
        <f t="shared" si="21"/>
        <v>1776198684</v>
      </c>
      <c r="X92" s="466" t="s">
        <v>551</v>
      </c>
      <c r="Y92" s="467" t="s">
        <v>552</v>
      </c>
      <c r="Z92" s="468">
        <v>1776198684</v>
      </c>
      <c r="AA92" s="469">
        <v>10248666.406679999</v>
      </c>
      <c r="AB92" s="432">
        <v>2447704</v>
      </c>
      <c r="AC92" s="432">
        <v>134022</v>
      </c>
      <c r="AD92" s="37">
        <v>12830392.406679999</v>
      </c>
      <c r="AE92" s="470">
        <v>2156</v>
      </c>
      <c r="AF92" s="467">
        <v>5951</v>
      </c>
      <c r="AG92" s="471">
        <v>1.2152000000000001</v>
      </c>
      <c r="AI92" s="552" t="s">
        <v>551</v>
      </c>
      <c r="AJ92" s="553" t="s">
        <v>552</v>
      </c>
      <c r="AK92" s="541">
        <v>12830392.406679999</v>
      </c>
      <c r="AL92" s="542">
        <v>2156</v>
      </c>
      <c r="AM92" s="554">
        <v>5951</v>
      </c>
      <c r="AN92" s="555">
        <v>1.2152000000000001</v>
      </c>
      <c r="AO92" s="556">
        <v>0.16020000000000001</v>
      </c>
      <c r="AP92" s="557">
        <v>0.78010000000000002</v>
      </c>
      <c r="AQ92" s="555">
        <v>0.89219999999999999</v>
      </c>
      <c r="AR92" s="558">
        <v>0.89219999999999999</v>
      </c>
      <c r="AS92" s="806">
        <v>1495.13</v>
      </c>
      <c r="AT92" s="807">
        <v>180.64999999999986</v>
      </c>
      <c r="AU92" s="561">
        <v>389481</v>
      </c>
      <c r="AV92" s="562">
        <v>0.248</v>
      </c>
      <c r="AW92" s="554">
        <v>96591</v>
      </c>
      <c r="AX92" s="563" t="s">
        <v>653</v>
      </c>
      <c r="AY92" s="204">
        <v>0</v>
      </c>
      <c r="AZ92" s="554">
        <v>96591</v>
      </c>
      <c r="BB92" s="234" t="s">
        <v>551</v>
      </c>
      <c r="BC92" s="235" t="s">
        <v>765</v>
      </c>
      <c r="BD92" s="227">
        <v>1776198684</v>
      </c>
      <c r="BE92" s="228">
        <v>528.101</v>
      </c>
      <c r="BF92" s="236">
        <v>3363369</v>
      </c>
      <c r="BG92" s="738">
        <v>0.16020000000000001</v>
      </c>
      <c r="BH92" s="231"/>
      <c r="BI92" s="232">
        <v>2156</v>
      </c>
      <c r="BJ92" s="237">
        <v>4.08</v>
      </c>
      <c r="BK92" s="232">
        <v>13864</v>
      </c>
      <c r="BL92" s="238">
        <v>26</v>
      </c>
      <c r="BN92" s="491" t="s">
        <v>551</v>
      </c>
      <c r="BO92" s="492" t="s">
        <v>552</v>
      </c>
      <c r="BP92" s="493">
        <v>0.66290000000000004</v>
      </c>
      <c r="BQ92" s="493">
        <v>0.66080000000000005</v>
      </c>
      <c r="BR92" s="493">
        <v>0.8861</v>
      </c>
      <c r="BS92" s="126"/>
      <c r="BT92" s="494">
        <v>2005</v>
      </c>
      <c r="BU92" s="120">
        <v>0.77380000000000004</v>
      </c>
      <c r="BV92" s="495"/>
      <c r="BW92" s="496">
        <v>0.33</v>
      </c>
      <c r="BX92" s="497">
        <f t="shared" si="22"/>
        <v>0.255</v>
      </c>
      <c r="BY92" s="498">
        <f t="shared" si="31"/>
        <v>0.44190000000000002</v>
      </c>
      <c r="CA92" s="264" t="s">
        <v>551</v>
      </c>
      <c r="CB92" s="265" t="s">
        <v>765</v>
      </c>
      <c r="CC92" s="232">
        <v>26393</v>
      </c>
      <c r="CD92" s="232">
        <v>27547</v>
      </c>
      <c r="CE92" s="232">
        <v>28386</v>
      </c>
      <c r="CF92" s="266">
        <f t="shared" si="23"/>
        <v>27442</v>
      </c>
      <c r="CG92" s="267">
        <v>0.78010000000000002</v>
      </c>
      <c r="CH92" s="263"/>
      <c r="CI92" s="268">
        <f t="shared" si="24"/>
        <v>-944</v>
      </c>
      <c r="CJ92" s="267">
        <f t="shared" si="25"/>
        <v>-3.3300000000000003E-2</v>
      </c>
      <c r="CL92" s="642" t="s">
        <v>551</v>
      </c>
      <c r="CM92" s="643" t="s">
        <v>765</v>
      </c>
      <c r="CN92" s="719">
        <v>0.89219999999999999</v>
      </c>
      <c r="CO92" s="636"/>
      <c r="CP92" s="720">
        <v>2156</v>
      </c>
      <c r="CQ92" s="646">
        <v>800433</v>
      </c>
      <c r="CR92" s="646">
        <v>0</v>
      </c>
      <c r="CS92" s="647">
        <v>800433</v>
      </c>
      <c r="CT92" s="648">
        <v>371.26</v>
      </c>
      <c r="CU92" s="649"/>
      <c r="CV92" s="18">
        <v>1495.13</v>
      </c>
      <c r="CW92" s="648">
        <v>180.64999999999986</v>
      </c>
      <c r="CX92" s="19">
        <v>0.248</v>
      </c>
      <c r="CY92" s="14"/>
      <c r="CZ92" s="650">
        <v>0.255</v>
      </c>
      <c r="DA92" s="125" t="s">
        <v>4</v>
      </c>
      <c r="DB92" s="641"/>
      <c r="DC92" s="19">
        <v>0.248</v>
      </c>
      <c r="DE92" s="680" t="s">
        <v>551</v>
      </c>
      <c r="DF92" s="681" t="s">
        <v>552</v>
      </c>
      <c r="DG92" s="670" t="s">
        <v>201</v>
      </c>
      <c r="DH92" s="671">
        <v>0.248</v>
      </c>
      <c r="DI92" s="833"/>
      <c r="DJ92" s="834">
        <v>0.33</v>
      </c>
      <c r="DK92" s="835">
        <v>0.67249999999999999</v>
      </c>
      <c r="DL92" s="682">
        <f t="shared" si="26"/>
        <v>0.222</v>
      </c>
      <c r="DM92" s="683">
        <f t="shared" si="27"/>
        <v>0.222</v>
      </c>
      <c r="DN92" s="684"/>
      <c r="DO92" s="834">
        <v>0.33</v>
      </c>
      <c r="DP92" s="677">
        <v>0.77380000000000004</v>
      </c>
      <c r="DQ92" s="682">
        <f t="shared" si="28"/>
        <v>0.255</v>
      </c>
      <c r="DR92" s="682" t="str">
        <f t="shared" si="29"/>
        <v xml:space="preserve"> </v>
      </c>
      <c r="DS92" s="692"/>
      <c r="DT92" s="701" t="str">
        <f t="shared" si="30"/>
        <v xml:space="preserve"> </v>
      </c>
      <c r="DU92" s="692"/>
      <c r="DV92" s="702"/>
      <c r="DX92" s="54" t="s">
        <v>456</v>
      </c>
      <c r="DY92" s="83" t="s">
        <v>89</v>
      </c>
      <c r="DZ92" s="54" t="s">
        <v>8</v>
      </c>
      <c r="EA92" s="55" t="s">
        <v>90</v>
      </c>
      <c r="EB92" s="404">
        <v>377</v>
      </c>
      <c r="EC92" s="51"/>
      <c r="ED92" s="50">
        <v>377</v>
      </c>
      <c r="EE92" s="50"/>
      <c r="EF92" s="51"/>
      <c r="EG92" s="52">
        <v>5.0521293988368045E-3</v>
      </c>
      <c r="EH92" s="51"/>
      <c r="EI92" s="405">
        <v>0</v>
      </c>
      <c r="EJ92" s="50"/>
      <c r="EK92" s="50">
        <v>0</v>
      </c>
      <c r="EL92" s="53"/>
      <c r="EM92" s="159"/>
      <c r="EN92" s="159"/>
      <c r="EO92" s="49"/>
      <c r="ES92" s="845" t="s">
        <v>526</v>
      </c>
      <c r="ET92" s="846" t="s">
        <v>527</v>
      </c>
      <c r="EU92" s="847">
        <v>7518978</v>
      </c>
    </row>
    <row r="93" spans="1:151" ht="15">
      <c r="A93" s="77" t="s">
        <v>553</v>
      </c>
      <c r="B93" s="7" t="s">
        <v>554</v>
      </c>
      <c r="C93" s="218">
        <v>3555</v>
      </c>
      <c r="D93" s="219">
        <v>3758</v>
      </c>
      <c r="E93" s="8"/>
      <c r="F93" s="8">
        <f t="shared" si="16"/>
        <v>3758</v>
      </c>
      <c r="G93" s="8"/>
      <c r="H93" s="417">
        <f t="shared" si="17"/>
        <v>3758</v>
      </c>
      <c r="K93" s="430" t="s">
        <v>553</v>
      </c>
      <c r="L93" s="431" t="s">
        <v>554</v>
      </c>
      <c r="M93" s="432">
        <v>5472244297</v>
      </c>
      <c r="N93" s="433">
        <v>30117670</v>
      </c>
      <c r="O93" s="434">
        <f t="shared" si="18"/>
        <v>5442126627</v>
      </c>
      <c r="P93" s="435">
        <v>2009</v>
      </c>
      <c r="Q93" s="436">
        <v>0.99490000000000001</v>
      </c>
      <c r="R93" s="437">
        <f t="shared" si="19"/>
        <v>5470023748</v>
      </c>
      <c r="S93" s="798">
        <f t="shared" si="20"/>
        <v>30117670</v>
      </c>
      <c r="T93" s="439">
        <v>107930454</v>
      </c>
      <c r="U93" s="439">
        <v>384606683</v>
      </c>
      <c r="V93" s="437">
        <f t="shared" si="21"/>
        <v>5992678555</v>
      </c>
      <c r="X93" s="466" t="s">
        <v>553</v>
      </c>
      <c r="Y93" s="467" t="s">
        <v>554</v>
      </c>
      <c r="Z93" s="468">
        <v>5992678555</v>
      </c>
      <c r="AA93" s="469">
        <v>34577755.26235</v>
      </c>
      <c r="AB93" s="432">
        <v>5600618</v>
      </c>
      <c r="AC93" s="432">
        <v>137301</v>
      </c>
      <c r="AD93" s="37">
        <v>40315674.26235</v>
      </c>
      <c r="AE93" s="470">
        <v>3758</v>
      </c>
      <c r="AF93" s="467">
        <v>10728</v>
      </c>
      <c r="AG93" s="471">
        <v>2.1907000000000001</v>
      </c>
      <c r="AI93" s="552" t="s">
        <v>553</v>
      </c>
      <c r="AJ93" s="553" t="s">
        <v>554</v>
      </c>
      <c r="AK93" s="541">
        <v>40315674.26235</v>
      </c>
      <c r="AL93" s="542">
        <v>3758</v>
      </c>
      <c r="AM93" s="554">
        <v>10728</v>
      </c>
      <c r="AN93" s="555">
        <v>2.1907000000000001</v>
      </c>
      <c r="AO93" s="556">
        <v>0.75449999999999995</v>
      </c>
      <c r="AP93" s="557">
        <v>0.97240000000000004</v>
      </c>
      <c r="AQ93" s="555">
        <v>1.4379999999999999</v>
      </c>
      <c r="AR93" s="558" t="s">
        <v>4</v>
      </c>
      <c r="AS93" s="806" t="s">
        <v>4</v>
      </c>
      <c r="AT93" s="807" t="s">
        <v>4</v>
      </c>
      <c r="AU93" s="561">
        <v>0</v>
      </c>
      <c r="AV93" s="562" t="s">
        <v>4</v>
      </c>
      <c r="AW93" s="554">
        <v>0</v>
      </c>
      <c r="AX93" s="563" t="s">
        <v>653</v>
      </c>
      <c r="AY93" s="204">
        <v>0</v>
      </c>
      <c r="AZ93" s="554">
        <v>0</v>
      </c>
      <c r="BB93" s="234" t="s">
        <v>553</v>
      </c>
      <c r="BC93" s="235" t="s">
        <v>766</v>
      </c>
      <c r="BD93" s="227">
        <v>5992678555</v>
      </c>
      <c r="BE93" s="228">
        <v>378.39</v>
      </c>
      <c r="BF93" s="236">
        <v>15837307</v>
      </c>
      <c r="BG93" s="738">
        <v>0.75449999999999995</v>
      </c>
      <c r="BH93" s="231"/>
      <c r="BI93" s="232">
        <v>3758</v>
      </c>
      <c r="BJ93" s="237">
        <v>9.93</v>
      </c>
      <c r="BK93" s="232">
        <v>32788</v>
      </c>
      <c r="BL93" s="238">
        <v>87</v>
      </c>
      <c r="BN93" s="491" t="s">
        <v>553</v>
      </c>
      <c r="BO93" s="492" t="s">
        <v>554</v>
      </c>
      <c r="BP93" s="493">
        <v>0.79710000000000003</v>
      </c>
      <c r="BQ93" s="499">
        <v>0.996</v>
      </c>
      <c r="BR93" s="499">
        <v>0.99429999999999996</v>
      </c>
      <c r="BS93" s="126"/>
      <c r="BT93" s="500">
        <v>2009</v>
      </c>
      <c r="BU93" s="120">
        <v>0.99490000000000001</v>
      </c>
      <c r="BV93" s="495"/>
      <c r="BW93" s="496">
        <v>0.39489999999999997</v>
      </c>
      <c r="BX93" s="497">
        <f t="shared" si="22"/>
        <v>0.39300000000000002</v>
      </c>
      <c r="BY93" s="498">
        <f t="shared" si="31"/>
        <v>0.68110000000000004</v>
      </c>
      <c r="CA93" s="264" t="s">
        <v>553</v>
      </c>
      <c r="CB93" s="265" t="s">
        <v>766</v>
      </c>
      <c r="CC93" s="232">
        <v>33458</v>
      </c>
      <c r="CD93" s="232">
        <v>34954</v>
      </c>
      <c r="CE93" s="232">
        <v>34207</v>
      </c>
      <c r="CF93" s="266">
        <f t="shared" si="23"/>
        <v>34206.333333333336</v>
      </c>
      <c r="CG93" s="267">
        <v>0.97240000000000004</v>
      </c>
      <c r="CH93" s="263"/>
      <c r="CI93" s="268">
        <f t="shared" si="24"/>
        <v>-0.66666666666424135</v>
      </c>
      <c r="CJ93" s="267">
        <f t="shared" si="25"/>
        <v>0</v>
      </c>
      <c r="CL93" s="642" t="s">
        <v>553</v>
      </c>
      <c r="CM93" s="643" t="s">
        <v>766</v>
      </c>
      <c r="CN93" s="719" t="s">
        <v>4</v>
      </c>
      <c r="CO93" s="636"/>
      <c r="CP93" s="720">
        <v>3758</v>
      </c>
      <c r="CQ93" s="646">
        <v>8758739</v>
      </c>
      <c r="CR93" s="646">
        <v>0</v>
      </c>
      <c r="CS93" s="647">
        <v>8758739</v>
      </c>
      <c r="CT93" s="648">
        <v>2330.69</v>
      </c>
      <c r="CU93" s="649"/>
      <c r="CV93" s="18" t="s">
        <v>4</v>
      </c>
      <c r="CW93" s="648" t="s">
        <v>4</v>
      </c>
      <c r="CX93" s="19" t="s">
        <v>4</v>
      </c>
      <c r="CY93" s="14"/>
      <c r="CZ93" s="650">
        <v>0.39300000000000002</v>
      </c>
      <c r="DA93" s="125" t="s">
        <v>4</v>
      </c>
      <c r="DB93" s="641"/>
      <c r="DC93" s="19" t="s">
        <v>4</v>
      </c>
      <c r="DE93" s="680" t="s">
        <v>553</v>
      </c>
      <c r="DF93" s="681" t="s">
        <v>554</v>
      </c>
      <c r="DG93" s="670" t="s">
        <v>653</v>
      </c>
      <c r="DH93" s="671" t="s">
        <v>4</v>
      </c>
      <c r="DI93" s="833"/>
      <c r="DJ93" s="834">
        <v>0.39489999999999997</v>
      </c>
      <c r="DK93" s="835">
        <v>0.996</v>
      </c>
      <c r="DL93" s="682">
        <f t="shared" si="26"/>
        <v>0.39300000000000002</v>
      </c>
      <c r="DM93" s="683">
        <f t="shared" si="27"/>
        <v>0.39300000000000002</v>
      </c>
      <c r="DN93" s="684"/>
      <c r="DO93" s="834">
        <v>0.39489999999999997</v>
      </c>
      <c r="DP93" s="677">
        <v>0.99490000000000001</v>
      </c>
      <c r="DQ93" s="682">
        <f t="shared" si="28"/>
        <v>0.39300000000000002</v>
      </c>
      <c r="DR93" s="682" t="str">
        <f t="shared" si="29"/>
        <v xml:space="preserve"> </v>
      </c>
      <c r="DS93" s="692"/>
      <c r="DT93" s="701" t="str">
        <f t="shared" si="30"/>
        <v xml:space="preserve"> </v>
      </c>
      <c r="DU93" s="692"/>
      <c r="DV93" s="702"/>
      <c r="DX93" s="60" t="s">
        <v>456</v>
      </c>
      <c r="DY93" s="84" t="s">
        <v>298</v>
      </c>
      <c r="DZ93" s="60" t="s">
        <v>8</v>
      </c>
      <c r="EA93" s="61" t="s">
        <v>299</v>
      </c>
      <c r="EB93" s="404">
        <v>610</v>
      </c>
      <c r="EC93" s="62"/>
      <c r="ED93" s="63">
        <v>610</v>
      </c>
      <c r="EE93" s="63">
        <v>74622</v>
      </c>
      <c r="EF93" s="62"/>
      <c r="EG93" s="64">
        <v>8.1745329795502673E-3</v>
      </c>
      <c r="EH93" s="62"/>
      <c r="EI93" s="405">
        <v>0</v>
      </c>
      <c r="EJ93" s="63"/>
      <c r="EK93" s="63">
        <v>0</v>
      </c>
      <c r="EL93" s="65"/>
      <c r="EM93" s="160"/>
      <c r="EN93" s="160"/>
      <c r="EO93" s="128"/>
      <c r="ES93" s="845" t="s">
        <v>141</v>
      </c>
      <c r="ET93" s="846" t="s">
        <v>142</v>
      </c>
      <c r="EU93" s="847">
        <v>1969024</v>
      </c>
    </row>
    <row r="94" spans="1:151" ht="15">
      <c r="A94" s="77" t="s">
        <v>555</v>
      </c>
      <c r="B94" s="7" t="s">
        <v>556</v>
      </c>
      <c r="C94" s="218">
        <v>570</v>
      </c>
      <c r="D94" s="219">
        <v>570</v>
      </c>
      <c r="E94" s="8"/>
      <c r="F94" s="8">
        <f t="shared" si="16"/>
        <v>570</v>
      </c>
      <c r="G94" s="8"/>
      <c r="H94" s="417">
        <f t="shared" si="17"/>
        <v>570</v>
      </c>
      <c r="K94" s="430" t="s">
        <v>555</v>
      </c>
      <c r="L94" s="431" t="s">
        <v>556</v>
      </c>
      <c r="M94" s="432">
        <v>428280530</v>
      </c>
      <c r="N94" s="433">
        <v>59173068</v>
      </c>
      <c r="O94" s="434">
        <f t="shared" si="18"/>
        <v>369107462</v>
      </c>
      <c r="P94" s="435">
        <v>2009</v>
      </c>
      <c r="Q94" s="436">
        <v>1.0016</v>
      </c>
      <c r="R94" s="437">
        <f t="shared" si="19"/>
        <v>368517833</v>
      </c>
      <c r="S94" s="798">
        <f t="shared" si="20"/>
        <v>59173068</v>
      </c>
      <c r="T94" s="439">
        <v>11080559</v>
      </c>
      <c r="U94" s="439">
        <v>50081336</v>
      </c>
      <c r="V94" s="437">
        <f t="shared" si="21"/>
        <v>488852796</v>
      </c>
      <c r="X94" s="466" t="s">
        <v>555</v>
      </c>
      <c r="Y94" s="467" t="s">
        <v>556</v>
      </c>
      <c r="Z94" s="468">
        <v>488852796</v>
      </c>
      <c r="AA94" s="469">
        <v>2820680.6329199998</v>
      </c>
      <c r="AB94" s="432">
        <v>565897</v>
      </c>
      <c r="AC94" s="432">
        <v>108171</v>
      </c>
      <c r="AD94" s="37">
        <v>3494748.6329199998</v>
      </c>
      <c r="AE94" s="470">
        <v>570</v>
      </c>
      <c r="AF94" s="467">
        <v>6131</v>
      </c>
      <c r="AG94" s="471">
        <v>1.252</v>
      </c>
      <c r="AI94" s="552" t="s">
        <v>555</v>
      </c>
      <c r="AJ94" s="553" t="s">
        <v>556</v>
      </c>
      <c r="AK94" s="541">
        <v>3494748.6329199998</v>
      </c>
      <c r="AL94" s="542">
        <v>570</v>
      </c>
      <c r="AM94" s="554">
        <v>6131</v>
      </c>
      <c r="AN94" s="555">
        <v>1.252</v>
      </c>
      <c r="AO94" s="556">
        <v>5.9700000000000003E-2</v>
      </c>
      <c r="AP94" s="557">
        <v>0.7167</v>
      </c>
      <c r="AQ94" s="555">
        <v>0.86519999999999997</v>
      </c>
      <c r="AR94" s="558">
        <v>0.86519999999999997</v>
      </c>
      <c r="AS94" s="806">
        <v>1449.88</v>
      </c>
      <c r="AT94" s="807">
        <v>225.89999999999986</v>
      </c>
      <c r="AU94" s="561">
        <v>128763</v>
      </c>
      <c r="AV94" s="562">
        <v>1</v>
      </c>
      <c r="AW94" s="554">
        <v>128763</v>
      </c>
      <c r="AX94" s="563" t="s">
        <v>653</v>
      </c>
      <c r="AY94" s="204">
        <v>0</v>
      </c>
      <c r="AZ94" s="554">
        <v>128763</v>
      </c>
      <c r="BB94" s="234" t="s">
        <v>555</v>
      </c>
      <c r="BC94" s="235" t="s">
        <v>767</v>
      </c>
      <c r="BD94" s="227">
        <v>488852796</v>
      </c>
      <c r="BE94" s="228">
        <v>389.91199999999998</v>
      </c>
      <c r="BF94" s="236">
        <v>1253752</v>
      </c>
      <c r="BG94" s="738">
        <v>5.9700000000000003E-2</v>
      </c>
      <c r="BH94" s="231"/>
      <c r="BI94" s="232">
        <v>570</v>
      </c>
      <c r="BJ94" s="237">
        <v>1.46</v>
      </c>
      <c r="BK94" s="232">
        <v>4410</v>
      </c>
      <c r="BL94" s="238">
        <v>11</v>
      </c>
      <c r="BN94" s="491" t="s">
        <v>555</v>
      </c>
      <c r="BO94" s="492" t="s">
        <v>556</v>
      </c>
      <c r="BP94" s="493">
        <v>0.78339999999999999</v>
      </c>
      <c r="BQ94" s="499">
        <v>1.0098</v>
      </c>
      <c r="BR94" s="499">
        <v>0.99750000000000005</v>
      </c>
      <c r="BS94" s="126"/>
      <c r="BT94" s="494">
        <v>2009</v>
      </c>
      <c r="BU94" s="120">
        <v>1.0016</v>
      </c>
      <c r="BV94" s="495"/>
      <c r="BW94" s="496">
        <v>0.67</v>
      </c>
      <c r="BX94" s="497">
        <f t="shared" si="22"/>
        <v>0.67100000000000004</v>
      </c>
      <c r="BY94" s="498">
        <f t="shared" si="31"/>
        <v>1.1629</v>
      </c>
      <c r="CA94" s="264" t="s">
        <v>555</v>
      </c>
      <c r="CB94" s="265" t="s">
        <v>767</v>
      </c>
      <c r="CC94" s="232">
        <v>24517</v>
      </c>
      <c r="CD94" s="232">
        <v>25428</v>
      </c>
      <c r="CE94" s="232">
        <v>25688</v>
      </c>
      <c r="CF94" s="266">
        <f t="shared" si="23"/>
        <v>25211</v>
      </c>
      <c r="CG94" s="267">
        <v>0.7167</v>
      </c>
      <c r="CH94" s="263"/>
      <c r="CI94" s="268">
        <f t="shared" si="24"/>
        <v>-477</v>
      </c>
      <c r="CJ94" s="267">
        <f t="shared" si="25"/>
        <v>-1.8599999999999998E-2</v>
      </c>
      <c r="CL94" s="642" t="s">
        <v>555</v>
      </c>
      <c r="CM94" s="643" t="s">
        <v>767</v>
      </c>
      <c r="CN94" s="719">
        <v>0.86519999999999997</v>
      </c>
      <c r="CO94" s="636"/>
      <c r="CP94" s="720">
        <v>570</v>
      </c>
      <c r="CQ94" s="646">
        <v>537320</v>
      </c>
      <c r="CR94" s="646">
        <v>0</v>
      </c>
      <c r="CS94" s="647">
        <v>537320</v>
      </c>
      <c r="CT94" s="648">
        <v>942.67</v>
      </c>
      <c r="CU94" s="649"/>
      <c r="CV94" s="18">
        <v>1449.88</v>
      </c>
      <c r="CW94" s="648">
        <v>225.89999999999986</v>
      </c>
      <c r="CX94" s="19">
        <v>0.65</v>
      </c>
      <c r="CY94" s="14"/>
      <c r="CZ94" s="650">
        <v>0.67100000000000004</v>
      </c>
      <c r="DA94" s="125">
        <v>1</v>
      </c>
      <c r="DB94" s="641"/>
      <c r="DC94" s="19">
        <v>1</v>
      </c>
      <c r="DE94" s="680" t="s">
        <v>555</v>
      </c>
      <c r="DF94" s="681" t="s">
        <v>556</v>
      </c>
      <c r="DG94" s="670" t="s">
        <v>201</v>
      </c>
      <c r="DH94" s="671">
        <v>1</v>
      </c>
      <c r="DI94" s="833"/>
      <c r="DJ94" s="834">
        <v>0.67</v>
      </c>
      <c r="DK94" s="835">
        <v>1.0098</v>
      </c>
      <c r="DL94" s="682">
        <f t="shared" si="26"/>
        <v>0.67700000000000005</v>
      </c>
      <c r="DM94" s="683">
        <f t="shared" si="27"/>
        <v>0.67700000000000005</v>
      </c>
      <c r="DN94" s="684"/>
      <c r="DO94" s="834">
        <v>0.67</v>
      </c>
      <c r="DP94" s="677">
        <v>1.0016</v>
      </c>
      <c r="DQ94" s="682">
        <f t="shared" si="28"/>
        <v>0.67100000000000004</v>
      </c>
      <c r="DR94" s="682" t="str">
        <f t="shared" si="29"/>
        <v xml:space="preserve"> </v>
      </c>
      <c r="DS94" s="692"/>
      <c r="DT94" s="701" t="str">
        <f t="shared" si="30"/>
        <v xml:space="preserve"> </v>
      </c>
      <c r="DU94" s="692"/>
      <c r="DV94" s="702"/>
      <c r="DX94" s="71" t="s">
        <v>458</v>
      </c>
      <c r="DY94" s="86" t="s">
        <v>458</v>
      </c>
      <c r="DZ94" s="71" t="s">
        <v>901</v>
      </c>
      <c r="EA94" s="72" t="s">
        <v>459</v>
      </c>
      <c r="EB94" s="404">
        <v>3674</v>
      </c>
      <c r="EC94" s="56"/>
      <c r="ED94" s="57">
        <v>3674</v>
      </c>
      <c r="EE94" s="57"/>
      <c r="EF94" s="56"/>
      <c r="EG94" s="73">
        <v>0.47114644780713005</v>
      </c>
      <c r="EH94" s="56"/>
      <c r="EI94" s="405">
        <v>3636753</v>
      </c>
      <c r="EJ94" s="57"/>
      <c r="EK94" s="57">
        <v>1713443</v>
      </c>
      <c r="EL94" s="57">
        <v>3636753</v>
      </c>
      <c r="EM94" s="158">
        <v>0</v>
      </c>
      <c r="EN94" s="158"/>
      <c r="EO94" s="58"/>
      <c r="ES94" s="845" t="s">
        <v>528</v>
      </c>
      <c r="ET94" s="846" t="s">
        <v>529</v>
      </c>
      <c r="EU94" s="847">
        <v>4502033</v>
      </c>
    </row>
    <row r="95" spans="1:151" ht="15">
      <c r="A95" s="77" t="s">
        <v>557</v>
      </c>
      <c r="B95" s="7" t="s">
        <v>558</v>
      </c>
      <c r="C95" s="218">
        <v>40454</v>
      </c>
      <c r="D95" s="219">
        <v>41751</v>
      </c>
      <c r="E95" s="8"/>
      <c r="F95" s="8">
        <f t="shared" si="16"/>
        <v>41751</v>
      </c>
      <c r="G95" s="8"/>
      <c r="H95" s="417">
        <f t="shared" si="17"/>
        <v>41751</v>
      </c>
      <c r="K95" s="430" t="s">
        <v>557</v>
      </c>
      <c r="L95" s="431" t="s">
        <v>558</v>
      </c>
      <c r="M95" s="432">
        <v>19860204041</v>
      </c>
      <c r="N95" s="433">
        <v>406299116</v>
      </c>
      <c r="O95" s="434">
        <f t="shared" si="18"/>
        <v>19453904925</v>
      </c>
      <c r="P95" s="435">
        <v>2008</v>
      </c>
      <c r="Q95" s="436">
        <v>1.0130999999999999</v>
      </c>
      <c r="R95" s="437">
        <f t="shared" si="19"/>
        <v>19202354086</v>
      </c>
      <c r="S95" s="798">
        <f t="shared" si="20"/>
        <v>406299116</v>
      </c>
      <c r="T95" s="439">
        <v>357989385</v>
      </c>
      <c r="U95" s="439">
        <v>2823929518</v>
      </c>
      <c r="V95" s="437">
        <f t="shared" si="21"/>
        <v>22790572105</v>
      </c>
      <c r="X95" s="466" t="s">
        <v>557</v>
      </c>
      <c r="Y95" s="467" t="s">
        <v>558</v>
      </c>
      <c r="Z95" s="468">
        <v>22790572105</v>
      </c>
      <c r="AA95" s="469">
        <v>131501601.04584999</v>
      </c>
      <c r="AB95" s="432">
        <v>25877046</v>
      </c>
      <c r="AC95" s="432">
        <v>711053</v>
      </c>
      <c r="AD95" s="37">
        <v>158089700.04584998</v>
      </c>
      <c r="AE95" s="470">
        <v>41751</v>
      </c>
      <c r="AF95" s="467">
        <v>3786</v>
      </c>
      <c r="AG95" s="471">
        <v>0.77310000000000001</v>
      </c>
      <c r="AI95" s="552" t="s">
        <v>557</v>
      </c>
      <c r="AJ95" s="553" t="s">
        <v>558</v>
      </c>
      <c r="AK95" s="541">
        <v>158089700.04584998</v>
      </c>
      <c r="AL95" s="542">
        <v>41751</v>
      </c>
      <c r="AM95" s="554">
        <v>3786</v>
      </c>
      <c r="AN95" s="555">
        <v>0.77310000000000001</v>
      </c>
      <c r="AO95" s="556">
        <v>1.7036</v>
      </c>
      <c r="AP95" s="557">
        <v>0.95430000000000004</v>
      </c>
      <c r="AQ95" s="555">
        <v>0.95679999999999998</v>
      </c>
      <c r="AR95" s="558">
        <v>0.95679999999999998</v>
      </c>
      <c r="AS95" s="806">
        <v>1603.39</v>
      </c>
      <c r="AT95" s="807">
        <v>72.389999999999873</v>
      </c>
      <c r="AU95" s="561">
        <v>3022355</v>
      </c>
      <c r="AV95" s="562">
        <v>1</v>
      </c>
      <c r="AW95" s="554">
        <v>3022355</v>
      </c>
      <c r="AX95" s="563" t="s">
        <v>653</v>
      </c>
      <c r="AY95" s="204">
        <v>0</v>
      </c>
      <c r="AZ95" s="554">
        <v>3022355</v>
      </c>
      <c r="BB95" s="234" t="s">
        <v>557</v>
      </c>
      <c r="BC95" s="235" t="s">
        <v>768</v>
      </c>
      <c r="BD95" s="227">
        <v>22790572105</v>
      </c>
      <c r="BE95" s="228">
        <v>637.36699999999996</v>
      </c>
      <c r="BF95" s="236">
        <v>35757377</v>
      </c>
      <c r="BG95" s="738">
        <v>1.7036</v>
      </c>
      <c r="BH95" s="231"/>
      <c r="BI95" s="232">
        <v>41751</v>
      </c>
      <c r="BJ95" s="237">
        <v>65.510000000000005</v>
      </c>
      <c r="BK95" s="232">
        <v>197373</v>
      </c>
      <c r="BL95" s="238">
        <v>310</v>
      </c>
      <c r="BN95" s="491" t="s">
        <v>557</v>
      </c>
      <c r="BO95" s="492" t="s">
        <v>558</v>
      </c>
      <c r="BP95" s="493">
        <v>0.96450000000000002</v>
      </c>
      <c r="BQ95" s="493">
        <v>0.96</v>
      </c>
      <c r="BR95" s="493">
        <v>1.0646</v>
      </c>
      <c r="BS95" s="126"/>
      <c r="BT95" s="494">
        <v>2008</v>
      </c>
      <c r="BU95" s="120">
        <v>1.0130999999999999</v>
      </c>
      <c r="BV95" s="495"/>
      <c r="BW95" s="496">
        <v>0.66500000000000004</v>
      </c>
      <c r="BX95" s="497">
        <f t="shared" si="22"/>
        <v>0.67400000000000004</v>
      </c>
      <c r="BY95" s="498">
        <f t="shared" si="31"/>
        <v>1.1680999999999999</v>
      </c>
      <c r="CA95" s="264" t="s">
        <v>557</v>
      </c>
      <c r="CB95" s="265" t="s">
        <v>768</v>
      </c>
      <c r="CC95" s="232">
        <v>33697</v>
      </c>
      <c r="CD95" s="232">
        <v>33766</v>
      </c>
      <c r="CE95" s="232">
        <v>33240</v>
      </c>
      <c r="CF95" s="266">
        <f t="shared" si="23"/>
        <v>33567.666666666664</v>
      </c>
      <c r="CG95" s="267">
        <v>0.95430000000000004</v>
      </c>
      <c r="CH95" s="263"/>
      <c r="CI95" s="268">
        <f t="shared" si="24"/>
        <v>327.66666666666424</v>
      </c>
      <c r="CJ95" s="267">
        <f t="shared" si="25"/>
        <v>9.9000000000000008E-3</v>
      </c>
      <c r="CL95" s="642" t="s">
        <v>557</v>
      </c>
      <c r="CM95" s="643" t="s">
        <v>768</v>
      </c>
      <c r="CN95" s="719">
        <v>0.95679999999999998</v>
      </c>
      <c r="CO95" s="636"/>
      <c r="CP95" s="720">
        <v>41751</v>
      </c>
      <c r="CQ95" s="646">
        <v>79504155</v>
      </c>
      <c r="CR95" s="646">
        <v>0</v>
      </c>
      <c r="CS95" s="647">
        <v>79504155</v>
      </c>
      <c r="CT95" s="648">
        <v>1904.25</v>
      </c>
      <c r="CU95" s="649"/>
      <c r="CV95" s="18">
        <v>1603.39</v>
      </c>
      <c r="CW95" s="648">
        <v>72.389999999999873</v>
      </c>
      <c r="CX95" s="19">
        <v>1</v>
      </c>
      <c r="CY95" s="14"/>
      <c r="CZ95" s="650">
        <v>0.67400000000000004</v>
      </c>
      <c r="DA95" s="125">
        <v>1</v>
      </c>
      <c r="DB95" s="641"/>
      <c r="DC95" s="19">
        <v>1</v>
      </c>
      <c r="DE95" s="680" t="s">
        <v>557</v>
      </c>
      <c r="DF95" s="681" t="s">
        <v>558</v>
      </c>
      <c r="DG95" s="670" t="s">
        <v>201</v>
      </c>
      <c r="DH95" s="671">
        <v>1</v>
      </c>
      <c r="DI95" s="833"/>
      <c r="DJ95" s="834">
        <v>0.66500000000000004</v>
      </c>
      <c r="DK95" s="835">
        <v>0.96150000000000002</v>
      </c>
      <c r="DL95" s="682">
        <f t="shared" si="26"/>
        <v>0.63900000000000001</v>
      </c>
      <c r="DM95" s="683">
        <f t="shared" si="27"/>
        <v>0.63900000000000001</v>
      </c>
      <c r="DN95" s="684"/>
      <c r="DO95" s="834">
        <v>0.66500000000000004</v>
      </c>
      <c r="DP95" s="677">
        <v>1.0130999999999999</v>
      </c>
      <c r="DQ95" s="682">
        <f t="shared" si="28"/>
        <v>0.67400000000000004</v>
      </c>
      <c r="DR95" s="682" t="str">
        <f t="shared" si="29"/>
        <v xml:space="preserve"> </v>
      </c>
      <c r="DS95" s="692"/>
      <c r="DT95" s="701" t="str">
        <f t="shared" si="30"/>
        <v xml:space="preserve"> </v>
      </c>
      <c r="DU95" s="692"/>
      <c r="DV95" s="702" t="s">
        <v>911</v>
      </c>
      <c r="DX95" s="54" t="s">
        <v>458</v>
      </c>
      <c r="DY95" s="83" t="s">
        <v>91</v>
      </c>
      <c r="DZ95" s="54" t="s">
        <v>901</v>
      </c>
      <c r="EA95" s="55" t="s">
        <v>92</v>
      </c>
      <c r="EB95" s="404">
        <v>3113</v>
      </c>
      <c r="EC95" s="51"/>
      <c r="ED95" s="50">
        <v>3113</v>
      </c>
      <c r="EE95" s="50"/>
      <c r="EF95" s="51"/>
      <c r="EG95" s="52">
        <v>0.39920492433957427</v>
      </c>
      <c r="EH95" s="51"/>
      <c r="EI95" s="405">
        <v>0</v>
      </c>
      <c r="EJ95" s="50"/>
      <c r="EK95" s="50">
        <v>1451810</v>
      </c>
      <c r="EL95" s="53"/>
      <c r="EM95" s="159"/>
      <c r="EN95" s="159"/>
      <c r="EO95" s="49"/>
      <c r="ES95" s="845" t="s">
        <v>530</v>
      </c>
      <c r="ET95" s="846" t="s">
        <v>534</v>
      </c>
      <c r="EU95" s="847">
        <v>17725371</v>
      </c>
    </row>
    <row r="96" spans="1:151" ht="15">
      <c r="A96" s="77" t="s">
        <v>559</v>
      </c>
      <c r="B96" s="7" t="s">
        <v>560</v>
      </c>
      <c r="C96" s="218">
        <v>6848</v>
      </c>
      <c r="D96" s="219">
        <v>7649</v>
      </c>
      <c r="E96" s="8"/>
      <c r="F96" s="8">
        <f t="shared" si="16"/>
        <v>7649</v>
      </c>
      <c r="G96" s="8"/>
      <c r="H96" s="417">
        <f t="shared" si="17"/>
        <v>7649</v>
      </c>
      <c r="K96" s="430" t="s">
        <v>559</v>
      </c>
      <c r="L96" s="431" t="s">
        <v>560</v>
      </c>
      <c r="M96" s="432">
        <v>2118437520</v>
      </c>
      <c r="N96" s="433">
        <v>0</v>
      </c>
      <c r="O96" s="434">
        <f t="shared" si="18"/>
        <v>2118437520</v>
      </c>
      <c r="P96" s="435">
        <v>2008</v>
      </c>
      <c r="Q96" s="436">
        <v>0.9849</v>
      </c>
      <c r="R96" s="437">
        <f t="shared" si="19"/>
        <v>2150916357</v>
      </c>
      <c r="S96" s="798">
        <f t="shared" si="20"/>
        <v>0</v>
      </c>
      <c r="T96" s="439">
        <v>78630623</v>
      </c>
      <c r="U96" s="439">
        <v>469072364</v>
      </c>
      <c r="V96" s="437">
        <f t="shared" si="21"/>
        <v>2698619344</v>
      </c>
      <c r="X96" s="466" t="s">
        <v>559</v>
      </c>
      <c r="Y96" s="467" t="s">
        <v>560</v>
      </c>
      <c r="Z96" s="468">
        <v>2698619344</v>
      </c>
      <c r="AA96" s="469">
        <v>15571033.614879999</v>
      </c>
      <c r="AB96" s="432">
        <v>7344489</v>
      </c>
      <c r="AC96" s="432">
        <v>505589</v>
      </c>
      <c r="AD96" s="37">
        <v>23421111.614879999</v>
      </c>
      <c r="AE96" s="470">
        <v>7649</v>
      </c>
      <c r="AF96" s="467">
        <v>3062</v>
      </c>
      <c r="AG96" s="471">
        <v>0.62529999999999997</v>
      </c>
      <c r="AI96" s="552" t="s">
        <v>559</v>
      </c>
      <c r="AJ96" s="553" t="s">
        <v>560</v>
      </c>
      <c r="AK96" s="541">
        <v>23421111.614879999</v>
      </c>
      <c r="AL96" s="542">
        <v>7649</v>
      </c>
      <c r="AM96" s="554">
        <v>3062</v>
      </c>
      <c r="AN96" s="555">
        <v>0.62529999999999997</v>
      </c>
      <c r="AO96" s="556">
        <v>0.50719999999999998</v>
      </c>
      <c r="AP96" s="557">
        <v>0.83799999999999997</v>
      </c>
      <c r="AQ96" s="555">
        <v>0.7198</v>
      </c>
      <c r="AR96" s="558">
        <v>0.7198</v>
      </c>
      <c r="AS96" s="806">
        <v>1206.23</v>
      </c>
      <c r="AT96" s="807">
        <v>469.54999999999995</v>
      </c>
      <c r="AU96" s="561">
        <v>3591588</v>
      </c>
      <c r="AV96" s="562">
        <v>1</v>
      </c>
      <c r="AW96" s="554">
        <v>3591588</v>
      </c>
      <c r="AX96" s="563" t="s">
        <v>653</v>
      </c>
      <c r="AY96" s="204">
        <v>0</v>
      </c>
      <c r="AZ96" s="554">
        <v>3591588</v>
      </c>
      <c r="BB96" s="234" t="s">
        <v>559</v>
      </c>
      <c r="BC96" s="235" t="s">
        <v>769</v>
      </c>
      <c r="BD96" s="227">
        <v>2698619344</v>
      </c>
      <c r="BE96" s="228">
        <v>253.51599999999999</v>
      </c>
      <c r="BF96" s="236">
        <v>10644769</v>
      </c>
      <c r="BG96" s="738">
        <v>0.50719999999999998</v>
      </c>
      <c r="BH96" s="231"/>
      <c r="BI96" s="232">
        <v>7649</v>
      </c>
      <c r="BJ96" s="237">
        <v>30.17</v>
      </c>
      <c r="BK96" s="232">
        <v>45267</v>
      </c>
      <c r="BL96" s="238">
        <v>179</v>
      </c>
      <c r="BN96" s="491" t="s">
        <v>559</v>
      </c>
      <c r="BO96" s="492" t="s">
        <v>560</v>
      </c>
      <c r="BP96" s="493">
        <v>1</v>
      </c>
      <c r="BQ96" s="493">
        <v>0.94530000000000003</v>
      </c>
      <c r="BR96" s="493">
        <v>1.0063</v>
      </c>
      <c r="BS96" s="126"/>
      <c r="BT96" s="494">
        <v>2008</v>
      </c>
      <c r="BU96" s="120">
        <v>0.9849</v>
      </c>
      <c r="BV96" s="495"/>
      <c r="BW96" s="496">
        <v>0.78200000000000003</v>
      </c>
      <c r="BX96" s="497">
        <f t="shared" si="22"/>
        <v>0.77</v>
      </c>
      <c r="BY96" s="498">
        <f t="shared" si="31"/>
        <v>1.3345</v>
      </c>
      <c r="CA96" s="264" t="s">
        <v>559</v>
      </c>
      <c r="CB96" s="265" t="s">
        <v>769</v>
      </c>
      <c r="CC96" s="232">
        <v>28292</v>
      </c>
      <c r="CD96" s="232">
        <v>29911</v>
      </c>
      <c r="CE96" s="232">
        <v>30236</v>
      </c>
      <c r="CF96" s="266">
        <f t="shared" si="23"/>
        <v>29479.666666666668</v>
      </c>
      <c r="CG96" s="267">
        <v>0.83799999999999997</v>
      </c>
      <c r="CH96" s="263"/>
      <c r="CI96" s="268">
        <f t="shared" si="24"/>
        <v>-756.33333333333212</v>
      </c>
      <c r="CJ96" s="267">
        <f t="shared" si="25"/>
        <v>-2.5000000000000001E-2</v>
      </c>
      <c r="CL96" s="642" t="s">
        <v>559</v>
      </c>
      <c r="CM96" s="643" t="s">
        <v>769</v>
      </c>
      <c r="CN96" s="719">
        <v>0.7198</v>
      </c>
      <c r="CO96" s="636"/>
      <c r="CP96" s="720">
        <v>7649</v>
      </c>
      <c r="CQ96" s="646">
        <v>8380000</v>
      </c>
      <c r="CR96" s="646">
        <v>0</v>
      </c>
      <c r="CS96" s="647">
        <v>8380000</v>
      </c>
      <c r="CT96" s="648">
        <v>1095.57</v>
      </c>
      <c r="CU96" s="649"/>
      <c r="CV96" s="18">
        <v>1206.23</v>
      </c>
      <c r="CW96" s="648">
        <v>469.54999999999995</v>
      </c>
      <c r="CX96" s="19">
        <v>0.90800000000000003</v>
      </c>
      <c r="CY96" s="14"/>
      <c r="CZ96" s="650">
        <v>0.77</v>
      </c>
      <c r="DA96" s="125">
        <v>1</v>
      </c>
      <c r="DB96" s="641"/>
      <c r="DC96" s="19">
        <v>1</v>
      </c>
      <c r="DE96" s="680" t="s">
        <v>559</v>
      </c>
      <c r="DF96" s="681" t="s">
        <v>560</v>
      </c>
      <c r="DG96" s="670" t="s">
        <v>201</v>
      </c>
      <c r="DH96" s="671">
        <v>1</v>
      </c>
      <c r="DI96" s="833"/>
      <c r="DJ96" s="834">
        <v>0.78200000000000003</v>
      </c>
      <c r="DK96" s="835">
        <v>0.96350000000000002</v>
      </c>
      <c r="DL96" s="682">
        <f t="shared" si="26"/>
        <v>0.753</v>
      </c>
      <c r="DM96" s="683">
        <f t="shared" si="27"/>
        <v>0.753</v>
      </c>
      <c r="DN96" s="684"/>
      <c r="DO96" s="834">
        <v>0.78200000000000003</v>
      </c>
      <c r="DP96" s="677">
        <v>0.9849</v>
      </c>
      <c r="DQ96" s="682">
        <f t="shared" si="28"/>
        <v>0.77</v>
      </c>
      <c r="DR96" s="682" t="str">
        <f t="shared" si="29"/>
        <v xml:space="preserve"> </v>
      </c>
      <c r="DS96" s="692"/>
      <c r="DT96" s="701" t="str">
        <f t="shared" si="30"/>
        <v xml:space="preserve"> </v>
      </c>
      <c r="DU96" s="692"/>
      <c r="DV96" s="702"/>
      <c r="DX96" s="60" t="s">
        <v>458</v>
      </c>
      <c r="DY96" s="84" t="s">
        <v>93</v>
      </c>
      <c r="DZ96" s="60" t="s">
        <v>901</v>
      </c>
      <c r="EA96" s="61" t="s">
        <v>94</v>
      </c>
      <c r="EB96" s="404">
        <v>1011</v>
      </c>
      <c r="EC96" s="62"/>
      <c r="ED96" s="63">
        <v>1011</v>
      </c>
      <c r="EE96" s="63">
        <v>7798</v>
      </c>
      <c r="EF96" s="62"/>
      <c r="EG96" s="64">
        <v>0.12964862785329573</v>
      </c>
      <c r="EH96" s="62"/>
      <c r="EI96" s="405">
        <v>0</v>
      </c>
      <c r="EJ96" s="63"/>
      <c r="EK96" s="63">
        <v>471500</v>
      </c>
      <c r="EL96" s="65"/>
      <c r="EM96" s="160"/>
      <c r="EN96" s="160"/>
      <c r="EO96" s="128"/>
      <c r="ES96" s="845" t="s">
        <v>535</v>
      </c>
      <c r="ET96" s="846" t="s">
        <v>536</v>
      </c>
      <c r="EU96" s="847">
        <v>5258524</v>
      </c>
    </row>
    <row r="97" spans="1:151" ht="15">
      <c r="A97" s="77" t="s">
        <v>561</v>
      </c>
      <c r="B97" s="7" t="s">
        <v>636</v>
      </c>
      <c r="C97" s="218">
        <v>150544</v>
      </c>
      <c r="D97" s="219">
        <v>157624</v>
      </c>
      <c r="E97" s="8"/>
      <c r="F97" s="8">
        <f t="shared" si="16"/>
        <v>157624</v>
      </c>
      <c r="G97" s="8"/>
      <c r="H97" s="417">
        <f t="shared" si="17"/>
        <v>157624</v>
      </c>
      <c r="K97" s="430" t="s">
        <v>561</v>
      </c>
      <c r="L97" s="431" t="s">
        <v>636</v>
      </c>
      <c r="M97" s="432">
        <v>103067246104</v>
      </c>
      <c r="N97" s="433">
        <v>362647492</v>
      </c>
      <c r="O97" s="434">
        <f t="shared" si="18"/>
        <v>102704598612</v>
      </c>
      <c r="P97" s="435">
        <v>2008</v>
      </c>
      <c r="Q97" s="436">
        <v>1.0148999999999999</v>
      </c>
      <c r="R97" s="437">
        <f t="shared" si="19"/>
        <v>101196766787</v>
      </c>
      <c r="S97" s="798">
        <f t="shared" si="20"/>
        <v>362647492</v>
      </c>
      <c r="T97" s="439">
        <v>2837941846</v>
      </c>
      <c r="U97" s="439">
        <v>13395143774</v>
      </c>
      <c r="V97" s="437">
        <f t="shared" si="21"/>
        <v>117792499899</v>
      </c>
      <c r="X97" s="466" t="s">
        <v>561</v>
      </c>
      <c r="Y97" s="467" t="s">
        <v>636</v>
      </c>
      <c r="Z97" s="468">
        <v>117792499899</v>
      </c>
      <c r="AA97" s="469">
        <v>679662724.41723001</v>
      </c>
      <c r="AB97" s="432">
        <v>110041486</v>
      </c>
      <c r="AC97" s="432">
        <v>2709154</v>
      </c>
      <c r="AD97" s="37">
        <v>792413364.41723001</v>
      </c>
      <c r="AE97" s="470">
        <v>157624</v>
      </c>
      <c r="AF97" s="467">
        <v>5027</v>
      </c>
      <c r="AG97" s="471">
        <v>1.0265</v>
      </c>
      <c r="AI97" s="552" t="s">
        <v>561</v>
      </c>
      <c r="AJ97" s="553" t="s">
        <v>636</v>
      </c>
      <c r="AK97" s="541">
        <v>792413364.41723001</v>
      </c>
      <c r="AL97" s="542">
        <v>157624</v>
      </c>
      <c r="AM97" s="554">
        <v>5027</v>
      </c>
      <c r="AN97" s="555">
        <v>1.0265</v>
      </c>
      <c r="AO97" s="556">
        <v>6.7458999999999998</v>
      </c>
      <c r="AP97" s="557">
        <v>1.1729000000000001</v>
      </c>
      <c r="AQ97" s="555">
        <v>1.6717</v>
      </c>
      <c r="AR97" s="558" t="s">
        <v>4</v>
      </c>
      <c r="AS97" s="806" t="s">
        <v>4</v>
      </c>
      <c r="AT97" s="807" t="s">
        <v>4</v>
      </c>
      <c r="AU97" s="561">
        <v>0</v>
      </c>
      <c r="AV97" s="562" t="s">
        <v>4</v>
      </c>
      <c r="AW97" s="554">
        <v>0</v>
      </c>
      <c r="AX97" s="563" t="s">
        <v>653</v>
      </c>
      <c r="AY97" s="204">
        <v>0</v>
      </c>
      <c r="AZ97" s="554">
        <v>0</v>
      </c>
      <c r="BB97" s="234" t="s">
        <v>561</v>
      </c>
      <c r="BC97" s="235" t="s">
        <v>770</v>
      </c>
      <c r="BD97" s="227">
        <v>117792499899</v>
      </c>
      <c r="BE97" s="228">
        <v>831.92399999999998</v>
      </c>
      <c r="BF97" s="236">
        <v>141590458</v>
      </c>
      <c r="BG97" s="738">
        <v>6.7458999999999998</v>
      </c>
      <c r="BH97" s="231"/>
      <c r="BI97" s="232">
        <v>157624</v>
      </c>
      <c r="BJ97" s="237">
        <v>189.47</v>
      </c>
      <c r="BK97" s="232">
        <v>882344</v>
      </c>
      <c r="BL97" s="238">
        <v>1061</v>
      </c>
      <c r="BN97" s="491" t="s">
        <v>561</v>
      </c>
      <c r="BO97" s="492" t="s">
        <v>636</v>
      </c>
      <c r="BP97" s="493">
        <v>0.99909999999999999</v>
      </c>
      <c r="BQ97" s="493">
        <v>0.99319999999999997</v>
      </c>
      <c r="BR97" s="493">
        <v>1.0346</v>
      </c>
      <c r="BS97" s="126"/>
      <c r="BT97" s="494">
        <v>2008</v>
      </c>
      <c r="BU97" s="120">
        <v>1.0148999999999999</v>
      </c>
      <c r="BV97" s="495"/>
      <c r="BW97" s="496">
        <v>0.53400000000000003</v>
      </c>
      <c r="BX97" s="497">
        <f t="shared" si="22"/>
        <v>0.54200000000000004</v>
      </c>
      <c r="BY97" s="498">
        <f t="shared" si="31"/>
        <v>0.93930000000000002</v>
      </c>
      <c r="CA97" s="264" t="s">
        <v>561</v>
      </c>
      <c r="CB97" s="265" t="s">
        <v>770</v>
      </c>
      <c r="CC97" s="232">
        <v>42177</v>
      </c>
      <c r="CD97" s="232">
        <v>41776</v>
      </c>
      <c r="CE97" s="232">
        <v>39821</v>
      </c>
      <c r="CF97" s="266">
        <f t="shared" si="23"/>
        <v>41258</v>
      </c>
      <c r="CG97" s="267">
        <v>1.1729000000000001</v>
      </c>
      <c r="CH97" s="263"/>
      <c r="CI97" s="268">
        <f t="shared" si="24"/>
        <v>1437</v>
      </c>
      <c r="CJ97" s="267">
        <f t="shared" si="25"/>
        <v>3.61E-2</v>
      </c>
      <c r="CL97" s="642" t="s">
        <v>561</v>
      </c>
      <c r="CM97" s="643" t="s">
        <v>770</v>
      </c>
      <c r="CN97" s="719" t="s">
        <v>4</v>
      </c>
      <c r="CO97" s="636"/>
      <c r="CP97" s="720">
        <v>157624</v>
      </c>
      <c r="CQ97" s="646">
        <v>311373607</v>
      </c>
      <c r="CR97" s="646">
        <v>0</v>
      </c>
      <c r="CS97" s="647">
        <v>311373607</v>
      </c>
      <c r="CT97" s="648">
        <v>1975.42</v>
      </c>
      <c r="CU97" s="649"/>
      <c r="CV97" s="18" t="s">
        <v>4</v>
      </c>
      <c r="CW97" s="648" t="s">
        <v>4</v>
      </c>
      <c r="CX97" s="19" t="s">
        <v>4</v>
      </c>
      <c r="CY97" s="14"/>
      <c r="CZ97" s="650">
        <v>0.54200000000000004</v>
      </c>
      <c r="DA97" s="125" t="s">
        <v>4</v>
      </c>
      <c r="DB97" s="641"/>
      <c r="DC97" s="19" t="s">
        <v>4</v>
      </c>
      <c r="DE97" s="680" t="s">
        <v>561</v>
      </c>
      <c r="DF97" s="681" t="s">
        <v>636</v>
      </c>
      <c r="DG97" s="670" t="s">
        <v>653</v>
      </c>
      <c r="DH97" s="671" t="s">
        <v>4</v>
      </c>
      <c r="DI97" s="833"/>
      <c r="DJ97" s="834">
        <v>0.53400000000000003</v>
      </c>
      <c r="DK97" s="835">
        <v>0.99519999999999997</v>
      </c>
      <c r="DL97" s="682">
        <f t="shared" si="26"/>
        <v>0.53100000000000003</v>
      </c>
      <c r="DM97" s="683">
        <f t="shared" si="27"/>
        <v>0.53100000000000003</v>
      </c>
      <c r="DN97" s="684"/>
      <c r="DO97" s="834">
        <v>0.53400000000000003</v>
      </c>
      <c r="DP97" s="677">
        <v>1.0148999999999999</v>
      </c>
      <c r="DQ97" s="682">
        <f t="shared" si="28"/>
        <v>0.54200000000000004</v>
      </c>
      <c r="DR97" s="682" t="str">
        <f t="shared" si="29"/>
        <v xml:space="preserve"> </v>
      </c>
      <c r="DS97" s="692"/>
      <c r="DT97" s="701" t="str">
        <f t="shared" si="30"/>
        <v xml:space="preserve"> </v>
      </c>
      <c r="DU97" s="692"/>
      <c r="DV97" s="702"/>
      <c r="DX97" s="66" t="s">
        <v>460</v>
      </c>
      <c r="DY97" s="85" t="s">
        <v>460</v>
      </c>
      <c r="DZ97" s="66" t="s">
        <v>901</v>
      </c>
      <c r="EA97" s="67" t="s">
        <v>461</v>
      </c>
      <c r="EB97" s="404">
        <v>19871</v>
      </c>
      <c r="EC97" s="68"/>
      <c r="ED97" s="69">
        <v>19871</v>
      </c>
      <c r="EE97" s="69">
        <v>19871</v>
      </c>
      <c r="EF97" s="68"/>
      <c r="EG97" s="70"/>
      <c r="EH97" s="68"/>
      <c r="EI97" s="405">
        <v>10662381</v>
      </c>
      <c r="EJ97" s="69"/>
      <c r="EK97" s="69">
        <v>10662381</v>
      </c>
      <c r="EL97" s="69">
        <v>10662381</v>
      </c>
      <c r="EM97" s="161">
        <v>0</v>
      </c>
      <c r="EN97" s="161"/>
      <c r="EO97" s="129"/>
      <c r="ES97" s="845" t="s">
        <v>537</v>
      </c>
      <c r="ET97" s="846" t="s">
        <v>205</v>
      </c>
      <c r="EU97" s="847">
        <v>4152136</v>
      </c>
    </row>
    <row r="98" spans="1:151" ht="15">
      <c r="A98" s="77" t="s">
        <v>637</v>
      </c>
      <c r="B98" s="7" t="s">
        <v>638</v>
      </c>
      <c r="C98" s="218">
        <v>2426</v>
      </c>
      <c r="D98" s="219">
        <v>2580</v>
      </c>
      <c r="E98" s="8"/>
      <c r="F98" s="8">
        <f t="shared" si="16"/>
        <v>2580</v>
      </c>
      <c r="G98" s="8"/>
      <c r="H98" s="417">
        <f t="shared" si="17"/>
        <v>2580</v>
      </c>
      <c r="K98" s="430" t="s">
        <v>637</v>
      </c>
      <c r="L98" s="431" t="s">
        <v>638</v>
      </c>
      <c r="M98" s="432">
        <v>2267774111</v>
      </c>
      <c r="N98" s="433">
        <v>96862917</v>
      </c>
      <c r="O98" s="434">
        <f t="shared" si="18"/>
        <v>2170911194</v>
      </c>
      <c r="P98" s="435">
        <v>2009</v>
      </c>
      <c r="Q98" s="436">
        <v>1.0193000000000001</v>
      </c>
      <c r="R98" s="437">
        <f t="shared" si="19"/>
        <v>2129805939</v>
      </c>
      <c r="S98" s="798">
        <f t="shared" si="20"/>
        <v>96862917</v>
      </c>
      <c r="T98" s="439">
        <v>56533179</v>
      </c>
      <c r="U98" s="439">
        <v>199622303</v>
      </c>
      <c r="V98" s="437">
        <f t="shared" si="21"/>
        <v>2482824338</v>
      </c>
      <c r="X98" s="466" t="s">
        <v>637</v>
      </c>
      <c r="Y98" s="467" t="s">
        <v>638</v>
      </c>
      <c r="Z98" s="468">
        <v>2482824338</v>
      </c>
      <c r="AA98" s="469">
        <v>14325896.430260001</v>
      </c>
      <c r="AB98" s="432">
        <v>2275361</v>
      </c>
      <c r="AC98" s="432">
        <v>157377</v>
      </c>
      <c r="AD98" s="37">
        <v>16758634.430260001</v>
      </c>
      <c r="AE98" s="470">
        <v>2580</v>
      </c>
      <c r="AF98" s="467">
        <v>6496</v>
      </c>
      <c r="AG98" s="471">
        <v>1.3265</v>
      </c>
      <c r="AI98" s="552" t="s">
        <v>637</v>
      </c>
      <c r="AJ98" s="553" t="s">
        <v>638</v>
      </c>
      <c r="AK98" s="541">
        <v>16758634.430260001</v>
      </c>
      <c r="AL98" s="542">
        <v>2580</v>
      </c>
      <c r="AM98" s="554">
        <v>6496</v>
      </c>
      <c r="AN98" s="555">
        <v>1.3265</v>
      </c>
      <c r="AO98" s="556">
        <v>0.27589999999999998</v>
      </c>
      <c r="AP98" s="557">
        <v>0.69510000000000005</v>
      </c>
      <c r="AQ98" s="555">
        <v>0.90579999999999994</v>
      </c>
      <c r="AR98" s="558">
        <v>0.90579999999999994</v>
      </c>
      <c r="AS98" s="806">
        <v>1517.92</v>
      </c>
      <c r="AT98" s="807">
        <v>157.8599999999999</v>
      </c>
      <c r="AU98" s="561">
        <v>407279</v>
      </c>
      <c r="AV98" s="562">
        <v>1</v>
      </c>
      <c r="AW98" s="554">
        <v>407279</v>
      </c>
      <c r="AX98" s="563" t="s">
        <v>653</v>
      </c>
      <c r="AY98" s="204">
        <v>0</v>
      </c>
      <c r="AZ98" s="554">
        <v>407279</v>
      </c>
      <c r="BB98" s="234" t="s">
        <v>637</v>
      </c>
      <c r="BC98" s="235" t="s">
        <v>771</v>
      </c>
      <c r="BD98" s="227">
        <v>2482824338</v>
      </c>
      <c r="BE98" s="228">
        <v>428.702</v>
      </c>
      <c r="BF98" s="236">
        <v>5791492</v>
      </c>
      <c r="BG98" s="738">
        <v>0.27589999999999998</v>
      </c>
      <c r="BH98" s="231"/>
      <c r="BI98" s="232">
        <v>2580</v>
      </c>
      <c r="BJ98" s="237">
        <v>6.02</v>
      </c>
      <c r="BK98" s="232">
        <v>20801</v>
      </c>
      <c r="BL98" s="238">
        <v>49</v>
      </c>
      <c r="BN98" s="491" t="s">
        <v>637</v>
      </c>
      <c r="BO98" s="492" t="s">
        <v>638</v>
      </c>
      <c r="BP98" s="493">
        <v>0.59960000000000002</v>
      </c>
      <c r="BQ98" s="499">
        <v>0.9728</v>
      </c>
      <c r="BR98" s="499">
        <v>1.0426</v>
      </c>
      <c r="BS98" s="126"/>
      <c r="BT98" s="494">
        <v>2009</v>
      </c>
      <c r="BU98" s="120">
        <v>1.0193000000000001</v>
      </c>
      <c r="BV98" s="495"/>
      <c r="BW98" s="496">
        <v>0.6</v>
      </c>
      <c r="BX98" s="497">
        <f t="shared" si="22"/>
        <v>0.61199999999999999</v>
      </c>
      <c r="BY98" s="498">
        <f t="shared" si="31"/>
        <v>1.0607</v>
      </c>
      <c r="CA98" s="264" t="s">
        <v>637</v>
      </c>
      <c r="CB98" s="265" t="s">
        <v>771</v>
      </c>
      <c r="CC98" s="232">
        <v>23239</v>
      </c>
      <c r="CD98" s="232">
        <v>24733</v>
      </c>
      <c r="CE98" s="232">
        <v>25383</v>
      </c>
      <c r="CF98" s="266">
        <f t="shared" si="23"/>
        <v>24451.666666666668</v>
      </c>
      <c r="CG98" s="267">
        <v>0.69510000000000005</v>
      </c>
      <c r="CH98" s="263"/>
      <c r="CI98" s="268">
        <f t="shared" si="24"/>
        <v>-931.33333333333212</v>
      </c>
      <c r="CJ98" s="267">
        <f t="shared" si="25"/>
        <v>-3.6700000000000003E-2</v>
      </c>
      <c r="CL98" s="642" t="s">
        <v>637</v>
      </c>
      <c r="CM98" s="643" t="s">
        <v>771</v>
      </c>
      <c r="CN98" s="719">
        <v>0.90579999999999994</v>
      </c>
      <c r="CO98" s="636"/>
      <c r="CP98" s="720">
        <v>2580</v>
      </c>
      <c r="CQ98" s="646">
        <v>3122058</v>
      </c>
      <c r="CR98" s="646">
        <v>0</v>
      </c>
      <c r="CS98" s="647">
        <v>3122058</v>
      </c>
      <c r="CT98" s="648">
        <v>1210.0999999999999</v>
      </c>
      <c r="CU98" s="649"/>
      <c r="CV98" s="18">
        <v>1517.92</v>
      </c>
      <c r="CW98" s="648">
        <v>157.8599999999999</v>
      </c>
      <c r="CX98" s="19">
        <v>0.79700000000000004</v>
      </c>
      <c r="CY98" s="14"/>
      <c r="CZ98" s="650">
        <v>0.61199999999999999</v>
      </c>
      <c r="DA98" s="125">
        <v>1</v>
      </c>
      <c r="DB98" s="641"/>
      <c r="DC98" s="19">
        <v>1</v>
      </c>
      <c r="DE98" s="680" t="s">
        <v>637</v>
      </c>
      <c r="DF98" s="681" t="s">
        <v>638</v>
      </c>
      <c r="DG98" s="670" t="s">
        <v>201</v>
      </c>
      <c r="DH98" s="671">
        <v>1</v>
      </c>
      <c r="DI98" s="833"/>
      <c r="DJ98" s="834">
        <v>0.6</v>
      </c>
      <c r="DK98" s="835">
        <v>0.9728</v>
      </c>
      <c r="DL98" s="682">
        <f t="shared" si="26"/>
        <v>0.58399999999999996</v>
      </c>
      <c r="DM98" s="683">
        <f t="shared" si="27"/>
        <v>0.58399999999999996</v>
      </c>
      <c r="DN98" s="684"/>
      <c r="DO98" s="834">
        <v>0.6</v>
      </c>
      <c r="DP98" s="677">
        <v>1.0193000000000001</v>
      </c>
      <c r="DQ98" s="682">
        <f t="shared" si="28"/>
        <v>0.61199999999999999</v>
      </c>
      <c r="DR98" s="682" t="str">
        <f t="shared" si="29"/>
        <v xml:space="preserve"> </v>
      </c>
      <c r="DS98" s="692"/>
      <c r="DT98" s="701" t="str">
        <f t="shared" si="30"/>
        <v xml:space="preserve"> </v>
      </c>
      <c r="DU98" s="692"/>
      <c r="DV98" s="702" t="s">
        <v>293</v>
      </c>
      <c r="DX98" s="66" t="s">
        <v>462</v>
      </c>
      <c r="DY98" s="85" t="s">
        <v>462</v>
      </c>
      <c r="DZ98" s="66" t="s">
        <v>901</v>
      </c>
      <c r="EA98" s="67" t="s">
        <v>463</v>
      </c>
      <c r="EB98" s="404">
        <v>7665</v>
      </c>
      <c r="EC98" s="68"/>
      <c r="ED98" s="69">
        <v>7665</v>
      </c>
      <c r="EE98" s="69">
        <v>7665</v>
      </c>
      <c r="EF98" s="68"/>
      <c r="EG98" s="70"/>
      <c r="EH98" s="68"/>
      <c r="EI98" s="405">
        <v>0</v>
      </c>
      <c r="EJ98" s="69"/>
      <c r="EK98" s="69">
        <v>0</v>
      </c>
      <c r="EL98" s="69">
        <v>0</v>
      </c>
      <c r="EM98" s="161">
        <v>0</v>
      </c>
      <c r="EN98" s="161"/>
      <c r="EO98" s="129"/>
      <c r="ES98" s="845" t="s">
        <v>539</v>
      </c>
      <c r="ET98" s="846" t="s">
        <v>540</v>
      </c>
      <c r="EU98" s="847">
        <v>2552359</v>
      </c>
    </row>
    <row r="99" spans="1:151" ht="15">
      <c r="A99" s="77" t="s">
        <v>639</v>
      </c>
      <c r="B99" s="7" t="s">
        <v>640</v>
      </c>
      <c r="C99" s="218">
        <v>1710</v>
      </c>
      <c r="D99" s="219">
        <v>1710</v>
      </c>
      <c r="E99" s="8"/>
      <c r="F99" s="8">
        <f t="shared" si="16"/>
        <v>1710</v>
      </c>
      <c r="G99" s="8"/>
      <c r="H99" s="417">
        <f t="shared" si="17"/>
        <v>1710</v>
      </c>
      <c r="K99" s="430" t="s">
        <v>639</v>
      </c>
      <c r="L99" s="431" t="s">
        <v>640</v>
      </c>
      <c r="M99" s="432">
        <v>639792750</v>
      </c>
      <c r="N99" s="433">
        <v>115674600</v>
      </c>
      <c r="O99" s="434">
        <f t="shared" si="18"/>
        <v>524118150</v>
      </c>
      <c r="P99" s="435">
        <v>2005</v>
      </c>
      <c r="Q99" s="436">
        <v>0.83599999999999997</v>
      </c>
      <c r="R99" s="437">
        <f t="shared" si="19"/>
        <v>626935586</v>
      </c>
      <c r="S99" s="798">
        <f t="shared" si="20"/>
        <v>115674600</v>
      </c>
      <c r="T99" s="439">
        <v>28022333</v>
      </c>
      <c r="U99" s="439">
        <v>131245019</v>
      </c>
      <c r="V99" s="437">
        <f t="shared" si="21"/>
        <v>901877538</v>
      </c>
      <c r="X99" s="466" t="s">
        <v>639</v>
      </c>
      <c r="Y99" s="467" t="s">
        <v>640</v>
      </c>
      <c r="Z99" s="468">
        <v>901877538</v>
      </c>
      <c r="AA99" s="469">
        <v>5203833.3942599995</v>
      </c>
      <c r="AB99" s="432">
        <v>1830593</v>
      </c>
      <c r="AC99" s="432">
        <v>180531</v>
      </c>
      <c r="AD99" s="37">
        <v>7214957.3942599995</v>
      </c>
      <c r="AE99" s="470">
        <v>1710</v>
      </c>
      <c r="AF99" s="467">
        <v>4219</v>
      </c>
      <c r="AG99" s="471">
        <v>0.86150000000000004</v>
      </c>
      <c r="AI99" s="552" t="s">
        <v>639</v>
      </c>
      <c r="AJ99" s="553" t="s">
        <v>640</v>
      </c>
      <c r="AK99" s="541">
        <v>7214957.3942599995</v>
      </c>
      <c r="AL99" s="542">
        <v>1710</v>
      </c>
      <c r="AM99" s="554">
        <v>4219</v>
      </c>
      <c r="AN99" s="555">
        <v>0.86150000000000004</v>
      </c>
      <c r="AO99" s="556">
        <v>0.12330000000000001</v>
      </c>
      <c r="AP99" s="557">
        <v>0.8367</v>
      </c>
      <c r="AQ99" s="555">
        <v>0.77529999999999999</v>
      </c>
      <c r="AR99" s="558">
        <v>0.77529999999999999</v>
      </c>
      <c r="AS99" s="806">
        <v>1299.23</v>
      </c>
      <c r="AT99" s="807">
        <v>376.54999999999995</v>
      </c>
      <c r="AU99" s="561">
        <v>643901</v>
      </c>
      <c r="AV99" s="562">
        <v>1</v>
      </c>
      <c r="AW99" s="554">
        <v>643901</v>
      </c>
      <c r="AX99" s="563" t="s">
        <v>653</v>
      </c>
      <c r="AY99" s="204">
        <v>0</v>
      </c>
      <c r="AZ99" s="554">
        <v>643901</v>
      </c>
      <c r="BB99" s="234" t="s">
        <v>639</v>
      </c>
      <c r="BC99" s="235" t="s">
        <v>772</v>
      </c>
      <c r="BD99" s="227">
        <v>901877538</v>
      </c>
      <c r="BE99" s="228">
        <v>348.464</v>
      </c>
      <c r="BF99" s="236">
        <v>2588151</v>
      </c>
      <c r="BG99" s="738">
        <v>0.12330000000000001</v>
      </c>
      <c r="BH99" s="231"/>
      <c r="BI99" s="232">
        <v>1710</v>
      </c>
      <c r="BJ99" s="237">
        <v>4.91</v>
      </c>
      <c r="BK99" s="232">
        <v>13243</v>
      </c>
      <c r="BL99" s="238">
        <v>38</v>
      </c>
      <c r="BN99" s="491" t="s">
        <v>639</v>
      </c>
      <c r="BO99" s="492" t="s">
        <v>640</v>
      </c>
      <c r="BP99" s="493">
        <v>0.86070000000000002</v>
      </c>
      <c r="BQ99" s="493">
        <v>0.79659999999999997</v>
      </c>
      <c r="BR99" s="493">
        <v>0.85399999999999998</v>
      </c>
      <c r="BS99" s="126"/>
      <c r="BT99" s="494">
        <v>2005</v>
      </c>
      <c r="BU99" s="120">
        <v>0.83599999999999997</v>
      </c>
      <c r="BV99" s="495"/>
      <c r="BW99" s="496">
        <v>0.79</v>
      </c>
      <c r="BX99" s="497">
        <f t="shared" si="22"/>
        <v>0.66</v>
      </c>
      <c r="BY99" s="498">
        <f t="shared" si="31"/>
        <v>1.1437999999999999</v>
      </c>
      <c r="CA99" s="264" t="s">
        <v>639</v>
      </c>
      <c r="CB99" s="265" t="s">
        <v>772</v>
      </c>
      <c r="CC99" s="232">
        <v>28284</v>
      </c>
      <c r="CD99" s="232">
        <v>29533</v>
      </c>
      <c r="CE99" s="232">
        <v>30483</v>
      </c>
      <c r="CF99" s="266">
        <f t="shared" si="23"/>
        <v>29433.333333333332</v>
      </c>
      <c r="CG99" s="267">
        <v>0.8367</v>
      </c>
      <c r="CH99" s="263"/>
      <c r="CI99" s="268">
        <f t="shared" si="24"/>
        <v>-1049.6666666666679</v>
      </c>
      <c r="CJ99" s="267">
        <f t="shared" si="25"/>
        <v>-3.44E-2</v>
      </c>
      <c r="CL99" s="642" t="s">
        <v>639</v>
      </c>
      <c r="CM99" s="643" t="s">
        <v>772</v>
      </c>
      <c r="CN99" s="719">
        <v>0.77529999999999999</v>
      </c>
      <c r="CO99" s="636"/>
      <c r="CP99" s="720">
        <v>1710</v>
      </c>
      <c r="CQ99" s="646">
        <v>1886161</v>
      </c>
      <c r="CR99" s="646">
        <v>0</v>
      </c>
      <c r="CS99" s="647">
        <v>1886161</v>
      </c>
      <c r="CT99" s="648">
        <v>1103.02</v>
      </c>
      <c r="CU99" s="649"/>
      <c r="CV99" s="18">
        <v>1299.23</v>
      </c>
      <c r="CW99" s="648">
        <v>376.54999999999995</v>
      </c>
      <c r="CX99" s="19">
        <v>0.84899999999999998</v>
      </c>
      <c r="CY99" s="14"/>
      <c r="CZ99" s="650">
        <v>0.66</v>
      </c>
      <c r="DA99" s="125">
        <v>1</v>
      </c>
      <c r="DB99" s="641"/>
      <c r="DC99" s="19">
        <v>1</v>
      </c>
      <c r="DE99" s="680" t="s">
        <v>639</v>
      </c>
      <c r="DF99" s="681" t="s">
        <v>640</v>
      </c>
      <c r="DG99" s="670" t="s">
        <v>201</v>
      </c>
      <c r="DH99" s="671">
        <v>1</v>
      </c>
      <c r="DI99" s="833"/>
      <c r="DJ99" s="834">
        <v>0.79</v>
      </c>
      <c r="DK99" s="835">
        <v>0.82199999999999995</v>
      </c>
      <c r="DL99" s="682">
        <f t="shared" si="26"/>
        <v>0.64900000000000002</v>
      </c>
      <c r="DM99" s="683">
        <f t="shared" si="27"/>
        <v>0.64900000000000002</v>
      </c>
      <c r="DN99" s="684"/>
      <c r="DO99" s="834">
        <v>0.79</v>
      </c>
      <c r="DP99" s="677">
        <v>0.83599999999999997</v>
      </c>
      <c r="DQ99" s="682">
        <f t="shared" si="28"/>
        <v>0.66</v>
      </c>
      <c r="DR99" s="682" t="str">
        <f t="shared" si="29"/>
        <v xml:space="preserve"> </v>
      </c>
      <c r="DS99" s="692"/>
      <c r="DT99" s="701" t="str">
        <f t="shared" si="30"/>
        <v xml:space="preserve"> </v>
      </c>
      <c r="DU99" s="692"/>
      <c r="DV99" s="702"/>
      <c r="DX99" s="71" t="s">
        <v>464</v>
      </c>
      <c r="DY99" s="86" t="s">
        <v>464</v>
      </c>
      <c r="DZ99" s="71" t="s">
        <v>901</v>
      </c>
      <c r="EA99" s="72" t="s">
        <v>465</v>
      </c>
      <c r="EB99" s="404">
        <v>13563</v>
      </c>
      <c r="EC99" s="56"/>
      <c r="ED99" s="57">
        <v>13563</v>
      </c>
      <c r="EE99" s="57"/>
      <c r="EF99" s="56"/>
      <c r="EG99" s="73">
        <v>0.98690242305173548</v>
      </c>
      <c r="EH99" s="56"/>
      <c r="EI99" s="405">
        <v>0</v>
      </c>
      <c r="EJ99" s="57"/>
      <c r="EK99" s="57">
        <v>0</v>
      </c>
      <c r="EL99" s="57">
        <v>0</v>
      </c>
      <c r="EM99" s="158">
        <v>0</v>
      </c>
      <c r="EN99" s="158"/>
      <c r="EO99" s="58"/>
      <c r="ES99" s="845" t="s">
        <v>541</v>
      </c>
      <c r="ET99" s="846" t="s">
        <v>542</v>
      </c>
      <c r="EU99" s="847">
        <v>5067642</v>
      </c>
    </row>
    <row r="100" spans="1:151" ht="15">
      <c r="A100" s="77" t="s">
        <v>641</v>
      </c>
      <c r="B100" s="7" t="s">
        <v>642</v>
      </c>
      <c r="C100" s="218">
        <v>4491</v>
      </c>
      <c r="D100" s="219">
        <v>4666</v>
      </c>
      <c r="E100" s="8"/>
      <c r="F100" s="8">
        <f t="shared" si="16"/>
        <v>4666</v>
      </c>
      <c r="G100" s="8"/>
      <c r="H100" s="417">
        <f t="shared" si="17"/>
        <v>4666</v>
      </c>
      <c r="K100" s="430" t="s">
        <v>641</v>
      </c>
      <c r="L100" s="431" t="s">
        <v>642</v>
      </c>
      <c r="M100" s="432">
        <v>8195293782</v>
      </c>
      <c r="N100" s="433">
        <v>111993356</v>
      </c>
      <c r="O100" s="434">
        <f t="shared" si="18"/>
        <v>8083300426</v>
      </c>
      <c r="P100" s="435">
        <v>2006</v>
      </c>
      <c r="Q100" s="436">
        <v>0.84819999999999995</v>
      </c>
      <c r="R100" s="437">
        <f t="shared" si="19"/>
        <v>9529946270</v>
      </c>
      <c r="S100" s="798">
        <f t="shared" si="20"/>
        <v>111993356</v>
      </c>
      <c r="T100" s="439">
        <v>79396684</v>
      </c>
      <c r="U100" s="439">
        <v>481131822</v>
      </c>
      <c r="V100" s="437">
        <f t="shared" si="21"/>
        <v>10202468132</v>
      </c>
      <c r="X100" s="466" t="s">
        <v>641</v>
      </c>
      <c r="Y100" s="467" t="s">
        <v>642</v>
      </c>
      <c r="Z100" s="468">
        <v>10202468132</v>
      </c>
      <c r="AA100" s="469">
        <v>58868241.121639997</v>
      </c>
      <c r="AB100" s="432">
        <v>9026340</v>
      </c>
      <c r="AC100" s="432">
        <v>330658</v>
      </c>
      <c r="AD100" s="37">
        <v>68225239.121639997</v>
      </c>
      <c r="AE100" s="470">
        <v>4666</v>
      </c>
      <c r="AF100" s="467">
        <v>14622</v>
      </c>
      <c r="AG100" s="471">
        <v>2.9859</v>
      </c>
      <c r="AI100" s="552" t="s">
        <v>641</v>
      </c>
      <c r="AJ100" s="553" t="s">
        <v>642</v>
      </c>
      <c r="AK100" s="541">
        <v>68225239.121639997</v>
      </c>
      <c r="AL100" s="542">
        <v>4666</v>
      </c>
      <c r="AM100" s="554">
        <v>14622</v>
      </c>
      <c r="AN100" s="555">
        <v>2.9859</v>
      </c>
      <c r="AO100" s="556">
        <v>1.5553999999999999</v>
      </c>
      <c r="AP100" s="557">
        <v>0.91239999999999999</v>
      </c>
      <c r="AQ100" s="555">
        <v>1.8060999999999998</v>
      </c>
      <c r="AR100" s="558" t="s">
        <v>4</v>
      </c>
      <c r="AS100" s="806" t="s">
        <v>4</v>
      </c>
      <c r="AT100" s="807" t="s">
        <v>4</v>
      </c>
      <c r="AU100" s="561">
        <v>0</v>
      </c>
      <c r="AV100" s="562" t="s">
        <v>4</v>
      </c>
      <c r="AW100" s="554">
        <v>0</v>
      </c>
      <c r="AX100" s="563" t="s">
        <v>653</v>
      </c>
      <c r="AY100" s="204">
        <v>0</v>
      </c>
      <c r="AZ100" s="554">
        <v>0</v>
      </c>
      <c r="BB100" s="234" t="s">
        <v>641</v>
      </c>
      <c r="BC100" s="235" t="s">
        <v>773</v>
      </c>
      <c r="BD100" s="227">
        <v>10202468132</v>
      </c>
      <c r="BE100" s="228">
        <v>312.50900000000001</v>
      </c>
      <c r="BF100" s="236">
        <v>32646958</v>
      </c>
      <c r="BG100" s="738">
        <v>1.5553999999999999</v>
      </c>
      <c r="BH100" s="231"/>
      <c r="BI100" s="232">
        <v>4666</v>
      </c>
      <c r="BJ100" s="237">
        <v>14.93</v>
      </c>
      <c r="BK100" s="232">
        <v>50121</v>
      </c>
      <c r="BL100" s="238">
        <v>160</v>
      </c>
      <c r="BN100" s="491" t="s">
        <v>641</v>
      </c>
      <c r="BO100" s="492" t="s">
        <v>642</v>
      </c>
      <c r="BP100" s="493">
        <v>0.78380000000000005</v>
      </c>
      <c r="BQ100" s="493">
        <v>0.78739999999999999</v>
      </c>
      <c r="BR100" s="493">
        <v>0.91010000000000002</v>
      </c>
      <c r="BS100" s="126"/>
      <c r="BT100" s="500">
        <v>2006</v>
      </c>
      <c r="BU100" s="120">
        <v>0.84819999999999995</v>
      </c>
      <c r="BV100" s="495"/>
      <c r="BW100" s="496">
        <v>0.313</v>
      </c>
      <c r="BX100" s="497">
        <f t="shared" si="22"/>
        <v>0.26500000000000001</v>
      </c>
      <c r="BY100" s="498">
        <f t="shared" si="31"/>
        <v>0.45929999999999999</v>
      </c>
      <c r="CA100" s="264" t="s">
        <v>641</v>
      </c>
      <c r="CB100" s="265" t="s">
        <v>773</v>
      </c>
      <c r="CC100" s="232">
        <v>31822</v>
      </c>
      <c r="CD100" s="232">
        <v>32273</v>
      </c>
      <c r="CE100" s="232">
        <v>32193</v>
      </c>
      <c r="CF100" s="266">
        <f t="shared" si="23"/>
        <v>32096</v>
      </c>
      <c r="CG100" s="267">
        <v>0.91239999999999999</v>
      </c>
      <c r="CH100" s="263"/>
      <c r="CI100" s="268">
        <f t="shared" si="24"/>
        <v>-97</v>
      </c>
      <c r="CJ100" s="267">
        <f t="shared" si="25"/>
        <v>-3.0000000000000001E-3</v>
      </c>
      <c r="CL100" s="642" t="s">
        <v>641</v>
      </c>
      <c r="CM100" s="643" t="s">
        <v>773</v>
      </c>
      <c r="CN100" s="719" t="s">
        <v>4</v>
      </c>
      <c r="CO100" s="636"/>
      <c r="CP100" s="720">
        <v>4666</v>
      </c>
      <c r="CQ100" s="646">
        <v>11065679</v>
      </c>
      <c r="CR100" s="646">
        <v>0</v>
      </c>
      <c r="CS100" s="647">
        <v>11065679</v>
      </c>
      <c r="CT100" s="648">
        <v>2371.56</v>
      </c>
      <c r="CU100" s="649"/>
      <c r="CV100" s="18" t="s">
        <v>4</v>
      </c>
      <c r="CW100" s="648" t="s">
        <v>4</v>
      </c>
      <c r="CX100" s="19" t="s">
        <v>4</v>
      </c>
      <c r="CY100" s="14"/>
      <c r="CZ100" s="650">
        <v>0.26500000000000001</v>
      </c>
      <c r="DA100" s="125" t="s">
        <v>4</v>
      </c>
      <c r="DB100" s="641"/>
      <c r="DC100" s="19" t="s">
        <v>4</v>
      </c>
      <c r="DE100" s="680" t="s">
        <v>641</v>
      </c>
      <c r="DF100" s="681" t="s">
        <v>642</v>
      </c>
      <c r="DG100" s="670" t="s">
        <v>653</v>
      </c>
      <c r="DH100" s="671" t="s">
        <v>4</v>
      </c>
      <c r="DI100" s="833"/>
      <c r="DJ100" s="834">
        <v>0.313</v>
      </c>
      <c r="DK100" s="835">
        <v>0.79500000000000004</v>
      </c>
      <c r="DL100" s="682">
        <f t="shared" si="26"/>
        <v>0.249</v>
      </c>
      <c r="DM100" s="683">
        <f t="shared" si="27"/>
        <v>0.249</v>
      </c>
      <c r="DN100" s="684"/>
      <c r="DO100" s="834">
        <v>0.313</v>
      </c>
      <c r="DP100" s="677">
        <v>0.84819999999999995</v>
      </c>
      <c r="DQ100" s="682">
        <f t="shared" si="28"/>
        <v>0.26500000000000001</v>
      </c>
      <c r="DR100" s="682" t="str">
        <f t="shared" si="29"/>
        <v xml:space="preserve"> </v>
      </c>
      <c r="DS100" s="692"/>
      <c r="DT100" s="701" t="str">
        <f t="shared" si="30"/>
        <v xml:space="preserve"> </v>
      </c>
      <c r="DU100" s="692"/>
      <c r="DV100" s="702"/>
      <c r="DX100" s="60" t="s">
        <v>464</v>
      </c>
      <c r="DY100" s="84" t="s">
        <v>95</v>
      </c>
      <c r="DZ100" s="60" t="s">
        <v>8</v>
      </c>
      <c r="EA100" s="61" t="s">
        <v>96</v>
      </c>
      <c r="EB100" s="404">
        <v>180</v>
      </c>
      <c r="EC100" s="62"/>
      <c r="ED100" s="63">
        <v>180</v>
      </c>
      <c r="EE100" s="63">
        <v>13743</v>
      </c>
      <c r="EF100" s="62"/>
      <c r="EG100" s="64">
        <v>1.3097576948264571E-2</v>
      </c>
      <c r="EH100" s="62"/>
      <c r="EI100" s="405">
        <v>0</v>
      </c>
      <c r="EJ100" s="63"/>
      <c r="EK100" s="63">
        <v>0</v>
      </c>
      <c r="EL100" s="65"/>
      <c r="EM100" s="160"/>
      <c r="EN100" s="160"/>
      <c r="EO100" s="128"/>
      <c r="ES100" s="845" t="s">
        <v>149</v>
      </c>
      <c r="ET100" s="846" t="s">
        <v>150</v>
      </c>
      <c r="EU100" s="847">
        <v>1756446</v>
      </c>
    </row>
    <row r="101" spans="1:151" ht="15">
      <c r="A101" s="77" t="s">
        <v>643</v>
      </c>
      <c r="B101" s="7" t="s">
        <v>644</v>
      </c>
      <c r="C101" s="218">
        <v>19333</v>
      </c>
      <c r="D101" s="219">
        <v>19529</v>
      </c>
      <c r="E101" s="8"/>
      <c r="F101" s="8">
        <f t="shared" si="16"/>
        <v>19529</v>
      </c>
      <c r="G101" s="8"/>
      <c r="H101" s="417">
        <f t="shared" si="17"/>
        <v>19529</v>
      </c>
      <c r="K101" s="430" t="s">
        <v>643</v>
      </c>
      <c r="L101" s="431" t="s">
        <v>644</v>
      </c>
      <c r="M101" s="432">
        <v>4821173902</v>
      </c>
      <c r="N101" s="433">
        <v>0</v>
      </c>
      <c r="O101" s="434">
        <f t="shared" si="18"/>
        <v>4821173902</v>
      </c>
      <c r="P101" s="435">
        <v>2003</v>
      </c>
      <c r="Q101" s="436">
        <v>0.82620000000000005</v>
      </c>
      <c r="R101" s="437">
        <f t="shared" si="19"/>
        <v>5835359359</v>
      </c>
      <c r="S101" s="798">
        <f t="shared" si="20"/>
        <v>0</v>
      </c>
      <c r="T101" s="439">
        <v>339908916</v>
      </c>
      <c r="U101" s="439">
        <v>1295596267</v>
      </c>
      <c r="V101" s="437">
        <f t="shared" si="21"/>
        <v>7470864542</v>
      </c>
      <c r="X101" s="466" t="s">
        <v>643</v>
      </c>
      <c r="Y101" s="467" t="s">
        <v>644</v>
      </c>
      <c r="Z101" s="468">
        <v>7470864542</v>
      </c>
      <c r="AA101" s="469">
        <v>43106888.407339998</v>
      </c>
      <c r="AB101" s="432">
        <v>17027064</v>
      </c>
      <c r="AC101" s="432">
        <v>810818</v>
      </c>
      <c r="AD101" s="37">
        <v>60944770.407339998</v>
      </c>
      <c r="AE101" s="470">
        <v>19529</v>
      </c>
      <c r="AF101" s="467">
        <v>3121</v>
      </c>
      <c r="AG101" s="471">
        <v>0.63729999999999998</v>
      </c>
      <c r="AI101" s="552" t="s">
        <v>643</v>
      </c>
      <c r="AJ101" s="553" t="s">
        <v>644</v>
      </c>
      <c r="AK101" s="541">
        <v>60944770.407339998</v>
      </c>
      <c r="AL101" s="542">
        <v>19529</v>
      </c>
      <c r="AM101" s="554">
        <v>3121</v>
      </c>
      <c r="AN101" s="555">
        <v>0.63729999999999998</v>
      </c>
      <c r="AO101" s="556">
        <v>0.64419999999999999</v>
      </c>
      <c r="AP101" s="557">
        <v>0.88949999999999996</v>
      </c>
      <c r="AQ101" s="555">
        <v>0.7641</v>
      </c>
      <c r="AR101" s="558">
        <v>0.7641</v>
      </c>
      <c r="AS101" s="806">
        <v>1280.46</v>
      </c>
      <c r="AT101" s="807">
        <v>395.31999999999994</v>
      </c>
      <c r="AU101" s="561">
        <v>7720204</v>
      </c>
      <c r="AV101" s="562">
        <v>1</v>
      </c>
      <c r="AW101" s="554">
        <v>7720204</v>
      </c>
      <c r="AX101" s="563" t="s">
        <v>653</v>
      </c>
      <c r="AY101" s="204">
        <v>0</v>
      </c>
      <c r="AZ101" s="554">
        <v>7720204</v>
      </c>
      <c r="BB101" s="234" t="s">
        <v>643</v>
      </c>
      <c r="BC101" s="235" t="s">
        <v>774</v>
      </c>
      <c r="BD101" s="227">
        <v>7470864542</v>
      </c>
      <c r="BE101" s="228">
        <v>552.56899999999996</v>
      </c>
      <c r="BF101" s="236">
        <v>13520238</v>
      </c>
      <c r="BG101" s="738">
        <v>0.64419999999999999</v>
      </c>
      <c r="BH101" s="231"/>
      <c r="BI101" s="232">
        <v>19529</v>
      </c>
      <c r="BJ101" s="237">
        <v>35.340000000000003</v>
      </c>
      <c r="BK101" s="232">
        <v>121852</v>
      </c>
      <c r="BL101" s="238">
        <v>221</v>
      </c>
      <c r="BN101" s="491" t="s">
        <v>643</v>
      </c>
      <c r="BO101" s="492" t="s">
        <v>644</v>
      </c>
      <c r="BP101" s="493">
        <v>0.82809999999999995</v>
      </c>
      <c r="BQ101" s="493">
        <v>0.82450000000000001</v>
      </c>
      <c r="BR101" s="493">
        <v>0.82669999999999999</v>
      </c>
      <c r="BS101" s="126"/>
      <c r="BT101" s="494">
        <v>2003</v>
      </c>
      <c r="BU101" s="120">
        <v>0.82620000000000005</v>
      </c>
      <c r="BV101" s="495"/>
      <c r="BW101" s="496">
        <v>0.76400000000000001</v>
      </c>
      <c r="BX101" s="497">
        <f t="shared" si="22"/>
        <v>0.63100000000000001</v>
      </c>
      <c r="BY101" s="498">
        <f t="shared" si="31"/>
        <v>1.0935999999999999</v>
      </c>
      <c r="CA101" s="264" t="s">
        <v>643</v>
      </c>
      <c r="CB101" s="265" t="s">
        <v>774</v>
      </c>
      <c r="CC101" s="232">
        <v>30501</v>
      </c>
      <c r="CD101" s="232">
        <v>31699</v>
      </c>
      <c r="CE101" s="232">
        <v>31673</v>
      </c>
      <c r="CF101" s="266">
        <f t="shared" si="23"/>
        <v>31291</v>
      </c>
      <c r="CG101" s="267">
        <v>0.88949999999999996</v>
      </c>
      <c r="CH101" s="263"/>
      <c r="CI101" s="268">
        <f t="shared" si="24"/>
        <v>-382</v>
      </c>
      <c r="CJ101" s="267">
        <f t="shared" si="25"/>
        <v>-1.21E-2</v>
      </c>
      <c r="CL101" s="642" t="s">
        <v>643</v>
      </c>
      <c r="CM101" s="643" t="s">
        <v>774</v>
      </c>
      <c r="CN101" s="719">
        <v>0.7641</v>
      </c>
      <c r="CO101" s="636"/>
      <c r="CP101" s="720">
        <v>19529</v>
      </c>
      <c r="CQ101" s="646">
        <v>19247994</v>
      </c>
      <c r="CR101" s="646">
        <v>0</v>
      </c>
      <c r="CS101" s="647">
        <v>19247994</v>
      </c>
      <c r="CT101" s="648">
        <v>985.61</v>
      </c>
      <c r="CU101" s="649"/>
      <c r="CV101" s="18">
        <v>1280.46</v>
      </c>
      <c r="CW101" s="648">
        <v>395.31999999999994</v>
      </c>
      <c r="CX101" s="19">
        <v>0.77</v>
      </c>
      <c r="CY101" s="14"/>
      <c r="CZ101" s="650">
        <v>0.63100000000000001</v>
      </c>
      <c r="DA101" s="125">
        <v>1</v>
      </c>
      <c r="DB101" s="641"/>
      <c r="DC101" s="19">
        <v>1</v>
      </c>
      <c r="DE101" s="680" t="s">
        <v>643</v>
      </c>
      <c r="DF101" s="681" t="s">
        <v>644</v>
      </c>
      <c r="DG101" s="670" t="s">
        <v>201</v>
      </c>
      <c r="DH101" s="671">
        <v>1</v>
      </c>
      <c r="DI101" s="833"/>
      <c r="DJ101" s="834">
        <v>0.76400000000000001</v>
      </c>
      <c r="DK101" s="835">
        <v>0.83489999999999998</v>
      </c>
      <c r="DL101" s="682">
        <f t="shared" si="26"/>
        <v>0.63800000000000001</v>
      </c>
      <c r="DM101" s="683">
        <f t="shared" si="27"/>
        <v>0.63800000000000001</v>
      </c>
      <c r="DN101" s="684"/>
      <c r="DO101" s="834">
        <v>0.76400000000000001</v>
      </c>
      <c r="DP101" s="677">
        <v>0.82620000000000005</v>
      </c>
      <c r="DQ101" s="682">
        <f t="shared" si="28"/>
        <v>0.63100000000000001</v>
      </c>
      <c r="DR101" s="682" t="str">
        <f t="shared" si="29"/>
        <v xml:space="preserve"> </v>
      </c>
      <c r="DS101" s="692"/>
      <c r="DT101" s="701" t="str">
        <f t="shared" si="30"/>
        <v xml:space="preserve"> </v>
      </c>
      <c r="DU101" s="692"/>
      <c r="DV101" s="702" t="s">
        <v>911</v>
      </c>
      <c r="DX101" s="66" t="s">
        <v>466</v>
      </c>
      <c r="DY101" s="85" t="s">
        <v>466</v>
      </c>
      <c r="DZ101" s="66" t="s">
        <v>901</v>
      </c>
      <c r="EA101" s="67" t="s">
        <v>467</v>
      </c>
      <c r="EB101" s="404">
        <v>3047</v>
      </c>
      <c r="EC101" s="68"/>
      <c r="ED101" s="69">
        <v>3047</v>
      </c>
      <c r="EE101" s="69">
        <v>3047</v>
      </c>
      <c r="EF101" s="68"/>
      <c r="EG101" s="70"/>
      <c r="EH101" s="68"/>
      <c r="EI101" s="405">
        <v>1423589</v>
      </c>
      <c r="EJ101" s="69"/>
      <c r="EK101" s="69">
        <v>1423589</v>
      </c>
      <c r="EL101" s="69">
        <v>1423589</v>
      </c>
      <c r="EM101" s="161">
        <v>0</v>
      </c>
      <c r="EN101" s="161"/>
      <c r="EO101" s="129"/>
      <c r="ES101" s="845" t="s">
        <v>543</v>
      </c>
      <c r="ET101" s="846" t="s">
        <v>544</v>
      </c>
      <c r="EU101" s="847">
        <v>3601096</v>
      </c>
    </row>
    <row r="102" spans="1:151" ht="15">
      <c r="A102" s="77" t="s">
        <v>645</v>
      </c>
      <c r="B102" s="7" t="s">
        <v>646</v>
      </c>
      <c r="C102" s="218">
        <v>9979</v>
      </c>
      <c r="D102" s="219">
        <v>10129</v>
      </c>
      <c r="E102" s="8"/>
      <c r="F102" s="8">
        <f>SUM(D102:E102)</f>
        <v>10129</v>
      </c>
      <c r="G102" s="8"/>
      <c r="H102" s="417">
        <f>SUM(F102:G102)</f>
        <v>10129</v>
      </c>
      <c r="K102" s="430" t="s">
        <v>645</v>
      </c>
      <c r="L102" s="431" t="s">
        <v>646</v>
      </c>
      <c r="M102" s="432">
        <v>4579256321</v>
      </c>
      <c r="N102" s="433">
        <v>66494430</v>
      </c>
      <c r="O102" s="434">
        <f>IF(N102="NA",M102,M102-N102)</f>
        <v>4512761891</v>
      </c>
      <c r="P102" s="435">
        <v>2007</v>
      </c>
      <c r="Q102" s="436">
        <v>0.95220000000000005</v>
      </c>
      <c r="R102" s="437">
        <f>ROUND(O102/Q102,0)</f>
        <v>4739300453</v>
      </c>
      <c r="S102" s="798">
        <f t="shared" si="20"/>
        <v>66494430</v>
      </c>
      <c r="T102" s="439">
        <v>125284658</v>
      </c>
      <c r="U102" s="439">
        <v>806067396</v>
      </c>
      <c r="V102" s="437">
        <f>SUM(R102:U102)</f>
        <v>5737146937</v>
      </c>
      <c r="X102" s="466" t="s">
        <v>645</v>
      </c>
      <c r="Y102" s="467" t="s">
        <v>646</v>
      </c>
      <c r="Z102" s="468">
        <v>5737146937</v>
      </c>
      <c r="AA102" s="469">
        <v>33103337.82649</v>
      </c>
      <c r="AB102" s="432">
        <v>10798640</v>
      </c>
      <c r="AC102" s="432">
        <v>402791</v>
      </c>
      <c r="AD102" s="37">
        <v>44304768.82649</v>
      </c>
      <c r="AE102" s="470">
        <v>10129</v>
      </c>
      <c r="AF102" s="467">
        <v>4374</v>
      </c>
      <c r="AG102" s="471">
        <v>0.89319999999999999</v>
      </c>
      <c r="AI102" s="552" t="s">
        <v>645</v>
      </c>
      <c r="AJ102" s="553" t="s">
        <v>646</v>
      </c>
      <c r="AK102" s="541">
        <v>44304768.82649</v>
      </c>
      <c r="AL102" s="542">
        <v>10129</v>
      </c>
      <c r="AM102" s="554">
        <v>4374</v>
      </c>
      <c r="AN102" s="555">
        <v>0.89319999999999999</v>
      </c>
      <c r="AO102" s="556">
        <v>0.36099999999999999</v>
      </c>
      <c r="AP102" s="557">
        <v>0.88880000000000003</v>
      </c>
      <c r="AQ102" s="555">
        <v>0.8378000000000001</v>
      </c>
      <c r="AR102" s="558">
        <v>0.8378000000000001</v>
      </c>
      <c r="AS102" s="806">
        <v>1403.97</v>
      </c>
      <c r="AT102" s="807">
        <v>271.80999999999995</v>
      </c>
      <c r="AU102" s="561">
        <v>2753163</v>
      </c>
      <c r="AV102" s="562">
        <v>1</v>
      </c>
      <c r="AW102" s="554">
        <v>2753163</v>
      </c>
      <c r="AX102" s="563" t="s">
        <v>653</v>
      </c>
      <c r="AY102" s="204">
        <v>0</v>
      </c>
      <c r="AZ102" s="554">
        <v>2753163</v>
      </c>
      <c r="BB102" s="234" t="s">
        <v>645</v>
      </c>
      <c r="BC102" s="235" t="s">
        <v>775</v>
      </c>
      <c r="BD102" s="227">
        <v>5737146937</v>
      </c>
      <c r="BE102" s="228">
        <v>757.18600000000004</v>
      </c>
      <c r="BF102" s="236">
        <v>7576932</v>
      </c>
      <c r="BG102" s="738">
        <v>0.36099999999999999</v>
      </c>
      <c r="BH102" s="231"/>
      <c r="BI102" s="232">
        <v>10129</v>
      </c>
      <c r="BJ102" s="237">
        <v>13.38</v>
      </c>
      <c r="BK102" s="232">
        <v>69107</v>
      </c>
      <c r="BL102" s="238">
        <v>91</v>
      </c>
      <c r="BN102" s="491" t="s">
        <v>645</v>
      </c>
      <c r="BO102" s="492" t="s">
        <v>646</v>
      </c>
      <c r="BP102" s="493">
        <v>0.92969999999999997</v>
      </c>
      <c r="BQ102" s="493">
        <v>0.94769999999999999</v>
      </c>
      <c r="BR102" s="493">
        <v>0.9627</v>
      </c>
      <c r="BS102" s="126"/>
      <c r="BT102" s="494">
        <v>2007</v>
      </c>
      <c r="BU102" s="120">
        <v>0.95220000000000005</v>
      </c>
      <c r="BV102" s="495"/>
      <c r="BW102" s="496">
        <v>0.65</v>
      </c>
      <c r="BX102" s="497">
        <f>ROUND(BU102*BW102,3)</f>
        <v>0.61899999999999999</v>
      </c>
      <c r="BY102" s="498">
        <f t="shared" si="31"/>
        <v>1.0728</v>
      </c>
      <c r="CA102" s="264" t="s">
        <v>645</v>
      </c>
      <c r="CB102" s="265" t="s">
        <v>775</v>
      </c>
      <c r="CC102" s="232">
        <v>31066</v>
      </c>
      <c r="CD102" s="232">
        <v>31359</v>
      </c>
      <c r="CE102" s="232">
        <v>31374</v>
      </c>
      <c r="CF102" s="266">
        <f>AVERAGE(CC102:CE102)</f>
        <v>31266.333333333332</v>
      </c>
      <c r="CG102" s="267">
        <v>0.88880000000000003</v>
      </c>
      <c r="CH102" s="263"/>
      <c r="CI102" s="268">
        <f t="shared" si="24"/>
        <v>-107.66666666666788</v>
      </c>
      <c r="CJ102" s="267">
        <f>ROUND(CI102/CE102,4)</f>
        <v>-3.3999999999999998E-3</v>
      </c>
      <c r="CL102" s="642" t="s">
        <v>645</v>
      </c>
      <c r="CM102" s="643" t="s">
        <v>775</v>
      </c>
      <c r="CN102" s="719">
        <v>0.8378000000000001</v>
      </c>
      <c r="CO102" s="636"/>
      <c r="CP102" s="720">
        <v>10129</v>
      </c>
      <c r="CQ102" s="646">
        <v>11740593</v>
      </c>
      <c r="CR102" s="646">
        <v>0</v>
      </c>
      <c r="CS102" s="647">
        <v>11740593</v>
      </c>
      <c r="CT102" s="648">
        <v>1159.1099999999999</v>
      </c>
      <c r="CU102" s="649"/>
      <c r="CV102" s="18">
        <v>1403.97</v>
      </c>
      <c r="CW102" s="648">
        <v>271.80999999999995</v>
      </c>
      <c r="CX102" s="19">
        <v>0.82599999999999996</v>
      </c>
      <c r="CY102" s="14"/>
      <c r="CZ102" s="650">
        <v>0.61899999999999999</v>
      </c>
      <c r="DA102" s="125">
        <v>1</v>
      </c>
      <c r="DB102" s="641"/>
      <c r="DC102" s="19">
        <v>1</v>
      </c>
      <c r="DE102" s="680" t="s">
        <v>645</v>
      </c>
      <c r="DF102" s="681" t="s">
        <v>646</v>
      </c>
      <c r="DG102" s="670" t="s">
        <v>201</v>
      </c>
      <c r="DH102" s="671">
        <v>1</v>
      </c>
      <c r="DI102" s="833"/>
      <c r="DJ102" s="834">
        <v>0.56999999999999995</v>
      </c>
      <c r="DK102" s="835">
        <v>0.94820000000000004</v>
      </c>
      <c r="DL102" s="682">
        <f>ROUND(DJ102*DK102,3)</f>
        <v>0.54</v>
      </c>
      <c r="DM102" s="683">
        <f>IF(DL102&lt;DL$112," ",DL102)</f>
        <v>0.54</v>
      </c>
      <c r="DN102" s="684"/>
      <c r="DO102" s="834">
        <v>0.65</v>
      </c>
      <c r="DP102" s="677">
        <v>0.95220000000000005</v>
      </c>
      <c r="DQ102" s="682">
        <f>ROUND(DO102*DP102,3)</f>
        <v>0.61899999999999999</v>
      </c>
      <c r="DR102" s="682" t="str">
        <f>IF(DQ102&lt;DQ$112,DQ102," ")</f>
        <v xml:space="preserve"> </v>
      </c>
      <c r="DS102" s="692"/>
      <c r="DT102" s="701" t="str">
        <f t="shared" si="30"/>
        <v xml:space="preserve"> </v>
      </c>
      <c r="DU102" s="692"/>
      <c r="DV102" s="702" t="s">
        <v>965</v>
      </c>
      <c r="DX102" s="66" t="s">
        <v>468</v>
      </c>
      <c r="DY102" s="85" t="s">
        <v>468</v>
      </c>
      <c r="DZ102" s="66" t="s">
        <v>901</v>
      </c>
      <c r="EA102" s="67" t="s">
        <v>469</v>
      </c>
      <c r="EB102" s="404">
        <v>8228</v>
      </c>
      <c r="EC102" s="68"/>
      <c r="ED102" s="69">
        <v>8228</v>
      </c>
      <c r="EE102" s="69">
        <v>8228</v>
      </c>
      <c r="EF102" s="68"/>
      <c r="EG102" s="70"/>
      <c r="EH102" s="68"/>
      <c r="EI102" s="405">
        <v>5149905</v>
      </c>
      <c r="EJ102" s="69"/>
      <c r="EK102" s="69">
        <v>5149905</v>
      </c>
      <c r="EL102" s="69">
        <v>5149905</v>
      </c>
      <c r="EM102" s="161">
        <v>0</v>
      </c>
      <c r="EN102" s="161"/>
      <c r="EO102" s="129"/>
      <c r="ES102" s="845" t="s">
        <v>545</v>
      </c>
      <c r="ET102" s="846" t="s">
        <v>546</v>
      </c>
      <c r="EU102" s="847">
        <v>3146173</v>
      </c>
    </row>
    <row r="103" spans="1:151" ht="15">
      <c r="A103" s="77" t="s">
        <v>647</v>
      </c>
      <c r="B103" s="7" t="s">
        <v>648</v>
      </c>
      <c r="C103" s="218">
        <v>12246</v>
      </c>
      <c r="D103" s="219">
        <v>13148</v>
      </c>
      <c r="E103" s="8"/>
      <c r="F103" s="8">
        <f>SUM(D103:E103)</f>
        <v>13148</v>
      </c>
      <c r="G103" s="8"/>
      <c r="H103" s="417">
        <f>SUM(F103:G103)</f>
        <v>13148</v>
      </c>
      <c r="K103" s="430" t="s">
        <v>647</v>
      </c>
      <c r="L103" s="431" t="s">
        <v>648</v>
      </c>
      <c r="M103" s="432">
        <v>4688131501</v>
      </c>
      <c r="N103" s="433">
        <v>173030151</v>
      </c>
      <c r="O103" s="434">
        <f>IF(N103="NA",M103,M103-N103)</f>
        <v>4515101350</v>
      </c>
      <c r="P103" s="435">
        <v>2008</v>
      </c>
      <c r="Q103" s="436">
        <v>0.998</v>
      </c>
      <c r="R103" s="437">
        <f>ROUND(O103/Q103,0)</f>
        <v>4524149649</v>
      </c>
      <c r="S103" s="798">
        <f t="shared" si="20"/>
        <v>173030151</v>
      </c>
      <c r="T103" s="439">
        <v>78218823</v>
      </c>
      <c r="U103" s="439">
        <v>1614575985</v>
      </c>
      <c r="V103" s="437">
        <f>SUM(R103:U103)</f>
        <v>6389974608</v>
      </c>
      <c r="X103" s="466" t="s">
        <v>647</v>
      </c>
      <c r="Y103" s="467" t="s">
        <v>648</v>
      </c>
      <c r="Z103" s="468">
        <v>6389974608</v>
      </c>
      <c r="AA103" s="469">
        <v>36870153.488159999</v>
      </c>
      <c r="AB103" s="432">
        <v>11947371</v>
      </c>
      <c r="AC103" s="432">
        <v>421206</v>
      </c>
      <c r="AD103" s="37">
        <v>49238730.488159999</v>
      </c>
      <c r="AE103" s="470">
        <v>13148</v>
      </c>
      <c r="AF103" s="467">
        <v>3745</v>
      </c>
      <c r="AG103" s="471">
        <v>0.76480000000000004</v>
      </c>
      <c r="AI103" s="552" t="s">
        <v>647</v>
      </c>
      <c r="AJ103" s="553" t="s">
        <v>648</v>
      </c>
      <c r="AK103" s="541">
        <v>49238730.488159999</v>
      </c>
      <c r="AL103" s="542">
        <v>13148</v>
      </c>
      <c r="AM103" s="554">
        <v>3745</v>
      </c>
      <c r="AN103" s="555">
        <v>0.76480000000000004</v>
      </c>
      <c r="AO103" s="556">
        <v>0.82040000000000002</v>
      </c>
      <c r="AP103" s="557">
        <v>0.9274</v>
      </c>
      <c r="AQ103" s="555">
        <v>0.85160000000000002</v>
      </c>
      <c r="AR103" s="558">
        <v>0.85160000000000002</v>
      </c>
      <c r="AS103" s="806">
        <v>1427.09</v>
      </c>
      <c r="AT103" s="807">
        <v>248.69000000000005</v>
      </c>
      <c r="AU103" s="561">
        <v>3269776</v>
      </c>
      <c r="AV103" s="562">
        <v>1</v>
      </c>
      <c r="AW103" s="554">
        <v>3269776</v>
      </c>
      <c r="AX103" s="563" t="s">
        <v>653</v>
      </c>
      <c r="AY103" s="204">
        <v>0</v>
      </c>
      <c r="AZ103" s="554">
        <v>3269776</v>
      </c>
      <c r="BB103" s="234" t="s">
        <v>647</v>
      </c>
      <c r="BC103" s="235" t="s">
        <v>776</v>
      </c>
      <c r="BD103" s="227">
        <v>6389974608</v>
      </c>
      <c r="BE103" s="228">
        <v>371.089</v>
      </c>
      <c r="BF103" s="236">
        <v>17219520</v>
      </c>
      <c r="BG103" s="738">
        <v>0.82040000000000002</v>
      </c>
      <c r="BH103" s="231"/>
      <c r="BI103" s="232">
        <v>13148</v>
      </c>
      <c r="BJ103" s="237">
        <v>35.43</v>
      </c>
      <c r="BK103" s="232">
        <v>80677</v>
      </c>
      <c r="BL103" s="238">
        <v>217</v>
      </c>
      <c r="BN103" s="491" t="s">
        <v>647</v>
      </c>
      <c r="BO103" s="492" t="s">
        <v>648</v>
      </c>
      <c r="BP103" s="493">
        <v>1</v>
      </c>
      <c r="BQ103" s="493">
        <v>0.96970000000000001</v>
      </c>
      <c r="BR103" s="493">
        <v>1.0161</v>
      </c>
      <c r="BS103" s="126"/>
      <c r="BT103" s="494">
        <v>2008</v>
      </c>
      <c r="BU103" s="120">
        <v>0.998</v>
      </c>
      <c r="BV103" s="495"/>
      <c r="BW103" s="496">
        <v>0.73</v>
      </c>
      <c r="BX103" s="497">
        <f>ROUND(BU103*BW103,3)</f>
        <v>0.72899999999999998</v>
      </c>
      <c r="BY103" s="498">
        <f t="shared" si="31"/>
        <v>1.2634000000000001</v>
      </c>
      <c r="CA103" s="264" t="s">
        <v>647</v>
      </c>
      <c r="CB103" s="265" t="s">
        <v>776</v>
      </c>
      <c r="CC103" s="232">
        <v>32066</v>
      </c>
      <c r="CD103" s="232">
        <v>33179</v>
      </c>
      <c r="CE103" s="232">
        <v>32628</v>
      </c>
      <c r="CF103" s="266">
        <f>AVERAGE(CC103:CE103)</f>
        <v>32624.333333333332</v>
      </c>
      <c r="CG103" s="267">
        <v>0.9274</v>
      </c>
      <c r="CH103" s="263"/>
      <c r="CI103" s="268">
        <f t="shared" si="24"/>
        <v>-3.6666666666678793</v>
      </c>
      <c r="CJ103" s="267">
        <f>ROUND(CI103/CE103,4)</f>
        <v>-1E-4</v>
      </c>
      <c r="CL103" s="642" t="s">
        <v>647</v>
      </c>
      <c r="CM103" s="643" t="s">
        <v>776</v>
      </c>
      <c r="CN103" s="719">
        <v>0.85160000000000002</v>
      </c>
      <c r="CO103" s="636"/>
      <c r="CP103" s="720">
        <v>13148</v>
      </c>
      <c r="CQ103" s="646">
        <v>16743425</v>
      </c>
      <c r="CR103" s="646">
        <v>0</v>
      </c>
      <c r="CS103" s="647">
        <v>16743425</v>
      </c>
      <c r="CT103" s="648">
        <v>1273.46</v>
      </c>
      <c r="CU103" s="649"/>
      <c r="CV103" s="18">
        <v>1427.09</v>
      </c>
      <c r="CW103" s="648">
        <v>248.69000000000005</v>
      </c>
      <c r="CX103" s="19">
        <v>0.89200000000000002</v>
      </c>
      <c r="CY103" s="14"/>
      <c r="CZ103" s="650">
        <v>0.72899999999999998</v>
      </c>
      <c r="DA103" s="125">
        <v>1</v>
      </c>
      <c r="DB103" s="641"/>
      <c r="DC103" s="19">
        <v>1</v>
      </c>
      <c r="DE103" s="680" t="s">
        <v>647</v>
      </c>
      <c r="DF103" s="681" t="s">
        <v>648</v>
      </c>
      <c r="DG103" s="670" t="s">
        <v>201</v>
      </c>
      <c r="DH103" s="671">
        <v>1</v>
      </c>
      <c r="DI103" s="833"/>
      <c r="DJ103" s="834">
        <v>0.73</v>
      </c>
      <c r="DK103" s="835">
        <v>0.9798</v>
      </c>
      <c r="DL103" s="682">
        <f>ROUND(DJ103*DK103,3)</f>
        <v>0.71499999999999997</v>
      </c>
      <c r="DM103" s="683">
        <f>IF(DL103&lt;DL$112," ",DL103)</f>
        <v>0.71499999999999997</v>
      </c>
      <c r="DN103" s="684"/>
      <c r="DO103" s="834">
        <v>0.73</v>
      </c>
      <c r="DP103" s="677">
        <v>0.998</v>
      </c>
      <c r="DQ103" s="682">
        <f>ROUND(DO103*DP103,3)</f>
        <v>0.72899999999999998</v>
      </c>
      <c r="DR103" s="682" t="str">
        <f>IF(DQ103&lt;DQ$112,DQ103," ")</f>
        <v xml:space="preserve"> </v>
      </c>
      <c r="DS103" s="692"/>
      <c r="DT103" s="701" t="str">
        <f t="shared" si="30"/>
        <v xml:space="preserve"> </v>
      </c>
      <c r="DU103" s="692"/>
      <c r="DV103" s="702"/>
      <c r="DX103" s="66" t="s">
        <v>470</v>
      </c>
      <c r="DY103" s="85" t="s">
        <v>470</v>
      </c>
      <c r="DZ103" s="66" t="s">
        <v>901</v>
      </c>
      <c r="EA103" s="67" t="s">
        <v>471</v>
      </c>
      <c r="EB103" s="404">
        <v>574</v>
      </c>
      <c r="EC103" s="68"/>
      <c r="ED103" s="69">
        <v>574</v>
      </c>
      <c r="EE103" s="69">
        <v>574</v>
      </c>
      <c r="EF103" s="68"/>
      <c r="EG103" s="70"/>
      <c r="EH103" s="68"/>
      <c r="EI103" s="405">
        <v>0</v>
      </c>
      <c r="EJ103" s="69"/>
      <c r="EK103" s="69">
        <v>0</v>
      </c>
      <c r="EL103" s="69">
        <v>0</v>
      </c>
      <c r="EM103" s="161">
        <v>0</v>
      </c>
      <c r="EN103" s="161"/>
      <c r="EO103" s="129"/>
      <c r="ES103" s="845" t="s">
        <v>547</v>
      </c>
      <c r="ET103" s="846" t="s">
        <v>548</v>
      </c>
      <c r="EU103" s="847">
        <v>2515067</v>
      </c>
    </row>
    <row r="104" spans="1:151" ht="15">
      <c r="A104" s="77" t="s">
        <v>649</v>
      </c>
      <c r="B104" s="7" t="s">
        <v>650</v>
      </c>
      <c r="C104" s="218">
        <v>5739</v>
      </c>
      <c r="D104" s="219">
        <v>5739</v>
      </c>
      <c r="E104" s="8"/>
      <c r="F104" s="8">
        <f>SUM(D104:E104)</f>
        <v>5739</v>
      </c>
      <c r="G104" s="8"/>
      <c r="H104" s="417">
        <f>SUM(F104:G104)</f>
        <v>5739</v>
      </c>
      <c r="K104" s="430" t="s">
        <v>649</v>
      </c>
      <c r="L104" s="431" t="s">
        <v>650</v>
      </c>
      <c r="M104" s="432">
        <v>2267813602</v>
      </c>
      <c r="N104" s="433">
        <v>240790818</v>
      </c>
      <c r="O104" s="434">
        <f>IF(N104="NA",M104,M104-N104)</f>
        <v>2027022784</v>
      </c>
      <c r="P104" s="435">
        <v>2009</v>
      </c>
      <c r="Q104" s="436">
        <v>1.0188999999999999</v>
      </c>
      <c r="R104" s="437">
        <f>ROUND(O104/Q104,0)</f>
        <v>1989422695</v>
      </c>
      <c r="S104" s="798">
        <f t="shared" si="20"/>
        <v>240790818</v>
      </c>
      <c r="T104" s="439">
        <v>64127478</v>
      </c>
      <c r="U104" s="439">
        <v>447546829</v>
      </c>
      <c r="V104" s="437">
        <f>SUM(R104:U104)</f>
        <v>2741887820</v>
      </c>
      <c r="X104" s="466" t="s">
        <v>649</v>
      </c>
      <c r="Y104" s="467" t="s">
        <v>650</v>
      </c>
      <c r="Z104" s="468">
        <v>2741887820</v>
      </c>
      <c r="AA104" s="469">
        <v>15820692.7214</v>
      </c>
      <c r="AB104" s="432">
        <v>5406114</v>
      </c>
      <c r="AC104" s="432">
        <v>269130</v>
      </c>
      <c r="AD104" s="37">
        <v>21495936.7214</v>
      </c>
      <c r="AE104" s="470">
        <v>5739</v>
      </c>
      <c r="AF104" s="467">
        <v>3746</v>
      </c>
      <c r="AG104" s="471">
        <v>0.76500000000000001</v>
      </c>
      <c r="AI104" s="552" t="s">
        <v>649</v>
      </c>
      <c r="AJ104" s="553" t="s">
        <v>650</v>
      </c>
      <c r="AK104" s="541">
        <v>21495936.7214</v>
      </c>
      <c r="AL104" s="542">
        <v>5739</v>
      </c>
      <c r="AM104" s="554">
        <v>3746</v>
      </c>
      <c r="AN104" s="555">
        <v>0.76500000000000001</v>
      </c>
      <c r="AO104" s="556">
        <v>0.38929999999999998</v>
      </c>
      <c r="AP104" s="557">
        <v>0.84689999999999999</v>
      </c>
      <c r="AQ104" s="555">
        <v>0.76840000000000008</v>
      </c>
      <c r="AR104" s="558">
        <v>0.76840000000000008</v>
      </c>
      <c r="AS104" s="806">
        <v>1287.67</v>
      </c>
      <c r="AT104" s="807">
        <v>388.1099999999999</v>
      </c>
      <c r="AU104" s="561">
        <v>2227363</v>
      </c>
      <c r="AV104" s="562">
        <v>1</v>
      </c>
      <c r="AW104" s="554">
        <v>2227363</v>
      </c>
      <c r="AX104" s="563" t="s">
        <v>653</v>
      </c>
      <c r="AY104" s="204">
        <v>0</v>
      </c>
      <c r="AZ104" s="554">
        <v>2227363</v>
      </c>
      <c r="BB104" s="234" t="s">
        <v>649</v>
      </c>
      <c r="BC104" s="235" t="s">
        <v>777</v>
      </c>
      <c r="BD104" s="227">
        <v>2741887820</v>
      </c>
      <c r="BE104" s="228">
        <v>335.55399999999997</v>
      </c>
      <c r="BF104" s="236">
        <v>8171227</v>
      </c>
      <c r="BG104" s="738">
        <v>0.38929999999999998</v>
      </c>
      <c r="BH104" s="231"/>
      <c r="BI104" s="232">
        <v>5739</v>
      </c>
      <c r="BJ104" s="237">
        <v>17.100000000000001</v>
      </c>
      <c r="BK104" s="232">
        <v>38263</v>
      </c>
      <c r="BL104" s="238">
        <v>114</v>
      </c>
      <c r="BN104" s="491" t="s">
        <v>649</v>
      </c>
      <c r="BO104" s="492" t="s">
        <v>650</v>
      </c>
      <c r="BP104" s="493">
        <v>0.85419999999999996</v>
      </c>
      <c r="BQ104" s="499">
        <v>1.0045999999999999</v>
      </c>
      <c r="BR104" s="499">
        <v>1.026</v>
      </c>
      <c r="BS104" s="126"/>
      <c r="BT104" s="494">
        <v>2009</v>
      </c>
      <c r="BU104" s="120">
        <v>1.0188999999999999</v>
      </c>
      <c r="BV104" s="495"/>
      <c r="BW104" s="496">
        <v>0.74</v>
      </c>
      <c r="BX104" s="497">
        <f>ROUND(BU104*BW104,3)</f>
        <v>0.754</v>
      </c>
      <c r="BY104" s="498">
        <f t="shared" si="31"/>
        <v>1.3068</v>
      </c>
      <c r="CA104" s="264" t="s">
        <v>649</v>
      </c>
      <c r="CB104" s="265" t="s">
        <v>777</v>
      </c>
      <c r="CC104" s="232">
        <v>29208</v>
      </c>
      <c r="CD104" s="232">
        <v>30062</v>
      </c>
      <c r="CE104" s="232">
        <v>30107</v>
      </c>
      <c r="CF104" s="266">
        <f>AVERAGE(CC104:CE104)</f>
        <v>29792.333333333332</v>
      </c>
      <c r="CG104" s="267">
        <v>0.84689999999999999</v>
      </c>
      <c r="CH104" s="263"/>
      <c r="CI104" s="268">
        <f t="shared" si="24"/>
        <v>-314.66666666666788</v>
      </c>
      <c r="CJ104" s="267">
        <f>ROUND(CI104/CE104,4)</f>
        <v>-1.0500000000000001E-2</v>
      </c>
      <c r="CL104" s="642" t="s">
        <v>649</v>
      </c>
      <c r="CM104" s="643" t="s">
        <v>777</v>
      </c>
      <c r="CN104" s="719">
        <v>0.76840000000000008</v>
      </c>
      <c r="CO104" s="636"/>
      <c r="CP104" s="720">
        <v>5739</v>
      </c>
      <c r="CQ104" s="646">
        <v>6487000</v>
      </c>
      <c r="CR104" s="646">
        <v>0</v>
      </c>
      <c r="CS104" s="647">
        <v>6487000</v>
      </c>
      <c r="CT104" s="648">
        <v>1130.3399999999999</v>
      </c>
      <c r="CU104" s="649"/>
      <c r="CV104" s="18">
        <v>1287.67</v>
      </c>
      <c r="CW104" s="648">
        <v>388.1099999999999</v>
      </c>
      <c r="CX104" s="19">
        <v>0.878</v>
      </c>
      <c r="CY104" s="14"/>
      <c r="CZ104" s="650">
        <v>0.754</v>
      </c>
      <c r="DA104" s="125">
        <v>1</v>
      </c>
      <c r="DB104" s="641"/>
      <c r="DC104" s="19">
        <v>1</v>
      </c>
      <c r="DE104" s="680" t="s">
        <v>649</v>
      </c>
      <c r="DF104" s="681" t="s">
        <v>650</v>
      </c>
      <c r="DG104" s="670" t="s">
        <v>201</v>
      </c>
      <c r="DH104" s="671">
        <v>1</v>
      </c>
      <c r="DI104" s="833"/>
      <c r="DJ104" s="834">
        <v>0.74</v>
      </c>
      <c r="DK104" s="835">
        <v>1.0045999999999999</v>
      </c>
      <c r="DL104" s="682">
        <f>ROUND(DJ104*DK104,3)</f>
        <v>0.74299999999999999</v>
      </c>
      <c r="DM104" s="683">
        <f>IF(DL104&lt;DL$112," ",DL104)</f>
        <v>0.74299999999999999</v>
      </c>
      <c r="DN104" s="684"/>
      <c r="DO104" s="834">
        <v>0.74</v>
      </c>
      <c r="DP104" s="677">
        <v>1.0188999999999999</v>
      </c>
      <c r="DQ104" s="682">
        <f>ROUND(DO104*DP104,3)</f>
        <v>0.754</v>
      </c>
      <c r="DR104" s="682" t="str">
        <f>IF(DQ104&lt;DQ$112,DQ104," ")</f>
        <v xml:space="preserve"> </v>
      </c>
      <c r="DS104" s="692"/>
      <c r="DT104" s="701" t="str">
        <f t="shared" si="30"/>
        <v xml:space="preserve"> </v>
      </c>
      <c r="DU104" s="692"/>
      <c r="DV104" s="702" t="s">
        <v>911</v>
      </c>
      <c r="DX104" s="71" t="s">
        <v>472</v>
      </c>
      <c r="DY104" s="86" t="s">
        <v>472</v>
      </c>
      <c r="DZ104" s="71" t="s">
        <v>901</v>
      </c>
      <c r="EA104" s="72" t="s">
        <v>473</v>
      </c>
      <c r="EB104" s="404">
        <v>21447</v>
      </c>
      <c r="EC104" s="56"/>
      <c r="ED104" s="57">
        <v>21447</v>
      </c>
      <c r="EE104" s="57"/>
      <c r="EF104" s="56"/>
      <c r="EG104" s="73">
        <v>0.72751017639077342</v>
      </c>
      <c r="EH104" s="56"/>
      <c r="EI104" s="405">
        <v>0</v>
      </c>
      <c r="EJ104" s="57"/>
      <c r="EK104" s="57">
        <v>0</v>
      </c>
      <c r="EL104" s="57">
        <v>0</v>
      </c>
      <c r="EM104" s="158">
        <v>0</v>
      </c>
      <c r="EN104" s="158"/>
      <c r="EO104" s="58"/>
      <c r="ES104" s="845" t="s">
        <v>549</v>
      </c>
      <c r="ET104" s="846" t="s">
        <v>550</v>
      </c>
      <c r="EU104" s="847">
        <v>2909554</v>
      </c>
    </row>
    <row r="105" spans="1:151" ht="15.75" thickBot="1">
      <c r="A105" s="78" t="s">
        <v>651</v>
      </c>
      <c r="B105" s="29" t="s">
        <v>652</v>
      </c>
      <c r="C105" s="218">
        <v>2367</v>
      </c>
      <c r="D105" s="219">
        <v>2367</v>
      </c>
      <c r="E105" s="30"/>
      <c r="F105" s="30">
        <f>SUM(D105:E105)</f>
        <v>2367</v>
      </c>
      <c r="G105" s="30"/>
      <c r="H105" s="418">
        <f>SUM(F105:G105)</f>
        <v>2367</v>
      </c>
      <c r="K105" s="440" t="s">
        <v>651</v>
      </c>
      <c r="L105" s="441" t="s">
        <v>652</v>
      </c>
      <c r="M105" s="442">
        <v>2361726133</v>
      </c>
      <c r="N105" s="443">
        <v>81918300</v>
      </c>
      <c r="O105" s="444">
        <f>IF(N105="NA",M105,M105-N105)</f>
        <v>2279807833</v>
      </c>
      <c r="P105" s="435">
        <v>2008</v>
      </c>
      <c r="Q105" s="436">
        <v>0.97099999999999997</v>
      </c>
      <c r="R105" s="445">
        <f>ROUND(O105/Q105,0)</f>
        <v>2347896841</v>
      </c>
      <c r="S105" s="799">
        <f t="shared" si="20"/>
        <v>81918300</v>
      </c>
      <c r="T105" s="447">
        <v>44888637</v>
      </c>
      <c r="U105" s="447">
        <v>213936740</v>
      </c>
      <c r="V105" s="445">
        <f>SUM(R105:U105)</f>
        <v>2688640518</v>
      </c>
      <c r="X105" s="472" t="s">
        <v>651</v>
      </c>
      <c r="Y105" s="473" t="s">
        <v>652</v>
      </c>
      <c r="Z105" s="474">
        <v>2688640518</v>
      </c>
      <c r="AA105" s="732">
        <v>15513455.788860001</v>
      </c>
      <c r="AB105" s="475">
        <v>2814108</v>
      </c>
      <c r="AC105" s="432">
        <v>114771</v>
      </c>
      <c r="AD105" s="205">
        <v>18442334.788860001</v>
      </c>
      <c r="AE105" s="470">
        <v>2367</v>
      </c>
      <c r="AF105" s="473">
        <v>7791</v>
      </c>
      <c r="AG105" s="733">
        <v>1.591</v>
      </c>
      <c r="AI105" s="564" t="s">
        <v>651</v>
      </c>
      <c r="AJ105" s="565" t="s">
        <v>652</v>
      </c>
      <c r="AK105" s="541">
        <v>18442334.788860001</v>
      </c>
      <c r="AL105" s="542">
        <v>2367</v>
      </c>
      <c r="AM105" s="566">
        <v>7791</v>
      </c>
      <c r="AN105" s="567">
        <v>1.591</v>
      </c>
      <c r="AO105" s="568">
        <v>0.41</v>
      </c>
      <c r="AP105" s="569">
        <v>0.6956</v>
      </c>
      <c r="AQ105" s="567">
        <v>1.0251999999999999</v>
      </c>
      <c r="AR105" s="570" t="s">
        <v>4</v>
      </c>
      <c r="AS105" s="808" t="s">
        <v>4</v>
      </c>
      <c r="AT105" s="809" t="s">
        <v>4</v>
      </c>
      <c r="AU105" s="571">
        <v>0</v>
      </c>
      <c r="AV105" s="810" t="s">
        <v>4</v>
      </c>
      <c r="AW105" s="566">
        <v>0</v>
      </c>
      <c r="AX105" s="563" t="s">
        <v>653</v>
      </c>
      <c r="AY105" s="204">
        <v>0</v>
      </c>
      <c r="AZ105" s="566">
        <v>0</v>
      </c>
      <c r="BB105" s="234" t="s">
        <v>651</v>
      </c>
      <c r="BC105" s="235" t="s">
        <v>778</v>
      </c>
      <c r="BD105" s="227">
        <v>2688640518</v>
      </c>
      <c r="BE105" s="228">
        <v>312.45400000000001</v>
      </c>
      <c r="BF105" s="236">
        <v>8604916</v>
      </c>
      <c r="BG105" s="739">
        <v>0.41</v>
      </c>
      <c r="BH105" s="240"/>
      <c r="BI105" s="232">
        <v>2367</v>
      </c>
      <c r="BJ105" s="241">
        <v>7.58</v>
      </c>
      <c r="BK105" s="232">
        <v>17872</v>
      </c>
      <c r="BL105" s="242">
        <v>57</v>
      </c>
      <c r="BN105" s="491" t="s">
        <v>651</v>
      </c>
      <c r="BO105" s="492" t="s">
        <v>652</v>
      </c>
      <c r="BP105" s="493">
        <v>0.99739999999999995</v>
      </c>
      <c r="BQ105" s="493">
        <v>0.98829999999999996</v>
      </c>
      <c r="BR105" s="493">
        <v>0.95069999999999999</v>
      </c>
      <c r="BS105" s="126"/>
      <c r="BT105" s="494">
        <v>2008</v>
      </c>
      <c r="BU105" s="120">
        <v>0.97099999999999997</v>
      </c>
      <c r="BV105" s="495"/>
      <c r="BW105" s="496">
        <v>0.45</v>
      </c>
      <c r="BX105" s="497">
        <f>ROUND(BU105*BW105,3)</f>
        <v>0.437</v>
      </c>
      <c r="BY105" s="498">
        <f t="shared" si="31"/>
        <v>0.75739999999999996</v>
      </c>
      <c r="CA105" s="264" t="s">
        <v>651</v>
      </c>
      <c r="CB105" s="265" t="s">
        <v>778</v>
      </c>
      <c r="CC105" s="232">
        <v>23907</v>
      </c>
      <c r="CD105" s="232">
        <v>24694</v>
      </c>
      <c r="CE105" s="232">
        <v>24807</v>
      </c>
      <c r="CF105" s="266">
        <f>AVERAGE(CC105:CE105)</f>
        <v>24469.333333333332</v>
      </c>
      <c r="CG105" s="267">
        <v>0.6956</v>
      </c>
      <c r="CH105" s="263"/>
      <c r="CI105" s="268">
        <f t="shared" si="24"/>
        <v>-337.66666666666788</v>
      </c>
      <c r="CJ105" s="267">
        <f>ROUND(CI105/CE105,4)</f>
        <v>-1.3599999999999999E-2</v>
      </c>
      <c r="CL105" s="642" t="s">
        <v>651</v>
      </c>
      <c r="CM105" s="643" t="s">
        <v>778</v>
      </c>
      <c r="CN105" s="719" t="s">
        <v>4</v>
      </c>
      <c r="CO105" s="636"/>
      <c r="CP105" s="829">
        <v>2367</v>
      </c>
      <c r="CQ105" s="646">
        <v>3140000</v>
      </c>
      <c r="CR105" s="646">
        <v>0</v>
      </c>
      <c r="CS105" s="652">
        <v>3140000</v>
      </c>
      <c r="CT105" s="122">
        <v>1326.57</v>
      </c>
      <c r="CU105" s="649"/>
      <c r="CV105" s="20" t="s">
        <v>4</v>
      </c>
      <c r="CW105" s="122" t="s">
        <v>4</v>
      </c>
      <c r="CX105" s="123" t="s">
        <v>4</v>
      </c>
      <c r="CY105" s="14"/>
      <c r="CZ105" s="650">
        <v>0.437</v>
      </c>
      <c r="DA105" s="653" t="s">
        <v>4</v>
      </c>
      <c r="DB105" s="641"/>
      <c r="DC105" s="123" t="s">
        <v>4</v>
      </c>
      <c r="DE105" s="680" t="s">
        <v>651</v>
      </c>
      <c r="DF105" s="681" t="s">
        <v>652</v>
      </c>
      <c r="DG105" s="670" t="s">
        <v>653</v>
      </c>
      <c r="DH105" s="671" t="s">
        <v>4</v>
      </c>
      <c r="DI105" s="833"/>
      <c r="DJ105" s="834">
        <v>0.45</v>
      </c>
      <c r="DK105" s="835">
        <v>0.99129999999999996</v>
      </c>
      <c r="DL105" s="682">
        <f>ROUND(DJ105*DK105,3)</f>
        <v>0.44600000000000001</v>
      </c>
      <c r="DM105" s="683">
        <f>IF(DL105&lt;DL$112," ",DL105)</f>
        <v>0.44600000000000001</v>
      </c>
      <c r="DN105" s="684"/>
      <c r="DO105" s="834">
        <v>0.45</v>
      </c>
      <c r="DP105" s="677">
        <v>0.97099999999999997</v>
      </c>
      <c r="DQ105" s="682">
        <f>ROUND(DO105*DP105,3)</f>
        <v>0.437</v>
      </c>
      <c r="DR105" s="682" t="str">
        <f>IF(DQ105&lt;DQ$112,DQ105," ")</f>
        <v xml:space="preserve"> </v>
      </c>
      <c r="DS105" s="692"/>
      <c r="DT105" s="701" t="str">
        <f t="shared" si="30"/>
        <v xml:space="preserve"> </v>
      </c>
      <c r="DU105" s="692"/>
      <c r="DV105" s="702"/>
      <c r="DX105" s="54" t="s">
        <v>472</v>
      </c>
      <c r="DY105" s="83" t="s">
        <v>97</v>
      </c>
      <c r="DZ105" s="54" t="s">
        <v>901</v>
      </c>
      <c r="EA105" s="55" t="s">
        <v>98</v>
      </c>
      <c r="EB105" s="404">
        <v>5682</v>
      </c>
      <c r="EC105" s="51"/>
      <c r="ED105" s="50">
        <v>5682</v>
      </c>
      <c r="EE105" s="50"/>
      <c r="EF105" s="51"/>
      <c r="EG105" s="52">
        <v>0.19274084124830393</v>
      </c>
      <c r="EH105" s="51"/>
      <c r="EI105" s="405">
        <v>0</v>
      </c>
      <c r="EJ105" s="50"/>
      <c r="EK105" s="50">
        <v>0</v>
      </c>
      <c r="EL105" s="53"/>
      <c r="EM105" s="159"/>
      <c r="EN105" s="159"/>
      <c r="EO105" s="49"/>
      <c r="ES105" s="845" t="s">
        <v>153</v>
      </c>
      <c r="ET105" s="848" t="s">
        <v>154</v>
      </c>
      <c r="EU105" s="847">
        <v>407041</v>
      </c>
    </row>
    <row r="106" spans="1:151" ht="15.75" thickBot="1">
      <c r="A106" s="75"/>
      <c r="B106" s="9" t="s">
        <v>654</v>
      </c>
      <c r="C106" s="130">
        <f t="shared" ref="C106:H106" si="32">SUM(C6:C105)</f>
        <v>1386733</v>
      </c>
      <c r="D106" s="130">
        <f t="shared" si="32"/>
        <v>1492793</v>
      </c>
      <c r="E106" s="10">
        <f t="shared" si="32"/>
        <v>0</v>
      </c>
      <c r="F106" s="10">
        <f t="shared" si="32"/>
        <v>1492793</v>
      </c>
      <c r="G106" s="10">
        <f t="shared" si="32"/>
        <v>0</v>
      </c>
      <c r="H106" s="10">
        <f t="shared" si="32"/>
        <v>1492793</v>
      </c>
      <c r="K106" s="448"/>
      <c r="L106" s="448" t="s">
        <v>654</v>
      </c>
      <c r="M106" s="449">
        <f>SUM(M6:M105)</f>
        <v>833316158319</v>
      </c>
      <c r="N106" s="450">
        <f>SUM(N6:N105)</f>
        <v>12742481355</v>
      </c>
      <c r="O106" s="450">
        <f>SUM(O6:O105)</f>
        <v>820573676964</v>
      </c>
      <c r="P106" s="451"/>
      <c r="Q106" s="452">
        <f>ROUND(SUM(Q6:Q105)/100,4)</f>
        <v>0.94469999999999998</v>
      </c>
      <c r="R106" s="453">
        <f>SUM(R6:R105)</f>
        <v>854459975337</v>
      </c>
      <c r="S106" s="454">
        <f>SUM(S6:S105)</f>
        <v>12742481355</v>
      </c>
      <c r="T106" s="453">
        <f>SUM(T6:T105)</f>
        <v>25302403278</v>
      </c>
      <c r="U106" s="453">
        <f>SUM(U6:U105)</f>
        <v>129897940874</v>
      </c>
      <c r="V106" s="453">
        <f>SUM(V6:V105)</f>
        <v>1022402800844</v>
      </c>
      <c r="X106" s="476"/>
      <c r="Y106" s="476" t="s">
        <v>654</v>
      </c>
      <c r="Z106" s="477">
        <v>1022402800844</v>
      </c>
      <c r="AA106" s="478">
        <v>5899264160.8698797</v>
      </c>
      <c r="AB106" s="478">
        <v>1360833203</v>
      </c>
      <c r="AC106" s="478">
        <v>50660432</v>
      </c>
      <c r="AD106" s="479">
        <v>7310757795.8698788</v>
      </c>
      <c r="AE106" s="480">
        <v>1492793</v>
      </c>
      <c r="AF106" s="476">
        <v>4897</v>
      </c>
      <c r="AG106" s="476"/>
      <c r="AI106" s="390"/>
      <c r="AJ106" s="390" t="s">
        <v>654</v>
      </c>
      <c r="AK106" s="573">
        <v>7310757795.8698788</v>
      </c>
      <c r="AL106" s="574">
        <v>1492793</v>
      </c>
      <c r="AM106" s="575">
        <v>4897</v>
      </c>
      <c r="AN106" s="576"/>
      <c r="AO106" s="577"/>
      <c r="AP106" s="577"/>
      <c r="AQ106" s="578"/>
      <c r="AR106" s="390"/>
      <c r="AS106" s="579"/>
      <c r="AT106" s="579"/>
      <c r="AU106" s="573">
        <v>221646724</v>
      </c>
      <c r="AV106" s="576"/>
      <c r="AW106" s="206">
        <v>216285701</v>
      </c>
      <c r="AX106" s="580"/>
      <c r="AY106" s="573">
        <v>81710.100000000006</v>
      </c>
      <c r="AZ106" s="581">
        <v>217021091.90000001</v>
      </c>
      <c r="BB106" s="243"/>
      <c r="BC106" s="244" t="s">
        <v>785</v>
      </c>
      <c r="BD106" s="614">
        <v>1022402800844</v>
      </c>
      <c r="BE106" s="245">
        <v>48710.881999999976</v>
      </c>
      <c r="BF106" s="813">
        <v>20989207</v>
      </c>
      <c r="BG106" s="247"/>
      <c r="BH106" s="247"/>
      <c r="BI106" s="614">
        <v>1492793</v>
      </c>
      <c r="BJ106" s="248">
        <v>30.65</v>
      </c>
      <c r="BK106" s="246">
        <v>9435396</v>
      </c>
      <c r="BL106" s="295"/>
      <c r="BN106" s="615"/>
      <c r="BO106" s="126"/>
      <c r="BP106" s="127"/>
      <c r="BQ106" s="127"/>
      <c r="BR106" s="127"/>
      <c r="BS106" s="126"/>
      <c r="BT106" s="495"/>
      <c r="BU106" s="495"/>
      <c r="BV106" s="495"/>
      <c r="BW106" s="127"/>
      <c r="BX106" s="126"/>
      <c r="BY106" s="126"/>
      <c r="CA106" s="822"/>
      <c r="CC106" s="823"/>
      <c r="CD106" s="823"/>
      <c r="CE106" s="823"/>
      <c r="CF106" s="823"/>
      <c r="CG106" s="824"/>
      <c r="CH106" s="823"/>
      <c r="CI106" s="825"/>
      <c r="CJ106" s="824"/>
      <c r="CL106" s="654"/>
      <c r="CM106" s="636" t="s">
        <v>654</v>
      </c>
      <c r="CN106" s="636"/>
      <c r="CO106" s="636"/>
      <c r="CP106" s="655">
        <f>SUM(CP6:CP105)</f>
        <v>1492793</v>
      </c>
      <c r="CQ106" s="655">
        <f>SUM(CQ6:CQ105)</f>
        <v>2443238289</v>
      </c>
      <c r="CR106" s="655">
        <f>SUM(CR6:CR105)</f>
        <v>58351695.600000001</v>
      </c>
      <c r="CS106" s="655">
        <f>SUM(CS6:CS105)</f>
        <v>2501589984.5999999</v>
      </c>
      <c r="CT106" s="656">
        <f>ROUND(CS106/CP106,2)</f>
        <v>1675.78</v>
      </c>
      <c r="CU106" s="649"/>
      <c r="CV106" s="657"/>
      <c r="CW106" s="657"/>
      <c r="CX106" s="27"/>
      <c r="CY106" s="658"/>
      <c r="CZ106" s="830">
        <f>BX107</f>
        <v>0.57699999999999996</v>
      </c>
      <c r="DA106" s="659"/>
      <c r="DB106" s="659"/>
      <c r="DC106" s="660"/>
      <c r="DE106" s="687"/>
      <c r="DF106" s="199" t="s">
        <v>670</v>
      </c>
      <c r="DG106" s="199"/>
      <c r="DH106" s="199"/>
      <c r="DI106" s="199">
        <f>SUM(DI6:DI105)</f>
        <v>0</v>
      </c>
      <c r="DJ106" s="688">
        <f>ROUND(AVERAGE(DJ6:DJ105),4)</f>
        <v>0.61719999999999997</v>
      </c>
      <c r="DK106" s="688">
        <f>ROUND(AVERAGE(DK6:DK105),4)</f>
        <v>0.90480000000000005</v>
      </c>
      <c r="DL106" s="689">
        <f>ROUND(AVERAGE(DL6:DL105),3)</f>
        <v>0.55800000000000005</v>
      </c>
      <c r="DM106" s="690"/>
      <c r="DN106" s="672"/>
      <c r="DO106" s="688">
        <f>ROUND(AVERAGE(DO6:DO105),4)</f>
        <v>0.61409999999999998</v>
      </c>
      <c r="DP106" s="688">
        <f>ROUND(AVERAGE(DP6:DP105),4)</f>
        <v>0.94469999999999998</v>
      </c>
      <c r="DQ106" s="689">
        <f>ROUND(AVERAGE(DQ6:DQ105),3)</f>
        <v>0.57699999999999996</v>
      </c>
      <c r="DR106" s="672"/>
      <c r="DS106" s="692"/>
      <c r="DT106" s="692"/>
      <c r="DU106" s="692"/>
      <c r="DV106" s="838"/>
      <c r="DX106" s="54" t="s">
        <v>472</v>
      </c>
      <c r="DY106" s="83" t="s">
        <v>99</v>
      </c>
      <c r="DZ106" s="54" t="s">
        <v>8</v>
      </c>
      <c r="EA106" s="55" t="s">
        <v>100</v>
      </c>
      <c r="EB106" s="404">
        <v>522</v>
      </c>
      <c r="EC106" s="51"/>
      <c r="ED106" s="50">
        <v>522</v>
      </c>
      <c r="EE106" s="50"/>
      <c r="EF106" s="51"/>
      <c r="EG106" s="52">
        <v>1.7706919945725916E-2</v>
      </c>
      <c r="EH106" s="51"/>
      <c r="EI106" s="405">
        <v>0</v>
      </c>
      <c r="EJ106" s="50"/>
      <c r="EK106" s="50">
        <v>0</v>
      </c>
      <c r="EL106" s="53"/>
      <c r="EM106" s="159"/>
      <c r="EN106" s="159"/>
      <c r="EO106" s="49"/>
      <c r="ES106" s="845" t="s">
        <v>155</v>
      </c>
      <c r="ET106" s="846" t="s">
        <v>156</v>
      </c>
      <c r="EU106" s="847">
        <v>582324</v>
      </c>
    </row>
    <row r="107" spans="1:151" ht="16.5" thickTop="1" thickBot="1">
      <c r="A107" s="75"/>
      <c r="B107" s="11"/>
      <c r="C107" s="11"/>
      <c r="D107" s="12"/>
      <c r="E107" s="13"/>
      <c r="F107" s="13"/>
      <c r="G107" s="13"/>
      <c r="H107" s="6"/>
      <c r="K107" s="142"/>
      <c r="L107" s="142"/>
      <c r="M107" s="455" t="s">
        <v>809</v>
      </c>
      <c r="N107" s="455" t="s">
        <v>809</v>
      </c>
      <c r="O107" s="143"/>
      <c r="P107" s="141" t="s">
        <v>810</v>
      </c>
      <c r="Q107" s="456" t="s">
        <v>811</v>
      </c>
      <c r="R107" s="457"/>
      <c r="S107" s="458" t="s">
        <v>809</v>
      </c>
      <c r="T107" s="455" t="s">
        <v>809</v>
      </c>
      <c r="U107" s="455" t="s">
        <v>809</v>
      </c>
      <c r="V107" s="457"/>
      <c r="X107" s="481"/>
      <c r="Y107" s="481"/>
      <c r="Z107" s="481"/>
      <c r="AA107" s="481"/>
      <c r="AB107" s="482"/>
      <c r="AC107" s="481"/>
      <c r="AD107" s="42"/>
      <c r="AE107" s="484"/>
      <c r="AF107" s="485"/>
      <c r="AG107" s="485"/>
      <c r="AI107" s="390" t="s">
        <v>653</v>
      </c>
      <c r="AJ107" s="390"/>
      <c r="AK107" s="582"/>
      <c r="AL107" s="390"/>
      <c r="AM107" s="575"/>
      <c r="AN107" s="390"/>
      <c r="AO107" s="390"/>
      <c r="AP107" s="390"/>
      <c r="AQ107" s="583"/>
      <c r="AR107" s="584" t="s">
        <v>906</v>
      </c>
      <c r="AS107" s="585"/>
      <c r="AT107" s="586"/>
      <c r="AU107" s="390"/>
      <c r="AV107" s="390"/>
      <c r="AW107" s="587"/>
      <c r="AX107" s="587"/>
      <c r="AY107" s="390"/>
      <c r="AZ107" s="390"/>
      <c r="BB107" s="166"/>
      <c r="BC107" s="166"/>
      <c r="BD107" s="250"/>
      <c r="BE107" s="251" t="s">
        <v>809</v>
      </c>
      <c r="BF107" s="255" t="s">
        <v>811</v>
      </c>
      <c r="BG107" s="253"/>
      <c r="BH107" s="253"/>
      <c r="BI107" s="254"/>
      <c r="BJ107" s="254"/>
      <c r="BK107" s="255" t="s">
        <v>810</v>
      </c>
      <c r="BL107" s="256"/>
      <c r="BN107" s="615"/>
      <c r="BO107" s="126"/>
      <c r="BP107" s="616"/>
      <c r="BQ107" s="616"/>
      <c r="BR107" s="616"/>
      <c r="BS107" s="126"/>
      <c r="BT107" s="617"/>
      <c r="BU107" s="617"/>
      <c r="BV107" s="617"/>
      <c r="BW107" s="618" t="s">
        <v>812</v>
      </c>
      <c r="BX107" s="502">
        <f>ROUND(AVERAGE(BX6:BX105),3)</f>
        <v>0.57699999999999996</v>
      </c>
      <c r="BY107" s="126"/>
      <c r="CB107" s="265" t="s">
        <v>781</v>
      </c>
      <c r="CC107" s="232">
        <v>34968</v>
      </c>
      <c r="CD107" s="232">
        <v>35683</v>
      </c>
      <c r="CE107" s="232">
        <v>34879</v>
      </c>
      <c r="CF107" s="232">
        <v>35176.666666666664</v>
      </c>
      <c r="CG107" s="823"/>
      <c r="CH107" s="823"/>
      <c r="CI107" s="826"/>
      <c r="CJ107" s="824"/>
      <c r="DE107" s="687" t="s">
        <v>653</v>
      </c>
      <c r="DF107" s="672"/>
      <c r="DG107" s="672"/>
      <c r="DH107" s="672"/>
      <c r="DI107" s="672"/>
      <c r="DJ107" s="691"/>
      <c r="DK107" s="691"/>
      <c r="DL107" s="692"/>
      <c r="DM107" s="692"/>
      <c r="DN107" s="692"/>
      <c r="DO107" s="693"/>
      <c r="DP107" s="672"/>
      <c r="DQ107" s="672"/>
      <c r="DR107" s="672"/>
      <c r="DS107" s="692"/>
      <c r="DT107" s="692"/>
      <c r="DU107" s="692"/>
      <c r="DV107" s="839"/>
      <c r="DX107" s="54" t="s">
        <v>472</v>
      </c>
      <c r="DY107" s="83" t="s">
        <v>101</v>
      </c>
      <c r="DZ107" s="54" t="s">
        <v>8</v>
      </c>
      <c r="EA107" s="55" t="s">
        <v>102</v>
      </c>
      <c r="EB107" s="404">
        <v>122</v>
      </c>
      <c r="EC107" s="51"/>
      <c r="ED107" s="50">
        <v>122</v>
      </c>
      <c r="EE107" s="50"/>
      <c r="EF107" s="51"/>
      <c r="EG107" s="52">
        <v>4.1383989145183176E-3</v>
      </c>
      <c r="EH107" s="51"/>
      <c r="EI107" s="405">
        <v>0</v>
      </c>
      <c r="EJ107" s="50"/>
      <c r="EK107" s="50">
        <v>0</v>
      </c>
      <c r="EL107" s="53"/>
      <c r="EM107" s="159"/>
      <c r="EN107" s="159"/>
      <c r="EO107" s="49"/>
      <c r="ES107" s="845" t="s">
        <v>551</v>
      </c>
      <c r="ET107" s="846" t="s">
        <v>552</v>
      </c>
      <c r="EU107" s="847">
        <v>88796</v>
      </c>
    </row>
    <row r="108" spans="1:151" ht="16.5" thickTop="1" thickBot="1">
      <c r="A108" s="75"/>
      <c r="B108" s="11"/>
      <c r="C108" s="12">
        <v>0</v>
      </c>
      <c r="D108" s="12"/>
      <c r="E108" s="13"/>
      <c r="F108" s="13"/>
      <c r="G108" s="13"/>
      <c r="H108" s="6"/>
      <c r="K108" s="142"/>
      <c r="L108" s="142"/>
      <c r="M108" s="455"/>
      <c r="N108" s="455"/>
      <c r="O108" s="143"/>
      <c r="P108" s="141"/>
      <c r="Q108" s="459"/>
      <c r="R108" s="457"/>
      <c r="S108" s="458"/>
      <c r="T108" s="455"/>
      <c r="U108" s="455"/>
      <c r="V108" s="457"/>
      <c r="X108" s="188"/>
      <c r="Y108" s="188"/>
      <c r="Z108" s="185" t="s">
        <v>915</v>
      </c>
      <c r="AA108" s="186">
        <v>5.77E-3</v>
      </c>
      <c r="AB108" s="187" t="s">
        <v>803</v>
      </c>
      <c r="AC108" s="31" t="s">
        <v>928</v>
      </c>
      <c r="AD108" s="38"/>
      <c r="AE108" s="101"/>
      <c r="AF108" s="102"/>
      <c r="AG108" s="102"/>
      <c r="AI108" s="390"/>
      <c r="AJ108" s="390"/>
      <c r="AK108" s="588"/>
      <c r="AL108" s="390"/>
      <c r="AM108" s="588"/>
      <c r="AN108" s="588"/>
      <c r="AO108" s="589"/>
      <c r="AP108" s="588"/>
      <c r="AQ108" s="590"/>
      <c r="AR108" s="589" t="s">
        <v>907</v>
      </c>
      <c r="AS108" s="811">
        <v>1675.78</v>
      </c>
      <c r="AT108" s="592"/>
      <c r="AU108" s="390"/>
      <c r="AV108" s="593">
        <v>69</v>
      </c>
      <c r="AW108" s="594"/>
      <c r="AX108" s="594"/>
      <c r="AY108" s="593"/>
      <c r="AZ108" s="593"/>
      <c r="BB108" s="166" t="s">
        <v>607</v>
      </c>
      <c r="BC108" s="166" t="s">
        <v>939</v>
      </c>
      <c r="BD108" s="250"/>
      <c r="BE108" s="257"/>
      <c r="BF108" s="256"/>
      <c r="BG108" s="258"/>
      <c r="BH108" s="258"/>
      <c r="BI108" s="250"/>
      <c r="BJ108" s="250"/>
      <c r="BK108" s="256"/>
      <c r="BL108" s="256"/>
      <c r="BN108" s="615"/>
      <c r="BO108" s="126" t="s">
        <v>813</v>
      </c>
      <c r="BP108" s="127"/>
      <c r="BQ108" s="127"/>
      <c r="BR108" s="127"/>
      <c r="BS108" s="126"/>
      <c r="BT108" s="619"/>
      <c r="BU108" s="619"/>
      <c r="BV108" s="619"/>
      <c r="BW108" s="620"/>
      <c r="BX108" s="619"/>
      <c r="BY108" s="619"/>
      <c r="CJ108" s="824"/>
      <c r="DE108" s="691"/>
      <c r="DF108" s="692"/>
      <c r="DG108" s="694"/>
      <c r="DH108" s="694"/>
      <c r="DI108" s="694"/>
      <c r="DJ108" s="692"/>
      <c r="DK108" s="692"/>
      <c r="DL108" s="692"/>
      <c r="DM108" s="692"/>
      <c r="DN108" s="692"/>
      <c r="DO108" s="694"/>
      <c r="DP108" s="694"/>
      <c r="DQ108" s="694"/>
      <c r="DR108" s="694"/>
      <c r="DS108" s="692"/>
      <c r="DT108" s="692"/>
      <c r="DU108" s="692"/>
      <c r="DV108" s="839"/>
      <c r="DX108" s="60" t="s">
        <v>472</v>
      </c>
      <c r="DY108" s="84" t="s">
        <v>300</v>
      </c>
      <c r="DZ108" s="60" t="s">
        <v>8</v>
      </c>
      <c r="EA108" s="61" t="s">
        <v>301</v>
      </c>
      <c r="EB108" s="404">
        <v>1707</v>
      </c>
      <c r="EC108" s="62"/>
      <c r="ED108" s="63">
        <v>1707</v>
      </c>
      <c r="EE108" s="63">
        <v>29480</v>
      </c>
      <c r="EF108" s="62"/>
      <c r="EG108" s="64">
        <v>5.7903663500678423E-2</v>
      </c>
      <c r="EH108" s="62"/>
      <c r="EI108" s="405">
        <v>0</v>
      </c>
      <c r="EJ108" s="63"/>
      <c r="EK108" s="63">
        <v>0</v>
      </c>
      <c r="EL108" s="65"/>
      <c r="EM108" s="160"/>
      <c r="EN108" s="160"/>
      <c r="EO108" s="128"/>
      <c r="ES108" s="845" t="s">
        <v>553</v>
      </c>
      <c r="ET108" s="846" t="s">
        <v>554</v>
      </c>
      <c r="EU108" s="847">
        <v>0</v>
      </c>
    </row>
    <row r="109" spans="1:151" ht="15.75" thickBot="1">
      <c r="A109" s="75"/>
      <c r="B109" s="419"/>
      <c r="C109" s="419"/>
      <c r="D109" s="12"/>
      <c r="E109" s="13"/>
      <c r="F109" s="13"/>
      <c r="G109" s="13"/>
      <c r="H109" s="6"/>
      <c r="K109" s="141" t="s">
        <v>803</v>
      </c>
      <c r="L109" s="142" t="s">
        <v>868</v>
      </c>
      <c r="M109" s="143"/>
      <c r="N109" s="143"/>
      <c r="O109" s="143"/>
      <c r="P109" s="142"/>
      <c r="Q109" s="459"/>
      <c r="R109" s="457"/>
      <c r="S109" s="460"/>
      <c r="T109" s="457"/>
      <c r="U109" s="457"/>
      <c r="V109" s="457"/>
      <c r="X109" s="188"/>
      <c r="Y109" s="188"/>
      <c r="Z109" s="189" t="s">
        <v>873</v>
      </c>
      <c r="AA109" s="190"/>
      <c r="AB109" s="191"/>
      <c r="AC109" s="31" t="s">
        <v>874</v>
      </c>
      <c r="AD109" s="38"/>
      <c r="AE109" s="101"/>
      <c r="AF109" s="102"/>
      <c r="AG109" s="102"/>
      <c r="AI109" s="390"/>
      <c r="AJ109" s="390"/>
      <c r="AK109" s="588"/>
      <c r="AL109" s="390"/>
      <c r="AM109" s="588"/>
      <c r="AN109" s="588"/>
      <c r="AO109" s="390"/>
      <c r="AP109" s="390"/>
      <c r="AQ109" s="595"/>
      <c r="AR109" s="596" t="s">
        <v>235</v>
      </c>
      <c r="AS109" s="597" t="s">
        <v>936</v>
      </c>
      <c r="AT109" s="598"/>
      <c r="AU109" s="390"/>
      <c r="AV109" s="593"/>
      <c r="AW109" s="391"/>
      <c r="AX109" s="224" t="s">
        <v>800</v>
      </c>
      <c r="AY109" s="200"/>
      <c r="AZ109" s="116"/>
      <c r="BB109" s="166"/>
      <c r="BC109" s="814" t="s">
        <v>940</v>
      </c>
      <c r="BD109" s="250"/>
      <c r="BE109" s="257"/>
      <c r="BF109" s="256"/>
      <c r="BG109" s="258"/>
      <c r="BH109" s="258"/>
      <c r="BI109" s="250"/>
      <c r="BJ109" s="250"/>
      <c r="BK109" s="256"/>
      <c r="BL109" s="256"/>
      <c r="BN109" s="615"/>
      <c r="BO109" s="126" t="s">
        <v>814</v>
      </c>
      <c r="BP109" s="127"/>
      <c r="BQ109" s="127"/>
      <c r="BR109" s="127"/>
      <c r="BS109" s="126"/>
      <c r="BT109" s="495"/>
      <c r="BU109" s="495"/>
      <c r="BV109" s="495"/>
      <c r="BW109" s="127"/>
      <c r="BX109" s="126"/>
      <c r="BY109" s="126"/>
      <c r="CA109" t="s">
        <v>882</v>
      </c>
      <c r="CJ109" s="824"/>
      <c r="DE109" s="695" t="s">
        <v>607</v>
      </c>
      <c r="DF109" s="696" t="s">
        <v>966</v>
      </c>
      <c r="DG109" s="697"/>
      <c r="DH109" s="697"/>
      <c r="DI109" s="697"/>
      <c r="DJ109" s="692"/>
      <c r="DK109" s="692"/>
      <c r="DL109" s="692"/>
      <c r="DM109" s="692"/>
      <c r="DN109" s="692"/>
      <c r="DO109" s="697"/>
      <c r="DP109" s="697"/>
      <c r="DQ109" s="697"/>
      <c r="DR109" s="697"/>
      <c r="DS109" s="692"/>
      <c r="DT109" s="692"/>
      <c r="DU109" s="692"/>
      <c r="DV109" s="839"/>
      <c r="DX109" s="71" t="s">
        <v>474</v>
      </c>
      <c r="DY109" s="86" t="s">
        <v>474</v>
      </c>
      <c r="DZ109" s="71" t="s">
        <v>901</v>
      </c>
      <c r="EA109" s="72" t="s">
        <v>475</v>
      </c>
      <c r="EB109" s="404">
        <v>3634</v>
      </c>
      <c r="EC109" s="56"/>
      <c r="ED109" s="57">
        <v>3634</v>
      </c>
      <c r="EE109" s="57"/>
      <c r="EF109" s="56"/>
      <c r="EG109" s="73">
        <v>0.94096323148627659</v>
      </c>
      <c r="EH109" s="56"/>
      <c r="EI109" s="405">
        <v>0</v>
      </c>
      <c r="EJ109" s="57"/>
      <c r="EK109" s="57">
        <v>0</v>
      </c>
      <c r="EL109" s="57">
        <v>0</v>
      </c>
      <c r="EM109" s="158">
        <v>0</v>
      </c>
      <c r="EN109" s="158"/>
      <c r="EO109" s="58"/>
      <c r="ES109" s="845" t="s">
        <v>555</v>
      </c>
      <c r="ET109" s="846" t="s">
        <v>556</v>
      </c>
      <c r="EU109" s="847">
        <v>128763</v>
      </c>
    </row>
    <row r="110" spans="1:151" ht="15.75" thickBot="1">
      <c r="A110" s="75"/>
      <c r="B110" s="763"/>
      <c r="C110" s="763"/>
      <c r="D110" s="35" t="s">
        <v>803</v>
      </c>
      <c r="E110" s="764" t="s">
        <v>676</v>
      </c>
      <c r="F110" s="135"/>
      <c r="G110" s="136"/>
      <c r="H110" s="137"/>
      <c r="K110" s="141"/>
      <c r="L110" s="167" t="s">
        <v>922</v>
      </c>
      <c r="M110" s="168"/>
      <c r="N110" s="143"/>
      <c r="O110" s="143"/>
      <c r="P110" s="142"/>
      <c r="Q110" s="459"/>
      <c r="R110" s="457"/>
      <c r="S110" s="460"/>
      <c r="T110" s="457"/>
      <c r="U110" s="457"/>
      <c r="V110" s="457"/>
      <c r="X110" s="188"/>
      <c r="Y110" s="188"/>
      <c r="Z110" s="189" t="s">
        <v>875</v>
      </c>
      <c r="AA110" s="190"/>
      <c r="AB110" s="191"/>
      <c r="AC110" s="31" t="s">
        <v>929</v>
      </c>
      <c r="AD110" s="38"/>
      <c r="AE110" s="101"/>
      <c r="AF110" s="102"/>
      <c r="AG110" s="102"/>
      <c r="AI110" s="390"/>
      <c r="AJ110" s="390"/>
      <c r="AK110" s="588"/>
      <c r="AL110" s="390"/>
      <c r="AM110" s="390"/>
      <c r="AN110" s="587"/>
      <c r="AO110" s="390"/>
      <c r="AP110" s="390"/>
      <c r="AQ110" s="390"/>
      <c r="AR110" s="588"/>
      <c r="AS110" s="390"/>
      <c r="AT110" s="390"/>
      <c r="AU110" s="390"/>
      <c r="AV110" s="593"/>
      <c r="AW110" s="96"/>
      <c r="AX110" s="392"/>
      <c r="AY110" s="141" t="s">
        <v>802</v>
      </c>
      <c r="AZ110" s="812">
        <v>227417694</v>
      </c>
      <c r="BB110" s="166"/>
      <c r="BC110" s="166" t="s">
        <v>941</v>
      </c>
      <c r="BD110" s="250"/>
      <c r="BE110" s="257"/>
      <c r="BF110" s="256"/>
      <c r="BG110" s="258"/>
      <c r="BH110" s="258"/>
      <c r="BI110" s="250"/>
      <c r="BJ110" s="250"/>
      <c r="BK110" s="256"/>
      <c r="BL110" s="256"/>
      <c r="BN110" s="615"/>
      <c r="BO110" s="126" t="s">
        <v>946</v>
      </c>
      <c r="BP110" s="127"/>
      <c r="BQ110" s="127"/>
      <c r="BR110" s="127"/>
      <c r="BS110" s="126"/>
      <c r="BT110" s="495"/>
      <c r="BU110" s="495"/>
      <c r="BV110" s="495"/>
      <c r="BW110" s="127"/>
      <c r="BX110" s="126"/>
      <c r="BY110" s="126"/>
      <c r="CA110" t="s">
        <v>586</v>
      </c>
      <c r="DE110" s="691"/>
      <c r="DF110" s="696" t="s">
        <v>625</v>
      </c>
      <c r="DG110" s="692"/>
      <c r="DH110" s="692"/>
      <c r="DI110" s="692"/>
      <c r="DJ110" s="692"/>
      <c r="DK110" s="692"/>
      <c r="DL110" s="692"/>
      <c r="DM110" s="692"/>
      <c r="DN110" s="692"/>
      <c r="DO110" s="692"/>
      <c r="DP110" s="692"/>
      <c r="DQ110" s="692"/>
      <c r="DR110" s="692"/>
      <c r="DS110" s="692"/>
      <c r="DT110" s="692"/>
      <c r="DU110" s="692"/>
      <c r="DV110" s="839"/>
      <c r="DX110" s="60" t="s">
        <v>474</v>
      </c>
      <c r="DY110" s="84" t="s">
        <v>103</v>
      </c>
      <c r="DZ110" s="60" t="s">
        <v>8</v>
      </c>
      <c r="EA110" s="61" t="s">
        <v>104</v>
      </c>
      <c r="EB110" s="404">
        <v>228</v>
      </c>
      <c r="EC110" s="62"/>
      <c r="ED110" s="63">
        <v>228</v>
      </c>
      <c r="EE110" s="63">
        <v>3862</v>
      </c>
      <c r="EF110" s="62"/>
      <c r="EG110" s="64">
        <v>5.9036768513723456E-2</v>
      </c>
      <c r="EH110" s="62"/>
      <c r="EI110" s="405">
        <v>0</v>
      </c>
      <c r="EJ110" s="63"/>
      <c r="EK110" s="63">
        <v>0</v>
      </c>
      <c r="EL110" s="65"/>
      <c r="EM110" s="160"/>
      <c r="EN110" s="160"/>
      <c r="EO110" s="128"/>
      <c r="ES110" s="845" t="s">
        <v>557</v>
      </c>
      <c r="ET110" s="846" t="s">
        <v>558</v>
      </c>
      <c r="EU110" s="847">
        <v>2928465</v>
      </c>
    </row>
    <row r="111" spans="1:151" ht="15.75" thickBot="1">
      <c r="A111" s="6"/>
      <c r="B111" s="6"/>
      <c r="C111" s="6"/>
      <c r="D111" s="765"/>
      <c r="E111" s="171" t="s">
        <v>865</v>
      </c>
      <c r="F111" s="172" t="s">
        <v>3</v>
      </c>
      <c r="G111" s="173"/>
      <c r="H111" s="138"/>
      <c r="K111" s="141"/>
      <c r="L111" s="142" t="s">
        <v>923</v>
      </c>
      <c r="M111" s="143"/>
      <c r="N111" s="143"/>
      <c r="O111" s="143"/>
      <c r="P111" s="142"/>
      <c r="Q111" s="461"/>
      <c r="R111" s="457"/>
      <c r="S111" s="460"/>
      <c r="T111" s="457"/>
      <c r="U111" s="457"/>
      <c r="V111" s="457"/>
      <c r="X111" s="15"/>
      <c r="Y111" s="15"/>
      <c r="Z111" s="41" t="s">
        <v>916</v>
      </c>
      <c r="AA111" s="192"/>
      <c r="AB111" s="187" t="s">
        <v>869</v>
      </c>
      <c r="AC111" s="102" t="s">
        <v>930</v>
      </c>
      <c r="AD111" s="38"/>
      <c r="AE111" s="101"/>
      <c r="AF111" s="102"/>
      <c r="AG111" s="102"/>
      <c r="AI111" s="593"/>
      <c r="AJ111" s="593"/>
      <c r="AK111" s="593"/>
      <c r="AL111" s="593"/>
      <c r="AM111" s="593"/>
      <c r="AN111" s="599"/>
      <c r="AO111" s="593"/>
      <c r="AP111" s="593"/>
      <c r="AQ111" s="593"/>
      <c r="AR111" s="593"/>
      <c r="AS111" s="593"/>
      <c r="AT111" s="593"/>
      <c r="AU111" s="593"/>
      <c r="AV111" s="3"/>
      <c r="AW111" s="96"/>
      <c r="AX111" s="2"/>
      <c r="AY111" s="141" t="s">
        <v>801</v>
      </c>
      <c r="AZ111" s="393">
        <v>217021091.90000001</v>
      </c>
      <c r="BB111" s="166" t="s">
        <v>609</v>
      </c>
      <c r="BC111" s="166" t="s">
        <v>942</v>
      </c>
      <c r="BD111" s="250"/>
      <c r="BE111" s="257"/>
      <c r="BF111" s="256"/>
      <c r="BG111" s="258"/>
      <c r="BH111" s="258"/>
      <c r="BI111" s="250"/>
      <c r="BJ111" s="250"/>
      <c r="BK111" s="256"/>
      <c r="BL111" s="256"/>
      <c r="BN111" s="615"/>
      <c r="BO111" s="126" t="s">
        <v>815</v>
      </c>
      <c r="BP111" s="127"/>
      <c r="BQ111" s="127"/>
      <c r="BR111" s="127"/>
      <c r="BS111" s="126"/>
      <c r="BT111" s="495"/>
      <c r="BU111" s="495"/>
      <c r="BV111" s="495"/>
      <c r="BW111" s="127"/>
      <c r="BX111" s="126"/>
      <c r="BY111" s="126"/>
      <c r="CA111" t="s">
        <v>884</v>
      </c>
      <c r="CB111" t="s">
        <v>885</v>
      </c>
      <c r="DE111" s="691" t="s">
        <v>609</v>
      </c>
      <c r="DF111" s="694" t="s">
        <v>967</v>
      </c>
      <c r="DG111" s="692"/>
      <c r="DH111" s="692"/>
      <c r="DI111" s="692"/>
      <c r="DJ111" s="698"/>
      <c r="DK111" s="692"/>
      <c r="DL111" s="692"/>
      <c r="DM111" s="692"/>
      <c r="DN111" s="692"/>
      <c r="DO111" s="692"/>
      <c r="DP111" s="692"/>
      <c r="DQ111" s="692"/>
      <c r="DR111" s="692"/>
      <c r="DS111" s="692"/>
      <c r="DT111" s="692"/>
      <c r="DU111" s="692"/>
      <c r="DV111" s="839"/>
      <c r="DX111" s="71" t="s">
        <v>476</v>
      </c>
      <c r="DY111" s="86" t="s">
        <v>476</v>
      </c>
      <c r="DZ111" s="71" t="s">
        <v>901</v>
      </c>
      <c r="EA111" s="72" t="s">
        <v>477</v>
      </c>
      <c r="EB111" s="404">
        <v>33175</v>
      </c>
      <c r="EC111" s="56"/>
      <c r="ED111" s="57">
        <v>33175</v>
      </c>
      <c r="EE111" s="57"/>
      <c r="EF111" s="56"/>
      <c r="EG111" s="73">
        <v>0.98066747465192583</v>
      </c>
      <c r="EH111" s="56"/>
      <c r="EI111" s="405">
        <v>12432158</v>
      </c>
      <c r="EJ111" s="57"/>
      <c r="EK111" s="57">
        <v>12191813</v>
      </c>
      <c r="EL111" s="57">
        <v>12432158</v>
      </c>
      <c r="EM111" s="158">
        <v>0</v>
      </c>
      <c r="EN111" s="158"/>
      <c r="EO111" s="58"/>
      <c r="ES111" s="845" t="s">
        <v>559</v>
      </c>
      <c r="ET111" s="846" t="s">
        <v>560</v>
      </c>
      <c r="EU111" s="847">
        <v>3215478</v>
      </c>
    </row>
    <row r="112" spans="1:151" ht="15.75" thickBot="1">
      <c r="A112" s="763"/>
      <c r="B112" s="765"/>
      <c r="C112" s="765"/>
      <c r="D112" s="765"/>
      <c r="E112" s="174" t="s">
        <v>866</v>
      </c>
      <c r="F112" s="859" t="s">
        <v>917</v>
      </c>
      <c r="G112" s="140"/>
      <c r="H112" s="176" t="s">
        <v>333</v>
      </c>
      <c r="K112" s="141" t="s">
        <v>869</v>
      </c>
      <c r="L112" s="142" t="s">
        <v>924</v>
      </c>
      <c r="M112" s="143"/>
      <c r="N112" s="143"/>
      <c r="O112" s="143"/>
      <c r="P112" s="142"/>
      <c r="Q112" s="459"/>
      <c r="R112" s="457"/>
      <c r="S112" s="460"/>
      <c r="T112" s="457"/>
      <c r="U112" s="457"/>
      <c r="V112" s="457"/>
      <c r="X112" s="16"/>
      <c r="Y112" s="16"/>
      <c r="Z112" s="16"/>
      <c r="AA112" s="16"/>
      <c r="AB112" s="191"/>
      <c r="AC112" s="102" t="s">
        <v>931</v>
      </c>
      <c r="AD112" s="38"/>
      <c r="AE112" s="101"/>
      <c r="AF112" s="102"/>
      <c r="AG112" s="102"/>
      <c r="AI112" s="600"/>
      <c r="AJ112" s="593"/>
      <c r="AK112" s="593"/>
      <c r="AL112" s="593"/>
      <c r="AM112" s="593"/>
      <c r="AN112" s="593"/>
      <c r="AO112" s="593"/>
      <c r="AP112" s="593"/>
      <c r="AQ112" s="593"/>
      <c r="AR112" s="593"/>
      <c r="AS112" s="593"/>
      <c r="AT112" s="593"/>
      <c r="AU112" s="593"/>
      <c r="AV112" s="3"/>
      <c r="AW112" s="96"/>
      <c r="AX112" s="394"/>
      <c r="AY112" s="141" t="s">
        <v>604</v>
      </c>
      <c r="AZ112" s="184">
        <v>10396602.099999994</v>
      </c>
      <c r="BB112" s="166"/>
      <c r="BC112" s="815" t="s">
        <v>943</v>
      </c>
      <c r="BD112" s="250"/>
      <c r="BE112" s="257"/>
      <c r="BF112" s="256"/>
      <c r="BG112" s="258"/>
      <c r="BH112" s="258"/>
      <c r="BI112" s="250"/>
      <c r="BJ112" s="250"/>
      <c r="BK112" s="256"/>
      <c r="BL112" s="256"/>
      <c r="BN112" s="615"/>
      <c r="BO112" s="817"/>
      <c r="BP112" s="127"/>
      <c r="BQ112" s="127"/>
      <c r="BR112" s="127"/>
      <c r="BS112" s="126"/>
      <c r="BT112" s="495"/>
      <c r="BU112" s="495"/>
      <c r="BV112" s="495"/>
      <c r="BW112" s="495"/>
      <c r="BX112" s="495"/>
      <c r="BY112" s="495"/>
      <c r="DE112" s="691"/>
      <c r="DF112" s="694"/>
      <c r="DG112" s="692"/>
      <c r="DH112" s="692"/>
      <c r="DI112" s="692"/>
      <c r="DJ112" s="692"/>
      <c r="DK112" s="692"/>
      <c r="DL112" s="692"/>
      <c r="DM112" s="692"/>
      <c r="DN112" s="692"/>
      <c r="DO112" s="692"/>
      <c r="DP112" s="692"/>
      <c r="DQ112" s="692"/>
      <c r="DR112" s="692"/>
      <c r="DS112" s="692"/>
      <c r="DT112" s="692"/>
      <c r="DU112" s="692"/>
      <c r="DV112" s="839"/>
      <c r="DX112" s="706" t="s">
        <v>476</v>
      </c>
      <c r="DY112" s="84" t="s">
        <v>302</v>
      </c>
      <c r="DZ112" s="60" t="s">
        <v>8</v>
      </c>
      <c r="EA112" s="61" t="s">
        <v>303</v>
      </c>
      <c r="EB112" s="404">
        <v>654</v>
      </c>
      <c r="EC112" s="62"/>
      <c r="ED112" s="50">
        <v>654</v>
      </c>
      <c r="EE112" s="63">
        <v>33829</v>
      </c>
      <c r="EF112" s="62"/>
      <c r="EG112" s="64">
        <v>1.9332525348074139E-2</v>
      </c>
      <c r="EH112" s="62"/>
      <c r="EI112" s="405">
        <v>0</v>
      </c>
      <c r="EJ112" s="63"/>
      <c r="EK112" s="63">
        <v>240345</v>
      </c>
      <c r="EL112" s="63"/>
      <c r="EM112" s="160"/>
      <c r="EN112" s="160"/>
      <c r="EO112" s="128"/>
      <c r="ES112" s="845" t="s">
        <v>561</v>
      </c>
      <c r="ET112" s="846" t="s">
        <v>636</v>
      </c>
      <c r="EU112" s="847">
        <v>0</v>
      </c>
    </row>
    <row r="113" spans="1:151" ht="16.5" thickTop="1" thickBot="1">
      <c r="A113" s="80"/>
      <c r="B113" s="11"/>
      <c r="C113" s="11"/>
      <c r="D113" s="6"/>
      <c r="E113" s="420" t="s">
        <v>867</v>
      </c>
      <c r="F113" s="177" t="s">
        <v>972</v>
      </c>
      <c r="G113" s="178" t="s">
        <v>352</v>
      </c>
      <c r="H113" s="179" t="s">
        <v>289</v>
      </c>
      <c r="K113" s="141"/>
      <c r="L113" s="142" t="s">
        <v>261</v>
      </c>
      <c r="M113" s="143"/>
      <c r="N113" s="143"/>
      <c r="O113" s="143"/>
      <c r="P113" s="142"/>
      <c r="Q113" s="459"/>
      <c r="R113" s="457"/>
      <c r="S113" s="460"/>
      <c r="T113" s="457"/>
      <c r="U113" s="457"/>
      <c r="V113" s="457"/>
      <c r="X113" s="16"/>
      <c r="Y113" s="16"/>
      <c r="Z113" s="16"/>
      <c r="AA113" s="16"/>
      <c r="AB113" s="191"/>
      <c r="AC113" s="102" t="s">
        <v>932</v>
      </c>
      <c r="AD113" s="38"/>
      <c r="AE113" s="101"/>
      <c r="AF113" s="102"/>
      <c r="AG113" s="102"/>
      <c r="AI113" s="600"/>
      <c r="AJ113" s="593"/>
      <c r="AK113" s="593"/>
      <c r="AL113" s="593"/>
      <c r="AM113" s="593"/>
      <c r="AN113" s="593"/>
      <c r="AO113" s="593"/>
      <c r="AP113" s="593"/>
      <c r="AQ113" s="593"/>
      <c r="AR113" s="593"/>
      <c r="AS113" s="593"/>
      <c r="AT113" s="593"/>
      <c r="AU113" s="593"/>
      <c r="AV113" s="3"/>
      <c r="AW113" s="96"/>
      <c r="AX113" s="394"/>
      <c r="AY113" s="97"/>
      <c r="AZ113" s="201"/>
      <c r="BB113" s="166" t="s">
        <v>593</v>
      </c>
      <c r="BC113" s="166" t="s">
        <v>944</v>
      </c>
      <c r="BD113" s="250"/>
      <c r="BE113" s="257"/>
      <c r="BF113" s="256"/>
      <c r="BG113" s="258"/>
      <c r="BH113" s="258"/>
      <c r="BI113" s="250"/>
      <c r="BJ113" s="250"/>
      <c r="BK113" s="256"/>
      <c r="BL113" s="256"/>
      <c r="BN113" s="615"/>
      <c r="BO113" s="126" t="s">
        <v>816</v>
      </c>
      <c r="BP113" s="127"/>
      <c r="BQ113" s="127"/>
      <c r="BR113" s="127"/>
      <c r="BS113" s="126"/>
      <c r="BT113" s="495"/>
      <c r="BU113" s="495"/>
      <c r="BV113" s="495"/>
      <c r="BW113" s="127"/>
      <c r="BX113" s="126"/>
      <c r="BY113" s="126"/>
      <c r="CA113" t="s">
        <v>886</v>
      </c>
      <c r="CB113" t="s">
        <v>887</v>
      </c>
      <c r="DX113" s="66" t="s">
        <v>478</v>
      </c>
      <c r="DY113" s="85" t="s">
        <v>478</v>
      </c>
      <c r="DZ113" s="66" t="s">
        <v>901</v>
      </c>
      <c r="EA113" s="67" t="s">
        <v>479</v>
      </c>
      <c r="EB113" s="404">
        <v>1128</v>
      </c>
      <c r="EC113" s="68"/>
      <c r="ED113" s="69">
        <v>1128</v>
      </c>
      <c r="EE113" s="69">
        <v>1128</v>
      </c>
      <c r="EF113" s="68"/>
      <c r="EG113" s="70"/>
      <c r="EH113" s="68"/>
      <c r="EI113" s="405">
        <v>233451</v>
      </c>
      <c r="EJ113" s="69"/>
      <c r="EK113" s="69">
        <v>233451</v>
      </c>
      <c r="EL113" s="69">
        <v>233451</v>
      </c>
      <c r="EM113" s="161">
        <v>0</v>
      </c>
      <c r="EN113" s="161"/>
      <c r="EO113" s="129"/>
      <c r="ES113" s="845" t="s">
        <v>637</v>
      </c>
      <c r="ET113" s="846" t="s">
        <v>638</v>
      </c>
      <c r="EU113" s="847">
        <v>382969</v>
      </c>
    </row>
    <row r="114" spans="1:151" ht="16.5" thickBot="1">
      <c r="A114" s="763"/>
      <c r="B114" s="767"/>
      <c r="C114" s="767"/>
      <c r="D114" s="180" t="s">
        <v>674</v>
      </c>
      <c r="E114" s="860">
        <f>F114-E115</f>
        <v>4037</v>
      </c>
      <c r="F114" s="861">
        <v>5281</v>
      </c>
      <c r="G114" s="862">
        <f>E115*-1</f>
        <v>-1244</v>
      </c>
      <c r="H114" s="862">
        <f>SUM(F114:G114)</f>
        <v>4037</v>
      </c>
      <c r="K114" s="141"/>
      <c r="L114" s="142" t="s">
        <v>870</v>
      </c>
      <c r="M114" s="143"/>
      <c r="N114" s="143"/>
      <c r="O114" s="143"/>
      <c r="P114" s="142"/>
      <c r="Q114" s="459"/>
      <c r="R114" s="457"/>
      <c r="S114" s="460"/>
      <c r="T114" s="457"/>
      <c r="U114" s="457"/>
      <c r="V114" s="457"/>
      <c r="X114" s="16"/>
      <c r="Y114" s="16"/>
      <c r="Z114" s="16"/>
      <c r="AA114" s="16"/>
      <c r="AB114" s="486"/>
      <c r="AC114" s="800" t="s">
        <v>933</v>
      </c>
      <c r="AD114" s="328"/>
      <c r="AE114" s="801" t="s">
        <v>934</v>
      </c>
      <c r="AF114" s="802"/>
      <c r="AG114" s="802"/>
      <c r="AI114" s="601"/>
      <c r="AJ114" s="5"/>
      <c r="AK114" s="602"/>
      <c r="AL114" s="3"/>
      <c r="AM114" s="3"/>
      <c r="AN114" s="3"/>
      <c r="AO114" s="3"/>
      <c r="AP114" s="3"/>
      <c r="AQ114" s="3"/>
      <c r="AR114" s="3"/>
      <c r="AS114" s="3"/>
      <c r="AT114" s="3"/>
      <c r="AU114" s="3"/>
      <c r="AV114" s="3"/>
      <c r="AW114" s="395"/>
      <c r="AX114" s="396"/>
      <c r="AY114" s="202"/>
      <c r="AZ114" s="203"/>
      <c r="BB114" s="166"/>
      <c r="BC114" s="166"/>
      <c r="BD114" s="250"/>
      <c r="BE114" s="257"/>
      <c r="BF114" s="256"/>
      <c r="BG114" s="258"/>
      <c r="BH114" s="258"/>
      <c r="BI114" s="250"/>
      <c r="BJ114" s="250"/>
      <c r="BK114" s="256"/>
      <c r="BL114" s="256"/>
      <c r="BN114" s="615"/>
      <c r="BO114" s="126" t="s">
        <v>834</v>
      </c>
      <c r="BP114" s="127"/>
      <c r="BQ114" s="127"/>
      <c r="BR114" s="127"/>
      <c r="BS114" s="126"/>
      <c r="BT114" s="495"/>
      <c r="BU114" s="495"/>
      <c r="BV114" s="495"/>
      <c r="BW114" s="127"/>
      <c r="BX114" s="126"/>
      <c r="BY114" s="126"/>
      <c r="CB114" t="s">
        <v>888</v>
      </c>
      <c r="DX114" s="71" t="s">
        <v>480</v>
      </c>
      <c r="DY114" s="86" t="s">
        <v>480</v>
      </c>
      <c r="DZ114" s="71" t="s">
        <v>901</v>
      </c>
      <c r="EA114" s="72" t="s">
        <v>481</v>
      </c>
      <c r="EB114" s="404">
        <v>9857</v>
      </c>
      <c r="EC114" s="56"/>
      <c r="ED114" s="57">
        <v>9857</v>
      </c>
      <c r="EE114" s="69">
        <v>9857</v>
      </c>
      <c r="EF114" s="56"/>
      <c r="EG114" s="73"/>
      <c r="EH114" s="56"/>
      <c r="EI114" s="405">
        <v>2705648</v>
      </c>
      <c r="EJ114" s="57"/>
      <c r="EK114" s="57">
        <v>2705648</v>
      </c>
      <c r="EL114" s="57">
        <v>2705648</v>
      </c>
      <c r="EM114" s="158">
        <v>0</v>
      </c>
      <c r="EN114" s="158"/>
      <c r="EO114" s="58"/>
      <c r="ES114" s="845" t="s">
        <v>639</v>
      </c>
      <c r="ET114" s="846" t="s">
        <v>640</v>
      </c>
      <c r="EU114" s="847">
        <v>643901</v>
      </c>
    </row>
    <row r="115" spans="1:151" ht="15.75">
      <c r="A115" s="763"/>
      <c r="B115" s="767"/>
      <c r="C115" s="767"/>
      <c r="D115" s="180" t="s">
        <v>675</v>
      </c>
      <c r="E115" s="863">
        <v>1244</v>
      </c>
      <c r="F115" s="12"/>
      <c r="G115" s="862">
        <f>E115</f>
        <v>1244</v>
      </c>
      <c r="H115" s="862">
        <f>SUM(F115:G115)</f>
        <v>1244</v>
      </c>
      <c r="K115" s="141"/>
      <c r="L115" s="142" t="s">
        <v>925</v>
      </c>
      <c r="M115" s="143"/>
      <c r="N115" s="143"/>
      <c r="O115" s="143"/>
      <c r="P115" s="142"/>
      <c r="Q115" s="459"/>
      <c r="R115" s="457"/>
      <c r="S115" s="460"/>
      <c r="T115" s="457"/>
      <c r="U115" s="457"/>
      <c r="V115" s="457"/>
      <c r="X115" s="16"/>
      <c r="Y115" s="16"/>
      <c r="Z115" s="16"/>
      <c r="AA115" s="16"/>
      <c r="AB115" s="486"/>
      <c r="AC115" s="102"/>
      <c r="AD115" s="38"/>
      <c r="AE115" s="101"/>
      <c r="AF115" s="102"/>
      <c r="AG115" s="102"/>
      <c r="AI115" s="601"/>
      <c r="AJ115" s="5"/>
      <c r="AK115" s="3"/>
      <c r="AL115" s="3"/>
      <c r="AM115" s="3"/>
      <c r="AN115" s="3"/>
      <c r="AO115" s="3"/>
      <c r="AP115" s="3"/>
      <c r="AQ115" s="3"/>
      <c r="AR115" s="3"/>
      <c r="AS115" s="3"/>
      <c r="AT115" s="3"/>
      <c r="AU115" s="3"/>
      <c r="AV115" s="3"/>
      <c r="AW115" s="97"/>
      <c r="AX115" s="394"/>
      <c r="AY115" s="97"/>
      <c r="AZ115" s="397"/>
      <c r="BN115" s="615"/>
      <c r="BO115" s="126" t="s">
        <v>835</v>
      </c>
      <c r="BP115" s="127"/>
      <c r="BQ115" s="127"/>
      <c r="BR115" s="127"/>
      <c r="BS115" s="126"/>
      <c r="BT115" s="495"/>
      <c r="BU115" s="495"/>
      <c r="BV115" s="495"/>
      <c r="BW115" s="127"/>
      <c r="BX115" s="126"/>
      <c r="BY115" s="126"/>
      <c r="CB115" t="s">
        <v>959</v>
      </c>
      <c r="DX115" s="71" t="s">
        <v>482</v>
      </c>
      <c r="DY115" s="86" t="s">
        <v>482</v>
      </c>
      <c r="DZ115" s="71" t="s">
        <v>901</v>
      </c>
      <c r="EA115" s="72" t="s">
        <v>107</v>
      </c>
      <c r="EB115" s="404">
        <v>9097</v>
      </c>
      <c r="EC115" s="56"/>
      <c r="ED115" s="57">
        <v>9097</v>
      </c>
      <c r="EE115" s="57"/>
      <c r="EF115" s="56"/>
      <c r="EG115" s="73">
        <v>0.94583073404034101</v>
      </c>
      <c r="EH115" s="56"/>
      <c r="EI115" s="405">
        <v>3819885</v>
      </c>
      <c r="EJ115" s="57"/>
      <c r="EK115" s="57">
        <v>3612965</v>
      </c>
      <c r="EL115" s="57">
        <v>3819885</v>
      </c>
      <c r="EM115" s="158">
        <v>0</v>
      </c>
      <c r="EN115" s="158"/>
      <c r="EO115" s="58"/>
      <c r="ES115" s="845" t="s">
        <v>641</v>
      </c>
      <c r="ET115" s="846" t="s">
        <v>642</v>
      </c>
      <c r="EU115" s="847">
        <v>0</v>
      </c>
    </row>
    <row r="116" spans="1:151" ht="16.5" thickBot="1">
      <c r="A116" s="763"/>
      <c r="B116" s="767"/>
      <c r="C116" s="772"/>
      <c r="D116" s="182" t="s">
        <v>973</v>
      </c>
      <c r="E116" s="773">
        <f>SUM(E114:E115)</f>
        <v>5281</v>
      </c>
      <c r="F116" s="183">
        <f>SUM(F114:F115)</f>
        <v>5281</v>
      </c>
      <c r="G116" s="183">
        <f>SUM(G114:G115)</f>
        <v>0</v>
      </c>
      <c r="H116" s="183">
        <f>SUM(H114:H115)</f>
        <v>5281</v>
      </c>
      <c r="K116" s="141" t="s">
        <v>871</v>
      </c>
      <c r="L116" s="142" t="s">
        <v>872</v>
      </c>
      <c r="M116" s="143"/>
      <c r="N116" s="143"/>
      <c r="O116" s="143"/>
      <c r="P116" s="142"/>
      <c r="Q116" s="459"/>
      <c r="R116" s="457"/>
      <c r="S116" s="460"/>
      <c r="T116" s="457"/>
      <c r="U116" s="457"/>
      <c r="V116" s="457"/>
      <c r="BN116" s="615"/>
      <c r="BO116" s="126" t="s">
        <v>947</v>
      </c>
      <c r="BP116" s="127"/>
      <c r="BQ116" s="127"/>
      <c r="BR116" s="127"/>
      <c r="BS116" s="126"/>
      <c r="BT116" s="495"/>
      <c r="BU116" s="495"/>
      <c r="BV116" s="495"/>
      <c r="BW116" s="127"/>
      <c r="BX116" s="126"/>
      <c r="BY116" s="126"/>
      <c r="CB116" t="s">
        <v>960</v>
      </c>
      <c r="DX116" s="54" t="s">
        <v>482</v>
      </c>
      <c r="DY116" s="83" t="s">
        <v>108</v>
      </c>
      <c r="DZ116" s="54" t="s">
        <v>8</v>
      </c>
      <c r="EA116" s="55" t="s">
        <v>109</v>
      </c>
      <c r="EB116" s="404">
        <v>211</v>
      </c>
      <c r="EC116" s="51"/>
      <c r="ED116" s="50">
        <v>211</v>
      </c>
      <c r="EE116" s="48"/>
      <c r="EF116" s="51"/>
      <c r="EG116" s="52">
        <v>2.1938032855063423E-2</v>
      </c>
      <c r="EH116" s="51"/>
      <c r="EI116" s="405">
        <v>0</v>
      </c>
      <c r="EJ116" s="50"/>
      <c r="EK116" s="50">
        <v>83800</v>
      </c>
      <c r="EL116" s="53"/>
      <c r="EM116" s="159"/>
      <c r="EN116" s="840">
        <v>-1</v>
      </c>
      <c r="EO116" s="49"/>
      <c r="ES116" s="845" t="s">
        <v>643</v>
      </c>
      <c r="ET116" s="846" t="s">
        <v>644</v>
      </c>
      <c r="EU116" s="847">
        <v>7642721</v>
      </c>
    </row>
    <row r="117" spans="1:151" ht="16.5" thickTop="1">
      <c r="A117" s="763"/>
      <c r="B117" s="772"/>
      <c r="C117" s="765"/>
      <c r="D117" s="774"/>
      <c r="E117" s="774"/>
      <c r="F117" s="774"/>
      <c r="G117" s="13"/>
      <c r="H117" s="6"/>
      <c r="K117" s="142"/>
      <c r="L117" s="142"/>
      <c r="M117" s="143"/>
      <c r="N117" s="143"/>
      <c r="O117" s="143"/>
      <c r="P117" s="142"/>
      <c r="Q117" s="459"/>
      <c r="R117" s="457"/>
      <c r="S117" s="460"/>
      <c r="T117" s="457"/>
      <c r="U117" s="457"/>
      <c r="V117" s="457"/>
      <c r="BN117" s="615"/>
      <c r="BO117" s="126" t="s">
        <v>861</v>
      </c>
      <c r="BP117" s="127"/>
      <c r="BQ117" s="127"/>
      <c r="BR117" s="127"/>
      <c r="BS117" s="126"/>
      <c r="BT117" s="495"/>
      <c r="BU117" s="495"/>
      <c r="BV117" s="495"/>
      <c r="BW117" s="127"/>
      <c r="BX117" s="126"/>
      <c r="BY117" s="126"/>
      <c r="DX117" s="48">
        <v>540</v>
      </c>
      <c r="DY117" s="163" t="s">
        <v>824</v>
      </c>
      <c r="DZ117" s="54" t="s">
        <v>8</v>
      </c>
      <c r="EA117" s="163" t="s">
        <v>825</v>
      </c>
      <c r="EB117" s="404">
        <v>310</v>
      </c>
      <c r="EC117" s="51"/>
      <c r="ED117" s="50">
        <v>310</v>
      </c>
      <c r="EE117" s="50">
        <v>9618</v>
      </c>
      <c r="EF117" s="51"/>
      <c r="EG117" s="52">
        <v>3.2231233104595552E-2</v>
      </c>
      <c r="EH117" s="51"/>
      <c r="EI117" s="405">
        <v>0</v>
      </c>
      <c r="EJ117" s="50"/>
      <c r="EK117" s="50">
        <v>123120</v>
      </c>
      <c r="EL117" s="53"/>
      <c r="EM117" s="159"/>
      <c r="EN117" s="159"/>
      <c r="EO117" s="49"/>
      <c r="ES117" s="845" t="s">
        <v>645</v>
      </c>
      <c r="ET117" s="846" t="s">
        <v>646</v>
      </c>
      <c r="EU117" s="847">
        <v>2712392</v>
      </c>
    </row>
    <row r="118" spans="1:151" ht="15">
      <c r="A118" s="763"/>
      <c r="B118" s="765"/>
      <c r="C118" s="765"/>
      <c r="D118" s="774"/>
      <c r="E118" s="774"/>
      <c r="F118" s="774"/>
      <c r="G118" s="13"/>
      <c r="H118" s="6"/>
      <c r="BN118" s="615"/>
      <c r="BO118" s="126"/>
      <c r="BP118" s="127"/>
      <c r="BQ118" s="127"/>
      <c r="BR118" s="127"/>
      <c r="BS118" s="126"/>
      <c r="BT118" s="495"/>
      <c r="BU118" s="495"/>
      <c r="BV118" s="495"/>
      <c r="BW118" s="127"/>
      <c r="BX118" s="126"/>
      <c r="BY118" s="126"/>
      <c r="DX118" s="71" t="s">
        <v>484</v>
      </c>
      <c r="DY118" s="86" t="s">
        <v>484</v>
      </c>
      <c r="DZ118" s="71" t="s">
        <v>901</v>
      </c>
      <c r="EA118" s="72" t="s">
        <v>485</v>
      </c>
      <c r="EB118" s="404">
        <v>11803</v>
      </c>
      <c r="EC118" s="56"/>
      <c r="ED118" s="57">
        <v>11803</v>
      </c>
      <c r="EE118" s="57"/>
      <c r="EF118" s="56"/>
      <c r="EG118" s="73">
        <v>0.88711010898158582</v>
      </c>
      <c r="EH118" s="56"/>
      <c r="EI118" s="405">
        <v>573046</v>
      </c>
      <c r="EJ118" s="57"/>
      <c r="EK118" s="57">
        <v>508355</v>
      </c>
      <c r="EL118" s="57">
        <v>573046</v>
      </c>
      <c r="EM118" s="158">
        <v>0</v>
      </c>
      <c r="EN118" s="158"/>
      <c r="EO118" s="58"/>
      <c r="ES118" s="845" t="s">
        <v>647</v>
      </c>
      <c r="ET118" s="846" t="s">
        <v>648</v>
      </c>
      <c r="EU118" s="847">
        <v>3045458</v>
      </c>
    </row>
    <row r="119" spans="1:151" ht="15">
      <c r="A119" s="421"/>
      <c r="B119" s="11"/>
      <c r="C119" s="11"/>
      <c r="D119" s="12"/>
      <c r="E119" s="13"/>
      <c r="F119" s="13"/>
      <c r="G119" s="864"/>
      <c r="H119" s="865"/>
      <c r="I119" s="90"/>
      <c r="J119" s="90"/>
      <c r="K119" s="90"/>
      <c r="L119" s="90"/>
      <c r="BN119" s="615"/>
      <c r="BO119" s="126" t="s">
        <v>862</v>
      </c>
      <c r="BP119" s="127"/>
      <c r="BQ119" s="127"/>
      <c r="BR119" s="127"/>
      <c r="BS119" s="126"/>
      <c r="BT119" s="495"/>
      <c r="BU119" s="495"/>
      <c r="BV119" s="495"/>
      <c r="BW119" s="127"/>
      <c r="BX119" s="126"/>
      <c r="BY119" s="126"/>
      <c r="DX119" s="60" t="s">
        <v>484</v>
      </c>
      <c r="DY119" s="84" t="s">
        <v>110</v>
      </c>
      <c r="DZ119" s="60" t="s">
        <v>8</v>
      </c>
      <c r="EA119" s="61" t="s">
        <v>111</v>
      </c>
      <c r="EB119" s="404">
        <v>1502</v>
      </c>
      <c r="EC119" s="62"/>
      <c r="ED119" s="63">
        <v>1502</v>
      </c>
      <c r="EE119" s="63">
        <v>13305</v>
      </c>
      <c r="EF119" s="62"/>
      <c r="EG119" s="64">
        <v>0.11288989101841412</v>
      </c>
      <c r="EH119" s="62"/>
      <c r="EI119" s="405">
        <v>0</v>
      </c>
      <c r="EJ119" s="63"/>
      <c r="EK119" s="63">
        <v>64691</v>
      </c>
      <c r="EL119" s="65"/>
      <c r="EM119" s="160"/>
      <c r="EN119" s="160"/>
      <c r="EO119" s="128"/>
      <c r="ES119" s="845" t="s">
        <v>649</v>
      </c>
      <c r="ET119" s="846" t="s">
        <v>650</v>
      </c>
      <c r="EU119" s="847">
        <v>2227363</v>
      </c>
    </row>
    <row r="120" spans="1:151" ht="15">
      <c r="A120" s="421"/>
      <c r="B120" s="11"/>
      <c r="C120" s="11"/>
      <c r="D120" s="12"/>
      <c r="E120" s="13"/>
      <c r="F120" s="13"/>
      <c r="G120" s="13"/>
      <c r="H120" s="6"/>
      <c r="I120" s="90"/>
      <c r="J120" s="90"/>
      <c r="K120" s="90"/>
      <c r="L120" s="90"/>
      <c r="BN120" s="615"/>
      <c r="BO120" s="126" t="s">
        <v>948</v>
      </c>
      <c r="BP120" s="127"/>
      <c r="BQ120" s="127"/>
      <c r="BR120" s="127"/>
      <c r="BS120" s="126"/>
      <c r="BT120" s="495"/>
      <c r="BU120" s="495"/>
      <c r="BV120" s="495"/>
      <c r="BW120" s="127"/>
      <c r="BX120" s="126"/>
      <c r="BY120" s="126"/>
      <c r="DX120" s="66" t="s">
        <v>486</v>
      </c>
      <c r="DY120" s="85" t="s">
        <v>486</v>
      </c>
      <c r="DZ120" s="66" t="s">
        <v>901</v>
      </c>
      <c r="EA120" s="67" t="s">
        <v>487</v>
      </c>
      <c r="EB120" s="404">
        <v>4417</v>
      </c>
      <c r="EC120" s="68"/>
      <c r="ED120" s="69">
        <v>4417</v>
      </c>
      <c r="EE120" s="69">
        <v>4417</v>
      </c>
      <c r="EF120" s="68"/>
      <c r="EG120" s="70"/>
      <c r="EH120" s="68"/>
      <c r="EI120" s="405">
        <v>0</v>
      </c>
      <c r="EJ120" s="69"/>
      <c r="EK120" s="69">
        <v>0</v>
      </c>
      <c r="EL120" s="69">
        <v>0</v>
      </c>
      <c r="EM120" s="161">
        <v>0</v>
      </c>
      <c r="EN120" s="161"/>
      <c r="EO120" s="129"/>
      <c r="ES120" s="849" t="s">
        <v>651</v>
      </c>
      <c r="ET120" s="850" t="s">
        <v>652</v>
      </c>
      <c r="EU120" s="847">
        <v>0</v>
      </c>
    </row>
    <row r="121" spans="1:151" ht="15.75" thickBot="1">
      <c r="A121" s="421"/>
      <c r="B121" s="11"/>
      <c r="C121" s="11"/>
      <c r="D121" s="12"/>
      <c r="E121" s="13"/>
      <c r="F121" s="13"/>
      <c r="G121" s="13"/>
      <c r="H121" s="6"/>
      <c r="I121" s="90"/>
      <c r="J121" s="90"/>
      <c r="K121" s="90"/>
      <c r="L121" s="90"/>
      <c r="BN121" s="615"/>
      <c r="BO121" s="126" t="s">
        <v>949</v>
      </c>
      <c r="BP121" s="127"/>
      <c r="BQ121" s="127"/>
      <c r="BR121" s="127"/>
      <c r="BS121" s="126"/>
      <c r="BT121" s="495"/>
      <c r="BU121" s="495"/>
      <c r="BV121" s="495"/>
      <c r="BW121" s="127"/>
      <c r="BX121" s="126"/>
      <c r="BY121" s="126"/>
      <c r="DX121" s="66" t="s">
        <v>488</v>
      </c>
      <c r="DY121" s="85" t="s">
        <v>488</v>
      </c>
      <c r="DZ121" s="66" t="s">
        <v>901</v>
      </c>
      <c r="EA121" s="67" t="s">
        <v>489</v>
      </c>
      <c r="EB121" s="404">
        <v>2548</v>
      </c>
      <c r="EC121" s="68"/>
      <c r="ED121" s="69">
        <v>2548</v>
      </c>
      <c r="EE121" s="69">
        <v>2548</v>
      </c>
      <c r="EF121" s="68"/>
      <c r="EG121" s="70"/>
      <c r="EH121" s="68"/>
      <c r="EI121" s="405">
        <v>52009</v>
      </c>
      <c r="EJ121" s="69"/>
      <c r="EK121" s="69">
        <v>52009</v>
      </c>
      <c r="EL121" s="69">
        <v>52009</v>
      </c>
      <c r="EM121" s="161">
        <v>0</v>
      </c>
      <c r="EN121" s="161"/>
      <c r="EO121" s="129"/>
      <c r="ES121" s="851"/>
      <c r="ET121" s="852" t="s">
        <v>206</v>
      </c>
      <c r="EU121" s="869">
        <v>4169693</v>
      </c>
    </row>
    <row r="122" spans="1:151" ht="15.75" thickBot="1">
      <c r="A122" s="75"/>
      <c r="B122" s="11"/>
      <c r="C122" s="11"/>
      <c r="D122" s="12"/>
      <c r="E122" s="13"/>
      <c r="F122" s="13"/>
      <c r="G122" s="13"/>
      <c r="H122" s="6"/>
      <c r="I122" s="90"/>
      <c r="J122" s="90"/>
      <c r="K122" s="90"/>
      <c r="L122" s="90"/>
      <c r="BN122" s="615"/>
      <c r="BO122" s="126" t="s">
        <v>950</v>
      </c>
      <c r="BP122" s="127"/>
      <c r="BQ122" s="127"/>
      <c r="BR122" s="127"/>
      <c r="BS122" s="126"/>
      <c r="BT122" s="495"/>
      <c r="BU122" s="495"/>
      <c r="BV122" s="495"/>
      <c r="BW122" s="127"/>
      <c r="BX122" s="126"/>
      <c r="BY122" s="126"/>
      <c r="DX122" s="66" t="s">
        <v>490</v>
      </c>
      <c r="DY122" s="85" t="s">
        <v>490</v>
      </c>
      <c r="DZ122" s="66" t="s">
        <v>901</v>
      </c>
      <c r="EA122" s="67" t="s">
        <v>491</v>
      </c>
      <c r="EB122" s="404">
        <v>3721</v>
      </c>
      <c r="EC122" s="68"/>
      <c r="ED122" s="69">
        <v>3721</v>
      </c>
      <c r="EE122" s="69">
        <v>3721</v>
      </c>
      <c r="EF122" s="68"/>
      <c r="EG122" s="70"/>
      <c r="EH122" s="68"/>
      <c r="EI122" s="405">
        <v>1348118</v>
      </c>
      <c r="EJ122" s="69"/>
      <c r="EK122" s="69">
        <v>1348118</v>
      </c>
      <c r="EL122" s="69">
        <v>1348118</v>
      </c>
      <c r="EM122" s="161">
        <v>0</v>
      </c>
      <c r="EN122" s="161"/>
      <c r="EO122" s="129"/>
      <c r="ES122" s="2311" t="s">
        <v>654</v>
      </c>
      <c r="ET122" s="2312"/>
      <c r="EU122" s="853">
        <f>SUM(EU6:EU121)</f>
        <v>217021092</v>
      </c>
    </row>
    <row r="123" spans="1:151" ht="15">
      <c r="A123" s="75"/>
      <c r="B123" s="11"/>
      <c r="C123" s="11"/>
      <c r="D123" s="12"/>
      <c r="E123" s="13"/>
      <c r="F123" s="13"/>
      <c r="G123" s="13"/>
      <c r="H123" s="6"/>
      <c r="I123" s="90"/>
      <c r="J123" s="90"/>
      <c r="K123" s="90"/>
      <c r="L123" s="90"/>
      <c r="BN123" s="615"/>
      <c r="BO123" s="126" t="s">
        <v>951</v>
      </c>
      <c r="BP123" s="127"/>
      <c r="BQ123" s="127"/>
      <c r="BR123" s="127"/>
      <c r="BS123" s="126"/>
      <c r="BT123" s="495"/>
      <c r="BU123" s="495"/>
      <c r="BV123" s="495"/>
      <c r="BW123" s="127"/>
      <c r="BX123" s="126"/>
      <c r="BY123" s="126"/>
      <c r="DX123" s="66" t="s">
        <v>492</v>
      </c>
      <c r="DY123" s="85" t="s">
        <v>492</v>
      </c>
      <c r="DZ123" s="66" t="s">
        <v>901</v>
      </c>
      <c r="EA123" s="67" t="s">
        <v>493</v>
      </c>
      <c r="EB123" s="404">
        <v>6455</v>
      </c>
      <c r="EC123" s="68"/>
      <c r="ED123" s="69">
        <v>6455</v>
      </c>
      <c r="EE123" s="69">
        <v>6455</v>
      </c>
      <c r="EF123" s="68"/>
      <c r="EG123" s="70"/>
      <c r="EH123" s="68"/>
      <c r="EI123" s="405">
        <v>2051618</v>
      </c>
      <c r="EJ123" s="69"/>
      <c r="EK123" s="69">
        <v>2051618</v>
      </c>
      <c r="EL123" s="69">
        <v>2051618</v>
      </c>
      <c r="EM123" s="161">
        <v>0</v>
      </c>
      <c r="EN123" s="161"/>
      <c r="EO123" s="129"/>
      <c r="ES123" s="854"/>
      <c r="ET123" s="855"/>
      <c r="EU123" s="855"/>
    </row>
    <row r="124" spans="1:151" ht="15">
      <c r="BN124" s="615"/>
      <c r="BO124" s="126" t="s">
        <v>952</v>
      </c>
      <c r="BP124" s="127"/>
      <c r="BQ124" s="127"/>
      <c r="BR124" s="127"/>
      <c r="BS124" s="126"/>
      <c r="BT124" s="495"/>
      <c r="BU124" s="495"/>
      <c r="BV124" s="495"/>
      <c r="BW124" s="127"/>
      <c r="BX124" s="126"/>
      <c r="BY124" s="126"/>
      <c r="DX124" s="71" t="s">
        <v>494</v>
      </c>
      <c r="DY124" s="86" t="s">
        <v>494</v>
      </c>
      <c r="DZ124" s="71" t="s">
        <v>901</v>
      </c>
      <c r="EA124" s="72" t="s">
        <v>669</v>
      </c>
      <c r="EB124" s="404">
        <v>139737</v>
      </c>
      <c r="EC124" s="56"/>
      <c r="ED124" s="57">
        <v>139737</v>
      </c>
      <c r="EE124" s="57"/>
      <c r="EF124" s="56"/>
      <c r="EG124" s="73">
        <v>0.94960992715015768</v>
      </c>
      <c r="EH124" s="56"/>
      <c r="EI124" s="405">
        <v>0</v>
      </c>
      <c r="EJ124" s="57"/>
      <c r="EK124" s="57">
        <v>0</v>
      </c>
      <c r="EL124" s="57">
        <v>0</v>
      </c>
      <c r="EM124" s="158">
        <v>0</v>
      </c>
      <c r="EN124" s="158"/>
      <c r="EO124" s="58"/>
      <c r="ES124" s="854"/>
      <c r="ET124" s="855"/>
      <c r="EU124" s="855">
        <v>78</v>
      </c>
    </row>
    <row r="125" spans="1:151" ht="15">
      <c r="BN125" s="615"/>
      <c r="BO125" s="126" t="s">
        <v>953</v>
      </c>
      <c r="BP125" s="127"/>
      <c r="BQ125" s="127"/>
      <c r="BR125" s="127"/>
      <c r="BS125" s="126"/>
      <c r="BT125" s="495"/>
      <c r="BU125" s="495"/>
      <c r="BV125" s="495"/>
      <c r="BW125" s="127"/>
      <c r="BX125" s="126"/>
      <c r="BY125" s="126"/>
      <c r="DX125" s="54" t="s">
        <v>494</v>
      </c>
      <c r="DY125" s="83" t="s">
        <v>112</v>
      </c>
      <c r="DZ125" s="54" t="s">
        <v>8</v>
      </c>
      <c r="EA125" s="55" t="s">
        <v>113</v>
      </c>
      <c r="EB125" s="404">
        <v>189</v>
      </c>
      <c r="EC125" s="51"/>
      <c r="ED125" s="50">
        <v>189</v>
      </c>
      <c r="EE125" s="50"/>
      <c r="EF125" s="51"/>
      <c r="EG125" s="52">
        <v>1.2843862128955094E-3</v>
      </c>
      <c r="EH125" s="51"/>
      <c r="EI125" s="405">
        <v>0</v>
      </c>
      <c r="EJ125" s="50"/>
      <c r="EK125" s="50">
        <v>0</v>
      </c>
      <c r="EL125" s="53"/>
      <c r="EM125" s="159"/>
      <c r="EN125" s="159"/>
      <c r="EO125" s="49"/>
    </row>
    <row r="126" spans="1:151" ht="15">
      <c r="BN126" s="615"/>
      <c r="BO126" s="126" t="s">
        <v>954</v>
      </c>
      <c r="BP126" s="127"/>
      <c r="BQ126" s="127"/>
      <c r="BR126" s="127"/>
      <c r="BS126" s="126"/>
      <c r="BT126" s="495"/>
      <c r="BU126" s="495"/>
      <c r="BV126" s="495"/>
      <c r="BW126" s="127"/>
      <c r="BX126" s="126"/>
      <c r="BY126" s="126"/>
      <c r="DX126" s="54" t="s">
        <v>494</v>
      </c>
      <c r="DY126" s="83" t="s">
        <v>114</v>
      </c>
      <c r="DZ126" s="54" t="s">
        <v>8</v>
      </c>
      <c r="EA126" s="55" t="s">
        <v>115</v>
      </c>
      <c r="EB126" s="404">
        <v>820</v>
      </c>
      <c r="EC126" s="51"/>
      <c r="ED126" s="50">
        <v>820</v>
      </c>
      <c r="EE126" s="50"/>
      <c r="EF126" s="51"/>
      <c r="EG126" s="52">
        <v>5.5724692834619987E-3</v>
      </c>
      <c r="EH126" s="51"/>
      <c r="EI126" s="405">
        <v>0</v>
      </c>
      <c r="EJ126" s="50"/>
      <c r="EK126" s="50">
        <v>0</v>
      </c>
      <c r="EL126" s="53"/>
      <c r="EM126" s="159"/>
      <c r="EN126" s="159"/>
      <c r="EO126" s="49"/>
    </row>
    <row r="127" spans="1:151" ht="15">
      <c r="BN127" s="615"/>
      <c r="BO127" s="126"/>
      <c r="BP127" s="127"/>
      <c r="BQ127" s="127"/>
      <c r="BR127" s="127"/>
      <c r="BS127" s="126"/>
      <c r="BT127" s="495"/>
      <c r="BU127" s="495"/>
      <c r="BV127" s="495"/>
      <c r="BW127" s="127"/>
      <c r="BX127" s="126"/>
      <c r="BY127" s="126"/>
      <c r="DX127" s="54" t="s">
        <v>494</v>
      </c>
      <c r="DY127" s="83" t="s">
        <v>116</v>
      </c>
      <c r="DZ127" s="54" t="s">
        <v>8</v>
      </c>
      <c r="EA127" s="55" t="s">
        <v>117</v>
      </c>
      <c r="EB127" s="404">
        <v>360</v>
      </c>
      <c r="EC127" s="51"/>
      <c r="ED127" s="50">
        <v>360</v>
      </c>
      <c r="EE127" s="50"/>
      <c r="EF127" s="51"/>
      <c r="EG127" s="52">
        <v>2.4464499293247797E-3</v>
      </c>
      <c r="EH127" s="51"/>
      <c r="EI127" s="405">
        <v>0</v>
      </c>
      <c r="EJ127" s="50"/>
      <c r="EK127" s="50">
        <v>0</v>
      </c>
      <c r="EL127" s="53"/>
      <c r="EM127" s="159"/>
      <c r="EN127" s="159"/>
      <c r="EO127" s="49"/>
    </row>
    <row r="128" spans="1:151" ht="15">
      <c r="BN128" s="615"/>
      <c r="BO128" s="126" t="s">
        <v>863</v>
      </c>
      <c r="BP128" s="127"/>
      <c r="BQ128" s="127"/>
      <c r="BR128" s="127"/>
      <c r="BS128" s="126"/>
      <c r="BT128" s="495"/>
      <c r="BU128" s="495"/>
      <c r="BV128" s="495"/>
      <c r="BW128" s="127"/>
      <c r="BX128" s="126"/>
      <c r="BY128" s="126"/>
      <c r="DX128" s="54" t="s">
        <v>494</v>
      </c>
      <c r="DY128" s="83" t="s">
        <v>118</v>
      </c>
      <c r="DZ128" s="54" t="s">
        <v>8</v>
      </c>
      <c r="EA128" s="55" t="s">
        <v>119</v>
      </c>
      <c r="EB128" s="404">
        <v>1602</v>
      </c>
      <c r="EC128" s="51"/>
      <c r="ED128" s="50">
        <v>1602</v>
      </c>
      <c r="EE128" s="50"/>
      <c r="EF128" s="51"/>
      <c r="EG128" s="52">
        <v>1.088670218549527E-2</v>
      </c>
      <c r="EH128" s="51"/>
      <c r="EI128" s="405">
        <v>0</v>
      </c>
      <c r="EJ128" s="50"/>
      <c r="EK128" s="50">
        <v>0</v>
      </c>
      <c r="EL128" s="53"/>
      <c r="EM128" s="159"/>
      <c r="EN128" s="159"/>
      <c r="EO128" s="49"/>
    </row>
    <row r="129" spans="66:145" ht="15">
      <c r="BN129" s="615"/>
      <c r="BO129" s="126" t="s">
        <v>864</v>
      </c>
      <c r="BP129" s="127"/>
      <c r="BQ129" s="127"/>
      <c r="BR129" s="127"/>
      <c r="BS129" s="126"/>
      <c r="BT129" s="495"/>
      <c r="BU129" s="495"/>
      <c r="BV129" s="495"/>
      <c r="BW129" s="127"/>
      <c r="BX129" s="126"/>
      <c r="BY129" s="126"/>
      <c r="DX129" s="54" t="s">
        <v>494</v>
      </c>
      <c r="DY129" s="83" t="s">
        <v>120</v>
      </c>
      <c r="DZ129" s="54" t="s">
        <v>8</v>
      </c>
      <c r="EA129" s="55" t="s">
        <v>121</v>
      </c>
      <c r="EB129" s="404">
        <v>378</v>
      </c>
      <c r="EC129" s="51"/>
      <c r="ED129" s="50">
        <v>378</v>
      </c>
      <c r="EE129" s="50"/>
      <c r="EF129" s="51"/>
      <c r="EG129" s="52">
        <v>2.5687724257910187E-3</v>
      </c>
      <c r="EH129" s="51"/>
      <c r="EI129" s="405">
        <v>0</v>
      </c>
      <c r="EJ129" s="50"/>
      <c r="EK129" s="50">
        <v>0</v>
      </c>
      <c r="EL129" s="53"/>
      <c r="EM129" s="159"/>
      <c r="EN129" s="159"/>
      <c r="EO129" s="49"/>
    </row>
    <row r="130" spans="66:145" ht="15">
      <c r="BN130" s="615"/>
      <c r="BO130" s="126" t="s">
        <v>263</v>
      </c>
      <c r="BP130" s="127"/>
      <c r="BQ130" s="127"/>
      <c r="BR130" s="127"/>
      <c r="BS130" s="126"/>
      <c r="BT130" s="495"/>
      <c r="BU130" s="495"/>
      <c r="BV130" s="495"/>
      <c r="BW130" s="127"/>
      <c r="BX130" s="126"/>
      <c r="BY130" s="126"/>
      <c r="DX130" s="54">
        <v>600</v>
      </c>
      <c r="DY130" s="83" t="s">
        <v>678</v>
      </c>
      <c r="DZ130" s="54" t="s">
        <v>8</v>
      </c>
      <c r="EA130" s="55" t="s">
        <v>287</v>
      </c>
      <c r="EB130" s="404">
        <v>1373</v>
      </c>
      <c r="EC130" s="51"/>
      <c r="ED130" s="50">
        <v>1373</v>
      </c>
      <c r="EE130" s="50"/>
      <c r="EF130" s="51"/>
      <c r="EG130" s="52">
        <v>9.3304882026747846E-3</v>
      </c>
      <c r="EH130" s="51"/>
      <c r="EI130" s="405">
        <v>0</v>
      </c>
      <c r="EJ130" s="50"/>
      <c r="EK130" s="50">
        <v>0</v>
      </c>
      <c r="EL130" s="53"/>
      <c r="EM130" s="159"/>
      <c r="EN130" s="159"/>
      <c r="EO130" s="49"/>
    </row>
    <row r="131" spans="66:145" ht="15">
      <c r="BN131" s="615"/>
      <c r="BO131" s="126" t="s">
        <v>955</v>
      </c>
      <c r="BP131" s="127"/>
      <c r="BQ131" s="127"/>
      <c r="BR131" s="127"/>
      <c r="BS131" s="126"/>
      <c r="BT131" s="495"/>
      <c r="BU131" s="495"/>
      <c r="BV131" s="495"/>
      <c r="BW131" s="127"/>
      <c r="BX131" s="126"/>
      <c r="BY131" s="126"/>
      <c r="DX131" s="54" t="s">
        <v>494</v>
      </c>
      <c r="DY131" s="83" t="s">
        <v>122</v>
      </c>
      <c r="DZ131" s="54" t="s">
        <v>8</v>
      </c>
      <c r="EA131" s="55" t="s">
        <v>123</v>
      </c>
      <c r="EB131" s="404">
        <v>238</v>
      </c>
      <c r="EC131" s="51"/>
      <c r="ED131" s="50">
        <v>238</v>
      </c>
      <c r="EE131" s="48"/>
      <c r="EF131" s="51"/>
      <c r="EG131" s="52">
        <v>1.6173752310536045E-3</v>
      </c>
      <c r="EH131" s="51"/>
      <c r="EI131" s="405">
        <v>0</v>
      </c>
      <c r="EJ131" s="50"/>
      <c r="EK131" s="50">
        <v>0</v>
      </c>
      <c r="EL131" s="53"/>
      <c r="EM131" s="159"/>
      <c r="EN131" s="159"/>
      <c r="EO131" s="49"/>
    </row>
    <row r="132" spans="66:145" ht="15">
      <c r="BN132" s="615"/>
      <c r="BO132" s="126" t="s">
        <v>956</v>
      </c>
      <c r="BP132" s="127"/>
      <c r="BQ132" s="127"/>
      <c r="BR132" s="127"/>
      <c r="BS132" s="126"/>
      <c r="BT132" s="495"/>
      <c r="BU132" s="495"/>
      <c r="BV132" s="495"/>
      <c r="BW132" s="127"/>
      <c r="BX132" s="126"/>
      <c r="BY132" s="126"/>
      <c r="DX132" s="48">
        <v>600</v>
      </c>
      <c r="DY132" s="408" t="s">
        <v>826</v>
      </c>
      <c r="DZ132" s="54" t="s">
        <v>8</v>
      </c>
      <c r="EA132" s="163" t="s">
        <v>827</v>
      </c>
      <c r="EB132" s="404">
        <v>1221</v>
      </c>
      <c r="EC132" s="51"/>
      <c r="ED132" s="50">
        <v>1221</v>
      </c>
      <c r="EE132" s="50"/>
      <c r="EF132" s="51"/>
      <c r="EG132" s="52">
        <v>8.2975426769598785E-3</v>
      </c>
      <c r="EH132" s="51"/>
      <c r="EI132" s="405">
        <v>0</v>
      </c>
      <c r="EJ132" s="50"/>
      <c r="EK132" s="50">
        <v>0</v>
      </c>
      <c r="EL132" s="53"/>
      <c r="EM132" s="159"/>
      <c r="EN132" s="159"/>
      <c r="EO132" s="49"/>
    </row>
    <row r="133" spans="66:145" ht="15">
      <c r="BN133" s="615"/>
      <c r="BO133" s="126"/>
      <c r="BP133" s="127"/>
      <c r="BQ133" s="127"/>
      <c r="BR133" s="127"/>
      <c r="BS133" s="126"/>
      <c r="BT133" s="495"/>
      <c r="BU133" s="495"/>
      <c r="BV133" s="495"/>
      <c r="BW133" s="127"/>
      <c r="BX133" s="126"/>
      <c r="BY133" s="126"/>
      <c r="DX133" s="409" t="s">
        <v>494</v>
      </c>
      <c r="DY133" s="410" t="s">
        <v>270</v>
      </c>
      <c r="DZ133" s="90" t="s">
        <v>8</v>
      </c>
      <c r="EA133" s="90" t="s">
        <v>271</v>
      </c>
      <c r="EB133" s="404">
        <v>622</v>
      </c>
      <c r="EC133" s="51"/>
      <c r="ED133" s="50">
        <v>622</v>
      </c>
      <c r="EE133" s="50"/>
      <c r="EF133" s="51"/>
      <c r="EG133" s="52">
        <v>4.2269218223333696E-3</v>
      </c>
      <c r="EH133" s="51"/>
      <c r="EI133" s="405">
        <v>0</v>
      </c>
      <c r="EJ133" s="50"/>
      <c r="EK133" s="50">
        <v>0</v>
      </c>
      <c r="EL133" s="53"/>
      <c r="EM133" s="159"/>
      <c r="EN133" s="159"/>
      <c r="EO133" s="49"/>
    </row>
    <row r="134" spans="66:145" ht="15">
      <c r="BN134" s="615"/>
      <c r="BO134" s="126" t="s">
        <v>890</v>
      </c>
      <c r="BP134" s="127"/>
      <c r="BQ134" s="127"/>
      <c r="BR134" s="127"/>
      <c r="BS134" s="126"/>
      <c r="BT134" s="495"/>
      <c r="BU134" s="495"/>
      <c r="BV134" s="495"/>
      <c r="BW134" s="127"/>
      <c r="BX134" s="126"/>
      <c r="BY134" s="126"/>
      <c r="DX134" s="409" t="s">
        <v>494</v>
      </c>
      <c r="DY134" s="410" t="s">
        <v>304</v>
      </c>
      <c r="DZ134" s="90" t="s">
        <v>8</v>
      </c>
      <c r="EA134" s="90" t="s">
        <v>305</v>
      </c>
      <c r="EB134" s="404">
        <v>257</v>
      </c>
      <c r="EC134" s="51"/>
      <c r="ED134" s="50">
        <v>257</v>
      </c>
      <c r="EE134" s="50"/>
      <c r="EF134" s="51"/>
      <c r="EG134" s="52">
        <v>1.7464934217679678E-3</v>
      </c>
      <c r="EH134" s="51"/>
      <c r="EI134" s="405">
        <v>0</v>
      </c>
      <c r="EJ134" s="50"/>
      <c r="EK134" s="50">
        <v>0</v>
      </c>
      <c r="EL134" s="53"/>
      <c r="EM134" s="159"/>
      <c r="EN134" s="159"/>
      <c r="EO134" s="49"/>
    </row>
    <row r="135" spans="66:145" ht="15">
      <c r="BN135" s="615"/>
      <c r="BO135" s="126" t="s">
        <v>953</v>
      </c>
      <c r="BP135" s="127"/>
      <c r="BQ135" s="127"/>
      <c r="BR135" s="127"/>
      <c r="BS135" s="126"/>
      <c r="BT135" s="495"/>
      <c r="BU135" s="495"/>
      <c r="BV135" s="495"/>
      <c r="BW135" s="127"/>
      <c r="BX135" s="126"/>
      <c r="BY135" s="126"/>
      <c r="DX135" s="409" t="s">
        <v>494</v>
      </c>
      <c r="DY135" s="410" t="s">
        <v>306</v>
      </c>
      <c r="DZ135" s="90" t="s">
        <v>8</v>
      </c>
      <c r="EA135" s="90" t="s">
        <v>307</v>
      </c>
      <c r="EB135" s="404">
        <v>355</v>
      </c>
      <c r="EC135" s="90"/>
      <c r="ED135" s="50">
        <v>355</v>
      </c>
      <c r="EE135" s="50">
        <v>147152</v>
      </c>
      <c r="EF135" s="62"/>
      <c r="EG135" s="52">
        <v>2.4124714580841581E-3</v>
      </c>
      <c r="EH135" s="62"/>
      <c r="EI135" s="405">
        <v>0</v>
      </c>
      <c r="EJ135" s="63"/>
      <c r="EK135" s="50">
        <v>0</v>
      </c>
      <c r="EL135" s="65"/>
      <c r="EM135" s="160"/>
      <c r="EN135" s="160"/>
      <c r="EO135" s="128"/>
    </row>
    <row r="136" spans="66:145" ht="15">
      <c r="BN136" s="615"/>
      <c r="BO136" s="126" t="s">
        <v>957</v>
      </c>
      <c r="BP136" s="127"/>
      <c r="BQ136" s="127"/>
      <c r="BR136" s="127"/>
      <c r="BS136" s="126"/>
      <c r="BT136" s="495"/>
      <c r="BU136" s="495"/>
      <c r="BV136" s="495"/>
      <c r="BW136" s="127"/>
      <c r="BX136" s="126"/>
      <c r="BY136" s="126"/>
      <c r="DX136" s="66" t="s">
        <v>496</v>
      </c>
      <c r="DY136" s="85" t="s">
        <v>496</v>
      </c>
      <c r="DZ136" s="66" t="s">
        <v>901</v>
      </c>
      <c r="EA136" s="67" t="s">
        <v>497</v>
      </c>
      <c r="EB136" s="404">
        <v>2071</v>
      </c>
      <c r="EC136" s="68"/>
      <c r="ED136" s="69">
        <v>2071</v>
      </c>
      <c r="EE136" s="69">
        <v>2071</v>
      </c>
      <c r="EF136" s="68"/>
      <c r="EG136" s="70"/>
      <c r="EH136" s="68"/>
      <c r="EI136" s="405">
        <v>142333</v>
      </c>
      <c r="EJ136" s="69"/>
      <c r="EK136" s="69">
        <v>142333</v>
      </c>
      <c r="EL136" s="69">
        <v>142333</v>
      </c>
      <c r="EM136" s="161">
        <v>0</v>
      </c>
      <c r="EN136" s="161"/>
      <c r="EO136" s="129"/>
    </row>
    <row r="137" spans="66:145" ht="15">
      <c r="BN137" s="615"/>
      <c r="BO137" s="126" t="s">
        <v>653</v>
      </c>
      <c r="BP137" s="127"/>
      <c r="BQ137" s="127"/>
      <c r="BR137" s="127"/>
      <c r="BS137" s="126"/>
      <c r="BT137" s="495"/>
      <c r="BU137" s="495"/>
      <c r="BV137" s="495"/>
      <c r="BW137" s="127"/>
      <c r="BX137" s="126"/>
      <c r="BY137" s="126"/>
      <c r="DX137" s="66" t="s">
        <v>498</v>
      </c>
      <c r="DY137" s="85" t="s">
        <v>498</v>
      </c>
      <c r="DZ137" s="66" t="s">
        <v>901</v>
      </c>
      <c r="EA137" s="67" t="s">
        <v>499</v>
      </c>
      <c r="EB137" s="404">
        <v>4139</v>
      </c>
      <c r="EC137" s="68"/>
      <c r="ED137" s="69">
        <v>4139</v>
      </c>
      <c r="EE137" s="69">
        <v>4139</v>
      </c>
      <c r="EF137" s="68"/>
      <c r="EG137" s="70"/>
      <c r="EH137" s="68"/>
      <c r="EI137" s="405">
        <v>1314381</v>
      </c>
      <c r="EJ137" s="69"/>
      <c r="EK137" s="69">
        <v>1314381</v>
      </c>
      <c r="EL137" s="69">
        <v>1314381</v>
      </c>
      <c r="EM137" s="161">
        <v>0</v>
      </c>
      <c r="EN137" s="161"/>
      <c r="EO137" s="129"/>
    </row>
    <row r="138" spans="66:145">
      <c r="DX138" s="71" t="s">
        <v>500</v>
      </c>
      <c r="DY138" s="86" t="s">
        <v>500</v>
      </c>
      <c r="DZ138" s="71" t="s">
        <v>901</v>
      </c>
      <c r="EA138" s="72" t="s">
        <v>501</v>
      </c>
      <c r="EB138" s="404">
        <v>12499</v>
      </c>
      <c r="EC138" s="56"/>
      <c r="ED138" s="57">
        <v>12499</v>
      </c>
      <c r="EE138" s="57"/>
      <c r="EF138" s="56"/>
      <c r="EG138" s="73">
        <v>0.96301718160104788</v>
      </c>
      <c r="EH138" s="56"/>
      <c r="EI138" s="405">
        <v>0</v>
      </c>
      <c r="EJ138" s="57"/>
      <c r="EK138" s="57">
        <v>0</v>
      </c>
      <c r="EL138" s="57">
        <v>0</v>
      </c>
      <c r="EM138" s="158">
        <v>0</v>
      </c>
      <c r="EN138" s="158"/>
      <c r="EO138" s="58"/>
    </row>
    <row r="139" spans="66:145">
      <c r="DX139" s="54" t="s">
        <v>500</v>
      </c>
      <c r="DY139" s="83" t="s">
        <v>124</v>
      </c>
      <c r="DZ139" s="54" t="s">
        <v>8</v>
      </c>
      <c r="EA139" s="55" t="s">
        <v>828</v>
      </c>
      <c r="EB139" s="404">
        <v>204</v>
      </c>
      <c r="EC139" s="51"/>
      <c r="ED139" s="50">
        <v>204</v>
      </c>
      <c r="EE139" s="50"/>
      <c r="EF139" s="51"/>
      <c r="EG139" s="52">
        <v>1.5717697819554666E-2</v>
      </c>
      <c r="EH139" s="51"/>
      <c r="EI139" s="405">
        <v>0</v>
      </c>
      <c r="EJ139" s="50"/>
      <c r="EK139" s="50">
        <v>0</v>
      </c>
      <c r="EL139" s="53"/>
      <c r="EM139" s="159"/>
      <c r="EN139" s="159"/>
      <c r="EO139" s="49"/>
    </row>
    <row r="140" spans="66:145">
      <c r="DX140" s="60" t="s">
        <v>500</v>
      </c>
      <c r="DY140" s="84" t="s">
        <v>125</v>
      </c>
      <c r="DZ140" s="60" t="s">
        <v>8</v>
      </c>
      <c r="EA140" s="61" t="s">
        <v>126</v>
      </c>
      <c r="EB140" s="404">
        <v>276</v>
      </c>
      <c r="EC140" s="62"/>
      <c r="ED140" s="63">
        <v>276</v>
      </c>
      <c r="EE140" s="63">
        <v>12979</v>
      </c>
      <c r="EF140" s="62"/>
      <c r="EG140" s="64">
        <v>2.1265120579397487E-2</v>
      </c>
      <c r="EH140" s="62"/>
      <c r="EI140" s="405">
        <v>0</v>
      </c>
      <c r="EJ140" s="63"/>
      <c r="EK140" s="63">
        <v>0</v>
      </c>
      <c r="EL140" s="65"/>
      <c r="EM140" s="160"/>
      <c r="EN140" s="160"/>
      <c r="EO140" s="128"/>
    </row>
    <row r="141" spans="66:145">
      <c r="DX141" s="71" t="s">
        <v>502</v>
      </c>
      <c r="DY141" s="86" t="s">
        <v>502</v>
      </c>
      <c r="DZ141" s="71" t="s">
        <v>901</v>
      </c>
      <c r="EA141" s="72" t="s">
        <v>503</v>
      </c>
      <c r="EB141" s="404">
        <v>16576</v>
      </c>
      <c r="EC141" s="56"/>
      <c r="ED141" s="57">
        <v>16576</v>
      </c>
      <c r="EE141" s="57"/>
      <c r="EF141" s="56"/>
      <c r="EG141" s="73">
        <v>0.93102673556504156</v>
      </c>
      <c r="EH141" s="56"/>
      <c r="EI141" s="405">
        <v>6647301</v>
      </c>
      <c r="EJ141" s="57"/>
      <c r="EK141" s="57">
        <v>6188815</v>
      </c>
      <c r="EL141" s="57">
        <v>6647301</v>
      </c>
      <c r="EM141" s="158">
        <v>0</v>
      </c>
      <c r="EN141" s="158"/>
      <c r="EO141" s="58"/>
    </row>
    <row r="142" spans="66:145">
      <c r="DX142" s="60" t="s">
        <v>502</v>
      </c>
      <c r="DY142" s="84" t="s">
        <v>127</v>
      </c>
      <c r="DZ142" s="60" t="s">
        <v>8</v>
      </c>
      <c r="EA142" s="61" t="s">
        <v>829</v>
      </c>
      <c r="EB142" s="404">
        <v>1228</v>
      </c>
      <c r="EC142" s="62"/>
      <c r="ED142" s="63">
        <v>1228</v>
      </c>
      <c r="EE142" s="63">
        <v>17804</v>
      </c>
      <c r="EF142" s="62"/>
      <c r="EG142" s="64">
        <v>6.8973264434958437E-2</v>
      </c>
      <c r="EH142" s="62"/>
      <c r="EI142" s="405">
        <v>0</v>
      </c>
      <c r="EJ142" s="63"/>
      <c r="EK142" s="63">
        <v>458486</v>
      </c>
      <c r="EL142" s="65"/>
      <c r="EM142" s="160"/>
      <c r="EN142" s="160"/>
      <c r="EO142" s="128"/>
    </row>
    <row r="143" spans="66:145">
      <c r="DX143" s="71" t="s">
        <v>504</v>
      </c>
      <c r="DY143" s="86" t="s">
        <v>504</v>
      </c>
      <c r="DZ143" s="71" t="s">
        <v>901</v>
      </c>
      <c r="EA143" s="72" t="s">
        <v>505</v>
      </c>
      <c r="EB143" s="404">
        <v>25024</v>
      </c>
      <c r="EC143" s="56"/>
      <c r="ED143" s="57">
        <v>25024</v>
      </c>
      <c r="EE143" s="57"/>
      <c r="EF143" s="56"/>
      <c r="EG143" s="73">
        <v>0.97769095526470018</v>
      </c>
      <c r="EH143" s="56"/>
      <c r="EI143" s="405">
        <v>0</v>
      </c>
      <c r="EJ143" s="57"/>
      <c r="EK143" s="57">
        <v>0</v>
      </c>
      <c r="EL143" s="57">
        <v>0</v>
      </c>
      <c r="EM143" s="158">
        <v>0</v>
      </c>
      <c r="EN143" s="158"/>
      <c r="EO143" s="58"/>
    </row>
    <row r="144" spans="66:145">
      <c r="DX144" s="54" t="s">
        <v>504</v>
      </c>
      <c r="DY144" s="83" t="s">
        <v>128</v>
      </c>
      <c r="DZ144" s="54" t="s">
        <v>8</v>
      </c>
      <c r="EA144" s="55" t="s">
        <v>129</v>
      </c>
      <c r="EB144" s="404">
        <v>404</v>
      </c>
      <c r="EC144" s="51"/>
      <c r="ED144" s="50">
        <v>404</v>
      </c>
      <c r="EE144" s="50"/>
      <c r="EF144" s="51"/>
      <c r="EG144" s="52">
        <v>1.5784332877515139E-2</v>
      </c>
      <c r="EH144" s="51"/>
      <c r="EI144" s="405">
        <v>0</v>
      </c>
      <c r="EJ144" s="50"/>
      <c r="EK144" s="50">
        <v>0</v>
      </c>
      <c r="EL144" s="50"/>
      <c r="EM144" s="159"/>
      <c r="EN144" s="159"/>
      <c r="EO144" s="49"/>
    </row>
    <row r="145" spans="128:145">
      <c r="DX145" s="60" t="s">
        <v>504</v>
      </c>
      <c r="DY145" s="84" t="s">
        <v>308</v>
      </c>
      <c r="DZ145" s="60" t="s">
        <v>8</v>
      </c>
      <c r="EA145" s="61" t="s">
        <v>126</v>
      </c>
      <c r="EB145" s="404">
        <v>167</v>
      </c>
      <c r="EC145" s="62"/>
      <c r="ED145" s="63">
        <v>167</v>
      </c>
      <c r="EE145" s="63">
        <v>25595</v>
      </c>
      <c r="EF145" s="62"/>
      <c r="EG145" s="64">
        <v>6.5247118577847233E-3</v>
      </c>
      <c r="EH145" s="62"/>
      <c r="EI145" s="405">
        <v>0</v>
      </c>
      <c r="EJ145" s="63"/>
      <c r="EK145" s="63">
        <v>0</v>
      </c>
      <c r="EL145" s="65"/>
      <c r="EM145" s="160"/>
      <c r="EN145" s="160"/>
      <c r="EO145" s="128"/>
    </row>
    <row r="146" spans="128:145">
      <c r="DX146" s="71" t="s">
        <v>506</v>
      </c>
      <c r="DY146" s="86" t="s">
        <v>506</v>
      </c>
      <c r="DZ146" s="71" t="s">
        <v>901</v>
      </c>
      <c r="EA146" s="72" t="s">
        <v>507</v>
      </c>
      <c r="EB146" s="404">
        <v>2230</v>
      </c>
      <c r="EC146" s="56"/>
      <c r="ED146" s="57">
        <v>2230</v>
      </c>
      <c r="EE146" s="57"/>
      <c r="EF146" s="56"/>
      <c r="EG146" s="73">
        <v>0.75850340136054417</v>
      </c>
      <c r="EH146" s="56"/>
      <c r="EI146" s="405">
        <v>814880</v>
      </c>
      <c r="EJ146" s="57"/>
      <c r="EK146" s="57">
        <v>618089</v>
      </c>
      <c r="EL146" s="57">
        <v>814880</v>
      </c>
      <c r="EM146" s="158">
        <v>0</v>
      </c>
      <c r="EN146" s="158"/>
      <c r="EO146" s="58"/>
    </row>
    <row r="147" spans="128:145">
      <c r="DX147" s="60" t="s">
        <v>506</v>
      </c>
      <c r="DY147" s="84" t="s">
        <v>130</v>
      </c>
      <c r="DZ147" s="60" t="s">
        <v>8</v>
      </c>
      <c r="EA147" s="61" t="s">
        <v>131</v>
      </c>
      <c r="EB147" s="404">
        <v>710</v>
      </c>
      <c r="EC147" s="62"/>
      <c r="ED147" s="63">
        <v>710</v>
      </c>
      <c r="EE147" s="63">
        <v>2940</v>
      </c>
      <c r="EF147" s="62"/>
      <c r="EG147" s="64">
        <v>0.24149659863945577</v>
      </c>
      <c r="EH147" s="62"/>
      <c r="EI147" s="405">
        <v>0</v>
      </c>
      <c r="EJ147" s="63"/>
      <c r="EK147" s="63">
        <v>196791</v>
      </c>
      <c r="EL147" s="65"/>
      <c r="EM147" s="160"/>
      <c r="EN147" s="160"/>
      <c r="EO147" s="128"/>
    </row>
    <row r="148" spans="128:145">
      <c r="DX148" s="66" t="s">
        <v>508</v>
      </c>
      <c r="DY148" s="85" t="s">
        <v>508</v>
      </c>
      <c r="DZ148" s="66" t="s">
        <v>901</v>
      </c>
      <c r="EA148" s="67" t="s">
        <v>509</v>
      </c>
      <c r="EB148" s="404">
        <v>25081</v>
      </c>
      <c r="EC148" s="68"/>
      <c r="ED148" s="69">
        <v>25081</v>
      </c>
      <c r="EE148" s="69">
        <v>25081</v>
      </c>
      <c r="EF148" s="68"/>
      <c r="EG148" s="70"/>
      <c r="EH148" s="68"/>
      <c r="EI148" s="405">
        <v>1100023</v>
      </c>
      <c r="EJ148" s="69"/>
      <c r="EK148" s="69">
        <v>1100023</v>
      </c>
      <c r="EL148" s="69">
        <v>1100023</v>
      </c>
      <c r="EM148" s="161">
        <v>0</v>
      </c>
      <c r="EN148" s="161"/>
      <c r="EO148" s="129"/>
    </row>
    <row r="149" spans="128:145">
      <c r="DX149" s="71" t="s">
        <v>510</v>
      </c>
      <c r="DY149" s="86" t="s">
        <v>510</v>
      </c>
      <c r="DZ149" s="71" t="s">
        <v>901</v>
      </c>
      <c r="EA149" s="72" t="s">
        <v>511</v>
      </c>
      <c r="EB149" s="404">
        <v>7420</v>
      </c>
      <c r="EC149" s="56"/>
      <c r="ED149" s="57">
        <v>7420</v>
      </c>
      <c r="EE149" s="57"/>
      <c r="EF149" s="56"/>
      <c r="EG149" s="73">
        <v>0.37215367639683017</v>
      </c>
      <c r="EH149" s="56"/>
      <c r="EI149" s="405">
        <v>0</v>
      </c>
      <c r="EJ149" s="57"/>
      <c r="EK149" s="57">
        <v>0</v>
      </c>
      <c r="EL149" s="57">
        <v>0</v>
      </c>
      <c r="EM149" s="158">
        <v>0</v>
      </c>
      <c r="EN149" s="158"/>
      <c r="EO149" s="58"/>
    </row>
    <row r="150" spans="128:145">
      <c r="DX150" s="54" t="s">
        <v>510</v>
      </c>
      <c r="DY150" s="83" t="s">
        <v>132</v>
      </c>
      <c r="DZ150" s="54" t="s">
        <v>901</v>
      </c>
      <c r="EA150" s="55" t="s">
        <v>133</v>
      </c>
      <c r="EB150" s="404">
        <v>12129</v>
      </c>
      <c r="EC150" s="51"/>
      <c r="ED150" s="50">
        <v>12129</v>
      </c>
      <c r="EE150" s="50"/>
      <c r="EF150" s="51"/>
      <c r="EG150" s="52">
        <v>0.608335841107433</v>
      </c>
      <c r="EH150" s="51"/>
      <c r="EI150" s="405">
        <v>0</v>
      </c>
      <c r="EJ150" s="50"/>
      <c r="EK150" s="50">
        <v>0</v>
      </c>
      <c r="EL150" s="53"/>
      <c r="EM150" s="159"/>
      <c r="EN150" s="159"/>
      <c r="EO150" s="49"/>
    </row>
    <row r="151" spans="128:145">
      <c r="DX151" s="54" t="s">
        <v>510</v>
      </c>
      <c r="DY151" s="83" t="s">
        <v>134</v>
      </c>
      <c r="DZ151" s="54" t="s">
        <v>8</v>
      </c>
      <c r="EA151" s="55" t="s">
        <v>135</v>
      </c>
      <c r="EB151" s="404">
        <v>236</v>
      </c>
      <c r="EC151" s="51"/>
      <c r="ED151" s="50">
        <v>236</v>
      </c>
      <c r="EE151" s="50"/>
      <c r="EF151" s="51"/>
      <c r="EG151" s="52">
        <v>1.1836693750626943E-2</v>
      </c>
      <c r="EH151" s="51"/>
      <c r="EI151" s="405">
        <v>0</v>
      </c>
      <c r="EJ151" s="50"/>
      <c r="EK151" s="50">
        <v>0</v>
      </c>
      <c r="EL151" s="53"/>
      <c r="EM151" s="159"/>
      <c r="EN151" s="159"/>
      <c r="EO151" s="49"/>
    </row>
    <row r="152" spans="128:145">
      <c r="DX152" s="48">
        <v>680</v>
      </c>
      <c r="DY152" s="163" t="s">
        <v>830</v>
      </c>
      <c r="DZ152" s="54" t="s">
        <v>8</v>
      </c>
      <c r="EA152" s="163" t="s">
        <v>831</v>
      </c>
      <c r="EB152" s="404">
        <v>153</v>
      </c>
      <c r="EC152" s="62"/>
      <c r="ED152" s="63">
        <v>153</v>
      </c>
      <c r="EE152" s="63">
        <v>19938</v>
      </c>
      <c r="EF152" s="62"/>
      <c r="EG152" s="64">
        <v>7.6737887451098401E-3</v>
      </c>
      <c r="EH152" s="62"/>
      <c r="EI152" s="405">
        <v>0</v>
      </c>
      <c r="EJ152" s="63"/>
      <c r="EK152" s="63">
        <v>0</v>
      </c>
      <c r="EL152" s="65"/>
      <c r="EM152" s="160"/>
      <c r="EN152" s="160"/>
      <c r="EO152" s="128"/>
    </row>
    <row r="153" spans="128:145">
      <c r="DX153" s="71" t="s">
        <v>512</v>
      </c>
      <c r="DY153" s="86" t="s">
        <v>512</v>
      </c>
      <c r="DZ153" s="71" t="s">
        <v>901</v>
      </c>
      <c r="EA153" s="72" t="s">
        <v>513</v>
      </c>
      <c r="EB153" s="404">
        <v>1393</v>
      </c>
      <c r="EC153" s="56"/>
      <c r="ED153" s="57">
        <v>1393</v>
      </c>
      <c r="EE153" s="57"/>
      <c r="EF153" s="56"/>
      <c r="EG153" s="73">
        <v>0.75871459694989107</v>
      </c>
      <c r="EH153" s="56"/>
      <c r="EI153" s="405">
        <v>0</v>
      </c>
      <c r="EJ153" s="57"/>
      <c r="EK153" s="57">
        <v>0</v>
      </c>
      <c r="EL153" s="57">
        <v>0</v>
      </c>
      <c r="EM153" s="158">
        <v>0</v>
      </c>
      <c r="EN153" s="158"/>
      <c r="EO153" s="58"/>
    </row>
    <row r="154" spans="128:145">
      <c r="DX154" s="60" t="s">
        <v>512</v>
      </c>
      <c r="DY154" s="84" t="s">
        <v>137</v>
      </c>
      <c r="DZ154" s="60" t="s">
        <v>8</v>
      </c>
      <c r="EA154" s="61" t="s">
        <v>138</v>
      </c>
      <c r="EB154" s="404">
        <v>443</v>
      </c>
      <c r="EC154" s="62"/>
      <c r="ED154" s="63">
        <v>443</v>
      </c>
      <c r="EE154" s="63">
        <v>1836</v>
      </c>
      <c r="EF154" s="62"/>
      <c r="EG154" s="64">
        <v>0.24128540305010893</v>
      </c>
      <c r="EH154" s="62"/>
      <c r="EI154" s="405">
        <v>0</v>
      </c>
      <c r="EJ154" s="63"/>
      <c r="EK154" s="63">
        <v>0</v>
      </c>
      <c r="EL154" s="65"/>
      <c r="EM154" s="160"/>
      <c r="EN154" s="160"/>
      <c r="EO154" s="128"/>
    </row>
    <row r="155" spans="128:145">
      <c r="DX155" s="71" t="s">
        <v>514</v>
      </c>
      <c r="DY155" s="86" t="s">
        <v>514</v>
      </c>
      <c r="DZ155" s="71" t="s">
        <v>901</v>
      </c>
      <c r="EA155" s="72" t="s">
        <v>515</v>
      </c>
      <c r="EB155" s="404">
        <v>5858</v>
      </c>
      <c r="EC155" s="56"/>
      <c r="ED155" s="57">
        <v>5858</v>
      </c>
      <c r="EE155" s="57">
        <v>5858</v>
      </c>
      <c r="EF155" s="56"/>
      <c r="EG155" s="73"/>
      <c r="EH155" s="56"/>
      <c r="EI155" s="405">
        <v>1563793</v>
      </c>
      <c r="EJ155" s="57"/>
      <c r="EK155" s="69">
        <v>1563793</v>
      </c>
      <c r="EL155" s="69">
        <v>1563793</v>
      </c>
      <c r="EM155" s="161">
        <v>0</v>
      </c>
      <c r="EN155" s="158"/>
      <c r="EO155" s="58"/>
    </row>
    <row r="156" spans="128:145">
      <c r="DX156" s="66" t="s">
        <v>516</v>
      </c>
      <c r="DY156" s="85" t="s">
        <v>516</v>
      </c>
      <c r="DZ156" s="66" t="s">
        <v>901</v>
      </c>
      <c r="EA156" s="67" t="s">
        <v>517</v>
      </c>
      <c r="EB156" s="404">
        <v>8397</v>
      </c>
      <c r="EC156" s="68"/>
      <c r="ED156" s="69">
        <v>8397</v>
      </c>
      <c r="EE156" s="69">
        <v>8397</v>
      </c>
      <c r="EF156" s="68"/>
      <c r="EG156" s="70"/>
      <c r="EH156" s="68"/>
      <c r="EI156" s="405">
        <v>1312871</v>
      </c>
      <c r="EJ156" s="69"/>
      <c r="EK156" s="69">
        <v>1312871</v>
      </c>
      <c r="EL156" s="69">
        <v>1312871</v>
      </c>
      <c r="EM156" s="161">
        <v>0</v>
      </c>
      <c r="EN156" s="161"/>
      <c r="EO156" s="129"/>
    </row>
    <row r="157" spans="128:145">
      <c r="DX157" s="60" t="s">
        <v>518</v>
      </c>
      <c r="DY157" s="84" t="s">
        <v>518</v>
      </c>
      <c r="DZ157" s="60" t="s">
        <v>901</v>
      </c>
      <c r="EA157" s="61" t="s">
        <v>519</v>
      </c>
      <c r="EB157" s="404">
        <v>1769</v>
      </c>
      <c r="EC157" s="62"/>
      <c r="ED157" s="63">
        <v>1769</v>
      </c>
      <c r="EE157" s="63">
        <v>1769</v>
      </c>
      <c r="EF157" s="62"/>
      <c r="EG157" s="64"/>
      <c r="EH157" s="62"/>
      <c r="EI157" s="405">
        <v>89528</v>
      </c>
      <c r="EJ157" s="63"/>
      <c r="EK157" s="69">
        <v>89528</v>
      </c>
      <c r="EL157" s="69">
        <v>89528</v>
      </c>
      <c r="EM157" s="161">
        <v>0</v>
      </c>
      <c r="EN157" s="160"/>
      <c r="EO157" s="128"/>
    </row>
    <row r="158" spans="128:145">
      <c r="DX158" s="71" t="s">
        <v>520</v>
      </c>
      <c r="DY158" s="86" t="s">
        <v>520</v>
      </c>
      <c r="DZ158" s="71" t="s">
        <v>901</v>
      </c>
      <c r="EA158" s="72" t="s">
        <v>521</v>
      </c>
      <c r="EB158" s="404">
        <v>4828</v>
      </c>
      <c r="EC158" s="56"/>
      <c r="ED158" s="57">
        <v>4828</v>
      </c>
      <c r="EE158" s="57"/>
      <c r="EF158" s="56"/>
      <c r="EG158" s="73">
        <v>0.82248722316865419</v>
      </c>
      <c r="EH158" s="56"/>
      <c r="EI158" s="405">
        <v>1159736</v>
      </c>
      <c r="EJ158" s="57"/>
      <c r="EK158" s="57">
        <v>953868</v>
      </c>
      <c r="EL158" s="57">
        <v>1159736</v>
      </c>
      <c r="EM158" s="158">
        <v>0</v>
      </c>
      <c r="EN158" s="158"/>
      <c r="EO158" s="58"/>
    </row>
    <row r="159" spans="128:145">
      <c r="DX159" s="54" t="s">
        <v>520</v>
      </c>
      <c r="DY159" s="83" t="s">
        <v>139</v>
      </c>
      <c r="DZ159" s="54" t="s">
        <v>8</v>
      </c>
      <c r="EA159" s="55" t="s">
        <v>140</v>
      </c>
      <c r="EB159" s="404">
        <v>388</v>
      </c>
      <c r="EC159" s="51"/>
      <c r="ED159" s="50">
        <v>388</v>
      </c>
      <c r="EE159" s="50"/>
      <c r="EF159" s="51"/>
      <c r="EG159" s="52">
        <v>6.6098807495741055E-2</v>
      </c>
      <c r="EH159" s="51"/>
      <c r="EI159" s="405">
        <v>0</v>
      </c>
      <c r="EJ159" s="50"/>
      <c r="EK159" s="50">
        <v>76657</v>
      </c>
      <c r="EL159" s="53"/>
      <c r="EM159" s="159"/>
      <c r="EN159" s="159"/>
      <c r="EO159" s="49"/>
    </row>
    <row r="160" spans="128:145">
      <c r="DX160" s="60" t="s">
        <v>520</v>
      </c>
      <c r="DY160" s="84" t="s">
        <v>631</v>
      </c>
      <c r="DZ160" s="60" t="s">
        <v>8</v>
      </c>
      <c r="EA160" s="61" t="s">
        <v>632</v>
      </c>
      <c r="EB160" s="404">
        <v>654</v>
      </c>
      <c r="EC160" s="62"/>
      <c r="ED160" s="63">
        <v>654</v>
      </c>
      <c r="EE160" s="63">
        <v>5870</v>
      </c>
      <c r="EF160" s="62"/>
      <c r="EG160" s="64">
        <v>0.11141396933560477</v>
      </c>
      <c r="EH160" s="62"/>
      <c r="EI160" s="405">
        <v>0</v>
      </c>
      <c r="EJ160" s="63"/>
      <c r="EK160" s="63">
        <v>129211</v>
      </c>
      <c r="EL160" s="65"/>
      <c r="EM160" s="160"/>
      <c r="EN160" s="160"/>
      <c r="EO160" s="128"/>
    </row>
    <row r="161" spans="128:145">
      <c r="DX161" s="66" t="s">
        <v>522</v>
      </c>
      <c r="DY161" s="85" t="s">
        <v>522</v>
      </c>
      <c r="DZ161" s="66" t="s">
        <v>901</v>
      </c>
      <c r="EA161" s="67" t="s">
        <v>523</v>
      </c>
      <c r="EB161" s="404">
        <v>23594</v>
      </c>
      <c r="EC161" s="68"/>
      <c r="ED161" s="69">
        <v>23594</v>
      </c>
      <c r="EE161" s="69">
        <v>23594</v>
      </c>
      <c r="EF161" s="68"/>
      <c r="EG161" s="70"/>
      <c r="EH161" s="68"/>
      <c r="EI161" s="405">
        <v>5416711</v>
      </c>
      <c r="EJ161" s="69"/>
      <c r="EK161" s="69">
        <v>5416711</v>
      </c>
      <c r="EL161" s="69">
        <v>5416711</v>
      </c>
      <c r="EM161" s="161">
        <v>0</v>
      </c>
      <c r="EN161" s="161"/>
      <c r="EO161" s="129"/>
    </row>
    <row r="162" spans="128:145">
      <c r="DX162" s="66" t="s">
        <v>524</v>
      </c>
      <c r="DY162" s="85" t="s">
        <v>524</v>
      </c>
      <c r="DZ162" s="66" t="s">
        <v>901</v>
      </c>
      <c r="EA162" s="67" t="s">
        <v>525</v>
      </c>
      <c r="EB162" s="404">
        <v>2300</v>
      </c>
      <c r="EC162" s="68"/>
      <c r="ED162" s="69">
        <v>2300</v>
      </c>
      <c r="EE162" s="69">
        <v>2300</v>
      </c>
      <c r="EF162" s="68"/>
      <c r="EG162" s="70"/>
      <c r="EH162" s="68"/>
      <c r="EI162" s="405">
        <v>0</v>
      </c>
      <c r="EJ162" s="69"/>
      <c r="EK162" s="69">
        <v>0</v>
      </c>
      <c r="EL162" s="69">
        <v>0</v>
      </c>
      <c r="EM162" s="161">
        <v>0</v>
      </c>
      <c r="EN162" s="161"/>
      <c r="EO162" s="129"/>
    </row>
    <row r="163" spans="128:145">
      <c r="DX163" s="71" t="s">
        <v>526</v>
      </c>
      <c r="DY163" s="86" t="s">
        <v>526</v>
      </c>
      <c r="DZ163" s="71" t="s">
        <v>901</v>
      </c>
      <c r="EA163" s="72" t="s">
        <v>527</v>
      </c>
      <c r="EB163" s="404">
        <v>18528</v>
      </c>
      <c r="EC163" s="56"/>
      <c r="ED163" s="57">
        <v>18528</v>
      </c>
      <c r="EE163" s="57"/>
      <c r="EF163" s="56"/>
      <c r="EG163" s="73">
        <v>0.79247219846022243</v>
      </c>
      <c r="EH163" s="56"/>
      <c r="EI163" s="405">
        <v>9488002</v>
      </c>
      <c r="EJ163" s="57"/>
      <c r="EK163" s="57">
        <v>7518978</v>
      </c>
      <c r="EL163" s="57">
        <v>9488002</v>
      </c>
      <c r="EM163" s="158">
        <v>0</v>
      </c>
      <c r="EN163" s="158"/>
      <c r="EO163" s="58"/>
    </row>
    <row r="164" spans="128:145">
      <c r="DX164" s="60" t="s">
        <v>526</v>
      </c>
      <c r="DY164" s="84" t="s">
        <v>141</v>
      </c>
      <c r="DZ164" s="60" t="s">
        <v>901</v>
      </c>
      <c r="EA164" s="61" t="s">
        <v>142</v>
      </c>
      <c r="EB164" s="404">
        <v>4852</v>
      </c>
      <c r="EC164" s="62"/>
      <c r="ED164" s="63">
        <v>4852</v>
      </c>
      <c r="EE164" s="63">
        <v>23380</v>
      </c>
      <c r="EF164" s="62"/>
      <c r="EG164" s="64">
        <v>0.2075278015397776</v>
      </c>
      <c r="EH164" s="62"/>
      <c r="EI164" s="405">
        <v>0</v>
      </c>
      <c r="EJ164" s="63"/>
      <c r="EK164" s="63">
        <v>1969024</v>
      </c>
      <c r="EL164" s="65"/>
      <c r="EM164" s="160"/>
      <c r="EN164" s="160"/>
      <c r="EO164" s="128"/>
    </row>
    <row r="165" spans="128:145">
      <c r="DX165" s="66" t="s">
        <v>528</v>
      </c>
      <c r="DY165" s="85" t="s">
        <v>528</v>
      </c>
      <c r="DZ165" s="66" t="s">
        <v>901</v>
      </c>
      <c r="EA165" s="67" t="s">
        <v>529</v>
      </c>
      <c r="EB165" s="404">
        <v>7643</v>
      </c>
      <c r="EC165" s="68"/>
      <c r="ED165" s="69">
        <v>7643</v>
      </c>
      <c r="EE165" s="69">
        <v>7643</v>
      </c>
      <c r="EF165" s="68"/>
      <c r="EG165" s="70"/>
      <c r="EH165" s="68"/>
      <c r="EI165" s="405">
        <v>4502033</v>
      </c>
      <c r="EJ165" s="69"/>
      <c r="EK165" s="69">
        <v>4502033</v>
      </c>
      <c r="EL165" s="69">
        <v>4502033</v>
      </c>
      <c r="EM165" s="161">
        <v>0</v>
      </c>
      <c r="EN165" s="161"/>
      <c r="EO165" s="129"/>
    </row>
    <row r="166" spans="128:145">
      <c r="DX166" s="71" t="s">
        <v>530</v>
      </c>
      <c r="DY166" s="86" t="s">
        <v>530</v>
      </c>
      <c r="DZ166" s="71" t="s">
        <v>901</v>
      </c>
      <c r="EA166" s="72" t="s">
        <v>534</v>
      </c>
      <c r="EB166" s="404">
        <v>24023</v>
      </c>
      <c r="EC166" s="56"/>
      <c r="ED166" s="57">
        <v>24023</v>
      </c>
      <c r="EE166" s="57"/>
      <c r="EF166" s="56"/>
      <c r="EG166" s="73">
        <v>0.99507083091707393</v>
      </c>
      <c r="EH166" s="56"/>
      <c r="EI166" s="405">
        <v>17813175</v>
      </c>
      <c r="EJ166" s="57"/>
      <c r="EK166" s="57">
        <v>17725371</v>
      </c>
      <c r="EL166" s="57">
        <v>17813175</v>
      </c>
      <c r="EM166" s="158">
        <v>0</v>
      </c>
      <c r="EN166" s="158"/>
      <c r="EO166" s="58"/>
    </row>
    <row r="167" spans="128:145">
      <c r="DX167" s="60" t="s">
        <v>530</v>
      </c>
      <c r="DY167" s="84" t="s">
        <v>143</v>
      </c>
      <c r="DZ167" s="60" t="s">
        <v>8</v>
      </c>
      <c r="EA167" s="61" t="s">
        <v>144</v>
      </c>
      <c r="EB167" s="404">
        <v>119</v>
      </c>
      <c r="EC167" s="62"/>
      <c r="ED167" s="63">
        <v>119</v>
      </c>
      <c r="EE167" s="63">
        <v>24142</v>
      </c>
      <c r="EF167" s="62"/>
      <c r="EG167" s="64">
        <v>4.9291690829260208E-3</v>
      </c>
      <c r="EH167" s="62"/>
      <c r="EI167" s="405">
        <v>0</v>
      </c>
      <c r="EJ167" s="63"/>
      <c r="EK167" s="63">
        <v>87804</v>
      </c>
      <c r="EL167" s="65"/>
      <c r="EM167" s="160"/>
      <c r="EN167" s="160"/>
      <c r="EO167" s="128"/>
    </row>
    <row r="168" spans="128:145">
      <c r="DX168" s="71" t="s">
        <v>535</v>
      </c>
      <c r="DY168" s="86" t="s">
        <v>535</v>
      </c>
      <c r="DZ168" s="71" t="s">
        <v>901</v>
      </c>
      <c r="EA168" s="72" t="s">
        <v>536</v>
      </c>
      <c r="EB168" s="404">
        <v>13596</v>
      </c>
      <c r="EC168" s="56"/>
      <c r="ED168" s="57">
        <v>13596</v>
      </c>
      <c r="EE168" s="57"/>
      <c r="EF168" s="56"/>
      <c r="EG168" s="73">
        <v>0.98258292982582929</v>
      </c>
      <c r="EH168" s="56"/>
      <c r="EI168" s="405">
        <v>5351736</v>
      </c>
      <c r="EJ168" s="57"/>
      <c r="EK168" s="57">
        <v>5258524</v>
      </c>
      <c r="EL168" s="57">
        <v>5351736</v>
      </c>
      <c r="EM168" s="158">
        <v>0</v>
      </c>
      <c r="EN168" s="158"/>
      <c r="EO168" s="58"/>
    </row>
    <row r="169" spans="128:145">
      <c r="DX169" s="60" t="s">
        <v>535</v>
      </c>
      <c r="DY169" s="84" t="s">
        <v>145</v>
      </c>
      <c r="DZ169" s="60" t="s">
        <v>8</v>
      </c>
      <c r="EA169" s="61" t="s">
        <v>146</v>
      </c>
      <c r="EB169" s="404">
        <v>241</v>
      </c>
      <c r="EC169" s="62"/>
      <c r="ED169" s="63">
        <v>241</v>
      </c>
      <c r="EE169" s="63">
        <v>13837</v>
      </c>
      <c r="EF169" s="62"/>
      <c r="EG169" s="64">
        <v>1.7417070174170702E-2</v>
      </c>
      <c r="EH169" s="62"/>
      <c r="EI169" s="405">
        <v>0</v>
      </c>
      <c r="EJ169" s="63"/>
      <c r="EK169" s="63">
        <v>93212</v>
      </c>
      <c r="EL169" s="65"/>
      <c r="EM169" s="160"/>
      <c r="EN169" s="160"/>
      <c r="EO169" s="128"/>
    </row>
    <row r="170" spans="128:145">
      <c r="DX170" s="71" t="s">
        <v>537</v>
      </c>
      <c r="DY170" s="86" t="s">
        <v>537</v>
      </c>
      <c r="DZ170" s="71" t="s">
        <v>901</v>
      </c>
      <c r="EA170" s="72" t="s">
        <v>538</v>
      </c>
      <c r="EB170" s="404">
        <v>20079</v>
      </c>
      <c r="EC170" s="56"/>
      <c r="ED170" s="57">
        <v>20079</v>
      </c>
      <c r="EE170" s="57"/>
      <c r="EF170" s="56"/>
      <c r="EG170" s="73">
        <v>0.94165924119495381</v>
      </c>
      <c r="EH170" s="56"/>
      <c r="EI170" s="405">
        <v>4409383</v>
      </c>
      <c r="EJ170" s="57"/>
      <c r="EK170" s="57">
        <v>4152136</v>
      </c>
      <c r="EL170" s="57">
        <v>4409383</v>
      </c>
      <c r="EM170" s="158">
        <v>0</v>
      </c>
      <c r="EN170" s="158"/>
      <c r="EO170" s="58"/>
    </row>
    <row r="171" spans="128:145">
      <c r="DX171" s="54">
        <v>800</v>
      </c>
      <c r="DY171" s="83" t="s">
        <v>795</v>
      </c>
      <c r="DZ171" s="54" t="s">
        <v>901</v>
      </c>
      <c r="EA171" s="55" t="s">
        <v>796</v>
      </c>
      <c r="EB171" s="404">
        <v>0</v>
      </c>
      <c r="EC171" s="411">
        <v>1244</v>
      </c>
      <c r="ED171" s="50">
        <v>1244</v>
      </c>
      <c r="EE171" s="50">
        <v>21323</v>
      </c>
      <c r="EF171" s="51"/>
      <c r="EG171" s="64">
        <v>5.8340758805046196E-2</v>
      </c>
      <c r="EH171" s="51"/>
      <c r="EI171" s="405">
        <v>0</v>
      </c>
      <c r="EJ171" s="50"/>
      <c r="EK171" s="50">
        <v>257247</v>
      </c>
      <c r="EL171" s="53"/>
      <c r="EM171" s="159"/>
      <c r="EN171" s="159"/>
      <c r="EO171" s="49"/>
    </row>
    <row r="172" spans="128:145">
      <c r="DX172" s="71" t="s">
        <v>539</v>
      </c>
      <c r="DY172" s="86" t="s">
        <v>539</v>
      </c>
      <c r="DZ172" s="71" t="s">
        <v>901</v>
      </c>
      <c r="EA172" s="72" t="s">
        <v>540</v>
      </c>
      <c r="EB172" s="404">
        <v>8803</v>
      </c>
      <c r="EC172" s="56"/>
      <c r="ED172" s="57">
        <v>8803</v>
      </c>
      <c r="EE172" s="57"/>
      <c r="EF172" s="56"/>
      <c r="EG172" s="73">
        <v>0.84522323571771485</v>
      </c>
      <c r="EH172" s="56"/>
      <c r="EI172" s="405">
        <v>3019745</v>
      </c>
      <c r="EJ172" s="57"/>
      <c r="EK172" s="57">
        <v>2552359</v>
      </c>
      <c r="EL172" s="57">
        <v>3019745</v>
      </c>
      <c r="EM172" s="158">
        <v>0</v>
      </c>
      <c r="EN172" s="158"/>
      <c r="EO172" s="58"/>
    </row>
    <row r="173" spans="128:145">
      <c r="DX173" s="54" t="s">
        <v>539</v>
      </c>
      <c r="DY173" s="83" t="s">
        <v>147</v>
      </c>
      <c r="DZ173" s="54" t="s">
        <v>8</v>
      </c>
      <c r="EA173" s="55" t="s">
        <v>148</v>
      </c>
      <c r="EB173" s="404">
        <v>1288</v>
      </c>
      <c r="EC173" s="51"/>
      <c r="ED173" s="50">
        <v>1288</v>
      </c>
      <c r="EE173" s="50"/>
      <c r="EF173" s="51"/>
      <c r="EG173" s="52">
        <v>0.12366778684589534</v>
      </c>
      <c r="EH173" s="51"/>
      <c r="EI173" s="405">
        <v>0</v>
      </c>
      <c r="EJ173" s="50"/>
      <c r="EK173" s="50">
        <v>373445</v>
      </c>
      <c r="EL173" s="53"/>
      <c r="EM173" s="159"/>
      <c r="EN173" s="159"/>
      <c r="EO173" s="49"/>
    </row>
    <row r="174" spans="128:145">
      <c r="DX174" s="60" t="s">
        <v>539</v>
      </c>
      <c r="DY174" s="84" t="s">
        <v>598</v>
      </c>
      <c r="DZ174" s="60" t="s">
        <v>8</v>
      </c>
      <c r="EA174" s="61" t="s">
        <v>599</v>
      </c>
      <c r="EB174" s="404">
        <v>324</v>
      </c>
      <c r="EC174" s="62"/>
      <c r="ED174" s="50">
        <v>324</v>
      </c>
      <c r="EE174" s="63">
        <v>10415</v>
      </c>
      <c r="EF174" s="62"/>
      <c r="EG174" s="52">
        <v>3.1108977436389823E-2</v>
      </c>
      <c r="EH174" s="62"/>
      <c r="EI174" s="405">
        <v>0</v>
      </c>
      <c r="EJ174" s="63"/>
      <c r="EK174" s="50">
        <v>93941</v>
      </c>
      <c r="EL174" s="65"/>
      <c r="EM174" s="160"/>
      <c r="EN174" s="160"/>
      <c r="EO174" s="128"/>
    </row>
    <row r="175" spans="128:145">
      <c r="DX175" s="71" t="s">
        <v>541</v>
      </c>
      <c r="DY175" s="86" t="s">
        <v>541</v>
      </c>
      <c r="DZ175" s="71" t="s">
        <v>901</v>
      </c>
      <c r="EA175" s="72" t="s">
        <v>542</v>
      </c>
      <c r="EB175" s="404">
        <v>8618</v>
      </c>
      <c r="EC175" s="56"/>
      <c r="ED175" s="57">
        <v>8618</v>
      </c>
      <c r="EE175" s="57"/>
      <c r="EF175" s="56"/>
      <c r="EG175" s="73">
        <v>0.74261094355881085</v>
      </c>
      <c r="EH175" s="56"/>
      <c r="EI175" s="405">
        <v>6824088</v>
      </c>
      <c r="EJ175" s="57"/>
      <c r="EK175" s="57">
        <v>5067642</v>
      </c>
      <c r="EL175" s="57">
        <v>6824088</v>
      </c>
      <c r="EM175" s="158">
        <v>0</v>
      </c>
      <c r="EN175" s="158"/>
      <c r="EO175" s="58"/>
    </row>
    <row r="176" spans="128:145">
      <c r="DX176" s="60" t="s">
        <v>541</v>
      </c>
      <c r="DY176" s="84" t="s">
        <v>149</v>
      </c>
      <c r="DZ176" s="60" t="s">
        <v>901</v>
      </c>
      <c r="EA176" s="61" t="s">
        <v>150</v>
      </c>
      <c r="EB176" s="404">
        <v>2987</v>
      </c>
      <c r="EC176" s="62"/>
      <c r="ED176" s="63">
        <v>2987</v>
      </c>
      <c r="EE176" s="63">
        <v>11605</v>
      </c>
      <c r="EF176" s="62"/>
      <c r="EG176" s="64">
        <v>0.25738905644118915</v>
      </c>
      <c r="EH176" s="62"/>
      <c r="EI176" s="405">
        <v>0</v>
      </c>
      <c r="EJ176" s="63"/>
      <c r="EK176" s="63">
        <v>1756446</v>
      </c>
      <c r="EL176" s="65"/>
      <c r="EM176" s="160"/>
      <c r="EN176" s="160"/>
      <c r="EO176" s="128"/>
    </row>
    <row r="177" spans="128:145">
      <c r="DX177" s="71" t="s">
        <v>543</v>
      </c>
      <c r="DY177" s="86" t="s">
        <v>543</v>
      </c>
      <c r="DZ177" s="71" t="s">
        <v>901</v>
      </c>
      <c r="EA177" s="72" t="s">
        <v>544</v>
      </c>
      <c r="EB177" s="404">
        <v>6124</v>
      </c>
      <c r="EC177" s="56"/>
      <c r="ED177" s="57">
        <v>6124</v>
      </c>
      <c r="EE177" s="57">
        <v>6124</v>
      </c>
      <c r="EF177" s="56"/>
      <c r="EG177" s="73"/>
      <c r="EH177" s="56"/>
      <c r="EI177" s="405">
        <v>3601096</v>
      </c>
      <c r="EJ177" s="57"/>
      <c r="EK177" s="57">
        <v>3601096</v>
      </c>
      <c r="EL177" s="57">
        <v>3601096</v>
      </c>
      <c r="EM177" s="158">
        <v>0</v>
      </c>
      <c r="EN177" s="158"/>
      <c r="EO177" s="58"/>
    </row>
    <row r="178" spans="128:145">
      <c r="DX178" s="71" t="s">
        <v>545</v>
      </c>
      <c r="DY178" s="86" t="s">
        <v>545</v>
      </c>
      <c r="DZ178" s="71" t="s">
        <v>901</v>
      </c>
      <c r="EA178" s="72" t="s">
        <v>546</v>
      </c>
      <c r="EB178" s="404">
        <v>8953</v>
      </c>
      <c r="EC178" s="56"/>
      <c r="ED178" s="57">
        <v>8953</v>
      </c>
      <c r="EE178" s="57"/>
      <c r="EF178" s="56"/>
      <c r="EG178" s="73">
        <v>0.95784743768053926</v>
      </c>
      <c r="EH178" s="56"/>
      <c r="EI178" s="405">
        <v>3284629</v>
      </c>
      <c r="EJ178" s="57"/>
      <c r="EK178" s="57">
        <v>3146173</v>
      </c>
      <c r="EL178" s="57">
        <v>3284629</v>
      </c>
      <c r="EM178" s="158">
        <v>0</v>
      </c>
      <c r="EN178" s="158"/>
      <c r="EO178" s="58"/>
    </row>
    <row r="179" spans="128:145">
      <c r="DX179" s="60" t="s">
        <v>545</v>
      </c>
      <c r="DY179" s="84" t="s">
        <v>266</v>
      </c>
      <c r="DZ179" s="60" t="s">
        <v>8</v>
      </c>
      <c r="EA179" s="61" t="s">
        <v>267</v>
      </c>
      <c r="EB179" s="404">
        <v>394</v>
      </c>
      <c r="EC179" s="62"/>
      <c r="ED179" s="63">
        <v>394</v>
      </c>
      <c r="EE179" s="63">
        <v>9347</v>
      </c>
      <c r="EF179" s="62"/>
      <c r="EG179" s="64">
        <v>4.2152562319460789E-2</v>
      </c>
      <c r="EH179" s="62"/>
      <c r="EI179" s="405">
        <v>0</v>
      </c>
      <c r="EJ179" s="63"/>
      <c r="EK179" s="63">
        <v>138456</v>
      </c>
      <c r="EL179" s="65"/>
      <c r="EM179" s="160"/>
      <c r="EN179" s="160"/>
      <c r="EO179" s="128"/>
    </row>
    <row r="180" spans="128:145">
      <c r="DX180" s="66" t="s">
        <v>547</v>
      </c>
      <c r="DY180" s="85" t="s">
        <v>547</v>
      </c>
      <c r="DZ180" s="66" t="s">
        <v>901</v>
      </c>
      <c r="EA180" s="67" t="s">
        <v>548</v>
      </c>
      <c r="EB180" s="404">
        <v>6822</v>
      </c>
      <c r="EC180" s="68"/>
      <c r="ED180" s="69">
        <v>6822</v>
      </c>
      <c r="EE180" s="69">
        <v>6822</v>
      </c>
      <c r="EF180" s="68"/>
      <c r="EG180" s="70"/>
      <c r="EH180" s="68"/>
      <c r="EI180" s="405">
        <v>2515067</v>
      </c>
      <c r="EJ180" s="69"/>
      <c r="EK180" s="69">
        <v>2515067</v>
      </c>
      <c r="EL180" s="69">
        <v>2515067</v>
      </c>
      <c r="EM180" s="161">
        <v>0</v>
      </c>
      <c r="EN180" s="161"/>
      <c r="EO180" s="129"/>
    </row>
    <row r="181" spans="128:145">
      <c r="DX181" s="71" t="s">
        <v>549</v>
      </c>
      <c r="DY181" s="86" t="s">
        <v>549</v>
      </c>
      <c r="DZ181" s="71" t="s">
        <v>901</v>
      </c>
      <c r="EA181" s="72" t="s">
        <v>550</v>
      </c>
      <c r="EB181" s="404">
        <v>8449</v>
      </c>
      <c r="EC181" s="56"/>
      <c r="ED181" s="57">
        <v>8449</v>
      </c>
      <c r="EE181" s="57"/>
      <c r="EF181" s="56"/>
      <c r="EG181" s="73">
        <v>0.71498688330371496</v>
      </c>
      <c r="EH181" s="56"/>
      <c r="EI181" s="405">
        <v>4069381.4</v>
      </c>
      <c r="EJ181" s="57"/>
      <c r="EK181" s="57">
        <v>2909554</v>
      </c>
      <c r="EL181" s="57">
        <v>4069381.4</v>
      </c>
      <c r="EM181" s="867">
        <v>0</v>
      </c>
      <c r="EN181" s="158"/>
      <c r="EO181" s="58"/>
    </row>
    <row r="182" spans="128:145">
      <c r="DX182" s="54" t="s">
        <v>549</v>
      </c>
      <c r="DY182" s="83" t="s">
        <v>153</v>
      </c>
      <c r="DZ182" s="54" t="s">
        <v>901</v>
      </c>
      <c r="EA182" s="55" t="s">
        <v>154</v>
      </c>
      <c r="EB182" s="404">
        <v>1182</v>
      </c>
      <c r="EC182" s="51"/>
      <c r="ED182" s="50">
        <v>1182</v>
      </c>
      <c r="EE182" s="50"/>
      <c r="EF182" s="51"/>
      <c r="EG182" s="52">
        <v>0.10002538715410003</v>
      </c>
      <c r="EH182" s="51"/>
      <c r="EI182" s="405">
        <v>0</v>
      </c>
      <c r="EJ182" s="50"/>
      <c r="EK182" s="50">
        <v>407041.4</v>
      </c>
      <c r="EL182" s="53"/>
      <c r="EM182" s="159"/>
      <c r="EN182" s="159">
        <v>0.4</v>
      </c>
      <c r="EO182" s="49"/>
    </row>
    <row r="183" spans="128:145">
      <c r="DX183" s="54" t="s">
        <v>549</v>
      </c>
      <c r="DY183" s="83" t="s">
        <v>155</v>
      </c>
      <c r="DZ183" s="54" t="s">
        <v>901</v>
      </c>
      <c r="EA183" s="55" t="s">
        <v>156</v>
      </c>
      <c r="EB183" s="404">
        <v>1691</v>
      </c>
      <c r="EC183" s="51"/>
      <c r="ED183" s="50">
        <v>1691</v>
      </c>
      <c r="EE183" s="50"/>
      <c r="EF183" s="51"/>
      <c r="EG183" s="52">
        <v>0.1430989252771431</v>
      </c>
      <c r="EH183" s="51"/>
      <c r="EI183" s="405">
        <v>0</v>
      </c>
      <c r="EJ183" s="50"/>
      <c r="EK183" s="50">
        <v>582324</v>
      </c>
      <c r="EL183" s="53"/>
      <c r="EM183" s="159"/>
      <c r="EN183" s="159"/>
      <c r="EO183" s="49"/>
    </row>
    <row r="184" spans="128:145">
      <c r="DX184" s="60" t="s">
        <v>549</v>
      </c>
      <c r="DY184" s="84" t="s">
        <v>309</v>
      </c>
      <c r="DZ184" s="60" t="s">
        <v>8</v>
      </c>
      <c r="EA184" s="61" t="s">
        <v>157</v>
      </c>
      <c r="EB184" s="404">
        <v>495</v>
      </c>
      <c r="EC184" s="62"/>
      <c r="ED184" s="63">
        <v>495</v>
      </c>
      <c r="EE184" s="63">
        <v>11817</v>
      </c>
      <c r="EF184" s="62"/>
      <c r="EG184" s="64">
        <v>4.1888804265041886E-2</v>
      </c>
      <c r="EH184" s="62"/>
      <c r="EI184" s="405">
        <v>0</v>
      </c>
      <c r="EJ184" s="63"/>
      <c r="EK184" s="63">
        <v>170462</v>
      </c>
      <c r="EL184" s="65"/>
      <c r="EM184" s="160"/>
      <c r="EN184" s="160"/>
      <c r="EO184" s="128"/>
    </row>
    <row r="185" spans="128:145">
      <c r="DX185" s="71" t="s">
        <v>551</v>
      </c>
      <c r="DY185" s="86" t="s">
        <v>551</v>
      </c>
      <c r="DZ185" s="71" t="s">
        <v>901</v>
      </c>
      <c r="EA185" s="72" t="s">
        <v>552</v>
      </c>
      <c r="EB185" s="404">
        <v>1982</v>
      </c>
      <c r="EC185" s="56"/>
      <c r="ED185" s="57">
        <v>1982</v>
      </c>
      <c r="EE185" s="57"/>
      <c r="EF185" s="56"/>
      <c r="EG185" s="73">
        <v>0.91929499072356213</v>
      </c>
      <c r="EH185" s="56"/>
      <c r="EI185" s="405">
        <v>96591</v>
      </c>
      <c r="EJ185" s="57"/>
      <c r="EK185" s="57">
        <v>88796</v>
      </c>
      <c r="EL185" s="57">
        <v>96591</v>
      </c>
      <c r="EM185" s="158">
        <v>0</v>
      </c>
      <c r="EN185" s="158"/>
      <c r="EO185" s="58"/>
    </row>
    <row r="186" spans="128:145">
      <c r="DX186" s="54">
        <v>870</v>
      </c>
      <c r="DY186" s="83" t="s">
        <v>679</v>
      </c>
      <c r="DZ186" s="54" t="s">
        <v>8</v>
      </c>
      <c r="EA186" s="55" t="s">
        <v>288</v>
      </c>
      <c r="EB186" s="404">
        <v>174</v>
      </c>
      <c r="EC186" s="51"/>
      <c r="ED186" s="50">
        <v>174</v>
      </c>
      <c r="EE186" s="50">
        <v>2156</v>
      </c>
      <c r="EF186" s="51"/>
      <c r="EG186" s="64">
        <v>8.0705009276437853E-2</v>
      </c>
      <c r="EH186" s="51"/>
      <c r="EI186" s="405">
        <v>0</v>
      </c>
      <c r="EJ186" s="50"/>
      <c r="EK186" s="63">
        <v>7795</v>
      </c>
      <c r="EL186" s="50"/>
      <c r="EM186" s="159"/>
      <c r="EN186" s="159"/>
      <c r="EO186" s="49"/>
    </row>
    <row r="187" spans="128:145">
      <c r="DX187" s="71" t="s">
        <v>553</v>
      </c>
      <c r="DY187" s="86" t="s">
        <v>553</v>
      </c>
      <c r="DZ187" s="71" t="s">
        <v>901</v>
      </c>
      <c r="EA187" s="72" t="s">
        <v>554</v>
      </c>
      <c r="EB187" s="404">
        <v>3555</v>
      </c>
      <c r="EC187" s="56"/>
      <c r="ED187" s="57">
        <v>3555</v>
      </c>
      <c r="EE187" s="57"/>
      <c r="EF187" s="56"/>
      <c r="EG187" s="73">
        <v>0.94598190526876003</v>
      </c>
      <c r="EH187" s="56"/>
      <c r="EI187" s="405">
        <v>0</v>
      </c>
      <c r="EJ187" s="57"/>
      <c r="EK187" s="57">
        <v>0</v>
      </c>
      <c r="EL187" s="57">
        <v>0</v>
      </c>
      <c r="EM187" s="158">
        <v>0</v>
      </c>
      <c r="EN187" s="158"/>
      <c r="EO187" s="58"/>
    </row>
    <row r="188" spans="128:145">
      <c r="DX188" s="60" t="s">
        <v>553</v>
      </c>
      <c r="DY188" s="84" t="s">
        <v>158</v>
      </c>
      <c r="DZ188" s="60" t="s">
        <v>8</v>
      </c>
      <c r="EA188" s="61" t="s">
        <v>159</v>
      </c>
      <c r="EB188" s="404">
        <v>203</v>
      </c>
      <c r="EC188" s="62"/>
      <c r="ED188" s="63">
        <v>203</v>
      </c>
      <c r="EE188" s="63">
        <v>3758</v>
      </c>
      <c r="EF188" s="62"/>
      <c r="EG188" s="64">
        <v>5.4018094731240023E-2</v>
      </c>
      <c r="EH188" s="62"/>
      <c r="EI188" s="405">
        <v>0</v>
      </c>
      <c r="EJ188" s="63"/>
      <c r="EK188" s="63">
        <v>0</v>
      </c>
      <c r="EL188" s="65"/>
      <c r="EM188" s="160"/>
      <c r="EN188" s="160"/>
      <c r="EO188" s="128"/>
    </row>
    <row r="189" spans="128:145">
      <c r="DX189" s="66" t="s">
        <v>555</v>
      </c>
      <c r="DY189" s="85" t="s">
        <v>555</v>
      </c>
      <c r="DZ189" s="66" t="s">
        <v>901</v>
      </c>
      <c r="EA189" s="67" t="s">
        <v>556</v>
      </c>
      <c r="EB189" s="404">
        <v>570</v>
      </c>
      <c r="EC189" s="68"/>
      <c r="ED189" s="69">
        <v>570</v>
      </c>
      <c r="EE189" s="69">
        <v>570</v>
      </c>
      <c r="EF189" s="68"/>
      <c r="EG189" s="70"/>
      <c r="EH189" s="68"/>
      <c r="EI189" s="405">
        <v>128763</v>
      </c>
      <c r="EJ189" s="69"/>
      <c r="EK189" s="69">
        <v>128763</v>
      </c>
      <c r="EL189" s="69">
        <v>128763</v>
      </c>
      <c r="EM189" s="161">
        <v>0</v>
      </c>
      <c r="EN189" s="161"/>
      <c r="EO189" s="129"/>
    </row>
    <row r="190" spans="128:145">
      <c r="DX190" s="71" t="s">
        <v>557</v>
      </c>
      <c r="DY190" s="86" t="s">
        <v>557</v>
      </c>
      <c r="DZ190" s="71" t="s">
        <v>901</v>
      </c>
      <c r="EA190" s="72" t="s">
        <v>558</v>
      </c>
      <c r="EB190" s="404">
        <v>40454</v>
      </c>
      <c r="EC190" s="56"/>
      <c r="ED190" s="57">
        <v>40454</v>
      </c>
      <c r="EE190" s="57"/>
      <c r="EF190" s="56"/>
      <c r="EG190" s="73">
        <v>0.96893487581135784</v>
      </c>
      <c r="EH190" s="56"/>
      <c r="EI190" s="405">
        <v>3022355</v>
      </c>
      <c r="EJ190" s="57"/>
      <c r="EK190" s="57">
        <v>2928465</v>
      </c>
      <c r="EL190" s="57">
        <v>3022355</v>
      </c>
      <c r="EM190" s="158">
        <v>0</v>
      </c>
      <c r="EN190" s="158"/>
      <c r="EO190" s="58"/>
    </row>
    <row r="191" spans="128:145">
      <c r="DX191" s="60" t="s">
        <v>557</v>
      </c>
      <c r="DY191" s="84" t="s">
        <v>160</v>
      </c>
      <c r="DZ191" s="60" t="s">
        <v>8</v>
      </c>
      <c r="EA191" s="61" t="s">
        <v>161</v>
      </c>
      <c r="EB191" s="404">
        <v>1297</v>
      </c>
      <c r="EC191" s="62"/>
      <c r="ED191" s="63">
        <v>1297</v>
      </c>
      <c r="EE191" s="63">
        <v>41751</v>
      </c>
      <c r="EF191" s="62"/>
      <c r="EG191" s="64">
        <v>3.1065124188642188E-2</v>
      </c>
      <c r="EH191" s="62"/>
      <c r="EI191" s="405">
        <v>0</v>
      </c>
      <c r="EJ191" s="63"/>
      <c r="EK191" s="63">
        <v>93890</v>
      </c>
      <c r="EL191" s="65"/>
      <c r="EM191" s="160"/>
      <c r="EN191" s="160"/>
      <c r="EO191" s="128"/>
    </row>
    <row r="192" spans="128:145">
      <c r="DX192" s="71" t="s">
        <v>559</v>
      </c>
      <c r="DY192" s="86" t="s">
        <v>559</v>
      </c>
      <c r="DZ192" s="71" t="s">
        <v>901</v>
      </c>
      <c r="EA192" s="72" t="s">
        <v>560</v>
      </c>
      <c r="EB192" s="404">
        <v>6848</v>
      </c>
      <c r="EC192" s="56"/>
      <c r="ED192" s="57">
        <v>6848</v>
      </c>
      <c r="EE192" s="57"/>
      <c r="EF192" s="56"/>
      <c r="EG192" s="73">
        <v>0.89528042881422409</v>
      </c>
      <c r="EH192" s="56"/>
      <c r="EI192" s="405">
        <v>3591588</v>
      </c>
      <c r="EJ192" s="57"/>
      <c r="EK192" s="57">
        <v>3215478</v>
      </c>
      <c r="EL192" s="57">
        <v>3591588</v>
      </c>
      <c r="EM192" s="158">
        <v>0</v>
      </c>
      <c r="EN192" s="158"/>
      <c r="EO192" s="58"/>
    </row>
    <row r="193" spans="128:145">
      <c r="DX193" s="54" t="s">
        <v>559</v>
      </c>
      <c r="DY193" s="83" t="s">
        <v>162</v>
      </c>
      <c r="DZ193" s="54" t="s">
        <v>8</v>
      </c>
      <c r="EA193" s="55" t="s">
        <v>163</v>
      </c>
      <c r="EB193" s="404">
        <v>559</v>
      </c>
      <c r="EC193" s="51"/>
      <c r="ED193" s="50">
        <v>559</v>
      </c>
      <c r="EE193" s="50"/>
      <c r="EF193" s="51"/>
      <c r="EG193" s="52">
        <v>7.3081448555366718E-2</v>
      </c>
      <c r="EH193" s="51"/>
      <c r="EI193" s="405">
        <v>0</v>
      </c>
      <c r="EJ193" s="50"/>
      <c r="EK193" s="50">
        <v>262479</v>
      </c>
      <c r="EL193" s="53"/>
      <c r="EM193" s="159"/>
      <c r="EN193" s="840">
        <v>1</v>
      </c>
      <c r="EO193" s="49"/>
    </row>
    <row r="194" spans="128:145">
      <c r="DX194" s="60" t="s">
        <v>559</v>
      </c>
      <c r="DY194" s="84" t="s">
        <v>600</v>
      </c>
      <c r="DZ194" s="60" t="s">
        <v>8</v>
      </c>
      <c r="EA194" s="61" t="s">
        <v>601</v>
      </c>
      <c r="EB194" s="404">
        <v>242</v>
      </c>
      <c r="EC194" s="51"/>
      <c r="ED194" s="63">
        <v>242</v>
      </c>
      <c r="EE194" s="50">
        <v>7649</v>
      </c>
      <c r="EF194" s="51"/>
      <c r="EG194" s="64">
        <v>3.1638122630409202E-2</v>
      </c>
      <c r="EH194" s="51"/>
      <c r="EI194" s="405">
        <v>0</v>
      </c>
      <c r="EJ194" s="50"/>
      <c r="EK194" s="53">
        <v>113631</v>
      </c>
      <c r="EL194" s="53"/>
      <c r="EM194" s="159"/>
      <c r="EN194" s="159"/>
      <c r="EO194" s="49"/>
    </row>
    <row r="195" spans="128:145">
      <c r="DX195" s="71" t="s">
        <v>561</v>
      </c>
      <c r="DY195" s="86" t="s">
        <v>561</v>
      </c>
      <c r="DZ195" s="71" t="s">
        <v>901</v>
      </c>
      <c r="EA195" s="72" t="s">
        <v>636</v>
      </c>
      <c r="EB195" s="404">
        <v>150544</v>
      </c>
      <c r="EC195" s="56"/>
      <c r="ED195" s="57">
        <v>150544</v>
      </c>
      <c r="EE195" s="57"/>
      <c r="EF195" s="56"/>
      <c r="EG195" s="52">
        <v>0.95508298228696142</v>
      </c>
      <c r="EH195" s="56"/>
      <c r="EI195" s="405">
        <v>0</v>
      </c>
      <c r="EJ195" s="57"/>
      <c r="EK195" s="57">
        <v>0</v>
      </c>
      <c r="EL195" s="57">
        <v>0</v>
      </c>
      <c r="EM195" s="158">
        <v>0</v>
      </c>
      <c r="EN195" s="158"/>
      <c r="EO195" s="58"/>
    </row>
    <row r="196" spans="128:145">
      <c r="DX196" s="54" t="s">
        <v>561</v>
      </c>
      <c r="DY196" s="83" t="s">
        <v>164</v>
      </c>
      <c r="DZ196" s="54" t="s">
        <v>8</v>
      </c>
      <c r="EA196" s="55" t="s">
        <v>165</v>
      </c>
      <c r="EB196" s="404">
        <v>213</v>
      </c>
      <c r="EC196" s="51"/>
      <c r="ED196" s="50">
        <v>213</v>
      </c>
      <c r="EE196" s="50"/>
      <c r="EF196" s="51"/>
      <c r="EG196" s="52">
        <v>1.3513170583159925E-3</v>
      </c>
      <c r="EH196" s="51"/>
      <c r="EI196" s="405">
        <v>0</v>
      </c>
      <c r="EJ196" s="50"/>
      <c r="EK196" s="50">
        <v>0</v>
      </c>
      <c r="EL196" s="53"/>
      <c r="EM196" s="159"/>
      <c r="EN196" s="159"/>
      <c r="EO196" s="49"/>
    </row>
    <row r="197" spans="128:145">
      <c r="DX197" s="54" t="s">
        <v>561</v>
      </c>
      <c r="DY197" s="83" t="s">
        <v>166</v>
      </c>
      <c r="DZ197" s="54" t="s">
        <v>8</v>
      </c>
      <c r="EA197" s="55" t="s">
        <v>167</v>
      </c>
      <c r="EB197" s="404">
        <v>402</v>
      </c>
      <c r="EC197" s="51"/>
      <c r="ED197" s="50">
        <v>402</v>
      </c>
      <c r="EE197" s="50"/>
      <c r="EF197" s="51"/>
      <c r="EG197" s="52">
        <v>2.5503730396386338E-3</v>
      </c>
      <c r="EH197" s="51"/>
      <c r="EI197" s="405">
        <v>0</v>
      </c>
      <c r="EJ197" s="50"/>
      <c r="EK197" s="50">
        <v>0</v>
      </c>
      <c r="EL197" s="53"/>
      <c r="EM197" s="159"/>
      <c r="EN197" s="159"/>
      <c r="EO197" s="49"/>
    </row>
    <row r="198" spans="128:145">
      <c r="DX198" s="54" t="s">
        <v>561</v>
      </c>
      <c r="DY198" s="83" t="s">
        <v>168</v>
      </c>
      <c r="DZ198" s="54" t="s">
        <v>8</v>
      </c>
      <c r="EA198" s="55" t="s">
        <v>169</v>
      </c>
      <c r="EB198" s="404">
        <v>596</v>
      </c>
      <c r="EC198" s="51"/>
      <c r="ED198" s="50">
        <v>596</v>
      </c>
      <c r="EE198" s="50"/>
      <c r="EF198" s="51"/>
      <c r="EG198" s="52">
        <v>3.781150078668223E-3</v>
      </c>
      <c r="EH198" s="51"/>
      <c r="EI198" s="405">
        <v>0</v>
      </c>
      <c r="EJ198" s="50"/>
      <c r="EK198" s="50">
        <v>0</v>
      </c>
      <c r="EL198" s="53"/>
      <c r="EM198" s="159"/>
      <c r="EN198" s="159"/>
      <c r="EO198" s="49"/>
    </row>
    <row r="199" spans="128:145">
      <c r="DX199" s="54" t="s">
        <v>561</v>
      </c>
      <c r="DY199" s="83" t="s">
        <v>170</v>
      </c>
      <c r="DZ199" s="54" t="s">
        <v>8</v>
      </c>
      <c r="EA199" s="55" t="s">
        <v>171</v>
      </c>
      <c r="EB199" s="404">
        <v>1936</v>
      </c>
      <c r="EC199" s="51"/>
      <c r="ED199" s="50">
        <v>1936</v>
      </c>
      <c r="EE199" s="50"/>
      <c r="EF199" s="51"/>
      <c r="EG199" s="52">
        <v>1.2282393544130335E-2</v>
      </c>
      <c r="EH199" s="51"/>
      <c r="EI199" s="405">
        <v>0</v>
      </c>
      <c r="EJ199" s="50"/>
      <c r="EK199" s="50">
        <v>0</v>
      </c>
      <c r="EL199" s="53"/>
      <c r="EM199" s="159"/>
      <c r="EN199" s="159"/>
      <c r="EO199" s="49"/>
    </row>
    <row r="200" spans="128:145">
      <c r="DX200" s="54" t="s">
        <v>561</v>
      </c>
      <c r="DY200" s="83" t="s">
        <v>172</v>
      </c>
      <c r="DZ200" s="54" t="s">
        <v>8</v>
      </c>
      <c r="EA200" s="55" t="s">
        <v>173</v>
      </c>
      <c r="EB200" s="404">
        <v>1113</v>
      </c>
      <c r="EC200" s="51"/>
      <c r="ED200" s="50">
        <v>1113</v>
      </c>
      <c r="EE200" s="50"/>
      <c r="EF200" s="51"/>
      <c r="EG200" s="52">
        <v>7.0611074455666648E-3</v>
      </c>
      <c r="EH200" s="51"/>
      <c r="EI200" s="405">
        <v>0</v>
      </c>
      <c r="EJ200" s="50"/>
      <c r="EK200" s="50">
        <v>0</v>
      </c>
      <c r="EL200" s="53"/>
      <c r="EM200" s="159"/>
      <c r="EN200" s="159"/>
      <c r="EO200" s="49"/>
    </row>
    <row r="201" spans="128:145">
      <c r="DX201" s="54" t="s">
        <v>561</v>
      </c>
      <c r="DY201" s="83" t="s">
        <v>174</v>
      </c>
      <c r="DZ201" s="54" t="s">
        <v>8</v>
      </c>
      <c r="EA201" s="55" t="s">
        <v>175</v>
      </c>
      <c r="EB201" s="404">
        <v>560</v>
      </c>
      <c r="EC201" s="51"/>
      <c r="ED201" s="50">
        <v>560</v>
      </c>
      <c r="EE201" s="50"/>
      <c r="EF201" s="51"/>
      <c r="EG201" s="52">
        <v>3.5527584631781964E-3</v>
      </c>
      <c r="EH201" s="51"/>
      <c r="EI201" s="405">
        <v>0</v>
      </c>
      <c r="EJ201" s="50"/>
      <c r="EK201" s="50">
        <v>0</v>
      </c>
      <c r="EL201" s="53"/>
      <c r="EM201" s="159"/>
      <c r="EN201" s="159"/>
      <c r="EO201" s="49"/>
    </row>
    <row r="202" spans="128:145">
      <c r="DX202" s="54" t="s">
        <v>561</v>
      </c>
      <c r="DY202" s="83" t="s">
        <v>176</v>
      </c>
      <c r="DZ202" s="54" t="s">
        <v>8</v>
      </c>
      <c r="EA202" s="55" t="s">
        <v>633</v>
      </c>
      <c r="EB202" s="404">
        <v>407</v>
      </c>
      <c r="EC202" s="51"/>
      <c r="ED202" s="50">
        <v>407</v>
      </c>
      <c r="EE202" s="50"/>
      <c r="EF202" s="51"/>
      <c r="EG202" s="52">
        <v>2.5820940973455817E-3</v>
      </c>
      <c r="EH202" s="51"/>
      <c r="EI202" s="405">
        <v>0</v>
      </c>
      <c r="EJ202" s="50"/>
      <c r="EK202" s="50">
        <v>0</v>
      </c>
      <c r="EL202" s="53"/>
      <c r="EM202" s="159"/>
      <c r="EN202" s="159"/>
      <c r="EO202" s="49"/>
    </row>
    <row r="203" spans="128:145">
      <c r="DX203" s="54" t="s">
        <v>561</v>
      </c>
      <c r="DY203" s="83" t="s">
        <v>177</v>
      </c>
      <c r="DZ203" s="54" t="s">
        <v>8</v>
      </c>
      <c r="EA203" s="55" t="s">
        <v>178</v>
      </c>
      <c r="EB203" s="404">
        <v>548</v>
      </c>
      <c r="EC203" s="51"/>
      <c r="ED203" s="50">
        <v>548</v>
      </c>
      <c r="EE203" s="50"/>
      <c r="EF203" s="51"/>
      <c r="EG203" s="52">
        <v>3.4766279246815205E-3</v>
      </c>
      <c r="EH203" s="51"/>
      <c r="EI203" s="405">
        <v>0</v>
      </c>
      <c r="EJ203" s="50"/>
      <c r="EK203" s="50">
        <v>0</v>
      </c>
      <c r="EL203" s="53"/>
      <c r="EM203" s="159"/>
      <c r="EN203" s="159"/>
      <c r="EO203" s="49"/>
    </row>
    <row r="204" spans="128:145">
      <c r="DX204" s="54" t="s">
        <v>561</v>
      </c>
      <c r="DY204" s="83" t="s">
        <v>179</v>
      </c>
      <c r="DZ204" s="54" t="s">
        <v>8</v>
      </c>
      <c r="EA204" s="55" t="s">
        <v>180</v>
      </c>
      <c r="EB204" s="404">
        <v>144</v>
      </c>
      <c r="EC204" s="51"/>
      <c r="ED204" s="50">
        <v>144</v>
      </c>
      <c r="EE204" s="50"/>
      <c r="EF204" s="51"/>
      <c r="EG204" s="52">
        <v>9.1356646196010763E-4</v>
      </c>
      <c r="EH204" s="51"/>
      <c r="EI204" s="405">
        <v>0</v>
      </c>
      <c r="EJ204" s="50"/>
      <c r="EK204" s="50">
        <v>0</v>
      </c>
      <c r="EL204" s="53"/>
      <c r="EM204" s="159"/>
      <c r="EN204" s="159"/>
      <c r="EO204" s="49"/>
    </row>
    <row r="205" spans="128:145">
      <c r="DX205" s="54" t="s">
        <v>561</v>
      </c>
      <c r="DY205" s="83" t="s">
        <v>181</v>
      </c>
      <c r="DZ205" s="54" t="s">
        <v>8</v>
      </c>
      <c r="EA205" s="55" t="s">
        <v>182</v>
      </c>
      <c r="EB205" s="404">
        <v>149</v>
      </c>
      <c r="EC205" s="51"/>
      <c r="ED205" s="50">
        <v>149</v>
      </c>
      <c r="EE205" s="50"/>
      <c r="EF205" s="51"/>
      <c r="EG205" s="52">
        <v>9.4528751966705576E-4</v>
      </c>
      <c r="EH205" s="51"/>
      <c r="EI205" s="405">
        <v>0</v>
      </c>
      <c r="EJ205" s="50"/>
      <c r="EK205" s="50">
        <v>0</v>
      </c>
      <c r="EL205" s="53"/>
      <c r="EM205" s="159"/>
      <c r="EN205" s="159"/>
      <c r="EO205" s="49"/>
    </row>
    <row r="206" spans="128:145">
      <c r="DX206" s="54" t="s">
        <v>561</v>
      </c>
      <c r="DY206" s="83" t="s">
        <v>183</v>
      </c>
      <c r="DZ206" s="54" t="s">
        <v>8</v>
      </c>
      <c r="EA206" s="55" t="s">
        <v>184</v>
      </c>
      <c r="EB206" s="404">
        <v>106</v>
      </c>
      <c r="EC206" s="51"/>
      <c r="ED206" s="50">
        <v>106</v>
      </c>
      <c r="EE206" s="50"/>
      <c r="EF206" s="51"/>
      <c r="EG206" s="52">
        <v>6.7248642338730137E-4</v>
      </c>
      <c r="EH206" s="51"/>
      <c r="EI206" s="405">
        <v>0</v>
      </c>
      <c r="EJ206" s="50"/>
      <c r="EK206" s="50">
        <v>0</v>
      </c>
      <c r="EL206" s="53"/>
      <c r="EM206" s="159"/>
      <c r="EN206" s="159"/>
      <c r="EO206" s="49"/>
    </row>
    <row r="207" spans="128:145">
      <c r="DX207" s="54">
        <v>920</v>
      </c>
      <c r="DY207" s="83" t="s">
        <v>268</v>
      </c>
      <c r="DZ207" s="54" t="s">
        <v>8</v>
      </c>
      <c r="EA207" s="55" t="s">
        <v>269</v>
      </c>
      <c r="EB207" s="404">
        <v>431</v>
      </c>
      <c r="EC207" s="51"/>
      <c r="ED207" s="50">
        <v>431</v>
      </c>
      <c r="EE207" s="50"/>
      <c r="EF207" s="51"/>
      <c r="EG207" s="52">
        <v>2.734355174338933E-3</v>
      </c>
      <c r="EH207" s="51"/>
      <c r="EI207" s="405">
        <v>0</v>
      </c>
      <c r="EJ207" s="50"/>
      <c r="EK207" s="50">
        <v>0</v>
      </c>
      <c r="EL207" s="53"/>
      <c r="EM207" s="159"/>
      <c r="EN207" s="159"/>
      <c r="EO207" s="49"/>
    </row>
    <row r="208" spans="128:145">
      <c r="DX208" s="54">
        <v>920</v>
      </c>
      <c r="DY208" s="83" t="s">
        <v>310</v>
      </c>
      <c r="DZ208" s="54" t="s">
        <v>8</v>
      </c>
      <c r="EA208" s="55" t="s">
        <v>311</v>
      </c>
      <c r="EB208" s="404">
        <v>475</v>
      </c>
      <c r="EC208" s="51"/>
      <c r="ED208" s="50">
        <v>475</v>
      </c>
      <c r="EE208" s="50">
        <v>157624</v>
      </c>
      <c r="EF208" s="51"/>
      <c r="EG208" s="52">
        <v>3.0135004821600772E-3</v>
      </c>
      <c r="EH208" s="51"/>
      <c r="EI208" s="405">
        <v>0</v>
      </c>
      <c r="EJ208" s="50"/>
      <c r="EK208" s="50">
        <v>0</v>
      </c>
      <c r="EL208" s="53"/>
      <c r="EM208" s="159"/>
      <c r="EN208" s="159"/>
      <c r="EO208" s="49"/>
    </row>
    <row r="209" spans="128:145">
      <c r="DX209" s="71" t="s">
        <v>637</v>
      </c>
      <c r="DY209" s="86" t="s">
        <v>637</v>
      </c>
      <c r="DZ209" s="71" t="s">
        <v>901</v>
      </c>
      <c r="EA209" s="72" t="s">
        <v>638</v>
      </c>
      <c r="EB209" s="404">
        <v>2426</v>
      </c>
      <c r="EC209" s="56"/>
      <c r="ED209" s="57">
        <v>2426</v>
      </c>
      <c r="EE209" s="57"/>
      <c r="EF209" s="56"/>
      <c r="EG209" s="73">
        <v>0.94031007751937989</v>
      </c>
      <c r="EH209" s="56"/>
      <c r="EI209" s="405">
        <v>407279</v>
      </c>
      <c r="EJ209" s="57"/>
      <c r="EK209" s="57">
        <v>382969</v>
      </c>
      <c r="EL209" s="57">
        <v>407279</v>
      </c>
      <c r="EM209" s="158">
        <v>0</v>
      </c>
      <c r="EN209" s="158"/>
      <c r="EO209" s="58"/>
    </row>
    <row r="210" spans="128:145">
      <c r="DX210" s="60" t="s">
        <v>637</v>
      </c>
      <c r="DY210" s="84" t="s">
        <v>185</v>
      </c>
      <c r="DZ210" s="60" t="s">
        <v>8</v>
      </c>
      <c r="EA210" s="61" t="s">
        <v>186</v>
      </c>
      <c r="EB210" s="404">
        <v>154</v>
      </c>
      <c r="EC210" s="62"/>
      <c r="ED210" s="63">
        <v>154</v>
      </c>
      <c r="EE210" s="63">
        <v>2580</v>
      </c>
      <c r="EF210" s="62"/>
      <c r="EG210" s="64">
        <v>5.9689922480620154E-2</v>
      </c>
      <c r="EH210" s="62"/>
      <c r="EI210" s="405">
        <v>0</v>
      </c>
      <c r="EJ210" s="63"/>
      <c r="EK210" s="63">
        <v>24310</v>
      </c>
      <c r="EL210" s="65"/>
      <c r="EM210" s="160"/>
      <c r="EN210" s="160"/>
      <c r="EO210" s="128"/>
    </row>
    <row r="211" spans="128:145">
      <c r="DX211" s="66" t="s">
        <v>639</v>
      </c>
      <c r="DY211" s="85" t="s">
        <v>639</v>
      </c>
      <c r="DZ211" s="66" t="s">
        <v>901</v>
      </c>
      <c r="EA211" s="67" t="s">
        <v>640</v>
      </c>
      <c r="EB211" s="404">
        <v>1710</v>
      </c>
      <c r="EC211" s="68"/>
      <c r="ED211" s="69">
        <v>1710</v>
      </c>
      <c r="EE211" s="69">
        <v>1710</v>
      </c>
      <c r="EF211" s="68"/>
      <c r="EG211" s="70"/>
      <c r="EH211" s="68"/>
      <c r="EI211" s="405">
        <v>643901</v>
      </c>
      <c r="EJ211" s="69"/>
      <c r="EK211" s="69">
        <v>643901</v>
      </c>
      <c r="EL211" s="69">
        <v>643901</v>
      </c>
      <c r="EM211" s="161">
        <v>0</v>
      </c>
      <c r="EN211" s="161"/>
      <c r="EO211" s="129"/>
    </row>
    <row r="212" spans="128:145">
      <c r="DX212" s="54" t="s">
        <v>641</v>
      </c>
      <c r="DY212" s="83" t="s">
        <v>641</v>
      </c>
      <c r="DZ212" s="54" t="s">
        <v>901</v>
      </c>
      <c r="EA212" s="55" t="s">
        <v>642</v>
      </c>
      <c r="EB212" s="404">
        <v>4491</v>
      </c>
      <c r="EC212" s="51"/>
      <c r="ED212" s="50">
        <v>4491</v>
      </c>
      <c r="EE212" s="50"/>
      <c r="EF212" s="51"/>
      <c r="EG212" s="52">
        <v>0.96249464209172741</v>
      </c>
      <c r="EH212" s="51"/>
      <c r="EI212" s="405">
        <v>0</v>
      </c>
      <c r="EJ212" s="50"/>
      <c r="EK212" s="50">
        <v>0</v>
      </c>
      <c r="EL212" s="50">
        <v>0</v>
      </c>
      <c r="EM212" s="159">
        <v>0</v>
      </c>
      <c r="EN212" s="159"/>
      <c r="EO212" s="49"/>
    </row>
    <row r="213" spans="128:145">
      <c r="DX213" s="169" t="s">
        <v>641</v>
      </c>
      <c r="DY213" s="412" t="s">
        <v>272</v>
      </c>
      <c r="DZ213" s="413" t="s">
        <v>8</v>
      </c>
      <c r="EA213" s="117" t="s">
        <v>273</v>
      </c>
      <c r="EB213" s="404">
        <v>175</v>
      </c>
      <c r="EC213" s="51"/>
      <c r="ED213" s="63">
        <v>175</v>
      </c>
      <c r="EE213" s="50">
        <v>4666</v>
      </c>
      <c r="EF213" s="51"/>
      <c r="EG213" s="52">
        <v>3.7505357908272613E-2</v>
      </c>
      <c r="EH213" s="51"/>
      <c r="EI213" s="405">
        <v>0</v>
      </c>
      <c r="EJ213" s="50"/>
      <c r="EK213" s="50">
        <v>0</v>
      </c>
      <c r="EL213" s="50"/>
      <c r="EM213" s="159"/>
      <c r="EN213" s="159"/>
      <c r="EO213" s="49"/>
    </row>
    <row r="214" spans="128:145">
      <c r="DX214" s="71" t="s">
        <v>643</v>
      </c>
      <c r="DY214" s="86" t="s">
        <v>643</v>
      </c>
      <c r="DZ214" s="71" t="s">
        <v>901</v>
      </c>
      <c r="EA214" s="72" t="s">
        <v>644</v>
      </c>
      <c r="EB214" s="404">
        <v>19333</v>
      </c>
      <c r="EC214" s="56"/>
      <c r="ED214" s="57">
        <v>19333</v>
      </c>
      <c r="EE214" s="57"/>
      <c r="EF214" s="56"/>
      <c r="EG214" s="73">
        <v>0.98996364381176716</v>
      </c>
      <c r="EH214" s="56"/>
      <c r="EI214" s="405">
        <v>7720204</v>
      </c>
      <c r="EJ214" s="57"/>
      <c r="EK214" s="57">
        <v>7642721</v>
      </c>
      <c r="EL214" s="57">
        <v>7720204</v>
      </c>
      <c r="EM214" s="158">
        <v>0</v>
      </c>
      <c r="EN214" s="158"/>
      <c r="EO214" s="58"/>
    </row>
    <row r="215" spans="128:145">
      <c r="DX215" s="60" t="s">
        <v>643</v>
      </c>
      <c r="DY215" s="84" t="s">
        <v>187</v>
      </c>
      <c r="DZ215" s="60" t="s">
        <v>8</v>
      </c>
      <c r="EA215" s="61" t="s">
        <v>188</v>
      </c>
      <c r="EB215" s="404">
        <v>196</v>
      </c>
      <c r="EC215" s="62"/>
      <c r="ED215" s="63">
        <v>196</v>
      </c>
      <c r="EE215" s="63">
        <v>19529</v>
      </c>
      <c r="EF215" s="62"/>
      <c r="EG215" s="64">
        <v>1.0036356188232884E-2</v>
      </c>
      <c r="EH215" s="62"/>
      <c r="EI215" s="405">
        <v>0</v>
      </c>
      <c r="EJ215" s="63"/>
      <c r="EK215" s="63">
        <v>77483</v>
      </c>
      <c r="EL215" s="65"/>
      <c r="EM215" s="160"/>
      <c r="EN215" s="160"/>
      <c r="EO215" s="128"/>
    </row>
    <row r="216" spans="128:145">
      <c r="DX216" s="54" t="s">
        <v>645</v>
      </c>
      <c r="DY216" s="83" t="s">
        <v>645</v>
      </c>
      <c r="DZ216" s="54" t="s">
        <v>901</v>
      </c>
      <c r="EA216" s="55" t="s">
        <v>646</v>
      </c>
      <c r="EB216" s="404">
        <v>9979</v>
      </c>
      <c r="EC216" s="51"/>
      <c r="ED216" s="50">
        <v>9979</v>
      </c>
      <c r="EE216" s="50"/>
      <c r="EF216" s="51"/>
      <c r="EG216" s="52">
        <v>0.98519103564024091</v>
      </c>
      <c r="EH216" s="51"/>
      <c r="EI216" s="405">
        <v>2753163</v>
      </c>
      <c r="EJ216" s="50"/>
      <c r="EK216" s="50">
        <v>2712392</v>
      </c>
      <c r="EL216" s="50">
        <v>2753163</v>
      </c>
      <c r="EM216" s="158">
        <v>0</v>
      </c>
      <c r="EN216" s="159"/>
      <c r="EO216" s="49"/>
    </row>
    <row r="217" spans="128:145">
      <c r="DX217" s="60" t="s">
        <v>645</v>
      </c>
      <c r="DY217" s="84" t="s">
        <v>189</v>
      </c>
      <c r="DZ217" s="60" t="s">
        <v>8</v>
      </c>
      <c r="EA217" s="61" t="s">
        <v>190</v>
      </c>
      <c r="EB217" s="404">
        <v>150</v>
      </c>
      <c r="EC217" s="62"/>
      <c r="ED217" s="63">
        <v>150</v>
      </c>
      <c r="EE217" s="63">
        <v>10129</v>
      </c>
      <c r="EF217" s="62"/>
      <c r="EG217" s="64">
        <v>1.4808964359759107E-2</v>
      </c>
      <c r="EH217" s="62"/>
      <c r="EI217" s="405">
        <v>0</v>
      </c>
      <c r="EJ217" s="63"/>
      <c r="EK217" s="63">
        <v>40771</v>
      </c>
      <c r="EL217" s="65"/>
      <c r="EM217" s="160"/>
      <c r="EN217" s="160"/>
      <c r="EO217" s="128"/>
    </row>
    <row r="218" spans="128:145">
      <c r="DX218" s="71" t="s">
        <v>647</v>
      </c>
      <c r="DY218" s="86" t="s">
        <v>647</v>
      </c>
      <c r="DZ218" s="71" t="s">
        <v>901</v>
      </c>
      <c r="EA218" s="72" t="s">
        <v>648</v>
      </c>
      <c r="EB218" s="404">
        <v>12246</v>
      </c>
      <c r="EC218" s="56"/>
      <c r="ED218" s="57">
        <v>12246</v>
      </c>
      <c r="EE218" s="57"/>
      <c r="EF218" s="56"/>
      <c r="EG218" s="73">
        <v>0.93139641010039553</v>
      </c>
      <c r="EH218" s="56"/>
      <c r="EI218" s="405">
        <v>3269776</v>
      </c>
      <c r="EJ218" s="57"/>
      <c r="EK218" s="57">
        <v>3045458</v>
      </c>
      <c r="EL218" s="57">
        <v>3269776</v>
      </c>
      <c r="EM218" s="158">
        <v>0</v>
      </c>
      <c r="EN218" s="158"/>
      <c r="EO218" s="58"/>
    </row>
    <row r="219" spans="128:145">
      <c r="DX219" s="60" t="s">
        <v>647</v>
      </c>
      <c r="DY219" s="84" t="s">
        <v>191</v>
      </c>
      <c r="DZ219" s="60" t="s">
        <v>8</v>
      </c>
      <c r="EA219" s="61" t="s">
        <v>192</v>
      </c>
      <c r="EB219" s="404">
        <v>902</v>
      </c>
      <c r="EC219" s="62"/>
      <c r="ED219" s="63">
        <v>902</v>
      </c>
      <c r="EE219" s="63">
        <v>13148</v>
      </c>
      <c r="EF219" s="62"/>
      <c r="EG219" s="64">
        <v>6.8603589899604508E-2</v>
      </c>
      <c r="EH219" s="62"/>
      <c r="EI219" s="405">
        <v>0</v>
      </c>
      <c r="EJ219" s="63"/>
      <c r="EK219" s="63">
        <v>224318</v>
      </c>
      <c r="EL219" s="65"/>
      <c r="EM219" s="160"/>
      <c r="EN219" s="160"/>
      <c r="EO219" s="128"/>
    </row>
    <row r="220" spans="128:145">
      <c r="DX220" s="66" t="s">
        <v>649</v>
      </c>
      <c r="DY220" s="85" t="s">
        <v>649</v>
      </c>
      <c r="DZ220" s="66" t="s">
        <v>901</v>
      </c>
      <c r="EA220" s="67" t="s">
        <v>650</v>
      </c>
      <c r="EB220" s="404">
        <v>5739</v>
      </c>
      <c r="EC220" s="68"/>
      <c r="ED220" s="69">
        <v>5739</v>
      </c>
      <c r="EE220" s="69">
        <v>5739</v>
      </c>
      <c r="EF220" s="68"/>
      <c r="EG220" s="70"/>
      <c r="EH220" s="68"/>
      <c r="EI220" s="405">
        <v>2227363</v>
      </c>
      <c r="EJ220" s="69"/>
      <c r="EK220" s="69">
        <v>2227363</v>
      </c>
      <c r="EL220" s="69">
        <v>2227363</v>
      </c>
      <c r="EM220" s="161">
        <v>0</v>
      </c>
      <c r="EN220" s="161"/>
      <c r="EO220" s="129"/>
    </row>
    <row r="221" spans="128:145">
      <c r="DX221" s="66" t="s">
        <v>651</v>
      </c>
      <c r="DY221" s="85" t="s">
        <v>651</v>
      </c>
      <c r="DZ221" s="66" t="s">
        <v>901</v>
      </c>
      <c r="EA221" s="67" t="s">
        <v>652</v>
      </c>
      <c r="EB221" s="404">
        <v>2367</v>
      </c>
      <c r="EC221" s="68"/>
      <c r="ED221" s="69">
        <v>2367</v>
      </c>
      <c r="EE221" s="69">
        <v>2367</v>
      </c>
      <c r="EF221" s="68"/>
      <c r="EG221" s="70"/>
      <c r="EH221" s="68"/>
      <c r="EI221" s="405">
        <v>0</v>
      </c>
      <c r="EJ221" s="69"/>
      <c r="EK221" s="69">
        <v>0</v>
      </c>
      <c r="EL221" s="69">
        <v>0</v>
      </c>
      <c r="EM221" s="161">
        <v>0</v>
      </c>
      <c r="EN221" s="161"/>
      <c r="EO221" s="129"/>
    </row>
    <row r="222" spans="128:145" ht="12.75" thickBot="1">
      <c r="DX222" s="59"/>
      <c r="DY222" s="87"/>
      <c r="DZ222" s="59"/>
      <c r="EA222" s="58"/>
      <c r="EB222" s="81">
        <v>1492793</v>
      </c>
      <c r="EC222" s="81">
        <v>0</v>
      </c>
      <c r="ED222" s="74">
        <v>1492793</v>
      </c>
      <c r="EE222" s="74">
        <v>1492793</v>
      </c>
      <c r="EF222" s="56"/>
      <c r="EG222" s="73"/>
      <c r="EH222" s="56"/>
      <c r="EI222" s="74">
        <v>217021091.90000001</v>
      </c>
      <c r="EJ222" s="57"/>
      <c r="EK222" s="74">
        <v>217021091.90000001</v>
      </c>
      <c r="EL222" s="74">
        <v>217021091.90000001</v>
      </c>
      <c r="EM222" s="868">
        <v>0</v>
      </c>
      <c r="EN222" s="158"/>
      <c r="EO222" s="58"/>
    </row>
    <row r="223" spans="128:145" ht="12.75" thickTop="1">
      <c r="DX223" s="48"/>
      <c r="DY223" s="82"/>
      <c r="DZ223" s="48"/>
      <c r="EA223" s="49"/>
      <c r="EB223" s="50"/>
      <c r="EC223" s="51"/>
      <c r="ED223" s="51"/>
      <c r="EE223" s="50"/>
      <c r="EF223" s="51"/>
      <c r="EG223" s="52"/>
      <c r="EH223" s="51"/>
      <c r="EI223" s="50"/>
      <c r="EJ223" s="50"/>
      <c r="EK223" s="50"/>
      <c r="EL223" s="53"/>
      <c r="EM223" s="159"/>
      <c r="EN223" s="159"/>
      <c r="EO223" s="49"/>
    </row>
    <row r="224" spans="128:145">
      <c r="DX224" s="48"/>
      <c r="DY224" s="82"/>
      <c r="DZ224" s="48"/>
      <c r="EA224" s="49"/>
      <c r="EB224" s="50"/>
      <c r="EC224" s="51"/>
      <c r="ED224" s="51"/>
      <c r="EE224" s="50"/>
      <c r="EF224" s="51"/>
      <c r="EG224" s="52"/>
      <c r="EH224" s="51"/>
      <c r="EI224" s="50"/>
      <c r="EJ224" s="50"/>
      <c r="EK224" s="50"/>
      <c r="EL224" s="53"/>
      <c r="EM224" s="159"/>
      <c r="EN224" s="159"/>
      <c r="EO224" s="49"/>
    </row>
    <row r="225" spans="128:145">
      <c r="DX225" s="48"/>
      <c r="DY225" s="82"/>
      <c r="DZ225" s="48"/>
      <c r="EA225" s="49"/>
      <c r="EB225" s="50"/>
      <c r="EC225" s="51"/>
      <c r="ED225" s="51"/>
      <c r="EE225" s="50"/>
      <c r="EF225" s="51"/>
      <c r="EG225" s="52"/>
      <c r="EH225" s="51"/>
      <c r="EI225" s="50"/>
      <c r="EJ225" s="50"/>
      <c r="EK225" s="50"/>
      <c r="EL225" s="53"/>
      <c r="EM225" s="159"/>
      <c r="EN225" s="159"/>
      <c r="EO225" s="49"/>
    </row>
    <row r="226" spans="128:145" ht="12.75" thickBot="1">
      <c r="DX226" s="48"/>
      <c r="DY226" s="82"/>
      <c r="DZ226" s="48"/>
      <c r="EA226" s="49"/>
      <c r="EB226" s="50"/>
      <c r="EC226" s="51"/>
      <c r="ED226" s="51"/>
      <c r="EE226" s="50"/>
      <c r="EF226" s="51"/>
      <c r="EG226" s="52"/>
      <c r="EH226" s="51"/>
      <c r="EI226" s="50" t="s">
        <v>802</v>
      </c>
      <c r="EJ226" s="50"/>
      <c r="EK226" s="761">
        <v>227417694</v>
      </c>
      <c r="EL226" s="53"/>
      <c r="EM226" s="159"/>
      <c r="EN226" s="159"/>
      <c r="EO226" s="49"/>
    </row>
    <row r="227" spans="128:145" ht="12.75" thickTop="1">
      <c r="DX227" s="48"/>
      <c r="DY227" s="82"/>
      <c r="DZ227" s="48"/>
      <c r="EA227" s="49"/>
      <c r="EB227" s="50"/>
      <c r="EC227" s="51"/>
      <c r="ED227" s="51"/>
      <c r="EE227" s="50"/>
      <c r="EF227" s="51"/>
      <c r="EG227" s="52"/>
      <c r="EH227" s="51"/>
      <c r="EI227" s="50" t="s">
        <v>634</v>
      </c>
      <c r="EJ227" s="50"/>
      <c r="EK227" s="50">
        <v>212851398.90000001</v>
      </c>
      <c r="EL227" s="53"/>
      <c r="EM227" s="159"/>
      <c r="EN227" s="159"/>
      <c r="EO227" s="49"/>
    </row>
    <row r="228" spans="128:145">
      <c r="DX228" s="48"/>
      <c r="DY228" s="82"/>
      <c r="DZ228" s="48"/>
      <c r="EA228" s="49"/>
      <c r="EB228" s="50"/>
      <c r="EC228" s="51"/>
      <c r="ED228" s="51"/>
      <c r="EE228" s="50"/>
      <c r="EF228" s="51"/>
      <c r="EG228" s="52"/>
      <c r="EH228" s="51"/>
      <c r="EI228" s="50" t="s">
        <v>635</v>
      </c>
      <c r="EJ228" s="50"/>
      <c r="EK228" s="50">
        <v>4169693</v>
      </c>
      <c r="EL228" s="53"/>
      <c r="EM228" s="159"/>
      <c r="EN228" s="159"/>
      <c r="EO228" s="49"/>
    </row>
    <row r="229" spans="128:145" ht="13.5" thickBot="1">
      <c r="DX229" s="48"/>
      <c r="DY229" s="82"/>
      <c r="DZ229" s="48"/>
      <c r="EA229" s="49"/>
      <c r="EB229" s="181"/>
      <c r="EC229" s="51"/>
      <c r="ED229" s="51"/>
      <c r="EE229" s="50"/>
      <c r="EF229" s="51"/>
      <c r="EG229" s="52"/>
      <c r="EH229" s="51"/>
      <c r="EI229" s="50"/>
      <c r="EJ229" s="50"/>
      <c r="EK229" s="74">
        <v>217021091.90000001</v>
      </c>
      <c r="EL229" s="53"/>
      <c r="EM229" s="159"/>
      <c r="EN229" s="159"/>
      <c r="EO229" s="49"/>
    </row>
    <row r="230" spans="128:145" ht="12.75" thickTop="1">
      <c r="DX230" s="48"/>
      <c r="DY230" s="82"/>
      <c r="DZ230" s="48"/>
      <c r="EA230" s="49"/>
      <c r="EB230" s="50"/>
      <c r="EC230" s="51"/>
      <c r="ED230" s="51"/>
      <c r="EE230" s="50"/>
      <c r="EF230" s="51"/>
      <c r="EG230" s="52"/>
      <c r="EH230" s="51"/>
      <c r="EI230" s="50"/>
      <c r="EJ230" s="50"/>
      <c r="EK230" s="50"/>
      <c r="EL230" s="53"/>
      <c r="EM230" s="159"/>
      <c r="EN230" s="159"/>
      <c r="EO230" s="49"/>
    </row>
    <row r="231" spans="128:145">
      <c r="DX231" s="48"/>
      <c r="DY231" s="82"/>
      <c r="DZ231" s="48"/>
      <c r="EA231" s="49"/>
      <c r="EB231" s="50"/>
      <c r="EC231" s="51"/>
      <c r="ED231" s="51"/>
      <c r="EE231" s="50"/>
      <c r="EF231" s="51"/>
      <c r="EG231" s="52"/>
      <c r="EH231" s="51"/>
      <c r="EI231" s="53" t="s">
        <v>604</v>
      </c>
      <c r="EJ231" s="48"/>
      <c r="EK231" s="51">
        <v>10396602.099999994</v>
      </c>
      <c r="EL231" s="53"/>
      <c r="EM231" s="159"/>
      <c r="EN231" s="159"/>
      <c r="EO231" s="49"/>
    </row>
  </sheetData>
  <mergeCells count="6">
    <mergeCell ref="ES122:ET122"/>
    <mergeCell ref="AQ4:AR4"/>
    <mergeCell ref="AS4:AU4"/>
    <mergeCell ref="AV4:AW4"/>
    <mergeCell ref="AX4:AZ4"/>
    <mergeCell ref="CC4:CJ4"/>
  </mergeCells>
  <hyperlinks>
    <hyperlink ref="AC114" r:id="rId1" xr:uid="{00000000-0004-0000-0700-000000000000}"/>
    <hyperlink ref="BC112" r:id="rId2" xr:uid="{00000000-0004-0000-0700-000001000000}"/>
    <hyperlink ref="BC109" r:id="rId3" xr:uid="{00000000-0004-0000-0700-000002000000}"/>
  </hyperlinks>
  <pageMargins left="0.7" right="0.7" top="0.75" bottom="0.75" header="0.3" footer="0.3"/>
  <legacy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218</vt:i4>
      </vt:variant>
    </vt:vector>
  </HeadingPairs>
  <TitlesOfParts>
    <vt:vector size="230" baseType="lpstr">
      <vt:lpstr>Low Wealth Calculation By LEA</vt:lpstr>
      <vt:lpstr>FY20 All</vt:lpstr>
      <vt:lpstr>FY19 All </vt:lpstr>
      <vt:lpstr>FY18 All</vt:lpstr>
      <vt:lpstr>FY17 All</vt:lpstr>
      <vt:lpstr>FY16 All</vt:lpstr>
      <vt:lpstr>FY15 All</vt:lpstr>
      <vt:lpstr>FY14 All</vt:lpstr>
      <vt:lpstr>FY13 All</vt:lpstr>
      <vt:lpstr>FY 12 All</vt:lpstr>
      <vt:lpstr>FY11 All </vt:lpstr>
      <vt:lpstr>LEA List</vt:lpstr>
      <vt:lpstr>'FY11 All '!FY08J</vt:lpstr>
      <vt:lpstr>'FY11 All '!FY09A</vt:lpstr>
      <vt:lpstr>'FY11 All '!FY09ADm</vt:lpstr>
      <vt:lpstr>'FY11 All '!FY09B</vt:lpstr>
      <vt:lpstr>'FY11 All '!FY09C</vt:lpstr>
      <vt:lpstr>'FY11 All '!FY09D</vt:lpstr>
      <vt:lpstr>'FY11 All '!FY09E</vt:lpstr>
      <vt:lpstr>'FY11 All '!FY09F</vt:lpstr>
      <vt:lpstr>'FY11 All '!FY09G</vt:lpstr>
      <vt:lpstr>'FY11 All '!FY09I</vt:lpstr>
      <vt:lpstr>'FY11 All '!FY09J</vt:lpstr>
      <vt:lpstr>'FY11 All '!fy10A</vt:lpstr>
      <vt:lpstr>'FY11 All '!fy10Adm</vt:lpstr>
      <vt:lpstr>'FY11 All '!FY10B</vt:lpstr>
      <vt:lpstr>'FY11 All '!FY10C</vt:lpstr>
      <vt:lpstr>'FY11 All '!FY10D</vt:lpstr>
      <vt:lpstr>'FY11 All '!FY10E</vt:lpstr>
      <vt:lpstr>'FY11 All '!FY10F</vt:lpstr>
      <vt:lpstr>'FY11 All '!FY10G</vt:lpstr>
      <vt:lpstr>'FY11 All '!Fy10J</vt:lpstr>
      <vt:lpstr>FY11A</vt:lpstr>
      <vt:lpstr>FY11Adm</vt:lpstr>
      <vt:lpstr>FY11B</vt:lpstr>
      <vt:lpstr>FY11C</vt:lpstr>
      <vt:lpstr>FY11D</vt:lpstr>
      <vt:lpstr>FY11e</vt:lpstr>
      <vt:lpstr>FY11F</vt:lpstr>
      <vt:lpstr>FY11G</vt:lpstr>
      <vt:lpstr>FY11I</vt:lpstr>
      <vt:lpstr>FY11J</vt:lpstr>
      <vt:lpstr>FY12A</vt:lpstr>
      <vt:lpstr>FY12ADM</vt:lpstr>
      <vt:lpstr>FY12B</vt:lpstr>
      <vt:lpstr>FY12C</vt:lpstr>
      <vt:lpstr>FY12D</vt:lpstr>
      <vt:lpstr>FY12E</vt:lpstr>
      <vt:lpstr>FY12F</vt:lpstr>
      <vt:lpstr>FY12G</vt:lpstr>
      <vt:lpstr>FY12J</vt:lpstr>
      <vt:lpstr>FY13A</vt:lpstr>
      <vt:lpstr>FY13ADM</vt:lpstr>
      <vt:lpstr>FY13B</vt:lpstr>
      <vt:lpstr>FY13C</vt:lpstr>
      <vt:lpstr>FY13D</vt:lpstr>
      <vt:lpstr>FY13E</vt:lpstr>
      <vt:lpstr>FY13F</vt:lpstr>
      <vt:lpstr>FY13G</vt:lpstr>
      <vt:lpstr>FY13I</vt:lpstr>
      <vt:lpstr>FY13J</vt:lpstr>
      <vt:lpstr>FY14A</vt:lpstr>
      <vt:lpstr>FY14ADM</vt:lpstr>
      <vt:lpstr>FY14Allot</vt:lpstr>
      <vt:lpstr>FY14B</vt:lpstr>
      <vt:lpstr>FY14C</vt:lpstr>
      <vt:lpstr>FY14D</vt:lpstr>
      <vt:lpstr>FY14E</vt:lpstr>
      <vt:lpstr>FY14F</vt:lpstr>
      <vt:lpstr>FY14G</vt:lpstr>
      <vt:lpstr>FY14I</vt:lpstr>
      <vt:lpstr>FY14J</vt:lpstr>
      <vt:lpstr>'FY16 All'!FY15A</vt:lpstr>
      <vt:lpstr>FY15A</vt:lpstr>
      <vt:lpstr>'FY16 All'!FY15ADM</vt:lpstr>
      <vt:lpstr>'FY17 All'!FY15ADM</vt:lpstr>
      <vt:lpstr>'FY18 All'!FY15ADM</vt:lpstr>
      <vt:lpstr>'FY19 All '!FY15ADM</vt:lpstr>
      <vt:lpstr>'FY20 All'!FY15ADM</vt:lpstr>
      <vt:lpstr>FY15ADM</vt:lpstr>
      <vt:lpstr>'FY16 All'!FY15Allot</vt:lpstr>
      <vt:lpstr>'FY17 All'!FY15Allot</vt:lpstr>
      <vt:lpstr>'FY18 All'!FY15Allot</vt:lpstr>
      <vt:lpstr>'FY19 All '!FY15Allot</vt:lpstr>
      <vt:lpstr>'FY20 All'!FY15Allot</vt:lpstr>
      <vt:lpstr>FY15Allot</vt:lpstr>
      <vt:lpstr>'FY16 All'!FY15B</vt:lpstr>
      <vt:lpstr>'FY17 All'!FY15B</vt:lpstr>
      <vt:lpstr>'FY18 All'!FY15B</vt:lpstr>
      <vt:lpstr>'FY19 All '!FY15B</vt:lpstr>
      <vt:lpstr>'FY20 All'!FY15B</vt:lpstr>
      <vt:lpstr>FY15B</vt:lpstr>
      <vt:lpstr>'FY16 All'!FY15C</vt:lpstr>
      <vt:lpstr>'FY17 All'!FY15C</vt:lpstr>
      <vt:lpstr>'FY18 All'!FY15C</vt:lpstr>
      <vt:lpstr>'FY19 All '!FY15C</vt:lpstr>
      <vt:lpstr>'FY20 All'!FY15C</vt:lpstr>
      <vt:lpstr>FY15C</vt:lpstr>
      <vt:lpstr>'FY16 All'!FY15D</vt:lpstr>
      <vt:lpstr>'FY17 All'!FY15D</vt:lpstr>
      <vt:lpstr>'FY18 All'!FY15D</vt:lpstr>
      <vt:lpstr>'FY19 All '!FY15D</vt:lpstr>
      <vt:lpstr>'FY20 All'!FY15D</vt:lpstr>
      <vt:lpstr>FY15D</vt:lpstr>
      <vt:lpstr>'FY16 All'!FY15E</vt:lpstr>
      <vt:lpstr>'FY17 All'!FY15E</vt:lpstr>
      <vt:lpstr>'FY18 All'!FY15E</vt:lpstr>
      <vt:lpstr>'FY19 All '!FY15E</vt:lpstr>
      <vt:lpstr>'FY20 All'!FY15E</vt:lpstr>
      <vt:lpstr>FY15E</vt:lpstr>
      <vt:lpstr>'FY16 All'!FY15F</vt:lpstr>
      <vt:lpstr>'FY17 All'!FY15F</vt:lpstr>
      <vt:lpstr>'FY18 All'!FY15F</vt:lpstr>
      <vt:lpstr>'FY19 All '!FY15F</vt:lpstr>
      <vt:lpstr>'FY20 All'!FY15F</vt:lpstr>
      <vt:lpstr>FY15F</vt:lpstr>
      <vt:lpstr>'FY16 All'!FY15G</vt:lpstr>
      <vt:lpstr>'FY17 All'!FY15G</vt:lpstr>
      <vt:lpstr>'FY18 All'!FY15G</vt:lpstr>
      <vt:lpstr>'FY19 All '!FY15G</vt:lpstr>
      <vt:lpstr>'FY20 All'!FY15G</vt:lpstr>
      <vt:lpstr>FY15G</vt:lpstr>
      <vt:lpstr>'FY16 All'!FY15J</vt:lpstr>
      <vt:lpstr>'FY17 All'!FY15J</vt:lpstr>
      <vt:lpstr>'FY18 All'!FY15J</vt:lpstr>
      <vt:lpstr>'FY19 All '!FY15J</vt:lpstr>
      <vt:lpstr>'FY20 All'!FY15J</vt:lpstr>
      <vt:lpstr>FY15J</vt:lpstr>
      <vt:lpstr>'FY17 All'!FY16A</vt:lpstr>
      <vt:lpstr>'FY18 All'!FY16A</vt:lpstr>
      <vt:lpstr>'FY19 All '!FY16A</vt:lpstr>
      <vt:lpstr>'FY20 All'!FY16A</vt:lpstr>
      <vt:lpstr>FY16A</vt:lpstr>
      <vt:lpstr>'FY17 All'!FY16ADM</vt:lpstr>
      <vt:lpstr>'FY18 All'!FY16ADM</vt:lpstr>
      <vt:lpstr>'FY19 All '!FY16ADM</vt:lpstr>
      <vt:lpstr>'FY20 All'!FY16ADM</vt:lpstr>
      <vt:lpstr>FY16ADM</vt:lpstr>
      <vt:lpstr>'FY17 All'!FY16Allot</vt:lpstr>
      <vt:lpstr>'FY18 All'!FY16Allot</vt:lpstr>
      <vt:lpstr>'FY19 All '!FY16Allot</vt:lpstr>
      <vt:lpstr>'FY20 All'!FY16Allot</vt:lpstr>
      <vt:lpstr>FY16Allot</vt:lpstr>
      <vt:lpstr>'FY17 All'!FY16B</vt:lpstr>
      <vt:lpstr>'FY18 All'!FY16B</vt:lpstr>
      <vt:lpstr>'FY19 All '!FY16B</vt:lpstr>
      <vt:lpstr>'FY20 All'!FY16B</vt:lpstr>
      <vt:lpstr>FY16B</vt:lpstr>
      <vt:lpstr>FY16C</vt:lpstr>
      <vt:lpstr>FY16D</vt:lpstr>
      <vt:lpstr>FY16E</vt:lpstr>
      <vt:lpstr>FY16F</vt:lpstr>
      <vt:lpstr>FY16G</vt:lpstr>
      <vt:lpstr>FY16J</vt:lpstr>
      <vt:lpstr>FY17A</vt:lpstr>
      <vt:lpstr>'FY18 All'!FY17ADM</vt:lpstr>
      <vt:lpstr>'FY19 All '!FY17ADM</vt:lpstr>
      <vt:lpstr>'FY20 All'!FY17ADM</vt:lpstr>
      <vt:lpstr>FY17ADM</vt:lpstr>
      <vt:lpstr>'FY18 All'!FY17Allot</vt:lpstr>
      <vt:lpstr>'FY19 All '!FY17Allot</vt:lpstr>
      <vt:lpstr>'FY20 All'!FY17Allot</vt:lpstr>
      <vt:lpstr>FY17Allot</vt:lpstr>
      <vt:lpstr>FY17B</vt:lpstr>
      <vt:lpstr>'FY17 All'!FY17C</vt:lpstr>
      <vt:lpstr>'FY18 All'!FY17C</vt:lpstr>
      <vt:lpstr>'FY19 All '!FY17C</vt:lpstr>
      <vt:lpstr>'FY20 All'!FY17C</vt:lpstr>
      <vt:lpstr>FY17C</vt:lpstr>
      <vt:lpstr>'FY17 All'!FY17D</vt:lpstr>
      <vt:lpstr>'FY18 All'!FY17D</vt:lpstr>
      <vt:lpstr>'FY19 All '!FY17D</vt:lpstr>
      <vt:lpstr>'FY20 All'!FY17D</vt:lpstr>
      <vt:lpstr>FY17D</vt:lpstr>
      <vt:lpstr>'FY17 All'!FY17E</vt:lpstr>
      <vt:lpstr>'FY18 All'!FY17E</vt:lpstr>
      <vt:lpstr>'FY19 All '!FY17E</vt:lpstr>
      <vt:lpstr>'FY20 All'!FY17E</vt:lpstr>
      <vt:lpstr>FY17E</vt:lpstr>
      <vt:lpstr>'FY17 All'!FY17F</vt:lpstr>
      <vt:lpstr>'FY18 All'!FY17F</vt:lpstr>
      <vt:lpstr>'FY19 All '!FY17F</vt:lpstr>
      <vt:lpstr>'FY20 All'!FY17F</vt:lpstr>
      <vt:lpstr>FY17F</vt:lpstr>
      <vt:lpstr>'FY17 All'!FY17G</vt:lpstr>
      <vt:lpstr>'FY18 All'!FY17G</vt:lpstr>
      <vt:lpstr>'FY19 All '!FY17G</vt:lpstr>
      <vt:lpstr>'FY20 All'!FY17G</vt:lpstr>
      <vt:lpstr>FY17G</vt:lpstr>
      <vt:lpstr>'FY17 All'!FY17J</vt:lpstr>
      <vt:lpstr>'FY18 All'!FY17J</vt:lpstr>
      <vt:lpstr>'FY19 All '!FY17J</vt:lpstr>
      <vt:lpstr>'FY20 All'!FY17J</vt:lpstr>
      <vt:lpstr>FY17J</vt:lpstr>
      <vt:lpstr>FY18A</vt:lpstr>
      <vt:lpstr>FY18ADM</vt:lpstr>
      <vt:lpstr>FY18Allot</vt:lpstr>
      <vt:lpstr>FY18B</vt:lpstr>
      <vt:lpstr>FY18C</vt:lpstr>
      <vt:lpstr>FY18D</vt:lpstr>
      <vt:lpstr>FY18E</vt:lpstr>
      <vt:lpstr>FY18F</vt:lpstr>
      <vt:lpstr>FY18G</vt:lpstr>
      <vt:lpstr>FY18J</vt:lpstr>
      <vt:lpstr>'FY19 All '!FY19A</vt:lpstr>
      <vt:lpstr>'FY19 All '!FY19ADM</vt:lpstr>
      <vt:lpstr>'FY19 All '!FY19Allot</vt:lpstr>
      <vt:lpstr>'FY19 All '!FY19B</vt:lpstr>
      <vt:lpstr>'FY19 All '!FY19C</vt:lpstr>
      <vt:lpstr>'FY19 All '!FY19D</vt:lpstr>
      <vt:lpstr>'FY19 All '!FY19E</vt:lpstr>
      <vt:lpstr>'FY19 All '!FY19F</vt:lpstr>
      <vt:lpstr>'FY19 All '!FY19G</vt:lpstr>
      <vt:lpstr>'FY19 All '!FY19J</vt:lpstr>
      <vt:lpstr>'FY20 All'!FY20A</vt:lpstr>
      <vt:lpstr>'FY20 All'!FY20ADM</vt:lpstr>
      <vt:lpstr>'FY20 All'!FY20Allot</vt:lpstr>
      <vt:lpstr>'FY20 All'!FY20B</vt:lpstr>
      <vt:lpstr>'FY20 All'!FY20C</vt:lpstr>
      <vt:lpstr>'FY20 All'!FY20D</vt:lpstr>
      <vt:lpstr>'FY20 All'!FY20E</vt:lpstr>
      <vt:lpstr>'FY20 All'!FY20F</vt:lpstr>
      <vt:lpstr>'FY20 All'!FY20G</vt:lpstr>
      <vt:lpstr>'FY20 All'!FY20J</vt:lpstr>
      <vt:lpstr>LEA</vt:lpstr>
      <vt:lpstr>'FY18 All'!Print_Area</vt:lpstr>
      <vt:lpstr>'FY19 All '!Print_Area</vt:lpstr>
      <vt:lpstr>'FY20 All'!Print_Area</vt:lpstr>
      <vt:lpstr>'Low Wealth Calculation By LEA'!Print_Area</vt:lpstr>
      <vt:lpstr>'Low Wealth Calculation By LEA'!Print_Titles</vt:lpstr>
    </vt:vector>
  </TitlesOfParts>
  <Company>DPI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Jim Agar</dc:creator>
  <cp:lastModifiedBy>Nicola Lefler</cp:lastModifiedBy>
  <cp:lastPrinted>2019-05-21T19:13:47Z</cp:lastPrinted>
  <dcterms:created xsi:type="dcterms:W3CDTF">2001-05-11T16:33:46Z</dcterms:created>
  <dcterms:modified xsi:type="dcterms:W3CDTF">2019-06-18T13:28:47Z</dcterms:modified>
</cp:coreProperties>
</file>